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erver.bom.mu\Data\USERS\Suyash.Dhurmea\Desktop\"/>
    </mc:Choice>
  </mc:AlternateContent>
  <bookViews>
    <workbookView xWindow="0" yWindow="0" windowWidth="20490" windowHeight="7620" firstSheet="24" activeTab="28"/>
  </bookViews>
  <sheets>
    <sheet name="1" sheetId="1" r:id="rId1"/>
    <sheet name="2" sheetId="2" r:id="rId2"/>
    <sheet name="3" sheetId="3" r:id="rId3"/>
    <sheet name="4" sheetId="4" r:id="rId4"/>
    <sheet name="5" sheetId="5" r:id="rId5"/>
    <sheet name="6" sheetId="6" r:id="rId6"/>
    <sheet name="7" sheetId="7" r:id="rId7"/>
    <sheet name="8" sheetId="8" r:id="rId8"/>
    <sheet name="9" sheetId="67" r:id="rId9"/>
    <sheet name="10" sheetId="10" r:id="rId10"/>
    <sheet name="11" sheetId="11" r:id="rId11"/>
    <sheet name="12" sheetId="12" r:id="rId12"/>
    <sheet name="13" sheetId="13" r:id="rId13"/>
    <sheet name="14" sheetId="14" r:id="rId14"/>
    <sheet name="15" sheetId="15" r:id="rId15"/>
    <sheet name="16" sheetId="16" r:id="rId16"/>
    <sheet name="17" sheetId="17" r:id="rId17"/>
    <sheet name="18" sheetId="18" r:id="rId18"/>
    <sheet name="19a-19b" sheetId="19" r:id="rId19"/>
    <sheet name="20" sheetId="20" r:id="rId20"/>
    <sheet name="21" sheetId="21" r:id="rId21"/>
    <sheet name="22" sheetId="22" r:id="rId22"/>
    <sheet name="23" sheetId="23" r:id="rId23"/>
    <sheet name="24" sheetId="24" r:id="rId24"/>
    <sheet name="25a-25b" sheetId="25" r:id="rId25"/>
    <sheet name="26" sheetId="26" r:id="rId26"/>
    <sheet name="27" sheetId="27" r:id="rId27"/>
    <sheet name="28" sheetId="28" r:id="rId28"/>
    <sheet name="29" sheetId="29" r:id="rId29"/>
    <sheet name="30" sheetId="30" r:id="rId30"/>
    <sheet name="31" sheetId="31" r:id="rId31"/>
    <sheet name="32" sheetId="32" r:id="rId32"/>
    <sheet name="33" sheetId="33" r:id="rId33"/>
    <sheet name="34a" sheetId="34" r:id="rId34"/>
    <sheet name="34b" sheetId="35" r:id="rId35"/>
    <sheet name="35-37" sheetId="36" r:id="rId36"/>
    <sheet name="38" sheetId="37" r:id="rId37"/>
    <sheet name="39" sheetId="38" r:id="rId38"/>
    <sheet name="40" sheetId="39" r:id="rId39"/>
    <sheet name="41a-c" sheetId="66" r:id="rId40"/>
    <sheet name="42a-b" sheetId="41" r:id="rId41"/>
    <sheet name="43,44a-b" sheetId="42" r:id="rId42"/>
    <sheet name="44c-d" sheetId="44" r:id="rId43"/>
    <sheet name="44e-f" sheetId="45" r:id="rId44"/>
    <sheet name="45a-b-c" sheetId="46" r:id="rId45"/>
    <sheet name="46" sheetId="47" r:id="rId46"/>
    <sheet name="47-48" sheetId="48" r:id="rId47"/>
    <sheet name="49a-b" sheetId="65" r:id="rId48"/>
    <sheet name="50" sheetId="49" r:id="rId49"/>
    <sheet name="51" sheetId="50" r:id="rId50"/>
    <sheet name="52" sheetId="51" r:id="rId51"/>
    <sheet name="53a-b" sheetId="52" r:id="rId52"/>
    <sheet name="54a" sheetId="53" r:id="rId53"/>
    <sheet name="54b-c" sheetId="54" r:id="rId54"/>
    <sheet name="54d" sheetId="55" r:id="rId55"/>
    <sheet name="55-56" sheetId="56" r:id="rId56"/>
    <sheet name="57a-57b" sheetId="58" r:id="rId57"/>
    <sheet name="58" sheetId="59" r:id="rId58"/>
    <sheet name="59a-59b" sheetId="60" r:id="rId59"/>
    <sheet name="60" sheetId="61" r:id="rId60"/>
    <sheet name="61a-61b" sheetId="62" r:id="rId61"/>
    <sheet name="62" sheetId="63" r:id="rId62"/>
    <sheet name="63" sheetId="64" r:id="rId63"/>
  </sheets>
  <externalReferences>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s>
  <definedNames>
    <definedName name="\A" localSheetId="10">#REF!</definedName>
    <definedName name="\A" localSheetId="31">#REF!</definedName>
    <definedName name="\A" localSheetId="49">#REF!</definedName>
    <definedName name="\A" localSheetId="50">#REF!</definedName>
    <definedName name="\A" localSheetId="56">#REF!</definedName>
    <definedName name="\A" localSheetId="57">#REF!</definedName>
    <definedName name="\A" localSheetId="5">#REF!</definedName>
    <definedName name="\A" localSheetId="59">#REF!</definedName>
    <definedName name="\A" localSheetId="61">#REF!</definedName>
    <definedName name="\A">#REF!</definedName>
    <definedName name="\B" localSheetId="10">#REF!</definedName>
    <definedName name="\B" localSheetId="31">#REF!</definedName>
    <definedName name="\B" localSheetId="49">#REF!</definedName>
    <definedName name="\B" localSheetId="50">#REF!</definedName>
    <definedName name="\B" localSheetId="56">#REF!</definedName>
    <definedName name="\B" localSheetId="57">#REF!</definedName>
    <definedName name="\B" localSheetId="5">#REF!</definedName>
    <definedName name="\B" localSheetId="59">#REF!</definedName>
    <definedName name="\B" localSheetId="61">#REF!</definedName>
    <definedName name="\B">#REF!</definedName>
    <definedName name="\bb" localSheetId="10">#REF!</definedName>
    <definedName name="\bb" localSheetId="31">#REF!</definedName>
    <definedName name="\bb" localSheetId="49">#REF!</definedName>
    <definedName name="\bb" localSheetId="50">#REF!</definedName>
    <definedName name="\bb" localSheetId="56">#REF!</definedName>
    <definedName name="\bb" localSheetId="57">#REF!</definedName>
    <definedName name="\bb" localSheetId="5">#REF!</definedName>
    <definedName name="\bb" localSheetId="59">#REF!</definedName>
    <definedName name="\bb" localSheetId="61">#REF!</definedName>
    <definedName name="\bb">#REF!</definedName>
    <definedName name="\BOF" localSheetId="10">#REF!</definedName>
    <definedName name="\BOF" localSheetId="31">#REF!</definedName>
    <definedName name="\BOF" localSheetId="49">#REF!</definedName>
    <definedName name="\BOF" localSheetId="50">#REF!</definedName>
    <definedName name="\BOF" localSheetId="56">#REF!</definedName>
    <definedName name="\BOF" localSheetId="57">#REF!</definedName>
    <definedName name="\BOF" localSheetId="5">#REF!</definedName>
    <definedName name="\BOF" localSheetId="59">#REF!</definedName>
    <definedName name="\BOF" localSheetId="61">#REF!</definedName>
    <definedName name="\BOF">#REF!</definedName>
    <definedName name="\BOF1" localSheetId="10">#REF!</definedName>
    <definedName name="\BOF1" localSheetId="31">#REF!</definedName>
    <definedName name="\BOF1" localSheetId="49">#REF!</definedName>
    <definedName name="\BOF1" localSheetId="50">#REF!</definedName>
    <definedName name="\BOF1" localSheetId="56">#REF!</definedName>
    <definedName name="\BOF1" localSheetId="57">#REF!</definedName>
    <definedName name="\BOF1" localSheetId="5">#REF!</definedName>
    <definedName name="\BOF1" localSheetId="59">#REF!</definedName>
    <definedName name="\BOF1" localSheetId="61">#REF!</definedName>
    <definedName name="\BOF1">#REF!</definedName>
    <definedName name="\BOPF1" localSheetId="10">#REF!</definedName>
    <definedName name="\BOPF1" localSheetId="31">#REF!</definedName>
    <definedName name="\BOPF1" localSheetId="49">#REF!</definedName>
    <definedName name="\BOPF1" localSheetId="50">#REF!</definedName>
    <definedName name="\BOPF1" localSheetId="56">#REF!</definedName>
    <definedName name="\BOPF1" localSheetId="57">#REF!</definedName>
    <definedName name="\BOPF1" localSheetId="5">#REF!</definedName>
    <definedName name="\BOPF1" localSheetId="59">#REF!</definedName>
    <definedName name="\BOPF1" localSheetId="61">#REF!</definedName>
    <definedName name="\BOPF1">#REF!</definedName>
    <definedName name="\C" localSheetId="10">[1]Contents!#REF!</definedName>
    <definedName name="\C">[1]Contents!#REF!</definedName>
    <definedName name="\D" localSheetId="10">#REF!</definedName>
    <definedName name="\D" localSheetId="31">#REF!</definedName>
    <definedName name="\D" localSheetId="49">#REF!</definedName>
    <definedName name="\D" localSheetId="50">#REF!</definedName>
    <definedName name="\D" localSheetId="56">#REF!</definedName>
    <definedName name="\D" localSheetId="57">#REF!</definedName>
    <definedName name="\D" localSheetId="5">#REF!</definedName>
    <definedName name="\D" localSheetId="59">#REF!</definedName>
    <definedName name="\D" localSheetId="61">#REF!</definedName>
    <definedName name="\D">#REF!</definedName>
    <definedName name="\E" localSheetId="10">#REF!</definedName>
    <definedName name="\E" localSheetId="31">#REF!</definedName>
    <definedName name="\E" localSheetId="49">#REF!</definedName>
    <definedName name="\E" localSheetId="50">#REF!</definedName>
    <definedName name="\E" localSheetId="56">#REF!</definedName>
    <definedName name="\E" localSheetId="57">#REF!</definedName>
    <definedName name="\E" localSheetId="5">#REF!</definedName>
    <definedName name="\E" localSheetId="59">#REF!</definedName>
    <definedName name="\E" localSheetId="61">#REF!</definedName>
    <definedName name="\E">#REF!</definedName>
    <definedName name="\F" localSheetId="10">#REF!</definedName>
    <definedName name="\F" localSheetId="31">#REF!</definedName>
    <definedName name="\F" localSheetId="49">#REF!</definedName>
    <definedName name="\F" localSheetId="50">#REF!</definedName>
    <definedName name="\F" localSheetId="56">#REF!</definedName>
    <definedName name="\F" localSheetId="57">#REF!</definedName>
    <definedName name="\F" localSheetId="5">#REF!</definedName>
    <definedName name="\F" localSheetId="59">#REF!</definedName>
    <definedName name="\F" localSheetId="61">#REF!</definedName>
    <definedName name="\F">#REF!</definedName>
    <definedName name="\G" localSheetId="10">#REF!</definedName>
    <definedName name="\G" localSheetId="31">#REF!</definedName>
    <definedName name="\G" localSheetId="49">#REF!</definedName>
    <definedName name="\G" localSheetId="50">#REF!</definedName>
    <definedName name="\G" localSheetId="56">#REF!</definedName>
    <definedName name="\G" localSheetId="57">#REF!</definedName>
    <definedName name="\G" localSheetId="5">#REF!</definedName>
    <definedName name="\G" localSheetId="59">#REF!</definedName>
    <definedName name="\G" localSheetId="61">#REF!</definedName>
    <definedName name="\G">#REF!</definedName>
    <definedName name="\H" localSheetId="10">#REF!</definedName>
    <definedName name="\H" localSheetId="31">#REF!</definedName>
    <definedName name="\H" localSheetId="49">#REF!</definedName>
    <definedName name="\H" localSheetId="50">#REF!</definedName>
    <definedName name="\H" localSheetId="56">#REF!</definedName>
    <definedName name="\H" localSheetId="57">#REF!</definedName>
    <definedName name="\H" localSheetId="5">#REF!</definedName>
    <definedName name="\H" localSheetId="59">#REF!</definedName>
    <definedName name="\H" localSheetId="61">#REF!</definedName>
    <definedName name="\H">#REF!</definedName>
    <definedName name="\I" localSheetId="10">#REF!</definedName>
    <definedName name="\I" localSheetId="31">#REF!</definedName>
    <definedName name="\I" localSheetId="49">#REF!</definedName>
    <definedName name="\I" localSheetId="50">#REF!</definedName>
    <definedName name="\I" localSheetId="56">#REF!</definedName>
    <definedName name="\I" localSheetId="57">#REF!</definedName>
    <definedName name="\I" localSheetId="5">#REF!</definedName>
    <definedName name="\I" localSheetId="59">#REF!</definedName>
    <definedName name="\I" localSheetId="61">#REF!</definedName>
    <definedName name="\I">#REF!</definedName>
    <definedName name="\J" localSheetId="10">#REF!</definedName>
    <definedName name="\J" localSheetId="31">#REF!</definedName>
    <definedName name="\J" localSheetId="49">#REF!</definedName>
    <definedName name="\J" localSheetId="50">#REF!</definedName>
    <definedName name="\J" localSheetId="56">#REF!</definedName>
    <definedName name="\J" localSheetId="57">#REF!</definedName>
    <definedName name="\J" localSheetId="5">#REF!</definedName>
    <definedName name="\J" localSheetId="59">#REF!</definedName>
    <definedName name="\J" localSheetId="61">#REF!</definedName>
    <definedName name="\J">#REF!</definedName>
    <definedName name="\K" localSheetId="10">[2]Contents!#REF!</definedName>
    <definedName name="\K">[2]Contents!#REF!</definedName>
    <definedName name="\L" localSheetId="10">[2]Contents!#REF!</definedName>
    <definedName name="\L">[2]Contents!#REF!</definedName>
    <definedName name="\M" localSheetId="10">#REF!</definedName>
    <definedName name="\M" localSheetId="31">#REF!</definedName>
    <definedName name="\M" localSheetId="49">#REF!</definedName>
    <definedName name="\M" localSheetId="50">#REF!</definedName>
    <definedName name="\M" localSheetId="56">#REF!</definedName>
    <definedName name="\M" localSheetId="57">#REF!</definedName>
    <definedName name="\M" localSheetId="5">#REF!</definedName>
    <definedName name="\M" localSheetId="59">#REF!</definedName>
    <definedName name="\M" localSheetId="61">#REF!</definedName>
    <definedName name="\M">#REF!</definedName>
    <definedName name="\N" localSheetId="10">[2]Contents!#REF!</definedName>
    <definedName name="\N" localSheetId="31">[2]Contents!#REF!</definedName>
    <definedName name="\N" localSheetId="56">[2]Contents!#REF!</definedName>
    <definedName name="\N" localSheetId="57">[2]Contents!#REF!</definedName>
    <definedName name="\N" localSheetId="59">[2]Contents!#REF!</definedName>
    <definedName name="\N" localSheetId="61">[2]Contents!#REF!</definedName>
    <definedName name="\N">[2]Contents!#REF!</definedName>
    <definedName name="\O" localSheetId="10">[2]Contents!#REF!</definedName>
    <definedName name="\O">[2]Contents!#REF!</definedName>
    <definedName name="\P" localSheetId="10">#REF!</definedName>
    <definedName name="\P" localSheetId="31">#REF!</definedName>
    <definedName name="\P" localSheetId="49">#REF!</definedName>
    <definedName name="\P" localSheetId="50">#REF!</definedName>
    <definedName name="\P" localSheetId="56">#REF!</definedName>
    <definedName name="\P" localSheetId="57">#REF!</definedName>
    <definedName name="\P" localSheetId="5">#REF!</definedName>
    <definedName name="\P" localSheetId="59">#REF!</definedName>
    <definedName name="\P" localSheetId="61">#REF!</definedName>
    <definedName name="\P">#REF!</definedName>
    <definedName name="\Q" localSheetId="10">#REF!</definedName>
    <definedName name="\Q" localSheetId="31">#REF!</definedName>
    <definedName name="\Q" localSheetId="49">#REF!</definedName>
    <definedName name="\Q" localSheetId="50">#REF!</definedName>
    <definedName name="\Q" localSheetId="56">#REF!</definedName>
    <definedName name="\Q" localSheetId="57">#REF!</definedName>
    <definedName name="\Q" localSheetId="5">#REF!</definedName>
    <definedName name="\Q" localSheetId="59">#REF!</definedName>
    <definedName name="\Q" localSheetId="61">#REF!</definedName>
    <definedName name="\Q">#REF!</definedName>
    <definedName name="\R" localSheetId="10">[3]D!#REF!</definedName>
    <definedName name="\R" localSheetId="31">[3]D!#REF!</definedName>
    <definedName name="\R" localSheetId="56">[3]D!#REF!</definedName>
    <definedName name="\R" localSheetId="57">[3]D!#REF!</definedName>
    <definedName name="\R" localSheetId="59">[3]D!#REF!</definedName>
    <definedName name="\R" localSheetId="61">[3]D!#REF!</definedName>
    <definedName name="\R">[3]D!#REF!</definedName>
    <definedName name="\S" localSheetId="10">#REF!</definedName>
    <definedName name="\S" localSheetId="31">#REF!</definedName>
    <definedName name="\S" localSheetId="49">#REF!</definedName>
    <definedName name="\S" localSheetId="50">#REF!</definedName>
    <definedName name="\S" localSheetId="56">#REF!</definedName>
    <definedName name="\S" localSheetId="57">#REF!</definedName>
    <definedName name="\S" localSheetId="5">#REF!</definedName>
    <definedName name="\S" localSheetId="59">#REF!</definedName>
    <definedName name="\S" localSheetId="61">#REF!</definedName>
    <definedName name="\S">#REF!</definedName>
    <definedName name="\T" localSheetId="10">#REF!</definedName>
    <definedName name="\T" localSheetId="31">#REF!</definedName>
    <definedName name="\T" localSheetId="49">#REF!</definedName>
    <definedName name="\T" localSheetId="50">#REF!</definedName>
    <definedName name="\T" localSheetId="56">#REF!</definedName>
    <definedName name="\T" localSheetId="57">#REF!</definedName>
    <definedName name="\T" localSheetId="5">#REF!</definedName>
    <definedName name="\T" localSheetId="59">#REF!</definedName>
    <definedName name="\T" localSheetId="61">#REF!</definedName>
    <definedName name="\T">#REF!</definedName>
    <definedName name="\T1" localSheetId="10">#REF!</definedName>
    <definedName name="\T1" localSheetId="31">#REF!</definedName>
    <definedName name="\T1" localSheetId="49">#REF!</definedName>
    <definedName name="\T1" localSheetId="50">#REF!</definedName>
    <definedName name="\T1" localSheetId="56">#REF!</definedName>
    <definedName name="\T1" localSheetId="57">#REF!</definedName>
    <definedName name="\T1" localSheetId="5">#REF!</definedName>
    <definedName name="\T1" localSheetId="59">#REF!</definedName>
    <definedName name="\T1" localSheetId="61">#REF!</definedName>
    <definedName name="\T1">#REF!</definedName>
    <definedName name="\T2" localSheetId="10">[4]BOP!#REF!</definedName>
    <definedName name="\T2" localSheetId="31">[4]BOP!#REF!</definedName>
    <definedName name="\T2" localSheetId="56">[4]BOP!#REF!</definedName>
    <definedName name="\T2" localSheetId="57">[4]BOP!#REF!</definedName>
    <definedName name="\T2" localSheetId="59">[4]BOP!#REF!</definedName>
    <definedName name="\T2" localSheetId="61">[4]BOP!#REF!</definedName>
    <definedName name="\T2">[4]BOP!#REF!</definedName>
    <definedName name="\U" localSheetId="10">#REF!</definedName>
    <definedName name="\U" localSheetId="31">#REF!</definedName>
    <definedName name="\U" localSheetId="49">#REF!</definedName>
    <definedName name="\U" localSheetId="50">#REF!</definedName>
    <definedName name="\U" localSheetId="56">#REF!</definedName>
    <definedName name="\U" localSheetId="57">#REF!</definedName>
    <definedName name="\U" localSheetId="5">#REF!</definedName>
    <definedName name="\U" localSheetId="59">#REF!</definedName>
    <definedName name="\U" localSheetId="61">#REF!</definedName>
    <definedName name="\U">#REF!</definedName>
    <definedName name="\V" localSheetId="10">#REF!</definedName>
    <definedName name="\V" localSheetId="31">#REF!</definedName>
    <definedName name="\V" localSheetId="49">#REF!</definedName>
    <definedName name="\V" localSheetId="50">#REF!</definedName>
    <definedName name="\V" localSheetId="56">#REF!</definedName>
    <definedName name="\V" localSheetId="57">#REF!</definedName>
    <definedName name="\V" localSheetId="5">#REF!</definedName>
    <definedName name="\V" localSheetId="59">#REF!</definedName>
    <definedName name="\V" localSheetId="61">#REF!</definedName>
    <definedName name="\V">#REF!</definedName>
    <definedName name="\W" localSheetId="10">#REF!</definedName>
    <definedName name="\W" localSheetId="31">#REF!</definedName>
    <definedName name="\W" localSheetId="49">#REF!</definedName>
    <definedName name="\W" localSheetId="50">#REF!</definedName>
    <definedName name="\W" localSheetId="56">#REF!</definedName>
    <definedName name="\W" localSheetId="57">#REF!</definedName>
    <definedName name="\W" localSheetId="5">#REF!</definedName>
    <definedName name="\W" localSheetId="59">#REF!</definedName>
    <definedName name="\W" localSheetId="61">#REF!</definedName>
    <definedName name="\W">#REF!</definedName>
    <definedName name="\X" localSheetId="10">#REF!</definedName>
    <definedName name="\X" localSheetId="31">#REF!</definedName>
    <definedName name="\X" localSheetId="49">#REF!</definedName>
    <definedName name="\X" localSheetId="50">#REF!</definedName>
    <definedName name="\X" localSheetId="56">#REF!</definedName>
    <definedName name="\X" localSheetId="57">#REF!</definedName>
    <definedName name="\X" localSheetId="5">#REF!</definedName>
    <definedName name="\X" localSheetId="59">#REF!</definedName>
    <definedName name="\X" localSheetId="61">#REF!</definedName>
    <definedName name="\X">#REF!</definedName>
    <definedName name="\Y" localSheetId="10">#REF!</definedName>
    <definedName name="\Y" localSheetId="31">#REF!</definedName>
    <definedName name="\Y" localSheetId="49">#REF!</definedName>
    <definedName name="\Y" localSheetId="50">#REF!</definedName>
    <definedName name="\Y" localSheetId="56">#REF!</definedName>
    <definedName name="\Y" localSheetId="57">#REF!</definedName>
    <definedName name="\Y" localSheetId="5">#REF!</definedName>
    <definedName name="\Y" localSheetId="59">#REF!</definedName>
    <definedName name="\Y" localSheetId="61">#REF!</definedName>
    <definedName name="\Y">#REF!</definedName>
    <definedName name="\Z" localSheetId="10">[2]Contents!#REF!</definedName>
    <definedName name="\Z">[2]Contents!#REF!</definedName>
    <definedName name="______________________bdm1" localSheetId="10">#REF!</definedName>
    <definedName name="______________________bdm1" localSheetId="31">#REF!</definedName>
    <definedName name="______________________bdm1" localSheetId="49">#REF!</definedName>
    <definedName name="______________________bdm1" localSheetId="50">#REF!</definedName>
    <definedName name="______________________bdm1" localSheetId="56">#REF!</definedName>
    <definedName name="______________________bdm1" localSheetId="57">#REF!</definedName>
    <definedName name="______________________bdm1" localSheetId="5">#REF!</definedName>
    <definedName name="______________________bdm1" localSheetId="59">#REF!</definedName>
    <definedName name="______________________bdm1" localSheetId="61">#REF!</definedName>
    <definedName name="______________________bdm1">#REF!</definedName>
    <definedName name="_____________________bdm1" localSheetId="10">#REF!</definedName>
    <definedName name="_____________________bdm1" localSheetId="31">#REF!</definedName>
    <definedName name="_____________________bdm1" localSheetId="49">#REF!</definedName>
    <definedName name="_____________________bdm1" localSheetId="50">#REF!</definedName>
    <definedName name="_____________________bdm1" localSheetId="56">#REF!</definedName>
    <definedName name="_____________________bdm1" localSheetId="57">#REF!</definedName>
    <definedName name="_____________________bdm1" localSheetId="5">#REF!</definedName>
    <definedName name="_____________________bdm1" localSheetId="59">#REF!</definedName>
    <definedName name="_____________________bdm1" localSheetId="61">#REF!</definedName>
    <definedName name="_____________________bdm1">#REF!</definedName>
    <definedName name="____________________bdm1" localSheetId="10">#REF!</definedName>
    <definedName name="____________________bdm1" localSheetId="31">#REF!</definedName>
    <definedName name="____________________bdm1" localSheetId="49">#REF!</definedName>
    <definedName name="____________________bdm1" localSheetId="50">#REF!</definedName>
    <definedName name="____________________bdm1" localSheetId="56">#REF!</definedName>
    <definedName name="____________________bdm1" localSheetId="57">#REF!</definedName>
    <definedName name="____________________bdm1" localSheetId="5">#REF!</definedName>
    <definedName name="____________________bdm1" localSheetId="59">#REF!</definedName>
    <definedName name="____________________bdm1" localSheetId="61">#REF!</definedName>
    <definedName name="____________________bdm1">#REF!</definedName>
    <definedName name="___________________bdm1" localSheetId="10">#REF!</definedName>
    <definedName name="___________________bdm1" localSheetId="31">#REF!</definedName>
    <definedName name="___________________bdm1" localSheetId="49">#REF!</definedName>
    <definedName name="___________________bdm1" localSheetId="50">#REF!</definedName>
    <definedName name="___________________bdm1" localSheetId="56">#REF!</definedName>
    <definedName name="___________________bdm1" localSheetId="57">#REF!</definedName>
    <definedName name="___________________bdm1" localSheetId="5">#REF!</definedName>
    <definedName name="___________________bdm1" localSheetId="59">#REF!</definedName>
    <definedName name="___________________bdm1" localSheetId="61">#REF!</definedName>
    <definedName name="___________________bdm1">#REF!</definedName>
    <definedName name="__________________bdm1" localSheetId="10">#REF!</definedName>
    <definedName name="__________________bdm1" localSheetId="31">#REF!</definedName>
    <definedName name="__________________bdm1" localSheetId="49">#REF!</definedName>
    <definedName name="__________________bdm1" localSheetId="50">#REF!</definedName>
    <definedName name="__________________bdm1" localSheetId="56">#REF!</definedName>
    <definedName name="__________________bdm1" localSheetId="57">#REF!</definedName>
    <definedName name="__________________bdm1" localSheetId="5">#REF!</definedName>
    <definedName name="__________________bdm1" localSheetId="59">#REF!</definedName>
    <definedName name="__________________bdm1" localSheetId="61">#REF!</definedName>
    <definedName name="__________________bdm1">#REF!</definedName>
    <definedName name="_________________bdm1" localSheetId="10">#REF!</definedName>
    <definedName name="_________________bdm1" localSheetId="31">#REF!</definedName>
    <definedName name="_________________bdm1" localSheetId="49">#REF!</definedName>
    <definedName name="_________________bdm1" localSheetId="50">#REF!</definedName>
    <definedName name="_________________bdm1" localSheetId="56">#REF!</definedName>
    <definedName name="_________________bdm1" localSheetId="57">#REF!</definedName>
    <definedName name="_________________bdm1" localSheetId="5">#REF!</definedName>
    <definedName name="_________________bdm1" localSheetId="59">#REF!</definedName>
    <definedName name="_________________bdm1" localSheetId="61">#REF!</definedName>
    <definedName name="_________________bdm1">#REF!</definedName>
    <definedName name="________________bdm1" localSheetId="10">#REF!</definedName>
    <definedName name="________________bdm1" localSheetId="31">#REF!</definedName>
    <definedName name="________________bdm1" localSheetId="49">#REF!</definedName>
    <definedName name="________________bdm1" localSheetId="50">#REF!</definedName>
    <definedName name="________________bdm1" localSheetId="56">#REF!</definedName>
    <definedName name="________________bdm1" localSheetId="57">#REF!</definedName>
    <definedName name="________________bdm1" localSheetId="5">#REF!</definedName>
    <definedName name="________________bdm1" localSheetId="59">#REF!</definedName>
    <definedName name="________________bdm1" localSheetId="61">#REF!</definedName>
    <definedName name="________________bdm1">#REF!</definedName>
    <definedName name="_______________bdm1" localSheetId="10">#REF!</definedName>
    <definedName name="_______________bdm1" localSheetId="31">#REF!</definedName>
    <definedName name="_______________bdm1" localSheetId="49">#REF!</definedName>
    <definedName name="_______________bdm1" localSheetId="50">#REF!</definedName>
    <definedName name="_______________bdm1" localSheetId="56">#REF!</definedName>
    <definedName name="_______________bdm1" localSheetId="57">#REF!</definedName>
    <definedName name="_______________bdm1" localSheetId="5">#REF!</definedName>
    <definedName name="_______________bdm1" localSheetId="59">#REF!</definedName>
    <definedName name="_______________bdm1" localSheetId="61">#REF!</definedName>
    <definedName name="_______________bdm1">#REF!</definedName>
    <definedName name="______________bdm1" localSheetId="10">#REF!</definedName>
    <definedName name="______________bdm1" localSheetId="31">#REF!</definedName>
    <definedName name="______________bdm1" localSheetId="49">#REF!</definedName>
    <definedName name="______________bdm1" localSheetId="50">#REF!</definedName>
    <definedName name="______________bdm1" localSheetId="56">#REF!</definedName>
    <definedName name="______________bdm1" localSheetId="57">#REF!</definedName>
    <definedName name="______________bdm1" localSheetId="5">#REF!</definedName>
    <definedName name="______________bdm1" localSheetId="59">#REF!</definedName>
    <definedName name="______________bdm1" localSheetId="61">#REF!</definedName>
    <definedName name="______________bdm1">#REF!</definedName>
    <definedName name="_____________bdm1" localSheetId="10">#REF!</definedName>
    <definedName name="_____________bdm1" localSheetId="31">#REF!</definedName>
    <definedName name="_____________bdm1" localSheetId="49">#REF!</definedName>
    <definedName name="_____________bdm1" localSheetId="50">#REF!</definedName>
    <definedName name="_____________bdm1" localSheetId="56">#REF!</definedName>
    <definedName name="_____________bdm1" localSheetId="57">#REF!</definedName>
    <definedName name="_____________bdm1" localSheetId="5">#REF!</definedName>
    <definedName name="_____________bdm1" localSheetId="59">#REF!</definedName>
    <definedName name="_____________bdm1" localSheetId="61">#REF!</definedName>
    <definedName name="_____________bdm1">#REF!</definedName>
    <definedName name="____________bdm1" localSheetId="10">#REF!</definedName>
    <definedName name="____________bdm1" localSheetId="12">#REF!</definedName>
    <definedName name="____________bdm1" localSheetId="1">#REF!</definedName>
    <definedName name="____________bdm1" localSheetId="2">#REF!</definedName>
    <definedName name="____________bdm1" localSheetId="3">#REF!</definedName>
    <definedName name="____________bdm1" localSheetId="4">#REF!</definedName>
    <definedName name="____________bdm1" localSheetId="5">#REF!</definedName>
    <definedName name="____________bdm1" localSheetId="6">#REF!</definedName>
    <definedName name="____________bdm1" localSheetId="7">#REF!</definedName>
    <definedName name="____________bdm1">#REF!</definedName>
    <definedName name="____________hh1" localSheetId="10">#REF!</definedName>
    <definedName name="____________hh1" localSheetId="31">#REF!</definedName>
    <definedName name="____________hh1" localSheetId="49">#REF!</definedName>
    <definedName name="____________hh1" localSheetId="50">#REF!</definedName>
    <definedName name="____________hh1" localSheetId="56">#REF!</definedName>
    <definedName name="____________hh1" localSheetId="57">#REF!</definedName>
    <definedName name="____________hh1" localSheetId="5">#REF!</definedName>
    <definedName name="____________hh1" localSheetId="59">#REF!</definedName>
    <definedName name="____________hh1" localSheetId="61">#REF!</definedName>
    <definedName name="____________hh1">#REF!</definedName>
    <definedName name="___________bdm1" localSheetId="10">#REF!</definedName>
    <definedName name="___________bdm1" localSheetId="12">#REF!</definedName>
    <definedName name="___________bdm1" localSheetId="1">#REF!</definedName>
    <definedName name="___________bdm1" localSheetId="2">#REF!</definedName>
    <definedName name="___________bdm1" localSheetId="3">#REF!</definedName>
    <definedName name="___________bdm1" localSheetId="4">#REF!</definedName>
    <definedName name="___________bdm1" localSheetId="5">#REF!</definedName>
    <definedName name="___________bdm1" localSheetId="6">#REF!</definedName>
    <definedName name="___________bdm1" localSheetId="7">#REF!</definedName>
    <definedName name="___________bdm1">#REF!</definedName>
    <definedName name="___________hh1" localSheetId="10">#REF!</definedName>
    <definedName name="___________hh1" localSheetId="12">#REF!</definedName>
    <definedName name="___________hh1" localSheetId="1">#REF!</definedName>
    <definedName name="___________hh1" localSheetId="2">#REF!</definedName>
    <definedName name="___________hh1" localSheetId="3">#REF!</definedName>
    <definedName name="___________hh1" localSheetId="4">#REF!</definedName>
    <definedName name="___________hh1" localSheetId="6">#REF!</definedName>
    <definedName name="___________hh1" localSheetId="7">#REF!</definedName>
    <definedName name="___________hh1">#REF!</definedName>
    <definedName name="___________II5" localSheetId="10">#REF!</definedName>
    <definedName name="___________II5" localSheetId="31">#REF!</definedName>
    <definedName name="___________II5" localSheetId="49">#REF!</definedName>
    <definedName name="___________II5" localSheetId="50">#REF!</definedName>
    <definedName name="___________II5" localSheetId="56">#REF!</definedName>
    <definedName name="___________II5" localSheetId="57">#REF!</definedName>
    <definedName name="___________II5" localSheetId="5">#REF!</definedName>
    <definedName name="___________II5" localSheetId="59">#REF!</definedName>
    <definedName name="___________II5" localSheetId="61">#REF!</definedName>
    <definedName name="___________II5">#REF!</definedName>
    <definedName name="__________bdm1" localSheetId="10">#REF!</definedName>
    <definedName name="__________bdm1" localSheetId="1">#REF!</definedName>
    <definedName name="__________bdm1" localSheetId="2">#REF!</definedName>
    <definedName name="__________bdm1" localSheetId="4">#REF!</definedName>
    <definedName name="__________bdm1" localSheetId="6">#REF!</definedName>
    <definedName name="__________bdm1" localSheetId="7">#REF!</definedName>
    <definedName name="__________bdm1">#REF!</definedName>
    <definedName name="__________hh1" localSheetId="10">#REF!</definedName>
    <definedName name="__________hh1" localSheetId="1">#REF!</definedName>
    <definedName name="__________hh1" localSheetId="2">#REF!</definedName>
    <definedName name="__________hh1" localSheetId="4">#REF!</definedName>
    <definedName name="__________hh1" localSheetId="6">#REF!</definedName>
    <definedName name="__________hh1" localSheetId="7">#REF!</definedName>
    <definedName name="__________hh1">#REF!</definedName>
    <definedName name="__________II5" localSheetId="10">#REF!</definedName>
    <definedName name="__________II5" localSheetId="31">#REF!</definedName>
    <definedName name="__________II5" localSheetId="49">#REF!</definedName>
    <definedName name="__________II5" localSheetId="50">#REF!</definedName>
    <definedName name="__________II5" localSheetId="56">#REF!</definedName>
    <definedName name="__________II5" localSheetId="57">#REF!</definedName>
    <definedName name="__________II5" localSheetId="5">#REF!</definedName>
    <definedName name="__________II5" localSheetId="59">#REF!</definedName>
    <definedName name="__________II5" localSheetId="61">#REF!</definedName>
    <definedName name="__________II5">#REF!</definedName>
    <definedName name="_________bdm1" localSheetId="10">#REF!</definedName>
    <definedName name="_________bdm1" localSheetId="1">#REF!</definedName>
    <definedName name="_________bdm1" localSheetId="2">#REF!</definedName>
    <definedName name="_________bdm1" localSheetId="4">#REF!</definedName>
    <definedName name="_________bdm1" localSheetId="6">#REF!</definedName>
    <definedName name="_________bdm1" localSheetId="7">#REF!</definedName>
    <definedName name="_________bdm1">#REF!</definedName>
    <definedName name="_________hh1" localSheetId="10">#REF!</definedName>
    <definedName name="_________hh1" localSheetId="1">#REF!</definedName>
    <definedName name="_________hh1" localSheetId="2">#REF!</definedName>
    <definedName name="_________hh1" localSheetId="4">#REF!</definedName>
    <definedName name="_________hh1" localSheetId="6">#REF!</definedName>
    <definedName name="_________hh1" localSheetId="7">#REF!</definedName>
    <definedName name="_________hh1">#REF!</definedName>
    <definedName name="_________II5" localSheetId="10">#REF!</definedName>
    <definedName name="_________II5" localSheetId="31">#REF!</definedName>
    <definedName name="_________II5" localSheetId="49">#REF!</definedName>
    <definedName name="_________II5" localSheetId="50">#REF!</definedName>
    <definedName name="_________II5" localSheetId="56">#REF!</definedName>
    <definedName name="_________II5" localSheetId="57">#REF!</definedName>
    <definedName name="_________II5" localSheetId="5">#REF!</definedName>
    <definedName name="_________II5" localSheetId="59">#REF!</definedName>
    <definedName name="_________II5" localSheetId="61">#REF!</definedName>
    <definedName name="_________II5">#REF!</definedName>
    <definedName name="________bdm1" localSheetId="10">#REF!</definedName>
    <definedName name="________bdm1" localSheetId="1">#REF!</definedName>
    <definedName name="________bdm1" localSheetId="2">#REF!</definedName>
    <definedName name="________bdm1" localSheetId="4">#REF!</definedName>
    <definedName name="________bdm1" localSheetId="6">#REF!</definedName>
    <definedName name="________bdm1" localSheetId="7">#REF!</definedName>
    <definedName name="________bdm1">#REF!</definedName>
    <definedName name="________hh1" localSheetId="10">#REF!</definedName>
    <definedName name="________hh1" localSheetId="1">#REF!</definedName>
    <definedName name="________hh1" localSheetId="2">#REF!</definedName>
    <definedName name="________hh1" localSheetId="4">#REF!</definedName>
    <definedName name="________hh1" localSheetId="6">#REF!</definedName>
    <definedName name="________hh1" localSheetId="7">#REF!</definedName>
    <definedName name="________hh1">#REF!</definedName>
    <definedName name="________II5" localSheetId="10">#REF!</definedName>
    <definedName name="________II5" localSheetId="31">#REF!</definedName>
    <definedName name="________II5" localSheetId="49">#REF!</definedName>
    <definedName name="________II5" localSheetId="50">#REF!</definedName>
    <definedName name="________II5" localSheetId="56">#REF!</definedName>
    <definedName name="________II5" localSheetId="57">#REF!</definedName>
    <definedName name="________II5" localSheetId="5">#REF!</definedName>
    <definedName name="________II5" localSheetId="59">#REF!</definedName>
    <definedName name="________II5" localSheetId="61">#REF!</definedName>
    <definedName name="________II5">#REF!</definedName>
    <definedName name="_______bdm1" localSheetId="10">#REF!</definedName>
    <definedName name="_______bdm1" localSheetId="1">#REF!</definedName>
    <definedName name="_______bdm1" localSheetId="2">#REF!</definedName>
    <definedName name="_______bdm1" localSheetId="4">#REF!</definedName>
    <definedName name="_______bdm1" localSheetId="6">#REF!</definedName>
    <definedName name="_______bdm1" localSheetId="7">#REF!</definedName>
    <definedName name="_______bdm1">#REF!</definedName>
    <definedName name="_______hh1" localSheetId="10">#REF!</definedName>
    <definedName name="_______hh1" localSheetId="1">#REF!</definedName>
    <definedName name="_______hh1" localSheetId="2">#REF!</definedName>
    <definedName name="_______hh1" localSheetId="4">#REF!</definedName>
    <definedName name="_______hh1" localSheetId="6">#REF!</definedName>
    <definedName name="_______hh1" localSheetId="7">#REF!</definedName>
    <definedName name="_______hh1">#REF!</definedName>
    <definedName name="_______II5" localSheetId="10">#REF!</definedName>
    <definedName name="_______II5" localSheetId="31">#REF!</definedName>
    <definedName name="_______II5" localSheetId="49">#REF!</definedName>
    <definedName name="_______II5" localSheetId="50">#REF!</definedName>
    <definedName name="_______II5" localSheetId="56">#REF!</definedName>
    <definedName name="_______II5" localSheetId="57">#REF!</definedName>
    <definedName name="_______II5" localSheetId="5">#REF!</definedName>
    <definedName name="_______II5" localSheetId="59">#REF!</definedName>
    <definedName name="_______II5" localSheetId="61">#REF!</definedName>
    <definedName name="_______II5">#REF!</definedName>
    <definedName name="______bdm1" localSheetId="10">#REF!</definedName>
    <definedName name="______bdm1" localSheetId="1">#REF!</definedName>
    <definedName name="______bdm1" localSheetId="2">#REF!</definedName>
    <definedName name="______bdm1" localSheetId="4">#REF!</definedName>
    <definedName name="______bdm1" localSheetId="6">#REF!</definedName>
    <definedName name="______bdm1" localSheetId="7">#REF!</definedName>
    <definedName name="______bdm1">#REF!</definedName>
    <definedName name="______hh1" localSheetId="10">#REF!</definedName>
    <definedName name="______hh1" localSheetId="1">#REF!</definedName>
    <definedName name="______hh1" localSheetId="2">#REF!</definedName>
    <definedName name="______hh1" localSheetId="4">#REF!</definedName>
    <definedName name="______hh1" localSheetId="6">#REF!</definedName>
    <definedName name="______hh1" localSheetId="7">#REF!</definedName>
    <definedName name="______hh1">#REF!</definedName>
    <definedName name="______II5" localSheetId="10">#REF!</definedName>
    <definedName name="______II5" localSheetId="31">#REF!</definedName>
    <definedName name="______II5" localSheetId="49">#REF!</definedName>
    <definedName name="______II5" localSheetId="50">#REF!</definedName>
    <definedName name="______II5" localSheetId="56">#REF!</definedName>
    <definedName name="______II5" localSheetId="57">#REF!</definedName>
    <definedName name="______II5" localSheetId="5">#REF!</definedName>
    <definedName name="______II5" localSheetId="59">#REF!</definedName>
    <definedName name="______II5" localSheetId="61">#REF!</definedName>
    <definedName name="______II5">#REF!</definedName>
    <definedName name="_____bdm1" localSheetId="10">#REF!</definedName>
    <definedName name="_____bdm1" localSheetId="1">#REF!</definedName>
    <definedName name="_____bdm1" localSheetId="2">#REF!</definedName>
    <definedName name="_____bdm1" localSheetId="4">#REF!</definedName>
    <definedName name="_____bdm1" localSheetId="6">#REF!</definedName>
    <definedName name="_____bdm1" localSheetId="7">#REF!</definedName>
    <definedName name="_____bdm1">#REF!</definedName>
    <definedName name="_____hh1" localSheetId="10">#REF!</definedName>
    <definedName name="_____hh1" localSheetId="1">#REF!</definedName>
    <definedName name="_____hh1" localSheetId="2">#REF!</definedName>
    <definedName name="_____hh1" localSheetId="4">#REF!</definedName>
    <definedName name="_____hh1" localSheetId="6">#REF!</definedName>
    <definedName name="_____hh1" localSheetId="7">#REF!</definedName>
    <definedName name="_____hh1">#REF!</definedName>
    <definedName name="_____II5" localSheetId="10">#REF!</definedName>
    <definedName name="_____II5" localSheetId="31">#REF!</definedName>
    <definedName name="_____II5" localSheetId="49">#REF!</definedName>
    <definedName name="_____II5" localSheetId="50">#REF!</definedName>
    <definedName name="_____II5" localSheetId="56">#REF!</definedName>
    <definedName name="_____II5" localSheetId="57">#REF!</definedName>
    <definedName name="_____II5" localSheetId="5">#REF!</definedName>
    <definedName name="_____II5" localSheetId="59">#REF!</definedName>
    <definedName name="_____II5" localSheetId="61">#REF!</definedName>
    <definedName name="_____II5">#REF!</definedName>
    <definedName name="____bdm1" localSheetId="10">#REF!</definedName>
    <definedName name="____bdm1" localSheetId="1">#REF!</definedName>
    <definedName name="____bdm1" localSheetId="2">#REF!</definedName>
    <definedName name="____bdm1" localSheetId="4">#REF!</definedName>
    <definedName name="____bdm1" localSheetId="6">#REF!</definedName>
    <definedName name="____bdm1" localSheetId="7">#REF!</definedName>
    <definedName name="____bdm1">#REF!</definedName>
    <definedName name="____hh1" localSheetId="10">#REF!</definedName>
    <definedName name="____hh1" localSheetId="1">#REF!</definedName>
    <definedName name="____hh1" localSheetId="2">#REF!</definedName>
    <definedName name="____hh1" localSheetId="4">#REF!</definedName>
    <definedName name="____hh1" localSheetId="6">#REF!</definedName>
    <definedName name="____hh1" localSheetId="7">#REF!</definedName>
    <definedName name="____hh1">#REF!</definedName>
    <definedName name="____I1" localSheetId="10">#REF!</definedName>
    <definedName name="____I1" localSheetId="1">#REF!</definedName>
    <definedName name="____I1" localSheetId="2">#REF!</definedName>
    <definedName name="____I1" localSheetId="4">#REF!</definedName>
    <definedName name="____I1" localSheetId="6">#REF!</definedName>
    <definedName name="____I1" localSheetId="7">#REF!</definedName>
    <definedName name="____I1">#REF!</definedName>
    <definedName name="____II1" localSheetId="10">#REF!</definedName>
    <definedName name="____II1" localSheetId="1">#REF!</definedName>
    <definedName name="____II1" localSheetId="2">#REF!</definedName>
    <definedName name="____II1" localSheetId="4">#REF!</definedName>
    <definedName name="____II1" localSheetId="6">#REF!</definedName>
    <definedName name="____II1" localSheetId="7">#REF!</definedName>
    <definedName name="____II1">#REF!</definedName>
    <definedName name="____II5" localSheetId="10">#REF!</definedName>
    <definedName name="____II5" localSheetId="31">#REF!</definedName>
    <definedName name="____II5" localSheetId="49">#REF!</definedName>
    <definedName name="____II5" localSheetId="50">#REF!</definedName>
    <definedName name="____II5" localSheetId="56">#REF!</definedName>
    <definedName name="____II5" localSheetId="57">#REF!</definedName>
    <definedName name="____II5" localSheetId="5">#REF!</definedName>
    <definedName name="____II5" localSheetId="59">#REF!</definedName>
    <definedName name="____II5" localSheetId="61">#REF!</definedName>
    <definedName name="____II5">#REF!</definedName>
    <definedName name="____III1" localSheetId="10">#REF!</definedName>
    <definedName name="____III1" localSheetId="1">#REF!</definedName>
    <definedName name="____III1" localSheetId="2">#REF!</definedName>
    <definedName name="____III1" localSheetId="4">#REF!</definedName>
    <definedName name="____III1" localSheetId="6">#REF!</definedName>
    <definedName name="____III1" localSheetId="7">#REF!</definedName>
    <definedName name="____III1">#REF!</definedName>
    <definedName name="____IV1" localSheetId="10">#REF!</definedName>
    <definedName name="____IV1" localSheetId="1">#REF!</definedName>
    <definedName name="____IV1" localSheetId="2">#REF!</definedName>
    <definedName name="____IV1" localSheetId="4">#REF!</definedName>
    <definedName name="____IV1" localSheetId="6">#REF!</definedName>
    <definedName name="____IV1" localSheetId="7">#REF!</definedName>
    <definedName name="____IV1">#REF!</definedName>
    <definedName name="____V1" localSheetId="10">#REF!</definedName>
    <definedName name="____V1" localSheetId="1">#REF!</definedName>
    <definedName name="____V1" localSheetId="2">#REF!</definedName>
    <definedName name="____V1" localSheetId="4">#REF!</definedName>
    <definedName name="____V1" localSheetId="6">#REF!</definedName>
    <definedName name="____V1" localSheetId="7">#REF!</definedName>
    <definedName name="____V1">#REF!</definedName>
    <definedName name="____VI1" localSheetId="10">#REF!</definedName>
    <definedName name="____VI1" localSheetId="1">#REF!</definedName>
    <definedName name="____VI1" localSheetId="2">#REF!</definedName>
    <definedName name="____VI1" localSheetId="4">#REF!</definedName>
    <definedName name="____VI1" localSheetId="6">#REF!</definedName>
    <definedName name="____VI1" localSheetId="7">#REF!</definedName>
    <definedName name="____VI1">#REF!</definedName>
    <definedName name="____VII1" localSheetId="10">#REF!</definedName>
    <definedName name="____VII1" localSheetId="1">#REF!</definedName>
    <definedName name="____VII1" localSheetId="2">#REF!</definedName>
    <definedName name="____VII1" localSheetId="4">#REF!</definedName>
    <definedName name="____VII1" localSheetId="6">#REF!</definedName>
    <definedName name="____VII1" localSheetId="7">#REF!</definedName>
    <definedName name="____VII1">#REF!</definedName>
    <definedName name="___bdm1" localSheetId="10">#REF!</definedName>
    <definedName name="___bdm1" localSheetId="1">#REF!</definedName>
    <definedName name="___bdm1" localSheetId="2">#REF!</definedName>
    <definedName name="___bdm1" localSheetId="4">#REF!</definedName>
    <definedName name="___bdm1" localSheetId="6">#REF!</definedName>
    <definedName name="___bdm1" localSheetId="7">#REF!</definedName>
    <definedName name="___bdm1">#REF!</definedName>
    <definedName name="___hh1" localSheetId="10">#REF!</definedName>
    <definedName name="___hh1" localSheetId="1">#REF!</definedName>
    <definedName name="___hh1" localSheetId="2">#REF!</definedName>
    <definedName name="___hh1" localSheetId="4">#REF!</definedName>
    <definedName name="___hh1" localSheetId="6">#REF!</definedName>
    <definedName name="___hh1" localSheetId="7">#REF!</definedName>
    <definedName name="___hh1">#REF!</definedName>
    <definedName name="___I1" localSheetId="10">#REF!</definedName>
    <definedName name="___I1" localSheetId="1">#REF!</definedName>
    <definedName name="___I1" localSheetId="2">#REF!</definedName>
    <definedName name="___I1" localSheetId="4">#REF!</definedName>
    <definedName name="___I1" localSheetId="6">#REF!</definedName>
    <definedName name="___I1" localSheetId="7">#REF!</definedName>
    <definedName name="___I1">#REF!</definedName>
    <definedName name="___II1" localSheetId="10">#REF!</definedName>
    <definedName name="___II1" localSheetId="1">#REF!</definedName>
    <definedName name="___II1" localSheetId="2">#REF!</definedName>
    <definedName name="___II1" localSheetId="4">#REF!</definedName>
    <definedName name="___II1" localSheetId="6">#REF!</definedName>
    <definedName name="___II1" localSheetId="7">#REF!</definedName>
    <definedName name="___II1">#REF!</definedName>
    <definedName name="___II5" localSheetId="10">#REF!</definedName>
    <definedName name="___II5" localSheetId="1">#REF!</definedName>
    <definedName name="___II5" localSheetId="2">#REF!</definedName>
    <definedName name="___II5" localSheetId="4">#REF!</definedName>
    <definedName name="___II5" localSheetId="6">#REF!</definedName>
    <definedName name="___II5" localSheetId="7">#REF!</definedName>
    <definedName name="___II5">#REF!</definedName>
    <definedName name="___III1" localSheetId="10">#REF!</definedName>
    <definedName name="___III1" localSheetId="1">#REF!</definedName>
    <definedName name="___III1" localSheetId="2">#REF!</definedName>
    <definedName name="___III1" localSheetId="4">#REF!</definedName>
    <definedName name="___III1" localSheetId="6">#REF!</definedName>
    <definedName name="___III1" localSheetId="7">#REF!</definedName>
    <definedName name="___III1">#REF!</definedName>
    <definedName name="___IV1" localSheetId="10">#REF!</definedName>
    <definedName name="___IV1" localSheetId="1">#REF!</definedName>
    <definedName name="___IV1" localSheetId="2">#REF!</definedName>
    <definedName name="___IV1" localSheetId="4">#REF!</definedName>
    <definedName name="___IV1" localSheetId="6">#REF!</definedName>
    <definedName name="___IV1" localSheetId="7">#REF!</definedName>
    <definedName name="___IV1">#REF!</definedName>
    <definedName name="___IV350340" localSheetId="10">'[5]OFF  QUO  30.11.10'!#REF!</definedName>
    <definedName name="___IV350340" localSheetId="1">'[5]OFF  QUO  30.11.10'!#REF!</definedName>
    <definedName name="___IV350340" localSheetId="2">'[5]OFF  QUO  30.11.10'!#REF!</definedName>
    <definedName name="___IV350340" localSheetId="4">'[5]OFF  QUO  30.11.10'!#REF!</definedName>
    <definedName name="___IV350340" localSheetId="6">'[5]OFF  QUO  30.11.10'!#REF!</definedName>
    <definedName name="___IV350340" localSheetId="7">'[5]OFF  QUO  30.11.10'!#REF!</definedName>
    <definedName name="___IV350340">'[5]OFF  QUO  30.11.10'!#REF!</definedName>
    <definedName name="___IV74576" localSheetId="10">'[5]OFF  QUO  30.11.10'!#REF!</definedName>
    <definedName name="___IV74576" localSheetId="1">'[5]OFF  QUO  30.11.10'!#REF!</definedName>
    <definedName name="___IV74576" localSheetId="2">'[5]OFF  QUO  30.11.10'!#REF!</definedName>
    <definedName name="___IV74576" localSheetId="4">'[5]OFF  QUO  30.11.10'!#REF!</definedName>
    <definedName name="___IV74576" localSheetId="6">'[5]OFF  QUO  30.11.10'!#REF!</definedName>
    <definedName name="___IV74576" localSheetId="7">'[5]OFF  QUO  30.11.10'!#REF!</definedName>
    <definedName name="___IV74576">'[5]OFF  QUO  30.11.10'!#REF!</definedName>
    <definedName name="___IV95059" localSheetId="10">'[5]OFF  QUO  30.11.10'!#REF!</definedName>
    <definedName name="___IV95059" localSheetId="1">'[5]OFF  QUO  30.11.10'!#REF!</definedName>
    <definedName name="___IV95059" localSheetId="2">'[5]OFF  QUO  30.11.10'!#REF!</definedName>
    <definedName name="___IV95059" localSheetId="4">'[5]OFF  QUO  30.11.10'!#REF!</definedName>
    <definedName name="___IV95059" localSheetId="6">'[5]OFF  QUO  30.11.10'!#REF!</definedName>
    <definedName name="___IV95059" localSheetId="7">'[5]OFF  QUO  30.11.10'!#REF!</definedName>
    <definedName name="___IV95059">'[5]OFF  QUO  30.11.10'!#REF!</definedName>
    <definedName name="___V1" localSheetId="10">#REF!</definedName>
    <definedName name="___V1" localSheetId="12">#REF!</definedName>
    <definedName name="___V1" localSheetId="1">#REF!</definedName>
    <definedName name="___V1" localSheetId="2">#REF!</definedName>
    <definedName name="___V1" localSheetId="31">#REF!</definedName>
    <definedName name="___V1" localSheetId="4">#REF!</definedName>
    <definedName name="___V1" localSheetId="49">#REF!</definedName>
    <definedName name="___V1" localSheetId="50">#REF!</definedName>
    <definedName name="___V1" localSheetId="56">#REF!</definedName>
    <definedName name="___V1" localSheetId="57">#REF!</definedName>
    <definedName name="___V1" localSheetId="5">#REF!</definedName>
    <definedName name="___V1" localSheetId="59">#REF!</definedName>
    <definedName name="___V1" localSheetId="61">#REF!</definedName>
    <definedName name="___V1" localSheetId="6">#REF!</definedName>
    <definedName name="___V1" localSheetId="7">#REF!</definedName>
    <definedName name="___V1">#REF!</definedName>
    <definedName name="___VI1" localSheetId="10">#REF!</definedName>
    <definedName name="___VI1" localSheetId="12">#REF!</definedName>
    <definedName name="___VI1" localSheetId="1">#REF!</definedName>
    <definedName name="___VI1" localSheetId="2">#REF!</definedName>
    <definedName name="___VI1" localSheetId="31">#REF!</definedName>
    <definedName name="___VI1" localSheetId="4">#REF!</definedName>
    <definedName name="___VI1" localSheetId="49">#REF!</definedName>
    <definedName name="___VI1" localSheetId="50">#REF!</definedName>
    <definedName name="___VI1" localSheetId="56">#REF!</definedName>
    <definedName name="___VI1" localSheetId="57">#REF!</definedName>
    <definedName name="___VI1" localSheetId="5">#REF!</definedName>
    <definedName name="___VI1" localSheetId="59">#REF!</definedName>
    <definedName name="___VI1" localSheetId="61">#REF!</definedName>
    <definedName name="___VI1" localSheetId="6">#REF!</definedName>
    <definedName name="___VI1" localSheetId="7">#REF!</definedName>
    <definedName name="___VI1">#REF!</definedName>
    <definedName name="___VII1" localSheetId="10">#REF!</definedName>
    <definedName name="___VII1" localSheetId="12">#REF!</definedName>
    <definedName name="___VII1" localSheetId="1">#REF!</definedName>
    <definedName name="___VII1" localSheetId="2">#REF!</definedName>
    <definedName name="___VII1" localSheetId="31">#REF!</definedName>
    <definedName name="___VII1" localSheetId="4">#REF!</definedName>
    <definedName name="___VII1" localSheetId="49">#REF!</definedName>
    <definedName name="___VII1" localSheetId="50">#REF!</definedName>
    <definedName name="___VII1" localSheetId="56">#REF!</definedName>
    <definedName name="___VII1" localSheetId="57">#REF!</definedName>
    <definedName name="___VII1" localSheetId="5">#REF!</definedName>
    <definedName name="___VII1" localSheetId="59">#REF!</definedName>
    <definedName name="___VII1" localSheetId="61">#REF!</definedName>
    <definedName name="___VII1" localSheetId="6">#REF!</definedName>
    <definedName name="___VII1" localSheetId="7">#REF!</definedName>
    <definedName name="___VII1">#REF!</definedName>
    <definedName name="__123Graph_A" localSheetId="10" hidden="1">[6]Work_sect!#REF!</definedName>
    <definedName name="__123Graph_A" localSheetId="49" hidden="1">[6]Work_sect!#REF!</definedName>
    <definedName name="__123Graph_A" localSheetId="50" hidden="1">[6]Work_sect!#REF!</definedName>
    <definedName name="__123Graph_A" localSheetId="56" hidden="1">[6]Work_sect!#REF!</definedName>
    <definedName name="__123Graph_A" localSheetId="57" hidden="1">[6]Work_sect!#REF!</definedName>
    <definedName name="__123Graph_A" localSheetId="59" hidden="1">[6]Work_sect!#REF!</definedName>
    <definedName name="__123Graph_A" localSheetId="61" hidden="1">[6]Work_sect!#REF!</definedName>
    <definedName name="__123Graph_A" hidden="1">[6]Work_sect!#REF!</definedName>
    <definedName name="__123Graph_ACurrent" hidden="1">[7]CPIINDEX!$O$263:$O$310</definedName>
    <definedName name="__123Graph_AREER" localSheetId="10" hidden="1">[8]ER!#REF!</definedName>
    <definedName name="__123Graph_AREER" localSheetId="31" hidden="1">[8]ER!#REF!</definedName>
    <definedName name="__123Graph_AREER" localSheetId="56" hidden="1">[8]ER!#REF!</definedName>
    <definedName name="__123Graph_AREER" localSheetId="57" hidden="1">[8]ER!#REF!</definedName>
    <definedName name="__123Graph_AREER" localSheetId="59" hidden="1">[8]ER!#REF!</definedName>
    <definedName name="__123Graph_AREER" localSheetId="61" hidden="1">[8]ER!#REF!</definedName>
    <definedName name="__123Graph_AREER" hidden="1">[8]ER!#REF!</definedName>
    <definedName name="__123Graph_B" localSheetId="10" hidden="1">[6]Work_sect!#REF!</definedName>
    <definedName name="__123Graph_B" localSheetId="31" hidden="1">[6]Work_sect!#REF!</definedName>
    <definedName name="__123Graph_B" localSheetId="56" hidden="1">[6]Work_sect!#REF!</definedName>
    <definedName name="__123Graph_B" localSheetId="57" hidden="1">[6]Work_sect!#REF!</definedName>
    <definedName name="__123Graph_B" localSheetId="59" hidden="1">[6]Work_sect!#REF!</definedName>
    <definedName name="__123Graph_B" localSheetId="61" hidden="1">[6]Work_sect!#REF!</definedName>
    <definedName name="__123Graph_B" hidden="1">[6]Work_sect!#REF!</definedName>
    <definedName name="__123Graph_BCurrent" hidden="1">[7]CPIINDEX!$S$263:$S$310</definedName>
    <definedName name="__123Graph_BREER" localSheetId="10" hidden="1">[8]ER!#REF!</definedName>
    <definedName name="__123Graph_BREER" localSheetId="31" hidden="1">[8]ER!#REF!</definedName>
    <definedName name="__123Graph_BREER" localSheetId="56" hidden="1">[8]ER!#REF!</definedName>
    <definedName name="__123Graph_BREER" localSheetId="57" hidden="1">[8]ER!#REF!</definedName>
    <definedName name="__123Graph_BREER" localSheetId="59" hidden="1">[8]ER!#REF!</definedName>
    <definedName name="__123Graph_BREER" localSheetId="61" hidden="1">[8]ER!#REF!</definedName>
    <definedName name="__123Graph_BREER" hidden="1">[8]ER!#REF!</definedName>
    <definedName name="__123Graph_C" localSheetId="10" hidden="1">[6]Work_sect!#REF!</definedName>
    <definedName name="__123Graph_C" localSheetId="31" hidden="1">[6]Work_sect!#REF!</definedName>
    <definedName name="__123Graph_C" localSheetId="56" hidden="1">[6]Work_sect!#REF!</definedName>
    <definedName name="__123Graph_C" localSheetId="57" hidden="1">[6]Work_sect!#REF!</definedName>
    <definedName name="__123Graph_C" localSheetId="59" hidden="1">[6]Work_sect!#REF!</definedName>
    <definedName name="__123Graph_C" localSheetId="61" hidden="1">[6]Work_sect!#REF!</definedName>
    <definedName name="__123Graph_C" hidden="1">[6]Work_sect!#REF!</definedName>
    <definedName name="__123Graph_CREER" localSheetId="10" hidden="1">[8]ER!#REF!</definedName>
    <definedName name="__123Graph_CREER" localSheetId="31" hidden="1">[8]ER!#REF!</definedName>
    <definedName name="__123Graph_CREER" localSheetId="56" hidden="1">[8]ER!#REF!</definedName>
    <definedName name="__123Graph_CREER" localSheetId="57" hidden="1">[8]ER!#REF!</definedName>
    <definedName name="__123Graph_CREER" localSheetId="59" hidden="1">[8]ER!#REF!</definedName>
    <definedName name="__123Graph_CREER" localSheetId="61" hidden="1">[8]ER!#REF!</definedName>
    <definedName name="__123Graph_CREER" hidden="1">[8]ER!#REF!</definedName>
    <definedName name="__123Graph_D" localSheetId="10" hidden="1">[6]Work_sect!#REF!</definedName>
    <definedName name="__123Graph_D" localSheetId="31" hidden="1">[6]Work_sect!#REF!</definedName>
    <definedName name="__123Graph_D" localSheetId="56" hidden="1">[6]Work_sect!#REF!</definedName>
    <definedName name="__123Graph_D" localSheetId="57" hidden="1">[6]Work_sect!#REF!</definedName>
    <definedName name="__123Graph_D" localSheetId="59" hidden="1">[6]Work_sect!#REF!</definedName>
    <definedName name="__123Graph_D" localSheetId="61" hidden="1">[6]Work_sect!#REF!</definedName>
    <definedName name="__123Graph_D" hidden="1">[6]Work_sect!#REF!</definedName>
    <definedName name="__123Graph_E" localSheetId="10" hidden="1">[6]Work_sect!#REF!</definedName>
    <definedName name="__123Graph_E" localSheetId="31" hidden="1">[6]Work_sect!#REF!</definedName>
    <definedName name="__123Graph_E" localSheetId="56" hidden="1">[6]Work_sect!#REF!</definedName>
    <definedName name="__123Graph_E" localSheetId="57" hidden="1">[6]Work_sect!#REF!</definedName>
    <definedName name="__123Graph_E" localSheetId="59" hidden="1">[6]Work_sect!#REF!</definedName>
    <definedName name="__123Graph_E" localSheetId="61" hidden="1">[6]Work_sect!#REF!</definedName>
    <definedName name="__123Graph_E" hidden="1">[6]Work_sect!#REF!</definedName>
    <definedName name="__123Graph_F" localSheetId="10" hidden="1">[6]Work_sect!#REF!</definedName>
    <definedName name="__123Graph_F" hidden="1">[6]Work_sect!#REF!</definedName>
    <definedName name="__123Graph_X" localSheetId="10" hidden="1">[6]Work_sect!#REF!</definedName>
    <definedName name="__123Graph_X" hidden="1">[6]Work_sect!#REF!</definedName>
    <definedName name="__123Graph_XCurrent" hidden="1">[7]CPIINDEX!$B$263:$B$310</definedName>
    <definedName name="__bdm1" localSheetId="10">#REF!</definedName>
    <definedName name="__bdm1" localSheetId="1">#REF!</definedName>
    <definedName name="__bdm1" localSheetId="2">#REF!</definedName>
    <definedName name="__bdm1" localSheetId="31">#REF!</definedName>
    <definedName name="__bdm1" localSheetId="4">#REF!</definedName>
    <definedName name="__bdm1" localSheetId="49">#REF!</definedName>
    <definedName name="__bdm1" localSheetId="50">#REF!</definedName>
    <definedName name="__bdm1" localSheetId="56">#REF!</definedName>
    <definedName name="__bdm1" localSheetId="57">#REF!</definedName>
    <definedName name="__bdm1" localSheetId="5">#REF!</definedName>
    <definedName name="__bdm1" localSheetId="59">#REF!</definedName>
    <definedName name="__bdm1" localSheetId="61">#REF!</definedName>
    <definedName name="__bdm1" localSheetId="6">#REF!</definedName>
    <definedName name="__bdm1" localSheetId="7">#REF!</definedName>
    <definedName name="__bdm1">#REF!</definedName>
    <definedName name="__hh1" localSheetId="10">#REF!</definedName>
    <definedName name="__hh1" localSheetId="1">#REF!</definedName>
    <definedName name="__hh1" localSheetId="2">#REF!</definedName>
    <definedName name="__hh1" localSheetId="31">#REF!</definedName>
    <definedName name="__hh1" localSheetId="4">#REF!</definedName>
    <definedName name="__hh1" localSheetId="49">#REF!</definedName>
    <definedName name="__hh1" localSheetId="50">#REF!</definedName>
    <definedName name="__hh1" localSheetId="56">#REF!</definedName>
    <definedName name="__hh1" localSheetId="57">#REF!</definedName>
    <definedName name="__hh1" localSheetId="5">#REF!</definedName>
    <definedName name="__hh1" localSheetId="59">#REF!</definedName>
    <definedName name="__hh1" localSheetId="61">#REF!</definedName>
    <definedName name="__hh1" localSheetId="6">#REF!</definedName>
    <definedName name="__hh1" localSheetId="7">#REF!</definedName>
    <definedName name="__hh1">#REF!</definedName>
    <definedName name="__I1" localSheetId="10">#REF!</definedName>
    <definedName name="__I1" localSheetId="1">#REF!</definedName>
    <definedName name="__I1" localSheetId="2">#REF!</definedName>
    <definedName name="__I1" localSheetId="31">#REF!</definedName>
    <definedName name="__I1" localSheetId="4">#REF!</definedName>
    <definedName name="__I1" localSheetId="49">#REF!</definedName>
    <definedName name="__I1" localSheetId="50">#REF!</definedName>
    <definedName name="__I1" localSheetId="56">#REF!</definedName>
    <definedName name="__I1" localSheetId="57">#REF!</definedName>
    <definedName name="__I1" localSheetId="5">#REF!</definedName>
    <definedName name="__I1" localSheetId="59">#REF!</definedName>
    <definedName name="__I1" localSheetId="61">#REF!</definedName>
    <definedName name="__I1" localSheetId="6">#REF!</definedName>
    <definedName name="__I1" localSheetId="7">#REF!</definedName>
    <definedName name="__I1">#REF!</definedName>
    <definedName name="__II1" localSheetId="10">#REF!</definedName>
    <definedName name="__II1" localSheetId="1">#REF!</definedName>
    <definedName name="__II1" localSheetId="2">#REF!</definedName>
    <definedName name="__II1" localSheetId="4">#REF!</definedName>
    <definedName name="__II1" localSheetId="6">#REF!</definedName>
    <definedName name="__II1" localSheetId="7">#REF!</definedName>
    <definedName name="__II1">#REF!</definedName>
    <definedName name="__II5" localSheetId="10">#REF!</definedName>
    <definedName name="__II5" localSheetId="1">#REF!</definedName>
    <definedName name="__II5" localSheetId="2">#REF!</definedName>
    <definedName name="__II5" localSheetId="4">#REF!</definedName>
    <definedName name="__II5" localSheetId="6">#REF!</definedName>
    <definedName name="__II5" localSheetId="7">#REF!</definedName>
    <definedName name="__II5">#REF!</definedName>
    <definedName name="__III1" localSheetId="10">#REF!</definedName>
    <definedName name="__III1" localSheetId="1">#REF!</definedName>
    <definedName name="__III1" localSheetId="2">#REF!</definedName>
    <definedName name="__III1" localSheetId="4">#REF!</definedName>
    <definedName name="__III1" localSheetId="6">#REF!</definedName>
    <definedName name="__III1" localSheetId="7">#REF!</definedName>
    <definedName name="__III1">#REF!</definedName>
    <definedName name="__IV1" localSheetId="10">#REF!</definedName>
    <definedName name="__IV1" localSheetId="1">#REF!</definedName>
    <definedName name="__IV1" localSheetId="2">#REF!</definedName>
    <definedName name="__IV1" localSheetId="4">#REF!</definedName>
    <definedName name="__IV1" localSheetId="6">#REF!</definedName>
    <definedName name="__IV1" localSheetId="7">#REF!</definedName>
    <definedName name="__IV1">#REF!</definedName>
    <definedName name="__IV350340" localSheetId="10">'[5]OFF  QUO  30.11.10'!#REF!</definedName>
    <definedName name="__IV350340" localSheetId="1">'[5]OFF  QUO  30.11.10'!#REF!</definedName>
    <definedName name="__IV350340" localSheetId="2">'[5]OFF  QUO  30.11.10'!#REF!</definedName>
    <definedName name="__IV350340" localSheetId="4">'[5]OFF  QUO  30.11.10'!#REF!</definedName>
    <definedName name="__IV350340" localSheetId="6">'[5]OFF  QUO  30.11.10'!#REF!</definedName>
    <definedName name="__IV350340" localSheetId="7">'[5]OFF  QUO  30.11.10'!#REF!</definedName>
    <definedName name="__IV350340">'[5]OFF  QUO  30.11.10'!#REF!</definedName>
    <definedName name="__IV74576" localSheetId="10">'[5]OFF  QUO  30.11.10'!#REF!</definedName>
    <definedName name="__IV74576" localSheetId="1">'[5]OFF  QUO  30.11.10'!#REF!</definedName>
    <definedName name="__IV74576" localSheetId="2">'[5]OFF  QUO  30.11.10'!#REF!</definedName>
    <definedName name="__IV74576" localSheetId="4">'[5]OFF  QUO  30.11.10'!#REF!</definedName>
    <definedName name="__IV74576" localSheetId="6">'[5]OFF  QUO  30.11.10'!#REF!</definedName>
    <definedName name="__IV74576" localSheetId="7">'[5]OFF  QUO  30.11.10'!#REF!</definedName>
    <definedName name="__IV74576">'[5]OFF  QUO  30.11.10'!#REF!</definedName>
    <definedName name="__IV95059" localSheetId="10">'[5]OFF  QUO  30.11.10'!#REF!</definedName>
    <definedName name="__IV95059" localSheetId="1">'[5]OFF  QUO  30.11.10'!#REF!</definedName>
    <definedName name="__IV95059" localSheetId="2">'[5]OFF  QUO  30.11.10'!#REF!</definedName>
    <definedName name="__IV95059" localSheetId="4">'[5]OFF  QUO  30.11.10'!#REF!</definedName>
    <definedName name="__IV95059" localSheetId="6">'[5]OFF  QUO  30.11.10'!#REF!</definedName>
    <definedName name="__IV95059" localSheetId="7">'[5]OFF  QUO  30.11.10'!#REF!</definedName>
    <definedName name="__IV95059">'[5]OFF  QUO  30.11.10'!#REF!</definedName>
    <definedName name="__V1" localSheetId="10">#REF!</definedName>
    <definedName name="__V1" localSheetId="12">#REF!</definedName>
    <definedName name="__V1" localSheetId="1">#REF!</definedName>
    <definedName name="__V1" localSheetId="2">#REF!</definedName>
    <definedName name="__V1" localSheetId="31">#REF!</definedName>
    <definedName name="__V1" localSheetId="4">#REF!</definedName>
    <definedName name="__V1" localSheetId="49">#REF!</definedName>
    <definedName name="__V1" localSheetId="50">#REF!</definedName>
    <definedName name="__V1" localSheetId="56">#REF!</definedName>
    <definedName name="__V1" localSheetId="57">#REF!</definedName>
    <definedName name="__V1" localSheetId="5">#REF!</definedName>
    <definedName name="__V1" localSheetId="59">#REF!</definedName>
    <definedName name="__V1" localSheetId="61">#REF!</definedName>
    <definedName name="__V1" localSheetId="6">#REF!</definedName>
    <definedName name="__V1" localSheetId="7">#REF!</definedName>
    <definedName name="__V1">#REF!</definedName>
    <definedName name="__VI1" localSheetId="10">#REF!</definedName>
    <definedName name="__VI1" localSheetId="12">#REF!</definedName>
    <definedName name="__VI1" localSheetId="1">#REF!</definedName>
    <definedName name="__VI1" localSheetId="2">#REF!</definedName>
    <definedName name="__VI1" localSheetId="31">#REF!</definedName>
    <definedName name="__VI1" localSheetId="4">#REF!</definedName>
    <definedName name="__VI1" localSheetId="49">#REF!</definedName>
    <definedName name="__VI1" localSheetId="50">#REF!</definedName>
    <definedName name="__VI1" localSheetId="56">#REF!</definedName>
    <definedName name="__VI1" localSheetId="57">#REF!</definedName>
    <definedName name="__VI1" localSheetId="5">#REF!</definedName>
    <definedName name="__VI1" localSheetId="59">#REF!</definedName>
    <definedName name="__VI1" localSheetId="61">#REF!</definedName>
    <definedName name="__VI1" localSheetId="6">#REF!</definedName>
    <definedName name="__VI1" localSheetId="7">#REF!</definedName>
    <definedName name="__VI1">#REF!</definedName>
    <definedName name="__VII1" localSheetId="10">#REF!</definedName>
    <definedName name="__VII1" localSheetId="12">#REF!</definedName>
    <definedName name="__VII1" localSheetId="1">#REF!</definedName>
    <definedName name="__VII1" localSheetId="2">#REF!</definedName>
    <definedName name="__VII1" localSheetId="31">#REF!</definedName>
    <definedName name="__VII1" localSheetId="4">#REF!</definedName>
    <definedName name="__VII1" localSheetId="49">#REF!</definedName>
    <definedName name="__VII1" localSheetId="50">#REF!</definedName>
    <definedName name="__VII1" localSheetId="56">#REF!</definedName>
    <definedName name="__VII1" localSheetId="57">#REF!</definedName>
    <definedName name="__VII1" localSheetId="5">#REF!</definedName>
    <definedName name="__VII1" localSheetId="59">#REF!</definedName>
    <definedName name="__VII1" localSheetId="61">#REF!</definedName>
    <definedName name="__VII1" localSheetId="6">#REF!</definedName>
    <definedName name="__VII1" localSheetId="7">#REF!</definedName>
    <definedName name="__VII1">#REF!</definedName>
    <definedName name="_10__123Graph_BChart_4A" localSheetId="10" hidden="1">[7]CPIINDEX!#REF!</definedName>
    <definedName name="_10__123Graph_BChart_4A" localSheetId="49" hidden="1">[7]CPIINDEX!#REF!</definedName>
    <definedName name="_10__123Graph_BChart_4A" localSheetId="50" hidden="1">[7]CPIINDEX!#REF!</definedName>
    <definedName name="_10__123Graph_BChart_4A" localSheetId="56" hidden="1">[7]CPIINDEX!#REF!</definedName>
    <definedName name="_10__123Graph_BChart_4A" localSheetId="57" hidden="1">[7]CPIINDEX!#REF!</definedName>
    <definedName name="_10__123Graph_BChart_4A" localSheetId="59" hidden="1">[7]CPIINDEX!#REF!</definedName>
    <definedName name="_10__123Graph_BChart_4A" localSheetId="61" hidden="1">[7]CPIINDEX!#REF!</definedName>
    <definedName name="_10__123Graph_BChart_4A" hidden="1">[7]CPIINDEX!#REF!</definedName>
    <definedName name="_11__123Graph_BCPI_ER_LOG" localSheetId="10" hidden="1">[8]ER!#REF!</definedName>
    <definedName name="_11__123Graph_BCPI_ER_LOG" localSheetId="49" hidden="1">[8]ER!#REF!</definedName>
    <definedName name="_11__123Graph_BCPI_ER_LOG" localSheetId="50" hidden="1">[8]ER!#REF!</definedName>
    <definedName name="_11__123Graph_BCPI_ER_LOG" localSheetId="56" hidden="1">[8]ER!#REF!</definedName>
    <definedName name="_11__123Graph_BCPI_ER_LOG" localSheetId="57" hidden="1">[8]ER!#REF!</definedName>
    <definedName name="_11__123Graph_BCPI_ER_LOG" localSheetId="59" hidden="1">[8]ER!#REF!</definedName>
    <definedName name="_11__123Graph_BCPI_ER_LOG" localSheetId="61" hidden="1">[8]ER!#REF!</definedName>
    <definedName name="_11__123Graph_BCPI_ER_LOG" hidden="1">[8]ER!#REF!</definedName>
    <definedName name="_12__123Graph_BIBA_IBRD" localSheetId="10" hidden="1">[8]WB!#REF!</definedName>
    <definedName name="_12__123Graph_BIBA_IBRD" localSheetId="49" hidden="1">[8]WB!#REF!</definedName>
    <definedName name="_12__123Graph_BIBA_IBRD" localSheetId="50" hidden="1">[8]WB!#REF!</definedName>
    <definedName name="_12__123Graph_BIBA_IBRD" localSheetId="56" hidden="1">[8]WB!#REF!</definedName>
    <definedName name="_12__123Graph_BIBA_IBRD" localSheetId="57" hidden="1">[8]WB!#REF!</definedName>
    <definedName name="_12__123Graph_BIBA_IBRD" localSheetId="59" hidden="1">[8]WB!#REF!</definedName>
    <definedName name="_12__123Graph_BIBA_IBRD" localSheetId="61" hidden="1">[8]WB!#REF!</definedName>
    <definedName name="_12__123Graph_BIBA_IBRD" hidden="1">[8]WB!#REF!</definedName>
    <definedName name="_13__123Graph_XChart_1A" hidden="1">[7]CPIINDEX!$B$263:$B$310</definedName>
    <definedName name="_14__123Graph_XChart_2A" hidden="1">[7]CPIINDEX!$B$203:$B$310</definedName>
    <definedName name="_15__123Graph_XChart_3A" hidden="1">[7]CPIINDEX!$B$203:$B$310</definedName>
    <definedName name="_16__123Graph_XChart_4A" hidden="1">[7]CPIINDEX!$B$239:$B$298</definedName>
    <definedName name="_17_0CUADRO_N__4." localSheetId="10">[9]Afiliados!#REF!</definedName>
    <definedName name="_17_0CUADRO_N__4." localSheetId="31">[9]Afiliados!#REF!</definedName>
    <definedName name="_17_0CUADRO_N__4." localSheetId="56">[9]Afiliados!#REF!</definedName>
    <definedName name="_17_0CUADRO_N__4." localSheetId="57">[9]Afiliados!#REF!</definedName>
    <definedName name="_17_0CUADRO_N__4." localSheetId="59">[9]Afiliados!#REF!</definedName>
    <definedName name="_17_0CUADRO_N__4." localSheetId="61">[9]Afiliados!#REF!</definedName>
    <definedName name="_17_0CUADRO_N__4.">[9]Afiliados!#REF!</definedName>
    <definedName name="_18_0GRÁFICO_N_10.2" localSheetId="10">[9]Afiliados!#REF!</definedName>
    <definedName name="_18_0GRÁFICO_N_10.2" localSheetId="31">[9]Afiliados!#REF!</definedName>
    <definedName name="_18_0GRÁFICO_N_10.2" localSheetId="56">[9]Afiliados!#REF!</definedName>
    <definedName name="_18_0GRÁFICO_N_10.2" localSheetId="57">[9]Afiliados!#REF!</definedName>
    <definedName name="_18_0GRÁFICO_N_10.2" localSheetId="59">[9]Afiliados!#REF!</definedName>
    <definedName name="_18_0GRÁFICO_N_10.2" localSheetId="61">[9]Afiliados!#REF!</definedName>
    <definedName name="_18_0GRÁFICO_N_10.2">[9]Afiliados!#REF!</definedName>
    <definedName name="_1981">[10]WEO_WETA!$D$14:$D$35</definedName>
    <definedName name="_1982">[10]WEO_WETA!$F$14:$F$35</definedName>
    <definedName name="_1983">[10]WEO_WETA!$G$14:$G$35</definedName>
    <definedName name="_1984">[10]WEO_WETA!$H$14:$H$35</definedName>
    <definedName name="_1985">[10]WEO_WETA!$I$14:$I$35</definedName>
    <definedName name="_1986">[10]WEO_WETA!$J$14:$J$35</definedName>
    <definedName name="_1987">[10]WEO_WETA!$K$14:$K$35</definedName>
    <definedName name="_1988">[10]WEO_WETA!$L$14:$L$35</definedName>
    <definedName name="_1989">[10]WEO_WETA!$M$14:$M$35</definedName>
    <definedName name="_1990">[10]WEO_WETA!$N$14:$N$35</definedName>
    <definedName name="_1991">[10]WEO_WETA!$O$14:$O$35</definedName>
    <definedName name="_1992">[10]WEO_WETA!$P$14:$P$35</definedName>
    <definedName name="_1993">[10]WEO_WETA!$Q$14:$Q$35</definedName>
    <definedName name="_1994">[10]WEO_WETA!$R$14:$R$35</definedName>
    <definedName name="_1995">[10]WEO_WETA!$S$14:$S$35</definedName>
    <definedName name="_1996">[10]WEO_WETA!$T$14:$T$35</definedName>
    <definedName name="_1996m1" localSheetId="10">'[10]IFS SURVEYS Dec1990_Feb2004'!#REF!</definedName>
    <definedName name="_1996m1" localSheetId="31">'[10]IFS SURVEYS Dec1990_Feb2004'!#REF!</definedName>
    <definedName name="_1996m1" localSheetId="56">'[10]IFS SURVEYS Dec1990_Feb2004'!#REF!</definedName>
    <definedName name="_1996m1" localSheetId="57">'[10]IFS SURVEYS Dec1990_Feb2004'!#REF!</definedName>
    <definedName name="_1996m1" localSheetId="59">'[10]IFS SURVEYS Dec1990_Feb2004'!#REF!</definedName>
    <definedName name="_1996m1" localSheetId="61">'[10]IFS SURVEYS Dec1990_Feb2004'!#REF!</definedName>
    <definedName name="_1996m1">'[10]IFS SURVEYS Dec1990_Feb2004'!#REF!</definedName>
    <definedName name="_1997">[10]WEO_WETA!$U$14:$U$35</definedName>
    <definedName name="_1998">[10]WEO_WETA!$V$14:$V$35</definedName>
    <definedName name="_1999">[10]WEO_WETA!$W$14:$W$35</definedName>
    <definedName name="_1r" localSheetId="10">#REF!</definedName>
    <definedName name="_1r" localSheetId="31">#REF!</definedName>
    <definedName name="_1r" localSheetId="49">#REF!</definedName>
    <definedName name="_1r" localSheetId="50">#REF!</definedName>
    <definedName name="_1r" localSheetId="56">#REF!</definedName>
    <definedName name="_1r" localSheetId="57">#REF!</definedName>
    <definedName name="_1r" localSheetId="5">#REF!</definedName>
    <definedName name="_1r" localSheetId="59">#REF!</definedName>
    <definedName name="_1r" localSheetId="61">#REF!</definedName>
    <definedName name="_1r">#REF!</definedName>
    <definedName name="_2000">[10]WEO_WETA!$X$14:$X$35</definedName>
    <definedName name="_2001">[10]WEO_WETA!$Y$14:$Y$35</definedName>
    <definedName name="_2002">[10]WEO_WETA!$Z$14:$Z$35</definedName>
    <definedName name="_2003">[10]WEO_WETA!$AA$14:$AA$35</definedName>
    <definedName name="_2Macros_Import_.qbop" localSheetId="10">[11]!'[Macros Import].qbop'</definedName>
    <definedName name="_2Macros_Import_.qbop">[11]!'[Macros Import].qbop'</definedName>
    <definedName name="_3__123Graph_AChart_1A" hidden="1">[7]CPIINDEX!$O$263:$O$310</definedName>
    <definedName name="_3__123Graph_ACPI_ER_LOG" localSheetId="10" hidden="1">[8]ER!#REF!</definedName>
    <definedName name="_3__123Graph_ACPI_ER_LOG" localSheetId="31" hidden="1">[8]ER!#REF!</definedName>
    <definedName name="_3__123Graph_ACPI_ER_LOG" localSheetId="56" hidden="1">[8]ER!#REF!</definedName>
    <definedName name="_3__123Graph_ACPI_ER_LOG" localSheetId="57" hidden="1">[8]ER!#REF!</definedName>
    <definedName name="_3__123Graph_ACPI_ER_LOG" localSheetId="59" hidden="1">[8]ER!#REF!</definedName>
    <definedName name="_3__123Graph_ACPI_ER_LOG" localSheetId="61" hidden="1">[8]ER!#REF!</definedName>
    <definedName name="_3__123Graph_ACPI_ER_LOG" hidden="1">[8]ER!#REF!</definedName>
    <definedName name="_4__123Graph_AChart_2A" hidden="1">[7]CPIINDEX!$K$203:$K$304</definedName>
    <definedName name="_4__123Graph_BCPI_ER_LOG" localSheetId="10" hidden="1">[8]ER!#REF!</definedName>
    <definedName name="_4__123Graph_BCPI_ER_LOG" localSheetId="31" hidden="1">[8]ER!#REF!</definedName>
    <definedName name="_4__123Graph_BCPI_ER_LOG" localSheetId="56" hidden="1">[8]ER!#REF!</definedName>
    <definedName name="_4__123Graph_BCPI_ER_LOG" localSheetId="57" hidden="1">[8]ER!#REF!</definedName>
    <definedName name="_4__123Graph_BCPI_ER_LOG" localSheetId="59" hidden="1">[8]ER!#REF!</definedName>
    <definedName name="_4__123Graph_BCPI_ER_LOG" localSheetId="61" hidden="1">[8]ER!#REF!</definedName>
    <definedName name="_4__123Graph_BCPI_ER_LOG" hidden="1">[8]ER!#REF!</definedName>
    <definedName name="_5__123Graph_AChart_3A" hidden="1">[7]CPIINDEX!$O$203:$O$304</definedName>
    <definedName name="_5__123Graph_BIBA_IBRD" localSheetId="10" hidden="1">[8]WB!#REF!</definedName>
    <definedName name="_5__123Graph_BIBA_IBRD" localSheetId="31" hidden="1">[8]WB!#REF!</definedName>
    <definedName name="_5__123Graph_BIBA_IBRD" localSheetId="56" hidden="1">[8]WB!#REF!</definedName>
    <definedName name="_5__123Graph_BIBA_IBRD" localSheetId="57" hidden="1">[8]WB!#REF!</definedName>
    <definedName name="_5__123Graph_BIBA_IBRD" localSheetId="59" hidden="1">[8]WB!#REF!</definedName>
    <definedName name="_5__123Graph_BIBA_IBRD" localSheetId="61" hidden="1">[8]WB!#REF!</definedName>
    <definedName name="_5__123Graph_BIBA_IBRD" hidden="1">[8]WB!#REF!</definedName>
    <definedName name="_6__123Graph_AChart_4A" hidden="1">[7]CPIINDEX!$O$239:$O$298</definedName>
    <definedName name="_7__123Graph_ACPI_ER_LOG" localSheetId="10" hidden="1">[8]ER!#REF!</definedName>
    <definedName name="_7__123Graph_ACPI_ER_LOG" localSheetId="31" hidden="1">[8]ER!#REF!</definedName>
    <definedName name="_7__123Graph_ACPI_ER_LOG" localSheetId="56" hidden="1">[8]ER!#REF!</definedName>
    <definedName name="_7__123Graph_ACPI_ER_LOG" localSheetId="57" hidden="1">[8]ER!#REF!</definedName>
    <definedName name="_7__123Graph_ACPI_ER_LOG" localSheetId="59" hidden="1">[8]ER!#REF!</definedName>
    <definedName name="_7__123Graph_ACPI_ER_LOG" localSheetId="61" hidden="1">[8]ER!#REF!</definedName>
    <definedName name="_7__123Graph_ACPI_ER_LOG" hidden="1">[8]ER!#REF!</definedName>
    <definedName name="_8__123Graph_BChart_1A" hidden="1">[7]CPIINDEX!$S$263:$S$310</definedName>
    <definedName name="_9__123Graph_BChart_3A" localSheetId="10" hidden="1">[7]CPIINDEX!#REF!</definedName>
    <definedName name="_9__123Graph_BChart_3A" localSheetId="31" hidden="1">[7]CPIINDEX!#REF!</definedName>
    <definedName name="_9__123Graph_BChart_3A" localSheetId="56" hidden="1">[7]CPIINDEX!#REF!</definedName>
    <definedName name="_9__123Graph_BChart_3A" localSheetId="57" hidden="1">[7]CPIINDEX!#REF!</definedName>
    <definedName name="_9__123Graph_BChart_3A" localSheetId="59" hidden="1">[7]CPIINDEX!#REF!</definedName>
    <definedName name="_9__123Graph_BChart_3A" localSheetId="61" hidden="1">[7]CPIINDEX!#REF!</definedName>
    <definedName name="_9__123Graph_BChart_3A" hidden="1">[7]CPIINDEX!#REF!</definedName>
    <definedName name="_ALT205" localSheetId="10">#REF!</definedName>
    <definedName name="_ALT205" localSheetId="31">#REF!</definedName>
    <definedName name="_ALT205" localSheetId="49">#REF!</definedName>
    <definedName name="_ALT205" localSheetId="50">#REF!</definedName>
    <definedName name="_ALT205" localSheetId="56">#REF!</definedName>
    <definedName name="_ALT205" localSheetId="57">#REF!</definedName>
    <definedName name="_ALT205" localSheetId="5">#REF!</definedName>
    <definedName name="_ALT205" localSheetId="59">#REF!</definedName>
    <definedName name="_ALT205" localSheetId="61">#REF!</definedName>
    <definedName name="_ALT205">#REF!</definedName>
    <definedName name="_ARR1" localSheetId="10">#REF!</definedName>
    <definedName name="_ARR1" localSheetId="31">#REF!</definedName>
    <definedName name="_ARR1" localSheetId="49">#REF!</definedName>
    <definedName name="_ARR1" localSheetId="50">#REF!</definedName>
    <definedName name="_ARR1" localSheetId="56">#REF!</definedName>
    <definedName name="_ARR1" localSheetId="57">#REF!</definedName>
    <definedName name="_ARR1" localSheetId="5">#REF!</definedName>
    <definedName name="_ARR1" localSheetId="59">#REF!</definedName>
    <definedName name="_ARR1" localSheetId="61">#REF!</definedName>
    <definedName name="_ARR1">#REF!</definedName>
    <definedName name="_ASR1" localSheetId="10">#REF!</definedName>
    <definedName name="_ASR1" localSheetId="31">#REF!</definedName>
    <definedName name="_ASR1" localSheetId="49">#REF!</definedName>
    <definedName name="_ASR1" localSheetId="50">#REF!</definedName>
    <definedName name="_ASR1" localSheetId="56">#REF!</definedName>
    <definedName name="_ASR1" localSheetId="57">#REF!</definedName>
    <definedName name="_ASR1" localSheetId="5">#REF!</definedName>
    <definedName name="_ASR1" localSheetId="59">#REF!</definedName>
    <definedName name="_ASR1" localSheetId="61">#REF!</definedName>
    <definedName name="_ASR1">#REF!</definedName>
    <definedName name="_ASR10" localSheetId="10">#REF!</definedName>
    <definedName name="_ASR10" localSheetId="31">#REF!</definedName>
    <definedName name="_ASR10" localSheetId="49">#REF!</definedName>
    <definedName name="_ASR10" localSheetId="50">#REF!</definedName>
    <definedName name="_ASR10" localSheetId="56">#REF!</definedName>
    <definedName name="_ASR10" localSheetId="57">#REF!</definedName>
    <definedName name="_ASR10" localSheetId="5">#REF!</definedName>
    <definedName name="_ASR10" localSheetId="59">#REF!</definedName>
    <definedName name="_ASR10" localSheetId="61">#REF!</definedName>
    <definedName name="_ASR10">#REF!</definedName>
    <definedName name="_ASR2" localSheetId="10">#REF!</definedName>
    <definedName name="_ASR2" localSheetId="31">#REF!</definedName>
    <definedName name="_ASR2" localSheetId="49">#REF!</definedName>
    <definedName name="_ASR2" localSheetId="50">#REF!</definedName>
    <definedName name="_ASR2" localSheetId="56">#REF!</definedName>
    <definedName name="_ASR2" localSheetId="57">#REF!</definedName>
    <definedName name="_ASR2" localSheetId="5">#REF!</definedName>
    <definedName name="_ASR2" localSheetId="59">#REF!</definedName>
    <definedName name="_ASR2" localSheetId="61">#REF!</definedName>
    <definedName name="_ASR2">#REF!</definedName>
    <definedName name="_ASR3" localSheetId="10">#REF!</definedName>
    <definedName name="_ASR3" localSheetId="31">#REF!</definedName>
    <definedName name="_ASR3" localSheetId="49">#REF!</definedName>
    <definedName name="_ASR3" localSheetId="50">#REF!</definedName>
    <definedName name="_ASR3" localSheetId="56">#REF!</definedName>
    <definedName name="_ASR3" localSheetId="57">#REF!</definedName>
    <definedName name="_ASR3" localSheetId="5">#REF!</definedName>
    <definedName name="_ASR3" localSheetId="59">#REF!</definedName>
    <definedName name="_ASR3" localSheetId="61">#REF!</definedName>
    <definedName name="_ASR3">#REF!</definedName>
    <definedName name="_ASR6">'[12]Table 6 BoZ'!$A$1:$G$42</definedName>
    <definedName name="_ASR8" localSheetId="10">#REF!</definedName>
    <definedName name="_ASR8" localSheetId="31">#REF!</definedName>
    <definedName name="_ASR8" localSheetId="49">#REF!</definedName>
    <definedName name="_ASR8" localSheetId="50">#REF!</definedName>
    <definedName name="_ASR8" localSheetId="56">#REF!</definedName>
    <definedName name="_ASR8" localSheetId="57">#REF!</definedName>
    <definedName name="_ASR8" localSheetId="5">#REF!</definedName>
    <definedName name="_ASR8" localSheetId="59">#REF!</definedName>
    <definedName name="_ASR8" localSheetId="61">#REF!</definedName>
    <definedName name="_ASR8">#REF!</definedName>
    <definedName name="_ASR9" localSheetId="10">#REF!</definedName>
    <definedName name="_ASR9" localSheetId="31">#REF!</definedName>
    <definedName name="_ASR9" localSheetId="49">#REF!</definedName>
    <definedName name="_ASR9" localSheetId="50">#REF!</definedName>
    <definedName name="_ASR9" localSheetId="56">#REF!</definedName>
    <definedName name="_ASR9" localSheetId="57">#REF!</definedName>
    <definedName name="_ASR9" localSheetId="5">#REF!</definedName>
    <definedName name="_ASR9" localSheetId="59">#REF!</definedName>
    <definedName name="_ASR9" localSheetId="61">#REF!</definedName>
    <definedName name="_ASR9">#REF!</definedName>
    <definedName name="_bas1">[13]Output!$A$1:$I$49</definedName>
    <definedName name="_bas2">[13]Output!$A$1:$H$46</definedName>
    <definedName name="_bdm1" localSheetId="10">#REF!</definedName>
    <definedName name="_bdm1" localSheetId="1">#REF!</definedName>
    <definedName name="_bdm1" localSheetId="2">#REF!</definedName>
    <definedName name="_bdm1" localSheetId="31">#REF!</definedName>
    <definedName name="_bdm1" localSheetId="4">#REF!</definedName>
    <definedName name="_bdm1" localSheetId="49">#REF!</definedName>
    <definedName name="_bdm1" localSheetId="50">#REF!</definedName>
    <definedName name="_bdm1" localSheetId="56">#REF!</definedName>
    <definedName name="_bdm1" localSheetId="57">#REF!</definedName>
    <definedName name="_bdm1" localSheetId="5">#REF!</definedName>
    <definedName name="_bdm1" localSheetId="59">#REF!</definedName>
    <definedName name="_bdm1" localSheetId="61">#REF!</definedName>
    <definedName name="_bdm1" localSheetId="6">#REF!</definedName>
    <definedName name="_bdm1" localSheetId="7">#REF!</definedName>
    <definedName name="_bdm1">#REF!</definedName>
    <definedName name="_BOP1" localSheetId="10">#REF!</definedName>
    <definedName name="_BOP1" localSheetId="31">#REF!</definedName>
    <definedName name="_BOP1" localSheetId="49">#REF!</definedName>
    <definedName name="_BOP1" localSheetId="50">#REF!</definedName>
    <definedName name="_BOP1" localSheetId="56">#REF!</definedName>
    <definedName name="_BOP1" localSheetId="57">#REF!</definedName>
    <definedName name="_BOP1" localSheetId="5">#REF!</definedName>
    <definedName name="_BOP1" localSheetId="59">#REF!</definedName>
    <definedName name="_BOP1" localSheetId="61">#REF!</definedName>
    <definedName name="_BOP1">#REF!</definedName>
    <definedName name="_BOP2" localSheetId="10">[14]BoP!#REF!</definedName>
    <definedName name="_BOP2" localSheetId="31">[14]BoP!#REF!</definedName>
    <definedName name="_BOP2" localSheetId="49">[14]BoP!#REF!</definedName>
    <definedName name="_BOP2" localSheetId="50">[14]BoP!#REF!</definedName>
    <definedName name="_BOP2" localSheetId="56">[14]BoP!#REF!</definedName>
    <definedName name="_BOP2" localSheetId="57">[14]BoP!#REF!</definedName>
    <definedName name="_BOP2" localSheetId="5">[14]BoP!#REF!</definedName>
    <definedName name="_BOP2" localSheetId="59">[14]BoP!#REF!</definedName>
    <definedName name="_BOP2" localSheetId="61">[14]BoP!#REF!</definedName>
    <definedName name="_BOP2">[14]BoP!#REF!</definedName>
    <definedName name="_BTO2" localSheetId="10">#REF!</definedName>
    <definedName name="_BTO2" localSheetId="31">#REF!</definedName>
    <definedName name="_BTO2" localSheetId="49">#REF!</definedName>
    <definedName name="_BTO2" localSheetId="50">#REF!</definedName>
    <definedName name="_BTO2" localSheetId="56">#REF!</definedName>
    <definedName name="_BTO2" localSheetId="57">#REF!</definedName>
    <definedName name="_BTO2" localSheetId="5">#REF!</definedName>
    <definedName name="_BTO2" localSheetId="59">#REF!</definedName>
    <definedName name="_BTO2" localSheetId="61">#REF!</definedName>
    <definedName name="_BTO2">#REF!</definedName>
    <definedName name="_DEF100" localSheetId="10">#REF!</definedName>
    <definedName name="_DEF100" localSheetId="31">#REF!</definedName>
    <definedName name="_DEF100" localSheetId="49">#REF!</definedName>
    <definedName name="_DEF100" localSheetId="50">#REF!</definedName>
    <definedName name="_DEF100" localSheetId="56">#REF!</definedName>
    <definedName name="_DEF100" localSheetId="57">#REF!</definedName>
    <definedName name="_DEF100" localSheetId="5">#REF!</definedName>
    <definedName name="_DEF100" localSheetId="59">#REF!</definedName>
    <definedName name="_DEF100" localSheetId="61">#REF!</definedName>
    <definedName name="_DEF100">#REF!</definedName>
    <definedName name="_DEF94" localSheetId="10">#REF!</definedName>
    <definedName name="_DEF94" localSheetId="31">#REF!</definedName>
    <definedName name="_DEF94" localSheetId="49">#REF!</definedName>
    <definedName name="_DEF94" localSheetId="50">#REF!</definedName>
    <definedName name="_DEF94" localSheetId="56">#REF!</definedName>
    <definedName name="_DEF94" localSheetId="57">#REF!</definedName>
    <definedName name="_DEF94" localSheetId="5">#REF!</definedName>
    <definedName name="_DEF94" localSheetId="59">#REF!</definedName>
    <definedName name="_DEF94" localSheetId="61">#REF!</definedName>
    <definedName name="_DEF94">#REF!</definedName>
    <definedName name="_END94" localSheetId="10">#REF!</definedName>
    <definedName name="_END94" localSheetId="31">#REF!</definedName>
    <definedName name="_END94" localSheetId="49">#REF!</definedName>
    <definedName name="_END94" localSheetId="50">#REF!</definedName>
    <definedName name="_END94" localSheetId="56">#REF!</definedName>
    <definedName name="_END94" localSheetId="57">#REF!</definedName>
    <definedName name="_END94" localSheetId="5">#REF!</definedName>
    <definedName name="_END94" localSheetId="59">#REF!</definedName>
    <definedName name="_END94" localSheetId="61">#REF!</definedName>
    <definedName name="_END94">#REF!</definedName>
    <definedName name="_EXP5" localSheetId="10">#REF!</definedName>
    <definedName name="_EXP5" localSheetId="31">#REF!</definedName>
    <definedName name="_EXP5" localSheetId="49">#REF!</definedName>
    <definedName name="_EXP5" localSheetId="50">#REF!</definedName>
    <definedName name="_EXP5" localSheetId="56">#REF!</definedName>
    <definedName name="_EXP5" localSheetId="57">#REF!</definedName>
    <definedName name="_EXP5" localSheetId="5">#REF!</definedName>
    <definedName name="_EXP5" localSheetId="59">#REF!</definedName>
    <definedName name="_EXP5" localSheetId="61">#REF!</definedName>
    <definedName name="_EXP5">#REF!</definedName>
    <definedName name="_EXP6" localSheetId="10">#REF!</definedName>
    <definedName name="_EXP6" localSheetId="31">#REF!</definedName>
    <definedName name="_EXP6" localSheetId="49">#REF!</definedName>
    <definedName name="_EXP6" localSheetId="50">#REF!</definedName>
    <definedName name="_EXP6" localSheetId="56">#REF!</definedName>
    <definedName name="_EXP6" localSheetId="57">#REF!</definedName>
    <definedName name="_EXP6" localSheetId="5">#REF!</definedName>
    <definedName name="_EXP6" localSheetId="59">#REF!</definedName>
    <definedName name="_EXP6" localSheetId="61">#REF!</definedName>
    <definedName name="_EXP6">#REF!</definedName>
    <definedName name="_EXP7" localSheetId="10">#REF!</definedName>
    <definedName name="_EXP7" localSheetId="31">#REF!</definedName>
    <definedName name="_EXP7" localSheetId="49">#REF!</definedName>
    <definedName name="_EXP7" localSheetId="50">#REF!</definedName>
    <definedName name="_EXP7" localSheetId="56">#REF!</definedName>
    <definedName name="_EXP7" localSheetId="57">#REF!</definedName>
    <definedName name="_EXP7" localSheetId="5">#REF!</definedName>
    <definedName name="_EXP7" localSheetId="59">#REF!</definedName>
    <definedName name="_EXP7" localSheetId="61">#REF!</definedName>
    <definedName name="_EXP7">#REF!</definedName>
    <definedName name="_EXP9" localSheetId="10">#REF!</definedName>
    <definedName name="_EXP9" localSheetId="31">#REF!</definedName>
    <definedName name="_EXP9" localSheetId="49">#REF!</definedName>
    <definedName name="_EXP9" localSheetId="50">#REF!</definedName>
    <definedName name="_EXP9" localSheetId="56">#REF!</definedName>
    <definedName name="_EXP9" localSheetId="57">#REF!</definedName>
    <definedName name="_EXP9" localSheetId="5">#REF!</definedName>
    <definedName name="_EXP9" localSheetId="59">#REF!</definedName>
    <definedName name="_EXP9" localSheetId="61">#REF!</definedName>
    <definedName name="_EXP9">#REF!</definedName>
    <definedName name="_EXR1" localSheetId="10">#REF!</definedName>
    <definedName name="_EXR1" localSheetId="31">#REF!</definedName>
    <definedName name="_EXR1" localSheetId="49">#REF!</definedName>
    <definedName name="_EXR1" localSheetId="50">#REF!</definedName>
    <definedName name="_EXR1" localSheetId="56">#REF!</definedName>
    <definedName name="_EXR1" localSheetId="57">#REF!</definedName>
    <definedName name="_EXR1" localSheetId="5">#REF!</definedName>
    <definedName name="_EXR1" localSheetId="59">#REF!</definedName>
    <definedName name="_EXR1" localSheetId="61">#REF!</definedName>
    <definedName name="_EXR1">#REF!</definedName>
    <definedName name="_EXR2" localSheetId="10">#REF!</definedName>
    <definedName name="_EXR2" localSheetId="31">#REF!</definedName>
    <definedName name="_EXR2" localSheetId="49">#REF!</definedName>
    <definedName name="_EXR2" localSheetId="50">#REF!</definedName>
    <definedName name="_EXR2" localSheetId="56">#REF!</definedName>
    <definedName name="_EXR2" localSheetId="57">#REF!</definedName>
    <definedName name="_EXR2" localSheetId="5">#REF!</definedName>
    <definedName name="_EXR2" localSheetId="59">#REF!</definedName>
    <definedName name="_EXR2" localSheetId="61">#REF!</definedName>
    <definedName name="_EXR2">#REF!</definedName>
    <definedName name="_EXR3" localSheetId="10">#REF!</definedName>
    <definedName name="_EXR3" localSheetId="31">#REF!</definedName>
    <definedName name="_EXR3" localSheetId="49">#REF!</definedName>
    <definedName name="_EXR3" localSheetId="50">#REF!</definedName>
    <definedName name="_EXR3" localSheetId="56">#REF!</definedName>
    <definedName name="_EXR3" localSheetId="57">#REF!</definedName>
    <definedName name="_EXR3" localSheetId="5">#REF!</definedName>
    <definedName name="_EXR3" localSheetId="59">#REF!</definedName>
    <definedName name="_EXR3" localSheetId="61">#REF!</definedName>
    <definedName name="_EXR3">#REF!</definedName>
    <definedName name="_ext18D3110Cr" comment="Auto-added dynamic range" localSheetId="10">#REF!:INDEX(#REF!,#REF!,#REF!)</definedName>
    <definedName name="_ext18D3110Cr" comment="Auto-added dynamic range" localSheetId="31">#REF!:INDEX(#REF!,#REF!,#REF!)</definedName>
    <definedName name="_ext18D3110Cr" comment="Auto-added dynamic range" localSheetId="49">#REF!:INDEX(#REF!,#REF!,#REF!)</definedName>
    <definedName name="_ext18D3110Cr" comment="Auto-added dynamic range" localSheetId="50">#REF!:INDEX(#REF!,#REF!,#REF!)</definedName>
    <definedName name="_ext18D3110Cr" comment="Auto-added dynamic range" localSheetId="56">#REF!:INDEX(#REF!,#REF!,#REF!)</definedName>
    <definedName name="_ext18D3110Cr" comment="Auto-added dynamic range" localSheetId="57">#REF!:INDEX(#REF!,#REF!,#REF!)</definedName>
    <definedName name="_ext18D3110Cr" comment="Auto-added dynamic range" localSheetId="5">#REF!:INDEX(#REF!,#REF!,#REF!)</definedName>
    <definedName name="_ext18D3110Cr" comment="Auto-added dynamic range" localSheetId="59">#REF!:INDEX(#REF!,#REF!,#REF!)</definedName>
    <definedName name="_ext18D3110Cr" comment="Auto-added dynamic range" localSheetId="61">#REF!:INDEX(#REF!,#REF!,#REF!)</definedName>
    <definedName name="_ext18D3110Cr" comment="Auto-added dynamic range">#REF!:INDEX(#REF!,#REF!,#REF!)</definedName>
    <definedName name="_ext18D3110Ct" comment="Auto-added dynamic range" localSheetId="10">#REF!:INDEX(#REF!,#REF!,#REF!)</definedName>
    <definedName name="_ext18D3110Ct" comment="Auto-added dynamic range" localSheetId="31">#REF!:INDEX(#REF!,#REF!,#REF!)</definedName>
    <definedName name="_ext18D3110Ct" comment="Auto-added dynamic range" localSheetId="49">#REF!:INDEX(#REF!,#REF!,#REF!)</definedName>
    <definedName name="_ext18D3110Ct" comment="Auto-added dynamic range" localSheetId="50">#REF!:INDEX(#REF!,#REF!,#REF!)</definedName>
    <definedName name="_ext18D3110Ct" comment="Auto-added dynamic range" localSheetId="56">#REF!:INDEX(#REF!,#REF!,#REF!)</definedName>
    <definedName name="_ext18D3110Ct" comment="Auto-added dynamic range" localSheetId="57">#REF!:INDEX(#REF!,#REF!,#REF!)</definedName>
    <definedName name="_ext18D3110Ct" comment="Auto-added dynamic range" localSheetId="5">#REF!:INDEX(#REF!,#REF!,#REF!)</definedName>
    <definedName name="_ext18D3110Ct" comment="Auto-added dynamic range" localSheetId="59">#REF!:INDEX(#REF!,#REF!,#REF!)</definedName>
    <definedName name="_ext18D3110Ct" comment="Auto-added dynamic range" localSheetId="61">#REF!:INDEX(#REF!,#REF!,#REF!)</definedName>
    <definedName name="_ext18D3110Ct" comment="Auto-added dynamic range">#REF!:INDEX(#REF!,#REF!,#REF!)</definedName>
    <definedName name="_ext18D31112r" comment="Auto-added dynamic range" localSheetId="10">#REF!:INDEX(#REF!,#REF!,#REF!)</definedName>
    <definedName name="_ext18D31112r" comment="Auto-added dynamic range" localSheetId="31">#REF!:INDEX(#REF!,#REF!,#REF!)</definedName>
    <definedName name="_ext18D31112r" comment="Auto-added dynamic range" localSheetId="49">#REF!:INDEX(#REF!,#REF!,#REF!)</definedName>
    <definedName name="_ext18D31112r" comment="Auto-added dynamic range" localSheetId="50">#REF!:INDEX(#REF!,#REF!,#REF!)</definedName>
    <definedName name="_ext18D31112r" comment="Auto-added dynamic range" localSheetId="56">#REF!:INDEX(#REF!,#REF!,#REF!)</definedName>
    <definedName name="_ext18D31112r" comment="Auto-added dynamic range" localSheetId="57">#REF!:INDEX(#REF!,#REF!,#REF!)</definedName>
    <definedName name="_ext18D31112r" comment="Auto-added dynamic range" localSheetId="5">#REF!:INDEX(#REF!,#REF!,#REF!)</definedName>
    <definedName name="_ext18D31112r" comment="Auto-added dynamic range" localSheetId="59">#REF!:INDEX(#REF!,#REF!,#REF!)</definedName>
    <definedName name="_ext18D31112r" comment="Auto-added dynamic range" localSheetId="61">#REF!:INDEX(#REF!,#REF!,#REF!)</definedName>
    <definedName name="_ext18D31112r" comment="Auto-added dynamic range">#REF!:INDEX(#REF!,#REF!,#REF!)</definedName>
    <definedName name="_ext18D31112t" comment="Auto-added dynamic range" localSheetId="10">#REF!:INDEX(#REF!,#REF!,#REF!)</definedName>
    <definedName name="_ext18D31112t" comment="Auto-added dynamic range" localSheetId="31">#REF!:INDEX(#REF!,#REF!,#REF!)</definedName>
    <definedName name="_ext18D31112t" comment="Auto-added dynamic range" localSheetId="49">#REF!:INDEX(#REF!,#REF!,#REF!)</definedName>
    <definedName name="_ext18D31112t" comment="Auto-added dynamic range" localSheetId="50">#REF!:INDEX(#REF!,#REF!,#REF!)</definedName>
    <definedName name="_ext18D31112t" comment="Auto-added dynamic range" localSheetId="56">#REF!:INDEX(#REF!,#REF!,#REF!)</definedName>
    <definedName name="_ext18D31112t" comment="Auto-added dynamic range" localSheetId="57">#REF!:INDEX(#REF!,#REF!,#REF!)</definedName>
    <definedName name="_ext18D31112t" comment="Auto-added dynamic range" localSheetId="5">#REF!:INDEX(#REF!,#REF!,#REF!)</definedName>
    <definedName name="_ext18D31112t" comment="Auto-added dynamic range" localSheetId="59">#REF!:INDEX(#REF!,#REF!,#REF!)</definedName>
    <definedName name="_ext18D31112t" comment="Auto-added dynamic range" localSheetId="61">#REF!:INDEX(#REF!,#REF!,#REF!)</definedName>
    <definedName name="_ext18D31112t" comment="Auto-added dynamic range">#REF!:INDEX(#REF!,#REF!,#REF!)</definedName>
    <definedName name="_ext18D3113Fr" comment="Auto-added dynamic range" localSheetId="10">#REF!:INDEX(#REF!,#REF!,#REF!)</definedName>
    <definedName name="_ext18D3113Fr" comment="Auto-added dynamic range" localSheetId="31">#REF!:INDEX(#REF!,#REF!,#REF!)</definedName>
    <definedName name="_ext18D3113Fr" comment="Auto-added dynamic range" localSheetId="49">#REF!:INDEX(#REF!,#REF!,#REF!)</definedName>
    <definedName name="_ext18D3113Fr" comment="Auto-added dynamic range" localSheetId="50">#REF!:INDEX(#REF!,#REF!,#REF!)</definedName>
    <definedName name="_ext18D3113Fr" comment="Auto-added dynamic range" localSheetId="56">#REF!:INDEX(#REF!,#REF!,#REF!)</definedName>
    <definedName name="_ext18D3113Fr" comment="Auto-added dynamic range" localSheetId="57">#REF!:INDEX(#REF!,#REF!,#REF!)</definedName>
    <definedName name="_ext18D3113Fr" comment="Auto-added dynamic range" localSheetId="5">#REF!:INDEX(#REF!,#REF!,#REF!)</definedName>
    <definedName name="_ext18D3113Fr" comment="Auto-added dynamic range" localSheetId="59">#REF!:INDEX(#REF!,#REF!,#REF!)</definedName>
    <definedName name="_ext18D3113Fr" comment="Auto-added dynamic range" localSheetId="61">#REF!:INDEX(#REF!,#REF!,#REF!)</definedName>
    <definedName name="_ext18D3113Fr" comment="Auto-added dynamic range">#REF!:INDEX(#REF!,#REF!,#REF!)</definedName>
    <definedName name="_ext18D3113Ft" comment="Auto-added dynamic range" localSheetId="10">#REF!:INDEX(#REF!,#REF!,#REF!)</definedName>
    <definedName name="_ext18D3113Ft" comment="Auto-added dynamic range" localSheetId="31">#REF!:INDEX(#REF!,#REF!,#REF!)</definedName>
    <definedName name="_ext18D3113Ft" comment="Auto-added dynamic range" localSheetId="49">#REF!:INDEX(#REF!,#REF!,#REF!)</definedName>
    <definedName name="_ext18D3113Ft" comment="Auto-added dynamic range" localSheetId="50">#REF!:INDEX(#REF!,#REF!,#REF!)</definedName>
    <definedName name="_ext18D3113Ft" comment="Auto-added dynamic range" localSheetId="56">#REF!:INDEX(#REF!,#REF!,#REF!)</definedName>
    <definedName name="_ext18D3113Ft" comment="Auto-added dynamic range" localSheetId="57">#REF!:INDEX(#REF!,#REF!,#REF!)</definedName>
    <definedName name="_ext18D3113Ft" comment="Auto-added dynamic range" localSheetId="5">#REF!:INDEX(#REF!,#REF!,#REF!)</definedName>
    <definedName name="_ext18D3113Ft" comment="Auto-added dynamic range" localSheetId="59">#REF!:INDEX(#REF!,#REF!,#REF!)</definedName>
    <definedName name="_ext18D3113Ft" comment="Auto-added dynamic range" localSheetId="61">#REF!:INDEX(#REF!,#REF!,#REF!)</definedName>
    <definedName name="_ext18D3113Ft" comment="Auto-added dynamic range">#REF!:INDEX(#REF!,#REF!,#REF!)</definedName>
    <definedName name="_ext18DED8BBr" comment="Auto-added dynamic range" localSheetId="10">#REF!:INDEX(#REF!,#REF!,#REF!)</definedName>
    <definedName name="_ext18DED8BBr" comment="Auto-added dynamic range" localSheetId="31">#REF!:INDEX(#REF!,#REF!,#REF!)</definedName>
    <definedName name="_ext18DED8BBr" comment="Auto-added dynamic range" localSheetId="49">#REF!:INDEX(#REF!,#REF!,#REF!)</definedName>
    <definedName name="_ext18DED8BBr" comment="Auto-added dynamic range" localSheetId="50">#REF!:INDEX(#REF!,#REF!,#REF!)</definedName>
    <definedName name="_ext18DED8BBr" comment="Auto-added dynamic range" localSheetId="56">#REF!:INDEX(#REF!,#REF!,#REF!)</definedName>
    <definedName name="_ext18DED8BBr" comment="Auto-added dynamic range" localSheetId="57">#REF!:INDEX(#REF!,#REF!,#REF!)</definedName>
    <definedName name="_ext18DED8BBr" comment="Auto-added dynamic range" localSheetId="5">#REF!:INDEX(#REF!,#REF!,#REF!)</definedName>
    <definedName name="_ext18DED8BBr" comment="Auto-added dynamic range" localSheetId="59">#REF!:INDEX(#REF!,#REF!,#REF!)</definedName>
    <definedName name="_ext18DED8BBr" comment="Auto-added dynamic range" localSheetId="61">#REF!:INDEX(#REF!,#REF!,#REF!)</definedName>
    <definedName name="_ext18DED8BBr" comment="Auto-added dynamic range">#REF!:INDEX(#REF!,#REF!,#REF!)</definedName>
    <definedName name="_ext18DED8BBt" comment="Auto-added dynamic range" localSheetId="10">#REF!:INDEX(#REF!,#REF!,#REF!)</definedName>
    <definedName name="_ext18DED8BBt" comment="Auto-added dynamic range" localSheetId="31">#REF!:INDEX(#REF!,#REF!,#REF!)</definedName>
    <definedName name="_ext18DED8BBt" comment="Auto-added dynamic range" localSheetId="49">#REF!:INDEX(#REF!,#REF!,#REF!)</definedName>
    <definedName name="_ext18DED8BBt" comment="Auto-added dynamic range" localSheetId="50">#REF!:INDEX(#REF!,#REF!,#REF!)</definedName>
    <definedName name="_ext18DED8BBt" comment="Auto-added dynamic range" localSheetId="56">#REF!:INDEX(#REF!,#REF!,#REF!)</definedName>
    <definedName name="_ext18DED8BBt" comment="Auto-added dynamic range" localSheetId="57">#REF!:INDEX(#REF!,#REF!,#REF!)</definedName>
    <definedName name="_ext18DED8BBt" comment="Auto-added dynamic range" localSheetId="5">#REF!:INDEX(#REF!,#REF!,#REF!)</definedName>
    <definedName name="_ext18DED8BBt" comment="Auto-added dynamic range" localSheetId="59">#REF!:INDEX(#REF!,#REF!,#REF!)</definedName>
    <definedName name="_ext18DED8BBt" comment="Auto-added dynamic range" localSheetId="61">#REF!:INDEX(#REF!,#REF!,#REF!)</definedName>
    <definedName name="_ext18DED8BBt" comment="Auto-added dynamic range">#REF!:INDEX(#REF!,#REF!,#REF!)</definedName>
    <definedName name="_exth18D31319r" comment="Auto-added dynamic range" localSheetId="10">#REF!:INDEX(#REF!,#REF!,#REF!)</definedName>
    <definedName name="_exth18D31319r" comment="Auto-added dynamic range" localSheetId="31">#REF!:INDEX(#REF!,#REF!,#REF!)</definedName>
    <definedName name="_exth18D31319r" comment="Auto-added dynamic range" localSheetId="49">#REF!:INDEX(#REF!,#REF!,#REF!)</definedName>
    <definedName name="_exth18D31319r" comment="Auto-added dynamic range" localSheetId="50">#REF!:INDEX(#REF!,#REF!,#REF!)</definedName>
    <definedName name="_exth18D31319r" comment="Auto-added dynamic range" localSheetId="56">#REF!:INDEX(#REF!,#REF!,#REF!)</definedName>
    <definedName name="_exth18D31319r" comment="Auto-added dynamic range" localSheetId="57">#REF!:INDEX(#REF!,#REF!,#REF!)</definedName>
    <definedName name="_exth18D31319r" comment="Auto-added dynamic range" localSheetId="5">#REF!:INDEX(#REF!,#REF!,#REF!)</definedName>
    <definedName name="_exth18D31319r" comment="Auto-added dynamic range" localSheetId="59">#REF!:INDEX(#REF!,#REF!,#REF!)</definedName>
    <definedName name="_exth18D31319r" comment="Auto-added dynamic range" localSheetId="61">#REF!:INDEX(#REF!,#REF!,#REF!)</definedName>
    <definedName name="_exth18D31319r" comment="Auto-added dynamic range">#REF!:INDEX(#REF!,#REF!,#REF!)</definedName>
    <definedName name="_exth18D31319t" comment="Auto-added dynamic range" localSheetId="10">#REF!:INDEX(#REF!,#REF!,#REF!)</definedName>
    <definedName name="_exth18D31319t" comment="Auto-added dynamic range" localSheetId="31">#REF!:INDEX(#REF!,#REF!,#REF!)</definedName>
    <definedName name="_exth18D31319t" comment="Auto-added dynamic range" localSheetId="49">#REF!:INDEX(#REF!,#REF!,#REF!)</definedName>
    <definedName name="_exth18D31319t" comment="Auto-added dynamic range" localSheetId="50">#REF!:INDEX(#REF!,#REF!,#REF!)</definedName>
    <definedName name="_exth18D31319t" comment="Auto-added dynamic range" localSheetId="56">#REF!:INDEX(#REF!,#REF!,#REF!)</definedName>
    <definedName name="_exth18D31319t" comment="Auto-added dynamic range" localSheetId="57">#REF!:INDEX(#REF!,#REF!,#REF!)</definedName>
    <definedName name="_exth18D31319t" comment="Auto-added dynamic range" localSheetId="5">#REF!:INDEX(#REF!,#REF!,#REF!)</definedName>
    <definedName name="_exth18D31319t" comment="Auto-added dynamic range" localSheetId="59">#REF!:INDEX(#REF!,#REF!,#REF!)</definedName>
    <definedName name="_exth18D31319t" comment="Auto-added dynamic range" localSheetId="61">#REF!:INDEX(#REF!,#REF!,#REF!)</definedName>
    <definedName name="_exth18D31319t" comment="Auto-added dynamic range">#REF!:INDEX(#REF!,#REF!,#REF!)</definedName>
    <definedName name="_Fill" localSheetId="10" hidden="1">#REF!</definedName>
    <definedName name="_Fill" localSheetId="31" hidden="1">#REF!</definedName>
    <definedName name="_Fill" localSheetId="49" hidden="1">#REF!</definedName>
    <definedName name="_Fill" localSheetId="50" hidden="1">#REF!</definedName>
    <definedName name="_Fill" localSheetId="56" hidden="1">#REF!</definedName>
    <definedName name="_Fill" localSheetId="57" hidden="1">#REF!</definedName>
    <definedName name="_Fill" localSheetId="5" hidden="1">#REF!</definedName>
    <definedName name="_Fill" localSheetId="59" hidden="1">#REF!</definedName>
    <definedName name="_Fill" localSheetId="61" hidden="1">#REF!</definedName>
    <definedName name="_Fill" hidden="1">#REF!</definedName>
    <definedName name="_Fill1" localSheetId="10" hidden="1">#REF!</definedName>
    <definedName name="_Fill1" localSheetId="31" hidden="1">#REF!</definedName>
    <definedName name="_Fill1" localSheetId="49" hidden="1">#REF!</definedName>
    <definedName name="_Fill1" localSheetId="50" hidden="1">#REF!</definedName>
    <definedName name="_Fill1" localSheetId="56" hidden="1">#REF!</definedName>
    <definedName name="_Fill1" localSheetId="57" hidden="1">#REF!</definedName>
    <definedName name="_Fill1" localSheetId="5" hidden="1">#REF!</definedName>
    <definedName name="_Fill1" localSheetId="59" hidden="1">#REF!</definedName>
    <definedName name="_Fill1" localSheetId="61" hidden="1">#REF!</definedName>
    <definedName name="_Fill1" hidden="1">#REF!</definedName>
    <definedName name="_xlnm._FilterDatabase" hidden="1">[15]C!$P$428:$T$428</definedName>
    <definedName name="_hh1" localSheetId="10">#REF!</definedName>
    <definedName name="_hh1" localSheetId="1">#REF!</definedName>
    <definedName name="_hh1" localSheetId="2">#REF!</definedName>
    <definedName name="_hh1" localSheetId="31">#REF!</definedName>
    <definedName name="_hh1" localSheetId="4">#REF!</definedName>
    <definedName name="_hh1" localSheetId="49">#REF!</definedName>
    <definedName name="_hh1" localSheetId="50">#REF!</definedName>
    <definedName name="_hh1" localSheetId="56">#REF!</definedName>
    <definedName name="_hh1" localSheetId="57">#REF!</definedName>
    <definedName name="_hh1" localSheetId="5">#REF!</definedName>
    <definedName name="_hh1" localSheetId="59">#REF!</definedName>
    <definedName name="_hh1" localSheetId="61">#REF!</definedName>
    <definedName name="_hh1" localSheetId="6">#REF!</definedName>
    <definedName name="_hh1" localSheetId="7">#REF!</definedName>
    <definedName name="_hh1">#REF!</definedName>
    <definedName name="_I1" localSheetId="10">#REF!</definedName>
    <definedName name="_I1" localSheetId="1">#REF!</definedName>
    <definedName name="_I1" localSheetId="2">#REF!</definedName>
    <definedName name="_I1" localSheetId="31">#REF!</definedName>
    <definedName name="_I1" localSheetId="4">#REF!</definedName>
    <definedName name="_I1" localSheetId="49">#REF!</definedName>
    <definedName name="_I1" localSheetId="50">#REF!</definedName>
    <definedName name="_I1" localSheetId="56">#REF!</definedName>
    <definedName name="_I1" localSheetId="57">#REF!</definedName>
    <definedName name="_I1" localSheetId="5">#REF!</definedName>
    <definedName name="_I1" localSheetId="59">#REF!</definedName>
    <definedName name="_I1" localSheetId="61">#REF!</definedName>
    <definedName name="_I1" localSheetId="6">#REF!</definedName>
    <definedName name="_I1" localSheetId="7">#REF!</definedName>
    <definedName name="_I1">#REF!</definedName>
    <definedName name="_II1" localSheetId="10">#REF!</definedName>
    <definedName name="_II1" localSheetId="1">#REF!</definedName>
    <definedName name="_II1" localSheetId="2">#REF!</definedName>
    <definedName name="_II1" localSheetId="31">#REF!</definedName>
    <definedName name="_II1" localSheetId="4">#REF!</definedName>
    <definedName name="_II1" localSheetId="49">#REF!</definedName>
    <definedName name="_II1" localSheetId="50">#REF!</definedName>
    <definedName name="_II1" localSheetId="56">#REF!</definedName>
    <definedName name="_II1" localSheetId="57">#REF!</definedName>
    <definedName name="_II1" localSheetId="5">#REF!</definedName>
    <definedName name="_II1" localSheetId="59">#REF!</definedName>
    <definedName name="_II1" localSheetId="61">#REF!</definedName>
    <definedName name="_II1" localSheetId="6">#REF!</definedName>
    <definedName name="_II1" localSheetId="7">#REF!</definedName>
    <definedName name="_II1">#REF!</definedName>
    <definedName name="_II5" localSheetId="10">#REF!</definedName>
    <definedName name="_II5" localSheetId="1">#REF!</definedName>
    <definedName name="_II5" localSheetId="2">#REF!</definedName>
    <definedName name="_II5" localSheetId="4">#REF!</definedName>
    <definedName name="_II5" localSheetId="6">#REF!</definedName>
    <definedName name="_II5" localSheetId="7">#REF!</definedName>
    <definedName name="_II5">#REF!</definedName>
    <definedName name="_III1" localSheetId="10">#REF!</definedName>
    <definedName name="_III1" localSheetId="1">#REF!</definedName>
    <definedName name="_III1" localSheetId="2">#REF!</definedName>
    <definedName name="_III1" localSheetId="4">#REF!</definedName>
    <definedName name="_III1" localSheetId="6">#REF!</definedName>
    <definedName name="_III1" localSheetId="7">#REF!</definedName>
    <definedName name="_III1">#REF!</definedName>
    <definedName name="_IMP10" localSheetId="10">#REF!</definedName>
    <definedName name="_IMP10" localSheetId="31">#REF!</definedName>
    <definedName name="_IMP10" localSheetId="49">#REF!</definedName>
    <definedName name="_IMP10" localSheetId="50">#REF!</definedName>
    <definedName name="_IMP10" localSheetId="56">#REF!</definedName>
    <definedName name="_IMP10" localSheetId="57">#REF!</definedName>
    <definedName name="_IMP10" localSheetId="5">#REF!</definedName>
    <definedName name="_IMP10" localSheetId="59">#REF!</definedName>
    <definedName name="_IMP10" localSheetId="61">#REF!</definedName>
    <definedName name="_IMP10">#REF!</definedName>
    <definedName name="_IMP2" localSheetId="10">#REF!</definedName>
    <definedName name="_IMP2" localSheetId="31">#REF!</definedName>
    <definedName name="_IMP2" localSheetId="49">#REF!</definedName>
    <definedName name="_IMP2" localSheetId="50">#REF!</definedName>
    <definedName name="_IMP2" localSheetId="56">#REF!</definedName>
    <definedName name="_IMP2" localSheetId="57">#REF!</definedName>
    <definedName name="_IMP2" localSheetId="5">#REF!</definedName>
    <definedName name="_IMP2" localSheetId="59">#REF!</definedName>
    <definedName name="_IMP2" localSheetId="61">#REF!</definedName>
    <definedName name="_IMP2">#REF!</definedName>
    <definedName name="_IMP4" localSheetId="10">#REF!</definedName>
    <definedName name="_IMP4" localSheetId="31">#REF!</definedName>
    <definedName name="_IMP4" localSheetId="49">#REF!</definedName>
    <definedName name="_IMP4" localSheetId="50">#REF!</definedName>
    <definedName name="_IMP4" localSheetId="56">#REF!</definedName>
    <definedName name="_IMP4" localSheetId="57">#REF!</definedName>
    <definedName name="_IMP4" localSheetId="5">#REF!</definedName>
    <definedName name="_IMP4" localSheetId="59">#REF!</definedName>
    <definedName name="_IMP4" localSheetId="61">#REF!</definedName>
    <definedName name="_IMP4">#REF!</definedName>
    <definedName name="_IMP6" localSheetId="10">#REF!</definedName>
    <definedName name="_IMP6" localSheetId="31">#REF!</definedName>
    <definedName name="_IMP6" localSheetId="49">#REF!</definedName>
    <definedName name="_IMP6" localSheetId="50">#REF!</definedName>
    <definedName name="_IMP6" localSheetId="56">#REF!</definedName>
    <definedName name="_IMP6" localSheetId="57">#REF!</definedName>
    <definedName name="_IMP6" localSheetId="5">#REF!</definedName>
    <definedName name="_IMP6" localSheetId="59">#REF!</definedName>
    <definedName name="_IMP6" localSheetId="61">#REF!</definedName>
    <definedName name="_IMP6">#REF!</definedName>
    <definedName name="_IMP7" localSheetId="10">#REF!</definedName>
    <definedName name="_IMP7" localSheetId="31">#REF!</definedName>
    <definedName name="_IMP7" localSheetId="49">#REF!</definedName>
    <definedName name="_IMP7" localSheetId="50">#REF!</definedName>
    <definedName name="_IMP7" localSheetId="56">#REF!</definedName>
    <definedName name="_IMP7" localSheetId="57">#REF!</definedName>
    <definedName name="_IMP7" localSheetId="5">#REF!</definedName>
    <definedName name="_IMP7" localSheetId="59">#REF!</definedName>
    <definedName name="_IMP7" localSheetId="61">#REF!</definedName>
    <definedName name="_IMP7">#REF!</definedName>
    <definedName name="_IMP8" localSheetId="10">#REF!</definedName>
    <definedName name="_IMP8" localSheetId="31">#REF!</definedName>
    <definedName name="_IMP8" localSheetId="49">#REF!</definedName>
    <definedName name="_IMP8" localSheetId="50">#REF!</definedName>
    <definedName name="_IMP8" localSheetId="56">#REF!</definedName>
    <definedName name="_IMP8" localSheetId="57">#REF!</definedName>
    <definedName name="_IMP8" localSheetId="5">#REF!</definedName>
    <definedName name="_IMP8" localSheetId="59">#REF!</definedName>
    <definedName name="_IMP8" localSheetId="61">#REF!</definedName>
    <definedName name="_IMP8">#REF!</definedName>
    <definedName name="_IND100" localSheetId="10">#REF!</definedName>
    <definedName name="_IND100" localSheetId="31">#REF!</definedName>
    <definedName name="_IND100" localSheetId="49">#REF!</definedName>
    <definedName name="_IND100" localSheetId="50">#REF!</definedName>
    <definedName name="_IND100" localSheetId="56">#REF!</definedName>
    <definedName name="_IND100" localSheetId="57">#REF!</definedName>
    <definedName name="_IND100" localSheetId="5">#REF!</definedName>
    <definedName name="_IND100" localSheetId="59">#REF!</definedName>
    <definedName name="_IND100" localSheetId="61">#REF!</definedName>
    <definedName name="_IND100">#REF!</definedName>
    <definedName name="_IV1" localSheetId="10">#REF!</definedName>
    <definedName name="_IV1" localSheetId="1">#REF!</definedName>
    <definedName name="_IV1" localSheetId="2">#REF!</definedName>
    <definedName name="_IV1" localSheetId="4">#REF!</definedName>
    <definedName name="_IV1" localSheetId="6">#REF!</definedName>
    <definedName name="_IV1" localSheetId="7">#REF!</definedName>
    <definedName name="_IV1">#REF!</definedName>
    <definedName name="_IV350340" localSheetId="10">'[16]OFF  QUO  30.11.10'!#REF!</definedName>
    <definedName name="_IV350340" localSheetId="1">'[17]OFF  QUO  30.11.10'!#REF!</definedName>
    <definedName name="_IV350340" localSheetId="2">'[17]OFF  QUO  30.11.10'!#REF!</definedName>
    <definedName name="_IV350340" localSheetId="31">'[18]OFF  QUO  30.11.10'!#REF!</definedName>
    <definedName name="_IV350340" localSheetId="4">'[18]OFF  QUO  30.11.10'!#REF!</definedName>
    <definedName name="_IV350340" localSheetId="56">'[18]OFF  QUO  30.11.10'!#REF!</definedName>
    <definedName name="_IV350340" localSheetId="57">'[18]OFF  QUO  30.11.10'!#REF!</definedName>
    <definedName name="_IV350340" localSheetId="5">'[18]OFF  QUO  30.11.10'!#REF!</definedName>
    <definedName name="_IV350340" localSheetId="59">'[18]OFF  QUO  30.11.10'!#REF!</definedName>
    <definedName name="_IV350340" localSheetId="61">'[18]OFF  QUO  30.11.10'!#REF!</definedName>
    <definedName name="_IV350340" localSheetId="6">'[17]OFF  QUO  30.11.10'!#REF!</definedName>
    <definedName name="_IV350340" localSheetId="7">'[17]OFF  QUO  30.11.10'!#REF!</definedName>
    <definedName name="_IV350340">'[17]OFF  QUO  30.11.10'!#REF!</definedName>
    <definedName name="_IV74576" localSheetId="10">'[16]OFF  QUO  30.11.10'!#REF!</definedName>
    <definedName name="_IV74576" localSheetId="1">'[17]OFF  QUO  30.11.10'!#REF!</definedName>
    <definedName name="_IV74576" localSheetId="2">'[17]OFF  QUO  30.11.10'!#REF!</definedName>
    <definedName name="_IV74576" localSheetId="31">'[18]OFF  QUO  30.11.10'!#REF!</definedName>
    <definedName name="_IV74576" localSheetId="4">'[18]OFF  QUO  30.11.10'!#REF!</definedName>
    <definedName name="_IV74576" localSheetId="56">'[18]OFF  QUO  30.11.10'!#REF!</definedName>
    <definedName name="_IV74576" localSheetId="57">'[18]OFF  QUO  30.11.10'!#REF!</definedName>
    <definedName name="_IV74576" localSheetId="5">'[18]OFF  QUO  30.11.10'!#REF!</definedName>
    <definedName name="_IV74576" localSheetId="59">'[18]OFF  QUO  30.11.10'!#REF!</definedName>
    <definedName name="_IV74576" localSheetId="61">'[18]OFF  QUO  30.11.10'!#REF!</definedName>
    <definedName name="_IV74576" localSheetId="6">'[17]OFF  QUO  30.11.10'!#REF!</definedName>
    <definedName name="_IV74576" localSheetId="7">'[17]OFF  QUO  30.11.10'!#REF!</definedName>
    <definedName name="_IV74576">'[17]OFF  QUO  30.11.10'!#REF!</definedName>
    <definedName name="_IV95059" localSheetId="10">'[16]OFF  QUO  30.11.10'!#REF!</definedName>
    <definedName name="_IV95059" localSheetId="1">'[17]OFF  QUO  30.11.10'!#REF!</definedName>
    <definedName name="_IV95059" localSheetId="2">'[17]OFF  QUO  30.11.10'!#REF!</definedName>
    <definedName name="_IV95059" localSheetId="31">'[18]OFF  QUO  30.11.10'!#REF!</definedName>
    <definedName name="_IV95059" localSheetId="4">'[18]OFF  QUO  30.11.10'!#REF!</definedName>
    <definedName name="_IV95059" localSheetId="56">'[18]OFF  QUO  30.11.10'!#REF!</definedName>
    <definedName name="_IV95059" localSheetId="57">'[18]OFF  QUO  30.11.10'!#REF!</definedName>
    <definedName name="_IV95059" localSheetId="5">'[18]OFF  QUO  30.11.10'!#REF!</definedName>
    <definedName name="_IV95059" localSheetId="59">'[18]OFF  QUO  30.11.10'!#REF!</definedName>
    <definedName name="_IV95059" localSheetId="61">'[18]OFF  QUO  30.11.10'!#REF!</definedName>
    <definedName name="_IV95059" localSheetId="6">'[17]OFF  QUO  30.11.10'!#REF!</definedName>
    <definedName name="_IV95059" localSheetId="7">'[17]OFF  QUO  30.11.10'!#REF!</definedName>
    <definedName name="_IV95059">'[17]OFF  QUO  30.11.10'!#REF!</definedName>
    <definedName name="_Key1" hidden="1">'[19]Savings &amp; Invest.'!$M$5</definedName>
    <definedName name="_Key2" localSheetId="10" hidden="1">'[20]11 rev 94 '!#REF!</definedName>
    <definedName name="_Key2" localSheetId="31" hidden="1">'[20]11 rev 94 '!#REF!</definedName>
    <definedName name="_Key2" localSheetId="56" hidden="1">'[20]11 rev 94 '!#REF!</definedName>
    <definedName name="_Key2" localSheetId="57" hidden="1">'[20]11 rev 94 '!#REF!</definedName>
    <definedName name="_Key2" localSheetId="59" hidden="1">'[20]11 rev 94 '!#REF!</definedName>
    <definedName name="_Key2" localSheetId="61" hidden="1">'[20]11 rev 94 '!#REF!</definedName>
    <definedName name="_Key2" hidden="1">'[20]11 rev 94 '!#REF!</definedName>
    <definedName name="_LL2" localSheetId="10" hidden="1">{FALSE,FALSE,-1.25,-15.5,484.5,276.75,FALSE,FALSE,TRUE,TRUE,0,12,#N/A,46,#N/A,2.93460490463215,15.35,1,FALSE,FALSE,3,TRUE,1,FALSE,100,"Swvu.PLA1.","ACwvu.PLA1.",#N/A,FALSE,FALSE,0,0,0,0,2,"","",TRUE,TRUE,FALSE,FALSE,1,60,#N/A,#N/A,FALSE,FALSE,FALSE,FALSE,FALSE,FALSE,FALSE,9,65532,65532,FALSE,FALSE,TRUE,TRUE,TRUE}</definedName>
    <definedName name="_LL2" localSheetId="31" hidden="1">{FALSE,FALSE,-1.25,-15.5,484.5,276.75,FALSE,FALSE,TRUE,TRUE,0,12,#N/A,46,#N/A,2.93460490463215,15.35,1,FALSE,FALSE,3,TRUE,1,FALSE,100,"Swvu.PLA1.","ACwvu.PLA1.",#N/A,FALSE,FALSE,0,0,0,0,2,"","",TRUE,TRUE,FALSE,FALSE,1,60,#N/A,#N/A,FALSE,FALSE,FALSE,FALSE,FALSE,FALSE,FALSE,9,65532,65532,FALSE,FALSE,TRUE,TRUE,TRUE}</definedName>
    <definedName name="_LL2" localSheetId="49" hidden="1">{FALSE,FALSE,-1.25,-15.5,484.5,276.75,FALSE,FALSE,TRUE,TRUE,0,12,#N/A,46,#N/A,2.93460490463215,15.35,1,FALSE,FALSE,3,TRUE,1,FALSE,100,"Swvu.PLA1.","ACwvu.PLA1.",#N/A,FALSE,FALSE,0,0,0,0,2,"","",TRUE,TRUE,FALSE,FALSE,1,60,#N/A,#N/A,FALSE,FALSE,FALSE,FALSE,FALSE,FALSE,FALSE,9,65532,65532,FALSE,FALSE,TRUE,TRUE,TRUE}</definedName>
    <definedName name="_LL2" localSheetId="50" hidden="1">{FALSE,FALSE,-1.25,-15.5,484.5,276.75,FALSE,FALSE,TRUE,TRUE,0,12,#N/A,46,#N/A,2.93460490463215,15.35,1,FALSE,FALSE,3,TRUE,1,FALSE,100,"Swvu.PLA1.","ACwvu.PLA1.",#N/A,FALSE,FALSE,0,0,0,0,2,"","",TRUE,TRUE,FALSE,FALSE,1,60,#N/A,#N/A,FALSE,FALSE,FALSE,FALSE,FALSE,FALSE,FALSE,9,65532,65532,FALSE,FALSE,TRUE,TRUE,TRUE}</definedName>
    <definedName name="_LL2" localSheetId="56" hidden="1">{FALSE,FALSE,-1.25,-15.5,484.5,276.75,FALSE,FALSE,TRUE,TRUE,0,12,#N/A,46,#N/A,2.93460490463215,15.35,1,FALSE,FALSE,3,TRUE,1,FALSE,100,"Swvu.PLA1.","ACwvu.PLA1.",#N/A,FALSE,FALSE,0,0,0,0,2,"","",TRUE,TRUE,FALSE,FALSE,1,60,#N/A,#N/A,FALSE,FALSE,FALSE,FALSE,FALSE,FALSE,FALSE,9,65532,65532,FALSE,FALSE,TRUE,TRUE,TRUE}</definedName>
    <definedName name="_LL2" localSheetId="57" hidden="1">{FALSE,FALSE,-1.25,-15.5,484.5,276.75,FALSE,FALSE,TRUE,TRUE,0,12,#N/A,46,#N/A,2.93460490463215,15.35,1,FALSE,FALSE,3,TRUE,1,FALSE,100,"Swvu.PLA1.","ACwvu.PLA1.",#N/A,FALSE,FALSE,0,0,0,0,2,"","",TRUE,TRUE,FALSE,FALSE,1,60,#N/A,#N/A,FALSE,FALSE,FALSE,FALSE,FALSE,FALSE,FALSE,9,65532,65532,FALSE,FALSE,TRUE,TRUE,TRUE}</definedName>
    <definedName name="_LL2" localSheetId="5" hidden="1">{FALSE,FALSE,-1.25,-15.5,484.5,276.75,FALSE,FALSE,TRUE,TRUE,0,12,#N/A,46,#N/A,2.93460490463215,15.35,1,FALSE,FALSE,3,TRUE,1,FALSE,100,"Swvu.PLA1.","ACwvu.PLA1.",#N/A,FALSE,FALSE,0,0,0,0,2,"","",TRUE,TRUE,FALSE,FALSE,1,60,#N/A,#N/A,FALSE,FALSE,FALSE,FALSE,FALSE,FALSE,FALSE,9,65532,65532,FALSE,FALSE,TRUE,TRUE,TRUE}</definedName>
    <definedName name="_LL2" localSheetId="59" hidden="1">{FALSE,FALSE,-1.25,-15.5,484.5,276.75,FALSE,FALSE,TRUE,TRUE,0,12,#N/A,46,#N/A,2.93460490463215,15.35,1,FALSE,FALSE,3,TRUE,1,FALSE,100,"Swvu.PLA1.","ACwvu.PLA1.",#N/A,FALSE,FALSE,0,0,0,0,2,"","",TRUE,TRUE,FALSE,FALSE,1,60,#N/A,#N/A,FALSE,FALSE,FALSE,FALSE,FALSE,FALSE,FALSE,9,65532,65532,FALSE,FALSE,TRUE,TRUE,TRUE}</definedName>
    <definedName name="_LL2" localSheetId="61"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F1" localSheetId="10">#REF!</definedName>
    <definedName name="_MF1" localSheetId="31">#REF!</definedName>
    <definedName name="_MF1" localSheetId="49">#REF!</definedName>
    <definedName name="_MF1" localSheetId="50">#REF!</definedName>
    <definedName name="_MF1" localSheetId="56">#REF!</definedName>
    <definedName name="_MF1" localSheetId="57">#REF!</definedName>
    <definedName name="_MF1" localSheetId="5">#REF!</definedName>
    <definedName name="_MF1" localSheetId="59">#REF!</definedName>
    <definedName name="_MF1" localSheetId="61">#REF!</definedName>
    <definedName name="_MF1">#REF!</definedName>
    <definedName name="_MF2" localSheetId="10">#REF!</definedName>
    <definedName name="_MF2" localSheetId="31">#REF!</definedName>
    <definedName name="_MF2" localSheetId="49">#REF!</definedName>
    <definedName name="_MF2" localSheetId="50">#REF!</definedName>
    <definedName name="_MF2" localSheetId="56">#REF!</definedName>
    <definedName name="_MF2" localSheetId="57">#REF!</definedName>
    <definedName name="_MF2" localSheetId="5">#REF!</definedName>
    <definedName name="_MF2" localSheetId="59">#REF!</definedName>
    <definedName name="_MF2" localSheetId="61">#REF!</definedName>
    <definedName name="_MF2">#REF!</definedName>
    <definedName name="_MS1" localSheetId="10">#REF!</definedName>
    <definedName name="_MS1" localSheetId="31">#REF!</definedName>
    <definedName name="_MS1" localSheetId="49">#REF!</definedName>
    <definedName name="_MS1" localSheetId="50">#REF!</definedName>
    <definedName name="_MS1" localSheetId="56">#REF!</definedName>
    <definedName name="_MS1" localSheetId="57">#REF!</definedName>
    <definedName name="_MS1" localSheetId="5">#REF!</definedName>
    <definedName name="_MS1" localSheetId="59">#REF!</definedName>
    <definedName name="_MS1" localSheetId="61">#REF!</definedName>
    <definedName name="_MS1">#REF!</definedName>
    <definedName name="_MTS2" localSheetId="10">'[21]Annual Tables'!#REF!</definedName>
    <definedName name="_MTS2" localSheetId="31">'[21]Annual Tables'!#REF!</definedName>
    <definedName name="_MTS2" localSheetId="56">'[21]Annual Tables'!#REF!</definedName>
    <definedName name="_MTS2" localSheetId="57">'[21]Annual Tables'!#REF!</definedName>
    <definedName name="_MTS2" localSheetId="59">'[21]Annual Tables'!#REF!</definedName>
    <definedName name="_MTS2" localSheetId="61">'[21]Annual Tables'!#REF!</definedName>
    <definedName name="_MTS2">'[21]Annual Tables'!#REF!</definedName>
    <definedName name="_NIR2004" localSheetId="10">#REF!</definedName>
    <definedName name="_NIR2004" localSheetId="31">#REF!</definedName>
    <definedName name="_NIR2004" localSheetId="49">#REF!</definedName>
    <definedName name="_NIR2004" localSheetId="50">#REF!</definedName>
    <definedName name="_NIR2004" localSheetId="56">#REF!</definedName>
    <definedName name="_NIR2004" localSheetId="57">#REF!</definedName>
    <definedName name="_NIR2004" localSheetId="5">#REF!</definedName>
    <definedName name="_NIR2004" localSheetId="59">#REF!</definedName>
    <definedName name="_NIR2004" localSheetId="61">#REF!</definedName>
    <definedName name="_NIR2004">#REF!</definedName>
    <definedName name="_Order1" hidden="1">0</definedName>
    <definedName name="_Order2" hidden="1">0</definedName>
    <definedName name="_PAG2" localSheetId="10">[21]Index!#REF!</definedName>
    <definedName name="_PAG2" localSheetId="31">[21]Index!#REF!</definedName>
    <definedName name="_PAG2" localSheetId="56">[21]Index!#REF!</definedName>
    <definedName name="_PAG2" localSheetId="57">[21]Index!#REF!</definedName>
    <definedName name="_PAG2" localSheetId="59">[21]Index!#REF!</definedName>
    <definedName name="_PAG2" localSheetId="61">[21]Index!#REF!</definedName>
    <definedName name="_PAG2">[21]Index!#REF!</definedName>
    <definedName name="_PAG3" localSheetId="10">[21]Index!#REF!</definedName>
    <definedName name="_PAG3" localSheetId="31">[21]Index!#REF!</definedName>
    <definedName name="_PAG3" localSheetId="56">[21]Index!#REF!</definedName>
    <definedName name="_PAG3" localSheetId="57">[21]Index!#REF!</definedName>
    <definedName name="_PAG3" localSheetId="59">[21]Index!#REF!</definedName>
    <definedName name="_PAG3" localSheetId="61">[21]Index!#REF!</definedName>
    <definedName name="_PAG3">[21]Index!#REF!</definedName>
    <definedName name="_PAG4" localSheetId="10">[21]Index!#REF!</definedName>
    <definedName name="_PAG4" localSheetId="31">[21]Index!#REF!</definedName>
    <definedName name="_PAG4" localSheetId="56">[21]Index!#REF!</definedName>
    <definedName name="_PAG4" localSheetId="57">[21]Index!#REF!</definedName>
    <definedName name="_PAG4" localSheetId="59">[21]Index!#REF!</definedName>
    <definedName name="_PAG4" localSheetId="61">[21]Index!#REF!</definedName>
    <definedName name="_PAG4">[21]Index!#REF!</definedName>
    <definedName name="_PAG5" localSheetId="10">[21]Index!#REF!</definedName>
    <definedName name="_PAG5" localSheetId="31">[21]Index!#REF!</definedName>
    <definedName name="_PAG5" localSheetId="56">[21]Index!#REF!</definedName>
    <definedName name="_PAG5" localSheetId="57">[21]Index!#REF!</definedName>
    <definedName name="_PAG5" localSheetId="59">[21]Index!#REF!</definedName>
    <definedName name="_PAG5" localSheetId="61">[21]Index!#REF!</definedName>
    <definedName name="_PAG5">[21]Index!#REF!</definedName>
    <definedName name="_PAG6" localSheetId="10">[21]Index!#REF!</definedName>
    <definedName name="_PAG6" localSheetId="31">[21]Index!#REF!</definedName>
    <definedName name="_PAG6" localSheetId="56">[21]Index!#REF!</definedName>
    <definedName name="_PAG6" localSheetId="57">[21]Index!#REF!</definedName>
    <definedName name="_PAG6" localSheetId="59">[21]Index!#REF!</definedName>
    <definedName name="_PAG6" localSheetId="61">[21]Index!#REF!</definedName>
    <definedName name="_PAG6">[21]Index!#REF!</definedName>
    <definedName name="_PAG7" localSheetId="10">#REF!</definedName>
    <definedName name="_PAG7" localSheetId="31">#REF!</definedName>
    <definedName name="_PAG7" localSheetId="49">#REF!</definedName>
    <definedName name="_PAG7" localSheetId="50">#REF!</definedName>
    <definedName name="_PAG7" localSheetId="56">#REF!</definedName>
    <definedName name="_PAG7" localSheetId="57">#REF!</definedName>
    <definedName name="_PAG7" localSheetId="5">#REF!</definedName>
    <definedName name="_PAG7" localSheetId="59">#REF!</definedName>
    <definedName name="_PAG7" localSheetId="61">#REF!</definedName>
    <definedName name="_PAG7">#REF!</definedName>
    <definedName name="_Parse_Out" localSheetId="10" hidden="1">#REF!</definedName>
    <definedName name="_Parse_Out" localSheetId="31" hidden="1">#REF!</definedName>
    <definedName name="_Parse_Out" localSheetId="49" hidden="1">#REF!</definedName>
    <definedName name="_Parse_Out" localSheetId="50" hidden="1">#REF!</definedName>
    <definedName name="_Parse_Out" localSheetId="56" hidden="1">#REF!</definedName>
    <definedName name="_Parse_Out" localSheetId="57" hidden="1">#REF!</definedName>
    <definedName name="_Parse_Out" localSheetId="5" hidden="1">#REF!</definedName>
    <definedName name="_Parse_Out" localSheetId="59" hidden="1">#REF!</definedName>
    <definedName name="_Parse_Out" localSheetId="61" hidden="1">#REF!</definedName>
    <definedName name="_Parse_Out" hidden="1">#REF!</definedName>
    <definedName name="_prt1" localSheetId="10">'11'!_prt1</definedName>
    <definedName name="_prt1" localSheetId="31">'32'!_prt1</definedName>
    <definedName name="_prt1" localSheetId="49">'51'!_prt1</definedName>
    <definedName name="_prt1" localSheetId="50">'52'!_prt1</definedName>
    <definedName name="_prt1" localSheetId="56">'57a-57b'!_prt1</definedName>
    <definedName name="_prt1" localSheetId="57">'58'!_prt1</definedName>
    <definedName name="_prt1" localSheetId="5">'6'!_prt1</definedName>
    <definedName name="_prt1" localSheetId="59">'60'!_prt1</definedName>
    <definedName name="_prt1" localSheetId="61">'62'!_prt1</definedName>
    <definedName name="_prt1">[0]!_prt1</definedName>
    <definedName name="_prt2" localSheetId="10">'11'!_prt2</definedName>
    <definedName name="_prt2" localSheetId="31">'32'!_prt2</definedName>
    <definedName name="_prt2" localSheetId="49">'51'!_prt2</definedName>
    <definedName name="_prt2" localSheetId="50">'52'!_prt2</definedName>
    <definedName name="_prt2" localSheetId="56">'57a-57b'!_prt2</definedName>
    <definedName name="_prt2" localSheetId="57">'58'!_prt2</definedName>
    <definedName name="_prt2" localSheetId="5">'6'!_prt2</definedName>
    <definedName name="_prt2" localSheetId="59">'60'!_prt2</definedName>
    <definedName name="_prt2" localSheetId="61">'62'!_prt2</definedName>
    <definedName name="_prt2">[0]!_prt2</definedName>
    <definedName name="_prt3" localSheetId="10">'11'!_prt3</definedName>
    <definedName name="_prt3" localSheetId="31">'32'!_prt3</definedName>
    <definedName name="_prt3" localSheetId="49">'51'!_prt3</definedName>
    <definedName name="_prt3" localSheetId="50">'52'!_prt3</definedName>
    <definedName name="_prt3" localSheetId="56">'57a-57b'!_prt3</definedName>
    <definedName name="_prt3" localSheetId="57">'58'!_prt3</definedName>
    <definedName name="_prt3" localSheetId="5">'6'!_prt3</definedName>
    <definedName name="_prt3" localSheetId="59">'60'!_prt3</definedName>
    <definedName name="_prt3" localSheetId="61">'62'!_prt3</definedName>
    <definedName name="_prt3">[0]!_prt3</definedName>
    <definedName name="_prt4" localSheetId="10">'11'!_prt4</definedName>
    <definedName name="_prt4" localSheetId="31">'32'!_prt4</definedName>
    <definedName name="_prt4" localSheetId="49">'51'!_prt4</definedName>
    <definedName name="_prt4" localSheetId="50">'52'!_prt4</definedName>
    <definedName name="_prt4" localSheetId="56">'57a-57b'!_prt4</definedName>
    <definedName name="_prt4" localSheetId="57">'58'!_prt4</definedName>
    <definedName name="_prt4" localSheetId="5">'6'!_prt4</definedName>
    <definedName name="_prt4" localSheetId="59">'60'!_prt4</definedName>
    <definedName name="_prt4" localSheetId="61">'62'!_prt4</definedName>
    <definedName name="_prt4">[0]!_prt4</definedName>
    <definedName name="_prt5" localSheetId="10">'11'!_prt5</definedName>
    <definedName name="_prt5" localSheetId="31">'32'!_prt5</definedName>
    <definedName name="_prt5" localSheetId="49">'51'!_prt5</definedName>
    <definedName name="_prt5" localSheetId="50">'52'!_prt5</definedName>
    <definedName name="_prt5" localSheetId="56">'57a-57b'!_prt5</definedName>
    <definedName name="_prt5" localSheetId="57">'58'!_prt5</definedName>
    <definedName name="_prt5" localSheetId="5">'6'!_prt5</definedName>
    <definedName name="_prt5" localSheetId="59">'60'!_prt5</definedName>
    <definedName name="_prt5" localSheetId="61">'62'!_prt5</definedName>
    <definedName name="_prt5">[0]!_prt5</definedName>
    <definedName name="_prt6" localSheetId="10">'11'!_prt6</definedName>
    <definedName name="_prt6" localSheetId="31">'32'!_prt6</definedName>
    <definedName name="_prt6" localSheetId="49">'51'!_prt6</definedName>
    <definedName name="_prt6" localSheetId="50">'52'!_prt6</definedName>
    <definedName name="_prt6" localSheetId="56">'57a-57b'!_prt6</definedName>
    <definedName name="_prt6" localSheetId="57">'58'!_prt6</definedName>
    <definedName name="_prt6" localSheetId="5">'6'!_prt6</definedName>
    <definedName name="_prt6" localSheetId="59">'60'!_prt6</definedName>
    <definedName name="_prt6" localSheetId="61">'62'!_prt6</definedName>
    <definedName name="_prt6">[0]!_prt6</definedName>
    <definedName name="_prt7" localSheetId="10">'11'!_prt7</definedName>
    <definedName name="_prt7" localSheetId="31">'32'!_prt7</definedName>
    <definedName name="_prt7" localSheetId="49">'51'!_prt7</definedName>
    <definedName name="_prt7" localSheetId="50">'52'!_prt7</definedName>
    <definedName name="_prt7" localSheetId="56">'57a-57b'!_prt7</definedName>
    <definedName name="_prt7" localSheetId="57">'58'!_prt7</definedName>
    <definedName name="_prt7" localSheetId="5">'6'!_prt7</definedName>
    <definedName name="_prt7" localSheetId="59">'60'!_prt7</definedName>
    <definedName name="_prt7" localSheetId="61">'62'!_prt7</definedName>
    <definedName name="_prt7">[0]!_prt7</definedName>
    <definedName name="_prt8" localSheetId="10">'11'!_prt8</definedName>
    <definedName name="_prt8" localSheetId="31">'32'!_prt8</definedName>
    <definedName name="_prt8" localSheetId="49">'51'!_prt8</definedName>
    <definedName name="_prt8" localSheetId="50">'52'!_prt8</definedName>
    <definedName name="_prt8" localSheetId="56">'57a-57b'!_prt8</definedName>
    <definedName name="_prt8" localSheetId="57">'58'!_prt8</definedName>
    <definedName name="_prt8" localSheetId="5">'6'!_prt8</definedName>
    <definedName name="_prt8" localSheetId="59">'60'!_prt8</definedName>
    <definedName name="_prt8" localSheetId="61">'62'!_prt8</definedName>
    <definedName name="_prt8">[0]!_prt8</definedName>
    <definedName name="_RED10" localSheetId="10">#REF!</definedName>
    <definedName name="_RED10" localSheetId="31">#REF!</definedName>
    <definedName name="_RED10" localSheetId="49">#REF!</definedName>
    <definedName name="_RED10" localSheetId="50">#REF!</definedName>
    <definedName name="_RED10" localSheetId="56">#REF!</definedName>
    <definedName name="_RED10" localSheetId="57">#REF!</definedName>
    <definedName name="_RED10" localSheetId="5">#REF!</definedName>
    <definedName name="_RED10" localSheetId="59">#REF!</definedName>
    <definedName name="_RED10" localSheetId="61">#REF!</definedName>
    <definedName name="_RED10">#REF!</definedName>
    <definedName name="_RED11" localSheetId="10">#REF!</definedName>
    <definedName name="_RED11" localSheetId="31">#REF!</definedName>
    <definedName name="_RED11" localSheetId="49">#REF!</definedName>
    <definedName name="_RED11" localSheetId="50">#REF!</definedName>
    <definedName name="_RED11" localSheetId="56">#REF!</definedName>
    <definedName name="_RED11" localSheetId="57">#REF!</definedName>
    <definedName name="_RED11" localSheetId="5">#REF!</definedName>
    <definedName name="_RED11" localSheetId="59">#REF!</definedName>
    <definedName name="_RED11" localSheetId="61">#REF!</definedName>
    <definedName name="_RED11">#REF!</definedName>
    <definedName name="_RED3">"Check Box 8"</definedName>
    <definedName name="_RED5" localSheetId="10">#REF!</definedName>
    <definedName name="_RED5" localSheetId="31">#REF!</definedName>
    <definedName name="_RED5" localSheetId="49">#REF!</definedName>
    <definedName name="_RED5" localSheetId="50">#REF!</definedName>
    <definedName name="_RED5" localSheetId="56">#REF!</definedName>
    <definedName name="_RED5" localSheetId="57">#REF!</definedName>
    <definedName name="_RED5" localSheetId="5">#REF!</definedName>
    <definedName name="_RED5" localSheetId="59">#REF!</definedName>
    <definedName name="_RED5" localSheetId="61">#REF!</definedName>
    <definedName name="_RED5">#REF!</definedName>
    <definedName name="_RED6" localSheetId="10">#REF!</definedName>
    <definedName name="_RED6" localSheetId="31">#REF!</definedName>
    <definedName name="_RED6" localSheetId="49">#REF!</definedName>
    <definedName name="_RED6" localSheetId="50">#REF!</definedName>
    <definedName name="_RED6" localSheetId="56">#REF!</definedName>
    <definedName name="_RED6" localSheetId="57">#REF!</definedName>
    <definedName name="_RED6" localSheetId="5">#REF!</definedName>
    <definedName name="_RED6" localSheetId="59">#REF!</definedName>
    <definedName name="_RED6" localSheetId="61">#REF!</definedName>
    <definedName name="_RED6">#REF!</definedName>
    <definedName name="_RED7" localSheetId="10">#REF!</definedName>
    <definedName name="_RED7" localSheetId="31">#REF!</definedName>
    <definedName name="_RED7" localSheetId="49">#REF!</definedName>
    <definedName name="_RED7" localSheetId="50">#REF!</definedName>
    <definedName name="_RED7" localSheetId="56">#REF!</definedName>
    <definedName name="_RED7" localSheetId="57">#REF!</definedName>
    <definedName name="_RED7" localSheetId="5">#REF!</definedName>
    <definedName name="_RED7" localSheetId="59">#REF!</definedName>
    <definedName name="_RED7" localSheetId="61">#REF!</definedName>
    <definedName name="_RED7">#REF!</definedName>
    <definedName name="_RED9" localSheetId="10">#REF!</definedName>
    <definedName name="_RED9" localSheetId="31">#REF!</definedName>
    <definedName name="_RED9" localSheetId="49">#REF!</definedName>
    <definedName name="_RED9" localSheetId="50">#REF!</definedName>
    <definedName name="_RED9" localSheetId="56">#REF!</definedName>
    <definedName name="_RED9" localSheetId="57">#REF!</definedName>
    <definedName name="_RED9" localSheetId="5">#REF!</definedName>
    <definedName name="_RED9" localSheetId="59">#REF!</definedName>
    <definedName name="_RED9" localSheetId="61">#REF!</definedName>
    <definedName name="_RED9">#REF!</definedName>
    <definedName name="_Regression_Int" hidden="1">1</definedName>
    <definedName name="_Regression_Out" localSheetId="10" hidden="1">#REF!</definedName>
    <definedName name="_Regression_Out" localSheetId="31" hidden="1">#REF!</definedName>
    <definedName name="_Regression_Out" localSheetId="49" hidden="1">#REF!</definedName>
    <definedName name="_Regression_Out" localSheetId="50" hidden="1">#REF!</definedName>
    <definedName name="_Regression_Out" localSheetId="56" hidden="1">#REF!</definedName>
    <definedName name="_Regression_Out" localSheetId="57" hidden="1">#REF!</definedName>
    <definedName name="_Regression_Out" localSheetId="5" hidden="1">#REF!</definedName>
    <definedName name="_Regression_Out" localSheetId="59" hidden="1">#REF!</definedName>
    <definedName name="_Regression_Out" localSheetId="61" hidden="1">#REF!</definedName>
    <definedName name="_Regression_Out" hidden="1">#REF!</definedName>
    <definedName name="_Regression_X" localSheetId="10" hidden="1">#REF!</definedName>
    <definedName name="_Regression_X" localSheetId="31" hidden="1">#REF!</definedName>
    <definedName name="_Regression_X" localSheetId="49" hidden="1">#REF!</definedName>
    <definedName name="_Regression_X" localSheetId="50" hidden="1">#REF!</definedName>
    <definedName name="_Regression_X" localSheetId="56" hidden="1">#REF!</definedName>
    <definedName name="_Regression_X" localSheetId="57" hidden="1">#REF!</definedName>
    <definedName name="_Regression_X" localSheetId="5" hidden="1">#REF!</definedName>
    <definedName name="_Regression_X" localSheetId="59" hidden="1">#REF!</definedName>
    <definedName name="_Regression_X" localSheetId="61" hidden="1">#REF!</definedName>
    <definedName name="_Regression_X" hidden="1">#REF!</definedName>
    <definedName name="_Regression_Y" localSheetId="10" hidden="1">#REF!</definedName>
    <definedName name="_Regression_Y" localSheetId="31" hidden="1">#REF!</definedName>
    <definedName name="_Regression_Y" localSheetId="49" hidden="1">#REF!</definedName>
    <definedName name="_Regression_Y" localSheetId="50" hidden="1">#REF!</definedName>
    <definedName name="_Regression_Y" localSheetId="56" hidden="1">#REF!</definedName>
    <definedName name="_Regression_Y" localSheetId="57" hidden="1">#REF!</definedName>
    <definedName name="_Regression_Y" localSheetId="5" hidden="1">#REF!</definedName>
    <definedName name="_Regression_Y" localSheetId="59" hidden="1">#REF!</definedName>
    <definedName name="_Regression_Y" localSheetId="61" hidden="1">#REF!</definedName>
    <definedName name="_Regression_Y" hidden="1">#REF!</definedName>
    <definedName name="_RES2" localSheetId="10">[14]RES!#REF!</definedName>
    <definedName name="_RES2" localSheetId="31">[14]RES!#REF!</definedName>
    <definedName name="_RES2" localSheetId="56">[14]RES!#REF!</definedName>
    <definedName name="_RES2" localSheetId="57">[14]RES!#REF!</definedName>
    <definedName name="_RES2" localSheetId="59">[14]RES!#REF!</definedName>
    <definedName name="_RES2" localSheetId="61">[14]RES!#REF!</definedName>
    <definedName name="_RES2">[14]RES!#REF!</definedName>
    <definedName name="_rge1" localSheetId="10">#REF!</definedName>
    <definedName name="_rge1" localSheetId="31">#REF!</definedName>
    <definedName name="_rge1" localSheetId="49">#REF!</definedName>
    <definedName name="_rge1" localSheetId="50">#REF!</definedName>
    <definedName name="_rge1" localSheetId="56">#REF!</definedName>
    <definedName name="_rge1" localSheetId="57">#REF!</definedName>
    <definedName name="_rge1" localSheetId="5">#REF!</definedName>
    <definedName name="_rge1" localSheetId="59">#REF!</definedName>
    <definedName name="_rge1" localSheetId="61">#REF!</definedName>
    <definedName name="_rge1">#REF!</definedName>
    <definedName name="_SDR978" localSheetId="10">#REF!</definedName>
    <definedName name="_SDR978" localSheetId="31">#REF!</definedName>
    <definedName name="_SDR978" localSheetId="49">#REF!</definedName>
    <definedName name="_SDR978" localSheetId="50">#REF!</definedName>
    <definedName name="_SDR978" localSheetId="56">#REF!</definedName>
    <definedName name="_SDR978" localSheetId="57">#REF!</definedName>
    <definedName name="_SDR978" localSheetId="5">#REF!</definedName>
    <definedName name="_SDR978" localSheetId="59">#REF!</definedName>
    <definedName name="_SDR978" localSheetId="61">#REF!</definedName>
    <definedName name="_SDR978">#REF!</definedName>
    <definedName name="_Sort" localSheetId="10" hidden="1">#REF!</definedName>
    <definedName name="_Sort" localSheetId="31" hidden="1">#REF!</definedName>
    <definedName name="_Sort" localSheetId="49" hidden="1">#REF!</definedName>
    <definedName name="_Sort" localSheetId="50" hidden="1">#REF!</definedName>
    <definedName name="_Sort" localSheetId="56" hidden="1">#REF!</definedName>
    <definedName name="_Sort" localSheetId="57" hidden="1">#REF!</definedName>
    <definedName name="_Sort" localSheetId="5" hidden="1">#REF!</definedName>
    <definedName name="_Sort" localSheetId="59" hidden="1">#REF!</definedName>
    <definedName name="_Sort" localSheetId="61" hidden="1">#REF!</definedName>
    <definedName name="_Sort" hidden="1">#REF!</definedName>
    <definedName name="_SUM1" localSheetId="10">#REF!</definedName>
    <definedName name="_SUM1" localSheetId="31">#REF!</definedName>
    <definedName name="_SUM1" localSheetId="49">#REF!</definedName>
    <definedName name="_SUM1" localSheetId="50">#REF!</definedName>
    <definedName name="_SUM1" localSheetId="56">#REF!</definedName>
    <definedName name="_SUM1" localSheetId="57">#REF!</definedName>
    <definedName name="_SUM1" localSheetId="5">#REF!</definedName>
    <definedName name="_SUM1" localSheetId="59">#REF!</definedName>
    <definedName name="_SUM1" localSheetId="61">#REF!</definedName>
    <definedName name="_SUM1">#REF!</definedName>
    <definedName name="_SUM2" localSheetId="10">#REF!</definedName>
    <definedName name="_SUM2" localSheetId="31">#REF!</definedName>
    <definedName name="_SUM2" localSheetId="49">#REF!</definedName>
    <definedName name="_SUM2" localSheetId="50">#REF!</definedName>
    <definedName name="_SUM2" localSheetId="56">#REF!</definedName>
    <definedName name="_SUM2" localSheetId="57">#REF!</definedName>
    <definedName name="_SUM2" localSheetId="5">#REF!</definedName>
    <definedName name="_SUM2" localSheetId="59">#REF!</definedName>
    <definedName name="_SUM2" localSheetId="61">#REF!</definedName>
    <definedName name="_SUM2">#REF!</definedName>
    <definedName name="_TAB1" localSheetId="10">#REF!</definedName>
    <definedName name="_TAB1" localSheetId="31">#REF!</definedName>
    <definedName name="_TAB1" localSheetId="49">#REF!</definedName>
    <definedName name="_TAB1" localSheetId="50">#REF!</definedName>
    <definedName name="_TAB1" localSheetId="56">#REF!</definedName>
    <definedName name="_TAB1" localSheetId="57">#REF!</definedName>
    <definedName name="_TAB1" localSheetId="5">#REF!</definedName>
    <definedName name="_TAB1" localSheetId="59">#REF!</definedName>
    <definedName name="_TAB1" localSheetId="61">#REF!</definedName>
    <definedName name="_TAB1">#REF!</definedName>
    <definedName name="_TAB10" localSheetId="10">#REF!</definedName>
    <definedName name="_TAB10" localSheetId="31">#REF!</definedName>
    <definedName name="_TAB10" localSheetId="49">#REF!</definedName>
    <definedName name="_TAB10" localSheetId="50">#REF!</definedName>
    <definedName name="_TAB10" localSheetId="56">#REF!</definedName>
    <definedName name="_TAB10" localSheetId="57">#REF!</definedName>
    <definedName name="_TAB10" localSheetId="5">#REF!</definedName>
    <definedName name="_TAB10" localSheetId="59">#REF!</definedName>
    <definedName name="_TAB10" localSheetId="61">#REF!</definedName>
    <definedName name="_TAB10">#REF!</definedName>
    <definedName name="_TAB11" localSheetId="10">#REF!</definedName>
    <definedName name="_TAB11" localSheetId="31">#REF!</definedName>
    <definedName name="_TAB11" localSheetId="49">#REF!</definedName>
    <definedName name="_TAB11" localSheetId="50">#REF!</definedName>
    <definedName name="_TAB11" localSheetId="56">#REF!</definedName>
    <definedName name="_TAB11" localSheetId="57">#REF!</definedName>
    <definedName name="_TAB11" localSheetId="5">#REF!</definedName>
    <definedName name="_TAB11" localSheetId="59">#REF!</definedName>
    <definedName name="_TAB11" localSheetId="61">#REF!</definedName>
    <definedName name="_TAB11">#REF!</definedName>
    <definedName name="_TAB12" localSheetId="10">#REF!</definedName>
    <definedName name="_TAB12" localSheetId="31">#REF!</definedName>
    <definedName name="_TAB12" localSheetId="49">#REF!</definedName>
    <definedName name="_TAB12" localSheetId="50">#REF!</definedName>
    <definedName name="_TAB12" localSheetId="56">#REF!</definedName>
    <definedName name="_TAB12" localSheetId="57">#REF!</definedName>
    <definedName name="_TAB12" localSheetId="5">#REF!</definedName>
    <definedName name="_TAB12" localSheetId="59">#REF!</definedName>
    <definedName name="_TAB12" localSheetId="61">#REF!</definedName>
    <definedName name="_TAB12">#REF!</definedName>
    <definedName name="_TAB13" localSheetId="10">#REF!</definedName>
    <definedName name="_TAB13" localSheetId="31">#REF!</definedName>
    <definedName name="_TAB13" localSheetId="49">#REF!</definedName>
    <definedName name="_TAB13" localSheetId="50">#REF!</definedName>
    <definedName name="_TAB13" localSheetId="56">#REF!</definedName>
    <definedName name="_TAB13" localSheetId="57">#REF!</definedName>
    <definedName name="_TAB13" localSheetId="5">#REF!</definedName>
    <definedName name="_TAB13" localSheetId="59">#REF!</definedName>
    <definedName name="_TAB13" localSheetId="61">#REF!</definedName>
    <definedName name="_TAB13">#REF!</definedName>
    <definedName name="_TAB14" localSheetId="10">#REF!</definedName>
    <definedName name="_TAB14" localSheetId="31">#REF!</definedName>
    <definedName name="_TAB14" localSheetId="49">#REF!</definedName>
    <definedName name="_TAB14" localSheetId="50">#REF!</definedName>
    <definedName name="_TAB14" localSheetId="56">#REF!</definedName>
    <definedName name="_TAB14" localSheetId="57">#REF!</definedName>
    <definedName name="_TAB14" localSheetId="5">#REF!</definedName>
    <definedName name="_TAB14" localSheetId="59">#REF!</definedName>
    <definedName name="_TAB14" localSheetId="61">#REF!</definedName>
    <definedName name="_TAB14">#REF!</definedName>
    <definedName name="_TAB15" localSheetId="10">#REF!</definedName>
    <definedName name="_TAB15" localSheetId="31">#REF!</definedName>
    <definedName name="_TAB15" localSheetId="49">#REF!</definedName>
    <definedName name="_TAB15" localSheetId="50">#REF!</definedName>
    <definedName name="_TAB15" localSheetId="56">#REF!</definedName>
    <definedName name="_TAB15" localSheetId="57">#REF!</definedName>
    <definedName name="_TAB15" localSheetId="5">#REF!</definedName>
    <definedName name="_TAB15" localSheetId="59">#REF!</definedName>
    <definedName name="_TAB15" localSheetId="61">#REF!</definedName>
    <definedName name="_TAB15">#REF!</definedName>
    <definedName name="_TAB16" localSheetId="10">#REF!</definedName>
    <definedName name="_TAB16" localSheetId="31">#REF!</definedName>
    <definedName name="_TAB16" localSheetId="49">#REF!</definedName>
    <definedName name="_TAB16" localSheetId="50">#REF!</definedName>
    <definedName name="_TAB16" localSheetId="56">#REF!</definedName>
    <definedName name="_TAB16" localSheetId="57">#REF!</definedName>
    <definedName name="_TAB16" localSheetId="5">#REF!</definedName>
    <definedName name="_TAB16" localSheetId="59">#REF!</definedName>
    <definedName name="_TAB16" localSheetId="61">#REF!</definedName>
    <definedName name="_TAB16">#REF!</definedName>
    <definedName name="_TAB18" localSheetId="10">[22]TC!#REF!</definedName>
    <definedName name="_TAB18" localSheetId="31">[22]TC!#REF!</definedName>
    <definedName name="_TAB18" localSheetId="56">[22]TC!#REF!</definedName>
    <definedName name="_TAB18" localSheetId="57">[22]TC!#REF!</definedName>
    <definedName name="_TAB18" localSheetId="59">[22]TC!#REF!</definedName>
    <definedName name="_TAB18" localSheetId="61">[22]TC!#REF!</definedName>
    <definedName name="_TAB18">[22]TC!#REF!</definedName>
    <definedName name="_Tab19" localSheetId="10">#REF!</definedName>
    <definedName name="_Tab19" localSheetId="31">#REF!</definedName>
    <definedName name="_Tab19" localSheetId="49">#REF!</definedName>
    <definedName name="_Tab19" localSheetId="50">#REF!</definedName>
    <definedName name="_Tab19" localSheetId="56">#REF!</definedName>
    <definedName name="_Tab19" localSheetId="57">#REF!</definedName>
    <definedName name="_Tab19" localSheetId="5">#REF!</definedName>
    <definedName name="_Tab19" localSheetId="59">#REF!</definedName>
    <definedName name="_Tab19" localSheetId="61">#REF!</definedName>
    <definedName name="_Tab19">#REF!</definedName>
    <definedName name="_TAB2" localSheetId="10">#REF!</definedName>
    <definedName name="_TAB2" localSheetId="31">#REF!</definedName>
    <definedName name="_TAB2" localSheetId="49">#REF!</definedName>
    <definedName name="_TAB2" localSheetId="50">#REF!</definedName>
    <definedName name="_TAB2" localSheetId="56">#REF!</definedName>
    <definedName name="_TAB2" localSheetId="57">#REF!</definedName>
    <definedName name="_TAB2" localSheetId="5">#REF!</definedName>
    <definedName name="_TAB2" localSheetId="59">#REF!</definedName>
    <definedName name="_TAB2" localSheetId="61">#REF!</definedName>
    <definedName name="_TAB2">#REF!</definedName>
    <definedName name="_Tab20" localSheetId="10">#REF!</definedName>
    <definedName name="_Tab20" localSheetId="31">#REF!</definedName>
    <definedName name="_Tab20" localSheetId="49">#REF!</definedName>
    <definedName name="_Tab20" localSheetId="50">#REF!</definedName>
    <definedName name="_Tab20" localSheetId="56">#REF!</definedName>
    <definedName name="_Tab20" localSheetId="57">#REF!</definedName>
    <definedName name="_Tab20" localSheetId="5">#REF!</definedName>
    <definedName name="_Tab20" localSheetId="59">#REF!</definedName>
    <definedName name="_Tab20" localSheetId="61">#REF!</definedName>
    <definedName name="_Tab20">#REF!</definedName>
    <definedName name="_Tab21" localSheetId="10">#REF!</definedName>
    <definedName name="_Tab21" localSheetId="31">#REF!</definedName>
    <definedName name="_Tab21" localSheetId="49">#REF!</definedName>
    <definedName name="_Tab21" localSheetId="50">#REF!</definedName>
    <definedName name="_Tab21" localSheetId="56">#REF!</definedName>
    <definedName name="_Tab21" localSheetId="57">#REF!</definedName>
    <definedName name="_Tab21" localSheetId="5">#REF!</definedName>
    <definedName name="_Tab21" localSheetId="59">#REF!</definedName>
    <definedName name="_Tab21" localSheetId="61">#REF!</definedName>
    <definedName name="_Tab21">#REF!</definedName>
    <definedName name="_Tab22" localSheetId="10">#REF!</definedName>
    <definedName name="_Tab22" localSheetId="31">#REF!</definedName>
    <definedName name="_Tab22" localSheetId="49">#REF!</definedName>
    <definedName name="_Tab22" localSheetId="50">#REF!</definedName>
    <definedName name="_Tab22" localSheetId="56">#REF!</definedName>
    <definedName name="_Tab22" localSheetId="57">#REF!</definedName>
    <definedName name="_Tab22" localSheetId="5">#REF!</definedName>
    <definedName name="_Tab22" localSheetId="59">#REF!</definedName>
    <definedName name="_Tab22" localSheetId="61">#REF!</definedName>
    <definedName name="_Tab22">#REF!</definedName>
    <definedName name="_Tab23" localSheetId="10">#REF!</definedName>
    <definedName name="_Tab23" localSheetId="31">#REF!</definedName>
    <definedName name="_Tab23" localSheetId="49">#REF!</definedName>
    <definedName name="_Tab23" localSheetId="50">#REF!</definedName>
    <definedName name="_Tab23" localSheetId="56">#REF!</definedName>
    <definedName name="_Tab23" localSheetId="57">#REF!</definedName>
    <definedName name="_Tab23" localSheetId="5">#REF!</definedName>
    <definedName name="_Tab23" localSheetId="59">#REF!</definedName>
    <definedName name="_Tab23" localSheetId="61">#REF!</definedName>
    <definedName name="_Tab23">#REF!</definedName>
    <definedName name="_Tab24" localSheetId="10">#REF!</definedName>
    <definedName name="_Tab24" localSheetId="31">#REF!</definedName>
    <definedName name="_Tab24" localSheetId="49">#REF!</definedName>
    <definedName name="_Tab24" localSheetId="50">#REF!</definedName>
    <definedName name="_Tab24" localSheetId="56">#REF!</definedName>
    <definedName name="_Tab24" localSheetId="57">#REF!</definedName>
    <definedName name="_Tab24" localSheetId="5">#REF!</definedName>
    <definedName name="_Tab24" localSheetId="59">#REF!</definedName>
    <definedName name="_Tab24" localSheetId="61">#REF!</definedName>
    <definedName name="_Tab24">#REF!</definedName>
    <definedName name="_Tab26" localSheetId="10">#REF!</definedName>
    <definedName name="_Tab26" localSheetId="31">#REF!</definedName>
    <definedName name="_Tab26" localSheetId="49">#REF!</definedName>
    <definedName name="_Tab26" localSheetId="50">#REF!</definedName>
    <definedName name="_Tab26" localSheetId="56">#REF!</definedName>
    <definedName name="_Tab26" localSheetId="57">#REF!</definedName>
    <definedName name="_Tab26" localSheetId="5">#REF!</definedName>
    <definedName name="_Tab26" localSheetId="59">#REF!</definedName>
    <definedName name="_Tab26" localSheetId="61">#REF!</definedName>
    <definedName name="_Tab26">#REF!</definedName>
    <definedName name="_Tab27" localSheetId="10">#REF!</definedName>
    <definedName name="_Tab27" localSheetId="31">#REF!</definedName>
    <definedName name="_Tab27" localSheetId="49">#REF!</definedName>
    <definedName name="_Tab27" localSheetId="50">#REF!</definedName>
    <definedName name="_Tab27" localSheetId="56">#REF!</definedName>
    <definedName name="_Tab27" localSheetId="57">#REF!</definedName>
    <definedName name="_Tab27" localSheetId="5">#REF!</definedName>
    <definedName name="_Tab27" localSheetId="59">#REF!</definedName>
    <definedName name="_Tab27" localSheetId="61">#REF!</definedName>
    <definedName name="_Tab27">#REF!</definedName>
    <definedName name="_Tab28" localSheetId="10">#REF!</definedName>
    <definedName name="_Tab28" localSheetId="31">#REF!</definedName>
    <definedName name="_Tab28" localSheetId="49">#REF!</definedName>
    <definedName name="_Tab28" localSheetId="50">#REF!</definedName>
    <definedName name="_Tab28" localSheetId="56">#REF!</definedName>
    <definedName name="_Tab28" localSheetId="57">#REF!</definedName>
    <definedName name="_Tab28" localSheetId="5">#REF!</definedName>
    <definedName name="_Tab28" localSheetId="59">#REF!</definedName>
    <definedName name="_Tab28" localSheetId="61">#REF!</definedName>
    <definedName name="_Tab28">#REF!</definedName>
    <definedName name="_Tab29" localSheetId="10">#REF!</definedName>
    <definedName name="_Tab29" localSheetId="31">#REF!</definedName>
    <definedName name="_Tab29" localSheetId="49">#REF!</definedName>
    <definedName name="_Tab29" localSheetId="50">#REF!</definedName>
    <definedName name="_Tab29" localSheetId="56">#REF!</definedName>
    <definedName name="_Tab29" localSheetId="57">#REF!</definedName>
    <definedName name="_Tab29" localSheetId="5">#REF!</definedName>
    <definedName name="_Tab29" localSheetId="59">#REF!</definedName>
    <definedName name="_Tab29" localSheetId="61">#REF!</definedName>
    <definedName name="_Tab29">#REF!</definedName>
    <definedName name="_TAB3" localSheetId="10">#REF!</definedName>
    <definedName name="_TAB3" localSheetId="31">#REF!</definedName>
    <definedName name="_TAB3" localSheetId="49">#REF!</definedName>
    <definedName name="_TAB3" localSheetId="50">#REF!</definedName>
    <definedName name="_TAB3" localSheetId="56">#REF!</definedName>
    <definedName name="_TAB3" localSheetId="57">#REF!</definedName>
    <definedName name="_TAB3" localSheetId="5">#REF!</definedName>
    <definedName name="_TAB3" localSheetId="59">#REF!</definedName>
    <definedName name="_TAB3" localSheetId="61">#REF!</definedName>
    <definedName name="_TAB3">#REF!</definedName>
    <definedName name="_Tab30" localSheetId="10">#REF!</definedName>
    <definedName name="_Tab30" localSheetId="31">#REF!</definedName>
    <definedName name="_Tab30" localSheetId="49">#REF!</definedName>
    <definedName name="_Tab30" localSheetId="50">#REF!</definedName>
    <definedName name="_Tab30" localSheetId="56">#REF!</definedName>
    <definedName name="_Tab30" localSheetId="57">#REF!</definedName>
    <definedName name="_Tab30" localSheetId="5">#REF!</definedName>
    <definedName name="_Tab30" localSheetId="59">#REF!</definedName>
    <definedName name="_Tab30" localSheetId="61">#REF!</definedName>
    <definedName name="_Tab30">#REF!</definedName>
    <definedName name="_Tab31" localSheetId="10">#REF!</definedName>
    <definedName name="_Tab31" localSheetId="31">#REF!</definedName>
    <definedName name="_Tab31" localSheetId="49">#REF!</definedName>
    <definedName name="_Tab31" localSheetId="50">#REF!</definedName>
    <definedName name="_Tab31" localSheetId="56">#REF!</definedName>
    <definedName name="_Tab31" localSheetId="57">#REF!</definedName>
    <definedName name="_Tab31" localSheetId="5">#REF!</definedName>
    <definedName name="_Tab31" localSheetId="59">#REF!</definedName>
    <definedName name="_Tab31" localSheetId="61">#REF!</definedName>
    <definedName name="_Tab31">#REF!</definedName>
    <definedName name="_Tab32" localSheetId="10">#REF!</definedName>
    <definedName name="_Tab32" localSheetId="31">#REF!</definedName>
    <definedName name="_Tab32" localSheetId="49">#REF!</definedName>
    <definedName name="_Tab32" localSheetId="50">#REF!</definedName>
    <definedName name="_Tab32" localSheetId="56">#REF!</definedName>
    <definedName name="_Tab32" localSheetId="57">#REF!</definedName>
    <definedName name="_Tab32" localSheetId="5">#REF!</definedName>
    <definedName name="_Tab32" localSheetId="59">#REF!</definedName>
    <definedName name="_Tab32" localSheetId="61">#REF!</definedName>
    <definedName name="_Tab32">#REF!</definedName>
    <definedName name="_Tab33" localSheetId="10">#REF!</definedName>
    <definedName name="_Tab33" localSheetId="31">#REF!</definedName>
    <definedName name="_Tab33" localSheetId="49">#REF!</definedName>
    <definedName name="_Tab33" localSheetId="50">#REF!</definedName>
    <definedName name="_Tab33" localSheetId="56">#REF!</definedName>
    <definedName name="_Tab33" localSheetId="57">#REF!</definedName>
    <definedName name="_Tab33" localSheetId="5">#REF!</definedName>
    <definedName name="_Tab33" localSheetId="59">#REF!</definedName>
    <definedName name="_Tab33" localSheetId="61">#REF!</definedName>
    <definedName name="_Tab33">#REF!</definedName>
    <definedName name="_Tab34" localSheetId="10">#REF!</definedName>
    <definedName name="_Tab34" localSheetId="31">#REF!</definedName>
    <definedName name="_Tab34" localSheetId="49">#REF!</definedName>
    <definedName name="_Tab34" localSheetId="50">#REF!</definedName>
    <definedName name="_Tab34" localSheetId="56">#REF!</definedName>
    <definedName name="_Tab34" localSheetId="57">#REF!</definedName>
    <definedName name="_Tab34" localSheetId="5">#REF!</definedName>
    <definedName name="_Tab34" localSheetId="59">#REF!</definedName>
    <definedName name="_Tab34" localSheetId="61">#REF!</definedName>
    <definedName name="_Tab34">#REF!</definedName>
    <definedName name="_Tab35" localSheetId="10">#REF!</definedName>
    <definedName name="_Tab35" localSheetId="31">#REF!</definedName>
    <definedName name="_Tab35" localSheetId="49">#REF!</definedName>
    <definedName name="_Tab35" localSheetId="50">#REF!</definedName>
    <definedName name="_Tab35" localSheetId="56">#REF!</definedName>
    <definedName name="_Tab35" localSheetId="57">#REF!</definedName>
    <definedName name="_Tab35" localSheetId="5">#REF!</definedName>
    <definedName name="_Tab35" localSheetId="59">#REF!</definedName>
    <definedName name="_Tab35" localSheetId="61">#REF!</definedName>
    <definedName name="_Tab35">#REF!</definedName>
    <definedName name="_TAB36" localSheetId="10">'[23]34_EXDO'!#REF!</definedName>
    <definedName name="_TAB36" localSheetId="31">'[23]34_EXDO'!#REF!</definedName>
    <definedName name="_TAB36" localSheetId="56">'[23]34_EXDO'!#REF!</definedName>
    <definedName name="_TAB36" localSheetId="57">'[23]34_EXDO'!#REF!</definedName>
    <definedName name="_TAB36" localSheetId="59">'[23]34_EXDO'!#REF!</definedName>
    <definedName name="_TAB36" localSheetId="61">'[23]34_EXDO'!#REF!</definedName>
    <definedName name="_TAB36">'[23]34_EXDO'!#REF!</definedName>
    <definedName name="_TAB37" localSheetId="10">'[23]34_EXDO'!#REF!</definedName>
    <definedName name="_TAB37" localSheetId="31">'[23]34_EXDO'!#REF!</definedName>
    <definedName name="_TAB37" localSheetId="56">'[23]34_EXDO'!#REF!</definedName>
    <definedName name="_TAB37" localSheetId="57">'[23]34_EXDO'!#REF!</definedName>
    <definedName name="_TAB37" localSheetId="59">'[23]34_EXDO'!#REF!</definedName>
    <definedName name="_TAB37" localSheetId="61">'[23]34_EXDO'!#REF!</definedName>
    <definedName name="_TAB37">'[23]34_EXDO'!#REF!</definedName>
    <definedName name="_TAB38" localSheetId="10">'[23]30_BOP'!#REF!</definedName>
    <definedName name="_TAB38" localSheetId="31">'[23]30_BOP'!#REF!</definedName>
    <definedName name="_TAB38" localSheetId="56">'[23]30_BOP'!#REF!</definedName>
    <definedName name="_TAB38" localSheetId="57">'[23]30_BOP'!#REF!</definedName>
    <definedName name="_TAB38" localSheetId="59">'[23]30_BOP'!#REF!</definedName>
    <definedName name="_TAB38" localSheetId="61">'[23]30_BOP'!#REF!</definedName>
    <definedName name="_TAB38">'[23]30_BOP'!#REF!</definedName>
    <definedName name="_TAB39" localSheetId="10">#REF!</definedName>
    <definedName name="_TAB39" localSheetId="31">#REF!</definedName>
    <definedName name="_TAB39" localSheetId="49">#REF!</definedName>
    <definedName name="_TAB39" localSheetId="50">#REF!</definedName>
    <definedName name="_TAB39" localSheetId="56">#REF!</definedName>
    <definedName name="_TAB39" localSheetId="57">#REF!</definedName>
    <definedName name="_TAB39" localSheetId="5">#REF!</definedName>
    <definedName name="_TAB39" localSheetId="59">#REF!</definedName>
    <definedName name="_TAB39" localSheetId="61">#REF!</definedName>
    <definedName name="_TAB39">#REF!</definedName>
    <definedName name="_TAB4" localSheetId="10">#REF!</definedName>
    <definedName name="_TAB4" localSheetId="31">#REF!</definedName>
    <definedName name="_TAB4" localSheetId="49">#REF!</definedName>
    <definedName name="_TAB4" localSheetId="50">#REF!</definedName>
    <definedName name="_TAB4" localSheetId="56">#REF!</definedName>
    <definedName name="_TAB4" localSheetId="57">#REF!</definedName>
    <definedName name="_TAB4" localSheetId="5">#REF!</definedName>
    <definedName name="_TAB4" localSheetId="59">#REF!</definedName>
    <definedName name="_TAB4" localSheetId="61">#REF!</definedName>
    <definedName name="_TAB4">#REF!</definedName>
    <definedName name="_TAB5" localSheetId="10">#REF!</definedName>
    <definedName name="_TAB5" localSheetId="31">#REF!</definedName>
    <definedName name="_TAB5" localSheetId="49">#REF!</definedName>
    <definedName name="_TAB5" localSheetId="50">#REF!</definedName>
    <definedName name="_TAB5" localSheetId="56">#REF!</definedName>
    <definedName name="_TAB5" localSheetId="57">#REF!</definedName>
    <definedName name="_TAB5" localSheetId="5">#REF!</definedName>
    <definedName name="_TAB5" localSheetId="59">#REF!</definedName>
    <definedName name="_TAB5" localSheetId="61">#REF!</definedName>
    <definedName name="_TAB5">#REF!</definedName>
    <definedName name="_TAB6" localSheetId="10">#REF!</definedName>
    <definedName name="_TAB6" localSheetId="31">#REF!</definedName>
    <definedName name="_TAB6" localSheetId="49">#REF!</definedName>
    <definedName name="_TAB6" localSheetId="50">#REF!</definedName>
    <definedName name="_TAB6" localSheetId="56">#REF!</definedName>
    <definedName name="_TAB6" localSheetId="57">#REF!</definedName>
    <definedName name="_TAB6" localSheetId="5">#REF!</definedName>
    <definedName name="_TAB6" localSheetId="59">#REF!</definedName>
    <definedName name="_TAB6" localSheetId="61">#REF!</definedName>
    <definedName name="_TAB6">#REF!</definedName>
    <definedName name="_tab7">'[12]Table 5 Mon Survey'!$A$1:$E$58</definedName>
    <definedName name="_tab8">'[12]Table 6 BoZ'!$A$1:$E$42</definedName>
    <definedName name="_tab9" localSheetId="10">#REF!</definedName>
    <definedName name="_tab9" localSheetId="31">#REF!</definedName>
    <definedName name="_tab9" localSheetId="49">#REF!</definedName>
    <definedName name="_tab9" localSheetId="50">#REF!</definedName>
    <definedName name="_tab9" localSheetId="56">#REF!</definedName>
    <definedName name="_tab9" localSheetId="57">#REF!</definedName>
    <definedName name="_tab9" localSheetId="5">#REF!</definedName>
    <definedName name="_tab9" localSheetId="59">#REF!</definedName>
    <definedName name="_tab9" localSheetId="61">#REF!</definedName>
    <definedName name="_tab9">#REF!</definedName>
    <definedName name="_V1" localSheetId="10">#REF!</definedName>
    <definedName name="_V1" localSheetId="12">#REF!</definedName>
    <definedName name="_V1" localSheetId="1">#REF!</definedName>
    <definedName name="_V1" localSheetId="2">#REF!</definedName>
    <definedName name="_V1" localSheetId="31">#REF!</definedName>
    <definedName name="_V1" localSheetId="4">#REF!</definedName>
    <definedName name="_V1" localSheetId="49">#REF!</definedName>
    <definedName name="_V1" localSheetId="50">#REF!</definedName>
    <definedName name="_V1" localSheetId="56">#REF!</definedName>
    <definedName name="_V1" localSheetId="57">#REF!</definedName>
    <definedName name="_V1" localSheetId="5">#REF!</definedName>
    <definedName name="_V1" localSheetId="59">#REF!</definedName>
    <definedName name="_V1" localSheetId="61">#REF!</definedName>
    <definedName name="_V1" localSheetId="6">#REF!</definedName>
    <definedName name="_V1" localSheetId="7">#REF!</definedName>
    <definedName name="_V1">#REF!</definedName>
    <definedName name="_VI1" localSheetId="10">#REF!</definedName>
    <definedName name="_VI1" localSheetId="12">#REF!</definedName>
    <definedName name="_VI1" localSheetId="1">#REF!</definedName>
    <definedName name="_VI1" localSheetId="2">#REF!</definedName>
    <definedName name="_VI1" localSheetId="31">#REF!</definedName>
    <definedName name="_VI1" localSheetId="4">#REF!</definedName>
    <definedName name="_VI1" localSheetId="49">#REF!</definedName>
    <definedName name="_VI1" localSheetId="50">#REF!</definedName>
    <definedName name="_VI1" localSheetId="56">#REF!</definedName>
    <definedName name="_VI1" localSheetId="57">#REF!</definedName>
    <definedName name="_VI1" localSheetId="5">#REF!</definedName>
    <definedName name="_VI1" localSheetId="59">#REF!</definedName>
    <definedName name="_VI1" localSheetId="61">#REF!</definedName>
    <definedName name="_VI1" localSheetId="6">#REF!</definedName>
    <definedName name="_VI1" localSheetId="7">#REF!</definedName>
    <definedName name="_VI1">#REF!</definedName>
    <definedName name="_VII1" localSheetId="10">#REF!</definedName>
    <definedName name="_VII1" localSheetId="12">#REF!</definedName>
    <definedName name="_VII1" localSheetId="1">#REF!</definedName>
    <definedName name="_VII1" localSheetId="2">#REF!</definedName>
    <definedName name="_VII1" localSheetId="31">#REF!</definedName>
    <definedName name="_VII1" localSheetId="4">#REF!</definedName>
    <definedName name="_VII1" localSheetId="49">#REF!</definedName>
    <definedName name="_VII1" localSheetId="50">#REF!</definedName>
    <definedName name="_VII1" localSheetId="56">#REF!</definedName>
    <definedName name="_VII1" localSheetId="57">#REF!</definedName>
    <definedName name="_VII1" localSheetId="5">#REF!</definedName>
    <definedName name="_VII1" localSheetId="59">#REF!</definedName>
    <definedName name="_VII1" localSheetId="61">#REF!</definedName>
    <definedName name="_VII1" localSheetId="6">#REF!</definedName>
    <definedName name="_VII1" localSheetId="7">#REF!</definedName>
    <definedName name="_VII1">#REF!</definedName>
    <definedName name="_WAT182">'[24]Committed Debt Outflows'!$I$63</definedName>
    <definedName name="_WAT364">'[24]Committed Debt Outflows'!$I$102</definedName>
    <definedName name="_WAT91">'[24]Committed Debt Outflows'!$I$30</definedName>
    <definedName name="_WB2" localSheetId="10">#REF!</definedName>
    <definedName name="_WB2" localSheetId="31">#REF!</definedName>
    <definedName name="_WB2" localSheetId="49">#REF!</definedName>
    <definedName name="_WB2" localSheetId="50">#REF!</definedName>
    <definedName name="_WB2" localSheetId="56">#REF!</definedName>
    <definedName name="_WB2" localSheetId="57">#REF!</definedName>
    <definedName name="_WB2" localSheetId="5">#REF!</definedName>
    <definedName name="_WB2" localSheetId="59">#REF!</definedName>
    <definedName name="_WB2" localSheetId="61">#REF!</definedName>
    <definedName name="_WB2">#REF!</definedName>
    <definedName name="_WEO1" localSheetId="10">#REF!</definedName>
    <definedName name="_WEO1" localSheetId="31">#REF!</definedName>
    <definedName name="_WEO1" localSheetId="49">#REF!</definedName>
    <definedName name="_WEO1" localSheetId="50">#REF!</definedName>
    <definedName name="_WEO1" localSheetId="56">#REF!</definedName>
    <definedName name="_WEO1" localSheetId="57">#REF!</definedName>
    <definedName name="_WEO1" localSheetId="5">#REF!</definedName>
    <definedName name="_WEO1" localSheetId="59">#REF!</definedName>
    <definedName name="_WEO1" localSheetId="61">#REF!</definedName>
    <definedName name="_WEO1">#REF!</definedName>
    <definedName name="_WEO2" localSheetId="10">#REF!</definedName>
    <definedName name="_WEO2" localSheetId="31">#REF!</definedName>
    <definedName name="_WEO2" localSheetId="49">#REF!</definedName>
    <definedName name="_WEO2" localSheetId="50">#REF!</definedName>
    <definedName name="_WEO2" localSheetId="56">#REF!</definedName>
    <definedName name="_WEO2" localSheetId="57">#REF!</definedName>
    <definedName name="_WEO2" localSheetId="5">#REF!</definedName>
    <definedName name="_WEO2" localSheetId="59">#REF!</definedName>
    <definedName name="_WEO2" localSheetId="61">#REF!</definedName>
    <definedName name="_WEO2">#REF!</definedName>
    <definedName name="_WT1" localSheetId="10">[6]Work_sect!#REF!</definedName>
    <definedName name="_WT1" localSheetId="31">[6]Work_sect!#REF!</definedName>
    <definedName name="_WT1" localSheetId="56">[6]Work_sect!#REF!</definedName>
    <definedName name="_WT1" localSheetId="57">[6]Work_sect!#REF!</definedName>
    <definedName name="_WT1" localSheetId="59">[6]Work_sect!#REF!</definedName>
    <definedName name="_WT1" localSheetId="61">[6]Work_sect!#REF!</definedName>
    <definedName name="_WT1">[6]Work_sect!#REF!</definedName>
    <definedName name="_WT5" localSheetId="10">[6]Work_sect!#REF!</definedName>
    <definedName name="_WT5" localSheetId="31">[6]Work_sect!#REF!</definedName>
    <definedName name="_WT5" localSheetId="56">[6]Work_sect!#REF!</definedName>
    <definedName name="_WT5" localSheetId="57">[6]Work_sect!#REF!</definedName>
    <definedName name="_WT5" localSheetId="59">[6]Work_sect!#REF!</definedName>
    <definedName name="_WT5" localSheetId="61">[6]Work_sect!#REF!</definedName>
    <definedName name="_WT5">[6]Work_sect!#REF!</definedName>
    <definedName name="_WT6" localSheetId="10">[6]Work_sect!#REF!</definedName>
    <definedName name="_WT6" localSheetId="31">[6]Work_sect!#REF!</definedName>
    <definedName name="_WT6" localSheetId="56">[6]Work_sect!#REF!</definedName>
    <definedName name="_WT6" localSheetId="57">[6]Work_sect!#REF!</definedName>
    <definedName name="_WT6" localSheetId="59">[6]Work_sect!#REF!</definedName>
    <definedName name="_WT6" localSheetId="61">[6]Work_sect!#REF!</definedName>
    <definedName name="_WT6">[6]Work_sect!#REF!</definedName>
    <definedName name="_WT7" localSheetId="10">[6]Work_sect!#REF!</definedName>
    <definedName name="_WT7" localSheetId="31">[6]Work_sect!#REF!</definedName>
    <definedName name="_WT7" localSheetId="56">[6]Work_sect!#REF!</definedName>
    <definedName name="_WT7" localSheetId="57">[6]Work_sect!#REF!</definedName>
    <definedName name="_WT7" localSheetId="59">[6]Work_sect!#REF!</definedName>
    <definedName name="_WT7" localSheetId="61">[6]Work_sect!#REF!</definedName>
    <definedName name="_WT7">[6]Work_sect!#REF!</definedName>
    <definedName name="_www" localSheetId="10">#REF!</definedName>
    <definedName name="_www" localSheetId="1">#REF!</definedName>
    <definedName name="_www" localSheetId="2">#REF!</definedName>
    <definedName name="_www" localSheetId="31">#REF!</definedName>
    <definedName name="_www" localSheetId="4">#REF!</definedName>
    <definedName name="_www" localSheetId="49">#REF!</definedName>
    <definedName name="_www" localSheetId="50">#REF!</definedName>
    <definedName name="_www" localSheetId="56">#REF!</definedName>
    <definedName name="_www" localSheetId="57">#REF!</definedName>
    <definedName name="_www" localSheetId="5">#REF!</definedName>
    <definedName name="_www" localSheetId="59">#REF!</definedName>
    <definedName name="_www" localSheetId="61">#REF!</definedName>
    <definedName name="_www" localSheetId="6">#REF!</definedName>
    <definedName name="_www" localSheetId="7">#REF!</definedName>
    <definedName name="_www">#REF!</definedName>
    <definedName name="_WYS1" localSheetId="10">#REF!</definedName>
    <definedName name="_WYS1" localSheetId="31">#REF!</definedName>
    <definedName name="_WYS1" localSheetId="49">#REF!</definedName>
    <definedName name="_WYS1" localSheetId="50">#REF!</definedName>
    <definedName name="_WYS1" localSheetId="56">#REF!</definedName>
    <definedName name="_WYS1" localSheetId="57">#REF!</definedName>
    <definedName name="_WYS1" localSheetId="5">#REF!</definedName>
    <definedName name="_WYS1" localSheetId="59">#REF!</definedName>
    <definedName name="_WYS1" localSheetId="61">#REF!</definedName>
    <definedName name="_WYS1">#REF!</definedName>
    <definedName name="_WYS2" localSheetId="10">#REF!</definedName>
    <definedName name="_WYS2" localSheetId="31">#REF!</definedName>
    <definedName name="_WYS2" localSheetId="49">#REF!</definedName>
    <definedName name="_WYS2" localSheetId="50">#REF!</definedName>
    <definedName name="_WYS2" localSheetId="56">#REF!</definedName>
    <definedName name="_WYS2" localSheetId="57">#REF!</definedName>
    <definedName name="_WYS2" localSheetId="5">#REF!</definedName>
    <definedName name="_WYS2" localSheetId="59">#REF!</definedName>
    <definedName name="_WYS2" localSheetId="61">#REF!</definedName>
    <definedName name="_WYS2">#REF!</definedName>
    <definedName name="_WYS3" localSheetId="10">#REF!</definedName>
    <definedName name="_WYS3" localSheetId="31">#REF!</definedName>
    <definedName name="_WYS3" localSheetId="49">#REF!</definedName>
    <definedName name="_WYS3" localSheetId="50">#REF!</definedName>
    <definedName name="_WYS3" localSheetId="56">#REF!</definedName>
    <definedName name="_WYS3" localSheetId="57">#REF!</definedName>
    <definedName name="_WYS3" localSheetId="5">#REF!</definedName>
    <definedName name="_WYS3" localSheetId="59">#REF!</definedName>
    <definedName name="_WYS3" localSheetId="61">#REF!</definedName>
    <definedName name="_WYS3">#REF!</definedName>
    <definedName name="_WYS4" localSheetId="10">#REF!</definedName>
    <definedName name="_WYS4" localSheetId="31">#REF!</definedName>
    <definedName name="_WYS4" localSheetId="49">#REF!</definedName>
    <definedName name="_WYS4" localSheetId="50">#REF!</definedName>
    <definedName name="_WYS4" localSheetId="56">#REF!</definedName>
    <definedName name="_WYS4" localSheetId="57">#REF!</definedName>
    <definedName name="_WYS4" localSheetId="5">#REF!</definedName>
    <definedName name="_WYS4" localSheetId="59">#REF!</definedName>
    <definedName name="_WYS4" localSheetId="61">#REF!</definedName>
    <definedName name="_WYS4">#REF!</definedName>
    <definedName name="_WYS5" localSheetId="10">#REF!</definedName>
    <definedName name="_WYS5" localSheetId="31">#REF!</definedName>
    <definedName name="_WYS5" localSheetId="49">#REF!</definedName>
    <definedName name="_WYS5" localSheetId="50">#REF!</definedName>
    <definedName name="_WYS5" localSheetId="56">#REF!</definedName>
    <definedName name="_WYS5" localSheetId="57">#REF!</definedName>
    <definedName name="_WYS5" localSheetId="5">#REF!</definedName>
    <definedName name="_WYS5" localSheetId="59">#REF!</definedName>
    <definedName name="_WYS5" localSheetId="61">#REF!</definedName>
    <definedName name="_WYS5">#REF!</definedName>
    <definedName name="_WYS6" localSheetId="10">#REF!</definedName>
    <definedName name="_WYS6" localSheetId="31">#REF!</definedName>
    <definedName name="_WYS6" localSheetId="49">#REF!</definedName>
    <definedName name="_WYS6" localSheetId="50">#REF!</definedName>
    <definedName name="_WYS6" localSheetId="56">#REF!</definedName>
    <definedName name="_WYS6" localSheetId="57">#REF!</definedName>
    <definedName name="_WYS6" localSheetId="5">#REF!</definedName>
    <definedName name="_WYS6" localSheetId="59">#REF!</definedName>
    <definedName name="_WYS6" localSheetId="61">#REF!</definedName>
    <definedName name="_WYS6">#REF!</definedName>
    <definedName name="_WYS7" localSheetId="10">#REF!</definedName>
    <definedName name="_WYS7" localSheetId="31">#REF!</definedName>
    <definedName name="_WYS7" localSheetId="49">#REF!</definedName>
    <definedName name="_WYS7" localSheetId="50">#REF!</definedName>
    <definedName name="_WYS7" localSheetId="56">#REF!</definedName>
    <definedName name="_WYS7" localSheetId="57">#REF!</definedName>
    <definedName name="_WYS7" localSheetId="5">#REF!</definedName>
    <definedName name="_WYS7" localSheetId="59">#REF!</definedName>
    <definedName name="_WYS7" localSheetId="61">#REF!</definedName>
    <definedName name="_WYS7">#REF!</definedName>
    <definedName name="_WYS8" localSheetId="10">#REF!</definedName>
    <definedName name="_WYS8" localSheetId="31">#REF!</definedName>
    <definedName name="_WYS8" localSheetId="49">#REF!</definedName>
    <definedName name="_WYS8" localSheetId="50">#REF!</definedName>
    <definedName name="_WYS8" localSheetId="56">#REF!</definedName>
    <definedName name="_WYS8" localSheetId="57">#REF!</definedName>
    <definedName name="_WYS8" localSheetId="5">#REF!</definedName>
    <definedName name="_WYS8" localSheetId="59">#REF!</definedName>
    <definedName name="_WYS8" localSheetId="61">#REF!</definedName>
    <definedName name="_WYS8">#REF!</definedName>
    <definedName name="_WYS9" localSheetId="10">#REF!</definedName>
    <definedName name="_WYS9" localSheetId="31">#REF!</definedName>
    <definedName name="_WYS9" localSheetId="49">#REF!</definedName>
    <definedName name="_WYS9" localSheetId="50">#REF!</definedName>
    <definedName name="_WYS9" localSheetId="56">#REF!</definedName>
    <definedName name="_WYS9" localSheetId="57">#REF!</definedName>
    <definedName name="_WYS9" localSheetId="5">#REF!</definedName>
    <definedName name="_WYS9" localSheetId="59">#REF!</definedName>
    <definedName name="_WYS9" localSheetId="61">#REF!</definedName>
    <definedName name="_WYS9">#REF!</definedName>
    <definedName name="_xr2" localSheetId="10">[25]CIRRs!#REF!</definedName>
    <definedName name="_xr2">[25]CIRRs!#REF!</definedName>
    <definedName name="_xr96" localSheetId="10">[25]CIRRs!#REF!</definedName>
    <definedName name="_xr96">[25]CIRRs!#REF!</definedName>
    <definedName name="_YR0110">'[4]Imp:DSA output'!$O$9:$R$464</definedName>
    <definedName name="_YR89">'[4]Imp:DSA output'!$C$9:$C$464</definedName>
    <definedName name="_YR90">'[4]Imp:DSA output'!$D$9:$D$464</definedName>
    <definedName name="_YR91">'[4]Imp:DSA output'!$E$9:$E$464</definedName>
    <definedName name="_YR92">'[4]Imp:DSA output'!$F$9:$F$464</definedName>
    <definedName name="_YR93">'[4]Imp:DSA output'!$G$9:$G$464</definedName>
    <definedName name="_YR94">'[4]Imp:DSA output'!$H$9:$H$464</definedName>
    <definedName name="_YR95">'[4]Imp:DSA output'!$I$9:$I$464</definedName>
    <definedName name="_Z" localSheetId="10">[4]Imp!#REF!</definedName>
    <definedName name="_Z" localSheetId="31">[4]Imp!#REF!</definedName>
    <definedName name="_Z" localSheetId="56">[4]Imp!#REF!</definedName>
    <definedName name="_Z" localSheetId="57">[4]Imp!#REF!</definedName>
    <definedName name="_Z" localSheetId="59">[4]Imp!#REF!</definedName>
    <definedName name="_Z" localSheetId="61">[4]Imp!#REF!</definedName>
    <definedName name="_Z">[4]Imp!#REF!</definedName>
    <definedName name="a" localSheetId="10">'[26]10'!#REF!</definedName>
    <definedName name="a" localSheetId="1">'[27]10'!#REF!</definedName>
    <definedName name="a" localSheetId="2">'[27]10'!#REF!</definedName>
    <definedName name="a" localSheetId="31">'[26]10'!#REF!</definedName>
    <definedName name="a" localSheetId="4">'[26]10'!#REF!</definedName>
    <definedName name="a" localSheetId="49">'[27]10'!#REF!</definedName>
    <definedName name="a" localSheetId="50">'[27]10'!#REF!</definedName>
    <definedName name="a" localSheetId="56">'[26]10'!#REF!</definedName>
    <definedName name="a" localSheetId="57">'[26]10'!#REF!</definedName>
    <definedName name="a" localSheetId="5">'[26]10'!#REF!</definedName>
    <definedName name="a" localSheetId="59">'[26]10'!#REF!</definedName>
    <definedName name="a" localSheetId="61">'[26]10'!#REF!</definedName>
    <definedName name="a" localSheetId="6">'[27]10'!#REF!</definedName>
    <definedName name="a" localSheetId="7">'[27]10'!#REF!</definedName>
    <definedName name="a">'[27]10'!#REF!</definedName>
    <definedName name="A._Pre_cutoff_date_original_maturities__subject_to_further_rescheduling_1" localSheetId="10">#REF!</definedName>
    <definedName name="A._Pre_cutoff_date_original_maturities__subject_to_further_rescheduling_1" localSheetId="31">#REF!</definedName>
    <definedName name="A._Pre_cutoff_date_original_maturities__subject_to_further_rescheduling_1" localSheetId="49">#REF!</definedName>
    <definedName name="A._Pre_cutoff_date_original_maturities__subject_to_further_rescheduling_1" localSheetId="50">#REF!</definedName>
    <definedName name="A._Pre_cutoff_date_original_maturities__subject_to_further_rescheduling_1" localSheetId="56">#REF!</definedName>
    <definedName name="A._Pre_cutoff_date_original_maturities__subject_to_further_rescheduling_1" localSheetId="57">#REF!</definedName>
    <definedName name="A._Pre_cutoff_date_original_maturities__subject_to_further_rescheduling_1" localSheetId="5">#REF!</definedName>
    <definedName name="A._Pre_cutoff_date_original_maturities__subject_to_further_rescheduling_1" localSheetId="59">#REF!</definedName>
    <definedName name="A._Pre_cutoff_date_original_maturities__subject_to_further_rescheduling_1" localSheetId="61">#REF!</definedName>
    <definedName name="A._Pre_cutoff_date_original_maturities__subject_to_further_rescheduling_1">#REF!</definedName>
    <definedName name="a078_171" localSheetId="10">#REF!</definedName>
    <definedName name="a078_171" localSheetId="31">#REF!</definedName>
    <definedName name="a078_171" localSheetId="49">#REF!</definedName>
    <definedName name="a078_171" localSheetId="50">#REF!</definedName>
    <definedName name="a078_171" localSheetId="56">#REF!</definedName>
    <definedName name="a078_171" localSheetId="57">#REF!</definedName>
    <definedName name="a078_171" localSheetId="5">#REF!</definedName>
    <definedName name="a078_171" localSheetId="59">#REF!</definedName>
    <definedName name="a078_171" localSheetId="61">#REF!</definedName>
    <definedName name="a078_171">#REF!</definedName>
    <definedName name="a1162_1231" localSheetId="10">#REF!</definedName>
    <definedName name="a1162_1231" localSheetId="31">#REF!</definedName>
    <definedName name="a1162_1231" localSheetId="49">#REF!</definedName>
    <definedName name="a1162_1231" localSheetId="50">#REF!</definedName>
    <definedName name="a1162_1231" localSheetId="56">#REF!</definedName>
    <definedName name="a1162_1231" localSheetId="57">#REF!</definedName>
    <definedName name="a1162_1231" localSheetId="5">#REF!</definedName>
    <definedName name="a1162_1231" localSheetId="59">#REF!</definedName>
    <definedName name="a1162_1231" localSheetId="61">#REF!</definedName>
    <definedName name="a1162_1231">#REF!</definedName>
    <definedName name="a179_258" localSheetId="10">#REF!</definedName>
    <definedName name="a179_258" localSheetId="31">#REF!</definedName>
    <definedName name="a179_258" localSheetId="49">#REF!</definedName>
    <definedName name="a179_258" localSheetId="50">#REF!</definedName>
    <definedName name="a179_258" localSheetId="56">#REF!</definedName>
    <definedName name="a179_258" localSheetId="57">#REF!</definedName>
    <definedName name="a179_258" localSheetId="5">#REF!</definedName>
    <definedName name="a179_258" localSheetId="59">#REF!</definedName>
    <definedName name="a179_258" localSheetId="61">#REF!</definedName>
    <definedName name="a179_258">#REF!</definedName>
    <definedName name="a265_356" localSheetId="10">#REF!</definedName>
    <definedName name="a265_356" localSheetId="31">#REF!</definedName>
    <definedName name="a265_356" localSheetId="49">#REF!</definedName>
    <definedName name="a265_356" localSheetId="50">#REF!</definedName>
    <definedName name="a265_356" localSheetId="56">#REF!</definedName>
    <definedName name="a265_356" localSheetId="57">#REF!</definedName>
    <definedName name="a265_356" localSheetId="5">#REF!</definedName>
    <definedName name="a265_356" localSheetId="59">#REF!</definedName>
    <definedName name="a265_356" localSheetId="61">#REF!</definedName>
    <definedName name="a265_356">#REF!</definedName>
    <definedName name="a32_75" localSheetId="10">#REF!</definedName>
    <definedName name="a32_75" localSheetId="31">#REF!</definedName>
    <definedName name="a32_75" localSheetId="49">#REF!</definedName>
    <definedName name="a32_75" localSheetId="50">#REF!</definedName>
    <definedName name="a32_75" localSheetId="56">#REF!</definedName>
    <definedName name="a32_75" localSheetId="57">#REF!</definedName>
    <definedName name="a32_75" localSheetId="5">#REF!</definedName>
    <definedName name="a32_75" localSheetId="59">#REF!</definedName>
    <definedName name="a32_75" localSheetId="61">#REF!</definedName>
    <definedName name="a32_75">#REF!</definedName>
    <definedName name="a360_448" localSheetId="10">#REF!</definedName>
    <definedName name="a360_448" localSheetId="31">#REF!</definedName>
    <definedName name="a360_448" localSheetId="49">#REF!</definedName>
    <definedName name="a360_448" localSheetId="50">#REF!</definedName>
    <definedName name="a360_448" localSheetId="56">#REF!</definedName>
    <definedName name="a360_448" localSheetId="57">#REF!</definedName>
    <definedName name="a360_448" localSheetId="5">#REF!</definedName>
    <definedName name="a360_448" localSheetId="59">#REF!</definedName>
    <definedName name="a360_448" localSheetId="61">#REF!</definedName>
    <definedName name="a360_448">#REF!</definedName>
    <definedName name="a453_488" localSheetId="10">#REF!</definedName>
    <definedName name="a453_488" localSheetId="31">#REF!</definedName>
    <definedName name="a453_488" localSheetId="49">#REF!</definedName>
    <definedName name="a453_488" localSheetId="50">#REF!</definedName>
    <definedName name="a453_488" localSheetId="56">#REF!</definedName>
    <definedName name="a453_488" localSheetId="57">#REF!</definedName>
    <definedName name="a453_488" localSheetId="5">#REF!</definedName>
    <definedName name="a453_488" localSheetId="59">#REF!</definedName>
    <definedName name="a453_488" localSheetId="61">#REF!</definedName>
    <definedName name="a453_488">#REF!</definedName>
    <definedName name="a492_575" localSheetId="10">#REF!</definedName>
    <definedName name="a492_575" localSheetId="31">#REF!</definedName>
    <definedName name="a492_575" localSheetId="49">#REF!</definedName>
    <definedName name="a492_575" localSheetId="50">#REF!</definedName>
    <definedName name="a492_575" localSheetId="56">#REF!</definedName>
    <definedName name="a492_575" localSheetId="57">#REF!</definedName>
    <definedName name="a492_575" localSheetId="5">#REF!</definedName>
    <definedName name="a492_575" localSheetId="59">#REF!</definedName>
    <definedName name="a492_575" localSheetId="61">#REF!</definedName>
    <definedName name="a492_575">#REF!</definedName>
    <definedName name="a579_672" localSheetId="10">#REF!</definedName>
    <definedName name="a579_672" localSheetId="31">#REF!</definedName>
    <definedName name="a579_672" localSheetId="49">#REF!</definedName>
    <definedName name="a579_672" localSheetId="50">#REF!</definedName>
    <definedName name="a579_672" localSheetId="56">#REF!</definedName>
    <definedName name="a579_672" localSheetId="57">#REF!</definedName>
    <definedName name="a579_672" localSheetId="5">#REF!</definedName>
    <definedName name="a579_672" localSheetId="59">#REF!</definedName>
    <definedName name="a579_672" localSheetId="61">#REF!</definedName>
    <definedName name="a579_672">#REF!</definedName>
    <definedName name="a677_773" localSheetId="10">#REF!</definedName>
    <definedName name="a677_773" localSheetId="31">#REF!</definedName>
    <definedName name="a677_773" localSheetId="49">#REF!</definedName>
    <definedName name="a677_773" localSheetId="50">#REF!</definedName>
    <definedName name="a677_773" localSheetId="56">#REF!</definedName>
    <definedName name="a677_773" localSheetId="57">#REF!</definedName>
    <definedName name="a677_773" localSheetId="5">#REF!</definedName>
    <definedName name="a677_773" localSheetId="59">#REF!</definedName>
    <definedName name="a677_773" localSheetId="61">#REF!</definedName>
    <definedName name="a677_773">#REF!</definedName>
    <definedName name="a784_848" localSheetId="10">#REF!</definedName>
    <definedName name="a784_848" localSheetId="31">#REF!</definedName>
    <definedName name="a784_848" localSheetId="49">#REF!</definedName>
    <definedName name="a784_848" localSheetId="50">#REF!</definedName>
    <definedName name="a784_848" localSheetId="56">#REF!</definedName>
    <definedName name="a784_848" localSheetId="57">#REF!</definedName>
    <definedName name="a784_848" localSheetId="5">#REF!</definedName>
    <definedName name="a784_848" localSheetId="59">#REF!</definedName>
    <definedName name="a784_848" localSheetId="61">#REF!</definedName>
    <definedName name="a784_848">#REF!</definedName>
    <definedName name="aa" localSheetId="10">'[26]10'!#REF!</definedName>
    <definedName name="aa" localSheetId="1">'[27]10'!#REF!</definedName>
    <definedName name="aa" localSheetId="2">'[27]10'!#REF!</definedName>
    <definedName name="aa" localSheetId="31">'[28]Table 1'!#REF!</definedName>
    <definedName name="aa" localSheetId="4">'[26]10'!#REF!</definedName>
    <definedName name="aa" localSheetId="56">'[28]Table 1'!#REF!</definedName>
    <definedName name="aa" localSheetId="57">'[28]Table 1'!#REF!</definedName>
    <definedName name="aa" localSheetId="58">'[28]Table 1'!#REF!</definedName>
    <definedName name="aa" localSheetId="5">'[26]10'!#REF!</definedName>
    <definedName name="aa" localSheetId="59">'[28]Table 1'!#REF!</definedName>
    <definedName name="aa" localSheetId="60">'[28]Table 1'!#REF!</definedName>
    <definedName name="aa" localSheetId="61">'[28]Table 1'!#REF!</definedName>
    <definedName name="aa" localSheetId="62">'[28]Table 1'!#REF!</definedName>
    <definedName name="aa" localSheetId="6">'[27]10'!#REF!</definedName>
    <definedName name="aa" localSheetId="7">'[27]10'!#REF!</definedName>
    <definedName name="aa">'[27]10'!#REF!</definedName>
    <definedName name="AAA" localSheetId="10">#REF!</definedName>
    <definedName name="AAA" localSheetId="31">#REF!</definedName>
    <definedName name="AAA" localSheetId="49">#REF!</definedName>
    <definedName name="AAA" localSheetId="50">#REF!</definedName>
    <definedName name="AAA" localSheetId="56">#REF!</definedName>
    <definedName name="AAA" localSheetId="57">#REF!</definedName>
    <definedName name="AAA" localSheetId="5">#REF!</definedName>
    <definedName name="AAA" localSheetId="59">#REF!</definedName>
    <definedName name="AAA" localSheetId="61">#REF!</definedName>
    <definedName name="AAA">#REF!</definedName>
    <definedName name="aaaaa" localSheetId="10">#REF!</definedName>
    <definedName name="aaaaa" localSheetId="12">#REF!</definedName>
    <definedName name="aaaaa" localSheetId="1">#REF!</definedName>
    <definedName name="aaaaa" localSheetId="2">#REF!</definedName>
    <definedName name="aaaaa" localSheetId="31">#REF!</definedName>
    <definedName name="aaaaa" localSheetId="4">#REF!</definedName>
    <definedName name="aaaaa" localSheetId="49">#REF!</definedName>
    <definedName name="aaaaa" localSheetId="50">#REF!</definedName>
    <definedName name="aaaaa" localSheetId="56">#REF!</definedName>
    <definedName name="aaaaa" localSheetId="57">#REF!</definedName>
    <definedName name="aaaaa" localSheetId="5">#REF!</definedName>
    <definedName name="aaaaa" localSheetId="59">#REF!</definedName>
    <definedName name="aaaaa" localSheetId="61">#REF!</definedName>
    <definedName name="aaaaa" localSheetId="6">#REF!</definedName>
    <definedName name="aaaaa" localSheetId="7">#REF!</definedName>
    <definedName name="aaaaa">#REF!</definedName>
    <definedName name="aaaaaaaaaa" localSheetId="10">'11'!aaaaaaaaaa</definedName>
    <definedName name="aaaaaaaaaa" localSheetId="31">'32'!aaaaaaaaaa</definedName>
    <definedName name="aaaaaaaaaa" localSheetId="49">'51'!aaaaaaaaaa</definedName>
    <definedName name="aaaaaaaaaa" localSheetId="50">'52'!aaaaaaaaaa</definedName>
    <definedName name="aaaaaaaaaa" localSheetId="56">'57a-57b'!aaaaaaaaaa</definedName>
    <definedName name="aaaaaaaaaa" localSheetId="57">'58'!aaaaaaaaaa</definedName>
    <definedName name="aaaaaaaaaa" localSheetId="5">'6'!aaaaaaaaaa</definedName>
    <definedName name="aaaaaaaaaa" localSheetId="59">'60'!aaaaaaaaaa</definedName>
    <definedName name="aaaaaaaaaa" localSheetId="61">'62'!aaaaaaaaaa</definedName>
    <definedName name="aaaaaaaaaa">[0]!aaaaaaaaaa</definedName>
    <definedName name="aaaaaaaaaaaaaaaaaaaaa" localSheetId="10">#REF!</definedName>
    <definedName name="aaaaaaaaaaaaaaaaaaaaa" localSheetId="31">#REF!</definedName>
    <definedName name="aaaaaaaaaaaaaaaaaaaaa" localSheetId="49">#REF!</definedName>
    <definedName name="aaaaaaaaaaaaaaaaaaaaa" localSheetId="50">#REF!</definedName>
    <definedName name="aaaaaaaaaaaaaaaaaaaaa" localSheetId="56">#REF!</definedName>
    <definedName name="aaaaaaaaaaaaaaaaaaaaa" localSheetId="57">#REF!</definedName>
    <definedName name="aaaaaaaaaaaaaaaaaaaaa" localSheetId="5">#REF!</definedName>
    <definedName name="aaaaaaaaaaaaaaaaaaaaa" localSheetId="59">#REF!</definedName>
    <definedName name="aaaaaaaaaaaaaaaaaaaaa" localSheetId="61">#REF!</definedName>
    <definedName name="aaaaaaaaaaaaaaaaaaaaa">#REF!</definedName>
    <definedName name="aaaaaaaaaaaaaaaaaaaaaaaaaaa" localSheetId="10">#REF!</definedName>
    <definedName name="aaaaaaaaaaaaaaaaaaaaaaaaaaa" localSheetId="31">#REF!</definedName>
    <definedName name="aaaaaaaaaaaaaaaaaaaaaaaaaaa" localSheetId="49">#REF!</definedName>
    <definedName name="aaaaaaaaaaaaaaaaaaaaaaaaaaa" localSheetId="50">#REF!</definedName>
    <definedName name="aaaaaaaaaaaaaaaaaaaaaaaaaaa" localSheetId="56">#REF!</definedName>
    <definedName name="aaaaaaaaaaaaaaaaaaaaaaaaaaa" localSheetId="57">#REF!</definedName>
    <definedName name="aaaaaaaaaaaaaaaaaaaaaaaaaaa" localSheetId="5">#REF!</definedName>
    <definedName name="aaaaaaaaaaaaaaaaaaaaaaaaaaa" localSheetId="59">#REF!</definedName>
    <definedName name="aaaaaaaaaaaaaaaaaaaaaaaaaaa" localSheetId="61">#REF!</definedName>
    <definedName name="aaaaaaaaaaaaaaaaaaaaaaaaaaa">#REF!</definedName>
    <definedName name="AAAAAAAAAAAAAAAAAAAAAAAAAAAAAAAAAAAAA" localSheetId="10">#REF!</definedName>
    <definedName name="AAAAAAAAAAAAAAAAAAAAAAAAAAAAAAAAAAAAA" localSheetId="31">#REF!</definedName>
    <definedName name="AAAAAAAAAAAAAAAAAAAAAAAAAAAAAAAAAAAAA" localSheetId="49">#REF!</definedName>
    <definedName name="AAAAAAAAAAAAAAAAAAAAAAAAAAAAAAAAAAAAA" localSheetId="50">#REF!</definedName>
    <definedName name="AAAAAAAAAAAAAAAAAAAAAAAAAAAAAAAAAAAAA" localSheetId="56">#REF!</definedName>
    <definedName name="AAAAAAAAAAAAAAAAAAAAAAAAAAAAAAAAAAAAA" localSheetId="57">#REF!</definedName>
    <definedName name="AAAAAAAAAAAAAAAAAAAAAAAAAAAAAAAAAAAAA" localSheetId="5">#REF!</definedName>
    <definedName name="AAAAAAAAAAAAAAAAAAAAAAAAAAAAAAAAAAAAA" localSheetId="59">#REF!</definedName>
    <definedName name="AAAAAAAAAAAAAAAAAAAAAAAAAAAAAAAAAAAAA" localSheetId="61">#REF!</definedName>
    <definedName name="AAAAAAAAAAAAAAAAAAAAAAAAAAAAAAAAAAAAA">#REF!</definedName>
    <definedName name="ab" localSheetId="10">'[29]10'!#REF!</definedName>
    <definedName name="ab" localSheetId="12">'[30]10'!#REF!</definedName>
    <definedName name="ab" localSheetId="1">'[30]10'!#REF!</definedName>
    <definedName name="ab" localSheetId="2">'[30]10'!#REF!</definedName>
    <definedName name="ab" localSheetId="31">'[31]10'!#REF!</definedName>
    <definedName name="ab" localSheetId="4">'[31]10'!#REF!</definedName>
    <definedName name="ab" localSheetId="49">'[30]10'!#REF!</definedName>
    <definedName name="ab" localSheetId="50">'[30]10'!#REF!</definedName>
    <definedName name="ab" localSheetId="56">'[31]10'!#REF!</definedName>
    <definedName name="ab" localSheetId="57">'[31]10'!#REF!</definedName>
    <definedName name="ab" localSheetId="5">'[31]10'!#REF!</definedName>
    <definedName name="ab" localSheetId="59">'[31]10'!#REF!</definedName>
    <definedName name="ab" localSheetId="61">'[31]10'!#REF!</definedName>
    <definedName name="ab" localSheetId="6">'[30]10'!#REF!</definedName>
    <definedName name="ab" localSheetId="7">'[30]10'!#REF!</definedName>
    <definedName name="ab">'[30]10'!#REF!</definedName>
    <definedName name="abc" localSheetId="10">'[16]OFF  QUO  30.11.10'!#REF!</definedName>
    <definedName name="abc" localSheetId="12">'[17]OFF  QUO  30.11.10'!#REF!</definedName>
    <definedName name="abc" localSheetId="1">'[17]OFF  QUO  30.11.10'!#REF!</definedName>
    <definedName name="abc" localSheetId="2">'[17]OFF  QUO  30.11.10'!#REF!</definedName>
    <definedName name="abc" localSheetId="31">'[18]OFF  QUO  30.11.10'!#REF!</definedName>
    <definedName name="abc" localSheetId="4">'[18]OFF  QUO  30.11.10'!#REF!</definedName>
    <definedName name="abc" localSheetId="49">'[17]OFF  QUO  30.11.10'!#REF!</definedName>
    <definedName name="abc" localSheetId="50">'[17]OFF  QUO  30.11.10'!#REF!</definedName>
    <definedName name="abc" localSheetId="56">'[18]OFF  QUO  30.11.10'!#REF!</definedName>
    <definedName name="abc" localSheetId="57">'[18]OFF  QUO  30.11.10'!#REF!</definedName>
    <definedName name="abc" localSheetId="5">'[18]OFF  QUO  30.11.10'!#REF!</definedName>
    <definedName name="abc" localSheetId="59">'[18]OFF  QUO  30.11.10'!#REF!</definedName>
    <definedName name="abc" localSheetId="61">'[18]OFF  QUO  30.11.10'!#REF!</definedName>
    <definedName name="abc" localSheetId="6">'[17]OFF  QUO  30.11.10'!#REF!</definedName>
    <definedName name="abc" localSheetId="7">'[17]OFF  QUO  30.11.10'!#REF!</definedName>
    <definedName name="abc">'[17]OFF  QUO  30.11.10'!#REF!</definedName>
    <definedName name="abcdef" localSheetId="10">#REF!</definedName>
    <definedName name="abcdef" localSheetId="12">#REF!</definedName>
    <definedName name="abcdef" localSheetId="1">#REF!</definedName>
    <definedName name="abcdef" localSheetId="2">#REF!</definedName>
    <definedName name="abcdef" localSheetId="31">#REF!</definedName>
    <definedName name="abcdef" localSheetId="4">#REF!</definedName>
    <definedName name="abcdef" localSheetId="49">#REF!</definedName>
    <definedName name="abcdef" localSheetId="50">#REF!</definedName>
    <definedName name="abcdef" localSheetId="56">#REF!</definedName>
    <definedName name="abcdef" localSheetId="57">#REF!</definedName>
    <definedName name="abcdef" localSheetId="5">#REF!</definedName>
    <definedName name="abcdef" localSheetId="59">#REF!</definedName>
    <definedName name="abcdef" localSheetId="61">#REF!</definedName>
    <definedName name="abcdef" localSheetId="6">#REF!</definedName>
    <definedName name="abcdef" localSheetId="7">#REF!</definedName>
    <definedName name="abcdef">#REF!</definedName>
    <definedName name="abu" localSheetId="10" hidden="1">{FALSE,FALSE,-1.25,-15.5,484.5,276.75,FALSE,FALSE,TRUE,TRUE,0,12,#N/A,46,#N/A,2.93460490463215,15.35,1,FALSE,FALSE,3,TRUE,1,FALSE,100,"Swvu.PLA1.","ACwvu.PLA1.",#N/A,FALSE,FALSE,0,0,0,0,2,"","",TRUE,TRUE,FALSE,FALSE,1,60,#N/A,#N/A,FALSE,FALSE,FALSE,FALSE,FALSE,FALSE,FALSE,9,65532,65532,FALSE,FALSE,TRUE,TRUE,TRUE}</definedName>
    <definedName name="abu" localSheetId="31" hidden="1">{FALSE,FALSE,-1.25,-15.5,484.5,276.75,FALSE,FALSE,TRUE,TRUE,0,12,#N/A,46,#N/A,2.93460490463215,15.35,1,FALSE,FALSE,3,TRUE,1,FALSE,100,"Swvu.PLA1.","ACwvu.PLA1.",#N/A,FALSE,FALSE,0,0,0,0,2,"","",TRUE,TRUE,FALSE,FALSE,1,60,#N/A,#N/A,FALSE,FALSE,FALSE,FALSE,FALSE,FALSE,FALSE,9,65532,65532,FALSE,FALSE,TRUE,TRUE,TRUE}</definedName>
    <definedName name="abu" localSheetId="49" hidden="1">{FALSE,FALSE,-1.25,-15.5,484.5,276.75,FALSE,FALSE,TRUE,TRUE,0,12,#N/A,46,#N/A,2.93460490463215,15.35,1,FALSE,FALSE,3,TRUE,1,FALSE,100,"Swvu.PLA1.","ACwvu.PLA1.",#N/A,FALSE,FALSE,0,0,0,0,2,"","",TRUE,TRUE,FALSE,FALSE,1,60,#N/A,#N/A,FALSE,FALSE,FALSE,FALSE,FALSE,FALSE,FALSE,9,65532,65532,FALSE,FALSE,TRUE,TRUE,TRUE}</definedName>
    <definedName name="abu" localSheetId="50" hidden="1">{FALSE,FALSE,-1.25,-15.5,484.5,276.75,FALSE,FALSE,TRUE,TRUE,0,12,#N/A,46,#N/A,2.93460490463215,15.35,1,FALSE,FALSE,3,TRUE,1,FALSE,100,"Swvu.PLA1.","ACwvu.PLA1.",#N/A,FALSE,FALSE,0,0,0,0,2,"","",TRUE,TRUE,FALSE,FALSE,1,60,#N/A,#N/A,FALSE,FALSE,FALSE,FALSE,FALSE,FALSE,FALSE,9,65532,65532,FALSE,FALSE,TRUE,TRUE,TRUE}</definedName>
    <definedName name="abu" localSheetId="56" hidden="1">{FALSE,FALSE,-1.25,-15.5,484.5,276.75,FALSE,FALSE,TRUE,TRUE,0,12,#N/A,46,#N/A,2.93460490463215,15.35,1,FALSE,FALSE,3,TRUE,1,FALSE,100,"Swvu.PLA1.","ACwvu.PLA1.",#N/A,FALSE,FALSE,0,0,0,0,2,"","",TRUE,TRUE,FALSE,FALSE,1,60,#N/A,#N/A,FALSE,FALSE,FALSE,FALSE,FALSE,FALSE,FALSE,9,65532,65532,FALSE,FALSE,TRUE,TRUE,TRUE}</definedName>
    <definedName name="abu" localSheetId="57" hidden="1">{FALSE,FALSE,-1.25,-15.5,484.5,276.75,FALSE,FALSE,TRUE,TRUE,0,12,#N/A,46,#N/A,2.93460490463215,15.35,1,FALSE,FALSE,3,TRUE,1,FALSE,100,"Swvu.PLA1.","ACwvu.PLA1.",#N/A,FALSE,FALSE,0,0,0,0,2,"","",TRUE,TRUE,FALSE,FALSE,1,60,#N/A,#N/A,FALSE,FALSE,FALSE,FALSE,FALSE,FALSE,FALSE,9,65532,65532,FALSE,FALSE,TRUE,TRUE,TRUE}</definedName>
    <definedName name="abu" localSheetId="5" hidden="1">{FALSE,FALSE,-1.25,-15.5,484.5,276.75,FALSE,FALSE,TRUE,TRUE,0,12,#N/A,46,#N/A,2.93460490463215,15.35,1,FALSE,FALSE,3,TRUE,1,FALSE,100,"Swvu.PLA1.","ACwvu.PLA1.",#N/A,FALSE,FALSE,0,0,0,0,2,"","",TRUE,TRUE,FALSE,FALSE,1,60,#N/A,#N/A,FALSE,FALSE,FALSE,FALSE,FALSE,FALSE,FALSE,9,65532,65532,FALSE,FALSE,TRUE,TRUE,TRUE}</definedName>
    <definedName name="abu" localSheetId="59" hidden="1">{FALSE,FALSE,-1.25,-15.5,484.5,276.75,FALSE,FALSE,TRUE,TRUE,0,12,#N/A,46,#N/A,2.93460490463215,15.35,1,FALSE,FALSE,3,TRUE,1,FALSE,100,"Swvu.PLA1.","ACwvu.PLA1.",#N/A,FALSE,FALSE,0,0,0,0,2,"","",TRUE,TRUE,FALSE,FALSE,1,60,#N/A,#N/A,FALSE,FALSE,FALSE,FALSE,FALSE,FALSE,FALSE,9,65532,65532,FALSE,FALSE,TRUE,TRUE,TRUE}</definedName>
    <definedName name="abu" localSheetId="61"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 localSheetId="10">#REF!</definedName>
    <definedName name="ac" localSheetId="12">#REF!</definedName>
    <definedName name="ac" localSheetId="1">#REF!</definedName>
    <definedName name="ac" localSheetId="2">#REF!</definedName>
    <definedName name="ac" localSheetId="31">#REF!</definedName>
    <definedName name="ac" localSheetId="4">#REF!</definedName>
    <definedName name="ac" localSheetId="49">#REF!</definedName>
    <definedName name="ac" localSheetId="50">#REF!</definedName>
    <definedName name="ac" localSheetId="56">#REF!</definedName>
    <definedName name="ac" localSheetId="57">#REF!</definedName>
    <definedName name="ac" localSheetId="5">#REF!</definedName>
    <definedName name="ac" localSheetId="59">#REF!</definedName>
    <definedName name="ac" localSheetId="61">#REF!</definedName>
    <definedName name="ac" localSheetId="6">#REF!</definedName>
    <definedName name="ac" localSheetId="7">#REF!</definedName>
    <definedName name="ac">#REF!</definedName>
    <definedName name="accou" localSheetId="10">#REF!</definedName>
    <definedName name="accou" localSheetId="12">#REF!</definedName>
    <definedName name="accou" localSheetId="1">#REF!</definedName>
    <definedName name="accou" localSheetId="2">#REF!</definedName>
    <definedName name="accou" localSheetId="31">#REF!</definedName>
    <definedName name="accou" localSheetId="4">#REF!</definedName>
    <definedName name="accou" localSheetId="49">#REF!</definedName>
    <definedName name="accou" localSheetId="50">#REF!</definedName>
    <definedName name="accou" localSheetId="56">#REF!</definedName>
    <definedName name="accou" localSheetId="57">#REF!</definedName>
    <definedName name="accou" localSheetId="5">#REF!</definedName>
    <definedName name="accou" localSheetId="59">#REF!</definedName>
    <definedName name="accou" localSheetId="61">#REF!</definedName>
    <definedName name="accou" localSheetId="6">#REF!</definedName>
    <definedName name="accou" localSheetId="7">#REF!</definedName>
    <definedName name="accou">#REF!</definedName>
    <definedName name="accou1" localSheetId="10">#REF!</definedName>
    <definedName name="accou1" localSheetId="1">#REF!</definedName>
    <definedName name="accou1" localSheetId="2">#REF!</definedName>
    <definedName name="accou1" localSheetId="31">#REF!</definedName>
    <definedName name="accou1" localSheetId="4">#REF!</definedName>
    <definedName name="accou1" localSheetId="49">#REF!</definedName>
    <definedName name="accou1" localSheetId="50">#REF!</definedName>
    <definedName name="accou1" localSheetId="56">#REF!</definedName>
    <definedName name="accou1" localSheetId="57">#REF!</definedName>
    <definedName name="accou1" localSheetId="5">#REF!</definedName>
    <definedName name="accou1" localSheetId="59">#REF!</definedName>
    <definedName name="accou1" localSheetId="61">#REF!</definedName>
    <definedName name="accou1" localSheetId="6">#REF!</definedName>
    <definedName name="accou1" localSheetId="7">#REF!</definedName>
    <definedName name="accou1">#REF!</definedName>
    <definedName name="Acountry" localSheetId="10">#REF!</definedName>
    <definedName name="Acountry" localSheetId="31">#REF!</definedName>
    <definedName name="Acountry" localSheetId="49">#REF!</definedName>
    <definedName name="Acountry" localSheetId="50">#REF!</definedName>
    <definedName name="Acountry" localSheetId="56">#REF!</definedName>
    <definedName name="Acountry" localSheetId="57">#REF!</definedName>
    <definedName name="Acountry" localSheetId="5">#REF!</definedName>
    <definedName name="Acountry" localSheetId="59">#REF!</definedName>
    <definedName name="Acountry" localSheetId="61">#REF!</definedName>
    <definedName name="Acountry">#REF!</definedName>
    <definedName name="ACTIVATE" localSheetId="10">#REF!</definedName>
    <definedName name="ACTIVATE" localSheetId="31">#REF!</definedName>
    <definedName name="ACTIVATE" localSheetId="49">#REF!</definedName>
    <definedName name="ACTIVATE" localSheetId="50">#REF!</definedName>
    <definedName name="ACTIVATE" localSheetId="56">#REF!</definedName>
    <definedName name="ACTIVATE" localSheetId="57">#REF!</definedName>
    <definedName name="ACTIVATE" localSheetId="5">#REF!</definedName>
    <definedName name="ACTIVATE" localSheetId="59">#REF!</definedName>
    <definedName name="ACTIVATE" localSheetId="61">#REF!</definedName>
    <definedName name="ACTIVATE">#REF!</definedName>
    <definedName name="ACwvu.PLA1." localSheetId="10" hidden="1">'[32]COP FED'!#REF!</definedName>
    <definedName name="ACwvu.PLA1." hidden="1">'[32]COP FED'!#REF!</definedName>
    <definedName name="ACwvu.PLA2." hidden="1">'[32]COP FED'!$A$1:$N$49</definedName>
    <definedName name="Adb">[33]CIRRs!$C$59</definedName>
    <definedName name="ADDENDUM" localSheetId="10">#REF!</definedName>
    <definedName name="ADDENDUM" localSheetId="1">#REF!</definedName>
    <definedName name="ADDENDUM" localSheetId="2">#REF!</definedName>
    <definedName name="ADDENDUM" localSheetId="31">#REF!</definedName>
    <definedName name="ADDENDUM" localSheetId="4">#REF!</definedName>
    <definedName name="ADDENDUM" localSheetId="49">#REF!</definedName>
    <definedName name="ADDENDUM" localSheetId="50">#REF!</definedName>
    <definedName name="ADDENDUM" localSheetId="56">#REF!</definedName>
    <definedName name="ADDENDUM" localSheetId="57">#REF!</definedName>
    <definedName name="ADDENDUM" localSheetId="5">#REF!</definedName>
    <definedName name="ADDENDUM" localSheetId="59">#REF!</definedName>
    <definedName name="ADDENDUM" localSheetId="61">#REF!</definedName>
    <definedName name="ADDENDUM" localSheetId="6">#REF!</definedName>
    <definedName name="ADDENDUM" localSheetId="7">#REF!</definedName>
    <definedName name="ADDENDUM">#REF!</definedName>
    <definedName name="Adf">[33]CIRRs!$C$60</definedName>
    <definedName name="Adjusted_undrawn_balance" localSheetId="10">#REF!</definedName>
    <definedName name="Adjusted_undrawn_balance" localSheetId="31">#REF!</definedName>
    <definedName name="Adjusted_undrawn_balance" localSheetId="49">#REF!</definedName>
    <definedName name="Adjusted_undrawn_balance" localSheetId="50">#REF!</definedName>
    <definedName name="Adjusted_undrawn_balance" localSheetId="56">#REF!</definedName>
    <definedName name="Adjusted_undrawn_balance" localSheetId="57">#REF!</definedName>
    <definedName name="Adjusted_undrawn_balance" localSheetId="5">#REF!</definedName>
    <definedName name="Adjusted_undrawn_balance" localSheetId="59">#REF!</definedName>
    <definedName name="Adjusted_undrawn_balance" localSheetId="61">#REF!</definedName>
    <definedName name="Adjusted_undrawn_balance">#REF!</definedName>
    <definedName name="af" localSheetId="10">#REF!</definedName>
    <definedName name="af" localSheetId="1">#REF!</definedName>
    <definedName name="af" localSheetId="2">#REF!</definedName>
    <definedName name="af" localSheetId="31">#REF!</definedName>
    <definedName name="af" localSheetId="4">#REF!</definedName>
    <definedName name="af" localSheetId="49">#REF!</definedName>
    <definedName name="af" localSheetId="50">#REF!</definedName>
    <definedName name="af" localSheetId="56">#REF!</definedName>
    <definedName name="af" localSheetId="57">#REF!</definedName>
    <definedName name="af" localSheetId="5">#REF!</definedName>
    <definedName name="af" localSheetId="59">#REF!</definedName>
    <definedName name="af" localSheetId="61">#REF!</definedName>
    <definedName name="af" localSheetId="6">#REF!</definedName>
    <definedName name="af" localSheetId="7">#REF!</definedName>
    <definedName name="af">#REF!</definedName>
    <definedName name="AFRASIA" localSheetId="1">#REF!</definedName>
    <definedName name="AFRASIA" localSheetId="2">#REF!</definedName>
    <definedName name="AFRASIA" localSheetId="31">#REF!</definedName>
    <definedName name="AFRASIA" localSheetId="4">#REF!</definedName>
    <definedName name="AFRASIA" localSheetId="49">#REF!</definedName>
    <definedName name="AFRASIA" localSheetId="50">#REF!</definedName>
    <definedName name="AFRASIA" localSheetId="56">#REF!</definedName>
    <definedName name="AFRASIA" localSheetId="57">#REF!</definedName>
    <definedName name="AFRASIA" localSheetId="5">#REF!</definedName>
    <definedName name="AFRASIA" localSheetId="59">#REF!</definedName>
    <definedName name="AFRASIA" localSheetId="61">#REF!</definedName>
    <definedName name="AFRASIA" localSheetId="6">#REF!</definedName>
    <definedName name="AFRASIA" localSheetId="7">#REF!</definedName>
    <definedName name="AFRASIA">#REF!</definedName>
    <definedName name="AG" localSheetId="10">#REF!</definedName>
    <definedName name="AG" localSheetId="31">#REF!</definedName>
    <definedName name="AG" localSheetId="49">#REF!</definedName>
    <definedName name="AG" localSheetId="50">#REF!</definedName>
    <definedName name="AG" localSheetId="56">#REF!</definedName>
    <definedName name="AG" localSheetId="57">#REF!</definedName>
    <definedName name="AG" localSheetId="5">#REF!</definedName>
    <definedName name="AG" localSheetId="59">#REF!</definedName>
    <definedName name="AG" localSheetId="61">#REF!</definedName>
    <definedName name="AG">#REF!</definedName>
    <definedName name="ai" localSheetId="10">'[31]10'!#REF!</definedName>
    <definedName name="ai" localSheetId="1">'[30]10'!#REF!</definedName>
    <definedName name="ai" localSheetId="2">'[30]10'!#REF!</definedName>
    <definedName name="ai" localSheetId="31">'[31]10'!#REF!</definedName>
    <definedName name="ai" localSheetId="4">'[31]10'!#REF!</definedName>
    <definedName name="ai" localSheetId="56">'[31]10'!#REF!</definedName>
    <definedName name="ai" localSheetId="57">'[31]10'!#REF!</definedName>
    <definedName name="ai" localSheetId="5">'[31]10'!#REF!</definedName>
    <definedName name="ai" localSheetId="59">'[31]10'!#REF!</definedName>
    <definedName name="ai" localSheetId="61">'[31]10'!#REF!</definedName>
    <definedName name="ai" localSheetId="6">'[30]10'!#REF!</definedName>
    <definedName name="ai" localSheetId="7">'[30]10'!#REF!</definedName>
    <definedName name="ai">'[30]10'!#REF!</definedName>
    <definedName name="ALL">'[4]Imp:DSA output'!$C$9:$R$464</definedName>
    <definedName name="ALLBANKS" localSheetId="10">#REF!</definedName>
    <definedName name="ALLBANKS" localSheetId="12">#REF!</definedName>
    <definedName name="ALLBANKS" localSheetId="1">#REF!</definedName>
    <definedName name="ALLBANKS" localSheetId="2">#REF!</definedName>
    <definedName name="ALLBANKS" localSheetId="31">#REF!</definedName>
    <definedName name="ALLBANKS" localSheetId="4">#REF!</definedName>
    <definedName name="ALLBANKS" localSheetId="49">#REF!</definedName>
    <definedName name="ALLBANKS" localSheetId="50">#REF!</definedName>
    <definedName name="ALLBANKS" localSheetId="56">#REF!</definedName>
    <definedName name="ALLBANKS" localSheetId="57">#REF!</definedName>
    <definedName name="ALLBANKS" localSheetId="5">#REF!</definedName>
    <definedName name="ALLBANKS" localSheetId="59">#REF!</definedName>
    <definedName name="ALLBANKS" localSheetId="61">#REF!</definedName>
    <definedName name="ALLBANKS" localSheetId="6">#REF!</definedName>
    <definedName name="ALLBANKS" localSheetId="7">#REF!</definedName>
    <definedName name="ALLBANKS">#REF!</definedName>
    <definedName name="ALT" localSheetId="10">#REF!</definedName>
    <definedName name="ALT" localSheetId="31">#REF!</definedName>
    <definedName name="ALT" localSheetId="49">#REF!</definedName>
    <definedName name="ALT" localSheetId="50">#REF!</definedName>
    <definedName name="ALT" localSheetId="56">#REF!</definedName>
    <definedName name="ALT" localSheetId="57">#REF!</definedName>
    <definedName name="ALT" localSheetId="5">#REF!</definedName>
    <definedName name="ALT" localSheetId="59">#REF!</definedName>
    <definedName name="ALT" localSheetId="61">#REF!</definedName>
    <definedName name="ALT">#REF!</definedName>
    <definedName name="AMB" localSheetId="10">#REF!</definedName>
    <definedName name="AMB" localSheetId="31">#REF!</definedName>
    <definedName name="AMB" localSheetId="49">#REF!</definedName>
    <definedName name="AMB" localSheetId="50">#REF!</definedName>
    <definedName name="AMB" localSheetId="56">#REF!</definedName>
    <definedName name="AMB" localSheetId="57">#REF!</definedName>
    <definedName name="AMB" localSheetId="5">#REF!</definedName>
    <definedName name="AMB" localSheetId="59">#REF!</definedName>
    <definedName name="AMB" localSheetId="61">#REF!</definedName>
    <definedName name="AMB">#REF!</definedName>
    <definedName name="amefp1">'[34]Table 8'!$A$1:$AL$61</definedName>
    <definedName name="amefp3">'[34]Table 10'!$A$1:$AN$63</definedName>
    <definedName name="amort">[35]info!$A$5:$AP$18</definedName>
    <definedName name="Amorti" localSheetId="10">[36]info!#REF!</definedName>
    <definedName name="Amorti" localSheetId="31">[36]info!#REF!</definedName>
    <definedName name="Amorti" localSheetId="56">[36]info!#REF!</definedName>
    <definedName name="Amorti" localSheetId="57">[36]info!#REF!</definedName>
    <definedName name="Amorti" localSheetId="59">[36]info!#REF!</definedName>
    <definedName name="Amorti" localSheetId="61">[36]info!#REF!</definedName>
    <definedName name="Amorti">[36]info!#REF!</definedName>
    <definedName name="AMORTIZATION" localSheetId="10">#REF!</definedName>
    <definedName name="AMORTIZATION" localSheetId="31">#REF!</definedName>
    <definedName name="AMORTIZATION" localSheetId="49">#REF!</definedName>
    <definedName name="AMORTIZATION" localSheetId="50">#REF!</definedName>
    <definedName name="AMORTIZATION" localSheetId="56">#REF!</definedName>
    <definedName name="AMORTIZATION" localSheetId="57">#REF!</definedName>
    <definedName name="AMORTIZATION" localSheetId="5">#REF!</definedName>
    <definedName name="AMORTIZATION" localSheetId="59">#REF!</definedName>
    <definedName name="AMORTIZATION" localSheetId="61">#REF!</definedName>
    <definedName name="AMORTIZATION">#REF!</definedName>
    <definedName name="annexa1" localSheetId="10">#REF!</definedName>
    <definedName name="annexa1" localSheetId="31">#REF!</definedName>
    <definedName name="annexa1" localSheetId="49">#REF!</definedName>
    <definedName name="annexa1" localSheetId="50">#REF!</definedName>
    <definedName name="annexa1" localSheetId="56">#REF!</definedName>
    <definedName name="annexa1" localSheetId="57">#REF!</definedName>
    <definedName name="annexa1" localSheetId="5">#REF!</definedName>
    <definedName name="annexa1" localSheetId="59">#REF!</definedName>
    <definedName name="annexa1" localSheetId="61">#REF!</definedName>
    <definedName name="annexa1">#REF!</definedName>
    <definedName name="annexa2" localSheetId="10">#REF!</definedName>
    <definedName name="annexa2" localSheetId="31">#REF!</definedName>
    <definedName name="annexa2" localSheetId="49">#REF!</definedName>
    <definedName name="annexa2" localSheetId="50">#REF!</definedName>
    <definedName name="annexa2" localSheetId="56">#REF!</definedName>
    <definedName name="annexa2" localSheetId="57">#REF!</definedName>
    <definedName name="annexa2" localSheetId="5">#REF!</definedName>
    <definedName name="annexa2" localSheetId="59">#REF!</definedName>
    <definedName name="annexa2" localSheetId="61">#REF!</definedName>
    <definedName name="annexa2">#REF!</definedName>
    <definedName name="Annual_CPI_ER_GDP" localSheetId="10">#REF!</definedName>
    <definedName name="Annual_CPI_ER_GDP" localSheetId="31">#REF!</definedName>
    <definedName name="Annual_CPI_ER_GDP" localSheetId="49">#REF!</definedName>
    <definedName name="Annual_CPI_ER_GDP" localSheetId="50">#REF!</definedName>
    <definedName name="Annual_CPI_ER_GDP" localSheetId="56">#REF!</definedName>
    <definedName name="Annual_CPI_ER_GDP" localSheetId="57">#REF!</definedName>
    <definedName name="Annual_CPI_ER_GDP" localSheetId="5">#REF!</definedName>
    <definedName name="Annual_CPI_ER_GDP" localSheetId="59">#REF!</definedName>
    <definedName name="Annual_CPI_ER_GDP" localSheetId="61">#REF!</definedName>
    <definedName name="Annual_CPI_ER_GDP">#REF!</definedName>
    <definedName name="Annual_CPI_ER_GDP_from_real" localSheetId="10">#REF!</definedName>
    <definedName name="Annual_CPI_ER_GDP_from_real" localSheetId="31">#REF!</definedName>
    <definedName name="Annual_CPI_ER_GDP_from_real" localSheetId="49">#REF!</definedName>
    <definedName name="Annual_CPI_ER_GDP_from_real" localSheetId="50">#REF!</definedName>
    <definedName name="Annual_CPI_ER_GDP_from_real" localSheetId="56">#REF!</definedName>
    <definedName name="Annual_CPI_ER_GDP_from_real" localSheetId="57">#REF!</definedName>
    <definedName name="Annual_CPI_ER_GDP_from_real" localSheetId="5">#REF!</definedName>
    <definedName name="Annual_CPI_ER_GDP_from_real" localSheetId="59">#REF!</definedName>
    <definedName name="Annual_CPI_ER_GDP_from_real" localSheetId="61">#REF!</definedName>
    <definedName name="Annual_CPI_ER_GDP_from_real">#REF!</definedName>
    <definedName name="anscount" hidden="1">2</definedName>
    <definedName name="Apr_50" localSheetId="10">#REF!</definedName>
    <definedName name="Apr_50" localSheetId="31">#REF!</definedName>
    <definedName name="Apr_50" localSheetId="49">#REF!</definedName>
    <definedName name="Apr_50" localSheetId="50">#REF!</definedName>
    <definedName name="Apr_50" localSheetId="56">#REF!</definedName>
    <definedName name="Apr_50" localSheetId="57">#REF!</definedName>
    <definedName name="Apr_50" localSheetId="5">#REF!</definedName>
    <definedName name="Apr_50" localSheetId="59">#REF!</definedName>
    <definedName name="Apr_50" localSheetId="61">#REF!</definedName>
    <definedName name="Apr_50">#REF!</definedName>
    <definedName name="Apr_51" localSheetId="10">#REF!</definedName>
    <definedName name="Apr_51" localSheetId="31">#REF!</definedName>
    <definedName name="Apr_51" localSheetId="49">#REF!</definedName>
    <definedName name="Apr_51" localSheetId="50">#REF!</definedName>
    <definedName name="Apr_51" localSheetId="56">#REF!</definedName>
    <definedName name="Apr_51" localSheetId="57">#REF!</definedName>
    <definedName name="Apr_51" localSheetId="5">#REF!</definedName>
    <definedName name="Apr_51" localSheetId="59">#REF!</definedName>
    <definedName name="Apr_51" localSheetId="61">#REF!</definedName>
    <definedName name="Apr_51">#REF!</definedName>
    <definedName name="Apr_52" localSheetId="10">#REF!</definedName>
    <definedName name="Apr_52" localSheetId="31">#REF!</definedName>
    <definedName name="Apr_52" localSheetId="49">#REF!</definedName>
    <definedName name="Apr_52" localSheetId="50">#REF!</definedName>
    <definedName name="Apr_52" localSheetId="56">#REF!</definedName>
    <definedName name="Apr_52" localSheetId="57">#REF!</definedName>
    <definedName name="Apr_52" localSheetId="5">#REF!</definedName>
    <definedName name="Apr_52" localSheetId="59">#REF!</definedName>
    <definedName name="Apr_52" localSheetId="61">#REF!</definedName>
    <definedName name="Apr_52">#REF!</definedName>
    <definedName name="Apr_53" localSheetId="10">#REF!</definedName>
    <definedName name="Apr_53" localSheetId="31">#REF!</definedName>
    <definedName name="Apr_53" localSheetId="49">#REF!</definedName>
    <definedName name="Apr_53" localSheetId="50">#REF!</definedName>
    <definedName name="Apr_53" localSheetId="56">#REF!</definedName>
    <definedName name="Apr_53" localSheetId="57">#REF!</definedName>
    <definedName name="Apr_53" localSheetId="5">#REF!</definedName>
    <definedName name="Apr_53" localSheetId="59">#REF!</definedName>
    <definedName name="Apr_53" localSheetId="61">#REF!</definedName>
    <definedName name="Apr_53">#REF!</definedName>
    <definedName name="Apr_54" localSheetId="10">#REF!</definedName>
    <definedName name="Apr_54" localSheetId="31">#REF!</definedName>
    <definedName name="Apr_54" localSheetId="49">#REF!</definedName>
    <definedName name="Apr_54" localSheetId="50">#REF!</definedName>
    <definedName name="Apr_54" localSheetId="56">#REF!</definedName>
    <definedName name="Apr_54" localSheetId="57">#REF!</definedName>
    <definedName name="Apr_54" localSheetId="5">#REF!</definedName>
    <definedName name="Apr_54" localSheetId="59">#REF!</definedName>
    <definedName name="Apr_54" localSheetId="61">#REF!</definedName>
    <definedName name="Apr_54">#REF!</definedName>
    <definedName name="Apr_55" localSheetId="10">#REF!</definedName>
    <definedName name="Apr_55" localSheetId="31">#REF!</definedName>
    <definedName name="Apr_55" localSheetId="49">#REF!</definedName>
    <definedName name="Apr_55" localSheetId="50">#REF!</definedName>
    <definedName name="Apr_55" localSheetId="56">#REF!</definedName>
    <definedName name="Apr_55" localSheetId="57">#REF!</definedName>
    <definedName name="Apr_55" localSheetId="5">#REF!</definedName>
    <definedName name="Apr_55" localSheetId="59">#REF!</definedName>
    <definedName name="Apr_55" localSheetId="61">#REF!</definedName>
    <definedName name="Apr_55">#REF!</definedName>
    <definedName name="Apr_56" localSheetId="10">#REF!</definedName>
    <definedName name="Apr_56" localSheetId="31">#REF!</definedName>
    <definedName name="Apr_56" localSheetId="49">#REF!</definedName>
    <definedName name="Apr_56" localSheetId="50">#REF!</definedName>
    <definedName name="Apr_56" localSheetId="56">#REF!</definedName>
    <definedName name="Apr_56" localSheetId="57">#REF!</definedName>
    <definedName name="Apr_56" localSheetId="5">#REF!</definedName>
    <definedName name="Apr_56" localSheetId="59">#REF!</definedName>
    <definedName name="Apr_56" localSheetId="61">#REF!</definedName>
    <definedName name="Apr_56">#REF!</definedName>
    <definedName name="Apr_57" localSheetId="10">#REF!</definedName>
    <definedName name="Apr_57" localSheetId="31">#REF!</definedName>
    <definedName name="Apr_57" localSheetId="49">#REF!</definedName>
    <definedName name="Apr_57" localSheetId="50">#REF!</definedName>
    <definedName name="Apr_57" localSheetId="56">#REF!</definedName>
    <definedName name="Apr_57" localSheetId="57">#REF!</definedName>
    <definedName name="Apr_57" localSheetId="5">#REF!</definedName>
    <definedName name="Apr_57" localSheetId="59">#REF!</definedName>
    <definedName name="Apr_57" localSheetId="61">#REF!</definedName>
    <definedName name="Apr_57">#REF!</definedName>
    <definedName name="Apr_58" localSheetId="10">#REF!</definedName>
    <definedName name="Apr_58" localSheetId="31">#REF!</definedName>
    <definedName name="Apr_58" localSheetId="49">#REF!</definedName>
    <definedName name="Apr_58" localSheetId="50">#REF!</definedName>
    <definedName name="Apr_58" localSheetId="56">#REF!</definedName>
    <definedName name="Apr_58" localSheetId="57">#REF!</definedName>
    <definedName name="Apr_58" localSheetId="5">#REF!</definedName>
    <definedName name="Apr_58" localSheetId="59">#REF!</definedName>
    <definedName name="Apr_58" localSheetId="61">#REF!</definedName>
    <definedName name="Apr_58">#REF!</definedName>
    <definedName name="Apr_59" localSheetId="10">#REF!</definedName>
    <definedName name="Apr_59" localSheetId="31">#REF!</definedName>
    <definedName name="Apr_59" localSheetId="49">#REF!</definedName>
    <definedName name="Apr_59" localSheetId="50">#REF!</definedName>
    <definedName name="Apr_59" localSheetId="56">#REF!</definedName>
    <definedName name="Apr_59" localSheetId="57">#REF!</definedName>
    <definedName name="Apr_59" localSheetId="5">#REF!</definedName>
    <definedName name="Apr_59" localSheetId="59">#REF!</definedName>
    <definedName name="Apr_59" localSheetId="61">#REF!</definedName>
    <definedName name="Apr_59">#REF!</definedName>
    <definedName name="Apr_60" localSheetId="10">#REF!</definedName>
    <definedName name="Apr_60" localSheetId="31">#REF!</definedName>
    <definedName name="Apr_60" localSheetId="49">#REF!</definedName>
    <definedName name="Apr_60" localSheetId="50">#REF!</definedName>
    <definedName name="Apr_60" localSheetId="56">#REF!</definedName>
    <definedName name="Apr_60" localSheetId="57">#REF!</definedName>
    <definedName name="Apr_60" localSheetId="5">#REF!</definedName>
    <definedName name="Apr_60" localSheetId="59">#REF!</definedName>
    <definedName name="Apr_60" localSheetId="61">#REF!</definedName>
    <definedName name="Apr_60">#REF!</definedName>
    <definedName name="Apr_61" localSheetId="10">#REF!</definedName>
    <definedName name="Apr_61" localSheetId="31">#REF!</definedName>
    <definedName name="Apr_61" localSheetId="49">#REF!</definedName>
    <definedName name="Apr_61" localSheetId="50">#REF!</definedName>
    <definedName name="Apr_61" localSheetId="56">#REF!</definedName>
    <definedName name="Apr_61" localSheetId="57">#REF!</definedName>
    <definedName name="Apr_61" localSheetId="5">#REF!</definedName>
    <definedName name="Apr_61" localSheetId="59">#REF!</definedName>
    <definedName name="Apr_61" localSheetId="61">#REF!</definedName>
    <definedName name="Apr_61">#REF!</definedName>
    <definedName name="Apr_62" localSheetId="10">#REF!</definedName>
    <definedName name="Apr_62" localSheetId="31">#REF!</definedName>
    <definedName name="Apr_62" localSheetId="49">#REF!</definedName>
    <definedName name="Apr_62" localSheetId="50">#REF!</definedName>
    <definedName name="Apr_62" localSheetId="56">#REF!</definedName>
    <definedName name="Apr_62" localSheetId="57">#REF!</definedName>
    <definedName name="Apr_62" localSheetId="5">#REF!</definedName>
    <definedName name="Apr_62" localSheetId="59">#REF!</definedName>
    <definedName name="Apr_62" localSheetId="61">#REF!</definedName>
    <definedName name="Apr_62">#REF!</definedName>
    <definedName name="Apr_63" localSheetId="10">#REF!</definedName>
    <definedName name="Apr_63" localSheetId="31">#REF!</definedName>
    <definedName name="Apr_63" localSheetId="49">#REF!</definedName>
    <definedName name="Apr_63" localSheetId="50">#REF!</definedName>
    <definedName name="Apr_63" localSheetId="56">#REF!</definedName>
    <definedName name="Apr_63" localSheetId="57">#REF!</definedName>
    <definedName name="Apr_63" localSheetId="5">#REF!</definedName>
    <definedName name="Apr_63" localSheetId="59">#REF!</definedName>
    <definedName name="Apr_63" localSheetId="61">#REF!</definedName>
    <definedName name="Apr_63">#REF!</definedName>
    <definedName name="Apr_64" localSheetId="10">#REF!</definedName>
    <definedName name="Apr_64" localSheetId="31">#REF!</definedName>
    <definedName name="Apr_64" localSheetId="49">#REF!</definedName>
    <definedName name="Apr_64" localSheetId="50">#REF!</definedName>
    <definedName name="Apr_64" localSheetId="56">#REF!</definedName>
    <definedName name="Apr_64" localSheetId="57">#REF!</definedName>
    <definedName name="Apr_64" localSheetId="5">#REF!</definedName>
    <definedName name="Apr_64" localSheetId="59">#REF!</definedName>
    <definedName name="Apr_64" localSheetId="61">#REF!</definedName>
    <definedName name="Apr_64">#REF!</definedName>
    <definedName name="Apr_65" localSheetId="10">#REF!</definedName>
    <definedName name="Apr_65" localSheetId="31">#REF!</definedName>
    <definedName name="Apr_65" localSheetId="49">#REF!</definedName>
    <definedName name="Apr_65" localSheetId="50">#REF!</definedName>
    <definedName name="Apr_65" localSheetId="56">#REF!</definedName>
    <definedName name="Apr_65" localSheetId="57">#REF!</definedName>
    <definedName name="Apr_65" localSheetId="5">#REF!</definedName>
    <definedName name="Apr_65" localSheetId="59">#REF!</definedName>
    <definedName name="Apr_65" localSheetId="61">#REF!</definedName>
    <definedName name="Apr_65">#REF!</definedName>
    <definedName name="Apr_66" localSheetId="10">#REF!</definedName>
    <definedName name="Apr_66" localSheetId="31">#REF!</definedName>
    <definedName name="Apr_66" localSheetId="49">#REF!</definedName>
    <definedName name="Apr_66" localSheetId="50">#REF!</definedName>
    <definedName name="Apr_66" localSheetId="56">#REF!</definedName>
    <definedName name="Apr_66" localSheetId="57">#REF!</definedName>
    <definedName name="Apr_66" localSheetId="5">#REF!</definedName>
    <definedName name="Apr_66" localSheetId="59">#REF!</definedName>
    <definedName name="Apr_66" localSheetId="61">#REF!</definedName>
    <definedName name="Apr_66">#REF!</definedName>
    <definedName name="Apr_67" localSheetId="10">#REF!</definedName>
    <definedName name="Apr_67" localSheetId="31">#REF!</definedName>
    <definedName name="Apr_67" localSheetId="49">#REF!</definedName>
    <definedName name="Apr_67" localSheetId="50">#REF!</definedName>
    <definedName name="Apr_67" localSheetId="56">#REF!</definedName>
    <definedName name="Apr_67" localSheetId="57">#REF!</definedName>
    <definedName name="Apr_67" localSheetId="5">#REF!</definedName>
    <definedName name="Apr_67" localSheetId="59">#REF!</definedName>
    <definedName name="Apr_67" localSheetId="61">#REF!</definedName>
    <definedName name="Apr_67">#REF!</definedName>
    <definedName name="Apr_68" localSheetId="10">#REF!</definedName>
    <definedName name="Apr_68" localSheetId="31">#REF!</definedName>
    <definedName name="Apr_68" localSheetId="49">#REF!</definedName>
    <definedName name="Apr_68" localSheetId="50">#REF!</definedName>
    <definedName name="Apr_68" localSheetId="56">#REF!</definedName>
    <definedName name="Apr_68" localSheetId="57">#REF!</definedName>
    <definedName name="Apr_68" localSheetId="5">#REF!</definedName>
    <definedName name="Apr_68" localSheetId="59">#REF!</definedName>
    <definedName name="Apr_68" localSheetId="61">#REF!</definedName>
    <definedName name="Apr_68">#REF!</definedName>
    <definedName name="Apr_69" localSheetId="10">#REF!</definedName>
    <definedName name="Apr_69" localSheetId="31">#REF!</definedName>
    <definedName name="Apr_69" localSheetId="49">#REF!</definedName>
    <definedName name="Apr_69" localSheetId="50">#REF!</definedName>
    <definedName name="Apr_69" localSheetId="56">#REF!</definedName>
    <definedName name="Apr_69" localSheetId="57">#REF!</definedName>
    <definedName name="Apr_69" localSheetId="5">#REF!</definedName>
    <definedName name="Apr_69" localSheetId="59">#REF!</definedName>
    <definedName name="Apr_69" localSheetId="61">#REF!</definedName>
    <definedName name="Apr_69">#REF!</definedName>
    <definedName name="Apr_70" localSheetId="10">#REF!</definedName>
    <definedName name="Apr_70" localSheetId="31">#REF!</definedName>
    <definedName name="Apr_70" localSheetId="49">#REF!</definedName>
    <definedName name="Apr_70" localSheetId="50">#REF!</definedName>
    <definedName name="Apr_70" localSheetId="56">#REF!</definedName>
    <definedName name="Apr_70" localSheetId="57">#REF!</definedName>
    <definedName name="Apr_70" localSheetId="5">#REF!</definedName>
    <definedName name="Apr_70" localSheetId="59">#REF!</definedName>
    <definedName name="Apr_70" localSheetId="61">#REF!</definedName>
    <definedName name="Apr_70">#REF!</definedName>
    <definedName name="Apr_71" localSheetId="10">#REF!</definedName>
    <definedName name="Apr_71" localSheetId="31">#REF!</definedName>
    <definedName name="Apr_71" localSheetId="49">#REF!</definedName>
    <definedName name="Apr_71" localSheetId="50">#REF!</definedName>
    <definedName name="Apr_71" localSheetId="56">#REF!</definedName>
    <definedName name="Apr_71" localSheetId="57">#REF!</definedName>
    <definedName name="Apr_71" localSheetId="5">#REF!</definedName>
    <definedName name="Apr_71" localSheetId="59">#REF!</definedName>
    <definedName name="Apr_71" localSheetId="61">#REF!</definedName>
    <definedName name="Apr_71">#REF!</definedName>
    <definedName name="Apr_72" localSheetId="10">#REF!</definedName>
    <definedName name="Apr_72" localSheetId="31">#REF!</definedName>
    <definedName name="Apr_72" localSheetId="49">#REF!</definedName>
    <definedName name="Apr_72" localSheetId="50">#REF!</definedName>
    <definedName name="Apr_72" localSheetId="56">#REF!</definedName>
    <definedName name="Apr_72" localSheetId="57">#REF!</definedName>
    <definedName name="Apr_72" localSheetId="5">#REF!</definedName>
    <definedName name="Apr_72" localSheetId="59">#REF!</definedName>
    <definedName name="Apr_72" localSheetId="61">#REF!</definedName>
    <definedName name="Apr_72">#REF!</definedName>
    <definedName name="Apr_73" localSheetId="10">#REF!</definedName>
    <definedName name="Apr_73" localSheetId="31">#REF!</definedName>
    <definedName name="Apr_73" localSheetId="49">#REF!</definedName>
    <definedName name="Apr_73" localSheetId="50">#REF!</definedName>
    <definedName name="Apr_73" localSheetId="56">#REF!</definedName>
    <definedName name="Apr_73" localSheetId="57">#REF!</definedName>
    <definedName name="Apr_73" localSheetId="5">#REF!</definedName>
    <definedName name="Apr_73" localSheetId="59">#REF!</definedName>
    <definedName name="Apr_73" localSheetId="61">#REF!</definedName>
    <definedName name="Apr_73">#REF!</definedName>
    <definedName name="Apr_74" localSheetId="10">#REF!</definedName>
    <definedName name="Apr_74" localSheetId="31">#REF!</definedName>
    <definedName name="Apr_74" localSheetId="49">#REF!</definedName>
    <definedName name="Apr_74" localSheetId="50">#REF!</definedName>
    <definedName name="Apr_74" localSheetId="56">#REF!</definedName>
    <definedName name="Apr_74" localSheetId="57">#REF!</definedName>
    <definedName name="Apr_74" localSheetId="5">#REF!</definedName>
    <definedName name="Apr_74" localSheetId="59">#REF!</definedName>
    <definedName name="Apr_74" localSheetId="61">#REF!</definedName>
    <definedName name="Apr_74">#REF!</definedName>
    <definedName name="Apr_75" localSheetId="10">#REF!</definedName>
    <definedName name="Apr_75" localSheetId="31">#REF!</definedName>
    <definedName name="Apr_75" localSheetId="49">#REF!</definedName>
    <definedName name="Apr_75" localSheetId="50">#REF!</definedName>
    <definedName name="Apr_75" localSheetId="56">#REF!</definedName>
    <definedName name="Apr_75" localSheetId="57">#REF!</definedName>
    <definedName name="Apr_75" localSheetId="5">#REF!</definedName>
    <definedName name="Apr_75" localSheetId="59">#REF!</definedName>
    <definedName name="Apr_75" localSheetId="61">#REF!</definedName>
    <definedName name="Apr_75">#REF!</definedName>
    <definedName name="Apr_76" localSheetId="10">#REF!</definedName>
    <definedName name="Apr_76" localSheetId="31">#REF!</definedName>
    <definedName name="Apr_76" localSheetId="49">#REF!</definedName>
    <definedName name="Apr_76" localSheetId="50">#REF!</definedName>
    <definedName name="Apr_76" localSheetId="56">#REF!</definedName>
    <definedName name="Apr_76" localSheetId="57">#REF!</definedName>
    <definedName name="Apr_76" localSheetId="5">#REF!</definedName>
    <definedName name="Apr_76" localSheetId="59">#REF!</definedName>
    <definedName name="Apr_76" localSheetId="61">#REF!</definedName>
    <definedName name="Apr_76">#REF!</definedName>
    <definedName name="Apr_77" localSheetId="10">#REF!</definedName>
    <definedName name="Apr_77" localSheetId="31">#REF!</definedName>
    <definedName name="Apr_77" localSheetId="49">#REF!</definedName>
    <definedName name="Apr_77" localSheetId="50">#REF!</definedName>
    <definedName name="Apr_77" localSheetId="56">#REF!</definedName>
    <definedName name="Apr_77" localSheetId="57">#REF!</definedName>
    <definedName name="Apr_77" localSheetId="5">#REF!</definedName>
    <definedName name="Apr_77" localSheetId="59">#REF!</definedName>
    <definedName name="Apr_77" localSheetId="61">#REF!</definedName>
    <definedName name="Apr_77">#REF!</definedName>
    <definedName name="Apr_78" localSheetId="10">#REF!</definedName>
    <definedName name="Apr_78" localSheetId="31">#REF!</definedName>
    <definedName name="Apr_78" localSheetId="49">#REF!</definedName>
    <definedName name="Apr_78" localSheetId="50">#REF!</definedName>
    <definedName name="Apr_78" localSheetId="56">#REF!</definedName>
    <definedName name="Apr_78" localSheetId="57">#REF!</definedName>
    <definedName name="Apr_78" localSheetId="5">#REF!</definedName>
    <definedName name="Apr_78" localSheetId="59">#REF!</definedName>
    <definedName name="Apr_78" localSheetId="61">#REF!</definedName>
    <definedName name="Apr_78">#REF!</definedName>
    <definedName name="Apr_79" localSheetId="10">#REF!</definedName>
    <definedName name="Apr_79" localSheetId="31">#REF!</definedName>
    <definedName name="Apr_79" localSheetId="49">#REF!</definedName>
    <definedName name="Apr_79" localSheetId="50">#REF!</definedName>
    <definedName name="Apr_79" localSheetId="56">#REF!</definedName>
    <definedName name="Apr_79" localSheetId="57">#REF!</definedName>
    <definedName name="Apr_79" localSheetId="5">#REF!</definedName>
    <definedName name="Apr_79" localSheetId="59">#REF!</definedName>
    <definedName name="Apr_79" localSheetId="61">#REF!</definedName>
    <definedName name="Apr_79">#REF!</definedName>
    <definedName name="Apr_80" localSheetId="10">#REF!</definedName>
    <definedName name="Apr_80" localSheetId="31">#REF!</definedName>
    <definedName name="Apr_80" localSheetId="49">#REF!</definedName>
    <definedName name="Apr_80" localSheetId="50">#REF!</definedName>
    <definedName name="Apr_80" localSheetId="56">#REF!</definedName>
    <definedName name="Apr_80" localSheetId="57">#REF!</definedName>
    <definedName name="Apr_80" localSheetId="5">#REF!</definedName>
    <definedName name="Apr_80" localSheetId="59">#REF!</definedName>
    <definedName name="Apr_80" localSheetId="61">#REF!</definedName>
    <definedName name="Apr_80">#REF!</definedName>
    <definedName name="Apr_81" localSheetId="10">#REF!</definedName>
    <definedName name="Apr_81" localSheetId="31">#REF!</definedName>
    <definedName name="Apr_81" localSheetId="49">#REF!</definedName>
    <definedName name="Apr_81" localSheetId="50">#REF!</definedName>
    <definedName name="Apr_81" localSheetId="56">#REF!</definedName>
    <definedName name="Apr_81" localSheetId="57">#REF!</definedName>
    <definedName name="Apr_81" localSheetId="5">#REF!</definedName>
    <definedName name="Apr_81" localSheetId="59">#REF!</definedName>
    <definedName name="Apr_81" localSheetId="61">#REF!</definedName>
    <definedName name="Apr_81">#REF!</definedName>
    <definedName name="Apr_82" localSheetId="10">#REF!</definedName>
    <definedName name="Apr_82" localSheetId="31">#REF!</definedName>
    <definedName name="Apr_82" localSheetId="49">#REF!</definedName>
    <definedName name="Apr_82" localSheetId="50">#REF!</definedName>
    <definedName name="Apr_82" localSheetId="56">#REF!</definedName>
    <definedName name="Apr_82" localSheetId="57">#REF!</definedName>
    <definedName name="Apr_82" localSheetId="5">#REF!</definedName>
    <definedName name="Apr_82" localSheetId="59">#REF!</definedName>
    <definedName name="Apr_82" localSheetId="61">#REF!</definedName>
    <definedName name="Apr_82">#REF!</definedName>
    <definedName name="Apr_83" localSheetId="10">#REF!</definedName>
    <definedName name="Apr_83" localSheetId="31">#REF!</definedName>
    <definedName name="Apr_83" localSheetId="49">#REF!</definedName>
    <definedName name="Apr_83" localSheetId="50">#REF!</definedName>
    <definedName name="Apr_83" localSheetId="56">#REF!</definedName>
    <definedName name="Apr_83" localSheetId="57">#REF!</definedName>
    <definedName name="Apr_83" localSheetId="5">#REF!</definedName>
    <definedName name="Apr_83" localSheetId="59">#REF!</definedName>
    <definedName name="Apr_83" localSheetId="61">#REF!</definedName>
    <definedName name="Apr_83">#REF!</definedName>
    <definedName name="Apr_84" localSheetId="10">#REF!</definedName>
    <definedName name="Apr_84" localSheetId="31">#REF!</definedName>
    <definedName name="Apr_84" localSheetId="49">#REF!</definedName>
    <definedName name="Apr_84" localSheetId="50">#REF!</definedName>
    <definedName name="Apr_84" localSheetId="56">#REF!</definedName>
    <definedName name="Apr_84" localSheetId="57">#REF!</definedName>
    <definedName name="Apr_84" localSheetId="5">#REF!</definedName>
    <definedName name="Apr_84" localSheetId="59">#REF!</definedName>
    <definedName name="Apr_84" localSheetId="61">#REF!</definedName>
    <definedName name="Apr_84">#REF!</definedName>
    <definedName name="Apr_85" localSheetId="10">#REF!</definedName>
    <definedName name="Apr_85" localSheetId="31">#REF!</definedName>
    <definedName name="Apr_85" localSheetId="49">#REF!</definedName>
    <definedName name="Apr_85" localSheetId="50">#REF!</definedName>
    <definedName name="Apr_85" localSheetId="56">#REF!</definedName>
    <definedName name="Apr_85" localSheetId="57">#REF!</definedName>
    <definedName name="Apr_85" localSheetId="5">#REF!</definedName>
    <definedName name="Apr_85" localSheetId="59">#REF!</definedName>
    <definedName name="Apr_85" localSheetId="61">#REF!</definedName>
    <definedName name="Apr_85">#REF!</definedName>
    <definedName name="Apr_86" localSheetId="10">#REF!</definedName>
    <definedName name="Apr_86" localSheetId="31">#REF!</definedName>
    <definedName name="Apr_86" localSheetId="49">#REF!</definedName>
    <definedName name="Apr_86" localSheetId="50">#REF!</definedName>
    <definedName name="Apr_86" localSheetId="56">#REF!</definedName>
    <definedName name="Apr_86" localSheetId="57">#REF!</definedName>
    <definedName name="Apr_86" localSheetId="5">#REF!</definedName>
    <definedName name="Apr_86" localSheetId="59">#REF!</definedName>
    <definedName name="Apr_86" localSheetId="61">#REF!</definedName>
    <definedName name="Apr_86">#REF!</definedName>
    <definedName name="Apr_87" localSheetId="10">#REF!</definedName>
    <definedName name="Apr_87" localSheetId="31">#REF!</definedName>
    <definedName name="Apr_87" localSheetId="49">#REF!</definedName>
    <definedName name="Apr_87" localSheetId="50">#REF!</definedName>
    <definedName name="Apr_87" localSheetId="56">#REF!</definedName>
    <definedName name="Apr_87" localSheetId="57">#REF!</definedName>
    <definedName name="Apr_87" localSheetId="5">#REF!</definedName>
    <definedName name="Apr_87" localSheetId="59">#REF!</definedName>
    <definedName name="Apr_87" localSheetId="61">#REF!</definedName>
    <definedName name="Apr_87">#REF!</definedName>
    <definedName name="Apr_88" localSheetId="10">#REF!</definedName>
    <definedName name="Apr_88" localSheetId="31">#REF!</definedName>
    <definedName name="Apr_88" localSheetId="49">#REF!</definedName>
    <definedName name="Apr_88" localSheetId="50">#REF!</definedName>
    <definedName name="Apr_88" localSheetId="56">#REF!</definedName>
    <definedName name="Apr_88" localSheetId="57">#REF!</definedName>
    <definedName name="Apr_88" localSheetId="5">#REF!</definedName>
    <definedName name="Apr_88" localSheetId="59">#REF!</definedName>
    <definedName name="Apr_88" localSheetId="61">#REF!</definedName>
    <definedName name="Apr_88">#REF!</definedName>
    <definedName name="Apr_89" localSheetId="10">#REF!</definedName>
    <definedName name="Apr_89" localSheetId="31">#REF!</definedName>
    <definedName name="Apr_89" localSheetId="49">#REF!</definedName>
    <definedName name="Apr_89" localSheetId="50">#REF!</definedName>
    <definedName name="Apr_89" localSheetId="56">#REF!</definedName>
    <definedName name="Apr_89" localSheetId="57">#REF!</definedName>
    <definedName name="Apr_89" localSheetId="5">#REF!</definedName>
    <definedName name="Apr_89" localSheetId="59">#REF!</definedName>
    <definedName name="Apr_89" localSheetId="61">#REF!</definedName>
    <definedName name="Apr_89">#REF!</definedName>
    <definedName name="Apr_90" localSheetId="10">#REF!</definedName>
    <definedName name="Apr_90" localSheetId="31">#REF!</definedName>
    <definedName name="Apr_90" localSheetId="49">#REF!</definedName>
    <definedName name="Apr_90" localSheetId="50">#REF!</definedName>
    <definedName name="Apr_90" localSheetId="56">#REF!</definedName>
    <definedName name="Apr_90" localSheetId="57">#REF!</definedName>
    <definedName name="Apr_90" localSheetId="5">#REF!</definedName>
    <definedName name="Apr_90" localSheetId="59">#REF!</definedName>
    <definedName name="Apr_90" localSheetId="61">#REF!</definedName>
    <definedName name="Apr_90">#REF!</definedName>
    <definedName name="Apr_91" localSheetId="10">#REF!</definedName>
    <definedName name="Apr_91" localSheetId="31">#REF!</definedName>
    <definedName name="Apr_91" localSheetId="49">#REF!</definedName>
    <definedName name="Apr_91" localSheetId="50">#REF!</definedName>
    <definedName name="Apr_91" localSheetId="56">#REF!</definedName>
    <definedName name="Apr_91" localSheetId="57">#REF!</definedName>
    <definedName name="Apr_91" localSheetId="5">#REF!</definedName>
    <definedName name="Apr_91" localSheetId="59">#REF!</definedName>
    <definedName name="Apr_91" localSheetId="61">#REF!</definedName>
    <definedName name="Apr_91">#REF!</definedName>
    <definedName name="Apr_92" localSheetId="10">#REF!</definedName>
    <definedName name="Apr_92" localSheetId="31">#REF!</definedName>
    <definedName name="Apr_92" localSheetId="49">#REF!</definedName>
    <definedName name="Apr_92" localSheetId="50">#REF!</definedName>
    <definedName name="Apr_92" localSheetId="56">#REF!</definedName>
    <definedName name="Apr_92" localSheetId="57">#REF!</definedName>
    <definedName name="Apr_92" localSheetId="5">#REF!</definedName>
    <definedName name="Apr_92" localSheetId="59">#REF!</definedName>
    <definedName name="Apr_92" localSheetId="61">#REF!</definedName>
    <definedName name="Apr_92">#REF!</definedName>
    <definedName name="Apr_93" localSheetId="10">#REF!</definedName>
    <definedName name="Apr_93" localSheetId="31">#REF!</definedName>
    <definedName name="Apr_93" localSheetId="49">#REF!</definedName>
    <definedName name="Apr_93" localSheetId="50">#REF!</definedName>
    <definedName name="Apr_93" localSheetId="56">#REF!</definedName>
    <definedName name="Apr_93" localSheetId="57">#REF!</definedName>
    <definedName name="Apr_93" localSheetId="5">#REF!</definedName>
    <definedName name="Apr_93" localSheetId="59">#REF!</definedName>
    <definedName name="Apr_93" localSheetId="61">#REF!</definedName>
    <definedName name="Apr_93">#REF!</definedName>
    <definedName name="Apr_94" localSheetId="10">#REF!</definedName>
    <definedName name="Apr_94" localSheetId="31">#REF!</definedName>
    <definedName name="Apr_94" localSheetId="49">#REF!</definedName>
    <definedName name="Apr_94" localSheetId="50">#REF!</definedName>
    <definedName name="Apr_94" localSheetId="56">#REF!</definedName>
    <definedName name="Apr_94" localSheetId="57">#REF!</definedName>
    <definedName name="Apr_94" localSheetId="5">#REF!</definedName>
    <definedName name="Apr_94" localSheetId="59">#REF!</definedName>
    <definedName name="Apr_94" localSheetId="61">#REF!</definedName>
    <definedName name="Apr_94">#REF!</definedName>
    <definedName name="Apr_95" localSheetId="10">#REF!</definedName>
    <definedName name="Apr_95" localSheetId="31">#REF!</definedName>
    <definedName name="Apr_95" localSheetId="49">#REF!</definedName>
    <definedName name="Apr_95" localSheetId="50">#REF!</definedName>
    <definedName name="Apr_95" localSheetId="56">#REF!</definedName>
    <definedName name="Apr_95" localSheetId="57">#REF!</definedName>
    <definedName name="Apr_95" localSheetId="5">#REF!</definedName>
    <definedName name="Apr_95" localSheetId="59">#REF!</definedName>
    <definedName name="Apr_95" localSheetId="61">#REF!</definedName>
    <definedName name="Apr_95">#REF!</definedName>
    <definedName name="Apr_96" localSheetId="10">#REF!</definedName>
    <definedName name="Apr_96" localSheetId="31">#REF!</definedName>
    <definedName name="Apr_96" localSheetId="49">#REF!</definedName>
    <definedName name="Apr_96" localSheetId="50">#REF!</definedName>
    <definedName name="Apr_96" localSheetId="56">#REF!</definedName>
    <definedName name="Apr_96" localSheetId="57">#REF!</definedName>
    <definedName name="Apr_96" localSheetId="5">#REF!</definedName>
    <definedName name="Apr_96" localSheetId="59">#REF!</definedName>
    <definedName name="Apr_96" localSheetId="61">#REF!</definedName>
    <definedName name="Apr_96">#REF!</definedName>
    <definedName name="Apr_97" localSheetId="10">#REF!</definedName>
    <definedName name="Apr_97" localSheetId="31">#REF!</definedName>
    <definedName name="Apr_97" localSheetId="49">#REF!</definedName>
    <definedName name="Apr_97" localSheetId="50">#REF!</definedName>
    <definedName name="Apr_97" localSheetId="56">#REF!</definedName>
    <definedName name="Apr_97" localSheetId="57">#REF!</definedName>
    <definedName name="Apr_97" localSheetId="5">#REF!</definedName>
    <definedName name="Apr_97" localSheetId="59">#REF!</definedName>
    <definedName name="Apr_97" localSheetId="61">#REF!</definedName>
    <definedName name="Apr_97">#REF!</definedName>
    <definedName name="Apr_98" localSheetId="10">#REF!</definedName>
    <definedName name="Apr_98" localSheetId="31">#REF!</definedName>
    <definedName name="Apr_98" localSheetId="49">#REF!</definedName>
    <definedName name="Apr_98" localSheetId="50">#REF!</definedName>
    <definedName name="Apr_98" localSheetId="56">#REF!</definedName>
    <definedName name="Apr_98" localSheetId="57">#REF!</definedName>
    <definedName name="Apr_98" localSheetId="5">#REF!</definedName>
    <definedName name="Apr_98" localSheetId="59">#REF!</definedName>
    <definedName name="Apr_98" localSheetId="61">#REF!</definedName>
    <definedName name="Apr_98">#REF!</definedName>
    <definedName name="Apr_99" localSheetId="10">#REF!</definedName>
    <definedName name="Apr_99" localSheetId="31">#REF!</definedName>
    <definedName name="Apr_99" localSheetId="49">#REF!</definedName>
    <definedName name="Apr_99" localSheetId="50">#REF!</definedName>
    <definedName name="Apr_99" localSheetId="56">#REF!</definedName>
    <definedName name="Apr_99" localSheetId="57">#REF!</definedName>
    <definedName name="Apr_99" localSheetId="5">#REF!</definedName>
    <definedName name="Apr_99" localSheetId="59">#REF!</definedName>
    <definedName name="Apr_99" localSheetId="61">#REF!</definedName>
    <definedName name="Apr_99">#REF!</definedName>
    <definedName name="arat" localSheetId="10">[37]Zambia!#REF!</definedName>
    <definedName name="arat">[37]Zambia!#REF!</definedName>
    <definedName name="Argentina" localSheetId="1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61"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R" localSheetId="10">#REF!</definedName>
    <definedName name="ARR" localSheetId="31">#REF!</definedName>
    <definedName name="ARR" localSheetId="49">#REF!</definedName>
    <definedName name="ARR" localSheetId="50">#REF!</definedName>
    <definedName name="ARR" localSheetId="56">#REF!</definedName>
    <definedName name="ARR" localSheetId="57">#REF!</definedName>
    <definedName name="ARR" localSheetId="5">#REF!</definedName>
    <definedName name="ARR" localSheetId="59">#REF!</definedName>
    <definedName name="ARR" localSheetId="61">#REF!</definedName>
    <definedName name="ARR">#REF!</definedName>
    <definedName name="ARR.SR" localSheetId="10">#REF!</definedName>
    <definedName name="ARR.SR" localSheetId="31">#REF!</definedName>
    <definedName name="ARR.SR" localSheetId="49">#REF!</definedName>
    <definedName name="ARR.SR" localSheetId="50">#REF!</definedName>
    <definedName name="ARR.SR" localSheetId="56">#REF!</definedName>
    <definedName name="ARR.SR" localSheetId="57">#REF!</definedName>
    <definedName name="ARR.SR" localSheetId="5">#REF!</definedName>
    <definedName name="ARR.SR" localSheetId="59">#REF!</definedName>
    <definedName name="ARR.SR" localSheetId="61">#REF!</definedName>
    <definedName name="ARR.SR">#REF!</definedName>
    <definedName name="as" localSheetId="10" hidden="1">{#N/A,#N/A,TRUE,"Table1USD";#N/A,#N/A,TRUE,"Table1GBP"}</definedName>
    <definedName name="as" localSheetId="12" hidden="1">{#N/A,#N/A,TRUE,"Table1USD";#N/A,#N/A,TRUE,"Table1GBP"}</definedName>
    <definedName name="as" localSheetId="1" hidden="1">{#N/A,#N/A,TRUE,"Table1USD";#N/A,#N/A,TRUE,"Table1GBP"}</definedName>
    <definedName name="as" localSheetId="2" hidden="1">{#N/A,#N/A,TRUE,"Table1USD";#N/A,#N/A,TRUE,"Table1GBP"}</definedName>
    <definedName name="as" localSheetId="31" hidden="1">{#N/A,#N/A,TRUE,"Table1USD";#N/A,#N/A,TRUE,"Table1GBP"}</definedName>
    <definedName name="as" localSheetId="3" hidden="1">{#N/A,#N/A,TRUE,"Table1USD";#N/A,#N/A,TRUE,"Table1GBP"}</definedName>
    <definedName name="as" localSheetId="4" hidden="1">{#N/A,#N/A,TRUE,"Table1USD";#N/A,#N/A,TRUE,"Table1GBP"}</definedName>
    <definedName name="as" localSheetId="49" hidden="1">{#N/A,#N/A,TRUE,"Table1USD";#N/A,#N/A,TRUE,"Table1GBP"}</definedName>
    <definedName name="as" localSheetId="50" hidden="1">{#N/A,#N/A,TRUE,"Table1USD";#N/A,#N/A,TRUE,"Table1GBP"}</definedName>
    <definedName name="as" localSheetId="56" hidden="1">{#N/A,#N/A,TRUE,"Table1USD";#N/A,#N/A,TRUE,"Table1GBP"}</definedName>
    <definedName name="as" localSheetId="57" hidden="1">{#N/A,#N/A,TRUE,"Table1USD";#N/A,#N/A,TRUE,"Table1GBP"}</definedName>
    <definedName name="as" localSheetId="5" hidden="1">{#N/A,#N/A,TRUE,"Table1USD";#N/A,#N/A,TRUE,"Table1GBP"}</definedName>
    <definedName name="as" localSheetId="59" hidden="1">{#N/A,#N/A,TRUE,"Table1USD";#N/A,#N/A,TRUE,"Table1GBP"}</definedName>
    <definedName name="as" localSheetId="61" hidden="1">{#N/A,#N/A,TRUE,"Table1USD";#N/A,#N/A,TRUE,"Table1GBP"}</definedName>
    <definedName name="as" localSheetId="6" hidden="1">{#N/A,#N/A,TRUE,"Table1USD";#N/A,#N/A,TRUE,"Table1GBP"}</definedName>
    <definedName name="as" localSheetId="7" hidden="1">{#N/A,#N/A,TRUE,"Table1USD";#N/A,#N/A,TRUE,"Table1GBP"}</definedName>
    <definedName name="as" hidden="1">{#N/A,#N/A,TRUE,"Table1USD";#N/A,#N/A,TRUE,"Table1GBP"}</definedName>
    <definedName name="asaaaaaaaaaaaaaaaaaaaaaaaaaaa" localSheetId="10">#REF!</definedName>
    <definedName name="asaaaaaaaaaaaaaaaaaaaaaaaaaaa" localSheetId="31">#REF!</definedName>
    <definedName name="asaaaaaaaaaaaaaaaaaaaaaaaaaaa" localSheetId="49">#REF!</definedName>
    <definedName name="asaaaaaaaaaaaaaaaaaaaaaaaaaaa" localSheetId="50">#REF!</definedName>
    <definedName name="asaaaaaaaaaaaaaaaaaaaaaaaaaaa" localSheetId="56">#REF!</definedName>
    <definedName name="asaaaaaaaaaaaaaaaaaaaaaaaaaaa" localSheetId="57">#REF!</definedName>
    <definedName name="asaaaaaaaaaaaaaaaaaaaaaaaaaaa" localSheetId="5">#REF!</definedName>
    <definedName name="asaaaaaaaaaaaaaaaaaaaaaaaaaaa" localSheetId="59">#REF!</definedName>
    <definedName name="asaaaaaaaaaaaaaaaaaaaaaaaaaaa" localSheetId="61">#REF!</definedName>
    <definedName name="asaaaaaaaaaaaaaaaaaaaaaaaaaaa">#REF!</definedName>
    <definedName name="asdfasf" localSheetId="10" hidden="1">{#N/A,#N/A,FALSE,"INTERST"}</definedName>
    <definedName name="asdfasf" localSheetId="31" hidden="1">{#N/A,#N/A,FALSE,"INTERST"}</definedName>
    <definedName name="asdfasf" localSheetId="49" hidden="1">{#N/A,#N/A,FALSE,"INTERST"}</definedName>
    <definedName name="asdfasf" localSheetId="50" hidden="1">{#N/A,#N/A,FALSE,"INTERST"}</definedName>
    <definedName name="asdfasf" localSheetId="56" hidden="1">{#N/A,#N/A,FALSE,"INTERST"}</definedName>
    <definedName name="asdfasf" localSheetId="57" hidden="1">{#N/A,#N/A,FALSE,"INTERST"}</definedName>
    <definedName name="asdfasf" localSheetId="5" hidden="1">{#N/A,#N/A,FALSE,"INTERST"}</definedName>
    <definedName name="asdfasf" localSheetId="59" hidden="1">{#N/A,#N/A,FALSE,"INTERST"}</definedName>
    <definedName name="asdfasf" localSheetId="61" hidden="1">{#N/A,#N/A,FALSE,"INTERST"}</definedName>
    <definedName name="asdfasf" hidden="1">{#N/A,#N/A,FALSE,"INTERST"}</definedName>
    <definedName name="asdgb" localSheetId="10" hidden="1">{#N/A,#N/A,TRUE,"Table1USD";#N/A,#N/A,TRUE,"Table1GBP"}</definedName>
    <definedName name="asdgb" localSheetId="12" hidden="1">{#N/A,#N/A,TRUE,"Table1USD";#N/A,#N/A,TRUE,"Table1GBP"}</definedName>
    <definedName name="asdgb" localSheetId="1" hidden="1">{#N/A,#N/A,TRUE,"Table1USD";#N/A,#N/A,TRUE,"Table1GBP"}</definedName>
    <definedName name="asdgb" localSheetId="2" hidden="1">{#N/A,#N/A,TRUE,"Table1USD";#N/A,#N/A,TRUE,"Table1GBP"}</definedName>
    <definedName name="asdgb" localSheetId="31" hidden="1">{#N/A,#N/A,TRUE,"Table1USD";#N/A,#N/A,TRUE,"Table1GBP"}</definedName>
    <definedName name="asdgb" localSheetId="3" hidden="1">{#N/A,#N/A,TRUE,"Table1USD";#N/A,#N/A,TRUE,"Table1GBP"}</definedName>
    <definedName name="asdgb" localSheetId="4" hidden="1">{#N/A,#N/A,TRUE,"Table1USD";#N/A,#N/A,TRUE,"Table1GBP"}</definedName>
    <definedName name="asdgb" localSheetId="49" hidden="1">{#N/A,#N/A,TRUE,"Table1USD";#N/A,#N/A,TRUE,"Table1GBP"}</definedName>
    <definedName name="asdgb" localSheetId="50" hidden="1">{#N/A,#N/A,TRUE,"Table1USD";#N/A,#N/A,TRUE,"Table1GBP"}</definedName>
    <definedName name="asdgb" localSheetId="56" hidden="1">{#N/A,#N/A,TRUE,"Table1USD";#N/A,#N/A,TRUE,"Table1GBP"}</definedName>
    <definedName name="asdgb" localSheetId="57" hidden="1">{#N/A,#N/A,TRUE,"Table1USD";#N/A,#N/A,TRUE,"Table1GBP"}</definedName>
    <definedName name="asdgb" localSheetId="5" hidden="1">{#N/A,#N/A,TRUE,"Table1USD";#N/A,#N/A,TRUE,"Table1GBP"}</definedName>
    <definedName name="asdgb" localSheetId="59" hidden="1">{#N/A,#N/A,TRUE,"Table1USD";#N/A,#N/A,TRUE,"Table1GBP"}</definedName>
    <definedName name="asdgb" localSheetId="61" hidden="1">{#N/A,#N/A,TRUE,"Table1USD";#N/A,#N/A,TRUE,"Table1GBP"}</definedName>
    <definedName name="asdgb" localSheetId="6" hidden="1">{#N/A,#N/A,TRUE,"Table1USD";#N/A,#N/A,TRUE,"Table1GBP"}</definedName>
    <definedName name="asdgb" localSheetId="7" hidden="1">{#N/A,#N/A,TRUE,"Table1USD";#N/A,#N/A,TRUE,"Table1GBP"}</definedName>
    <definedName name="asdgb" hidden="1">{#N/A,#N/A,TRUE,"Table1USD";#N/A,#N/A,TRUE,"Table1GBP"}</definedName>
    <definedName name="Asector" localSheetId="10">#REF!</definedName>
    <definedName name="Asector" localSheetId="31">#REF!</definedName>
    <definedName name="Asector" localSheetId="49">#REF!</definedName>
    <definedName name="Asector" localSheetId="50">#REF!</definedName>
    <definedName name="Asector" localSheetId="56">#REF!</definedName>
    <definedName name="Asector" localSheetId="57">#REF!</definedName>
    <definedName name="Asector" localSheetId="5">#REF!</definedName>
    <definedName name="Asector" localSheetId="59">#REF!</definedName>
    <definedName name="Asector" localSheetId="61">#REF!</definedName>
    <definedName name="Asector">#REF!</definedName>
    <definedName name="ASSBOP" localSheetId="10">[6]Work_sect!#REF!</definedName>
    <definedName name="ASSBOP" localSheetId="31">[6]Work_sect!#REF!</definedName>
    <definedName name="ASSBOP" localSheetId="56">[6]Work_sect!#REF!</definedName>
    <definedName name="ASSBOP" localSheetId="57">[6]Work_sect!#REF!</definedName>
    <definedName name="ASSBOP" localSheetId="59">[6]Work_sect!#REF!</definedName>
    <definedName name="ASSBOP" localSheetId="61">[6]Work_sect!#REF!</definedName>
    <definedName name="ASSBOP">[6]Work_sect!#REF!</definedName>
    <definedName name="ASSFISC" localSheetId="10">[6]Work_sect!#REF!</definedName>
    <definedName name="ASSFISC" localSheetId="31">[6]Work_sect!#REF!</definedName>
    <definedName name="ASSFISC" localSheetId="56">[6]Work_sect!#REF!</definedName>
    <definedName name="ASSFISC" localSheetId="57">[6]Work_sect!#REF!</definedName>
    <definedName name="ASSFISC" localSheetId="59">[6]Work_sect!#REF!</definedName>
    <definedName name="ASSFISC" localSheetId="61">[6]Work_sect!#REF!</definedName>
    <definedName name="ASSFISC">[6]Work_sect!#REF!</definedName>
    <definedName name="ASSGLOBAL" localSheetId="10">[6]Work_sect!#REF!</definedName>
    <definedName name="ASSGLOBAL" localSheetId="31">[6]Work_sect!#REF!</definedName>
    <definedName name="ASSGLOBAL" localSheetId="56">[6]Work_sect!#REF!</definedName>
    <definedName name="ASSGLOBAL" localSheetId="57">[6]Work_sect!#REF!</definedName>
    <definedName name="ASSGLOBAL" localSheetId="59">[6]Work_sect!#REF!</definedName>
    <definedName name="ASSGLOBAL" localSheetId="61">[6]Work_sect!#REF!</definedName>
    <definedName name="ASSGLOBAL">[6]Work_sect!#REF!</definedName>
    <definedName name="Assistance" localSheetId="10">#REF!</definedName>
    <definedName name="Assistance" localSheetId="31">#REF!</definedName>
    <definedName name="Assistance" localSheetId="49">#REF!</definedName>
    <definedName name="Assistance" localSheetId="50">#REF!</definedName>
    <definedName name="Assistance" localSheetId="56">#REF!</definedName>
    <definedName name="Assistance" localSheetId="57">#REF!</definedName>
    <definedName name="Assistance" localSheetId="5">#REF!</definedName>
    <definedName name="Assistance" localSheetId="59">#REF!</definedName>
    <definedName name="Assistance" localSheetId="61">#REF!</definedName>
    <definedName name="Assistance">#REF!</definedName>
    <definedName name="ASSMON" localSheetId="10">[6]Work_sect!#REF!</definedName>
    <definedName name="ASSMON" localSheetId="31">[6]Work_sect!#REF!</definedName>
    <definedName name="ASSMON" localSheetId="56">[6]Work_sect!#REF!</definedName>
    <definedName name="ASSMON" localSheetId="57">[6]Work_sect!#REF!</definedName>
    <definedName name="ASSMON" localSheetId="59">[6]Work_sect!#REF!</definedName>
    <definedName name="ASSMON" localSheetId="61">[6]Work_sect!#REF!</definedName>
    <definedName name="ASSMON">[6]Work_sect!#REF!</definedName>
    <definedName name="ASSSECTOR" localSheetId="10">[6]Work_sect!#REF!</definedName>
    <definedName name="ASSSECTOR" localSheetId="31">[6]Work_sect!#REF!</definedName>
    <definedName name="ASSSECTOR" localSheetId="56">[6]Work_sect!#REF!</definedName>
    <definedName name="ASSSECTOR" localSheetId="57">[6]Work_sect!#REF!</definedName>
    <definedName name="ASSSECTOR" localSheetId="59">[6]Work_sect!#REF!</definedName>
    <definedName name="ASSSECTOR" localSheetId="61">[6]Work_sect!#REF!</definedName>
    <definedName name="ASSSECTOR">[6]Work_sect!#REF!</definedName>
    <definedName name="ASSUMPB" localSheetId="10">[38]E!#REF!</definedName>
    <definedName name="ASSUMPB" localSheetId="31">[38]E!#REF!</definedName>
    <definedName name="ASSUMPB" localSheetId="56">[38]E!#REF!</definedName>
    <definedName name="ASSUMPB" localSheetId="57">[38]E!#REF!</definedName>
    <definedName name="ASSUMPB" localSheetId="59">[38]E!#REF!</definedName>
    <definedName name="ASSUMPB" localSheetId="61">[38]E!#REF!</definedName>
    <definedName name="ASSUMPB">[38]E!#REF!</definedName>
    <definedName name="Assumptions_for_Rescheduling" localSheetId="10">#REF!</definedName>
    <definedName name="Assumptions_for_Rescheduling" localSheetId="31">#REF!</definedName>
    <definedName name="Assumptions_for_Rescheduling" localSheetId="49">#REF!</definedName>
    <definedName name="Assumptions_for_Rescheduling" localSheetId="50">#REF!</definedName>
    <definedName name="Assumptions_for_Rescheduling" localSheetId="56">#REF!</definedName>
    <definedName name="Assumptions_for_Rescheduling" localSheetId="57">#REF!</definedName>
    <definedName name="Assumptions_for_Rescheduling" localSheetId="5">#REF!</definedName>
    <definedName name="Assumptions_for_Rescheduling" localSheetId="59">#REF!</definedName>
    <definedName name="Assumptions_for_Rescheduling" localSheetId="61">#REF!</definedName>
    <definedName name="Assumptions_for_Rescheduling">#REF!</definedName>
    <definedName name="atab1" localSheetId="10">#REF!</definedName>
    <definedName name="atab1" localSheetId="31">#REF!</definedName>
    <definedName name="atab1" localSheetId="49">#REF!</definedName>
    <definedName name="atab1" localSheetId="50">#REF!</definedName>
    <definedName name="atab1" localSheetId="56">#REF!</definedName>
    <definedName name="atab1" localSheetId="57">#REF!</definedName>
    <definedName name="atab1" localSheetId="5">#REF!</definedName>
    <definedName name="atab1" localSheetId="59">#REF!</definedName>
    <definedName name="atab1" localSheetId="61">#REF!</definedName>
    <definedName name="atab1">#REF!</definedName>
    <definedName name="atab10" localSheetId="10">#REF!</definedName>
    <definedName name="atab10" localSheetId="31">#REF!</definedName>
    <definedName name="atab10" localSheetId="49">#REF!</definedName>
    <definedName name="atab10" localSheetId="50">#REF!</definedName>
    <definedName name="atab10" localSheetId="56">#REF!</definedName>
    <definedName name="atab10" localSheetId="57">#REF!</definedName>
    <definedName name="atab10" localSheetId="5">#REF!</definedName>
    <definedName name="atab10" localSheetId="59">#REF!</definedName>
    <definedName name="atab10" localSheetId="61">#REF!</definedName>
    <definedName name="atab10">#REF!</definedName>
    <definedName name="atab2">'[34]Table 2'!$A$1:$R$88</definedName>
    <definedName name="atab3">'[34]Table 3'!$A$1:$R$88</definedName>
    <definedName name="atab4">'[12]Table 5 Mon Survey'!$A$1:$G$58</definedName>
    <definedName name="atab5">'[12]Table 6 BoZ'!$A$1:$G$42</definedName>
    <definedName name="atab6">'[34]Table 6'!$B$2:$P$104</definedName>
    <definedName name="atab7">'[34]Table 7'!$B$2:$L$78</definedName>
    <definedName name="atab8">'[34]Table 11'!$A$1:$C$66</definedName>
    <definedName name="atab9" localSheetId="10">#REF!</definedName>
    <definedName name="atab9" localSheetId="31">#REF!</definedName>
    <definedName name="atab9" localSheetId="49">#REF!</definedName>
    <definedName name="atab9" localSheetId="50">#REF!</definedName>
    <definedName name="atab9" localSheetId="56">#REF!</definedName>
    <definedName name="atab9" localSheetId="57">#REF!</definedName>
    <definedName name="atab9" localSheetId="5">#REF!</definedName>
    <definedName name="atab9" localSheetId="59">#REF!</definedName>
    <definedName name="atab9" localSheetId="61">#REF!</definedName>
    <definedName name="atab9">#REF!</definedName>
    <definedName name="atab9b" localSheetId="10">#REF!</definedName>
    <definedName name="atab9b" localSheetId="31">#REF!</definedName>
    <definedName name="atab9b" localSheetId="49">#REF!</definedName>
    <definedName name="atab9b" localSheetId="50">#REF!</definedName>
    <definedName name="atab9b" localSheetId="56">#REF!</definedName>
    <definedName name="atab9b" localSheetId="57">#REF!</definedName>
    <definedName name="atab9b" localSheetId="5">#REF!</definedName>
    <definedName name="atab9b" localSheetId="59">#REF!</definedName>
    <definedName name="atab9b" localSheetId="61">#REF!</definedName>
    <definedName name="atab9b">#REF!</definedName>
    <definedName name="atrade" localSheetId="10">[11]!atrade</definedName>
    <definedName name="atrade">[11]!atrade</definedName>
    <definedName name="ATS">[33]CIRRs!$C$77</definedName>
    <definedName name="Aug_50" localSheetId="10">#REF!</definedName>
    <definedName name="Aug_50" localSheetId="31">#REF!</definedName>
    <definedName name="Aug_50" localSheetId="49">#REF!</definedName>
    <definedName name="Aug_50" localSheetId="50">#REF!</definedName>
    <definedName name="Aug_50" localSheetId="56">#REF!</definedName>
    <definedName name="Aug_50" localSheetId="57">#REF!</definedName>
    <definedName name="Aug_50" localSheetId="5">#REF!</definedName>
    <definedName name="Aug_50" localSheetId="59">#REF!</definedName>
    <definedName name="Aug_50" localSheetId="61">#REF!</definedName>
    <definedName name="Aug_50">#REF!</definedName>
    <definedName name="Aug_51" localSheetId="10">#REF!</definedName>
    <definedName name="Aug_51" localSheetId="31">#REF!</definedName>
    <definedName name="Aug_51" localSheetId="49">#REF!</definedName>
    <definedName name="Aug_51" localSheetId="50">#REF!</definedName>
    <definedName name="Aug_51" localSheetId="56">#REF!</definedName>
    <definedName name="Aug_51" localSheetId="57">#REF!</definedName>
    <definedName name="Aug_51" localSheetId="5">#REF!</definedName>
    <definedName name="Aug_51" localSheetId="59">#REF!</definedName>
    <definedName name="Aug_51" localSheetId="61">#REF!</definedName>
    <definedName name="Aug_51">#REF!</definedName>
    <definedName name="Aug_52" localSheetId="10">#REF!</definedName>
    <definedName name="Aug_52" localSheetId="31">#REF!</definedName>
    <definedName name="Aug_52" localSheetId="49">#REF!</definedName>
    <definedName name="Aug_52" localSheetId="50">#REF!</definedName>
    <definedName name="Aug_52" localSheetId="56">#REF!</definedName>
    <definedName name="Aug_52" localSheetId="57">#REF!</definedName>
    <definedName name="Aug_52" localSheetId="5">#REF!</definedName>
    <definedName name="Aug_52" localSheetId="59">#REF!</definedName>
    <definedName name="Aug_52" localSheetId="61">#REF!</definedName>
    <definedName name="Aug_52">#REF!</definedName>
    <definedName name="Aug_53" localSheetId="10">#REF!</definedName>
    <definedName name="Aug_53" localSheetId="31">#REF!</definedName>
    <definedName name="Aug_53" localSheetId="49">#REF!</definedName>
    <definedName name="Aug_53" localSheetId="50">#REF!</definedName>
    <definedName name="Aug_53" localSheetId="56">#REF!</definedName>
    <definedName name="Aug_53" localSheetId="57">#REF!</definedName>
    <definedName name="Aug_53" localSheetId="5">#REF!</definedName>
    <definedName name="Aug_53" localSheetId="59">#REF!</definedName>
    <definedName name="Aug_53" localSheetId="61">#REF!</definedName>
    <definedName name="Aug_53">#REF!</definedName>
    <definedName name="Aug_54" localSheetId="10">#REF!</definedName>
    <definedName name="Aug_54" localSheetId="31">#REF!</definedName>
    <definedName name="Aug_54" localSheetId="49">#REF!</definedName>
    <definedName name="Aug_54" localSheetId="50">#REF!</definedName>
    <definedName name="Aug_54" localSheetId="56">#REF!</definedName>
    <definedName name="Aug_54" localSheetId="57">#REF!</definedName>
    <definedName name="Aug_54" localSheetId="5">#REF!</definedName>
    <definedName name="Aug_54" localSheetId="59">#REF!</definedName>
    <definedName name="Aug_54" localSheetId="61">#REF!</definedName>
    <definedName name="Aug_54">#REF!</definedName>
    <definedName name="Aug_55" localSheetId="10">#REF!</definedName>
    <definedName name="Aug_55" localSheetId="31">#REF!</definedName>
    <definedName name="Aug_55" localSheetId="49">#REF!</definedName>
    <definedName name="Aug_55" localSheetId="50">#REF!</definedName>
    <definedName name="Aug_55" localSheetId="56">#REF!</definedName>
    <definedName name="Aug_55" localSheetId="57">#REF!</definedName>
    <definedName name="Aug_55" localSheetId="5">#REF!</definedName>
    <definedName name="Aug_55" localSheetId="59">#REF!</definedName>
    <definedName name="Aug_55" localSheetId="61">#REF!</definedName>
    <definedName name="Aug_55">#REF!</definedName>
    <definedName name="Aug_56" localSheetId="10">#REF!</definedName>
    <definedName name="Aug_56" localSheetId="31">#REF!</definedName>
    <definedName name="Aug_56" localSheetId="49">#REF!</definedName>
    <definedName name="Aug_56" localSheetId="50">#REF!</definedName>
    <definedName name="Aug_56" localSheetId="56">#REF!</definedName>
    <definedName name="Aug_56" localSheetId="57">#REF!</definedName>
    <definedName name="Aug_56" localSheetId="5">#REF!</definedName>
    <definedName name="Aug_56" localSheetId="59">#REF!</definedName>
    <definedName name="Aug_56" localSheetId="61">#REF!</definedName>
    <definedName name="Aug_56">#REF!</definedName>
    <definedName name="Aug_57" localSheetId="10">#REF!</definedName>
    <definedName name="Aug_57" localSheetId="31">#REF!</definedName>
    <definedName name="Aug_57" localSheetId="49">#REF!</definedName>
    <definedName name="Aug_57" localSheetId="50">#REF!</definedName>
    <definedName name="Aug_57" localSheetId="56">#REF!</definedName>
    <definedName name="Aug_57" localSheetId="57">#REF!</definedName>
    <definedName name="Aug_57" localSheetId="5">#REF!</definedName>
    <definedName name="Aug_57" localSheetId="59">#REF!</definedName>
    <definedName name="Aug_57" localSheetId="61">#REF!</definedName>
    <definedName name="Aug_57">#REF!</definedName>
    <definedName name="Aug_58" localSheetId="10">#REF!</definedName>
    <definedName name="Aug_58" localSheetId="31">#REF!</definedName>
    <definedName name="Aug_58" localSheetId="49">#REF!</definedName>
    <definedName name="Aug_58" localSheetId="50">#REF!</definedName>
    <definedName name="Aug_58" localSheetId="56">#REF!</definedName>
    <definedName name="Aug_58" localSheetId="57">#REF!</definedName>
    <definedName name="Aug_58" localSheetId="5">#REF!</definedName>
    <definedName name="Aug_58" localSheetId="59">#REF!</definedName>
    <definedName name="Aug_58" localSheetId="61">#REF!</definedName>
    <definedName name="Aug_58">#REF!</definedName>
    <definedName name="Aug_59" localSheetId="10">#REF!</definedName>
    <definedName name="Aug_59" localSheetId="31">#REF!</definedName>
    <definedName name="Aug_59" localSheetId="49">#REF!</definedName>
    <definedName name="Aug_59" localSheetId="50">#REF!</definedName>
    <definedName name="Aug_59" localSheetId="56">#REF!</definedName>
    <definedName name="Aug_59" localSheetId="57">#REF!</definedName>
    <definedName name="Aug_59" localSheetId="5">#REF!</definedName>
    <definedName name="Aug_59" localSheetId="59">#REF!</definedName>
    <definedName name="Aug_59" localSheetId="61">#REF!</definedName>
    <definedName name="Aug_59">#REF!</definedName>
    <definedName name="Aug_60" localSheetId="10">#REF!</definedName>
    <definedName name="Aug_60" localSheetId="31">#REF!</definedName>
    <definedName name="Aug_60" localSheetId="49">#REF!</definedName>
    <definedName name="Aug_60" localSheetId="50">#REF!</definedName>
    <definedName name="Aug_60" localSheetId="56">#REF!</definedName>
    <definedName name="Aug_60" localSheetId="57">#REF!</definedName>
    <definedName name="Aug_60" localSheetId="5">#REF!</definedName>
    <definedName name="Aug_60" localSheetId="59">#REF!</definedName>
    <definedName name="Aug_60" localSheetId="61">#REF!</definedName>
    <definedName name="Aug_60">#REF!</definedName>
    <definedName name="Aug_61" localSheetId="10">#REF!</definedName>
    <definedName name="Aug_61" localSheetId="31">#REF!</definedName>
    <definedName name="Aug_61" localSheetId="49">#REF!</definedName>
    <definedName name="Aug_61" localSheetId="50">#REF!</definedName>
    <definedName name="Aug_61" localSheetId="56">#REF!</definedName>
    <definedName name="Aug_61" localSheetId="57">#REF!</definedName>
    <definedName name="Aug_61" localSheetId="5">#REF!</definedName>
    <definedName name="Aug_61" localSheetId="59">#REF!</definedName>
    <definedName name="Aug_61" localSheetId="61">#REF!</definedName>
    <definedName name="Aug_61">#REF!</definedName>
    <definedName name="Aug_62" localSheetId="10">#REF!</definedName>
    <definedName name="Aug_62" localSheetId="31">#REF!</definedName>
    <definedName name="Aug_62" localSheetId="49">#REF!</definedName>
    <definedName name="Aug_62" localSheetId="50">#REF!</definedName>
    <definedName name="Aug_62" localSheetId="56">#REF!</definedName>
    <definedName name="Aug_62" localSheetId="57">#REF!</definedName>
    <definedName name="Aug_62" localSheetId="5">#REF!</definedName>
    <definedName name="Aug_62" localSheetId="59">#REF!</definedName>
    <definedName name="Aug_62" localSheetId="61">#REF!</definedName>
    <definedName name="Aug_62">#REF!</definedName>
    <definedName name="Aug_63" localSheetId="10">#REF!</definedName>
    <definedName name="Aug_63" localSheetId="31">#REF!</definedName>
    <definedName name="Aug_63" localSheetId="49">#REF!</definedName>
    <definedName name="Aug_63" localSheetId="50">#REF!</definedName>
    <definedName name="Aug_63" localSheetId="56">#REF!</definedName>
    <definedName name="Aug_63" localSheetId="57">#REF!</definedName>
    <definedName name="Aug_63" localSheetId="5">#REF!</definedName>
    <definedName name="Aug_63" localSheetId="59">#REF!</definedName>
    <definedName name="Aug_63" localSheetId="61">#REF!</definedName>
    <definedName name="Aug_63">#REF!</definedName>
    <definedName name="Aug_64" localSheetId="10">#REF!</definedName>
    <definedName name="Aug_64" localSheetId="31">#REF!</definedName>
    <definedName name="Aug_64" localSheetId="49">#REF!</definedName>
    <definedName name="Aug_64" localSheetId="50">#REF!</definedName>
    <definedName name="Aug_64" localSheetId="56">#REF!</definedName>
    <definedName name="Aug_64" localSheetId="57">#REF!</definedName>
    <definedName name="Aug_64" localSheetId="5">#REF!</definedName>
    <definedName name="Aug_64" localSheetId="59">#REF!</definedName>
    <definedName name="Aug_64" localSheetId="61">#REF!</definedName>
    <definedName name="Aug_64">#REF!</definedName>
    <definedName name="Aug_65" localSheetId="10">#REF!</definedName>
    <definedName name="Aug_65" localSheetId="31">#REF!</definedName>
    <definedName name="Aug_65" localSheetId="49">#REF!</definedName>
    <definedName name="Aug_65" localSheetId="50">#REF!</definedName>
    <definedName name="Aug_65" localSheetId="56">#REF!</definedName>
    <definedName name="Aug_65" localSheetId="57">#REF!</definedName>
    <definedName name="Aug_65" localSheetId="5">#REF!</definedName>
    <definedName name="Aug_65" localSheetId="59">#REF!</definedName>
    <definedName name="Aug_65" localSheetId="61">#REF!</definedName>
    <definedName name="Aug_65">#REF!</definedName>
    <definedName name="Aug_66" localSheetId="10">#REF!</definedName>
    <definedName name="Aug_66" localSheetId="31">#REF!</definedName>
    <definedName name="Aug_66" localSheetId="49">#REF!</definedName>
    <definedName name="Aug_66" localSheetId="50">#REF!</definedName>
    <definedName name="Aug_66" localSheetId="56">#REF!</definedName>
    <definedName name="Aug_66" localSheetId="57">#REF!</definedName>
    <definedName name="Aug_66" localSheetId="5">#REF!</definedName>
    <definedName name="Aug_66" localSheetId="59">#REF!</definedName>
    <definedName name="Aug_66" localSheetId="61">#REF!</definedName>
    <definedName name="Aug_66">#REF!</definedName>
    <definedName name="Aug_67" localSheetId="10">#REF!</definedName>
    <definedName name="Aug_67" localSheetId="31">#REF!</definedName>
    <definedName name="Aug_67" localSheetId="49">#REF!</definedName>
    <definedName name="Aug_67" localSheetId="50">#REF!</definedName>
    <definedName name="Aug_67" localSheetId="56">#REF!</definedName>
    <definedName name="Aug_67" localSheetId="57">#REF!</definedName>
    <definedName name="Aug_67" localSheetId="5">#REF!</definedName>
    <definedName name="Aug_67" localSheetId="59">#REF!</definedName>
    <definedName name="Aug_67" localSheetId="61">#REF!</definedName>
    <definedName name="Aug_67">#REF!</definedName>
    <definedName name="Aug_68" localSheetId="10">#REF!</definedName>
    <definedName name="Aug_68" localSheetId="31">#REF!</definedName>
    <definedName name="Aug_68" localSheetId="49">#REF!</definedName>
    <definedName name="Aug_68" localSheetId="50">#REF!</definedName>
    <definedName name="Aug_68" localSheetId="56">#REF!</definedName>
    <definedName name="Aug_68" localSheetId="57">#REF!</definedName>
    <definedName name="Aug_68" localSheetId="5">#REF!</definedName>
    <definedName name="Aug_68" localSheetId="59">#REF!</definedName>
    <definedName name="Aug_68" localSheetId="61">#REF!</definedName>
    <definedName name="Aug_68">#REF!</definedName>
    <definedName name="Aug_69" localSheetId="10">#REF!</definedName>
    <definedName name="Aug_69" localSheetId="31">#REF!</definedName>
    <definedName name="Aug_69" localSheetId="49">#REF!</definedName>
    <definedName name="Aug_69" localSheetId="50">#REF!</definedName>
    <definedName name="Aug_69" localSheetId="56">#REF!</definedName>
    <definedName name="Aug_69" localSheetId="57">#REF!</definedName>
    <definedName name="Aug_69" localSheetId="5">#REF!</definedName>
    <definedName name="Aug_69" localSheetId="59">#REF!</definedName>
    <definedName name="Aug_69" localSheetId="61">#REF!</definedName>
    <definedName name="Aug_69">#REF!</definedName>
    <definedName name="Aug_70" localSheetId="10">#REF!</definedName>
    <definedName name="Aug_70" localSheetId="31">#REF!</definedName>
    <definedName name="Aug_70" localSheetId="49">#REF!</definedName>
    <definedName name="Aug_70" localSheetId="50">#REF!</definedName>
    <definedName name="Aug_70" localSheetId="56">#REF!</definedName>
    <definedName name="Aug_70" localSheetId="57">#REF!</definedName>
    <definedName name="Aug_70" localSheetId="5">#REF!</definedName>
    <definedName name="Aug_70" localSheetId="59">#REF!</definedName>
    <definedName name="Aug_70" localSheetId="61">#REF!</definedName>
    <definedName name="Aug_70">#REF!</definedName>
    <definedName name="Aug_71" localSheetId="10">#REF!</definedName>
    <definedName name="Aug_71" localSheetId="31">#REF!</definedName>
    <definedName name="Aug_71" localSheetId="49">#REF!</definedName>
    <definedName name="Aug_71" localSheetId="50">#REF!</definedName>
    <definedName name="Aug_71" localSheetId="56">#REF!</definedName>
    <definedName name="Aug_71" localSheetId="57">#REF!</definedName>
    <definedName name="Aug_71" localSheetId="5">#REF!</definedName>
    <definedName name="Aug_71" localSheetId="59">#REF!</definedName>
    <definedName name="Aug_71" localSheetId="61">#REF!</definedName>
    <definedName name="Aug_71">#REF!</definedName>
    <definedName name="Aug_72" localSheetId="10">#REF!</definedName>
    <definedName name="Aug_72" localSheetId="31">#REF!</definedName>
    <definedName name="Aug_72" localSheetId="49">#REF!</definedName>
    <definedName name="Aug_72" localSheetId="50">#REF!</definedName>
    <definedName name="Aug_72" localSheetId="56">#REF!</definedName>
    <definedName name="Aug_72" localSheetId="57">#REF!</definedName>
    <definedName name="Aug_72" localSheetId="5">#REF!</definedName>
    <definedName name="Aug_72" localSheetId="59">#REF!</definedName>
    <definedName name="Aug_72" localSheetId="61">#REF!</definedName>
    <definedName name="Aug_72">#REF!</definedName>
    <definedName name="Aug_73" localSheetId="10">#REF!</definedName>
    <definedName name="Aug_73" localSheetId="31">#REF!</definedName>
    <definedName name="Aug_73" localSheetId="49">#REF!</definedName>
    <definedName name="Aug_73" localSheetId="50">#REF!</definedName>
    <definedName name="Aug_73" localSheetId="56">#REF!</definedName>
    <definedName name="Aug_73" localSheetId="57">#REF!</definedName>
    <definedName name="Aug_73" localSheetId="5">#REF!</definedName>
    <definedName name="Aug_73" localSheetId="59">#REF!</definedName>
    <definedName name="Aug_73" localSheetId="61">#REF!</definedName>
    <definedName name="Aug_73">#REF!</definedName>
    <definedName name="Aug_74" localSheetId="10">#REF!</definedName>
    <definedName name="Aug_74" localSheetId="31">#REF!</definedName>
    <definedName name="Aug_74" localSheetId="49">#REF!</definedName>
    <definedName name="Aug_74" localSheetId="50">#REF!</definedName>
    <definedName name="Aug_74" localSheetId="56">#REF!</definedName>
    <definedName name="Aug_74" localSheetId="57">#REF!</definedName>
    <definedName name="Aug_74" localSheetId="5">#REF!</definedName>
    <definedName name="Aug_74" localSheetId="59">#REF!</definedName>
    <definedName name="Aug_74" localSheetId="61">#REF!</definedName>
    <definedName name="Aug_74">#REF!</definedName>
    <definedName name="Aug_75" localSheetId="10">#REF!</definedName>
    <definedName name="Aug_75" localSheetId="31">#REF!</definedName>
    <definedName name="Aug_75" localSheetId="49">#REF!</definedName>
    <definedName name="Aug_75" localSheetId="50">#REF!</definedName>
    <definedName name="Aug_75" localSheetId="56">#REF!</definedName>
    <definedName name="Aug_75" localSheetId="57">#REF!</definedName>
    <definedName name="Aug_75" localSheetId="5">#REF!</definedName>
    <definedName name="Aug_75" localSheetId="59">#REF!</definedName>
    <definedName name="Aug_75" localSheetId="61">#REF!</definedName>
    <definedName name="Aug_75">#REF!</definedName>
    <definedName name="Aug_76" localSheetId="10">#REF!</definedName>
    <definedName name="Aug_76" localSheetId="31">#REF!</definedName>
    <definedName name="Aug_76" localSheetId="49">#REF!</definedName>
    <definedName name="Aug_76" localSheetId="50">#REF!</definedName>
    <definedName name="Aug_76" localSheetId="56">#REF!</definedName>
    <definedName name="Aug_76" localSheetId="57">#REF!</definedName>
    <definedName name="Aug_76" localSheetId="5">#REF!</definedName>
    <definedName name="Aug_76" localSheetId="59">#REF!</definedName>
    <definedName name="Aug_76" localSheetId="61">#REF!</definedName>
    <definedName name="Aug_76">#REF!</definedName>
    <definedName name="Aug_77" localSheetId="10">#REF!</definedName>
    <definedName name="Aug_77" localSheetId="31">#REF!</definedName>
    <definedName name="Aug_77" localSheetId="49">#REF!</definedName>
    <definedName name="Aug_77" localSheetId="50">#REF!</definedName>
    <definedName name="Aug_77" localSheetId="56">#REF!</definedName>
    <definedName name="Aug_77" localSheetId="57">#REF!</definedName>
    <definedName name="Aug_77" localSheetId="5">#REF!</definedName>
    <definedName name="Aug_77" localSheetId="59">#REF!</definedName>
    <definedName name="Aug_77" localSheetId="61">#REF!</definedName>
    <definedName name="Aug_77">#REF!</definedName>
    <definedName name="Aug_78" localSheetId="10">#REF!</definedName>
    <definedName name="Aug_78" localSheetId="31">#REF!</definedName>
    <definedName name="Aug_78" localSheetId="49">#REF!</definedName>
    <definedName name="Aug_78" localSheetId="50">#REF!</definedName>
    <definedName name="Aug_78" localSheetId="56">#REF!</definedName>
    <definedName name="Aug_78" localSheetId="57">#REF!</definedName>
    <definedName name="Aug_78" localSheetId="5">#REF!</definedName>
    <definedName name="Aug_78" localSheetId="59">#REF!</definedName>
    <definedName name="Aug_78" localSheetId="61">#REF!</definedName>
    <definedName name="Aug_78">#REF!</definedName>
    <definedName name="Aug_79" localSheetId="10">#REF!</definedName>
    <definedName name="Aug_79" localSheetId="31">#REF!</definedName>
    <definedName name="Aug_79" localSheetId="49">#REF!</definedName>
    <definedName name="Aug_79" localSheetId="50">#REF!</definedName>
    <definedName name="Aug_79" localSheetId="56">#REF!</definedName>
    <definedName name="Aug_79" localSheetId="57">#REF!</definedName>
    <definedName name="Aug_79" localSheetId="5">#REF!</definedName>
    <definedName name="Aug_79" localSheetId="59">#REF!</definedName>
    <definedName name="Aug_79" localSheetId="61">#REF!</definedName>
    <definedName name="Aug_79">#REF!</definedName>
    <definedName name="Aug_80" localSheetId="10">#REF!</definedName>
    <definedName name="Aug_80" localSheetId="31">#REF!</definedName>
    <definedName name="Aug_80" localSheetId="49">#REF!</definedName>
    <definedName name="Aug_80" localSheetId="50">#REF!</definedName>
    <definedName name="Aug_80" localSheetId="56">#REF!</definedName>
    <definedName name="Aug_80" localSheetId="57">#REF!</definedName>
    <definedName name="Aug_80" localSheetId="5">#REF!</definedName>
    <definedName name="Aug_80" localSheetId="59">#REF!</definedName>
    <definedName name="Aug_80" localSheetId="61">#REF!</definedName>
    <definedName name="Aug_80">#REF!</definedName>
    <definedName name="Aug_81" localSheetId="10">#REF!</definedName>
    <definedName name="Aug_81" localSheetId="31">#REF!</definedName>
    <definedName name="Aug_81" localSheetId="49">#REF!</definedName>
    <definedName name="Aug_81" localSheetId="50">#REF!</definedName>
    <definedName name="Aug_81" localSheetId="56">#REF!</definedName>
    <definedName name="Aug_81" localSheetId="57">#REF!</definedName>
    <definedName name="Aug_81" localSheetId="5">#REF!</definedName>
    <definedName name="Aug_81" localSheetId="59">#REF!</definedName>
    <definedName name="Aug_81" localSheetId="61">#REF!</definedName>
    <definedName name="Aug_81">#REF!</definedName>
    <definedName name="Aug_82" localSheetId="10">#REF!</definedName>
    <definedName name="Aug_82" localSheetId="31">#REF!</definedName>
    <definedName name="Aug_82" localSheetId="49">#REF!</definedName>
    <definedName name="Aug_82" localSheetId="50">#REF!</definedName>
    <definedName name="Aug_82" localSheetId="56">#REF!</definedName>
    <definedName name="Aug_82" localSheetId="57">#REF!</definedName>
    <definedName name="Aug_82" localSheetId="5">#REF!</definedName>
    <definedName name="Aug_82" localSheetId="59">#REF!</definedName>
    <definedName name="Aug_82" localSheetId="61">#REF!</definedName>
    <definedName name="Aug_82">#REF!</definedName>
    <definedName name="Aug_83" localSheetId="10">#REF!</definedName>
    <definedName name="Aug_83" localSheetId="31">#REF!</definedName>
    <definedName name="Aug_83" localSheetId="49">#REF!</definedName>
    <definedName name="Aug_83" localSheetId="50">#REF!</definedName>
    <definedName name="Aug_83" localSheetId="56">#REF!</definedName>
    <definedName name="Aug_83" localSheetId="57">#REF!</definedName>
    <definedName name="Aug_83" localSheetId="5">#REF!</definedName>
    <definedName name="Aug_83" localSheetId="59">#REF!</definedName>
    <definedName name="Aug_83" localSheetId="61">#REF!</definedName>
    <definedName name="Aug_83">#REF!</definedName>
    <definedName name="Aug_84" localSheetId="10">#REF!</definedName>
    <definedName name="Aug_84" localSheetId="31">#REF!</definedName>
    <definedName name="Aug_84" localSheetId="49">#REF!</definedName>
    <definedName name="Aug_84" localSheetId="50">#REF!</definedName>
    <definedName name="Aug_84" localSheetId="56">#REF!</definedName>
    <definedName name="Aug_84" localSheetId="57">#REF!</definedName>
    <definedName name="Aug_84" localSheetId="5">#REF!</definedName>
    <definedName name="Aug_84" localSheetId="59">#REF!</definedName>
    <definedName name="Aug_84" localSheetId="61">#REF!</definedName>
    <definedName name="Aug_84">#REF!</definedName>
    <definedName name="Aug_85" localSheetId="10">#REF!</definedName>
    <definedName name="Aug_85" localSheetId="31">#REF!</definedName>
    <definedName name="Aug_85" localSheetId="49">#REF!</definedName>
    <definedName name="Aug_85" localSheetId="50">#REF!</definedName>
    <definedName name="Aug_85" localSheetId="56">#REF!</definedName>
    <definedName name="Aug_85" localSheetId="57">#REF!</definedName>
    <definedName name="Aug_85" localSheetId="5">#REF!</definedName>
    <definedName name="Aug_85" localSheetId="59">#REF!</definedName>
    <definedName name="Aug_85" localSheetId="61">#REF!</definedName>
    <definedName name="Aug_85">#REF!</definedName>
    <definedName name="Aug_86" localSheetId="10">#REF!</definedName>
    <definedName name="Aug_86" localSheetId="31">#REF!</definedName>
    <definedName name="Aug_86" localSheetId="49">#REF!</definedName>
    <definedName name="Aug_86" localSheetId="50">#REF!</definedName>
    <definedName name="Aug_86" localSheetId="56">#REF!</definedName>
    <definedName name="Aug_86" localSheetId="57">#REF!</definedName>
    <definedName name="Aug_86" localSheetId="5">#REF!</definedName>
    <definedName name="Aug_86" localSheetId="59">#REF!</definedName>
    <definedName name="Aug_86" localSheetId="61">#REF!</definedName>
    <definedName name="Aug_86">#REF!</definedName>
    <definedName name="Aug_87" localSheetId="10">#REF!</definedName>
    <definedName name="Aug_87" localSheetId="31">#REF!</definedName>
    <definedName name="Aug_87" localSheetId="49">#REF!</definedName>
    <definedName name="Aug_87" localSheetId="50">#REF!</definedName>
    <definedName name="Aug_87" localSheetId="56">#REF!</definedName>
    <definedName name="Aug_87" localSheetId="57">#REF!</definedName>
    <definedName name="Aug_87" localSheetId="5">#REF!</definedName>
    <definedName name="Aug_87" localSheetId="59">#REF!</definedName>
    <definedName name="Aug_87" localSheetId="61">#REF!</definedName>
    <definedName name="Aug_87">#REF!</definedName>
    <definedName name="Aug_88" localSheetId="10">#REF!</definedName>
    <definedName name="Aug_88" localSheetId="31">#REF!</definedName>
    <definedName name="Aug_88" localSheetId="49">#REF!</definedName>
    <definedName name="Aug_88" localSheetId="50">#REF!</definedName>
    <definedName name="Aug_88" localSheetId="56">#REF!</definedName>
    <definedName name="Aug_88" localSheetId="57">#REF!</definedName>
    <definedName name="Aug_88" localSheetId="5">#REF!</definedName>
    <definedName name="Aug_88" localSheetId="59">#REF!</definedName>
    <definedName name="Aug_88" localSheetId="61">#REF!</definedName>
    <definedName name="Aug_88">#REF!</definedName>
    <definedName name="Aug_89" localSheetId="10">#REF!</definedName>
    <definedName name="Aug_89" localSheetId="31">#REF!</definedName>
    <definedName name="Aug_89" localSheetId="49">#REF!</definedName>
    <definedName name="Aug_89" localSheetId="50">#REF!</definedName>
    <definedName name="Aug_89" localSheetId="56">#REF!</definedName>
    <definedName name="Aug_89" localSheetId="57">#REF!</definedName>
    <definedName name="Aug_89" localSheetId="5">#REF!</definedName>
    <definedName name="Aug_89" localSheetId="59">#REF!</definedName>
    <definedName name="Aug_89" localSheetId="61">#REF!</definedName>
    <definedName name="Aug_89">#REF!</definedName>
    <definedName name="Aug_90" localSheetId="10">#REF!</definedName>
    <definedName name="Aug_90" localSheetId="31">#REF!</definedName>
    <definedName name="Aug_90" localSheetId="49">#REF!</definedName>
    <definedName name="Aug_90" localSheetId="50">#REF!</definedName>
    <definedName name="Aug_90" localSheetId="56">#REF!</definedName>
    <definedName name="Aug_90" localSheetId="57">#REF!</definedName>
    <definedName name="Aug_90" localSheetId="5">#REF!</definedName>
    <definedName name="Aug_90" localSheetId="59">#REF!</definedName>
    <definedName name="Aug_90" localSheetId="61">#REF!</definedName>
    <definedName name="Aug_90">#REF!</definedName>
    <definedName name="Aug_91" localSheetId="10">#REF!</definedName>
    <definedName name="Aug_91" localSheetId="31">#REF!</definedName>
    <definedName name="Aug_91" localSheetId="49">#REF!</definedName>
    <definedName name="Aug_91" localSheetId="50">#REF!</definedName>
    <definedName name="Aug_91" localSheetId="56">#REF!</definedName>
    <definedName name="Aug_91" localSheetId="57">#REF!</definedName>
    <definedName name="Aug_91" localSheetId="5">#REF!</definedName>
    <definedName name="Aug_91" localSheetId="59">#REF!</definedName>
    <definedName name="Aug_91" localSheetId="61">#REF!</definedName>
    <definedName name="Aug_91">#REF!</definedName>
    <definedName name="Aug_92" localSheetId="10">#REF!</definedName>
    <definedName name="Aug_92" localSheetId="31">#REF!</definedName>
    <definedName name="Aug_92" localSheetId="49">#REF!</definedName>
    <definedName name="Aug_92" localSheetId="50">#REF!</definedName>
    <definedName name="Aug_92" localSheetId="56">#REF!</definedName>
    <definedName name="Aug_92" localSheetId="57">#REF!</definedName>
    <definedName name="Aug_92" localSheetId="5">#REF!</definedName>
    <definedName name="Aug_92" localSheetId="59">#REF!</definedName>
    <definedName name="Aug_92" localSheetId="61">#REF!</definedName>
    <definedName name="Aug_92">#REF!</definedName>
    <definedName name="Aug_93" localSheetId="10">#REF!</definedName>
    <definedName name="Aug_93" localSheetId="31">#REF!</definedName>
    <definedName name="Aug_93" localSheetId="49">#REF!</definedName>
    <definedName name="Aug_93" localSheetId="50">#REF!</definedName>
    <definedName name="Aug_93" localSheetId="56">#REF!</definedName>
    <definedName name="Aug_93" localSheetId="57">#REF!</definedName>
    <definedName name="Aug_93" localSheetId="5">#REF!</definedName>
    <definedName name="Aug_93" localSheetId="59">#REF!</definedName>
    <definedName name="Aug_93" localSheetId="61">#REF!</definedName>
    <definedName name="Aug_93">#REF!</definedName>
    <definedName name="Aug_94" localSheetId="10">#REF!</definedName>
    <definedName name="Aug_94" localSheetId="31">#REF!</definedName>
    <definedName name="Aug_94" localSheetId="49">#REF!</definedName>
    <definedName name="Aug_94" localSheetId="50">#REF!</definedName>
    <definedName name="Aug_94" localSheetId="56">#REF!</definedName>
    <definedName name="Aug_94" localSheetId="57">#REF!</definedName>
    <definedName name="Aug_94" localSheetId="5">#REF!</definedName>
    <definedName name="Aug_94" localSheetId="59">#REF!</definedName>
    <definedName name="Aug_94" localSheetId="61">#REF!</definedName>
    <definedName name="Aug_94">#REF!</definedName>
    <definedName name="Aug_95" localSheetId="10">#REF!</definedName>
    <definedName name="Aug_95" localSheetId="31">#REF!</definedName>
    <definedName name="Aug_95" localSheetId="49">#REF!</definedName>
    <definedName name="Aug_95" localSheetId="50">#REF!</definedName>
    <definedName name="Aug_95" localSheetId="56">#REF!</definedName>
    <definedName name="Aug_95" localSheetId="57">#REF!</definedName>
    <definedName name="Aug_95" localSheetId="5">#REF!</definedName>
    <definedName name="Aug_95" localSheetId="59">#REF!</definedName>
    <definedName name="Aug_95" localSheetId="61">#REF!</definedName>
    <definedName name="Aug_95">#REF!</definedName>
    <definedName name="Aug_96" localSheetId="10">#REF!</definedName>
    <definedName name="Aug_96" localSheetId="31">#REF!</definedName>
    <definedName name="Aug_96" localSheetId="49">#REF!</definedName>
    <definedName name="Aug_96" localSheetId="50">#REF!</definedName>
    <definedName name="Aug_96" localSheetId="56">#REF!</definedName>
    <definedName name="Aug_96" localSheetId="57">#REF!</definedName>
    <definedName name="Aug_96" localSheetId="5">#REF!</definedName>
    <definedName name="Aug_96" localSheetId="59">#REF!</definedName>
    <definedName name="Aug_96" localSheetId="61">#REF!</definedName>
    <definedName name="Aug_96">#REF!</definedName>
    <definedName name="Aug_97" localSheetId="10">#REF!</definedName>
    <definedName name="Aug_97" localSheetId="31">#REF!</definedName>
    <definedName name="Aug_97" localSheetId="49">#REF!</definedName>
    <definedName name="Aug_97" localSheetId="50">#REF!</definedName>
    <definedName name="Aug_97" localSheetId="56">#REF!</definedName>
    <definedName name="Aug_97" localSheetId="57">#REF!</definedName>
    <definedName name="Aug_97" localSheetId="5">#REF!</definedName>
    <definedName name="Aug_97" localSheetId="59">#REF!</definedName>
    <definedName name="Aug_97" localSheetId="61">#REF!</definedName>
    <definedName name="Aug_97">#REF!</definedName>
    <definedName name="Aug_98" localSheetId="10">#REF!</definedName>
    <definedName name="Aug_98" localSheetId="31">#REF!</definedName>
    <definedName name="Aug_98" localSheetId="49">#REF!</definedName>
    <definedName name="Aug_98" localSheetId="50">#REF!</definedName>
    <definedName name="Aug_98" localSheetId="56">#REF!</definedName>
    <definedName name="Aug_98" localSheetId="57">#REF!</definedName>
    <definedName name="Aug_98" localSheetId="5">#REF!</definedName>
    <definedName name="Aug_98" localSheetId="59">#REF!</definedName>
    <definedName name="Aug_98" localSheetId="61">#REF!</definedName>
    <definedName name="Aug_98">#REF!</definedName>
    <definedName name="Aug_99" localSheetId="10">#REF!</definedName>
    <definedName name="Aug_99" localSheetId="31">#REF!</definedName>
    <definedName name="Aug_99" localSheetId="49">#REF!</definedName>
    <definedName name="Aug_99" localSheetId="50">#REF!</definedName>
    <definedName name="Aug_99" localSheetId="56">#REF!</definedName>
    <definedName name="Aug_99" localSheetId="57">#REF!</definedName>
    <definedName name="Aug_99" localSheetId="5">#REF!</definedName>
    <definedName name="Aug_99" localSheetId="59">#REF!</definedName>
    <definedName name="Aug_99" localSheetId="61">#REF!</definedName>
    <definedName name="Aug_99">#REF!</definedName>
    <definedName name="axc" localSheetId="10">#REF!</definedName>
    <definedName name="axc" localSheetId="12">#REF!</definedName>
    <definedName name="axc" localSheetId="1">#REF!</definedName>
    <definedName name="axc" localSheetId="2">#REF!</definedName>
    <definedName name="axc" localSheetId="31">#REF!</definedName>
    <definedName name="axc" localSheetId="4">#REF!</definedName>
    <definedName name="axc" localSheetId="49">#REF!</definedName>
    <definedName name="axc" localSheetId="50">#REF!</definedName>
    <definedName name="axc" localSheetId="56">#REF!</definedName>
    <definedName name="axc" localSheetId="57">#REF!</definedName>
    <definedName name="axc" localSheetId="5">#REF!</definedName>
    <definedName name="axc" localSheetId="59">#REF!</definedName>
    <definedName name="axc" localSheetId="61">#REF!</definedName>
    <definedName name="axc" localSheetId="6">#REF!</definedName>
    <definedName name="axc" localSheetId="7">#REF!</definedName>
    <definedName name="axc">#REF!</definedName>
    <definedName name="az" localSheetId="10">#REF!</definedName>
    <definedName name="az" localSheetId="12">#REF!</definedName>
    <definedName name="az" localSheetId="1">#REF!</definedName>
    <definedName name="az" localSheetId="2">#REF!</definedName>
    <definedName name="az" localSheetId="31">#REF!</definedName>
    <definedName name="az" localSheetId="4">#REF!</definedName>
    <definedName name="az" localSheetId="49">#REF!</definedName>
    <definedName name="az" localSheetId="50">#REF!</definedName>
    <definedName name="az" localSheetId="56">#REF!</definedName>
    <definedName name="az" localSheetId="57">#REF!</definedName>
    <definedName name="az" localSheetId="5">#REF!</definedName>
    <definedName name="az" localSheetId="59">#REF!</definedName>
    <definedName name="az" localSheetId="61">#REF!</definedName>
    <definedName name="az" localSheetId="6">#REF!</definedName>
    <definedName name="az" localSheetId="7">#REF!</definedName>
    <definedName name="az">#REF!</definedName>
    <definedName name="B" localSheetId="10">'[39]10'!#REF!</definedName>
    <definedName name="B" localSheetId="12">'[39]10'!#REF!</definedName>
    <definedName name="B" localSheetId="1">'[39]10'!#REF!</definedName>
    <definedName name="B" localSheetId="2">'[39]10'!#REF!</definedName>
    <definedName name="B" localSheetId="31">'[39]10'!#REF!</definedName>
    <definedName name="B" localSheetId="4">'[39]10'!#REF!</definedName>
    <definedName name="B" localSheetId="49">'[39]10'!#REF!</definedName>
    <definedName name="B" localSheetId="50">'[39]10'!#REF!</definedName>
    <definedName name="B" localSheetId="56">'[39]10'!#REF!</definedName>
    <definedName name="B" localSheetId="57">'[39]10'!#REF!</definedName>
    <definedName name="B" localSheetId="5">'[39]10'!#REF!</definedName>
    <definedName name="B" localSheetId="59">'[39]10'!#REF!</definedName>
    <definedName name="B" localSheetId="61">'[39]10'!#REF!</definedName>
    <definedName name="B" localSheetId="6">'[39]10'!#REF!</definedName>
    <definedName name="B" localSheetId="7">'[39]10'!#REF!</definedName>
    <definedName name="B">'[39]10'!#REF!</definedName>
    <definedName name="B_to_C" localSheetId="10">[40]T1!#REF!</definedName>
    <definedName name="B_to_C">[40]T1!#REF!</definedName>
    <definedName name="B2C" localSheetId="10">[40]T1!#REF!</definedName>
    <definedName name="B2C">[40]T1!#REF!</definedName>
    <definedName name="Badea">[33]CIRRs!$C$67</definedName>
    <definedName name="BankingSurvey" localSheetId="10">#REF!</definedName>
    <definedName name="BankingSurvey" localSheetId="31">#REF!</definedName>
    <definedName name="BankingSurvey" localSheetId="49">#REF!</definedName>
    <definedName name="BankingSurvey" localSheetId="50">#REF!</definedName>
    <definedName name="BankingSurvey" localSheetId="56">#REF!</definedName>
    <definedName name="BankingSurvey" localSheetId="57">#REF!</definedName>
    <definedName name="BankingSurvey" localSheetId="5">#REF!</definedName>
    <definedName name="BankingSurvey" localSheetId="59">#REF!</definedName>
    <definedName name="BankingSurvey" localSheetId="61">#REF!</definedName>
    <definedName name="BankingSurvey">#REF!</definedName>
    <definedName name="banks" localSheetId="10">#REF!</definedName>
    <definedName name="banks" localSheetId="31">#REF!</definedName>
    <definedName name="banks" localSheetId="49">#REF!</definedName>
    <definedName name="banks" localSheetId="50">#REF!</definedName>
    <definedName name="banks" localSheetId="56">#REF!</definedName>
    <definedName name="banks" localSheetId="57">#REF!</definedName>
    <definedName name="banks" localSheetId="5">#REF!</definedName>
    <definedName name="banks" localSheetId="59">#REF!</definedName>
    <definedName name="banks" localSheetId="61">#REF!</definedName>
    <definedName name="banks">#REF!</definedName>
    <definedName name="BARODA" localSheetId="10">#REF!</definedName>
    <definedName name="BARODA" localSheetId="12">#REF!</definedName>
    <definedName name="BARODA" localSheetId="1">#REF!</definedName>
    <definedName name="BARODA" localSheetId="2">#REF!</definedName>
    <definedName name="BARODA" localSheetId="31">#REF!</definedName>
    <definedName name="BARODA" localSheetId="4">#REF!</definedName>
    <definedName name="BARODA" localSheetId="49">#REF!</definedName>
    <definedName name="BARODA" localSheetId="50">#REF!</definedName>
    <definedName name="BARODA" localSheetId="56">#REF!</definedName>
    <definedName name="BARODA" localSheetId="57">#REF!</definedName>
    <definedName name="BARODA" localSheetId="5">#REF!</definedName>
    <definedName name="BARODA" localSheetId="59">#REF!</definedName>
    <definedName name="BARODA" localSheetId="61">#REF!</definedName>
    <definedName name="BARODA" localSheetId="6">#REF!</definedName>
    <definedName name="BARODA" localSheetId="7">#REF!</definedName>
    <definedName name="BARODA">#REF!</definedName>
    <definedName name="BASDAT" localSheetId="10">'[21]Annual Tables'!#REF!</definedName>
    <definedName name="BASDAT" localSheetId="49">'[21]Annual Tables'!#REF!</definedName>
    <definedName name="BASDAT" localSheetId="50">'[21]Annual Tables'!#REF!</definedName>
    <definedName name="BASDAT" localSheetId="56">'[21]Annual Tables'!#REF!</definedName>
    <definedName name="BASDAT" localSheetId="57">'[21]Annual Tables'!#REF!</definedName>
    <definedName name="BASDAT" localSheetId="59">'[21]Annual Tables'!#REF!</definedName>
    <definedName name="BASDAT" localSheetId="61">'[21]Annual Tables'!#REF!</definedName>
    <definedName name="BASDAT">'[21]Annual Tables'!#REF!</definedName>
    <definedName name="base">[41]Relief!$AF$4</definedName>
    <definedName name="baseflag" localSheetId="10">#REF!</definedName>
    <definedName name="baseflag" localSheetId="31">#REF!</definedName>
    <definedName name="baseflag" localSheetId="49">#REF!</definedName>
    <definedName name="baseflag" localSheetId="50">#REF!</definedName>
    <definedName name="baseflag" localSheetId="56">#REF!</definedName>
    <definedName name="baseflag" localSheetId="57">#REF!</definedName>
    <definedName name="baseflag" localSheetId="5">#REF!</definedName>
    <definedName name="baseflag" localSheetId="59">#REF!</definedName>
    <definedName name="baseflag" localSheetId="61">#REF!</definedName>
    <definedName name="baseflag">#REF!</definedName>
    <definedName name="BaseYear">[42]Nominal!$A$4</definedName>
    <definedName name="BASIC" localSheetId="10">#REF!</definedName>
    <definedName name="BASIC" localSheetId="31">#REF!</definedName>
    <definedName name="BASIC" localSheetId="49">#REF!</definedName>
    <definedName name="BASIC" localSheetId="50">#REF!</definedName>
    <definedName name="BASIC" localSheetId="56">#REF!</definedName>
    <definedName name="BASIC" localSheetId="57">#REF!</definedName>
    <definedName name="BASIC" localSheetId="5">#REF!</definedName>
    <definedName name="BASIC" localSheetId="59">#REF!</definedName>
    <definedName name="BASIC" localSheetId="61">#REF!</definedName>
    <definedName name="BASIC">#REF!</definedName>
    <definedName name="Batumi_debt" localSheetId="10">#REF!</definedName>
    <definedName name="Batumi_debt" localSheetId="31">#REF!</definedName>
    <definedName name="Batumi_debt" localSheetId="49">#REF!</definedName>
    <definedName name="Batumi_debt" localSheetId="50">#REF!</definedName>
    <definedName name="Batumi_debt" localSheetId="56">#REF!</definedName>
    <definedName name="Batumi_debt" localSheetId="57">#REF!</definedName>
    <definedName name="Batumi_debt" localSheetId="5">#REF!</definedName>
    <definedName name="Batumi_debt" localSheetId="59">#REF!</definedName>
    <definedName name="Batumi_debt" localSheetId="61">#REF!</definedName>
    <definedName name="Batumi_debt">#REF!</definedName>
    <definedName name="bb" localSheetId="10">'[26]10'!#REF!</definedName>
    <definedName name="bb" localSheetId="12">'[43]10'!#REF!</definedName>
    <definedName name="bb" localSheetId="1">'[43]10'!#REF!</definedName>
    <definedName name="bb" localSheetId="2">'[43]10'!#REF!</definedName>
    <definedName name="bb" localSheetId="31">'[43]10'!#REF!</definedName>
    <definedName name="bb" localSheetId="4">'[43]10'!#REF!</definedName>
    <definedName name="bb" localSheetId="49">'[43]10'!#REF!</definedName>
    <definedName name="bb" localSheetId="50">'[43]10'!#REF!</definedName>
    <definedName name="bb" localSheetId="56">'[43]10'!#REF!</definedName>
    <definedName name="bb" localSheetId="57">'[43]10'!#REF!</definedName>
    <definedName name="bb" localSheetId="5">'[43]10'!#REF!</definedName>
    <definedName name="bb" localSheetId="59">'[43]10'!#REF!</definedName>
    <definedName name="bb" localSheetId="61">'[43]10'!#REF!</definedName>
    <definedName name="bb" localSheetId="6">'[43]10'!#REF!</definedName>
    <definedName name="bb" localSheetId="7">'[43]10'!#REF!</definedName>
    <definedName name="bb">'[43]10'!#REF!</definedName>
    <definedName name="BB_RawDataRLK" localSheetId="10">#REF!</definedName>
    <definedName name="BB_RawDataRLK" localSheetId="31">#REF!</definedName>
    <definedName name="BB_RawDataRLK" localSheetId="49">#REF!</definedName>
    <definedName name="BB_RawDataRLK" localSheetId="50">#REF!</definedName>
    <definedName name="BB_RawDataRLK" localSheetId="56">#REF!</definedName>
    <definedName name="BB_RawDataRLK" localSheetId="57">#REF!</definedName>
    <definedName name="BB_RawDataRLK" localSheetId="5">#REF!</definedName>
    <definedName name="BB_RawDataRLK" localSheetId="59">#REF!</definedName>
    <definedName name="BB_RawDataRLK" localSheetId="61">#REF!</definedName>
    <definedName name="BB_RawDataRLK">#REF!</definedName>
    <definedName name="bbb" localSheetId="10">#REF!</definedName>
    <definedName name="BBB" localSheetId="31">#REF!</definedName>
    <definedName name="BBB" localSheetId="49">#REF!</definedName>
    <definedName name="BBB" localSheetId="50">#REF!</definedName>
    <definedName name="BBB" localSheetId="56">#REF!</definedName>
    <definedName name="BBB" localSheetId="57">#REF!</definedName>
    <definedName name="BBB" localSheetId="5">#REF!</definedName>
    <definedName name="BBB" localSheetId="59">#REF!</definedName>
    <definedName name="BBB" localSheetId="61">#REF!</definedName>
    <definedName name="BBB">#REF!</definedName>
    <definedName name="BBBBBBBBBBBBBBBBBBBBBBBBBBBBBBBB" localSheetId="10">#REF!</definedName>
    <definedName name="BBBBBBBBBBBBBBBBBBBBBBBBBBBBBBBB" localSheetId="31">#REF!</definedName>
    <definedName name="BBBBBBBBBBBBBBBBBBBBBBBBBBBBBBBB" localSheetId="49">#REF!</definedName>
    <definedName name="BBBBBBBBBBBBBBBBBBBBBBBBBBBBBBBB" localSheetId="50">#REF!</definedName>
    <definedName name="BBBBBBBBBBBBBBBBBBBBBBBBBBBBBBBB" localSheetId="56">#REF!</definedName>
    <definedName name="BBBBBBBBBBBBBBBBBBBBBBBBBBBBBBBB" localSheetId="57">#REF!</definedName>
    <definedName name="BBBBBBBBBBBBBBBBBBBBBBBBBBBBBBBB" localSheetId="5">#REF!</definedName>
    <definedName name="BBBBBBBBBBBBBBBBBBBBBBBBBBBBBBBB" localSheetId="59">#REF!</definedName>
    <definedName name="BBBBBBBBBBBBBBBBBBBBBBBBBBBBBBBB" localSheetId="61">#REF!</definedName>
    <definedName name="BBBBBBBBBBBBBBBBBBBBBBBBBBBBBBBB">#REF!</definedName>
    <definedName name="bbbbbbbbbbbbbbbbbbbbbbbbbbbbbbbbbbbbbbbbbbbbbbb" localSheetId="10">#REF!</definedName>
    <definedName name="bbbbbbbbbbbbbbbbbbbbbbbbbbbbbbbbbbbbbbbbbbbbbbb" localSheetId="31">#REF!</definedName>
    <definedName name="bbbbbbbbbbbbbbbbbbbbbbbbbbbbbbbbbbbbbbbbbbbbbbb" localSheetId="49">#REF!</definedName>
    <definedName name="bbbbbbbbbbbbbbbbbbbbbbbbbbbbbbbbbbbbbbbbbbbbbbb" localSheetId="50">#REF!</definedName>
    <definedName name="bbbbbbbbbbbbbbbbbbbbbbbbbbbbbbbbbbbbbbbbbbbbbbb" localSheetId="56">#REF!</definedName>
    <definedName name="bbbbbbbbbbbbbbbbbbbbbbbbbbbbbbbbbbbbbbbbbbbbbbb" localSheetId="57">#REF!</definedName>
    <definedName name="bbbbbbbbbbbbbbbbbbbbbbbbbbbbbbbbbbbbbbbbbbbbbbb" localSheetId="5">#REF!</definedName>
    <definedName name="bbbbbbbbbbbbbbbbbbbbbbbbbbbbbbbbbbbbbbbbbbbbbbb" localSheetId="59">#REF!</definedName>
    <definedName name="bbbbbbbbbbbbbbbbbbbbbbbbbbbbbbbbbbbbbbbbbbbbbbb" localSheetId="61">#REF!</definedName>
    <definedName name="bbbbbbbbbbbbbbbbbbbbbbbbbbbbbbbbbbbbbbbbbbbbbbb">#REF!</definedName>
    <definedName name="BBPLC" localSheetId="10">#REF!</definedName>
    <definedName name="BBPLC" localSheetId="12">#REF!</definedName>
    <definedName name="BBPLC" localSheetId="1">#REF!</definedName>
    <definedName name="BBPLC" localSheetId="2">#REF!</definedName>
    <definedName name="BBPLC" localSheetId="31">#REF!</definedName>
    <definedName name="BBPLC" localSheetId="4">#REF!</definedName>
    <definedName name="BBPLC" localSheetId="49">#REF!</definedName>
    <definedName name="BBPLC" localSheetId="50">#REF!</definedName>
    <definedName name="BBPLC" localSheetId="56">#REF!</definedName>
    <definedName name="BBPLC" localSheetId="57">#REF!</definedName>
    <definedName name="BBPLC" localSheetId="5">#REF!</definedName>
    <definedName name="BBPLC" localSheetId="59">#REF!</definedName>
    <definedName name="BBPLC" localSheetId="61">#REF!</definedName>
    <definedName name="BBPLC" localSheetId="6">#REF!</definedName>
    <definedName name="BBPLC" localSheetId="7">#REF!</definedName>
    <definedName name="BBPLC">#REF!</definedName>
    <definedName name="BCA">#N/A</definedName>
    <definedName name="BCA_GDP">#N/A</definedName>
    <definedName name="BCA_NGDP" localSheetId="10">#REF!</definedName>
    <definedName name="BCA_NGDP" localSheetId="31">#REF!</definedName>
    <definedName name="BCA_NGDP" localSheetId="49">#REF!</definedName>
    <definedName name="BCA_NGDP" localSheetId="50">#REF!</definedName>
    <definedName name="BCA_NGDP" localSheetId="56">#REF!</definedName>
    <definedName name="BCA_NGDP" localSheetId="57">#REF!</definedName>
    <definedName name="BCA_NGDP" localSheetId="5">#REF!</definedName>
    <definedName name="BCA_NGDP" localSheetId="59">#REF!</definedName>
    <definedName name="BCA_NGDP" localSheetId="61">#REF!</definedName>
    <definedName name="BCA_NGDP">#REF!</definedName>
    <definedName name="BCEAO1" localSheetId="10">#REF!</definedName>
    <definedName name="BCEAO1" localSheetId="31">#REF!</definedName>
    <definedName name="BCEAO1" localSheetId="49">#REF!</definedName>
    <definedName name="BCEAO1" localSheetId="50">#REF!</definedName>
    <definedName name="BCEAO1" localSheetId="56">#REF!</definedName>
    <definedName name="BCEAO1" localSheetId="57">#REF!</definedName>
    <definedName name="BCEAO1" localSheetId="5">#REF!</definedName>
    <definedName name="BCEAO1" localSheetId="59">#REF!</definedName>
    <definedName name="BCEAO1" localSheetId="61">#REF!</definedName>
    <definedName name="BCEAO1">#REF!</definedName>
    <definedName name="BCEAO1F" localSheetId="10">#REF!</definedName>
    <definedName name="BCEAO1F" localSheetId="31">#REF!</definedName>
    <definedName name="BCEAO1F" localSheetId="49">#REF!</definedName>
    <definedName name="BCEAO1F" localSheetId="50">#REF!</definedName>
    <definedName name="BCEAO1F" localSheetId="56">#REF!</definedName>
    <definedName name="BCEAO1F" localSheetId="57">#REF!</definedName>
    <definedName name="BCEAO1F" localSheetId="5">#REF!</definedName>
    <definedName name="BCEAO1F" localSheetId="59">#REF!</definedName>
    <definedName name="BCEAO1F" localSheetId="61">#REF!</definedName>
    <definedName name="BCEAO1F">#REF!</definedName>
    <definedName name="BCOMM1" localSheetId="10">#REF!</definedName>
    <definedName name="BCOMM1" localSheetId="31">#REF!</definedName>
    <definedName name="BCOMM1" localSheetId="49">#REF!</definedName>
    <definedName name="BCOMM1" localSheetId="50">#REF!</definedName>
    <definedName name="BCOMM1" localSheetId="56">#REF!</definedName>
    <definedName name="BCOMM1" localSheetId="57">#REF!</definedName>
    <definedName name="BCOMM1" localSheetId="5">#REF!</definedName>
    <definedName name="BCOMM1" localSheetId="59">#REF!</definedName>
    <definedName name="BCOMM1" localSheetId="61">#REF!</definedName>
    <definedName name="BCOMM1">#REF!</definedName>
    <definedName name="BCOMM1F" localSheetId="10">#REF!</definedName>
    <definedName name="BCOMM1F" localSheetId="31">#REF!</definedName>
    <definedName name="BCOMM1F" localSheetId="49">#REF!</definedName>
    <definedName name="BCOMM1F" localSheetId="50">#REF!</definedName>
    <definedName name="BCOMM1F" localSheetId="56">#REF!</definedName>
    <definedName name="BCOMM1F" localSheetId="57">#REF!</definedName>
    <definedName name="BCOMM1F" localSheetId="5">#REF!</definedName>
    <definedName name="BCOMM1F" localSheetId="59">#REF!</definedName>
    <definedName name="BCOMM1F" localSheetId="61">#REF!</definedName>
    <definedName name="BCOMM1F">#REF!</definedName>
    <definedName name="BD" localSheetId="10">#REF!</definedName>
    <definedName name="BD" localSheetId="31">#REF!</definedName>
    <definedName name="BD" localSheetId="49">#REF!</definedName>
    <definedName name="BD" localSheetId="50">#REF!</definedName>
    <definedName name="BD" localSheetId="56">#REF!</definedName>
    <definedName name="BD" localSheetId="57">#REF!</definedName>
    <definedName name="BD" localSheetId="5">#REF!</definedName>
    <definedName name="BD" localSheetId="59">#REF!</definedName>
    <definedName name="BD" localSheetId="61">#REF!</definedName>
    <definedName name="BD">#REF!</definedName>
    <definedName name="BD3TAB" localSheetId="10">#REF!</definedName>
    <definedName name="BD3TAB" localSheetId="31">#REF!</definedName>
    <definedName name="BD3TAB" localSheetId="49">#REF!</definedName>
    <definedName name="BD3TAB" localSheetId="50">#REF!</definedName>
    <definedName name="BD3TAB" localSheetId="56">#REF!</definedName>
    <definedName name="BD3TAB" localSheetId="57">#REF!</definedName>
    <definedName name="BD3TAB" localSheetId="5">#REF!</definedName>
    <definedName name="BD3TAB" localSheetId="59">#REF!</definedName>
    <definedName name="BD3TAB" localSheetId="61">#REF!</definedName>
    <definedName name="BD3TAB">#REF!</definedName>
    <definedName name="BD4TAB" localSheetId="10">#REF!</definedName>
    <definedName name="BD4TAB" localSheetId="31">#REF!</definedName>
    <definedName name="BD4TAB" localSheetId="49">#REF!</definedName>
    <definedName name="BD4TAB" localSheetId="50">#REF!</definedName>
    <definedName name="BD4TAB" localSheetId="56">#REF!</definedName>
    <definedName name="BD4TAB" localSheetId="57">#REF!</definedName>
    <definedName name="BD4TAB" localSheetId="5">#REF!</definedName>
    <definedName name="BD4TAB" localSheetId="59">#REF!</definedName>
    <definedName name="BD4TAB" localSheetId="61">#REF!</definedName>
    <definedName name="BD4TAB">#REF!</definedName>
    <definedName name="BD5ATAB" localSheetId="10">#REF!</definedName>
    <definedName name="BD5ATAB" localSheetId="31">#REF!</definedName>
    <definedName name="BD5ATAB" localSheetId="49">#REF!</definedName>
    <definedName name="BD5ATAB" localSheetId="50">#REF!</definedName>
    <definedName name="BD5ATAB" localSheetId="56">#REF!</definedName>
    <definedName name="BD5ATAB" localSheetId="57">#REF!</definedName>
    <definedName name="BD5ATAB" localSheetId="5">#REF!</definedName>
    <definedName name="BD5ATAB" localSheetId="59">#REF!</definedName>
    <definedName name="BD5ATAB" localSheetId="61">#REF!</definedName>
    <definedName name="BD5ATAB">#REF!</definedName>
    <definedName name="BD5TAB" localSheetId="10">#REF!</definedName>
    <definedName name="BD5TAB" localSheetId="31">#REF!</definedName>
    <definedName name="BD5TAB" localSheetId="49">#REF!</definedName>
    <definedName name="BD5TAB" localSheetId="50">#REF!</definedName>
    <definedName name="BD5TAB" localSheetId="56">#REF!</definedName>
    <definedName name="BD5TAB" localSheetId="57">#REF!</definedName>
    <definedName name="BD5TAB" localSheetId="5">#REF!</definedName>
    <definedName name="BD5TAB" localSheetId="59">#REF!</definedName>
    <definedName name="BD5TAB" localSheetId="61">#REF!</definedName>
    <definedName name="BD5TAB">#REF!</definedName>
    <definedName name="BDATA1.MIS" localSheetId="10">#REF!</definedName>
    <definedName name="BDATA1.MIS" localSheetId="31">#REF!</definedName>
    <definedName name="BDATA1.MIS" localSheetId="49">#REF!</definedName>
    <definedName name="BDATA1.MIS" localSheetId="50">#REF!</definedName>
    <definedName name="BDATA1.MIS" localSheetId="56">#REF!</definedName>
    <definedName name="BDATA1.MIS" localSheetId="57">#REF!</definedName>
    <definedName name="BDATA1.MIS" localSheetId="5">#REF!</definedName>
    <definedName name="BDATA1.MIS" localSheetId="59">#REF!</definedName>
    <definedName name="BDATA1.MIS" localSheetId="61">#REF!</definedName>
    <definedName name="BDATA1.MIS">#REF!</definedName>
    <definedName name="BDATA1.MISB" localSheetId="10">#REF!</definedName>
    <definedName name="BDATA1.MISB" localSheetId="31">#REF!</definedName>
    <definedName name="BDATA1.MISB" localSheetId="49">#REF!</definedName>
    <definedName name="BDATA1.MISB" localSheetId="50">#REF!</definedName>
    <definedName name="BDATA1.MISB" localSheetId="56">#REF!</definedName>
    <definedName name="BDATA1.MISB" localSheetId="57">#REF!</definedName>
    <definedName name="BDATA1.MISB" localSheetId="5">#REF!</definedName>
    <definedName name="BDATA1.MISB" localSheetId="59">#REF!</definedName>
    <definedName name="BDATA1.MISB" localSheetId="61">#REF!</definedName>
    <definedName name="BDATA1.MISB">#REF!</definedName>
    <definedName name="BDATA2.MIS" localSheetId="10">#REF!</definedName>
    <definedName name="BDATA2.MIS" localSheetId="31">#REF!</definedName>
    <definedName name="BDATA2.MIS" localSheetId="49">#REF!</definedName>
    <definedName name="BDATA2.MIS" localSheetId="50">#REF!</definedName>
    <definedName name="BDATA2.MIS" localSheetId="56">#REF!</definedName>
    <definedName name="BDATA2.MIS" localSheetId="57">#REF!</definedName>
    <definedName name="BDATA2.MIS" localSheetId="5">#REF!</definedName>
    <definedName name="BDATA2.MIS" localSheetId="59">#REF!</definedName>
    <definedName name="BDATA2.MIS" localSheetId="61">#REF!</definedName>
    <definedName name="BDATA2.MIS">#REF!</definedName>
    <definedName name="BDATA2.MISB" localSheetId="10">#REF!</definedName>
    <definedName name="BDATA2.MISB" localSheetId="31">#REF!</definedName>
    <definedName name="BDATA2.MISB" localSheetId="49">#REF!</definedName>
    <definedName name="BDATA2.MISB" localSheetId="50">#REF!</definedName>
    <definedName name="BDATA2.MISB" localSheetId="56">#REF!</definedName>
    <definedName name="BDATA2.MISB" localSheetId="57">#REF!</definedName>
    <definedName name="BDATA2.MISB" localSheetId="5">#REF!</definedName>
    <definedName name="BDATA2.MISB" localSheetId="59">#REF!</definedName>
    <definedName name="BDATA2.MISB" localSheetId="61">#REF!</definedName>
    <definedName name="BDATA2.MISB">#REF!</definedName>
    <definedName name="BDATA3A.MIS" localSheetId="10">#REF!</definedName>
    <definedName name="BDATA3A.MIS" localSheetId="31">#REF!</definedName>
    <definedName name="BDATA3A.MIS" localSheetId="49">#REF!</definedName>
    <definedName name="BDATA3A.MIS" localSheetId="50">#REF!</definedName>
    <definedName name="BDATA3A.MIS" localSheetId="56">#REF!</definedName>
    <definedName name="BDATA3A.MIS" localSheetId="57">#REF!</definedName>
    <definedName name="BDATA3A.MIS" localSheetId="5">#REF!</definedName>
    <definedName name="BDATA3A.MIS" localSheetId="59">#REF!</definedName>
    <definedName name="BDATA3A.MIS" localSheetId="61">#REF!</definedName>
    <definedName name="BDATA3A.MIS">#REF!</definedName>
    <definedName name="BDATA4A.MIS" localSheetId="10">#REF!</definedName>
    <definedName name="BDATA4A.MIS" localSheetId="31">#REF!</definedName>
    <definedName name="BDATA4A.MIS" localSheetId="49">#REF!</definedName>
    <definedName name="BDATA4A.MIS" localSheetId="50">#REF!</definedName>
    <definedName name="BDATA4A.MIS" localSheetId="56">#REF!</definedName>
    <definedName name="BDATA4A.MIS" localSheetId="57">#REF!</definedName>
    <definedName name="BDATA4A.MIS" localSheetId="5">#REF!</definedName>
    <definedName name="BDATA4A.MIS" localSheetId="59">#REF!</definedName>
    <definedName name="BDATA4A.MIS" localSheetId="61">#REF!</definedName>
    <definedName name="BDATA4A.MIS">#REF!</definedName>
    <definedName name="BDATA4B.MIS" localSheetId="10">#REF!</definedName>
    <definedName name="BDATA4B.MIS" localSheetId="31">#REF!</definedName>
    <definedName name="BDATA4B.MIS" localSheetId="49">#REF!</definedName>
    <definedName name="BDATA4B.MIS" localSheetId="50">#REF!</definedName>
    <definedName name="BDATA4B.MIS" localSheetId="56">#REF!</definedName>
    <definedName name="BDATA4B.MIS" localSheetId="57">#REF!</definedName>
    <definedName name="BDATA4B.MIS" localSheetId="5">#REF!</definedName>
    <definedName name="BDATA4B.MIS" localSheetId="59">#REF!</definedName>
    <definedName name="BDATA4B.MIS" localSheetId="61">#REF!</definedName>
    <definedName name="BDATA4B.MIS">#REF!</definedName>
    <definedName name="BDEAC">[33]CIRRs!$C$70</definedName>
    <definedName name="BDM" localSheetId="10">#REF!</definedName>
    <definedName name="BDM" localSheetId="12">#REF!</definedName>
    <definedName name="BDM" localSheetId="1">#REF!</definedName>
    <definedName name="BDM" localSheetId="2">#REF!</definedName>
    <definedName name="BDM" localSheetId="31">#REF!</definedName>
    <definedName name="BDM" localSheetId="4">#REF!</definedName>
    <definedName name="BDM" localSheetId="49">#REF!</definedName>
    <definedName name="BDM" localSheetId="50">#REF!</definedName>
    <definedName name="BDM" localSheetId="56">#REF!</definedName>
    <definedName name="BDM" localSheetId="57">#REF!</definedName>
    <definedName name="BDM" localSheetId="5">#REF!</definedName>
    <definedName name="BDM" localSheetId="59">#REF!</definedName>
    <definedName name="BDM" localSheetId="61">#REF!</definedName>
    <definedName name="BDM" localSheetId="6">#REF!</definedName>
    <definedName name="BDM" localSheetId="7">#REF!</definedName>
    <definedName name="BDM">#REF!</definedName>
    <definedName name="BDMM" localSheetId="10">#REF!</definedName>
    <definedName name="BDMM" localSheetId="12">#REF!</definedName>
    <definedName name="BDMM" localSheetId="1">#REF!</definedName>
    <definedName name="BDMM" localSheetId="2">#REF!</definedName>
    <definedName name="BDMM" localSheetId="31">#REF!</definedName>
    <definedName name="BDMM" localSheetId="4">#REF!</definedName>
    <definedName name="BDMM" localSheetId="49">#REF!</definedName>
    <definedName name="BDMM" localSheetId="50">#REF!</definedName>
    <definedName name="BDMM" localSheetId="56">#REF!</definedName>
    <definedName name="BDMM" localSheetId="57">#REF!</definedName>
    <definedName name="BDMM" localSheetId="5">#REF!</definedName>
    <definedName name="BDMM" localSheetId="59">#REF!</definedName>
    <definedName name="BDMM" localSheetId="61">#REF!</definedName>
    <definedName name="BDMM" localSheetId="6">#REF!</definedName>
    <definedName name="BDMM" localSheetId="7">#REF!</definedName>
    <definedName name="BDMM">#REF!</definedName>
    <definedName name="BE">#N/A</definedName>
    <definedName name="BEA" localSheetId="10">#REF!</definedName>
    <definedName name="BEA" localSheetId="31">#REF!</definedName>
    <definedName name="BEA" localSheetId="49">#REF!</definedName>
    <definedName name="BEA" localSheetId="50">#REF!</definedName>
    <definedName name="BEA" localSheetId="56">#REF!</definedName>
    <definedName name="BEA" localSheetId="57">#REF!</definedName>
    <definedName name="BEA" localSheetId="5">#REF!</definedName>
    <definedName name="BEA" localSheetId="59">#REF!</definedName>
    <definedName name="BEA" localSheetId="61">#REF!</definedName>
    <definedName name="BEA">#REF!</definedName>
    <definedName name="BEABA" localSheetId="10">#REF!</definedName>
    <definedName name="BEABA" localSheetId="31">#REF!</definedName>
    <definedName name="BEABA" localSheetId="49">#REF!</definedName>
    <definedName name="BEABA" localSheetId="50">#REF!</definedName>
    <definedName name="BEABA" localSheetId="56">#REF!</definedName>
    <definedName name="BEABA" localSheetId="57">#REF!</definedName>
    <definedName name="BEABA" localSheetId="5">#REF!</definedName>
    <definedName name="BEABA" localSheetId="59">#REF!</definedName>
    <definedName name="BEABA" localSheetId="61">#REF!</definedName>
    <definedName name="BEABA">#REF!</definedName>
    <definedName name="BEABI" localSheetId="10">#REF!</definedName>
    <definedName name="BEABI" localSheetId="31">#REF!</definedName>
    <definedName name="BEABI" localSheetId="49">#REF!</definedName>
    <definedName name="BEABI" localSheetId="50">#REF!</definedName>
    <definedName name="BEABI" localSheetId="56">#REF!</definedName>
    <definedName name="BEABI" localSheetId="57">#REF!</definedName>
    <definedName name="BEABI" localSheetId="5">#REF!</definedName>
    <definedName name="BEABI" localSheetId="59">#REF!</definedName>
    <definedName name="BEABI" localSheetId="61">#REF!</definedName>
    <definedName name="BEABI">#REF!</definedName>
    <definedName name="BEAI">#N/A</definedName>
    <definedName name="BEAIB">#N/A</definedName>
    <definedName name="BEAIG">#N/A</definedName>
    <definedName name="BEAMU" localSheetId="10">#REF!</definedName>
    <definedName name="BEAMU" localSheetId="31">#REF!</definedName>
    <definedName name="BEAMU" localSheetId="49">#REF!</definedName>
    <definedName name="BEAMU" localSheetId="50">#REF!</definedName>
    <definedName name="BEAMU" localSheetId="56">#REF!</definedName>
    <definedName name="BEAMU" localSheetId="57">#REF!</definedName>
    <definedName name="BEAMU" localSheetId="5">#REF!</definedName>
    <definedName name="BEAMU" localSheetId="59">#REF!</definedName>
    <definedName name="BEAMU" localSheetId="61">#REF!</definedName>
    <definedName name="BEAMU">#REF!</definedName>
    <definedName name="BEAP">#N/A</definedName>
    <definedName name="BEAPB">#N/A</definedName>
    <definedName name="BEAPG">#N/A</definedName>
    <definedName name="BEC" localSheetId="10">#REF!</definedName>
    <definedName name="BEC" localSheetId="31">#REF!</definedName>
    <definedName name="BEC" localSheetId="49">#REF!</definedName>
    <definedName name="BEC" localSheetId="50">#REF!</definedName>
    <definedName name="BEC" localSheetId="56">#REF!</definedName>
    <definedName name="BEC" localSheetId="57">#REF!</definedName>
    <definedName name="BEC" localSheetId="5">#REF!</definedName>
    <definedName name="BEC" localSheetId="59">#REF!</definedName>
    <definedName name="BEC" localSheetId="61">#REF!</definedName>
    <definedName name="BEC">#REF!</definedName>
    <definedName name="BED" localSheetId="10">#REF!</definedName>
    <definedName name="BED" localSheetId="31">#REF!</definedName>
    <definedName name="BED" localSheetId="49">#REF!</definedName>
    <definedName name="BED" localSheetId="50">#REF!</definedName>
    <definedName name="BED" localSheetId="56">#REF!</definedName>
    <definedName name="BED" localSheetId="57">#REF!</definedName>
    <definedName name="BED" localSheetId="5">#REF!</definedName>
    <definedName name="BED" localSheetId="59">#REF!</definedName>
    <definedName name="BED" localSheetId="61">#REF!</definedName>
    <definedName name="BED">#REF!</definedName>
    <definedName name="BED_6" localSheetId="10">#REF!</definedName>
    <definedName name="BED_6" localSheetId="31">#REF!</definedName>
    <definedName name="BED_6" localSheetId="49">#REF!</definedName>
    <definedName name="BED_6" localSheetId="50">#REF!</definedName>
    <definedName name="BED_6" localSheetId="56">#REF!</definedName>
    <definedName name="BED_6" localSheetId="57">#REF!</definedName>
    <definedName name="BED_6" localSheetId="5">#REF!</definedName>
    <definedName name="BED_6" localSheetId="59">#REF!</definedName>
    <definedName name="BED_6" localSheetId="61">#REF!</definedName>
    <definedName name="BED_6">#REF!</definedName>
    <definedName name="BEDE" localSheetId="10">#REF!</definedName>
    <definedName name="BEDE" localSheetId="31">#REF!</definedName>
    <definedName name="BEDE" localSheetId="49">#REF!</definedName>
    <definedName name="BEDE" localSheetId="50">#REF!</definedName>
    <definedName name="BEDE" localSheetId="56">#REF!</definedName>
    <definedName name="BEDE" localSheetId="57">#REF!</definedName>
    <definedName name="BEDE" localSheetId="5">#REF!</definedName>
    <definedName name="BEDE" localSheetId="59">#REF!</definedName>
    <definedName name="BEDE" localSheetId="61">#REF!</definedName>
    <definedName name="BEDE">#REF!</definedName>
    <definedName name="BEF">[33]CIRRs!$C$79</definedName>
    <definedName name="Beg_Bal" localSheetId="10">#REF!</definedName>
    <definedName name="Beg_Bal" localSheetId="1">#REF!</definedName>
    <definedName name="Beg_Bal" localSheetId="2">#REF!</definedName>
    <definedName name="Beg_Bal" localSheetId="31">#REF!</definedName>
    <definedName name="Beg_Bal" localSheetId="4">#REF!</definedName>
    <definedName name="Beg_Bal" localSheetId="49">#REF!</definedName>
    <definedName name="Beg_Bal" localSheetId="50">#REF!</definedName>
    <definedName name="Beg_Bal" localSheetId="56">#REF!</definedName>
    <definedName name="Beg_Bal" localSheetId="57">#REF!</definedName>
    <definedName name="Beg_Bal" localSheetId="5">#REF!</definedName>
    <definedName name="Beg_Bal" localSheetId="59">#REF!</definedName>
    <definedName name="Beg_Bal" localSheetId="61">#REF!</definedName>
    <definedName name="Beg_Bal" localSheetId="6">#REF!</definedName>
    <definedName name="Beg_Bal" localSheetId="7">#REF!</definedName>
    <definedName name="Beg_Bal">#REF!</definedName>
    <definedName name="Bei" localSheetId="10">[36]terms!#REF!</definedName>
    <definedName name="Bei" localSheetId="31">[36]terms!#REF!</definedName>
    <definedName name="Bei" localSheetId="49">[36]terms!#REF!</definedName>
    <definedName name="Bei" localSheetId="50">[36]terms!#REF!</definedName>
    <definedName name="Bei" localSheetId="56">[36]terms!#REF!</definedName>
    <definedName name="Bei" localSheetId="57">[36]terms!#REF!</definedName>
    <definedName name="Bei" localSheetId="5">[36]terms!#REF!</definedName>
    <definedName name="Bei" localSheetId="59">[36]terms!#REF!</definedName>
    <definedName name="Bei" localSheetId="61">[36]terms!#REF!</definedName>
    <definedName name="Bei">[36]terms!#REF!</definedName>
    <definedName name="BENNTFDATE" localSheetId="10">#REF!</definedName>
    <definedName name="BENNTFDATE" localSheetId="31">#REF!</definedName>
    <definedName name="BENNTFDATE" localSheetId="49">#REF!</definedName>
    <definedName name="BENNTFDATE" localSheetId="50">#REF!</definedName>
    <definedName name="BENNTFDATE" localSheetId="56">#REF!</definedName>
    <definedName name="BENNTFDATE" localSheetId="57">#REF!</definedName>
    <definedName name="BENNTFDATE" localSheetId="5">#REF!</definedName>
    <definedName name="BENNTFDATE" localSheetId="59">#REF!</definedName>
    <definedName name="BENNTFDATE" localSheetId="61">#REF!</definedName>
    <definedName name="BENNTFDATE">#REF!</definedName>
    <definedName name="BEO" localSheetId="10">#REF!</definedName>
    <definedName name="BEO" localSheetId="31">#REF!</definedName>
    <definedName name="BEO" localSheetId="49">#REF!</definedName>
    <definedName name="BEO" localSheetId="50">#REF!</definedName>
    <definedName name="BEO" localSheetId="56">#REF!</definedName>
    <definedName name="BEO" localSheetId="57">#REF!</definedName>
    <definedName name="BEO" localSheetId="5">#REF!</definedName>
    <definedName name="BEO" localSheetId="59">#REF!</definedName>
    <definedName name="BEO" localSheetId="61">#REF!</definedName>
    <definedName name="BEO">#REF!</definedName>
    <definedName name="BER" localSheetId="10">#REF!</definedName>
    <definedName name="BER" localSheetId="31">#REF!</definedName>
    <definedName name="BER" localSheetId="49">#REF!</definedName>
    <definedName name="BER" localSheetId="50">#REF!</definedName>
    <definedName name="BER" localSheetId="56">#REF!</definedName>
    <definedName name="BER" localSheetId="57">#REF!</definedName>
    <definedName name="BER" localSheetId="5">#REF!</definedName>
    <definedName name="BER" localSheetId="59">#REF!</definedName>
    <definedName name="BER" localSheetId="61">#REF!</definedName>
    <definedName name="BER">#REF!</definedName>
    <definedName name="BERBA" localSheetId="10">#REF!</definedName>
    <definedName name="BERBA" localSheetId="31">#REF!</definedName>
    <definedName name="BERBA" localSheetId="49">#REF!</definedName>
    <definedName name="BERBA" localSheetId="50">#REF!</definedName>
    <definedName name="BERBA" localSheetId="56">#REF!</definedName>
    <definedName name="BERBA" localSheetId="57">#REF!</definedName>
    <definedName name="BERBA" localSheetId="5">#REF!</definedName>
    <definedName name="BERBA" localSheetId="59">#REF!</definedName>
    <definedName name="BERBA" localSheetId="61">#REF!</definedName>
    <definedName name="BERBA">#REF!</definedName>
    <definedName name="BERBI" localSheetId="10">#REF!</definedName>
    <definedName name="BERBI" localSheetId="31">#REF!</definedName>
    <definedName name="BERBI" localSheetId="49">#REF!</definedName>
    <definedName name="BERBI" localSheetId="50">#REF!</definedName>
    <definedName name="BERBI" localSheetId="56">#REF!</definedName>
    <definedName name="BERBI" localSheetId="57">#REF!</definedName>
    <definedName name="BERBI" localSheetId="5">#REF!</definedName>
    <definedName name="BERBI" localSheetId="59">#REF!</definedName>
    <definedName name="BERBI" localSheetId="61">#REF!</definedName>
    <definedName name="BERBI">#REF!</definedName>
    <definedName name="BERI">#N/A</definedName>
    <definedName name="BERIB">#N/A</definedName>
    <definedName name="BERIG">#N/A</definedName>
    <definedName name="BERP">#N/A</definedName>
    <definedName name="BERPB">#N/A</definedName>
    <definedName name="BERPG">#N/A</definedName>
    <definedName name="bf" localSheetId="10">#REF!</definedName>
    <definedName name="bf" localSheetId="1">#REF!</definedName>
    <definedName name="bf" localSheetId="2">#REF!</definedName>
    <definedName name="bf" localSheetId="31">#REF!</definedName>
    <definedName name="bf" localSheetId="4">#REF!</definedName>
    <definedName name="bf" localSheetId="49">#REF!</definedName>
    <definedName name="bf" localSheetId="50">#REF!</definedName>
    <definedName name="bf" localSheetId="56">#REF!</definedName>
    <definedName name="bf" localSheetId="57">#REF!</definedName>
    <definedName name="bf" localSheetId="5">#REF!</definedName>
    <definedName name="bf" localSheetId="59">#REF!</definedName>
    <definedName name="bf" localSheetId="61">#REF!</definedName>
    <definedName name="bf" localSheetId="6">#REF!</definedName>
    <definedName name="bf" localSheetId="7">#REF!</definedName>
    <definedName name="bf">#REF!</definedName>
    <definedName name="BFD" localSheetId="10">#REF!</definedName>
    <definedName name="BFD" localSheetId="31">#REF!</definedName>
    <definedName name="BFD" localSheetId="49">#REF!</definedName>
    <definedName name="BFD" localSheetId="50">#REF!</definedName>
    <definedName name="BFD" localSheetId="56">#REF!</definedName>
    <definedName name="BFD" localSheetId="57">#REF!</definedName>
    <definedName name="BFD" localSheetId="5">#REF!</definedName>
    <definedName name="BFD" localSheetId="59">#REF!</definedName>
    <definedName name="BFD" localSheetId="61">#REF!</definedName>
    <definedName name="BFD">#REF!</definedName>
    <definedName name="BFDA" localSheetId="10">#REF!</definedName>
    <definedName name="BFDA" localSheetId="31">#REF!</definedName>
    <definedName name="BFDA" localSheetId="49">#REF!</definedName>
    <definedName name="BFDA" localSheetId="50">#REF!</definedName>
    <definedName name="BFDA" localSheetId="56">#REF!</definedName>
    <definedName name="BFDA" localSheetId="57">#REF!</definedName>
    <definedName name="BFDA" localSheetId="5">#REF!</definedName>
    <definedName name="BFDA" localSheetId="59">#REF!</definedName>
    <definedName name="BFDA" localSheetId="61">#REF!</definedName>
    <definedName name="BFDA">#REF!</definedName>
    <definedName name="BFDI" localSheetId="10">#REF!</definedName>
    <definedName name="BFDI" localSheetId="31">#REF!</definedName>
    <definedName name="BFDI" localSheetId="49">#REF!</definedName>
    <definedName name="BFDI" localSheetId="50">#REF!</definedName>
    <definedName name="BFDI" localSheetId="56">#REF!</definedName>
    <definedName name="BFDI" localSheetId="57">#REF!</definedName>
    <definedName name="BFDI" localSheetId="5">#REF!</definedName>
    <definedName name="BFDI" localSheetId="59">#REF!</definedName>
    <definedName name="BFDI" localSheetId="61">#REF!</definedName>
    <definedName name="BFDI">#REF!</definedName>
    <definedName name="BFDIL" localSheetId="10">#REF!</definedName>
    <definedName name="BFDIL" localSheetId="31">#REF!</definedName>
    <definedName name="BFDIL" localSheetId="49">#REF!</definedName>
    <definedName name="BFDIL" localSheetId="50">#REF!</definedName>
    <definedName name="BFDIL" localSheetId="56">#REF!</definedName>
    <definedName name="BFDIL" localSheetId="57">#REF!</definedName>
    <definedName name="BFDIL" localSheetId="5">#REF!</definedName>
    <definedName name="BFDIL" localSheetId="59">#REF!</definedName>
    <definedName name="BFDIL" localSheetId="61">#REF!</definedName>
    <definedName name="BFDIL">#REF!</definedName>
    <definedName name="BFL">#N/A</definedName>
    <definedName name="BFL_C_G" localSheetId="10">#REF!</definedName>
    <definedName name="BFL_C_G" localSheetId="31">#REF!</definedName>
    <definedName name="BFL_C_G" localSheetId="49">#REF!</definedName>
    <definedName name="BFL_C_G" localSheetId="50">#REF!</definedName>
    <definedName name="BFL_C_G" localSheetId="56">#REF!</definedName>
    <definedName name="BFL_C_G" localSheetId="57">#REF!</definedName>
    <definedName name="BFL_C_G" localSheetId="5">#REF!</definedName>
    <definedName name="BFL_C_G" localSheetId="59">#REF!</definedName>
    <definedName name="BFL_C_G" localSheetId="61">#REF!</definedName>
    <definedName name="BFL_C_G">#REF!</definedName>
    <definedName name="BFL_C_P" localSheetId="10">#REF!</definedName>
    <definedName name="BFL_C_P" localSheetId="31">#REF!</definedName>
    <definedName name="BFL_C_P" localSheetId="49">#REF!</definedName>
    <definedName name="BFL_C_P" localSheetId="50">#REF!</definedName>
    <definedName name="BFL_C_P" localSheetId="56">#REF!</definedName>
    <definedName name="BFL_C_P" localSheetId="57">#REF!</definedName>
    <definedName name="BFL_C_P" localSheetId="5">#REF!</definedName>
    <definedName name="BFL_C_P" localSheetId="59">#REF!</definedName>
    <definedName name="BFL_C_P" localSheetId="61">#REF!</definedName>
    <definedName name="BFL_C_P">#REF!</definedName>
    <definedName name="BFL_CBA" localSheetId="10">#REF!</definedName>
    <definedName name="BFL_CBA" localSheetId="31">#REF!</definedName>
    <definedName name="BFL_CBA" localSheetId="49">#REF!</definedName>
    <definedName name="BFL_CBA" localSheetId="50">#REF!</definedName>
    <definedName name="BFL_CBA" localSheetId="56">#REF!</definedName>
    <definedName name="BFL_CBA" localSheetId="57">#REF!</definedName>
    <definedName name="BFL_CBA" localSheetId="5">#REF!</definedName>
    <definedName name="BFL_CBA" localSheetId="59">#REF!</definedName>
    <definedName name="BFL_CBA" localSheetId="61">#REF!</definedName>
    <definedName name="BFL_CBA">#REF!</definedName>
    <definedName name="BFL_CBI" localSheetId="10">#REF!</definedName>
    <definedName name="BFL_CBI" localSheetId="31">#REF!</definedName>
    <definedName name="BFL_CBI" localSheetId="49">#REF!</definedName>
    <definedName name="BFL_CBI" localSheetId="50">#REF!</definedName>
    <definedName name="BFL_CBI" localSheetId="56">#REF!</definedName>
    <definedName name="BFL_CBI" localSheetId="57">#REF!</definedName>
    <definedName name="BFL_CBI" localSheetId="5">#REF!</definedName>
    <definedName name="BFL_CBI" localSheetId="59">#REF!</definedName>
    <definedName name="BFL_CBI" localSheetId="61">#REF!</definedName>
    <definedName name="BFL_CBI">#REF!</definedName>
    <definedName name="BFL_CMU" localSheetId="10">#REF!</definedName>
    <definedName name="BFL_CMU" localSheetId="31">#REF!</definedName>
    <definedName name="BFL_CMU" localSheetId="49">#REF!</definedName>
    <definedName name="BFL_CMU" localSheetId="50">#REF!</definedName>
    <definedName name="BFL_CMU" localSheetId="56">#REF!</definedName>
    <definedName name="BFL_CMU" localSheetId="57">#REF!</definedName>
    <definedName name="BFL_CMU" localSheetId="5">#REF!</definedName>
    <definedName name="BFL_CMU" localSheetId="59">#REF!</definedName>
    <definedName name="BFL_CMU" localSheetId="61">#REF!</definedName>
    <definedName name="BFL_CMU">#REF!</definedName>
    <definedName name="BFL_D">#N/A</definedName>
    <definedName name="BFL_D_G" localSheetId="10">#REF!</definedName>
    <definedName name="BFL_D_G" localSheetId="31">#REF!</definedName>
    <definedName name="BFL_D_G" localSheetId="49">#REF!</definedName>
    <definedName name="BFL_D_G" localSheetId="50">#REF!</definedName>
    <definedName name="BFL_D_G" localSheetId="56">#REF!</definedName>
    <definedName name="BFL_D_G" localSheetId="57">#REF!</definedName>
    <definedName name="BFL_D_G" localSheetId="5">#REF!</definedName>
    <definedName name="BFL_D_G" localSheetId="59">#REF!</definedName>
    <definedName name="BFL_D_G" localSheetId="61">#REF!</definedName>
    <definedName name="BFL_D_G">#REF!</definedName>
    <definedName name="BFL_D_P" localSheetId="10">#REF!</definedName>
    <definedName name="BFL_D_P" localSheetId="31">#REF!</definedName>
    <definedName name="BFL_D_P" localSheetId="49">#REF!</definedName>
    <definedName name="BFL_D_P" localSheetId="50">#REF!</definedName>
    <definedName name="BFL_D_P" localSheetId="56">#REF!</definedName>
    <definedName name="BFL_D_P" localSheetId="57">#REF!</definedName>
    <definedName name="BFL_D_P" localSheetId="5">#REF!</definedName>
    <definedName name="BFL_D_P" localSheetId="59">#REF!</definedName>
    <definedName name="BFL_D_P" localSheetId="61">#REF!</definedName>
    <definedName name="BFL_D_P">#REF!</definedName>
    <definedName name="BFL_DBA" localSheetId="10">#REF!</definedName>
    <definedName name="BFL_DBA" localSheetId="31">#REF!</definedName>
    <definedName name="BFL_DBA" localSheetId="49">#REF!</definedName>
    <definedName name="BFL_DBA" localSheetId="50">#REF!</definedName>
    <definedName name="BFL_DBA" localSheetId="56">#REF!</definedName>
    <definedName name="BFL_DBA" localSheetId="57">#REF!</definedName>
    <definedName name="BFL_DBA" localSheetId="5">#REF!</definedName>
    <definedName name="BFL_DBA" localSheetId="59">#REF!</definedName>
    <definedName name="BFL_DBA" localSheetId="61">#REF!</definedName>
    <definedName name="BFL_DBA">#REF!</definedName>
    <definedName name="BFL_DBI" localSheetId="10">#REF!</definedName>
    <definedName name="BFL_DBI" localSheetId="31">#REF!</definedName>
    <definedName name="BFL_DBI" localSheetId="49">#REF!</definedName>
    <definedName name="BFL_DBI" localSheetId="50">#REF!</definedName>
    <definedName name="BFL_DBI" localSheetId="56">#REF!</definedName>
    <definedName name="BFL_DBI" localSheetId="57">#REF!</definedName>
    <definedName name="BFL_DBI" localSheetId="5">#REF!</definedName>
    <definedName name="BFL_DBI" localSheetId="59">#REF!</definedName>
    <definedName name="BFL_DBI" localSheetId="61">#REF!</definedName>
    <definedName name="BFL_DBI">#REF!</definedName>
    <definedName name="BFL_DF">#N/A</definedName>
    <definedName name="BFL_DMU" localSheetId="10">#REF!</definedName>
    <definedName name="BFL_DMU" localSheetId="31">#REF!</definedName>
    <definedName name="BFL_DMU" localSheetId="49">#REF!</definedName>
    <definedName name="BFL_DMU" localSheetId="50">#REF!</definedName>
    <definedName name="BFL_DMU" localSheetId="56">#REF!</definedName>
    <definedName name="BFL_DMU" localSheetId="57">#REF!</definedName>
    <definedName name="BFL_DMU" localSheetId="5">#REF!</definedName>
    <definedName name="BFL_DMU" localSheetId="59">#REF!</definedName>
    <definedName name="BFL_DMU" localSheetId="61">#REF!</definedName>
    <definedName name="BFL_DMU">#REF!</definedName>
    <definedName name="BFLB">#N/A</definedName>
    <definedName name="BFLB_D">#N/A</definedName>
    <definedName name="BFLB_DF">#N/A</definedName>
    <definedName name="BFLD_DF" localSheetId="10">'11'!BFLD_DF</definedName>
    <definedName name="BFLD_DF" localSheetId="31">'32'!BFLD_DF</definedName>
    <definedName name="BFLD_DF" localSheetId="49">'51'!BFLD_DF</definedName>
    <definedName name="BFLD_DF" localSheetId="50">'52'!BFLD_DF</definedName>
    <definedName name="BFLD_DF" localSheetId="56">'57a-57b'!BFLD_DF</definedName>
    <definedName name="BFLD_DF" localSheetId="57">'58'!BFLD_DF</definedName>
    <definedName name="BFLD_DF" localSheetId="5">'6'!BFLD_DF</definedName>
    <definedName name="BFLD_DF" localSheetId="59">'60'!BFLD_DF</definedName>
    <definedName name="BFLD_DF" localSheetId="61">'62'!BFLD_DF</definedName>
    <definedName name="BFLD_DF">[0]!BFLD_DF</definedName>
    <definedName name="BFLD_DF2" localSheetId="10">'11'!BFLD_DF2</definedName>
    <definedName name="BFLD_DF2" localSheetId="31">'32'!BFLD_DF2</definedName>
    <definedName name="BFLD_DF2" localSheetId="49">'51'!BFLD_DF2</definedName>
    <definedName name="BFLD_DF2" localSheetId="50">'52'!BFLD_DF2</definedName>
    <definedName name="BFLD_DF2" localSheetId="56">'57a-57b'!BFLD_DF2</definedName>
    <definedName name="BFLD_DF2" localSheetId="57">'58'!BFLD_DF2</definedName>
    <definedName name="BFLD_DF2" localSheetId="5">'6'!BFLD_DF2</definedName>
    <definedName name="BFLD_DF2" localSheetId="59">'60'!BFLD_DF2</definedName>
    <definedName name="BFLD_DF2" localSheetId="61">'62'!BFLD_DF2</definedName>
    <definedName name="BFLD_DF2">[0]!BFLD_DF2</definedName>
    <definedName name="BFLG">#N/A</definedName>
    <definedName name="BFLG_D">#N/A</definedName>
    <definedName name="BFLG_DF">#N/A</definedName>
    <definedName name="BFLRES" localSheetId="10">'[44]WETA BOP'!#REF!</definedName>
    <definedName name="BFLRES" localSheetId="31">'[44]WETA BOP'!#REF!</definedName>
    <definedName name="BFLRES" localSheetId="49">'[44]WETA BOP'!#REF!</definedName>
    <definedName name="BFLRES" localSheetId="50">'[44]WETA BOP'!#REF!</definedName>
    <definedName name="BFLRES" localSheetId="56">'[44]WETA BOP'!#REF!</definedName>
    <definedName name="BFLRES" localSheetId="57">'[44]WETA BOP'!#REF!</definedName>
    <definedName name="BFLRES" localSheetId="5">'[44]WETA BOP'!#REF!</definedName>
    <definedName name="BFLRES" localSheetId="59">'[44]WETA BOP'!#REF!</definedName>
    <definedName name="BFLRES" localSheetId="61">'[44]WETA BOP'!#REF!</definedName>
    <definedName name="BFLRES">'[44]WETA BOP'!#REF!</definedName>
    <definedName name="BFO" localSheetId="10">#REF!</definedName>
    <definedName name="BFO" localSheetId="31">#REF!</definedName>
    <definedName name="BFO" localSheetId="49">#REF!</definedName>
    <definedName name="BFO" localSheetId="50">#REF!</definedName>
    <definedName name="BFO" localSheetId="56">#REF!</definedName>
    <definedName name="BFO" localSheetId="57">#REF!</definedName>
    <definedName name="BFO" localSheetId="5">#REF!</definedName>
    <definedName name="BFO" localSheetId="59">#REF!</definedName>
    <definedName name="BFO" localSheetId="61">#REF!</definedName>
    <definedName name="BFO">#REF!</definedName>
    <definedName name="BFO_S" localSheetId="10">'[44]WETA BOP'!#REF!</definedName>
    <definedName name="BFO_S" localSheetId="31">'[44]WETA BOP'!#REF!</definedName>
    <definedName name="BFO_S" localSheetId="49">'[44]WETA BOP'!#REF!</definedName>
    <definedName name="BFO_S" localSheetId="50">'[44]WETA BOP'!#REF!</definedName>
    <definedName name="BFO_S" localSheetId="56">'[44]WETA BOP'!#REF!</definedName>
    <definedName name="BFO_S" localSheetId="57">'[44]WETA BOP'!#REF!</definedName>
    <definedName name="BFO_S" localSheetId="5">'[44]WETA BOP'!#REF!</definedName>
    <definedName name="BFO_S" localSheetId="59">'[44]WETA BOP'!#REF!</definedName>
    <definedName name="BFO_S" localSheetId="61">'[44]WETA BOP'!#REF!</definedName>
    <definedName name="BFO_S">'[44]WETA BOP'!#REF!</definedName>
    <definedName name="BFOA" localSheetId="10">#REF!</definedName>
    <definedName name="BFOA" localSheetId="31">#REF!</definedName>
    <definedName name="BFOA" localSheetId="49">#REF!</definedName>
    <definedName name="BFOA" localSheetId="50">#REF!</definedName>
    <definedName name="BFOA" localSheetId="56">#REF!</definedName>
    <definedName name="BFOA" localSheetId="57">#REF!</definedName>
    <definedName name="BFOA" localSheetId="5">#REF!</definedName>
    <definedName name="BFOA" localSheetId="59">#REF!</definedName>
    <definedName name="BFOA" localSheetId="61">#REF!</definedName>
    <definedName name="BFOA">#REF!</definedName>
    <definedName name="BFOAG" localSheetId="10">#REF!</definedName>
    <definedName name="BFOAG" localSheetId="31">#REF!</definedName>
    <definedName name="BFOAG" localSheetId="49">#REF!</definedName>
    <definedName name="BFOAG" localSheetId="50">#REF!</definedName>
    <definedName name="BFOAG" localSheetId="56">#REF!</definedName>
    <definedName name="BFOAG" localSheetId="57">#REF!</definedName>
    <definedName name="BFOAG" localSheetId="5">#REF!</definedName>
    <definedName name="BFOAG" localSheetId="59">#REF!</definedName>
    <definedName name="BFOAG" localSheetId="61">#REF!</definedName>
    <definedName name="BFOAG">#REF!</definedName>
    <definedName name="BFOL" localSheetId="10">#REF!</definedName>
    <definedName name="BFOL" localSheetId="31">#REF!</definedName>
    <definedName name="BFOL" localSheetId="49">#REF!</definedName>
    <definedName name="BFOL" localSheetId="50">#REF!</definedName>
    <definedName name="BFOL" localSheetId="56">#REF!</definedName>
    <definedName name="BFOL" localSheetId="57">#REF!</definedName>
    <definedName name="BFOL" localSheetId="5">#REF!</definedName>
    <definedName name="BFOL" localSheetId="59">#REF!</definedName>
    <definedName name="BFOL" localSheetId="61">#REF!</definedName>
    <definedName name="BFOL">#REF!</definedName>
    <definedName name="BFOL_B" localSheetId="10">#REF!</definedName>
    <definedName name="BFOL_B" localSheetId="31">#REF!</definedName>
    <definedName name="BFOL_B" localSheetId="49">#REF!</definedName>
    <definedName name="BFOL_B" localSheetId="50">#REF!</definedName>
    <definedName name="BFOL_B" localSheetId="56">#REF!</definedName>
    <definedName name="BFOL_B" localSheetId="57">#REF!</definedName>
    <definedName name="BFOL_B" localSheetId="5">#REF!</definedName>
    <definedName name="BFOL_B" localSheetId="59">#REF!</definedName>
    <definedName name="BFOL_B" localSheetId="61">#REF!</definedName>
    <definedName name="BFOL_B">#REF!</definedName>
    <definedName name="BFOL_G" localSheetId="10">#REF!</definedName>
    <definedName name="BFOL_G" localSheetId="31">#REF!</definedName>
    <definedName name="BFOL_G" localSheetId="49">#REF!</definedName>
    <definedName name="BFOL_G" localSheetId="50">#REF!</definedName>
    <definedName name="BFOL_G" localSheetId="56">#REF!</definedName>
    <definedName name="BFOL_G" localSheetId="57">#REF!</definedName>
    <definedName name="BFOL_G" localSheetId="5">#REF!</definedName>
    <definedName name="BFOL_G" localSheetId="59">#REF!</definedName>
    <definedName name="BFOL_G" localSheetId="61">#REF!</definedName>
    <definedName name="BFOL_G">#REF!</definedName>
    <definedName name="BFOL_L" localSheetId="10">#REF!</definedName>
    <definedName name="BFOL_L" localSheetId="31">#REF!</definedName>
    <definedName name="BFOL_L" localSheetId="49">#REF!</definedName>
    <definedName name="BFOL_L" localSheetId="50">#REF!</definedName>
    <definedName name="BFOL_L" localSheetId="56">#REF!</definedName>
    <definedName name="BFOL_L" localSheetId="57">#REF!</definedName>
    <definedName name="BFOL_L" localSheetId="5">#REF!</definedName>
    <definedName name="BFOL_L" localSheetId="59">#REF!</definedName>
    <definedName name="BFOL_L" localSheetId="61">#REF!</definedName>
    <definedName name="BFOL_L">#REF!</definedName>
    <definedName name="BFOL_O" localSheetId="10">#REF!</definedName>
    <definedName name="BFOL_O" localSheetId="31">#REF!</definedName>
    <definedName name="BFOL_O" localSheetId="49">#REF!</definedName>
    <definedName name="BFOL_O" localSheetId="50">#REF!</definedName>
    <definedName name="BFOL_O" localSheetId="56">#REF!</definedName>
    <definedName name="BFOL_O" localSheetId="57">#REF!</definedName>
    <definedName name="BFOL_O" localSheetId="5">#REF!</definedName>
    <definedName name="BFOL_O" localSheetId="59">#REF!</definedName>
    <definedName name="BFOL_O" localSheetId="61">#REF!</definedName>
    <definedName name="BFOL_O">#REF!</definedName>
    <definedName name="BFOL_S" localSheetId="10">#REF!</definedName>
    <definedName name="BFOL_S" localSheetId="31">#REF!</definedName>
    <definedName name="BFOL_S" localSheetId="49">#REF!</definedName>
    <definedName name="BFOL_S" localSheetId="50">#REF!</definedName>
    <definedName name="BFOL_S" localSheetId="56">#REF!</definedName>
    <definedName name="BFOL_S" localSheetId="57">#REF!</definedName>
    <definedName name="BFOL_S" localSheetId="5">#REF!</definedName>
    <definedName name="BFOL_S" localSheetId="59">#REF!</definedName>
    <definedName name="BFOL_S" localSheetId="61">#REF!</definedName>
    <definedName name="BFOL_S">#REF!</definedName>
    <definedName name="BFOLB" localSheetId="10">#REF!</definedName>
    <definedName name="BFOLB" localSheetId="31">#REF!</definedName>
    <definedName name="BFOLB" localSheetId="49">#REF!</definedName>
    <definedName name="BFOLB" localSheetId="50">#REF!</definedName>
    <definedName name="BFOLB" localSheetId="56">#REF!</definedName>
    <definedName name="BFOLB" localSheetId="57">#REF!</definedName>
    <definedName name="BFOLB" localSheetId="5">#REF!</definedName>
    <definedName name="BFOLB" localSheetId="59">#REF!</definedName>
    <definedName name="BFOLB" localSheetId="61">#REF!</definedName>
    <definedName name="BFOLB">#REF!</definedName>
    <definedName name="BFOLG_L" localSheetId="10">#REF!</definedName>
    <definedName name="BFOLG_L" localSheetId="31">#REF!</definedName>
    <definedName name="BFOLG_L" localSheetId="49">#REF!</definedName>
    <definedName name="BFOLG_L" localSheetId="50">#REF!</definedName>
    <definedName name="BFOLG_L" localSheetId="56">#REF!</definedName>
    <definedName name="BFOLG_L" localSheetId="57">#REF!</definedName>
    <definedName name="BFOLG_L" localSheetId="5">#REF!</definedName>
    <definedName name="BFOLG_L" localSheetId="59">#REF!</definedName>
    <definedName name="BFOLG_L" localSheetId="61">#REF!</definedName>
    <definedName name="BFOLG_L">#REF!</definedName>
    <definedName name="BFOTH" localSheetId="10">#REF!</definedName>
    <definedName name="BFOTH" localSheetId="31">#REF!</definedName>
    <definedName name="BFOTH" localSheetId="49">#REF!</definedName>
    <definedName name="BFOTH" localSheetId="50">#REF!</definedName>
    <definedName name="BFOTH" localSheetId="56">#REF!</definedName>
    <definedName name="BFOTH" localSheetId="57">#REF!</definedName>
    <definedName name="BFOTH" localSheetId="5">#REF!</definedName>
    <definedName name="BFOTH" localSheetId="59">#REF!</definedName>
    <definedName name="BFOTH" localSheetId="61">#REF!</definedName>
    <definedName name="BFOTH">#REF!</definedName>
    <definedName name="BFP" localSheetId="10">#REF!</definedName>
    <definedName name="BFP" localSheetId="31">#REF!</definedName>
    <definedName name="BFP" localSheetId="49">#REF!</definedName>
    <definedName name="BFP" localSheetId="50">#REF!</definedName>
    <definedName name="BFP" localSheetId="56">#REF!</definedName>
    <definedName name="BFP" localSheetId="57">#REF!</definedName>
    <definedName name="BFP" localSheetId="5">#REF!</definedName>
    <definedName name="BFP" localSheetId="59">#REF!</definedName>
    <definedName name="BFP" localSheetId="61">#REF!</definedName>
    <definedName name="BFP">#REF!</definedName>
    <definedName name="BFPA" localSheetId="10">#REF!</definedName>
    <definedName name="BFPA" localSheetId="31">#REF!</definedName>
    <definedName name="BFPA" localSheetId="49">#REF!</definedName>
    <definedName name="BFPA" localSheetId="50">#REF!</definedName>
    <definedName name="BFPA" localSheetId="56">#REF!</definedName>
    <definedName name="BFPA" localSheetId="57">#REF!</definedName>
    <definedName name="BFPA" localSheetId="5">#REF!</definedName>
    <definedName name="BFPA" localSheetId="59">#REF!</definedName>
    <definedName name="BFPA" localSheetId="61">#REF!</definedName>
    <definedName name="BFPA">#REF!</definedName>
    <definedName name="BFPAG" localSheetId="10">#REF!</definedName>
    <definedName name="BFPAG" localSheetId="31">#REF!</definedName>
    <definedName name="BFPAG" localSheetId="49">#REF!</definedName>
    <definedName name="BFPAG" localSheetId="50">#REF!</definedName>
    <definedName name="BFPAG" localSheetId="56">#REF!</definedName>
    <definedName name="BFPAG" localSheetId="57">#REF!</definedName>
    <definedName name="BFPAG" localSheetId="5">#REF!</definedName>
    <definedName name="BFPAG" localSheetId="59">#REF!</definedName>
    <definedName name="BFPAG" localSheetId="61">#REF!</definedName>
    <definedName name="BFPAG">#REF!</definedName>
    <definedName name="BFPL" localSheetId="10">#REF!</definedName>
    <definedName name="BFPL" localSheetId="31">#REF!</definedName>
    <definedName name="BFPL" localSheetId="49">#REF!</definedName>
    <definedName name="BFPL" localSheetId="50">#REF!</definedName>
    <definedName name="BFPL" localSheetId="56">#REF!</definedName>
    <definedName name="BFPL" localSheetId="57">#REF!</definedName>
    <definedName name="BFPL" localSheetId="5">#REF!</definedName>
    <definedName name="BFPL" localSheetId="59">#REF!</definedName>
    <definedName name="BFPL" localSheetId="61">#REF!</definedName>
    <definedName name="BFPL">#REF!</definedName>
    <definedName name="BFPLBN" localSheetId="10">#REF!</definedName>
    <definedName name="BFPLBN" localSheetId="31">#REF!</definedName>
    <definedName name="BFPLBN" localSheetId="49">#REF!</definedName>
    <definedName name="BFPLBN" localSheetId="50">#REF!</definedName>
    <definedName name="BFPLBN" localSheetId="56">#REF!</definedName>
    <definedName name="BFPLBN" localSheetId="57">#REF!</definedName>
    <definedName name="BFPLBN" localSheetId="5">#REF!</definedName>
    <definedName name="BFPLBN" localSheetId="59">#REF!</definedName>
    <definedName name="BFPLBN" localSheetId="61">#REF!</definedName>
    <definedName name="BFPLBN">#REF!</definedName>
    <definedName name="BFPLD" localSheetId="10">#REF!</definedName>
    <definedName name="BFPLD" localSheetId="31">#REF!</definedName>
    <definedName name="BFPLD" localSheetId="49">#REF!</definedName>
    <definedName name="BFPLD" localSheetId="50">#REF!</definedName>
    <definedName name="BFPLD" localSheetId="56">#REF!</definedName>
    <definedName name="BFPLD" localSheetId="57">#REF!</definedName>
    <definedName name="BFPLD" localSheetId="5">#REF!</definedName>
    <definedName name="BFPLD" localSheetId="59">#REF!</definedName>
    <definedName name="BFPLD" localSheetId="61">#REF!</definedName>
    <definedName name="BFPLD">#REF!</definedName>
    <definedName name="BFPLD_G" localSheetId="10">#REF!</definedName>
    <definedName name="BFPLD_G" localSheetId="31">#REF!</definedName>
    <definedName name="BFPLD_G" localSheetId="49">#REF!</definedName>
    <definedName name="BFPLD_G" localSheetId="50">#REF!</definedName>
    <definedName name="BFPLD_G" localSheetId="56">#REF!</definedName>
    <definedName name="BFPLD_G" localSheetId="57">#REF!</definedName>
    <definedName name="BFPLD_G" localSheetId="5">#REF!</definedName>
    <definedName name="BFPLD_G" localSheetId="59">#REF!</definedName>
    <definedName name="BFPLD_G" localSheetId="61">#REF!</definedName>
    <definedName name="BFPLD_G">#REF!</definedName>
    <definedName name="BFPLE" localSheetId="10">#REF!</definedName>
    <definedName name="BFPLE" localSheetId="31">#REF!</definedName>
    <definedName name="BFPLE" localSheetId="49">#REF!</definedName>
    <definedName name="BFPLE" localSheetId="50">#REF!</definedName>
    <definedName name="BFPLE" localSheetId="56">#REF!</definedName>
    <definedName name="BFPLE" localSheetId="57">#REF!</definedName>
    <definedName name="BFPLE" localSheetId="5">#REF!</definedName>
    <definedName name="BFPLE" localSheetId="59">#REF!</definedName>
    <definedName name="BFPLE" localSheetId="61">#REF!</definedName>
    <definedName name="BFPLE">#REF!</definedName>
    <definedName name="BFPLE_G" localSheetId="10">#REF!</definedName>
    <definedName name="BFPLE_G" localSheetId="31">#REF!</definedName>
    <definedName name="BFPLE_G" localSheetId="49">#REF!</definedName>
    <definedName name="BFPLE_G" localSheetId="50">#REF!</definedName>
    <definedName name="BFPLE_G" localSheetId="56">#REF!</definedName>
    <definedName name="BFPLE_G" localSheetId="57">#REF!</definedName>
    <definedName name="BFPLE_G" localSheetId="5">#REF!</definedName>
    <definedName name="BFPLE_G" localSheetId="59">#REF!</definedName>
    <definedName name="BFPLE_G" localSheetId="61">#REF!</definedName>
    <definedName name="BFPLE_G">#REF!</definedName>
    <definedName name="BFPLMM" localSheetId="10">#REF!</definedName>
    <definedName name="BFPLMM" localSheetId="31">#REF!</definedName>
    <definedName name="BFPLMM" localSheetId="49">#REF!</definedName>
    <definedName name="BFPLMM" localSheetId="50">#REF!</definedName>
    <definedName name="BFPLMM" localSheetId="56">#REF!</definedName>
    <definedName name="BFPLMM" localSheetId="57">#REF!</definedName>
    <definedName name="BFPLMM" localSheetId="5">#REF!</definedName>
    <definedName name="BFPLMM" localSheetId="59">#REF!</definedName>
    <definedName name="BFPLMM" localSheetId="61">#REF!</definedName>
    <definedName name="BFPLMM">#REF!</definedName>
    <definedName name="BFRA">#N/A</definedName>
    <definedName name="BFUND" localSheetId="10">#REF!</definedName>
    <definedName name="BFUND" localSheetId="31">#REF!</definedName>
    <definedName name="BFUND" localSheetId="49">#REF!</definedName>
    <definedName name="BFUND" localSheetId="50">#REF!</definedName>
    <definedName name="BFUND" localSheetId="56">#REF!</definedName>
    <definedName name="BFUND" localSheetId="57">#REF!</definedName>
    <definedName name="BFUND" localSheetId="5">#REF!</definedName>
    <definedName name="BFUND" localSheetId="59">#REF!</definedName>
    <definedName name="BFUND" localSheetId="61">#REF!</definedName>
    <definedName name="BFUND">#REF!</definedName>
    <definedName name="BGS" localSheetId="10">#REF!</definedName>
    <definedName name="BGS" localSheetId="31">#REF!</definedName>
    <definedName name="BGS" localSheetId="49">#REF!</definedName>
    <definedName name="BGS" localSheetId="50">#REF!</definedName>
    <definedName name="BGS" localSheetId="56">#REF!</definedName>
    <definedName name="BGS" localSheetId="57">#REF!</definedName>
    <definedName name="BGS" localSheetId="5">#REF!</definedName>
    <definedName name="BGS" localSheetId="59">#REF!</definedName>
    <definedName name="BGS" localSheetId="61">#REF!</definedName>
    <definedName name="BGS">#REF!</definedName>
    <definedName name="bhnmj" localSheetId="10">'[45]10'!#REF!</definedName>
    <definedName name="bhnmj" localSheetId="1">'[27]10'!#REF!</definedName>
    <definedName name="bhnmj" localSheetId="2">'[27]10'!#REF!</definedName>
    <definedName name="bhnmj" localSheetId="31">'[26]10'!#REF!</definedName>
    <definedName name="bhnmj" localSheetId="4">'[26]10'!#REF!</definedName>
    <definedName name="bhnmj" localSheetId="49">'[27]10'!#REF!</definedName>
    <definedName name="bhnmj" localSheetId="50">'[27]10'!#REF!</definedName>
    <definedName name="bhnmj" localSheetId="56">'[26]10'!#REF!</definedName>
    <definedName name="bhnmj" localSheetId="57">'[26]10'!#REF!</definedName>
    <definedName name="bhnmj" localSheetId="5">'[26]10'!#REF!</definedName>
    <definedName name="bhnmj" localSheetId="59">'[26]10'!#REF!</definedName>
    <definedName name="bhnmj" localSheetId="61">'[26]10'!#REF!</definedName>
    <definedName name="bhnmj" localSheetId="6">'[27]10'!#REF!</definedName>
    <definedName name="bhnmj" localSheetId="7">'[27]10'!#REF!</definedName>
    <definedName name="bhnmj">'[27]10'!#REF!</definedName>
    <definedName name="BI">#N/A</definedName>
    <definedName name="BII" localSheetId="10">#REF!</definedName>
    <definedName name="BII" localSheetId="12">#REF!</definedName>
    <definedName name="BII" localSheetId="1">#REF!</definedName>
    <definedName name="BII" localSheetId="2">#REF!</definedName>
    <definedName name="BII" localSheetId="31">#REF!</definedName>
    <definedName name="BII" localSheetId="4">#REF!</definedName>
    <definedName name="BII" localSheetId="49">#REF!</definedName>
    <definedName name="BII" localSheetId="50">#REF!</definedName>
    <definedName name="BII" localSheetId="56">#REF!</definedName>
    <definedName name="BII" localSheetId="57">#REF!</definedName>
    <definedName name="BII" localSheetId="5">#REF!</definedName>
    <definedName name="BII" localSheetId="59">#REF!</definedName>
    <definedName name="BII" localSheetId="61">#REF!</definedName>
    <definedName name="BII" localSheetId="6">#REF!</definedName>
    <definedName name="BII" localSheetId="7">#REF!</definedName>
    <definedName name="BII">#REF!</definedName>
    <definedName name="BIP" localSheetId="10">#REF!</definedName>
    <definedName name="BIP" localSheetId="31">#REF!</definedName>
    <definedName name="BIP" localSheetId="49">#REF!</definedName>
    <definedName name="BIP" localSheetId="50">#REF!</definedName>
    <definedName name="BIP" localSheetId="56">#REF!</definedName>
    <definedName name="BIP" localSheetId="57">#REF!</definedName>
    <definedName name="BIP" localSheetId="5">#REF!</definedName>
    <definedName name="BIP" localSheetId="59">#REF!</definedName>
    <definedName name="BIP" localSheetId="61">#REF!</definedName>
    <definedName name="BIP">#REF!</definedName>
    <definedName name="BK">#N/A</definedName>
    <definedName name="BKF">#N/A</definedName>
    <definedName name="BKFA" localSheetId="10">#REF!</definedName>
    <definedName name="BKFA" localSheetId="31">#REF!</definedName>
    <definedName name="BKFA" localSheetId="49">#REF!</definedName>
    <definedName name="BKFA" localSheetId="50">#REF!</definedName>
    <definedName name="BKFA" localSheetId="56">#REF!</definedName>
    <definedName name="BKFA" localSheetId="57">#REF!</definedName>
    <definedName name="BKFA" localSheetId="5">#REF!</definedName>
    <definedName name="BKFA" localSheetId="59">#REF!</definedName>
    <definedName name="BKFA" localSheetId="61">#REF!</definedName>
    <definedName name="BKFA">#REF!</definedName>
    <definedName name="BKFBA" localSheetId="10">#REF!</definedName>
    <definedName name="BKFBA" localSheetId="31">#REF!</definedName>
    <definedName name="BKFBA" localSheetId="49">#REF!</definedName>
    <definedName name="BKFBA" localSheetId="50">#REF!</definedName>
    <definedName name="BKFBA" localSheetId="56">#REF!</definedName>
    <definedName name="BKFBA" localSheetId="57">#REF!</definedName>
    <definedName name="BKFBA" localSheetId="5">#REF!</definedName>
    <definedName name="BKFBA" localSheetId="59">#REF!</definedName>
    <definedName name="BKFBA" localSheetId="61">#REF!</definedName>
    <definedName name="BKFBA">#REF!</definedName>
    <definedName name="BKFBI" localSheetId="10">#REF!</definedName>
    <definedName name="BKFBI" localSheetId="31">#REF!</definedName>
    <definedName name="BKFBI" localSheetId="49">#REF!</definedName>
    <definedName name="BKFBI" localSheetId="50">#REF!</definedName>
    <definedName name="BKFBI" localSheetId="56">#REF!</definedName>
    <definedName name="BKFBI" localSheetId="57">#REF!</definedName>
    <definedName name="BKFBI" localSheetId="5">#REF!</definedName>
    <definedName name="BKFBI" localSheetId="59">#REF!</definedName>
    <definedName name="BKFBI" localSheetId="61">#REF!</definedName>
    <definedName name="BKFBI">#REF!</definedName>
    <definedName name="BKFMU" localSheetId="10">#REF!</definedName>
    <definedName name="BKFMU" localSheetId="31">#REF!</definedName>
    <definedName name="BKFMU" localSheetId="49">#REF!</definedName>
    <definedName name="BKFMU" localSheetId="50">#REF!</definedName>
    <definedName name="BKFMU" localSheetId="56">#REF!</definedName>
    <definedName name="BKFMU" localSheetId="57">#REF!</definedName>
    <definedName name="BKFMU" localSheetId="5">#REF!</definedName>
    <definedName name="BKFMU" localSheetId="59">#REF!</definedName>
    <definedName name="BKFMU" localSheetId="61">#REF!</definedName>
    <definedName name="BKFMU">#REF!</definedName>
    <definedName name="BKO" localSheetId="10">#REF!</definedName>
    <definedName name="BKO" localSheetId="31">#REF!</definedName>
    <definedName name="BKO" localSheetId="49">#REF!</definedName>
    <definedName name="BKO" localSheetId="50">#REF!</definedName>
    <definedName name="BKO" localSheetId="56">#REF!</definedName>
    <definedName name="BKO" localSheetId="57">#REF!</definedName>
    <definedName name="BKO" localSheetId="5">#REF!</definedName>
    <definedName name="BKO" localSheetId="59">#REF!</definedName>
    <definedName name="BKO" localSheetId="61">#REF!</definedName>
    <definedName name="BKO">#REF!</definedName>
    <definedName name="BLPH1" hidden="1">'[46]Ex rate bloom'!$A$4</definedName>
    <definedName name="BLPH14" localSheetId="10" hidden="1">[47]Raw_1!#REF!</definedName>
    <definedName name="BLPH14" hidden="1">[47]Raw_1!#REF!</definedName>
    <definedName name="BLPH2" hidden="1">'[46]Ex rate bloom'!$D$4</definedName>
    <definedName name="BLPH3" hidden="1">'[46]Ex rate bloom'!$G$4</definedName>
    <definedName name="BLPH4" hidden="1">'[46]Ex rate bloom'!$J$4</definedName>
    <definedName name="BLPH5" hidden="1">'[46]Ex rate bloom'!$M$4</definedName>
    <definedName name="BLPH6" hidden="1">'[46]Ex rate bloom'!$P$4</definedName>
    <definedName name="BLPH7" hidden="1">'[46]Ex rate bloom'!$S$4</definedName>
    <definedName name="BLPH8" hidden="1">'[46]Ex rate bloom'!$V$4</definedName>
    <definedName name="BLPH80" localSheetId="31" hidden="1">'[48]Technology indices '!$A$4</definedName>
    <definedName name="BLPH80" localSheetId="49" hidden="1">'[49]Technology indices '!$A$4</definedName>
    <definedName name="BLPH80" localSheetId="50" hidden="1">'[49]Technology indices '!$A$4</definedName>
    <definedName name="BLPH80" localSheetId="56" hidden="1">'[48]Technology indices '!$A$4</definedName>
    <definedName name="BLPH80" localSheetId="57" hidden="1">'[48]Technology indices '!$A$4</definedName>
    <definedName name="BLPH80" localSheetId="59" hidden="1">'[48]Technology indices '!$A$4</definedName>
    <definedName name="BLPH80" hidden="1">'[48]Technology indices '!$A$4</definedName>
    <definedName name="BLPH81" localSheetId="31" hidden="1">'[48]Technology indices '!$E$4</definedName>
    <definedName name="BLPH81" localSheetId="49" hidden="1">'[49]Technology indices '!$E$4</definedName>
    <definedName name="BLPH81" localSheetId="50" hidden="1">'[49]Technology indices '!$E$4</definedName>
    <definedName name="BLPH81" localSheetId="56" hidden="1">'[48]Technology indices '!$E$4</definedName>
    <definedName name="BLPH81" localSheetId="57" hidden="1">'[48]Technology indices '!$E$4</definedName>
    <definedName name="BLPH81" localSheetId="59" hidden="1">'[48]Technology indices '!$E$4</definedName>
    <definedName name="BLPH81" hidden="1">'[48]Technology indices '!$E$4</definedName>
    <definedName name="BLPH82" localSheetId="31" hidden="1">'[48]Technology indices '!$I$4</definedName>
    <definedName name="BLPH82" localSheetId="49" hidden="1">'[49]Technology indices '!$I$4</definedName>
    <definedName name="BLPH82" localSheetId="50" hidden="1">'[49]Technology indices '!$I$4</definedName>
    <definedName name="BLPH82" localSheetId="56" hidden="1">'[48]Technology indices '!$I$4</definedName>
    <definedName name="BLPH82" localSheetId="57" hidden="1">'[48]Technology indices '!$I$4</definedName>
    <definedName name="BLPH82" localSheetId="59" hidden="1">'[48]Technology indices '!$I$4</definedName>
    <definedName name="BLPH82" hidden="1">'[48]Technology indices '!$I$4</definedName>
    <definedName name="BM" localSheetId="10">#REF!</definedName>
    <definedName name="BM" localSheetId="31">#REF!</definedName>
    <definedName name="BM" localSheetId="49">#REF!</definedName>
    <definedName name="BM" localSheetId="50">#REF!</definedName>
    <definedName name="BM" localSheetId="56">#REF!</definedName>
    <definedName name="BM" localSheetId="57">#REF!</definedName>
    <definedName name="BM" localSheetId="5">#REF!</definedName>
    <definedName name="BM" localSheetId="59">#REF!</definedName>
    <definedName name="BM" localSheetId="61">#REF!</definedName>
    <definedName name="BM">#REF!</definedName>
    <definedName name="BM.GSR.FCTY.CD" localSheetId="10">#REF!</definedName>
    <definedName name="BM.GSR.FCTY.CD" localSheetId="31">#REF!</definedName>
    <definedName name="BM.GSR.FCTY.CD" localSheetId="49">#REF!</definedName>
    <definedName name="BM.GSR.FCTY.CD" localSheetId="50">#REF!</definedName>
    <definedName name="BM.GSR.FCTY.CD" localSheetId="56">#REF!</definedName>
    <definedName name="BM.GSR.FCTY.CD" localSheetId="57">#REF!</definedName>
    <definedName name="BM.GSR.FCTY.CD" localSheetId="5">#REF!</definedName>
    <definedName name="BM.GSR.FCTY.CD" localSheetId="59">#REF!</definedName>
    <definedName name="BM.GSR.FCTY.CD" localSheetId="61">#REF!</definedName>
    <definedName name="BM.GSR.FCTY.CD">#REF!</definedName>
    <definedName name="BM.GSR.FXAI.CD" localSheetId="10">#REF!</definedName>
    <definedName name="BM.GSR.FXAI.CD" localSheetId="31">#REF!</definedName>
    <definedName name="BM.GSR.FXAI.CD" localSheetId="49">#REF!</definedName>
    <definedName name="BM.GSR.FXAI.CD" localSheetId="50">#REF!</definedName>
    <definedName name="BM.GSR.FXAI.CD" localSheetId="56">#REF!</definedName>
    <definedName name="BM.GSR.FXAI.CD" localSheetId="57">#REF!</definedName>
    <definedName name="BM.GSR.FXAI.CD" localSheetId="5">#REF!</definedName>
    <definedName name="BM.GSR.FXAI.CD" localSheetId="59">#REF!</definedName>
    <definedName name="BM.GSR.FXAI.CD" localSheetId="61">#REF!</definedName>
    <definedName name="BM.GSR.FXAI.CD">#REF!</definedName>
    <definedName name="BM.GSR.GNFS.CD" localSheetId="10">#REF!</definedName>
    <definedName name="BM.GSR.GNFS.CD" localSheetId="31">#REF!</definedName>
    <definedName name="BM.GSR.GNFS.CD" localSheetId="49">#REF!</definedName>
    <definedName name="BM.GSR.GNFS.CD" localSheetId="50">#REF!</definedName>
    <definedName name="BM.GSR.GNFS.CD" localSheetId="56">#REF!</definedName>
    <definedName name="BM.GSR.GNFS.CD" localSheetId="57">#REF!</definedName>
    <definedName name="BM.GSR.GNFS.CD" localSheetId="5">#REF!</definedName>
    <definedName name="BM.GSR.GNFS.CD" localSheetId="59">#REF!</definedName>
    <definedName name="BM.GSR.GNFS.CD" localSheetId="61">#REF!</definedName>
    <definedName name="BM.GSR.GNFS.CD">#REF!</definedName>
    <definedName name="BM.GSR.MRCH.CD" localSheetId="10">#REF!</definedName>
    <definedName name="BM.GSR.MRCH.CD" localSheetId="31">#REF!</definedName>
    <definedName name="BM.GSR.MRCH.CD" localSheetId="49">#REF!</definedName>
    <definedName name="BM.GSR.MRCH.CD" localSheetId="50">#REF!</definedName>
    <definedName name="BM.GSR.MRCH.CD" localSheetId="56">#REF!</definedName>
    <definedName name="BM.GSR.MRCH.CD" localSheetId="57">#REF!</definedName>
    <definedName name="BM.GSR.MRCH.CD" localSheetId="5">#REF!</definedName>
    <definedName name="BM.GSR.MRCH.CD" localSheetId="59">#REF!</definedName>
    <definedName name="BM.GSR.MRCH.CD" localSheetId="61">#REF!</definedName>
    <definedName name="BM.GSR.MRCH.CD">#REF!</definedName>
    <definedName name="BM.GSR.NFSV.CD" localSheetId="10">#REF!</definedName>
    <definedName name="BM.GSR.NFSV.CD" localSheetId="31">#REF!</definedName>
    <definedName name="BM.GSR.NFSV.CD" localSheetId="49">#REF!</definedName>
    <definedName name="BM.GSR.NFSV.CD" localSheetId="50">#REF!</definedName>
    <definedName name="BM.GSR.NFSV.CD" localSheetId="56">#REF!</definedName>
    <definedName name="BM.GSR.NFSV.CD" localSheetId="57">#REF!</definedName>
    <definedName name="BM.GSR.NFSV.CD" localSheetId="5">#REF!</definedName>
    <definedName name="BM.GSR.NFSV.CD" localSheetId="59">#REF!</definedName>
    <definedName name="BM.GSR.NFSV.CD" localSheetId="61">#REF!</definedName>
    <definedName name="BM.GSR.NFSV.CD">#REF!</definedName>
    <definedName name="BM.GSR.TOTL.CD" localSheetId="10">#REF!</definedName>
    <definedName name="BM.GSR.TOTL.CD" localSheetId="31">#REF!</definedName>
    <definedName name="BM.GSR.TOTL.CD" localSheetId="49">#REF!</definedName>
    <definedName name="BM.GSR.TOTL.CD" localSheetId="50">#REF!</definedName>
    <definedName name="BM.GSR.TOTL.CD" localSheetId="56">#REF!</definedName>
    <definedName name="BM.GSR.TOTL.CD" localSheetId="57">#REF!</definedName>
    <definedName name="BM.GSR.TOTL.CD" localSheetId="5">#REF!</definedName>
    <definedName name="BM.GSR.TOTL.CD" localSheetId="59">#REF!</definedName>
    <definedName name="BM.GSR.TOTL.CD" localSheetId="61">#REF!</definedName>
    <definedName name="BM.GSR.TOTL.CD">#REF!</definedName>
    <definedName name="BM.TRF.CURR.CD" localSheetId="10">#REF!</definedName>
    <definedName name="BM.TRF.CURR.CD" localSheetId="31">#REF!</definedName>
    <definedName name="BM.TRF.CURR.CD" localSheetId="49">#REF!</definedName>
    <definedName name="BM.TRF.CURR.CD" localSheetId="50">#REF!</definedName>
    <definedName name="BM.TRF.CURR.CD" localSheetId="56">#REF!</definedName>
    <definedName name="BM.TRF.CURR.CD" localSheetId="57">#REF!</definedName>
    <definedName name="BM.TRF.CURR.CD" localSheetId="5">#REF!</definedName>
    <definedName name="BM.TRF.CURR.CD" localSheetId="59">#REF!</definedName>
    <definedName name="BM.TRF.CURR.CD" localSheetId="61">#REF!</definedName>
    <definedName name="BM.TRF.CURR.CD">#REF!</definedName>
    <definedName name="BM.TRF.PRVT.CD" localSheetId="10">#REF!</definedName>
    <definedName name="BM.TRF.PRVT.CD" localSheetId="31">#REF!</definedName>
    <definedName name="BM.TRF.PRVT.CD" localSheetId="49">#REF!</definedName>
    <definedName name="BM.TRF.PRVT.CD" localSheetId="50">#REF!</definedName>
    <definedName name="BM.TRF.PRVT.CD" localSheetId="56">#REF!</definedName>
    <definedName name="BM.TRF.PRVT.CD" localSheetId="57">#REF!</definedName>
    <definedName name="BM.TRF.PRVT.CD" localSheetId="5">#REF!</definedName>
    <definedName name="BM.TRF.PRVT.CD" localSheetId="59">#REF!</definedName>
    <definedName name="BM.TRF.PRVT.CD" localSheetId="61">#REF!</definedName>
    <definedName name="BM.TRF.PRVT.CD">#REF!</definedName>
    <definedName name="BMG">[50]Q6!$E$28:$AH$28</definedName>
    <definedName name="BMI" localSheetId="10">#REF!</definedName>
    <definedName name="BMI" localSheetId="31">#REF!</definedName>
    <definedName name="BMI" localSheetId="49">#REF!</definedName>
    <definedName name="BMI" localSheetId="50">#REF!</definedName>
    <definedName name="BMI" localSheetId="56">#REF!</definedName>
    <definedName name="BMI" localSheetId="57">#REF!</definedName>
    <definedName name="BMI" localSheetId="5">#REF!</definedName>
    <definedName name="BMI" localSheetId="59">#REF!</definedName>
    <definedName name="BMI" localSheetId="61">#REF!</definedName>
    <definedName name="BMI">#REF!</definedName>
    <definedName name="BMII">#N/A</definedName>
    <definedName name="BMII_7" localSheetId="10">#REF!</definedName>
    <definedName name="BMII_7" localSheetId="31">#REF!</definedName>
    <definedName name="BMII_7" localSheetId="49">#REF!</definedName>
    <definedName name="BMII_7" localSheetId="50">#REF!</definedName>
    <definedName name="BMII_7" localSheetId="56">#REF!</definedName>
    <definedName name="BMII_7" localSheetId="57">#REF!</definedName>
    <definedName name="BMII_7" localSheetId="5">#REF!</definedName>
    <definedName name="BMII_7" localSheetId="59">#REF!</definedName>
    <definedName name="BMII_7" localSheetId="61">#REF!</definedName>
    <definedName name="BMII_7">#REF!</definedName>
    <definedName name="BMII_G" localSheetId="10">#REF!</definedName>
    <definedName name="BMII_G" localSheetId="31">#REF!</definedName>
    <definedName name="BMII_G" localSheetId="49">#REF!</definedName>
    <definedName name="BMII_G" localSheetId="50">#REF!</definedName>
    <definedName name="BMII_G" localSheetId="56">#REF!</definedName>
    <definedName name="BMII_G" localSheetId="57">#REF!</definedName>
    <definedName name="BMII_G" localSheetId="5">#REF!</definedName>
    <definedName name="BMII_G" localSheetId="59">#REF!</definedName>
    <definedName name="BMII_G" localSheetId="61">#REF!</definedName>
    <definedName name="BMII_G">#REF!</definedName>
    <definedName name="BMII_P" localSheetId="10">#REF!</definedName>
    <definedName name="BMII_P" localSheetId="31">#REF!</definedName>
    <definedName name="BMII_P" localSheetId="49">#REF!</definedName>
    <definedName name="BMII_P" localSheetId="50">#REF!</definedName>
    <definedName name="BMII_P" localSheetId="56">#REF!</definedName>
    <definedName name="BMII_P" localSheetId="57">#REF!</definedName>
    <definedName name="BMII_P" localSheetId="5">#REF!</definedName>
    <definedName name="BMII_P" localSheetId="59">#REF!</definedName>
    <definedName name="BMII_P" localSheetId="61">#REF!</definedName>
    <definedName name="BMII_P">#REF!</definedName>
    <definedName name="BMIIB">#N/A</definedName>
    <definedName name="BMIIBA" localSheetId="10">#REF!</definedName>
    <definedName name="BMIIBA" localSheetId="31">#REF!</definedName>
    <definedName name="BMIIBA" localSheetId="49">#REF!</definedName>
    <definedName name="BMIIBA" localSheetId="50">#REF!</definedName>
    <definedName name="BMIIBA" localSheetId="56">#REF!</definedName>
    <definedName name="BMIIBA" localSheetId="57">#REF!</definedName>
    <definedName name="BMIIBA" localSheetId="5">#REF!</definedName>
    <definedName name="BMIIBA" localSheetId="59">#REF!</definedName>
    <definedName name="BMIIBA" localSheetId="61">#REF!</definedName>
    <definedName name="BMIIBA">#REF!</definedName>
    <definedName name="BMIIBI" localSheetId="10">#REF!</definedName>
    <definedName name="BMIIBI" localSheetId="31">#REF!</definedName>
    <definedName name="BMIIBI" localSheetId="49">#REF!</definedName>
    <definedName name="BMIIBI" localSheetId="50">#REF!</definedName>
    <definedName name="BMIIBI" localSheetId="56">#REF!</definedName>
    <definedName name="BMIIBI" localSheetId="57">#REF!</definedName>
    <definedName name="BMIIBI" localSheetId="5">#REF!</definedName>
    <definedName name="BMIIBI" localSheetId="59">#REF!</definedName>
    <definedName name="BMIIBI" localSheetId="61">#REF!</definedName>
    <definedName name="BMIIBI">#REF!</definedName>
    <definedName name="BMIIG">#N/A</definedName>
    <definedName name="BMIIMU" localSheetId="10">#REF!</definedName>
    <definedName name="BMIIMU" localSheetId="31">#REF!</definedName>
    <definedName name="BMIIMU" localSheetId="49">#REF!</definedName>
    <definedName name="BMIIMU" localSheetId="50">#REF!</definedName>
    <definedName name="BMIIMU" localSheetId="56">#REF!</definedName>
    <definedName name="BMIIMU" localSheetId="57">#REF!</definedName>
    <definedName name="BMIIMU" localSheetId="5">#REF!</definedName>
    <definedName name="BMIIMU" localSheetId="59">#REF!</definedName>
    <definedName name="BMIIMU" localSheetId="61">#REF!</definedName>
    <definedName name="BMIIMU">#REF!</definedName>
    <definedName name="BMS" localSheetId="10">#REF!</definedName>
    <definedName name="BMS" localSheetId="31">#REF!</definedName>
    <definedName name="BMS" localSheetId="49">#REF!</definedName>
    <definedName name="BMS" localSheetId="50">#REF!</definedName>
    <definedName name="BMS" localSheetId="56">#REF!</definedName>
    <definedName name="BMS" localSheetId="57">#REF!</definedName>
    <definedName name="BMS" localSheetId="5">#REF!</definedName>
    <definedName name="BMS" localSheetId="59">#REF!</definedName>
    <definedName name="BMS" localSheetId="61">#REF!</definedName>
    <definedName name="BMS">#REF!</definedName>
    <definedName name="BN.CAB.XOKA.CD" localSheetId="10">#REF!</definedName>
    <definedName name="BN.CAB.XOKA.CD" localSheetId="31">#REF!</definedName>
    <definedName name="BN.CAB.XOKA.CD" localSheetId="49">#REF!</definedName>
    <definedName name="BN.CAB.XOKA.CD" localSheetId="50">#REF!</definedName>
    <definedName name="BN.CAB.XOKA.CD" localSheetId="56">#REF!</definedName>
    <definedName name="BN.CAB.XOKA.CD" localSheetId="57">#REF!</definedName>
    <definedName name="BN.CAB.XOKA.CD" localSheetId="5">#REF!</definedName>
    <definedName name="BN.CAB.XOKA.CD" localSheetId="59">#REF!</definedName>
    <definedName name="BN.CAB.XOKA.CD" localSheetId="61">#REF!</definedName>
    <definedName name="BN.CAB.XOKA.CD">#REF!</definedName>
    <definedName name="BN.DSR.UNPD.CD" localSheetId="10">#REF!</definedName>
    <definedName name="BN.DSR.UNPD.CD" localSheetId="31">#REF!</definedName>
    <definedName name="BN.DSR.UNPD.CD" localSheetId="49">#REF!</definedName>
    <definedName name="BN.DSR.UNPD.CD" localSheetId="50">#REF!</definedName>
    <definedName name="BN.DSR.UNPD.CD" localSheetId="56">#REF!</definedName>
    <definedName name="BN.DSR.UNPD.CD" localSheetId="57">#REF!</definedName>
    <definedName name="BN.DSR.UNPD.CD" localSheetId="5">#REF!</definedName>
    <definedName name="BN.DSR.UNPD.CD" localSheetId="59">#REF!</definedName>
    <definedName name="BN.DSR.UNPD.CD" localSheetId="61">#REF!</definedName>
    <definedName name="BN.DSR.UNPD.CD">#REF!</definedName>
    <definedName name="BN.GSR.FCTY.CD" localSheetId="10">#REF!</definedName>
    <definedName name="BN.GSR.FCTY.CD" localSheetId="31">#REF!</definedName>
    <definedName name="BN.GSR.FCTY.CD" localSheetId="49">#REF!</definedName>
    <definedName name="BN.GSR.FCTY.CD" localSheetId="50">#REF!</definedName>
    <definedName name="BN.GSR.FCTY.CD" localSheetId="56">#REF!</definedName>
    <definedName name="BN.GSR.FCTY.CD" localSheetId="57">#REF!</definedName>
    <definedName name="BN.GSR.FCTY.CD" localSheetId="5">#REF!</definedName>
    <definedName name="BN.GSR.FCTY.CD" localSheetId="59">#REF!</definedName>
    <definedName name="BN.GSR.FCTY.CD" localSheetId="61">#REF!</definedName>
    <definedName name="BN.GSR.FCTY.CD">#REF!</definedName>
    <definedName name="BN.GSR.GNFS.CD" localSheetId="10">#REF!</definedName>
    <definedName name="BN.GSR.GNFS.CD" localSheetId="31">#REF!</definedName>
    <definedName name="BN.GSR.GNFS.CD" localSheetId="49">#REF!</definedName>
    <definedName name="BN.GSR.GNFS.CD" localSheetId="50">#REF!</definedName>
    <definedName name="BN.GSR.GNFS.CD" localSheetId="56">#REF!</definedName>
    <definedName name="BN.GSR.GNFS.CD" localSheetId="57">#REF!</definedName>
    <definedName name="BN.GSR.GNFS.CD" localSheetId="5">#REF!</definedName>
    <definedName name="BN.GSR.GNFS.CD" localSheetId="59">#REF!</definedName>
    <definedName name="BN.GSR.GNFS.CD" localSheetId="61">#REF!</definedName>
    <definedName name="BN.GSR.GNFS.CD">#REF!</definedName>
    <definedName name="BN.GSR.MRCH.CD" localSheetId="10">#REF!</definedName>
    <definedName name="BN.GSR.MRCH.CD" localSheetId="31">#REF!</definedName>
    <definedName name="BN.GSR.MRCH.CD" localSheetId="49">#REF!</definedName>
    <definedName name="BN.GSR.MRCH.CD" localSheetId="50">#REF!</definedName>
    <definedName name="BN.GSR.MRCH.CD" localSheetId="56">#REF!</definedName>
    <definedName name="BN.GSR.MRCH.CD" localSheetId="57">#REF!</definedName>
    <definedName name="BN.GSR.MRCH.CD" localSheetId="5">#REF!</definedName>
    <definedName name="BN.GSR.MRCH.CD" localSheetId="59">#REF!</definedName>
    <definedName name="BN.GSR.MRCH.CD" localSheetId="61">#REF!</definedName>
    <definedName name="BN.GSR.MRCH.CD">#REF!</definedName>
    <definedName name="BN.KAC.FNEI.CD" localSheetId="10">#REF!</definedName>
    <definedName name="BN.KAC.FNEI.CD" localSheetId="31">#REF!</definedName>
    <definedName name="BN.KAC.FNEI.CD" localSheetId="49">#REF!</definedName>
    <definedName name="BN.KAC.FNEI.CD" localSheetId="50">#REF!</definedName>
    <definedName name="BN.KAC.FNEI.CD" localSheetId="56">#REF!</definedName>
    <definedName name="BN.KAC.FNEI.CD" localSheetId="57">#REF!</definedName>
    <definedName name="BN.KAC.FNEI.CD" localSheetId="5">#REF!</definedName>
    <definedName name="BN.KAC.FNEI.CD" localSheetId="59">#REF!</definedName>
    <definedName name="BN.KAC.FNEI.CD" localSheetId="61">#REF!</definedName>
    <definedName name="BN.KAC.FNEI.CD">#REF!</definedName>
    <definedName name="BN.KAC.OTHR.CD" localSheetId="10">#REF!</definedName>
    <definedName name="BN.KAC.OTHR.CD" localSheetId="31">#REF!</definedName>
    <definedName name="BN.KAC.OTHR.CD" localSheetId="49">#REF!</definedName>
    <definedName name="BN.KAC.OTHR.CD" localSheetId="50">#REF!</definedName>
    <definedName name="BN.KAC.OTHR.CD" localSheetId="56">#REF!</definedName>
    <definedName name="BN.KAC.OTHR.CD" localSheetId="57">#REF!</definedName>
    <definedName name="BN.KAC.OTHR.CD" localSheetId="5">#REF!</definedName>
    <definedName name="BN.KAC.OTHR.CD" localSheetId="59">#REF!</definedName>
    <definedName name="BN.KAC.OTHR.CD" localSheetId="61">#REF!</definedName>
    <definedName name="BN.KAC.OTHR.CD">#REF!</definedName>
    <definedName name="BN.KLT.DINV.CD" localSheetId="10">#REF!</definedName>
    <definedName name="BN.KLT.DINV.CD" localSheetId="31">#REF!</definedName>
    <definedName name="BN.KLT.DINV.CD" localSheetId="49">#REF!</definedName>
    <definedName name="BN.KLT.DINV.CD" localSheetId="50">#REF!</definedName>
    <definedName name="BN.KLT.DINV.CD" localSheetId="56">#REF!</definedName>
    <definedName name="BN.KLT.DINV.CD" localSheetId="57">#REF!</definedName>
    <definedName name="BN.KLT.DINV.CD" localSheetId="5">#REF!</definedName>
    <definedName name="BN.KLT.DINV.CD" localSheetId="59">#REF!</definedName>
    <definedName name="BN.KLT.DINV.CD" localSheetId="61">#REF!</definedName>
    <definedName name="BN.KLT.DINV.CD">#REF!</definedName>
    <definedName name="BN.KLT.NFLW.CD" localSheetId="10">#REF!</definedName>
    <definedName name="BN.KLT.NFLW.CD" localSheetId="31">#REF!</definedName>
    <definedName name="BN.KLT.NFLW.CD" localSheetId="49">#REF!</definedName>
    <definedName name="BN.KLT.NFLW.CD" localSheetId="50">#REF!</definedName>
    <definedName name="BN.KLT.NFLW.CD" localSheetId="56">#REF!</definedName>
    <definedName name="BN.KLT.NFLW.CD" localSheetId="57">#REF!</definedName>
    <definedName name="BN.KLT.NFLW.CD" localSheetId="5">#REF!</definedName>
    <definedName name="BN.KLT.NFLW.CD" localSheetId="59">#REF!</definedName>
    <definedName name="BN.KLT.NFLW.CD" localSheetId="61">#REF!</definedName>
    <definedName name="BN.KLT.NFLW.CD">#REF!</definedName>
    <definedName name="BN.KLT.PTXL.CD" localSheetId="10">#REF!</definedName>
    <definedName name="BN.KLT.PTXL.CD" localSheetId="31">#REF!</definedName>
    <definedName name="BN.KLT.PTXL.CD" localSheetId="49">#REF!</definedName>
    <definedName name="BN.KLT.PTXL.CD" localSheetId="50">#REF!</definedName>
    <definedName name="BN.KLT.PTXL.CD" localSheetId="56">#REF!</definedName>
    <definedName name="BN.KLT.PTXL.CD" localSheetId="57">#REF!</definedName>
    <definedName name="BN.KLT.PTXL.CD" localSheetId="5">#REF!</definedName>
    <definedName name="BN.KLT.PTXL.CD" localSheetId="59">#REF!</definedName>
    <definedName name="BN.KLT.PTXL.CD" localSheetId="61">#REF!</definedName>
    <definedName name="BN.KLT.PTXL.CD">#REF!</definedName>
    <definedName name="BN.RES.INCL.CD" localSheetId="10">#REF!</definedName>
    <definedName name="BN.RES.INCL.CD" localSheetId="31">#REF!</definedName>
    <definedName name="BN.RES.INCL.CD" localSheetId="49">#REF!</definedName>
    <definedName name="BN.RES.INCL.CD" localSheetId="50">#REF!</definedName>
    <definedName name="BN.RES.INCL.CD" localSheetId="56">#REF!</definedName>
    <definedName name="BN.RES.INCL.CD" localSheetId="57">#REF!</definedName>
    <definedName name="BN.RES.INCL.CD" localSheetId="5">#REF!</definedName>
    <definedName name="BN.RES.INCL.CD" localSheetId="59">#REF!</definedName>
    <definedName name="BN.RES.INCL.CD" localSheetId="61">#REF!</definedName>
    <definedName name="BN.RES.INCL.CD">#REF!</definedName>
    <definedName name="BN.TRF.CURR.CD" localSheetId="10">#REF!</definedName>
    <definedName name="BN.TRF.CURR.CD" localSheetId="31">#REF!</definedName>
    <definedName name="BN.TRF.CURR.CD" localSheetId="49">#REF!</definedName>
    <definedName name="BN.TRF.CURR.CD" localSheetId="50">#REF!</definedName>
    <definedName name="BN.TRF.CURR.CD" localSheetId="56">#REF!</definedName>
    <definedName name="BN.TRF.CURR.CD" localSheetId="57">#REF!</definedName>
    <definedName name="BN.TRF.CURR.CD" localSheetId="5">#REF!</definedName>
    <definedName name="BN.TRF.CURR.CD" localSheetId="59">#REF!</definedName>
    <definedName name="BN.TRF.CURR.CD" localSheetId="61">#REF!</definedName>
    <definedName name="BN.TRF.CURR.CD">#REF!</definedName>
    <definedName name="BN.TRF.KOGT.CD" localSheetId="10">#REF!</definedName>
    <definedName name="BN.TRF.KOGT.CD" localSheetId="31">#REF!</definedName>
    <definedName name="BN.TRF.KOGT.CD" localSheetId="49">#REF!</definedName>
    <definedName name="BN.TRF.KOGT.CD" localSheetId="50">#REF!</definedName>
    <definedName name="BN.TRF.KOGT.CD" localSheetId="56">#REF!</definedName>
    <definedName name="BN.TRF.KOGT.CD" localSheetId="57">#REF!</definedName>
    <definedName name="BN.TRF.KOGT.CD" localSheetId="5">#REF!</definedName>
    <definedName name="BN.TRF.KOGT.CD" localSheetId="59">#REF!</definedName>
    <definedName name="BN.TRF.KOGT.CD" localSheetId="61">#REF!</definedName>
    <definedName name="BN.TRF.KOGT.CD">#REF!</definedName>
    <definedName name="BN.TRF.OFDC.CD" localSheetId="10">#REF!</definedName>
    <definedName name="BN.TRF.OFDC.CD" localSheetId="31">#REF!</definedName>
    <definedName name="BN.TRF.OFDC.CD" localSheetId="49">#REF!</definedName>
    <definedName name="BN.TRF.OFDC.CD" localSheetId="50">#REF!</definedName>
    <definedName name="BN.TRF.OFDC.CD" localSheetId="56">#REF!</definedName>
    <definedName name="BN.TRF.OFDC.CD" localSheetId="57">#REF!</definedName>
    <definedName name="BN.TRF.OFDC.CD" localSheetId="5">#REF!</definedName>
    <definedName name="BN.TRF.OFDC.CD" localSheetId="59">#REF!</definedName>
    <definedName name="BN.TRF.OFDC.CD" localSheetId="61">#REF!</definedName>
    <definedName name="BN.TRF.OFDC.CD">#REF!</definedName>
    <definedName name="BN.TRF.PRVT.CD" localSheetId="10">#REF!</definedName>
    <definedName name="BN.TRF.PRVT.CD" localSheetId="31">#REF!</definedName>
    <definedName name="BN.TRF.PRVT.CD" localSheetId="49">#REF!</definedName>
    <definedName name="BN.TRF.PRVT.CD" localSheetId="50">#REF!</definedName>
    <definedName name="BN.TRF.PRVT.CD" localSheetId="56">#REF!</definedName>
    <definedName name="BN.TRF.PRVT.CD" localSheetId="57">#REF!</definedName>
    <definedName name="BN.TRF.PRVT.CD" localSheetId="5">#REF!</definedName>
    <definedName name="BN.TRF.PRVT.CD" localSheetId="59">#REF!</definedName>
    <definedName name="BN.TRF.PRVT.CD" localSheetId="61">#REF!</definedName>
    <definedName name="BN.TRF.PRVT.CD">#REF!</definedName>
    <definedName name="BNEO" localSheetId="10">#REF!</definedName>
    <definedName name="BNEO" localSheetId="31">#REF!</definedName>
    <definedName name="BNEO" localSheetId="49">#REF!</definedName>
    <definedName name="BNEO" localSheetId="50">#REF!</definedName>
    <definedName name="BNEO" localSheetId="56">#REF!</definedName>
    <definedName name="BNEO" localSheetId="57">#REF!</definedName>
    <definedName name="BNEO" localSheetId="5">#REF!</definedName>
    <definedName name="BNEO" localSheetId="59">#REF!</definedName>
    <definedName name="BNEO" localSheetId="61">#REF!</definedName>
    <definedName name="BNEO">#REF!</definedName>
    <definedName name="BO" localSheetId="10">#REF!</definedName>
    <definedName name="BO" localSheetId="31">#REF!</definedName>
    <definedName name="BO" localSheetId="49">#REF!</definedName>
    <definedName name="BO" localSheetId="50">#REF!</definedName>
    <definedName name="BO" localSheetId="56">#REF!</definedName>
    <definedName name="BO" localSheetId="57">#REF!</definedName>
    <definedName name="BO" localSheetId="5">#REF!</definedName>
    <definedName name="BO" localSheetId="59">#REF!</definedName>
    <definedName name="BO" localSheetId="61">#REF!</definedName>
    <definedName name="BO">#REF!</definedName>
    <definedName name="board" localSheetId="10" hidden="1">{FALSE,FALSE,-1.25,-15.5,484.5,276.75,FALSE,FALSE,TRUE,TRUE,0,12,#N/A,46,#N/A,2.93460490463215,15.35,1,FALSE,FALSE,3,TRUE,1,FALSE,100,"Swvu.PLA1.","ACwvu.PLA1.",#N/A,FALSE,FALSE,0,0,0,0,2,"","",TRUE,TRUE,FALSE,FALSE,1,60,#N/A,#N/A,FALSE,FALSE,FALSE,FALSE,FALSE,FALSE,FALSE,9,65532,65532,FALSE,FALSE,TRUE,TRUE,TRUE}</definedName>
    <definedName name="board" localSheetId="31" hidden="1">{FALSE,FALSE,-1.25,-15.5,484.5,276.75,FALSE,FALSE,TRUE,TRUE,0,12,#N/A,46,#N/A,2.93460490463215,15.35,1,FALSE,FALSE,3,TRUE,1,FALSE,100,"Swvu.PLA1.","ACwvu.PLA1.",#N/A,FALSE,FALSE,0,0,0,0,2,"","",TRUE,TRUE,FALSE,FALSE,1,60,#N/A,#N/A,FALSE,FALSE,FALSE,FALSE,FALSE,FALSE,FALSE,9,65532,65532,FALSE,FALSE,TRUE,TRUE,TRUE}</definedName>
    <definedName name="board" localSheetId="49" hidden="1">{FALSE,FALSE,-1.25,-15.5,484.5,276.75,FALSE,FALSE,TRUE,TRUE,0,12,#N/A,46,#N/A,2.93460490463215,15.35,1,FALSE,FALSE,3,TRUE,1,FALSE,100,"Swvu.PLA1.","ACwvu.PLA1.",#N/A,FALSE,FALSE,0,0,0,0,2,"","",TRUE,TRUE,FALSE,FALSE,1,60,#N/A,#N/A,FALSE,FALSE,FALSE,FALSE,FALSE,FALSE,FALSE,9,65532,65532,FALSE,FALSE,TRUE,TRUE,TRUE}</definedName>
    <definedName name="board" localSheetId="50" hidden="1">{FALSE,FALSE,-1.25,-15.5,484.5,276.75,FALSE,FALSE,TRUE,TRUE,0,12,#N/A,46,#N/A,2.93460490463215,15.35,1,FALSE,FALSE,3,TRUE,1,FALSE,100,"Swvu.PLA1.","ACwvu.PLA1.",#N/A,FALSE,FALSE,0,0,0,0,2,"","",TRUE,TRUE,FALSE,FALSE,1,60,#N/A,#N/A,FALSE,FALSE,FALSE,FALSE,FALSE,FALSE,FALSE,9,65532,65532,FALSE,FALSE,TRUE,TRUE,TRUE}</definedName>
    <definedName name="board" localSheetId="56" hidden="1">{FALSE,FALSE,-1.25,-15.5,484.5,276.75,FALSE,FALSE,TRUE,TRUE,0,12,#N/A,46,#N/A,2.93460490463215,15.35,1,FALSE,FALSE,3,TRUE,1,FALSE,100,"Swvu.PLA1.","ACwvu.PLA1.",#N/A,FALSE,FALSE,0,0,0,0,2,"","",TRUE,TRUE,FALSE,FALSE,1,60,#N/A,#N/A,FALSE,FALSE,FALSE,FALSE,FALSE,FALSE,FALSE,9,65532,65532,FALSE,FALSE,TRUE,TRUE,TRUE}</definedName>
    <definedName name="board" localSheetId="57" hidden="1">{FALSE,FALSE,-1.25,-15.5,484.5,276.75,FALSE,FALSE,TRUE,TRUE,0,12,#N/A,46,#N/A,2.93460490463215,15.35,1,FALSE,FALSE,3,TRUE,1,FALSE,100,"Swvu.PLA1.","ACwvu.PLA1.",#N/A,FALSE,FALSE,0,0,0,0,2,"","",TRUE,TRUE,FALSE,FALSE,1,60,#N/A,#N/A,FALSE,FALSE,FALSE,FALSE,FALSE,FALSE,FALSE,9,65532,65532,FALSE,FALSE,TRUE,TRUE,TRUE}</definedName>
    <definedName name="board" localSheetId="5" hidden="1">{FALSE,FALSE,-1.25,-15.5,484.5,276.75,FALSE,FALSE,TRUE,TRUE,0,12,#N/A,46,#N/A,2.93460490463215,15.35,1,FALSE,FALSE,3,TRUE,1,FALSE,100,"Swvu.PLA1.","ACwvu.PLA1.",#N/A,FALSE,FALSE,0,0,0,0,2,"","",TRUE,TRUE,FALSE,FALSE,1,60,#N/A,#N/A,FALSE,FALSE,FALSE,FALSE,FALSE,FALSE,FALSE,9,65532,65532,FALSE,FALSE,TRUE,TRUE,TRUE}</definedName>
    <definedName name="board" localSheetId="59" hidden="1">{FALSE,FALSE,-1.25,-15.5,484.5,276.75,FALSE,FALSE,TRUE,TRUE,0,12,#N/A,46,#N/A,2.93460490463215,15.35,1,FALSE,FALSE,3,TRUE,1,FALSE,100,"Swvu.PLA1.","ACwvu.PLA1.",#N/A,FALSE,FALSE,0,0,0,0,2,"","",TRUE,TRUE,FALSE,FALSE,1,60,#N/A,#N/A,FALSE,FALSE,FALSE,FALSE,FALSE,FALSE,FALSE,9,65532,65532,FALSE,FALSE,TRUE,TRUE,TRUE}</definedName>
    <definedName name="board" localSheetId="61"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ard2" localSheetId="10">'11'!board2</definedName>
    <definedName name="board2" localSheetId="31">'32'!board2</definedName>
    <definedName name="board2" localSheetId="49">'51'!board2</definedName>
    <definedName name="board2" localSheetId="50">'52'!board2</definedName>
    <definedName name="board2" localSheetId="56">'57a-57b'!board2</definedName>
    <definedName name="board2" localSheetId="57">'58'!board2</definedName>
    <definedName name="board2" localSheetId="5">'6'!board2</definedName>
    <definedName name="board2" localSheetId="59">'60'!board2</definedName>
    <definedName name="board2" localSheetId="61">'62'!board2</definedName>
    <definedName name="board2">[0]!board2</definedName>
    <definedName name="BOF" localSheetId="10">#REF!</definedName>
    <definedName name="BOF" localSheetId="31">#REF!</definedName>
    <definedName name="BOF" localSheetId="49">#REF!</definedName>
    <definedName name="BOF" localSheetId="50">#REF!</definedName>
    <definedName name="BOF" localSheetId="56">#REF!</definedName>
    <definedName name="BOF" localSheetId="57">#REF!</definedName>
    <definedName name="BOF" localSheetId="5">#REF!</definedName>
    <definedName name="BOF" localSheetId="59">#REF!</definedName>
    <definedName name="BOF" localSheetId="61">#REF!</definedName>
    <definedName name="BOF">#REF!</definedName>
    <definedName name="Bolivia" localSheetId="10">#REF!</definedName>
    <definedName name="Bolivia" localSheetId="31">#REF!</definedName>
    <definedName name="Bolivia" localSheetId="49">#REF!</definedName>
    <definedName name="Bolivia" localSheetId="50">#REF!</definedName>
    <definedName name="Bolivia" localSheetId="56">#REF!</definedName>
    <definedName name="Bolivia" localSheetId="57">#REF!</definedName>
    <definedName name="Bolivia" localSheetId="5">#REF!</definedName>
    <definedName name="Bolivia" localSheetId="59">#REF!</definedName>
    <definedName name="Bolivia" localSheetId="61">#REF!</definedName>
    <definedName name="Bolivia">#REF!</definedName>
    <definedName name="bom" localSheetId="10">'[26]10'!#REF!</definedName>
    <definedName name="bom" localSheetId="12">'[27]10'!#REF!</definedName>
    <definedName name="bom" localSheetId="1">'[27]10'!#REF!</definedName>
    <definedName name="bom" localSheetId="2">'[27]10'!#REF!</definedName>
    <definedName name="bom" localSheetId="31">'[26]10'!#REF!</definedName>
    <definedName name="bom" localSheetId="4">'[26]10'!#REF!</definedName>
    <definedName name="bom" localSheetId="49">'[27]10'!#REF!</definedName>
    <definedName name="bom" localSheetId="50">'[27]10'!#REF!</definedName>
    <definedName name="bom" localSheetId="56">'[26]10'!#REF!</definedName>
    <definedName name="bom" localSheetId="57">'[26]10'!#REF!</definedName>
    <definedName name="bom" localSheetId="5">'[26]10'!#REF!</definedName>
    <definedName name="bom" localSheetId="59">'[26]10'!#REF!</definedName>
    <definedName name="bom" localSheetId="61">'[26]10'!#REF!</definedName>
    <definedName name="bom" localSheetId="6">'[27]10'!#REF!</definedName>
    <definedName name="bom" localSheetId="7">'[27]10'!#REF!</definedName>
    <definedName name="bom">'[27]10'!#REF!</definedName>
    <definedName name="BOMB2" localSheetId="10">#REF!</definedName>
    <definedName name="BOMB2" localSheetId="12">#REF!</definedName>
    <definedName name="BOMB2" localSheetId="1">#REF!</definedName>
    <definedName name="BOMB2" localSheetId="2">#REF!</definedName>
    <definedName name="BOMB2" localSheetId="31">#REF!</definedName>
    <definedName name="BOMB2" localSheetId="4">#REF!</definedName>
    <definedName name="BOMB2" localSheetId="49">#REF!</definedName>
    <definedName name="BOMB2" localSheetId="50">#REF!</definedName>
    <definedName name="BOMB2" localSheetId="56">#REF!</definedName>
    <definedName name="BOMB2" localSheetId="57">#REF!</definedName>
    <definedName name="BOMB2" localSheetId="5">#REF!</definedName>
    <definedName name="BOMB2" localSheetId="59">#REF!</definedName>
    <definedName name="BOMB2" localSheetId="61">#REF!</definedName>
    <definedName name="BOMB2" localSheetId="6">#REF!</definedName>
    <definedName name="BOMB2" localSheetId="7">#REF!</definedName>
    <definedName name="BOMB2">#REF!</definedName>
    <definedName name="BOMBILLS" localSheetId="10">#REF!</definedName>
    <definedName name="BOMBILLS" localSheetId="12">#REF!</definedName>
    <definedName name="BOMBILLS" localSheetId="1">#REF!</definedName>
    <definedName name="BOMBILLS" localSheetId="2">#REF!</definedName>
    <definedName name="BOMBILLS" localSheetId="31">#REF!</definedName>
    <definedName name="BOMBILLS" localSheetId="4">#REF!</definedName>
    <definedName name="BOMBILLS" localSheetId="49">#REF!</definedName>
    <definedName name="BOMBILLS" localSheetId="50">#REF!</definedName>
    <definedName name="BOMBILLS" localSheetId="56">#REF!</definedName>
    <definedName name="BOMBILLS" localSheetId="57">#REF!</definedName>
    <definedName name="BOMBILLS" localSheetId="5">#REF!</definedName>
    <definedName name="BOMBILLS" localSheetId="59">#REF!</definedName>
    <definedName name="BOMBILLS" localSheetId="61">#REF!</definedName>
    <definedName name="BOMBILLS" localSheetId="6">#REF!</definedName>
    <definedName name="BOMBILLS" localSheetId="7">#REF!</definedName>
    <definedName name="BOMBILLS">#REF!</definedName>
    <definedName name="BON" localSheetId="10">'[10]Monetary Dev_Monthly'!#REF!</definedName>
    <definedName name="BON" localSheetId="49">'[10]Monetary Dev_Monthly'!#REF!</definedName>
    <definedName name="BON" localSheetId="50">'[10]Monetary Dev_Monthly'!#REF!</definedName>
    <definedName name="BON" localSheetId="56">'[10]Monetary Dev_Monthly'!#REF!</definedName>
    <definedName name="BON" localSheetId="57">'[10]Monetary Dev_Monthly'!#REF!</definedName>
    <definedName name="BON" localSheetId="59">'[10]Monetary Dev_Monthly'!#REF!</definedName>
    <definedName name="BON" localSheetId="61">'[10]Monetary Dev_Monthly'!#REF!</definedName>
    <definedName name="BON">'[10]Monetary Dev_Monthly'!#REF!</definedName>
    <definedName name="BOP">#N/A</definedName>
    <definedName name="BOP.RED" localSheetId="10">#REF!</definedName>
    <definedName name="BOP.RED" localSheetId="31">#REF!</definedName>
    <definedName name="BOP.RED" localSheetId="49">#REF!</definedName>
    <definedName name="BOP.RED" localSheetId="50">#REF!</definedName>
    <definedName name="BOP.RED" localSheetId="56">#REF!</definedName>
    <definedName name="BOP.RED" localSheetId="57">#REF!</definedName>
    <definedName name="BOP.RED" localSheetId="5">#REF!</definedName>
    <definedName name="BOP.RED" localSheetId="59">#REF!</definedName>
    <definedName name="BOP.RED" localSheetId="61">#REF!</definedName>
    <definedName name="BOP.RED">#REF!</definedName>
    <definedName name="BOP.SR" localSheetId="10">#REF!</definedName>
    <definedName name="BOP.SR" localSheetId="31">#REF!</definedName>
    <definedName name="BOP.SR" localSheetId="49">#REF!</definedName>
    <definedName name="BOP.SR" localSheetId="50">#REF!</definedName>
    <definedName name="BOP.SR" localSheetId="56">#REF!</definedName>
    <definedName name="BOP.SR" localSheetId="57">#REF!</definedName>
    <definedName name="BOP.SR" localSheetId="5">#REF!</definedName>
    <definedName name="BOP.SR" localSheetId="59">#REF!</definedName>
    <definedName name="BOP.SR" localSheetId="61">#REF!</definedName>
    <definedName name="BOP.SR">#REF!</definedName>
    <definedName name="BOP.SR_" localSheetId="10">#REF!</definedName>
    <definedName name="BOP.SR_" localSheetId="31">#REF!</definedName>
    <definedName name="BOP.SR_" localSheetId="49">#REF!</definedName>
    <definedName name="BOP.SR_" localSheetId="50">#REF!</definedName>
    <definedName name="BOP.SR_" localSheetId="56">#REF!</definedName>
    <definedName name="BOP.SR_" localSheetId="57">#REF!</definedName>
    <definedName name="BOP.SR_" localSheetId="5">#REF!</definedName>
    <definedName name="BOP.SR_" localSheetId="59">#REF!</definedName>
    <definedName name="BOP.SR_" localSheetId="61">#REF!</definedName>
    <definedName name="BOP.SR_">#REF!</definedName>
    <definedName name="bop_indices" localSheetId="10">#REF!</definedName>
    <definedName name="bop_indices" localSheetId="31">#REF!</definedName>
    <definedName name="bop_indices" localSheetId="49">#REF!</definedName>
    <definedName name="bop_indices" localSheetId="50">#REF!</definedName>
    <definedName name="bop_indices" localSheetId="56">#REF!</definedName>
    <definedName name="bop_indices" localSheetId="57">#REF!</definedName>
    <definedName name="bop_indices" localSheetId="5">#REF!</definedName>
    <definedName name="bop_indices" localSheetId="59">#REF!</definedName>
    <definedName name="bop_indices" localSheetId="61">#REF!</definedName>
    <definedName name="bop_indices">#REF!</definedName>
    <definedName name="bop_monthly_NIR_output" localSheetId="10">#REF!</definedName>
    <definedName name="bop_monthly_NIR_output" localSheetId="31">#REF!</definedName>
    <definedName name="bop_monthly_NIR_output" localSheetId="49">#REF!</definedName>
    <definedName name="bop_monthly_NIR_output" localSheetId="50">#REF!</definedName>
    <definedName name="bop_monthly_NIR_output" localSheetId="56">#REF!</definedName>
    <definedName name="bop_monthly_NIR_output" localSheetId="57">#REF!</definedName>
    <definedName name="bop_monthly_NIR_output" localSheetId="5">#REF!</definedName>
    <definedName name="bop_monthly_NIR_output" localSheetId="59">#REF!</definedName>
    <definedName name="bop_monthly_NIR_output" localSheetId="61">#REF!</definedName>
    <definedName name="bop_monthly_NIR_output">#REF!</definedName>
    <definedName name="bop_monthly_nir_output_to_money" localSheetId="10">'[51]Monthly data'!#REF!</definedName>
    <definedName name="bop_monthly_nir_output_to_money">'[51]Monthly data'!#REF!</definedName>
    <definedName name="bop_output" localSheetId="10">#REF!</definedName>
    <definedName name="bop_output" localSheetId="31">#REF!</definedName>
    <definedName name="bop_output" localSheetId="49">#REF!</definedName>
    <definedName name="bop_output" localSheetId="50">#REF!</definedName>
    <definedName name="bop_output" localSheetId="56">#REF!</definedName>
    <definedName name="bop_output" localSheetId="57">#REF!</definedName>
    <definedName name="bop_output" localSheetId="5">#REF!</definedName>
    <definedName name="bop_output" localSheetId="59">#REF!</definedName>
    <definedName name="bop_output" localSheetId="61">#REF!</definedName>
    <definedName name="bop_output">#REF!</definedName>
    <definedName name="bop_output_to_debt" localSheetId="10">#REF!</definedName>
    <definedName name="bop_output_to_debt" localSheetId="31">#REF!</definedName>
    <definedName name="bop_output_to_debt" localSheetId="49">#REF!</definedName>
    <definedName name="bop_output_to_debt" localSheetId="50">#REF!</definedName>
    <definedName name="bop_output_to_debt" localSheetId="56">#REF!</definedName>
    <definedName name="bop_output_to_debt" localSheetId="57">#REF!</definedName>
    <definedName name="bop_output_to_debt" localSheetId="5">#REF!</definedName>
    <definedName name="bop_output_to_debt" localSheetId="59">#REF!</definedName>
    <definedName name="bop_output_to_debt" localSheetId="61">#REF!</definedName>
    <definedName name="bop_output_to_debt">#REF!</definedName>
    <definedName name="BOP2CAD" localSheetId="10">[40]T1!#REF!</definedName>
    <definedName name="BOP2CAD" localSheetId="31">[40]T1!#REF!</definedName>
    <definedName name="BOP2CAD" localSheetId="56">[40]T1!#REF!</definedName>
    <definedName name="BOP2CAD" localSheetId="57">[40]T1!#REF!</definedName>
    <definedName name="BOP2CAD" localSheetId="59">[40]T1!#REF!</definedName>
    <definedName name="BOP2CAD" localSheetId="61">[40]T1!#REF!</definedName>
    <definedName name="BOP2CAD">[40]T1!#REF!</definedName>
    <definedName name="BOPE" localSheetId="10">#REF!</definedName>
    <definedName name="BOPE" localSheetId="31">#REF!</definedName>
    <definedName name="BOPE" localSheetId="49">#REF!</definedName>
    <definedName name="BOPE" localSheetId="50">#REF!</definedName>
    <definedName name="BOPE" localSheetId="56">#REF!</definedName>
    <definedName name="BOPE" localSheetId="57">#REF!</definedName>
    <definedName name="BOPE" localSheetId="5">#REF!</definedName>
    <definedName name="BOPE" localSheetId="59">#REF!</definedName>
    <definedName name="BOPE" localSheetId="61">#REF!</definedName>
    <definedName name="BOPE">#REF!</definedName>
    <definedName name="bopeng" localSheetId="10">#REF!</definedName>
    <definedName name="bopeng" localSheetId="31">#REF!</definedName>
    <definedName name="bopeng" localSheetId="49">#REF!</definedName>
    <definedName name="bopeng" localSheetId="50">#REF!</definedName>
    <definedName name="bopeng" localSheetId="56">#REF!</definedName>
    <definedName name="bopeng" localSheetId="57">#REF!</definedName>
    <definedName name="bopeng" localSheetId="5">#REF!</definedName>
    <definedName name="bopeng" localSheetId="59">#REF!</definedName>
    <definedName name="bopeng" localSheetId="61">#REF!</definedName>
    <definedName name="bopeng">#REF!</definedName>
    <definedName name="bopengd" localSheetId="10">#REF!</definedName>
    <definedName name="bopengd" localSheetId="31">#REF!</definedName>
    <definedName name="bopengd" localSheetId="49">#REF!</definedName>
    <definedName name="bopengd" localSheetId="50">#REF!</definedName>
    <definedName name="bopengd" localSheetId="56">#REF!</definedName>
    <definedName name="bopengd" localSheetId="57">#REF!</definedName>
    <definedName name="bopengd" localSheetId="5">#REF!</definedName>
    <definedName name="bopengd" localSheetId="59">#REF!</definedName>
    <definedName name="bopengd" localSheetId="61">#REF!</definedName>
    <definedName name="bopengd">#REF!</definedName>
    <definedName name="BOPF" localSheetId="10">#REF!</definedName>
    <definedName name="BOPF" localSheetId="31">#REF!</definedName>
    <definedName name="BOPF" localSheetId="49">#REF!</definedName>
    <definedName name="BOPF" localSheetId="50">#REF!</definedName>
    <definedName name="BOPF" localSheetId="56">#REF!</definedName>
    <definedName name="BOPF" localSheetId="57">#REF!</definedName>
    <definedName name="BOPF" localSheetId="5">#REF!</definedName>
    <definedName name="BOPF" localSheetId="59">#REF!</definedName>
    <definedName name="BOPF" localSheetId="61">#REF!</definedName>
    <definedName name="BOPF">#REF!</definedName>
    <definedName name="BOPnmd" localSheetId="10">#REF!</definedName>
    <definedName name="BOPnmd" localSheetId="31">#REF!</definedName>
    <definedName name="BOPnmd" localSheetId="49">#REF!</definedName>
    <definedName name="BOPnmd" localSheetId="50">#REF!</definedName>
    <definedName name="BOPnmd" localSheetId="56">#REF!</definedName>
    <definedName name="BOPnmd" localSheetId="57">#REF!</definedName>
    <definedName name="BOPnmd" localSheetId="5">#REF!</definedName>
    <definedName name="BOPnmd" localSheetId="59">#REF!</definedName>
    <definedName name="BOPnmd" localSheetId="61">#REF!</definedName>
    <definedName name="BOPnmd">#REF!</definedName>
    <definedName name="BOPSDR" localSheetId="10">#REF!</definedName>
    <definedName name="BOPSDR" localSheetId="31">#REF!</definedName>
    <definedName name="BOPSDR" localSheetId="49">#REF!</definedName>
    <definedName name="BOPSDR" localSheetId="50">#REF!</definedName>
    <definedName name="BOPSDR" localSheetId="56">#REF!</definedName>
    <definedName name="BOPSDR" localSheetId="57">#REF!</definedName>
    <definedName name="BOPSDR" localSheetId="5">#REF!</definedName>
    <definedName name="BOPSDR" localSheetId="59">#REF!</definedName>
    <definedName name="BOPSDR" localSheetId="61">#REF!</definedName>
    <definedName name="BOPSDR">#REF!</definedName>
    <definedName name="BOPSUM" localSheetId="10">#REF!</definedName>
    <definedName name="BOPSUM" localSheetId="31">#REF!</definedName>
    <definedName name="BOPSUM" localSheetId="49">#REF!</definedName>
    <definedName name="BOPSUM" localSheetId="50">#REF!</definedName>
    <definedName name="BOPSUM" localSheetId="56">#REF!</definedName>
    <definedName name="BOPSUM" localSheetId="57">#REF!</definedName>
    <definedName name="BOPSUM" localSheetId="5">#REF!</definedName>
    <definedName name="BOPSUM" localSheetId="59">#REF!</definedName>
    <definedName name="BOPSUM" localSheetId="61">#REF!</definedName>
    <definedName name="BOPSUM">#REF!</definedName>
    <definedName name="BOPSUM1A.MIS" localSheetId="10">#REF!</definedName>
    <definedName name="BOPSUM1A.MIS" localSheetId="31">#REF!</definedName>
    <definedName name="BOPSUM1A.MIS" localSheetId="49">#REF!</definedName>
    <definedName name="BOPSUM1A.MIS" localSheetId="50">#REF!</definedName>
    <definedName name="BOPSUM1A.MIS" localSheetId="56">#REF!</definedName>
    <definedName name="BOPSUM1A.MIS" localSheetId="57">#REF!</definedName>
    <definedName name="BOPSUM1A.MIS" localSheetId="5">#REF!</definedName>
    <definedName name="BOPSUM1A.MIS" localSheetId="59">#REF!</definedName>
    <definedName name="BOPSUM1A.MIS" localSheetId="61">#REF!</definedName>
    <definedName name="BOPSUM1A.MIS">#REF!</definedName>
    <definedName name="BOPSUM1B.MIS" localSheetId="10">#REF!</definedName>
    <definedName name="BOPSUM1B.MIS" localSheetId="31">#REF!</definedName>
    <definedName name="BOPSUM1B.MIS" localSheetId="49">#REF!</definedName>
    <definedName name="BOPSUM1B.MIS" localSheetId="50">#REF!</definedName>
    <definedName name="BOPSUM1B.MIS" localSheetId="56">#REF!</definedName>
    <definedName name="BOPSUM1B.MIS" localSheetId="57">#REF!</definedName>
    <definedName name="BOPSUM1B.MIS" localSheetId="5">#REF!</definedName>
    <definedName name="BOPSUM1B.MIS" localSheetId="59">#REF!</definedName>
    <definedName name="BOPSUM1B.MIS" localSheetId="61">#REF!</definedName>
    <definedName name="BOPSUM1B.MIS">#REF!</definedName>
    <definedName name="BOPSUM2A.MIS" localSheetId="10">#REF!</definedName>
    <definedName name="BOPSUM2A.MIS" localSheetId="31">#REF!</definedName>
    <definedName name="BOPSUM2A.MIS" localSheetId="49">#REF!</definedName>
    <definedName name="BOPSUM2A.MIS" localSheetId="50">#REF!</definedName>
    <definedName name="BOPSUM2A.MIS" localSheetId="56">#REF!</definedName>
    <definedName name="BOPSUM2A.MIS" localSheetId="57">#REF!</definedName>
    <definedName name="BOPSUM2A.MIS" localSheetId="5">#REF!</definedName>
    <definedName name="BOPSUM2A.MIS" localSheetId="59">#REF!</definedName>
    <definedName name="BOPSUM2A.MIS" localSheetId="61">#REF!</definedName>
    <definedName name="BOPSUM2A.MIS">#REF!</definedName>
    <definedName name="BOPSUM2B.MIS" localSheetId="10">#REF!</definedName>
    <definedName name="BOPSUM2B.MIS" localSheetId="31">#REF!</definedName>
    <definedName name="BOPSUM2B.MIS" localSheetId="49">#REF!</definedName>
    <definedName name="BOPSUM2B.MIS" localSheetId="50">#REF!</definedName>
    <definedName name="BOPSUM2B.MIS" localSheetId="56">#REF!</definedName>
    <definedName name="BOPSUM2B.MIS" localSheetId="57">#REF!</definedName>
    <definedName name="BOPSUM2B.MIS" localSheetId="5">#REF!</definedName>
    <definedName name="BOPSUM2B.MIS" localSheetId="59">#REF!</definedName>
    <definedName name="BOPSUM2B.MIS" localSheetId="61">#REF!</definedName>
    <definedName name="BOPSUM2B.MIS">#REF!</definedName>
    <definedName name="BOPTAB1" localSheetId="10">#REF!</definedName>
    <definedName name="BOPTAB1" localSheetId="31">#REF!</definedName>
    <definedName name="BOPTAB1" localSheetId="49">#REF!</definedName>
    <definedName name="BOPTAB1" localSheetId="50">#REF!</definedName>
    <definedName name="BOPTAB1" localSheetId="56">#REF!</definedName>
    <definedName name="BOPTAB1" localSheetId="57">#REF!</definedName>
    <definedName name="BOPTAB1" localSheetId="5">#REF!</definedName>
    <definedName name="BOPTAB1" localSheetId="59">#REF!</definedName>
    <definedName name="BOPTAB1" localSheetId="61">#REF!</definedName>
    <definedName name="BOPTAB1">#REF!</definedName>
    <definedName name="BOPTAB1.US" localSheetId="10">#REF!</definedName>
    <definedName name="BOPTAB1.US" localSheetId="31">#REF!</definedName>
    <definedName name="BOPTAB1.US" localSheetId="49">#REF!</definedName>
    <definedName name="BOPTAB1.US" localSheetId="50">#REF!</definedName>
    <definedName name="BOPTAB1.US" localSheetId="56">#REF!</definedName>
    <definedName name="BOPTAB1.US" localSheetId="57">#REF!</definedName>
    <definedName name="BOPTAB1.US" localSheetId="5">#REF!</definedName>
    <definedName name="BOPTAB1.US" localSheetId="59">#REF!</definedName>
    <definedName name="BOPTAB1.US" localSheetId="61">#REF!</definedName>
    <definedName name="BOPTAB1.US">#REF!</definedName>
    <definedName name="BOPUSD" localSheetId="10">#REF!</definedName>
    <definedName name="BOPUSD" localSheetId="31">#REF!</definedName>
    <definedName name="BOPUSD" localSheetId="49">#REF!</definedName>
    <definedName name="BOPUSD" localSheetId="50">#REF!</definedName>
    <definedName name="BOPUSD" localSheetId="56">#REF!</definedName>
    <definedName name="BOPUSD" localSheetId="57">#REF!</definedName>
    <definedName name="BOPUSD" localSheetId="5">#REF!</definedName>
    <definedName name="BOPUSD" localSheetId="59">#REF!</definedName>
    <definedName name="BOPUSD" localSheetId="61">#REF!</definedName>
    <definedName name="BOPUSD">#REF!</definedName>
    <definedName name="BOZ" localSheetId="10">#REF!</definedName>
    <definedName name="BOZ" localSheetId="31">#REF!</definedName>
    <definedName name="BOZ" localSheetId="49">#REF!</definedName>
    <definedName name="BOZ" localSheetId="50">#REF!</definedName>
    <definedName name="BOZ" localSheetId="56">#REF!</definedName>
    <definedName name="BOZ" localSheetId="57">#REF!</definedName>
    <definedName name="BOZ" localSheetId="5">#REF!</definedName>
    <definedName name="BOZ" localSheetId="59">#REF!</definedName>
    <definedName name="BOZ" localSheetId="61">#REF!</definedName>
    <definedName name="BOZ">#REF!</definedName>
    <definedName name="BoZAL" localSheetId="10">#REF!</definedName>
    <definedName name="BoZAL" localSheetId="31">#REF!</definedName>
    <definedName name="BoZAL" localSheetId="49">#REF!</definedName>
    <definedName name="BoZAL" localSheetId="50">#REF!</definedName>
    <definedName name="BoZAL" localSheetId="56">#REF!</definedName>
    <definedName name="BoZAL" localSheetId="57">#REF!</definedName>
    <definedName name="BoZAL" localSheetId="5">#REF!</definedName>
    <definedName name="BoZAL" localSheetId="59">#REF!</definedName>
    <definedName name="BoZAL" localSheetId="61">#REF!</definedName>
    <definedName name="BoZAL">#REF!</definedName>
    <definedName name="BRASS" localSheetId="10">#REF!</definedName>
    <definedName name="BRASS" localSheetId="31">#REF!</definedName>
    <definedName name="BRASS" localSheetId="49">#REF!</definedName>
    <definedName name="BRASS" localSheetId="50">#REF!</definedName>
    <definedName name="BRASS" localSheetId="56">#REF!</definedName>
    <definedName name="BRASS" localSheetId="57">#REF!</definedName>
    <definedName name="BRASS" localSheetId="5">#REF!</definedName>
    <definedName name="BRASS" localSheetId="59">#REF!</definedName>
    <definedName name="BRASS" localSheetId="61">#REF!</definedName>
    <definedName name="BRASS">#REF!</definedName>
    <definedName name="BRASS_1" localSheetId="10">#REF!</definedName>
    <definedName name="BRASS_1" localSheetId="31">#REF!</definedName>
    <definedName name="BRASS_1" localSheetId="49">#REF!</definedName>
    <definedName name="BRASS_1" localSheetId="50">#REF!</definedName>
    <definedName name="BRASS_1" localSheetId="56">#REF!</definedName>
    <definedName name="BRASS_1" localSheetId="57">#REF!</definedName>
    <definedName name="BRASS_1" localSheetId="5">#REF!</definedName>
    <definedName name="BRASS_1" localSheetId="59">#REF!</definedName>
    <definedName name="BRASS_1" localSheetId="61">#REF!</definedName>
    <definedName name="BRASS_1">#REF!</definedName>
    <definedName name="BRASS_6" localSheetId="10">#REF!</definedName>
    <definedName name="BRASS_6" localSheetId="31">#REF!</definedName>
    <definedName name="BRASS_6" localSheetId="49">#REF!</definedName>
    <definedName name="BRASS_6" localSheetId="50">#REF!</definedName>
    <definedName name="BRASS_6" localSheetId="56">#REF!</definedName>
    <definedName name="BRASS_6" localSheetId="57">#REF!</definedName>
    <definedName name="BRASS_6" localSheetId="5">#REF!</definedName>
    <definedName name="BRASS_6" localSheetId="59">#REF!</definedName>
    <definedName name="BRASS_6" localSheetId="61">#REF!</definedName>
    <definedName name="BRASS_6">#REF!</definedName>
    <definedName name="Brazil" localSheetId="10">#REF!</definedName>
    <definedName name="Brazil" localSheetId="31">#REF!</definedName>
    <definedName name="Brazil" localSheetId="49">#REF!</definedName>
    <definedName name="Brazil" localSheetId="50">#REF!</definedName>
    <definedName name="Brazil" localSheetId="56">#REF!</definedName>
    <definedName name="Brazil" localSheetId="57">#REF!</definedName>
    <definedName name="Brazil" localSheetId="5">#REF!</definedName>
    <definedName name="Brazil" localSheetId="59">#REF!</definedName>
    <definedName name="Brazil" localSheetId="61">#REF!</definedName>
    <definedName name="Brazil">#REF!</definedName>
    <definedName name="BRF.BOPS" localSheetId="10">#REF!</definedName>
    <definedName name="BRF.BOPS" localSheetId="31">#REF!</definedName>
    <definedName name="BRF.BOPS" localSheetId="49">#REF!</definedName>
    <definedName name="BRF.BOPS" localSheetId="50">#REF!</definedName>
    <definedName name="BRF.BOPS" localSheetId="56">#REF!</definedName>
    <definedName name="BRF.BOPS" localSheetId="57">#REF!</definedName>
    <definedName name="BRF.BOPS" localSheetId="5">#REF!</definedName>
    <definedName name="BRF.BOPS" localSheetId="59">#REF!</definedName>
    <definedName name="BRF.BOPS" localSheetId="61">#REF!</definedName>
    <definedName name="BRF.BOPS">#REF!</definedName>
    <definedName name="brf_tbl" localSheetId="10">#REF!</definedName>
    <definedName name="brf_tbl" localSheetId="31">#REF!</definedName>
    <definedName name="brf_tbl" localSheetId="49">#REF!</definedName>
    <definedName name="brf_tbl" localSheetId="50">#REF!</definedName>
    <definedName name="brf_tbl" localSheetId="56">#REF!</definedName>
    <definedName name="brf_tbl" localSheetId="57">#REF!</definedName>
    <definedName name="brf_tbl" localSheetId="5">#REF!</definedName>
    <definedName name="brf_tbl" localSheetId="59">#REF!</definedName>
    <definedName name="brf_tbl" localSheetId="61">#REF!</definedName>
    <definedName name="brf_tbl">#REF!</definedName>
    <definedName name="BTAB1" localSheetId="10">#REF!</definedName>
    <definedName name="BTAB1" localSheetId="31">#REF!</definedName>
    <definedName name="BTAB1" localSheetId="49">#REF!</definedName>
    <definedName name="BTAB1" localSheetId="50">#REF!</definedName>
    <definedName name="BTAB1" localSheetId="56">#REF!</definedName>
    <definedName name="BTAB1" localSheetId="57">#REF!</definedName>
    <definedName name="BTAB1" localSheetId="5">#REF!</definedName>
    <definedName name="BTAB1" localSheetId="59">#REF!</definedName>
    <definedName name="BTAB1" localSheetId="61">#REF!</definedName>
    <definedName name="BTAB1">#REF!</definedName>
    <definedName name="BTO" localSheetId="10">#REF!</definedName>
    <definedName name="BTO" localSheetId="31">#REF!</definedName>
    <definedName name="BTO" localSheetId="49">#REF!</definedName>
    <definedName name="BTO" localSheetId="50">#REF!</definedName>
    <definedName name="BTO" localSheetId="56">#REF!</definedName>
    <definedName name="BTO" localSheetId="57">#REF!</definedName>
    <definedName name="BTO" localSheetId="5">#REF!</definedName>
    <definedName name="BTO" localSheetId="59">#REF!</definedName>
    <definedName name="BTO" localSheetId="61">#REF!</definedName>
    <definedName name="BTO">#REF!</definedName>
    <definedName name="BTR" localSheetId="10">#REF!</definedName>
    <definedName name="BTR" localSheetId="31">#REF!</definedName>
    <definedName name="BTR" localSheetId="49">#REF!</definedName>
    <definedName name="BTR" localSheetId="50">#REF!</definedName>
    <definedName name="BTR" localSheetId="56">#REF!</definedName>
    <definedName name="BTR" localSheetId="57">#REF!</definedName>
    <definedName name="BTR" localSheetId="5">#REF!</definedName>
    <definedName name="BTR" localSheetId="59">#REF!</definedName>
    <definedName name="BTR" localSheetId="61">#REF!</definedName>
    <definedName name="BTR">#REF!</definedName>
    <definedName name="BTRG" localSheetId="10">#REF!</definedName>
    <definedName name="BTRG" localSheetId="31">#REF!</definedName>
    <definedName name="BTRG" localSheetId="49">#REF!</definedName>
    <definedName name="BTRG" localSheetId="50">#REF!</definedName>
    <definedName name="BTRG" localSheetId="56">#REF!</definedName>
    <definedName name="BTRG" localSheetId="57">#REF!</definedName>
    <definedName name="BTRG" localSheetId="5">#REF!</definedName>
    <definedName name="BTRG" localSheetId="59">#REF!</definedName>
    <definedName name="BTRG" localSheetId="61">#REF!</definedName>
    <definedName name="BTRG">#REF!</definedName>
    <definedName name="BTRP" localSheetId="10">#REF!</definedName>
    <definedName name="BTRP" localSheetId="31">#REF!</definedName>
    <definedName name="BTRP" localSheetId="49">#REF!</definedName>
    <definedName name="BTRP" localSheetId="50">#REF!</definedName>
    <definedName name="BTRP" localSheetId="56">#REF!</definedName>
    <definedName name="BTRP" localSheetId="57">#REF!</definedName>
    <definedName name="BTRP" localSheetId="5">#REF!</definedName>
    <definedName name="BTRP" localSheetId="59">#REF!</definedName>
    <definedName name="BTRP" localSheetId="61">#REF!</definedName>
    <definedName name="BTRP">#REF!</definedName>
    <definedName name="BUDGET.QS" localSheetId="10">#REF!</definedName>
    <definedName name="BUDGET.QS" localSheetId="31">#REF!</definedName>
    <definedName name="BUDGET.QS" localSheetId="49">#REF!</definedName>
    <definedName name="BUDGET.QS" localSheetId="50">#REF!</definedName>
    <definedName name="BUDGET.QS" localSheetId="56">#REF!</definedName>
    <definedName name="BUDGET.QS" localSheetId="57">#REF!</definedName>
    <definedName name="BUDGET.QS" localSheetId="5">#REF!</definedName>
    <definedName name="BUDGET.QS" localSheetId="59">#REF!</definedName>
    <definedName name="BUDGET.QS" localSheetId="61">#REF!</definedName>
    <definedName name="BUDGET.QS">#REF!</definedName>
    <definedName name="Budget_expenditure" localSheetId="10">#REF!</definedName>
    <definedName name="Budget_expenditure" localSheetId="31">#REF!</definedName>
    <definedName name="Budget_expenditure" localSheetId="49">#REF!</definedName>
    <definedName name="Budget_expenditure" localSheetId="50">#REF!</definedName>
    <definedName name="Budget_expenditure" localSheetId="56">#REF!</definedName>
    <definedName name="Budget_expenditure" localSheetId="57">#REF!</definedName>
    <definedName name="Budget_expenditure" localSheetId="5">#REF!</definedName>
    <definedName name="Budget_expenditure" localSheetId="59">#REF!</definedName>
    <definedName name="Budget_expenditure" localSheetId="61">#REF!</definedName>
    <definedName name="Budget_expenditure">#REF!</definedName>
    <definedName name="Budget_revenue" localSheetId="10">#REF!</definedName>
    <definedName name="Budget_revenue" localSheetId="31">#REF!</definedName>
    <definedName name="Budget_revenue" localSheetId="49">#REF!</definedName>
    <definedName name="Budget_revenue" localSheetId="50">#REF!</definedName>
    <definedName name="Budget_revenue" localSheetId="56">#REF!</definedName>
    <definedName name="Budget_revenue" localSheetId="57">#REF!</definedName>
    <definedName name="Budget_revenue" localSheetId="5">#REF!</definedName>
    <definedName name="Budget_revenue" localSheetId="59">#REF!</definedName>
    <definedName name="Budget_revenue" localSheetId="61">#REF!</definedName>
    <definedName name="Budget_revenue">#REF!</definedName>
    <definedName name="budget1">'[52]GRZ cashflow'!$A$1:$K$76</definedName>
    <definedName name="bv" localSheetId="10">#REF!</definedName>
    <definedName name="bv" localSheetId="12">#REF!</definedName>
    <definedName name="bv" localSheetId="1">#REF!</definedName>
    <definedName name="bv" localSheetId="2">#REF!</definedName>
    <definedName name="bv" localSheetId="31">#REF!</definedName>
    <definedName name="bv" localSheetId="4">#REF!</definedName>
    <definedName name="bv" localSheetId="49">#REF!</definedName>
    <definedName name="bv" localSheetId="50">#REF!</definedName>
    <definedName name="bv" localSheetId="56">#REF!</definedName>
    <definedName name="bv" localSheetId="57">#REF!</definedName>
    <definedName name="bv" localSheetId="5">#REF!</definedName>
    <definedName name="bv" localSheetId="59">#REF!</definedName>
    <definedName name="bv" localSheetId="61">#REF!</definedName>
    <definedName name="bv" localSheetId="6">#REF!</definedName>
    <definedName name="bv" localSheetId="7">#REF!</definedName>
    <definedName name="bv">#REF!</definedName>
    <definedName name="BX" localSheetId="10">#REF!</definedName>
    <definedName name="BX" localSheetId="31">#REF!</definedName>
    <definedName name="BX" localSheetId="49">#REF!</definedName>
    <definedName name="BX" localSheetId="50">#REF!</definedName>
    <definedName name="BX" localSheetId="56">#REF!</definedName>
    <definedName name="BX" localSheetId="57">#REF!</definedName>
    <definedName name="BX" localSheetId="5">#REF!</definedName>
    <definedName name="BX" localSheetId="59">#REF!</definedName>
    <definedName name="BX" localSheetId="61">#REF!</definedName>
    <definedName name="BX">#REF!</definedName>
    <definedName name="BX.GSR.FCTY.CD" localSheetId="10">#REF!</definedName>
    <definedName name="BX.GSR.FCTY.CD" localSheetId="31">#REF!</definedName>
    <definedName name="BX.GSR.FCTY.CD" localSheetId="49">#REF!</definedName>
    <definedName name="BX.GSR.FCTY.CD" localSheetId="50">#REF!</definedName>
    <definedName name="BX.GSR.FCTY.CD" localSheetId="56">#REF!</definedName>
    <definedName name="BX.GSR.FCTY.CD" localSheetId="57">#REF!</definedName>
    <definedName name="BX.GSR.FCTY.CD" localSheetId="5">#REF!</definedName>
    <definedName name="BX.GSR.FCTY.CD" localSheetId="59">#REF!</definedName>
    <definedName name="BX.GSR.FCTY.CD" localSheetId="61">#REF!</definedName>
    <definedName name="BX.GSR.FCTY.CD">#REF!</definedName>
    <definedName name="BX.GSR.GNFS.CD" localSheetId="10">#REF!</definedName>
    <definedName name="BX.GSR.GNFS.CD" localSheetId="31">#REF!</definedName>
    <definedName name="BX.GSR.GNFS.CD" localSheetId="49">#REF!</definedName>
    <definedName name="BX.GSR.GNFS.CD" localSheetId="50">#REF!</definedName>
    <definedName name="BX.GSR.GNFS.CD" localSheetId="56">#REF!</definedName>
    <definedName name="BX.GSR.GNFS.CD" localSheetId="57">#REF!</definedName>
    <definedName name="BX.GSR.GNFS.CD" localSheetId="5">#REF!</definedName>
    <definedName name="BX.GSR.GNFS.CD" localSheetId="59">#REF!</definedName>
    <definedName name="BX.GSR.GNFS.CD" localSheetId="61">#REF!</definedName>
    <definedName name="BX.GSR.GNFS.CD">#REF!</definedName>
    <definedName name="BX.GSR.MRCH.CD" localSheetId="10">#REF!</definedName>
    <definedName name="BX.GSR.MRCH.CD" localSheetId="31">#REF!</definedName>
    <definedName name="BX.GSR.MRCH.CD" localSheetId="49">#REF!</definedName>
    <definedName name="BX.GSR.MRCH.CD" localSheetId="50">#REF!</definedName>
    <definedName name="BX.GSR.MRCH.CD" localSheetId="56">#REF!</definedName>
    <definedName name="BX.GSR.MRCH.CD" localSheetId="57">#REF!</definedName>
    <definedName name="BX.GSR.MRCH.CD" localSheetId="5">#REF!</definedName>
    <definedName name="BX.GSR.MRCH.CD" localSheetId="59">#REF!</definedName>
    <definedName name="BX.GSR.MRCH.CD" localSheetId="61">#REF!</definedName>
    <definedName name="BX.GSR.MRCH.CD">#REF!</definedName>
    <definedName name="BX.GSR.NFSV.CD" localSheetId="10">#REF!</definedName>
    <definedName name="BX.GSR.NFSV.CD" localSheetId="31">#REF!</definedName>
    <definedName name="BX.GSR.NFSV.CD" localSheetId="49">#REF!</definedName>
    <definedName name="BX.GSR.NFSV.CD" localSheetId="50">#REF!</definedName>
    <definedName name="BX.GSR.NFSV.CD" localSheetId="56">#REF!</definedName>
    <definedName name="BX.GSR.NFSV.CD" localSheetId="57">#REF!</definedName>
    <definedName name="BX.GSR.NFSV.CD" localSheetId="5">#REF!</definedName>
    <definedName name="BX.GSR.NFSV.CD" localSheetId="59">#REF!</definedName>
    <definedName name="BX.GSR.NFSV.CD" localSheetId="61">#REF!</definedName>
    <definedName name="BX.GSR.NFSV.CD">#REF!</definedName>
    <definedName name="BX.GSR.TOTL.CD" localSheetId="10">#REF!</definedName>
    <definedName name="BX.GSR.TOTL.CD" localSheetId="31">#REF!</definedName>
    <definedName name="BX.GSR.TOTL.CD" localSheetId="49">#REF!</definedName>
    <definedName name="BX.GSR.TOTL.CD" localSheetId="50">#REF!</definedName>
    <definedName name="BX.GSR.TOTL.CD" localSheetId="56">#REF!</definedName>
    <definedName name="BX.GSR.TOTL.CD" localSheetId="57">#REF!</definedName>
    <definedName name="BX.GSR.TOTL.CD" localSheetId="5">#REF!</definedName>
    <definedName name="BX.GSR.TOTL.CD" localSheetId="59">#REF!</definedName>
    <definedName name="BX.GSR.TOTL.CD" localSheetId="61">#REF!</definedName>
    <definedName name="BX.GSR.TOTL.CD">#REF!</definedName>
    <definedName name="BX.TRF.CURR.CD" localSheetId="10">#REF!</definedName>
    <definedName name="BX.TRF.CURR.CD" localSheetId="31">#REF!</definedName>
    <definedName name="BX.TRF.CURR.CD" localSheetId="49">#REF!</definedName>
    <definedName name="BX.TRF.CURR.CD" localSheetId="50">#REF!</definedName>
    <definedName name="BX.TRF.CURR.CD" localSheetId="56">#REF!</definedName>
    <definedName name="BX.TRF.CURR.CD" localSheetId="57">#REF!</definedName>
    <definedName name="BX.TRF.CURR.CD" localSheetId="5">#REF!</definedName>
    <definedName name="BX.TRF.CURR.CD" localSheetId="59">#REF!</definedName>
    <definedName name="BX.TRF.CURR.CD" localSheetId="61">#REF!</definedName>
    <definedName name="BX.TRF.CURR.CD">#REF!</definedName>
    <definedName name="BX.TRF.PRVT.CD" localSheetId="10">#REF!</definedName>
    <definedName name="BX.TRF.PRVT.CD" localSheetId="31">#REF!</definedName>
    <definedName name="BX.TRF.PRVT.CD" localSheetId="49">#REF!</definedName>
    <definedName name="BX.TRF.PRVT.CD" localSheetId="50">#REF!</definedName>
    <definedName name="BX.TRF.PRVT.CD" localSheetId="56">#REF!</definedName>
    <definedName name="BX.TRF.PRVT.CD" localSheetId="57">#REF!</definedName>
    <definedName name="BX.TRF.PRVT.CD" localSheetId="5">#REF!</definedName>
    <definedName name="BX.TRF.PRVT.CD" localSheetId="59">#REF!</definedName>
    <definedName name="BX.TRF.PRVT.CD" localSheetId="61">#REF!</definedName>
    <definedName name="BX.TRF.PRVT.CD">#REF!</definedName>
    <definedName name="BX.TRF.PWKR.CD" localSheetId="10">#REF!</definedName>
    <definedName name="BX.TRF.PWKR.CD" localSheetId="31">#REF!</definedName>
    <definedName name="BX.TRF.PWKR.CD" localSheetId="49">#REF!</definedName>
    <definedName name="BX.TRF.PWKR.CD" localSheetId="50">#REF!</definedName>
    <definedName name="BX.TRF.PWKR.CD" localSheetId="56">#REF!</definedName>
    <definedName name="BX.TRF.PWKR.CD" localSheetId="57">#REF!</definedName>
    <definedName name="BX.TRF.PWKR.CD" localSheetId="5">#REF!</definedName>
    <definedName name="BX.TRF.PWKR.CD" localSheetId="59">#REF!</definedName>
    <definedName name="BX.TRF.PWKR.CD" localSheetId="61">#REF!</definedName>
    <definedName name="BX.TRF.PWKR.CD">#REF!</definedName>
    <definedName name="BXG">[50]Q6!$E$26:$AH$26</definedName>
    <definedName name="BXI" localSheetId="10">#REF!</definedName>
    <definedName name="BXI" localSheetId="31">#REF!</definedName>
    <definedName name="BXI" localSheetId="49">#REF!</definedName>
    <definedName name="BXI" localSheetId="50">#REF!</definedName>
    <definedName name="BXI" localSheetId="56">#REF!</definedName>
    <definedName name="BXI" localSheetId="57">#REF!</definedName>
    <definedName name="BXI" localSheetId="5">#REF!</definedName>
    <definedName name="BXI" localSheetId="59">#REF!</definedName>
    <definedName name="BXI" localSheetId="61">#REF!</definedName>
    <definedName name="BXI">#REF!</definedName>
    <definedName name="BXS" localSheetId="10">#REF!</definedName>
    <definedName name="BXS" localSheetId="31">#REF!</definedName>
    <definedName name="BXS" localSheetId="49">#REF!</definedName>
    <definedName name="BXS" localSheetId="50">#REF!</definedName>
    <definedName name="BXS" localSheetId="56">#REF!</definedName>
    <definedName name="BXS" localSheetId="57">#REF!</definedName>
    <definedName name="BXS" localSheetId="5">#REF!</definedName>
    <definedName name="BXS" localSheetId="59">#REF!</definedName>
    <definedName name="BXS" localSheetId="61">#REF!</definedName>
    <definedName name="BXS">#REF!</definedName>
    <definedName name="c_heading">'[10]Table of Contents'!$D$110:$O$111</definedName>
    <definedName name="CAD">[33]CIRRs!$C$80</definedName>
    <definedName name="CAD2BOP" localSheetId="10">[40]T1!#REF!</definedName>
    <definedName name="CAD2BOP" localSheetId="31">[40]T1!#REF!</definedName>
    <definedName name="CAD2BOP" localSheetId="56">[40]T1!#REF!</definedName>
    <definedName name="CAD2BOP" localSheetId="57">[40]T1!#REF!</definedName>
    <definedName name="CAD2BOP" localSheetId="59">[40]T1!#REF!</definedName>
    <definedName name="CAD2BOP" localSheetId="61">[40]T1!#REF!</definedName>
    <definedName name="CAD2BOP">[40]T1!#REF!</definedName>
    <definedName name="caja" localSheetId="10" hidden="1">{FALSE,FALSE,-1.25,-15.5,484.5,276.75,FALSE,FALSE,TRUE,TRUE,0,12,#N/A,46,#N/A,2.93460490463215,15.35,1,FALSE,FALSE,3,TRUE,1,FALSE,100,"Swvu.PLA1.","ACwvu.PLA1.",#N/A,FALSE,FALSE,0,0,0,0,2,"","",TRUE,TRUE,FALSE,FALSE,1,60,#N/A,#N/A,FALSE,FALSE,FALSE,FALSE,FALSE,FALSE,FALSE,9,65532,65532,FALSE,FALSE,TRUE,TRUE,TRUE}</definedName>
    <definedName name="caja" localSheetId="31" hidden="1">{FALSE,FALSE,-1.25,-15.5,484.5,276.75,FALSE,FALSE,TRUE,TRUE,0,12,#N/A,46,#N/A,2.93460490463215,15.35,1,FALSE,FALSE,3,TRUE,1,FALSE,100,"Swvu.PLA1.","ACwvu.PLA1.",#N/A,FALSE,FALSE,0,0,0,0,2,"","",TRUE,TRUE,FALSE,FALSE,1,60,#N/A,#N/A,FALSE,FALSE,FALSE,FALSE,FALSE,FALSE,FALSE,9,65532,65532,FALSE,FALSE,TRUE,TRUE,TRUE}</definedName>
    <definedName name="caja" localSheetId="49" hidden="1">{FALSE,FALSE,-1.25,-15.5,484.5,276.75,FALSE,FALSE,TRUE,TRUE,0,12,#N/A,46,#N/A,2.93460490463215,15.35,1,FALSE,FALSE,3,TRUE,1,FALSE,100,"Swvu.PLA1.","ACwvu.PLA1.",#N/A,FALSE,FALSE,0,0,0,0,2,"","",TRUE,TRUE,FALSE,FALSE,1,60,#N/A,#N/A,FALSE,FALSE,FALSE,FALSE,FALSE,FALSE,FALSE,9,65532,65532,FALSE,FALSE,TRUE,TRUE,TRUE}</definedName>
    <definedName name="caja" localSheetId="50" hidden="1">{FALSE,FALSE,-1.25,-15.5,484.5,276.75,FALSE,FALSE,TRUE,TRUE,0,12,#N/A,46,#N/A,2.93460490463215,15.35,1,FALSE,FALSE,3,TRUE,1,FALSE,100,"Swvu.PLA1.","ACwvu.PLA1.",#N/A,FALSE,FALSE,0,0,0,0,2,"","",TRUE,TRUE,FALSE,FALSE,1,60,#N/A,#N/A,FALSE,FALSE,FALSE,FALSE,FALSE,FALSE,FALSE,9,65532,65532,FALSE,FALSE,TRUE,TRUE,TRUE}</definedName>
    <definedName name="caja" localSheetId="56" hidden="1">{FALSE,FALSE,-1.25,-15.5,484.5,276.75,FALSE,FALSE,TRUE,TRUE,0,12,#N/A,46,#N/A,2.93460490463215,15.35,1,FALSE,FALSE,3,TRUE,1,FALSE,100,"Swvu.PLA1.","ACwvu.PLA1.",#N/A,FALSE,FALSE,0,0,0,0,2,"","",TRUE,TRUE,FALSE,FALSE,1,60,#N/A,#N/A,FALSE,FALSE,FALSE,FALSE,FALSE,FALSE,FALSE,9,65532,65532,FALSE,FALSE,TRUE,TRUE,TRUE}</definedName>
    <definedName name="caja" localSheetId="57"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localSheetId="59" hidden="1">{FALSE,FALSE,-1.25,-15.5,484.5,276.75,FALSE,FALSE,TRUE,TRUE,0,12,#N/A,46,#N/A,2.93460490463215,15.35,1,FALSE,FALSE,3,TRUE,1,FALSE,100,"Swvu.PLA1.","ACwvu.PLA1.",#N/A,FALSE,FALSE,0,0,0,0,2,"","",TRUE,TRUE,FALSE,FALSE,1,60,#N/A,#N/A,FALSE,FALSE,FALSE,FALSE,FALSE,FALSE,FALSE,9,65532,65532,FALSE,FALSE,TRUE,TRUE,TRUE}</definedName>
    <definedName name="caja" localSheetId="61"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0" hidden="1">{FALSE,FALSE,-1.25,-15.5,484.5,276.75,FALSE,FALSE,TRUE,TRUE,0,12,#N/A,46,#N/A,2.93460490463215,15.35,1,FALSE,FALSE,3,TRUE,1,FALSE,100,"Swvu.PLA1.","ACwvu.PLA1.",#N/A,FALSE,FALSE,0,0,0,0,2,"","",TRUE,TRUE,FALSE,FALSE,1,60,#N/A,#N/A,FALSE,FALSE,FALSE,FALSE,FALSE,FALSE,FALSE,9,65532,65532,FALSE,FALSE,TRUE,TRUE,TRUE}</definedName>
    <definedName name="caja1" localSheetId="31" hidden="1">{FALSE,FALSE,-1.25,-15.5,484.5,276.75,FALSE,FALSE,TRUE,TRUE,0,12,#N/A,46,#N/A,2.93460490463215,15.35,1,FALSE,FALSE,3,TRUE,1,FALSE,100,"Swvu.PLA1.","ACwvu.PLA1.",#N/A,FALSE,FALSE,0,0,0,0,2,"","",TRUE,TRUE,FALSE,FALSE,1,60,#N/A,#N/A,FALSE,FALSE,FALSE,FALSE,FALSE,FALSE,FALSE,9,65532,65532,FALSE,FALSE,TRUE,TRUE,TRUE}</definedName>
    <definedName name="caja1" localSheetId="49" hidden="1">{FALSE,FALSE,-1.25,-15.5,484.5,276.75,FALSE,FALSE,TRUE,TRUE,0,12,#N/A,46,#N/A,2.93460490463215,15.35,1,FALSE,FALSE,3,TRUE,1,FALSE,100,"Swvu.PLA1.","ACwvu.PLA1.",#N/A,FALSE,FALSE,0,0,0,0,2,"","",TRUE,TRUE,FALSE,FALSE,1,60,#N/A,#N/A,FALSE,FALSE,FALSE,FALSE,FALSE,FALSE,FALSE,9,65532,65532,FALSE,FALSE,TRUE,TRUE,TRUE}</definedName>
    <definedName name="caja1" localSheetId="50" hidden="1">{FALSE,FALSE,-1.25,-15.5,484.5,276.75,FALSE,FALSE,TRUE,TRUE,0,12,#N/A,46,#N/A,2.93460490463215,15.35,1,FALSE,FALSE,3,TRUE,1,FALSE,100,"Swvu.PLA1.","ACwvu.PLA1.",#N/A,FALSE,FALSE,0,0,0,0,2,"","",TRUE,TRUE,FALSE,FALSE,1,60,#N/A,#N/A,FALSE,FALSE,FALSE,FALSE,FALSE,FALSE,FALSE,9,65532,65532,FALSE,FALSE,TRUE,TRUE,TRUE}</definedName>
    <definedName name="caja1" localSheetId="56" hidden="1">{FALSE,FALSE,-1.25,-15.5,484.5,276.75,FALSE,FALSE,TRUE,TRUE,0,12,#N/A,46,#N/A,2.93460490463215,15.35,1,FALSE,FALSE,3,TRUE,1,FALSE,100,"Swvu.PLA1.","ACwvu.PLA1.",#N/A,FALSE,FALSE,0,0,0,0,2,"","",TRUE,TRUE,FALSE,FALSE,1,60,#N/A,#N/A,FALSE,FALSE,FALSE,FALSE,FALSE,FALSE,FALSE,9,65532,65532,FALSE,FALSE,TRUE,TRUE,TRUE}</definedName>
    <definedName name="caja1" localSheetId="57" hidden="1">{FALSE,FALSE,-1.25,-15.5,484.5,276.75,FALSE,FALSE,TRUE,TRUE,0,12,#N/A,46,#N/A,2.93460490463215,15.35,1,FALSE,FALSE,3,TRUE,1,FALSE,100,"Swvu.PLA1.","ACwvu.PLA1.",#N/A,FALSE,FALSE,0,0,0,0,2,"","",TRUE,TRUE,FALSE,FALSE,1,60,#N/A,#N/A,FALSE,FALSE,FALSE,FALSE,FALSE,FALSE,FALSE,9,65532,65532,FALSE,FALSE,TRUE,TRUE,TRUE}</definedName>
    <definedName name="caja1" localSheetId="5" hidden="1">{FALSE,FALSE,-1.25,-15.5,484.5,276.75,FALSE,FALSE,TRUE,TRUE,0,12,#N/A,46,#N/A,2.93460490463215,15.35,1,FALSE,FALSE,3,TRUE,1,FALSE,100,"Swvu.PLA1.","ACwvu.PLA1.",#N/A,FALSE,FALSE,0,0,0,0,2,"","",TRUE,TRUE,FALSE,FALSE,1,60,#N/A,#N/A,FALSE,FALSE,FALSE,FALSE,FALSE,FALSE,FALSE,9,65532,65532,FALSE,FALSE,TRUE,TRUE,TRUE}</definedName>
    <definedName name="caja1" localSheetId="59" hidden="1">{FALSE,FALSE,-1.25,-15.5,484.5,276.75,FALSE,FALSE,TRUE,TRUE,0,12,#N/A,46,#N/A,2.93460490463215,15.35,1,FALSE,FALSE,3,TRUE,1,FALSE,100,"Swvu.PLA1.","ACwvu.PLA1.",#N/A,FALSE,FALSE,0,0,0,0,2,"","",TRUE,TRUE,FALSE,FALSE,1,60,#N/A,#N/A,FALSE,FALSE,FALSE,FALSE,FALSE,FALSE,FALSE,9,65532,65532,FALSE,FALSE,TRUE,TRUE,TRUE}</definedName>
    <definedName name="caja1" localSheetId="61"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0" hidden="1">{FALSE,FALSE,-1.25,-15.5,484.5,276.75,FALSE,FALSE,TRUE,TRUE,0,12,#N/A,46,#N/A,2.93460490463215,15.35,1,FALSE,FALSE,3,TRUE,1,FALSE,100,"Swvu.PLA1.","ACwvu.PLA1.",#N/A,FALSE,FALSE,0,0,0,0,2,"","",TRUE,TRUE,FALSE,FALSE,1,60,#N/A,#N/A,FALSE,FALSE,FALSE,FALSE,FALSE,FALSE,FALSE,9,65532,65532,FALSE,FALSE,TRUE,TRUE,TRUE}</definedName>
    <definedName name="caja2" localSheetId="31" hidden="1">{FALSE,FALSE,-1.25,-15.5,484.5,276.75,FALSE,FALSE,TRUE,TRUE,0,12,#N/A,46,#N/A,2.93460490463215,15.35,1,FALSE,FALSE,3,TRUE,1,FALSE,100,"Swvu.PLA1.","ACwvu.PLA1.",#N/A,FALSE,FALSE,0,0,0,0,2,"","",TRUE,TRUE,FALSE,FALSE,1,60,#N/A,#N/A,FALSE,FALSE,FALSE,FALSE,FALSE,FALSE,FALSE,9,65532,65532,FALSE,FALSE,TRUE,TRUE,TRUE}</definedName>
    <definedName name="caja2" localSheetId="49" hidden="1">{FALSE,FALSE,-1.25,-15.5,484.5,276.75,FALSE,FALSE,TRUE,TRUE,0,12,#N/A,46,#N/A,2.93460490463215,15.35,1,FALSE,FALSE,3,TRUE,1,FALSE,100,"Swvu.PLA1.","ACwvu.PLA1.",#N/A,FALSE,FALSE,0,0,0,0,2,"","",TRUE,TRUE,FALSE,FALSE,1,60,#N/A,#N/A,FALSE,FALSE,FALSE,FALSE,FALSE,FALSE,FALSE,9,65532,65532,FALSE,FALSE,TRUE,TRUE,TRUE}</definedName>
    <definedName name="caja2" localSheetId="50" hidden="1">{FALSE,FALSE,-1.25,-15.5,484.5,276.75,FALSE,FALSE,TRUE,TRUE,0,12,#N/A,46,#N/A,2.93460490463215,15.35,1,FALSE,FALSE,3,TRUE,1,FALSE,100,"Swvu.PLA1.","ACwvu.PLA1.",#N/A,FALSE,FALSE,0,0,0,0,2,"","",TRUE,TRUE,FALSE,FALSE,1,60,#N/A,#N/A,FALSE,FALSE,FALSE,FALSE,FALSE,FALSE,FALSE,9,65532,65532,FALSE,FALSE,TRUE,TRUE,TRUE}</definedName>
    <definedName name="caja2" localSheetId="56" hidden="1">{FALSE,FALSE,-1.25,-15.5,484.5,276.75,FALSE,FALSE,TRUE,TRUE,0,12,#N/A,46,#N/A,2.93460490463215,15.35,1,FALSE,FALSE,3,TRUE,1,FALSE,100,"Swvu.PLA1.","ACwvu.PLA1.",#N/A,FALSE,FALSE,0,0,0,0,2,"","",TRUE,TRUE,FALSE,FALSE,1,60,#N/A,#N/A,FALSE,FALSE,FALSE,FALSE,FALSE,FALSE,FALSE,9,65532,65532,FALSE,FALSE,TRUE,TRUE,TRUE}</definedName>
    <definedName name="caja2" localSheetId="57" hidden="1">{FALSE,FALSE,-1.25,-15.5,484.5,276.75,FALSE,FALSE,TRUE,TRUE,0,12,#N/A,46,#N/A,2.93460490463215,15.35,1,FALSE,FALSE,3,TRUE,1,FALSE,100,"Swvu.PLA1.","ACwvu.PLA1.",#N/A,FALSE,FALSE,0,0,0,0,2,"","",TRUE,TRUE,FALSE,FALSE,1,60,#N/A,#N/A,FALSE,FALSE,FALSE,FALSE,FALSE,FALSE,FALSE,9,65532,65532,FALSE,FALSE,TRUE,TRUE,TRUE}</definedName>
    <definedName name="caja2" localSheetId="5" hidden="1">{FALSE,FALSE,-1.25,-15.5,484.5,276.75,FALSE,FALSE,TRUE,TRUE,0,12,#N/A,46,#N/A,2.93460490463215,15.35,1,FALSE,FALSE,3,TRUE,1,FALSE,100,"Swvu.PLA1.","ACwvu.PLA1.",#N/A,FALSE,FALSE,0,0,0,0,2,"","",TRUE,TRUE,FALSE,FALSE,1,60,#N/A,#N/A,FALSE,FALSE,FALSE,FALSE,FALSE,FALSE,FALSE,9,65532,65532,FALSE,FALSE,TRUE,TRUE,TRUE}</definedName>
    <definedName name="caja2" localSheetId="59" hidden="1">{FALSE,FALSE,-1.25,-15.5,484.5,276.75,FALSE,FALSE,TRUE,TRUE,0,12,#N/A,46,#N/A,2.93460490463215,15.35,1,FALSE,FALSE,3,TRUE,1,FALSE,100,"Swvu.PLA1.","ACwvu.PLA1.",#N/A,FALSE,FALSE,0,0,0,0,2,"","",TRUE,TRUE,FALSE,FALSE,1,60,#N/A,#N/A,FALSE,FALSE,FALSE,FALSE,FALSE,FALSE,FALSE,9,65532,65532,FALSE,FALSE,TRUE,TRUE,TRUE}</definedName>
    <definedName name="caja2" localSheetId="6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0" hidden="1">{FALSE,FALSE,-1.25,-15.5,484.5,276.75,FALSE,FALSE,TRUE,TRUE,0,12,#N/A,46,#N/A,2.93460490463215,15.35,1,FALSE,FALSE,3,TRUE,1,FALSE,100,"Swvu.PLA1.","ACwvu.PLA1.",#N/A,FALSE,FALSE,0,0,0,0,2,"","",TRUE,TRUE,FALSE,FALSE,1,60,#N/A,#N/A,FALSE,FALSE,FALSE,FALSE,FALSE,FALSE,FALSE,9,65532,65532,FALSE,FALSE,TRUE,TRUE,TRUE}</definedName>
    <definedName name="caja3" localSheetId="31" hidden="1">{FALSE,FALSE,-1.25,-15.5,484.5,276.75,FALSE,FALSE,TRUE,TRUE,0,12,#N/A,46,#N/A,2.93460490463215,15.35,1,FALSE,FALSE,3,TRUE,1,FALSE,100,"Swvu.PLA1.","ACwvu.PLA1.",#N/A,FALSE,FALSE,0,0,0,0,2,"","",TRUE,TRUE,FALSE,FALSE,1,60,#N/A,#N/A,FALSE,FALSE,FALSE,FALSE,FALSE,FALSE,FALSE,9,65532,65532,FALSE,FALSE,TRUE,TRUE,TRUE}</definedName>
    <definedName name="caja3" localSheetId="49" hidden="1">{FALSE,FALSE,-1.25,-15.5,484.5,276.75,FALSE,FALSE,TRUE,TRUE,0,12,#N/A,46,#N/A,2.93460490463215,15.35,1,FALSE,FALSE,3,TRUE,1,FALSE,100,"Swvu.PLA1.","ACwvu.PLA1.",#N/A,FALSE,FALSE,0,0,0,0,2,"","",TRUE,TRUE,FALSE,FALSE,1,60,#N/A,#N/A,FALSE,FALSE,FALSE,FALSE,FALSE,FALSE,FALSE,9,65532,65532,FALSE,FALSE,TRUE,TRUE,TRUE}</definedName>
    <definedName name="caja3" localSheetId="50" hidden="1">{FALSE,FALSE,-1.25,-15.5,484.5,276.75,FALSE,FALSE,TRUE,TRUE,0,12,#N/A,46,#N/A,2.93460490463215,15.35,1,FALSE,FALSE,3,TRUE,1,FALSE,100,"Swvu.PLA1.","ACwvu.PLA1.",#N/A,FALSE,FALSE,0,0,0,0,2,"","",TRUE,TRUE,FALSE,FALSE,1,60,#N/A,#N/A,FALSE,FALSE,FALSE,FALSE,FALSE,FALSE,FALSE,9,65532,65532,FALSE,FALSE,TRUE,TRUE,TRUE}</definedName>
    <definedName name="caja3" localSheetId="56" hidden="1">{FALSE,FALSE,-1.25,-15.5,484.5,276.75,FALSE,FALSE,TRUE,TRUE,0,12,#N/A,46,#N/A,2.93460490463215,15.35,1,FALSE,FALSE,3,TRUE,1,FALSE,100,"Swvu.PLA1.","ACwvu.PLA1.",#N/A,FALSE,FALSE,0,0,0,0,2,"","",TRUE,TRUE,FALSE,FALSE,1,60,#N/A,#N/A,FALSE,FALSE,FALSE,FALSE,FALSE,FALSE,FALSE,9,65532,65532,FALSE,FALSE,TRUE,TRUE,TRUE}</definedName>
    <definedName name="caja3" localSheetId="57" hidden="1">{FALSE,FALSE,-1.25,-15.5,484.5,276.75,FALSE,FALSE,TRUE,TRUE,0,12,#N/A,46,#N/A,2.93460490463215,15.35,1,FALSE,FALSE,3,TRUE,1,FALSE,100,"Swvu.PLA1.","ACwvu.PLA1.",#N/A,FALSE,FALSE,0,0,0,0,2,"","",TRUE,TRUE,FALSE,FALSE,1,60,#N/A,#N/A,FALSE,FALSE,FALSE,FALSE,FALSE,FALSE,FALSE,9,65532,65532,FALSE,FALSE,TRUE,TRUE,TRUE}</definedName>
    <definedName name="caja3" localSheetId="5" hidden="1">{FALSE,FALSE,-1.25,-15.5,484.5,276.75,FALSE,FALSE,TRUE,TRUE,0,12,#N/A,46,#N/A,2.93460490463215,15.35,1,FALSE,FALSE,3,TRUE,1,FALSE,100,"Swvu.PLA1.","ACwvu.PLA1.",#N/A,FALSE,FALSE,0,0,0,0,2,"","",TRUE,TRUE,FALSE,FALSE,1,60,#N/A,#N/A,FALSE,FALSE,FALSE,FALSE,FALSE,FALSE,FALSE,9,65532,65532,FALSE,FALSE,TRUE,TRUE,TRUE}</definedName>
    <definedName name="caja3" localSheetId="59" hidden="1">{FALSE,FALSE,-1.25,-15.5,484.5,276.75,FALSE,FALSE,TRUE,TRUE,0,12,#N/A,46,#N/A,2.93460490463215,15.35,1,FALSE,FALSE,3,TRUE,1,FALSE,100,"Swvu.PLA1.","ACwvu.PLA1.",#N/A,FALSE,FALSE,0,0,0,0,2,"","",TRUE,TRUE,FALSE,FALSE,1,60,#N/A,#N/A,FALSE,FALSE,FALSE,FALSE,FALSE,FALSE,FALSE,9,65532,65532,FALSE,FALSE,TRUE,TRUE,TRUE}</definedName>
    <definedName name="caja3" localSheetId="61"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CAS" localSheetId="10">'11'!calcCAS</definedName>
    <definedName name="calcCAS" localSheetId="31">'32'!calcCAS</definedName>
    <definedName name="calcCAS" localSheetId="49">'51'!calcCAS</definedName>
    <definedName name="calcCAS" localSheetId="50">'52'!calcCAS</definedName>
    <definedName name="calcCAS" localSheetId="56">'57a-57b'!calcCAS</definedName>
    <definedName name="calcCAS" localSheetId="57">'58'!calcCAS</definedName>
    <definedName name="calcCAS" localSheetId="5">'6'!calcCAS</definedName>
    <definedName name="calcCAS" localSheetId="59">'60'!calcCAS</definedName>
    <definedName name="calcCAS" localSheetId="61">'62'!calcCAS</definedName>
    <definedName name="calcCAS">[0]!calcCAS</definedName>
    <definedName name="calcNGS_NGDP">#N/A</definedName>
    <definedName name="capital">[53]Static!$B$3</definedName>
    <definedName name="CAS_PROC" localSheetId="10">'11'!CAS_PROC</definedName>
    <definedName name="CAS_PROC" localSheetId="31">'32'!CAS_PROC</definedName>
    <definedName name="CAS_PROC" localSheetId="49">'51'!CAS_PROC</definedName>
    <definedName name="CAS_PROC" localSheetId="50">'52'!CAS_PROC</definedName>
    <definedName name="CAS_PROC" localSheetId="56">'57a-57b'!CAS_PROC</definedName>
    <definedName name="CAS_PROC" localSheetId="57">'58'!CAS_PROC</definedName>
    <definedName name="CAS_PROC" localSheetId="5">'6'!CAS_PROC</definedName>
    <definedName name="CAS_PROC" localSheetId="59">'60'!CAS_PROC</definedName>
    <definedName name="CAS_PROC" localSheetId="61">'62'!CAS_PROC</definedName>
    <definedName name="CAS_PROC">[0]!CAS_PROC</definedName>
    <definedName name="CASH" localSheetId="10">#REF!</definedName>
    <definedName name="CASH" localSheetId="31">#REF!</definedName>
    <definedName name="CASH" localSheetId="49">#REF!</definedName>
    <definedName name="CASH" localSheetId="50">#REF!</definedName>
    <definedName name="CASH" localSheetId="56">#REF!</definedName>
    <definedName name="CASH" localSheetId="57">#REF!</definedName>
    <definedName name="CASH" localSheetId="5">#REF!</definedName>
    <definedName name="CASH" localSheetId="59">#REF!</definedName>
    <definedName name="CASH" localSheetId="61">#REF!</definedName>
    <definedName name="CASH">#REF!</definedName>
    <definedName name="cashflow" localSheetId="10">#REF!</definedName>
    <definedName name="cashflow" localSheetId="31">#REF!</definedName>
    <definedName name="cashflow" localSheetId="49">#REF!</definedName>
    <definedName name="cashflow" localSheetId="50">#REF!</definedName>
    <definedName name="cashflow" localSheetId="56">#REF!</definedName>
    <definedName name="cashflow" localSheetId="57">#REF!</definedName>
    <definedName name="cashflow" localSheetId="5">#REF!</definedName>
    <definedName name="cashflow" localSheetId="59">#REF!</definedName>
    <definedName name="cashflow" localSheetId="61">#REF!</definedName>
    <definedName name="cashflow">#REF!</definedName>
    <definedName name="cashflow98" localSheetId="10">#REF!</definedName>
    <definedName name="cashflow98" localSheetId="31">#REF!</definedName>
    <definedName name="cashflow98" localSheetId="49">#REF!</definedName>
    <definedName name="cashflow98" localSheetId="50">#REF!</definedName>
    <definedName name="cashflow98" localSheetId="56">#REF!</definedName>
    <definedName name="cashflow98" localSheetId="57">#REF!</definedName>
    <definedName name="cashflow98" localSheetId="5">#REF!</definedName>
    <definedName name="cashflow98" localSheetId="59">#REF!</definedName>
    <definedName name="cashflow98" localSheetId="61">#REF!</definedName>
    <definedName name="cashflow98">#REF!</definedName>
    <definedName name="cashflow99" localSheetId="10">#REF!</definedName>
    <definedName name="cashflow99" localSheetId="31">#REF!</definedName>
    <definedName name="cashflow99" localSheetId="49">#REF!</definedName>
    <definedName name="cashflow99" localSheetId="50">#REF!</definedName>
    <definedName name="cashflow99" localSheetId="56">#REF!</definedName>
    <definedName name="cashflow99" localSheetId="57">#REF!</definedName>
    <definedName name="cashflow99" localSheetId="5">#REF!</definedName>
    <definedName name="cashflow99" localSheetId="59">#REF!</definedName>
    <definedName name="cashflow99" localSheetId="61">#REF!</definedName>
    <definedName name="cashflow99">#REF!</definedName>
    <definedName name="cc" localSheetId="10">#REF!</definedName>
    <definedName name="cc" localSheetId="31" hidden="1">{"Riqfin97",#N/A,FALSE,"Tran";"Riqfinpro",#N/A,FALSE,"Tran"}</definedName>
    <definedName name="cc" localSheetId="49" hidden="1">{"Riqfin97",#N/A,FALSE,"Tran";"Riqfinpro",#N/A,FALSE,"Tran"}</definedName>
    <definedName name="cc" localSheetId="50" hidden="1">{"Riqfin97",#N/A,FALSE,"Tran";"Riqfinpro",#N/A,FALSE,"Tran"}</definedName>
    <definedName name="cc" localSheetId="56" hidden="1">{"Riqfin97",#N/A,FALSE,"Tran";"Riqfinpro",#N/A,FALSE,"Tran"}</definedName>
    <definedName name="cc" localSheetId="57" hidden="1">{"Riqfin97",#N/A,FALSE,"Tran";"Riqfinpro",#N/A,FALSE,"Tran"}</definedName>
    <definedName name="cc" localSheetId="5" hidden="1">{"Riqfin97",#N/A,FALSE,"Tran";"Riqfinpro",#N/A,FALSE,"Tran"}</definedName>
    <definedName name="cc" localSheetId="59" hidden="1">{"Riqfin97",#N/A,FALSE,"Tran";"Riqfinpro",#N/A,FALSE,"Tran"}</definedName>
    <definedName name="cc" localSheetId="61" hidden="1">{"Riqfin97",#N/A,FALSE,"Tran";"Riqfinpro",#N/A,FALSE,"Tran"}</definedName>
    <definedName name="cc" hidden="1">{"Riqfin97",#N/A,FALSE,"Tran";"Riqfinpro",#N/A,FALSE,"Tran"}</definedName>
    <definedName name="ccc" localSheetId="10">'[54]Table 1'!#REF!</definedName>
    <definedName name="ccc" localSheetId="12">'[55]Table 1'!#REF!</definedName>
    <definedName name="ccc" localSheetId="1">'[55]Table 1'!#REF!</definedName>
    <definedName name="ccc" localSheetId="2">'[55]Table 1'!#REF!</definedName>
    <definedName name="ccc" localSheetId="31">'[54]Table 1'!#REF!</definedName>
    <definedName name="ccc" localSheetId="4">'[55]Table 1'!#REF!</definedName>
    <definedName name="ccc" localSheetId="49">'[55]Table 1'!#REF!</definedName>
    <definedName name="ccc" localSheetId="50">'[55]Table 1'!#REF!</definedName>
    <definedName name="ccc" localSheetId="56">'[54]Table 1'!#REF!</definedName>
    <definedName name="ccc" localSheetId="57">'[54]Table 1'!#REF!</definedName>
    <definedName name="ccc" localSheetId="58">'[54]Table 1'!#REF!</definedName>
    <definedName name="ccc" localSheetId="5">'[55]Table 1'!#REF!</definedName>
    <definedName name="ccc" localSheetId="59">'[54]Table 1'!#REF!</definedName>
    <definedName name="ccc" localSheetId="60">'[54]Table 1'!#REF!</definedName>
    <definedName name="ccc" localSheetId="61">'[54]Table 1'!#REF!</definedName>
    <definedName name="ccc" localSheetId="62">'[54]Table 1'!#REF!</definedName>
    <definedName name="ccc" localSheetId="6">'[55]Table 1'!#REF!</definedName>
    <definedName name="ccc" localSheetId="7">'[55]Table 1'!#REF!</definedName>
    <definedName name="ccc">'[55]Table 1'!#REF!</definedName>
    <definedName name="cccc">#N/A</definedName>
    <definedName name="CFA">[33]CIRRs!$C$81</definedName>
    <definedName name="ch" localSheetId="10">#REF!</definedName>
    <definedName name="ch" localSheetId="12">#REF!</definedName>
    <definedName name="ch" localSheetId="1">#REF!</definedName>
    <definedName name="ch" localSheetId="2">#REF!</definedName>
    <definedName name="ch" localSheetId="31">#REF!</definedName>
    <definedName name="ch" localSheetId="4">#REF!</definedName>
    <definedName name="ch" localSheetId="49">#REF!</definedName>
    <definedName name="ch" localSheetId="50">#REF!</definedName>
    <definedName name="ch" localSheetId="56">#REF!</definedName>
    <definedName name="ch" localSheetId="57">#REF!</definedName>
    <definedName name="ch" localSheetId="5">#REF!</definedName>
    <definedName name="ch" localSheetId="59">#REF!</definedName>
    <definedName name="ch" localSheetId="61">#REF!</definedName>
    <definedName name="ch" localSheetId="6">#REF!</definedName>
    <definedName name="ch" localSheetId="7">#REF!</definedName>
    <definedName name="ch">#REF!</definedName>
    <definedName name="CHANGESWRITE" localSheetId="10">#REF!</definedName>
    <definedName name="CHANGESWRITE" localSheetId="31">#REF!</definedName>
    <definedName name="CHANGESWRITE" localSheetId="49">#REF!</definedName>
    <definedName name="CHANGESWRITE" localSheetId="50">#REF!</definedName>
    <definedName name="CHANGESWRITE" localSheetId="56">#REF!</definedName>
    <definedName name="CHANGESWRITE" localSheetId="57">#REF!</definedName>
    <definedName name="CHANGESWRITE" localSheetId="5">#REF!</definedName>
    <definedName name="CHANGESWRITE" localSheetId="59">#REF!</definedName>
    <definedName name="CHANGESWRITE" localSheetId="61">#REF!</definedName>
    <definedName name="CHANGESWRITE">#REF!</definedName>
    <definedName name="chart" localSheetId="10">#REF!</definedName>
    <definedName name="chart" localSheetId="12">#REF!</definedName>
    <definedName name="chart" localSheetId="1">#REF!</definedName>
    <definedName name="chart" localSheetId="2">#REF!</definedName>
    <definedName name="chart" localSheetId="31">#REF!</definedName>
    <definedName name="chart" localSheetId="4">#REF!</definedName>
    <definedName name="chart" localSheetId="49">#REF!</definedName>
    <definedName name="chart" localSheetId="50">#REF!</definedName>
    <definedName name="chart" localSheetId="56">#REF!</definedName>
    <definedName name="chart" localSheetId="57">#REF!</definedName>
    <definedName name="chart" localSheetId="5">#REF!</definedName>
    <definedName name="chart" localSheetId="59">#REF!</definedName>
    <definedName name="chart" localSheetId="61">#REF!</definedName>
    <definedName name="chart" localSheetId="6">#REF!</definedName>
    <definedName name="chart" localSheetId="7">#REF!</definedName>
    <definedName name="chart">#REF!</definedName>
    <definedName name="chart1.2" localSheetId="10">#REF!</definedName>
    <definedName name="chart1.2" localSheetId="12">#REF!</definedName>
    <definedName name="chart1.2" localSheetId="1">#REF!</definedName>
    <definedName name="chart1.2" localSheetId="2">#REF!</definedName>
    <definedName name="chart1.2" localSheetId="31">#REF!</definedName>
    <definedName name="chart1.2" localSheetId="4">#REF!</definedName>
    <definedName name="chart1.2" localSheetId="49">#REF!</definedName>
    <definedName name="chart1.2" localSheetId="50">#REF!</definedName>
    <definedName name="chart1.2" localSheetId="56">#REF!</definedName>
    <definedName name="chart1.2" localSheetId="57">#REF!</definedName>
    <definedName name="chart1.2" localSheetId="5">#REF!</definedName>
    <definedName name="chart1.2" localSheetId="59">#REF!</definedName>
    <definedName name="chart1.2" localSheetId="61">#REF!</definedName>
    <definedName name="chart1.2" localSheetId="6">#REF!</definedName>
    <definedName name="chart1.2" localSheetId="7">#REF!</definedName>
    <definedName name="chart1.2">#REF!</definedName>
    <definedName name="Chart2.700" localSheetId="10">#REF!</definedName>
    <definedName name="Chart2.700" localSheetId="1">#REF!</definedName>
    <definedName name="Chart2.700" localSheetId="2">#REF!</definedName>
    <definedName name="Chart2.700" localSheetId="4">#REF!</definedName>
    <definedName name="Chart2.700" localSheetId="6">#REF!</definedName>
    <definedName name="Chart2.700" localSheetId="7">#REF!</definedName>
    <definedName name="Chart2.700">#REF!</definedName>
    <definedName name="ChartEndDate" localSheetId="10">#REF!</definedName>
    <definedName name="ChartEndDate" localSheetId="31">#REF!</definedName>
    <definedName name="ChartEndDate" localSheetId="49">#REF!</definedName>
    <definedName name="ChartEndDate" localSheetId="50">#REF!</definedName>
    <definedName name="ChartEndDate" localSheetId="56">#REF!</definedName>
    <definedName name="ChartEndDate" localSheetId="57">#REF!</definedName>
    <definedName name="ChartEndDate" localSheetId="5">#REF!</definedName>
    <definedName name="ChartEndDate" localSheetId="59">#REF!</definedName>
    <definedName name="ChartEndDate" localSheetId="61">#REF!</definedName>
    <definedName name="ChartEndDate">#REF!</definedName>
    <definedName name="charts" localSheetId="10">#REF!</definedName>
    <definedName name="charts" localSheetId="31">#REF!</definedName>
    <definedName name="charts" localSheetId="49">#REF!</definedName>
    <definedName name="charts" localSheetId="50">#REF!</definedName>
    <definedName name="charts" localSheetId="56">#REF!</definedName>
    <definedName name="charts" localSheetId="57">#REF!</definedName>
    <definedName name="charts" localSheetId="5">#REF!</definedName>
    <definedName name="charts" localSheetId="59">#REF!</definedName>
    <definedName name="charts" localSheetId="61">#REF!</definedName>
    <definedName name="charts">#REF!</definedName>
    <definedName name="ChartStartDate" localSheetId="10">#REF!</definedName>
    <definedName name="ChartStartDate" localSheetId="31">#REF!</definedName>
    <definedName name="ChartStartDate" localSheetId="49">#REF!</definedName>
    <definedName name="ChartStartDate" localSheetId="50">#REF!</definedName>
    <definedName name="ChartStartDate" localSheetId="56">#REF!</definedName>
    <definedName name="ChartStartDate" localSheetId="57">#REF!</definedName>
    <definedName name="ChartStartDate" localSheetId="5">#REF!</definedName>
    <definedName name="ChartStartDate" localSheetId="59">#REF!</definedName>
    <definedName name="ChartStartDate" localSheetId="61">#REF!</definedName>
    <definedName name="ChartStartDate">#REF!</definedName>
    <definedName name="chartxx" localSheetId="10">#REF!</definedName>
    <definedName name="chartxx" localSheetId="31">#REF!</definedName>
    <definedName name="chartxx" localSheetId="49">#REF!</definedName>
    <definedName name="chartxx" localSheetId="50">#REF!</definedName>
    <definedName name="chartxx" localSheetId="56">#REF!</definedName>
    <definedName name="chartxx" localSheetId="57">#REF!</definedName>
    <definedName name="chartxx" localSheetId="5">#REF!</definedName>
    <definedName name="chartxx" localSheetId="59">#REF!</definedName>
    <definedName name="chartxx" localSheetId="61">#REF!</definedName>
    <definedName name="chartxx">#REF!</definedName>
    <definedName name="ChEnd" localSheetId="10">#REF!</definedName>
    <definedName name="ChEnd" localSheetId="31">#REF!</definedName>
    <definedName name="ChEnd" localSheetId="49">#REF!</definedName>
    <definedName name="ChEnd" localSheetId="50">#REF!</definedName>
    <definedName name="ChEnd" localSheetId="56">#REF!</definedName>
    <definedName name="ChEnd" localSheetId="57">#REF!</definedName>
    <definedName name="ChEnd" localSheetId="5">#REF!</definedName>
    <definedName name="ChEnd" localSheetId="59">#REF!</definedName>
    <definedName name="ChEnd" localSheetId="61">#REF!</definedName>
    <definedName name="ChEnd">#REF!</definedName>
    <definedName name="CHF">[33]CIRRs!$C$82</definedName>
    <definedName name="chii10" localSheetId="10">#REF!</definedName>
    <definedName name="chii10" localSheetId="1">#REF!</definedName>
    <definedName name="chii10" localSheetId="2">#REF!</definedName>
    <definedName name="chii10" localSheetId="31">#REF!</definedName>
    <definedName name="chii10" localSheetId="4">#REF!</definedName>
    <definedName name="chii10" localSheetId="49">#REF!</definedName>
    <definedName name="chii10" localSheetId="50">#REF!</definedName>
    <definedName name="chii10" localSheetId="56">#REF!</definedName>
    <definedName name="chii10" localSheetId="57">#REF!</definedName>
    <definedName name="chii10" localSheetId="5">#REF!</definedName>
    <definedName name="chii10" localSheetId="59">#REF!</definedName>
    <definedName name="chii10" localSheetId="61">#REF!</definedName>
    <definedName name="chii10" localSheetId="6">#REF!</definedName>
    <definedName name="chii10" localSheetId="7">#REF!</definedName>
    <definedName name="chii10">#REF!</definedName>
    <definedName name="chii11" localSheetId="10">#REF!</definedName>
    <definedName name="chii11" localSheetId="1">#REF!</definedName>
    <definedName name="chii11" localSheetId="2">#REF!</definedName>
    <definedName name="chii11" localSheetId="31">#REF!</definedName>
    <definedName name="chii11" localSheetId="4">#REF!</definedName>
    <definedName name="chii11" localSheetId="49">#REF!</definedName>
    <definedName name="chii11" localSheetId="50">#REF!</definedName>
    <definedName name="chii11" localSheetId="56">#REF!</definedName>
    <definedName name="chii11" localSheetId="57">#REF!</definedName>
    <definedName name="chii11" localSheetId="5">#REF!</definedName>
    <definedName name="chii11" localSheetId="59">#REF!</definedName>
    <definedName name="chii11" localSheetId="61">#REF!</definedName>
    <definedName name="chii11" localSheetId="6">#REF!</definedName>
    <definedName name="chii11" localSheetId="7">#REF!</definedName>
    <definedName name="chii11">#REF!</definedName>
    <definedName name="CHILE" localSheetId="10">#REF!</definedName>
    <definedName name="CHILE" localSheetId="31">#REF!</definedName>
    <definedName name="CHILE" localSheetId="49">#REF!</definedName>
    <definedName name="CHILE" localSheetId="50">#REF!</definedName>
    <definedName name="CHILE" localSheetId="56">#REF!</definedName>
    <definedName name="CHILE" localSheetId="57">#REF!</definedName>
    <definedName name="CHILE" localSheetId="5">#REF!</definedName>
    <definedName name="CHILE" localSheetId="59">#REF!</definedName>
    <definedName name="CHILE" localSheetId="61">#REF!</definedName>
    <definedName name="CHILE">#REF!</definedName>
    <definedName name="CHK" localSheetId="10">#REF!</definedName>
    <definedName name="CHK" localSheetId="31">#REF!</definedName>
    <definedName name="CHK" localSheetId="49">#REF!</definedName>
    <definedName name="CHK" localSheetId="50">#REF!</definedName>
    <definedName name="CHK" localSheetId="56">#REF!</definedName>
    <definedName name="CHK" localSheetId="57">#REF!</definedName>
    <definedName name="CHK" localSheetId="5">#REF!</definedName>
    <definedName name="CHK" localSheetId="59">#REF!</definedName>
    <definedName name="CHK" localSheetId="61">#REF!</definedName>
    <definedName name="CHK">#REF!</definedName>
    <definedName name="CHK5.1" localSheetId="10">#REF!</definedName>
    <definedName name="CHK5.1" localSheetId="31">#REF!</definedName>
    <definedName name="CHK5.1" localSheetId="49">#REF!</definedName>
    <definedName name="CHK5.1" localSheetId="50">#REF!</definedName>
    <definedName name="CHK5.1" localSheetId="56">#REF!</definedName>
    <definedName name="CHK5.1" localSheetId="57">#REF!</definedName>
    <definedName name="CHK5.1" localSheetId="5">#REF!</definedName>
    <definedName name="CHK5.1" localSheetId="59">#REF!</definedName>
    <definedName name="CHK5.1" localSheetId="61">#REF!</definedName>
    <definedName name="CHK5.1">#REF!</definedName>
    <definedName name="ChStart" localSheetId="10">#REF!</definedName>
    <definedName name="ChStart" localSheetId="31">#REF!</definedName>
    <definedName name="ChStart" localSheetId="49">#REF!</definedName>
    <definedName name="ChStart" localSheetId="50">#REF!</definedName>
    <definedName name="ChStart" localSheetId="56">#REF!</definedName>
    <definedName name="ChStart" localSheetId="57">#REF!</definedName>
    <definedName name="ChStart" localSheetId="5">#REF!</definedName>
    <definedName name="ChStart" localSheetId="59">#REF!</definedName>
    <definedName name="ChStart" localSheetId="61">#REF!</definedName>
    <definedName name="ChStart">#REF!</definedName>
    <definedName name="CIQWBGuid" hidden="1">"69c6c1f5-b121-486a-aca7-1483f0c3521f"</definedName>
    <definedName name="cirr" localSheetId="10">#REF!</definedName>
    <definedName name="cirr" localSheetId="31">#REF!</definedName>
    <definedName name="cirr" localSheetId="49">#REF!</definedName>
    <definedName name="cirr" localSheetId="50">#REF!</definedName>
    <definedName name="cirr" localSheetId="56">#REF!</definedName>
    <definedName name="cirr" localSheetId="57">#REF!</definedName>
    <definedName name="cirr" localSheetId="5">#REF!</definedName>
    <definedName name="cirr" localSheetId="59">#REF!</definedName>
    <definedName name="cirr" localSheetId="61">#REF!</definedName>
    <definedName name="cirr">#REF!</definedName>
    <definedName name="cjqjwhcduk" localSheetId="10">'[45]10'!#REF!</definedName>
    <definedName name="cjqjwhcduk" localSheetId="1">'[27]10'!#REF!</definedName>
    <definedName name="cjqjwhcduk" localSheetId="2">'[27]10'!#REF!</definedName>
    <definedName name="cjqjwhcduk" localSheetId="31">'[26]10'!#REF!</definedName>
    <definedName name="cjqjwhcduk" localSheetId="4">'[26]10'!#REF!</definedName>
    <definedName name="cjqjwhcduk" localSheetId="49">'[27]10'!#REF!</definedName>
    <definedName name="cjqjwhcduk" localSheetId="50">'[27]10'!#REF!</definedName>
    <definedName name="cjqjwhcduk" localSheetId="56">'[26]10'!#REF!</definedName>
    <definedName name="cjqjwhcduk" localSheetId="57">'[26]10'!#REF!</definedName>
    <definedName name="cjqjwhcduk" localSheetId="5">'[26]10'!#REF!</definedName>
    <definedName name="cjqjwhcduk" localSheetId="59">'[26]10'!#REF!</definedName>
    <definedName name="cjqjwhcduk" localSheetId="61">'[26]10'!#REF!</definedName>
    <definedName name="cjqjwhcduk" localSheetId="6">'[27]10'!#REF!</definedName>
    <definedName name="cjqjwhcduk" localSheetId="7">'[27]10'!#REF!</definedName>
    <definedName name="cjqjwhcduk">'[27]10'!#REF!</definedName>
    <definedName name="client" localSheetId="10">#REF!</definedName>
    <definedName name="client" localSheetId="12">#REF!</definedName>
    <definedName name="client" localSheetId="1">#REF!</definedName>
    <definedName name="client" localSheetId="2">#REF!</definedName>
    <definedName name="client" localSheetId="31">#REF!</definedName>
    <definedName name="client" localSheetId="4">#REF!</definedName>
    <definedName name="client" localSheetId="49">#REF!</definedName>
    <definedName name="client" localSheetId="50">#REF!</definedName>
    <definedName name="client" localSheetId="56">#REF!</definedName>
    <definedName name="client" localSheetId="57">#REF!</definedName>
    <definedName name="client" localSheetId="5">#REF!</definedName>
    <definedName name="client" localSheetId="59">#REF!</definedName>
    <definedName name="client" localSheetId="61">#REF!</definedName>
    <definedName name="client" localSheetId="6">#REF!</definedName>
    <definedName name="client" localSheetId="7">#REF!</definedName>
    <definedName name="client">#REF!</definedName>
    <definedName name="CNY" localSheetId="10">#REF!</definedName>
    <definedName name="CNY" localSheetId="31">#REF!</definedName>
    <definedName name="CNY" localSheetId="49">#REF!</definedName>
    <definedName name="CNY" localSheetId="50">#REF!</definedName>
    <definedName name="CNY" localSheetId="56">#REF!</definedName>
    <definedName name="CNY" localSheetId="57">#REF!</definedName>
    <definedName name="CNY" localSheetId="5">#REF!</definedName>
    <definedName name="CNY" localSheetId="59">#REF!</definedName>
    <definedName name="CNY" localSheetId="61">#REF!</definedName>
    <definedName name="CNY">#REF!</definedName>
    <definedName name="cod" localSheetId="10">#REF!</definedName>
    <definedName name="cod" localSheetId="31">#REF!</definedName>
    <definedName name="cod" localSheetId="49">#REF!</definedName>
    <definedName name="cod" localSheetId="50">#REF!</definedName>
    <definedName name="cod" localSheetId="56">#REF!</definedName>
    <definedName name="cod" localSheetId="57">#REF!</definedName>
    <definedName name="cod" localSheetId="5">#REF!</definedName>
    <definedName name="cod" localSheetId="59">#REF!</definedName>
    <definedName name="cod" localSheetId="61">#REF!</definedName>
    <definedName name="cod">#REF!</definedName>
    <definedName name="column_headings">'[56]99TC17FY'!$A$5:$H$9</definedName>
    <definedName name="column_numbers">'[56]99TC17FY'!$B$11:$H$11</definedName>
    <definedName name="CONCK" localSheetId="10">#REF!</definedName>
    <definedName name="CONCK" localSheetId="31">#REF!</definedName>
    <definedName name="CONCK" localSheetId="49">#REF!</definedName>
    <definedName name="CONCK" localSheetId="50">#REF!</definedName>
    <definedName name="CONCK" localSheetId="56">#REF!</definedName>
    <definedName name="CONCK" localSheetId="57">#REF!</definedName>
    <definedName name="CONCK" localSheetId="5">#REF!</definedName>
    <definedName name="CONCK" localSheetId="59">#REF!</definedName>
    <definedName name="CONCK" localSheetId="61">#REF!</definedName>
    <definedName name="CONCK">#REF!</definedName>
    <definedName name="Cons" localSheetId="10">#REF!</definedName>
    <definedName name="Cons" localSheetId="31">#REF!</definedName>
    <definedName name="Cons" localSheetId="49">#REF!</definedName>
    <definedName name="Cons" localSheetId="50">#REF!</definedName>
    <definedName name="Cons" localSheetId="56">#REF!</definedName>
    <definedName name="Cons" localSheetId="57">#REF!</definedName>
    <definedName name="Cons" localSheetId="5">#REF!</definedName>
    <definedName name="Cons" localSheetId="59">#REF!</definedName>
    <definedName name="Cons" localSheetId="61">#REF!</definedName>
    <definedName name="Cons">#REF!</definedName>
    <definedName name="contents" localSheetId="10">#REF!</definedName>
    <definedName name="contents" localSheetId="31">#REF!</definedName>
    <definedName name="contents" localSheetId="49">#REF!</definedName>
    <definedName name="contents" localSheetId="50">#REF!</definedName>
    <definedName name="contents" localSheetId="56">#REF!</definedName>
    <definedName name="contents" localSheetId="57">#REF!</definedName>
    <definedName name="contents" localSheetId="5">#REF!</definedName>
    <definedName name="contents" localSheetId="59">#REF!</definedName>
    <definedName name="contents" localSheetId="61">#REF!</definedName>
    <definedName name="contents">#REF!</definedName>
    <definedName name="contents2" localSheetId="10" hidden="1">[57]MSRV!#REF!</definedName>
    <definedName name="contents2" localSheetId="31" hidden="1">[57]MSRV!#REF!</definedName>
    <definedName name="contents2" localSheetId="56" hidden="1">[57]MSRV!#REF!</definedName>
    <definedName name="contents2" localSheetId="57" hidden="1">[57]MSRV!#REF!</definedName>
    <definedName name="contents2" localSheetId="59" hidden="1">[57]MSRV!#REF!</definedName>
    <definedName name="contents2" localSheetId="61" hidden="1">[57]MSRV!#REF!</definedName>
    <definedName name="contents2" hidden="1">[57]MSRV!#REF!</definedName>
    <definedName name="copystart" localSheetId="10">#REF!</definedName>
    <definedName name="copystart" localSheetId="31">#REF!</definedName>
    <definedName name="copystart" localSheetId="49">#REF!</definedName>
    <definedName name="copystart" localSheetId="50">#REF!</definedName>
    <definedName name="copystart" localSheetId="56">#REF!</definedName>
    <definedName name="copystart" localSheetId="57">#REF!</definedName>
    <definedName name="copystart" localSheetId="5">#REF!</definedName>
    <definedName name="copystart" localSheetId="59">#REF!</definedName>
    <definedName name="copystart" localSheetId="61">#REF!</definedName>
    <definedName name="copystart">#REF!</definedName>
    <definedName name="COPYSTART_1" localSheetId="10">#REF!</definedName>
    <definedName name="COPYSTART_1" localSheetId="31">#REF!</definedName>
    <definedName name="COPYSTART_1" localSheetId="49">#REF!</definedName>
    <definedName name="COPYSTART_1" localSheetId="50">#REF!</definedName>
    <definedName name="COPYSTART_1" localSheetId="56">#REF!</definedName>
    <definedName name="COPYSTART_1" localSheetId="57">#REF!</definedName>
    <definedName name="COPYSTART_1" localSheetId="5">#REF!</definedName>
    <definedName name="COPYSTART_1" localSheetId="59">#REF!</definedName>
    <definedName name="COPYSTART_1" localSheetId="61">#REF!</definedName>
    <definedName name="COPYSTART_1">#REF!</definedName>
    <definedName name="COPYSTART_2" localSheetId="10">#REF!</definedName>
    <definedName name="COPYSTART_2" localSheetId="31">#REF!</definedName>
    <definedName name="COPYSTART_2" localSheetId="49">#REF!</definedName>
    <definedName name="COPYSTART_2" localSheetId="50">#REF!</definedName>
    <definedName name="COPYSTART_2" localSheetId="56">#REF!</definedName>
    <definedName name="COPYSTART_2" localSheetId="57">#REF!</definedName>
    <definedName name="COPYSTART_2" localSheetId="5">#REF!</definedName>
    <definedName name="COPYSTART_2" localSheetId="59">#REF!</definedName>
    <definedName name="COPYSTART_2" localSheetId="61">#REF!</definedName>
    <definedName name="COPYSTART_2">#REF!</definedName>
    <definedName name="COPYSTART_3" localSheetId="10">#REF!</definedName>
    <definedName name="COPYSTART_3" localSheetId="31">#REF!</definedName>
    <definedName name="COPYSTART_3" localSheetId="49">#REF!</definedName>
    <definedName name="COPYSTART_3" localSheetId="50">#REF!</definedName>
    <definedName name="COPYSTART_3" localSheetId="56">#REF!</definedName>
    <definedName name="COPYSTART_3" localSheetId="57">#REF!</definedName>
    <definedName name="COPYSTART_3" localSheetId="5">#REF!</definedName>
    <definedName name="COPYSTART_3" localSheetId="59">#REF!</definedName>
    <definedName name="COPYSTART_3" localSheetId="61">#REF!</definedName>
    <definedName name="COPYSTART_3">#REF!</definedName>
    <definedName name="Copytodebt" localSheetId="10">'[4]in-out'!#REF!</definedName>
    <definedName name="Copytodebt">'[4]in-out'!#REF!</definedName>
    <definedName name="core08" localSheetId="10">#REF!</definedName>
    <definedName name="core08" localSheetId="12">#REF!</definedName>
    <definedName name="core08" localSheetId="1">#REF!</definedName>
    <definedName name="core08" localSheetId="2">#REF!</definedName>
    <definedName name="core08" localSheetId="31">#REF!</definedName>
    <definedName name="core08" localSheetId="4">#REF!</definedName>
    <definedName name="core08" localSheetId="49">#REF!</definedName>
    <definedName name="core08" localSheetId="50">#REF!</definedName>
    <definedName name="core08" localSheetId="56">#REF!</definedName>
    <definedName name="core08" localSheetId="57">#REF!</definedName>
    <definedName name="core08" localSheetId="5">#REF!</definedName>
    <definedName name="core08" localSheetId="59">#REF!</definedName>
    <definedName name="core08" localSheetId="61">#REF!</definedName>
    <definedName name="core08" localSheetId="6">#REF!</definedName>
    <definedName name="core08" localSheetId="7">#REF!</definedName>
    <definedName name="core08">#REF!</definedName>
    <definedName name="COUNT" localSheetId="10">#REF!</definedName>
    <definedName name="COUNT" localSheetId="31">#REF!</definedName>
    <definedName name="COUNT" localSheetId="49">#REF!</definedName>
    <definedName name="COUNT" localSheetId="50">#REF!</definedName>
    <definedName name="COUNT" localSheetId="56">#REF!</definedName>
    <definedName name="COUNT" localSheetId="57">#REF!</definedName>
    <definedName name="COUNT" localSheetId="5">#REF!</definedName>
    <definedName name="COUNT" localSheetId="59">#REF!</definedName>
    <definedName name="COUNT" localSheetId="61">#REF!</definedName>
    <definedName name="COUNT">#REF!</definedName>
    <definedName name="COUNTER" localSheetId="10">#REF!</definedName>
    <definedName name="COUNTER" localSheetId="31">#REF!</definedName>
    <definedName name="COUNTER" localSheetId="49">#REF!</definedName>
    <definedName name="COUNTER" localSheetId="50">#REF!</definedName>
    <definedName name="COUNTER" localSheetId="56">#REF!</definedName>
    <definedName name="COUNTER" localSheetId="57">#REF!</definedName>
    <definedName name="COUNTER" localSheetId="5">#REF!</definedName>
    <definedName name="COUNTER" localSheetId="59">#REF!</definedName>
    <definedName name="COUNTER" localSheetId="61">#REF!</definedName>
    <definedName name="COUNTER">#REF!</definedName>
    <definedName name="Country">[58]Cover!$D$5</definedName>
    <definedName name="Country_adjective">[58]Cover!$D$6</definedName>
    <definedName name="CountryName">[42]Nominal!$A$6</definedName>
    <definedName name="cp" localSheetId="10" hidden="1">'[59]C Summary'!#REF!</definedName>
    <definedName name="cp" hidden="1">'[59]C Summary'!#REF!</definedName>
    <definedName name="CPF" localSheetId="10">#REF!</definedName>
    <definedName name="CPF" localSheetId="31">#REF!</definedName>
    <definedName name="CPF" localSheetId="49">#REF!</definedName>
    <definedName name="CPF" localSheetId="50">#REF!</definedName>
    <definedName name="CPF" localSheetId="56">#REF!</definedName>
    <definedName name="CPF" localSheetId="57">#REF!</definedName>
    <definedName name="CPF" localSheetId="5">#REF!</definedName>
    <definedName name="CPF" localSheetId="59">#REF!</definedName>
    <definedName name="CPF" localSheetId="61">#REF!</definedName>
    <definedName name="CPF">#REF!</definedName>
    <definedName name="CPI_1" localSheetId="10">#REF!</definedName>
    <definedName name="CPI_1" localSheetId="31">#REF!</definedName>
    <definedName name="CPI_1" localSheetId="49">#REF!</definedName>
    <definedName name="CPI_1" localSheetId="50">#REF!</definedName>
    <definedName name="CPI_1" localSheetId="56">#REF!</definedName>
    <definedName name="CPI_1" localSheetId="57">#REF!</definedName>
    <definedName name="CPI_1" localSheetId="5">#REF!</definedName>
    <definedName name="CPI_1" localSheetId="59">#REF!</definedName>
    <definedName name="CPI_1" localSheetId="61">#REF!</definedName>
    <definedName name="CPI_1">#REF!</definedName>
    <definedName name="CPI_1c" localSheetId="10">#REF!</definedName>
    <definedName name="CPI_1c" localSheetId="31">#REF!</definedName>
    <definedName name="CPI_1c" localSheetId="49">#REF!</definedName>
    <definedName name="CPI_1c" localSheetId="50">#REF!</definedName>
    <definedName name="CPI_1c" localSheetId="56">#REF!</definedName>
    <definedName name="CPI_1c" localSheetId="57">#REF!</definedName>
    <definedName name="CPI_1c" localSheetId="5">#REF!</definedName>
    <definedName name="CPI_1c" localSheetId="59">#REF!</definedName>
    <definedName name="CPI_1c" localSheetId="61">#REF!</definedName>
    <definedName name="CPI_1c">#REF!</definedName>
    <definedName name="CPI_Core" localSheetId="10">#REF!</definedName>
    <definedName name="CPI_Core" localSheetId="31">#REF!</definedName>
    <definedName name="CPI_Core" localSheetId="49">#REF!</definedName>
    <definedName name="CPI_Core" localSheetId="50">#REF!</definedName>
    <definedName name="CPI_Core" localSheetId="56">#REF!</definedName>
    <definedName name="CPI_Core" localSheetId="57">#REF!</definedName>
    <definedName name="CPI_Core" localSheetId="5">#REF!</definedName>
    <definedName name="CPI_Core" localSheetId="59">#REF!</definedName>
    <definedName name="CPI_Core" localSheetId="61">#REF!</definedName>
    <definedName name="CPI_Core">#REF!</definedName>
    <definedName name="CPI_gth" localSheetId="10">#REF!</definedName>
    <definedName name="CPI_gth" localSheetId="31">#REF!</definedName>
    <definedName name="CPI_gth" localSheetId="49">#REF!</definedName>
    <definedName name="CPI_gth" localSheetId="50">#REF!</definedName>
    <definedName name="CPI_gth" localSheetId="56">#REF!</definedName>
    <definedName name="CPI_gth" localSheetId="57">#REF!</definedName>
    <definedName name="CPI_gth" localSheetId="5">#REF!</definedName>
    <definedName name="CPI_gth" localSheetId="59">#REF!</definedName>
    <definedName name="CPI_gth" localSheetId="61">#REF!</definedName>
    <definedName name="CPI_gth">#REF!</definedName>
    <definedName name="CPI_NAT_monthly" localSheetId="10">#REF!</definedName>
    <definedName name="CPI_NAT_monthly" localSheetId="31">#REF!</definedName>
    <definedName name="CPI_NAT_monthly" localSheetId="49">#REF!</definedName>
    <definedName name="CPI_NAT_monthly" localSheetId="50">#REF!</definedName>
    <definedName name="CPI_NAT_monthly" localSheetId="56">#REF!</definedName>
    <definedName name="CPI_NAT_monthly" localSheetId="57">#REF!</definedName>
    <definedName name="CPI_NAT_monthly" localSheetId="5">#REF!</definedName>
    <definedName name="CPI_NAT_monthly" localSheetId="59">#REF!</definedName>
    <definedName name="CPI_NAT_monthly" localSheetId="61">#REF!</definedName>
    <definedName name="CPI_NAT_monthly">#REF!</definedName>
    <definedName name="CPT">[1]Input:Work2!$A$1:$O$26</definedName>
    <definedName name="Created_by" localSheetId="10">#REF!</definedName>
    <definedName name="Created_by" localSheetId="31">#REF!</definedName>
    <definedName name="Created_by" localSheetId="49">#REF!</definedName>
    <definedName name="Created_by" localSheetId="50">#REF!</definedName>
    <definedName name="Created_by" localSheetId="56">#REF!</definedName>
    <definedName name="Created_by" localSheetId="57">#REF!</definedName>
    <definedName name="Created_by" localSheetId="5">#REF!</definedName>
    <definedName name="Created_by" localSheetId="59">#REF!</definedName>
    <definedName name="Created_by" localSheetId="61">#REF!</definedName>
    <definedName name="Created_by">#REF!</definedName>
    <definedName name="CRF" localSheetId="10">#REF!</definedName>
    <definedName name="CRF" localSheetId="31">#REF!</definedName>
    <definedName name="CRF" localSheetId="49">#REF!</definedName>
    <definedName name="CRF" localSheetId="50">#REF!</definedName>
    <definedName name="CRF" localSheetId="56">#REF!</definedName>
    <definedName name="CRF" localSheetId="57">#REF!</definedName>
    <definedName name="CRF" localSheetId="5">#REF!</definedName>
    <definedName name="CRF" localSheetId="59">#REF!</definedName>
    <definedName name="CRF" localSheetId="61">#REF!</definedName>
    <definedName name="CRF">#REF!</definedName>
    <definedName name="CRIT1E" localSheetId="10">#REF!</definedName>
    <definedName name="CRIT1E" localSheetId="31">#REF!</definedName>
    <definedName name="CRIT1E" localSheetId="49">#REF!</definedName>
    <definedName name="CRIT1E" localSheetId="50">#REF!</definedName>
    <definedName name="CRIT1E" localSheetId="56">#REF!</definedName>
    <definedName name="CRIT1E" localSheetId="57">#REF!</definedName>
    <definedName name="CRIT1E" localSheetId="5">#REF!</definedName>
    <definedName name="CRIT1E" localSheetId="59">#REF!</definedName>
    <definedName name="CRIT1E" localSheetId="61">#REF!</definedName>
    <definedName name="CRIT1E">#REF!</definedName>
    <definedName name="CRIT1F" localSheetId="10">#REF!</definedName>
    <definedName name="CRIT1F" localSheetId="31">#REF!</definedName>
    <definedName name="CRIT1F" localSheetId="49">#REF!</definedName>
    <definedName name="CRIT1F" localSheetId="50">#REF!</definedName>
    <definedName name="CRIT1F" localSheetId="56">#REF!</definedName>
    <definedName name="CRIT1F" localSheetId="57">#REF!</definedName>
    <definedName name="CRIT1F" localSheetId="5">#REF!</definedName>
    <definedName name="CRIT1F" localSheetId="59">#REF!</definedName>
    <definedName name="CRIT1F" localSheetId="61">#REF!</definedName>
    <definedName name="CRIT1F">#REF!</definedName>
    <definedName name="critf" localSheetId="10">'[60]Bench - 99'!#REF!</definedName>
    <definedName name="critf">'[60]Bench - 99'!#REF!</definedName>
    <definedName name="CSB.BOP" localSheetId="10">#REF!</definedName>
    <definedName name="CSB.BOP" localSheetId="31">#REF!</definedName>
    <definedName name="CSB.BOP" localSheetId="49">#REF!</definedName>
    <definedName name="CSB.BOP" localSheetId="50">#REF!</definedName>
    <definedName name="CSB.BOP" localSheetId="56">#REF!</definedName>
    <definedName name="CSB.BOP" localSheetId="57">#REF!</definedName>
    <definedName name="CSB.BOP" localSheetId="5">#REF!</definedName>
    <definedName name="CSB.BOP" localSheetId="59">#REF!</definedName>
    <definedName name="CSB.BOP" localSheetId="61">#REF!</definedName>
    <definedName name="CSB.BOP">#REF!</definedName>
    <definedName name="CSB.BOP2" localSheetId="10">#REF!</definedName>
    <definedName name="CSB.BOP2" localSheetId="31">#REF!</definedName>
    <definedName name="CSB.BOP2" localSheetId="49">#REF!</definedName>
    <definedName name="CSB.BOP2" localSheetId="50">#REF!</definedName>
    <definedName name="CSB.BOP2" localSheetId="56">#REF!</definedName>
    <definedName name="CSB.BOP2" localSheetId="57">#REF!</definedName>
    <definedName name="CSB.BOP2" localSheetId="5">#REF!</definedName>
    <definedName name="CSB.BOP2" localSheetId="59">#REF!</definedName>
    <definedName name="CSB.BOP2" localSheetId="61">#REF!</definedName>
    <definedName name="CSB.BOP2">#REF!</definedName>
    <definedName name="CSB.SIM" localSheetId="10">#REF!</definedName>
    <definedName name="CSB.SIM" localSheetId="31">#REF!</definedName>
    <definedName name="CSB.SIM" localSheetId="49">#REF!</definedName>
    <definedName name="CSB.SIM" localSheetId="50">#REF!</definedName>
    <definedName name="CSB.SIM" localSheetId="56">#REF!</definedName>
    <definedName name="CSB.SIM" localSheetId="57">#REF!</definedName>
    <definedName name="CSB.SIM" localSheetId="5">#REF!</definedName>
    <definedName name="CSB.SIM" localSheetId="59">#REF!</definedName>
    <definedName name="CSB.SIM" localSheetId="61">#REF!</definedName>
    <definedName name="CSB.SIM">#REF!</definedName>
    <definedName name="CSB.TOT" localSheetId="10">#REF!</definedName>
    <definedName name="CSB.TOT" localSheetId="31">#REF!</definedName>
    <definedName name="CSB.TOT" localSheetId="49">#REF!</definedName>
    <definedName name="CSB.TOT" localSheetId="50">#REF!</definedName>
    <definedName name="CSB.TOT" localSheetId="56">#REF!</definedName>
    <definedName name="CSB.TOT" localSheetId="57">#REF!</definedName>
    <definedName name="CSB.TOT" localSheetId="5">#REF!</definedName>
    <definedName name="CSB.TOT" localSheetId="59">#REF!</definedName>
    <definedName name="CSB.TOT" localSheetId="61">#REF!</definedName>
    <definedName name="CSB.TOT">#REF!</definedName>
    <definedName name="CSB.TOT2" localSheetId="10">#REF!</definedName>
    <definedName name="CSB.TOT2" localSheetId="31">#REF!</definedName>
    <definedName name="CSB.TOT2" localSheetId="49">#REF!</definedName>
    <definedName name="CSB.TOT2" localSheetId="50">#REF!</definedName>
    <definedName name="CSB.TOT2" localSheetId="56">#REF!</definedName>
    <definedName name="CSB.TOT2" localSheetId="57">#REF!</definedName>
    <definedName name="CSB.TOT2" localSheetId="5">#REF!</definedName>
    <definedName name="CSB.TOT2" localSheetId="59">#REF!</definedName>
    <definedName name="CSB.TOT2" localSheetId="61">#REF!</definedName>
    <definedName name="CSB.TOT2">#REF!</definedName>
    <definedName name="CSBBOP.TAB" localSheetId="10">#REF!</definedName>
    <definedName name="CSBBOP.TAB" localSheetId="31">#REF!</definedName>
    <definedName name="CSBBOP.TAB" localSheetId="49">#REF!</definedName>
    <definedName name="CSBBOP.TAB" localSheetId="50">#REF!</definedName>
    <definedName name="CSBBOP.TAB" localSheetId="56">#REF!</definedName>
    <definedName name="CSBBOP.TAB" localSheetId="57">#REF!</definedName>
    <definedName name="CSBBOP.TAB" localSheetId="5">#REF!</definedName>
    <definedName name="CSBBOP.TAB" localSheetId="59">#REF!</definedName>
    <definedName name="CSBBOP.TAB" localSheetId="61">#REF!</definedName>
    <definedName name="CSBBOP.TAB">#REF!</definedName>
    <definedName name="Currencies" localSheetId="10">#REF!</definedName>
    <definedName name="Currencies" localSheetId="31">#REF!</definedName>
    <definedName name="Currencies" localSheetId="49">#REF!</definedName>
    <definedName name="Currencies" localSheetId="50">#REF!</definedName>
    <definedName name="Currencies" localSheetId="56">#REF!</definedName>
    <definedName name="Currencies" localSheetId="57">#REF!</definedName>
    <definedName name="Currencies" localSheetId="5">#REF!</definedName>
    <definedName name="Currencies" localSheetId="59">#REF!</definedName>
    <definedName name="Currencies" localSheetId="61">#REF!</definedName>
    <definedName name="Currencies">#REF!</definedName>
    <definedName name="currency">[61]Reference!$B$39:$F$69</definedName>
    <definedName name="CurrVintage">[62]Current!$D$66</definedName>
    <definedName name="Cwvu.a." localSheetId="10" hidden="1">[63]BOP!$A$36:$IV$36,[63]BOP!$A$44:$IV$44,[63]BOP!$A$59:$IV$59,[63]BOP!#REF!,[63]BOP!#REF!,[63]BOP!$A$81:$IV$88</definedName>
    <definedName name="Cwvu.a." localSheetId="31" hidden="1">[63]BOP!$A$36:$IV$36,[63]BOP!$A$44:$IV$44,[63]BOP!$A$59:$IV$59,[63]BOP!#REF!,[63]BOP!#REF!,[63]BOP!$A$81:$IV$88</definedName>
    <definedName name="Cwvu.a." localSheetId="56" hidden="1">[63]BOP!$A$36:$IV$36,[63]BOP!$A$44:$IV$44,[63]BOP!$A$59:$IV$59,[63]BOP!#REF!,[63]BOP!#REF!,[63]BOP!$A$81:$IV$88</definedName>
    <definedName name="Cwvu.a." localSheetId="57" hidden="1">[63]BOP!$A$36:$IV$36,[63]BOP!$A$44:$IV$44,[63]BOP!$A$59:$IV$59,[63]BOP!#REF!,[63]BOP!#REF!,[63]BOP!$A$81:$IV$88</definedName>
    <definedName name="Cwvu.a." localSheetId="59" hidden="1">[63]BOP!$A$36:$IV$36,[63]BOP!$A$44:$IV$44,[63]BOP!$A$59:$IV$59,[63]BOP!#REF!,[63]BOP!#REF!,[63]BOP!$A$81:$IV$88</definedName>
    <definedName name="Cwvu.a." localSheetId="61" hidden="1">[63]BOP!$A$36:$IV$36,[63]BOP!$A$44:$IV$44,[63]BOP!$A$59:$IV$59,[63]BOP!#REF!,[63]BOP!#REF!,[63]BOP!$A$81:$IV$88</definedName>
    <definedName name="Cwvu.a." hidden="1">[63]BOP!$A$36:$IV$36,[63]BOP!$A$44:$IV$44,[63]BOP!$A$59:$IV$59,[63]BOP!#REF!,[63]BOP!#REF!,[63]BOP!$A$81:$IV$88</definedName>
    <definedName name="Cwvu.bop." localSheetId="10" hidden="1">[63]BOP!$A$36:$IV$36,[63]BOP!$A$44:$IV$44,[63]BOP!$A$59:$IV$59,[63]BOP!#REF!,[63]BOP!#REF!,[63]BOP!$A$81:$IV$88</definedName>
    <definedName name="Cwvu.bop." localSheetId="31" hidden="1">[63]BOP!$A$36:$IV$36,[63]BOP!$A$44:$IV$44,[63]BOP!$A$59:$IV$59,[63]BOP!#REF!,[63]BOP!#REF!,[63]BOP!$A$81:$IV$88</definedName>
    <definedName name="Cwvu.bop." localSheetId="56" hidden="1">[63]BOP!$A$36:$IV$36,[63]BOP!$A$44:$IV$44,[63]BOP!$A$59:$IV$59,[63]BOP!#REF!,[63]BOP!#REF!,[63]BOP!$A$81:$IV$88</definedName>
    <definedName name="Cwvu.bop." localSheetId="57" hidden="1">[63]BOP!$A$36:$IV$36,[63]BOP!$A$44:$IV$44,[63]BOP!$A$59:$IV$59,[63]BOP!#REF!,[63]BOP!#REF!,[63]BOP!$A$81:$IV$88</definedName>
    <definedName name="Cwvu.bop." localSheetId="59" hidden="1">[63]BOP!$A$36:$IV$36,[63]BOP!$A$44:$IV$44,[63]BOP!$A$59:$IV$59,[63]BOP!#REF!,[63]BOP!#REF!,[63]BOP!$A$81:$IV$88</definedName>
    <definedName name="Cwvu.bop." localSheetId="61" hidden="1">[63]BOP!$A$36:$IV$36,[63]BOP!$A$44:$IV$44,[63]BOP!$A$59:$IV$59,[63]BOP!#REF!,[63]BOP!#REF!,[63]BOP!$A$81:$IV$88</definedName>
    <definedName name="Cwvu.bop." hidden="1">[63]BOP!$A$36:$IV$36,[63]BOP!$A$44:$IV$44,[63]BOP!$A$59:$IV$59,[63]BOP!#REF!,[63]BOP!#REF!,[63]BOP!$A$81:$IV$88</definedName>
    <definedName name="Cwvu.bop.sr." localSheetId="10" hidden="1">[63]BOP!$A$36:$IV$36,[63]BOP!$A$44:$IV$44,[63]BOP!$A$59:$IV$59,[63]BOP!#REF!,[63]BOP!#REF!,[63]BOP!$A$81:$IV$88</definedName>
    <definedName name="Cwvu.bop.sr." localSheetId="31" hidden="1">[63]BOP!$A$36:$IV$36,[63]BOP!$A$44:$IV$44,[63]BOP!$A$59:$IV$59,[63]BOP!#REF!,[63]BOP!#REF!,[63]BOP!$A$81:$IV$88</definedName>
    <definedName name="Cwvu.bop.sr." localSheetId="56" hidden="1">[63]BOP!$A$36:$IV$36,[63]BOP!$A$44:$IV$44,[63]BOP!$A$59:$IV$59,[63]BOP!#REF!,[63]BOP!#REF!,[63]BOP!$A$81:$IV$88</definedName>
    <definedName name="Cwvu.bop.sr." localSheetId="57" hidden="1">[63]BOP!$A$36:$IV$36,[63]BOP!$A$44:$IV$44,[63]BOP!$A$59:$IV$59,[63]BOP!#REF!,[63]BOP!#REF!,[63]BOP!$A$81:$IV$88</definedName>
    <definedName name="Cwvu.bop.sr." localSheetId="59" hidden="1">[63]BOP!$A$36:$IV$36,[63]BOP!$A$44:$IV$44,[63]BOP!$A$59:$IV$59,[63]BOP!#REF!,[63]BOP!#REF!,[63]BOP!$A$81:$IV$88</definedName>
    <definedName name="Cwvu.bop.sr." localSheetId="61" hidden="1">[63]BOP!$A$36:$IV$36,[63]BOP!$A$44:$IV$44,[63]BOP!$A$59:$IV$59,[63]BOP!#REF!,[63]BOP!#REF!,[63]BOP!$A$81:$IV$88</definedName>
    <definedName name="Cwvu.bop.sr." hidden="1">[63]BOP!$A$36:$IV$36,[63]BOP!$A$44:$IV$44,[63]BOP!$A$59:$IV$59,[63]BOP!#REF!,[63]BOP!#REF!,[63]BOP!$A$81:$IV$88</definedName>
    <definedName name="Cwvu.bopsdr.sr." localSheetId="10" hidden="1">[63]BOP!$A$36:$IV$36,[63]BOP!$A$44:$IV$44,[63]BOP!$A$59:$IV$59,[63]BOP!#REF!,[63]BOP!#REF!,[63]BOP!$A$81:$IV$88</definedName>
    <definedName name="Cwvu.bopsdr.sr." localSheetId="31" hidden="1">[63]BOP!$A$36:$IV$36,[63]BOP!$A$44:$IV$44,[63]BOP!$A$59:$IV$59,[63]BOP!#REF!,[63]BOP!#REF!,[63]BOP!$A$81:$IV$88</definedName>
    <definedName name="Cwvu.bopsdr.sr." localSheetId="56" hidden="1">[63]BOP!$A$36:$IV$36,[63]BOP!$A$44:$IV$44,[63]BOP!$A$59:$IV$59,[63]BOP!#REF!,[63]BOP!#REF!,[63]BOP!$A$81:$IV$88</definedName>
    <definedName name="Cwvu.bopsdr.sr." localSheetId="57" hidden="1">[63]BOP!$A$36:$IV$36,[63]BOP!$A$44:$IV$44,[63]BOP!$A$59:$IV$59,[63]BOP!#REF!,[63]BOP!#REF!,[63]BOP!$A$81:$IV$88</definedName>
    <definedName name="Cwvu.bopsdr.sr." localSheetId="59" hidden="1">[63]BOP!$A$36:$IV$36,[63]BOP!$A$44:$IV$44,[63]BOP!$A$59:$IV$59,[63]BOP!#REF!,[63]BOP!#REF!,[63]BOP!$A$81:$IV$88</definedName>
    <definedName name="Cwvu.bopsdr.sr." localSheetId="61" hidden="1">[63]BOP!$A$36:$IV$36,[63]BOP!$A$44:$IV$44,[63]BOP!$A$59:$IV$59,[63]BOP!#REF!,[63]BOP!#REF!,[63]BOP!$A$81:$IV$88</definedName>
    <definedName name="Cwvu.bopsdr.sr." hidden="1">[63]BOP!$A$36:$IV$36,[63]BOP!$A$44:$IV$44,[63]BOP!$A$59:$IV$59,[63]BOP!#REF!,[63]BOP!#REF!,[63]BOP!$A$81:$IV$88</definedName>
    <definedName name="Cwvu.cotton." localSheetId="10" hidden="1">[63]BOP!$A$36:$IV$36,[63]BOP!$A$44:$IV$44,[63]BOP!$A$59:$IV$59,[63]BOP!#REF!,[63]BOP!#REF!,[63]BOP!$A$79:$IV$79,[63]BOP!$A$81:$IV$88,[63]BOP!#REF!</definedName>
    <definedName name="Cwvu.cotton." localSheetId="31" hidden="1">[63]BOP!$A$36:$IV$36,[63]BOP!$A$44:$IV$44,[63]BOP!$A$59:$IV$59,[63]BOP!#REF!,[63]BOP!#REF!,[63]BOP!$A$79:$IV$79,[63]BOP!$A$81:$IV$88,[63]BOP!#REF!</definedName>
    <definedName name="Cwvu.cotton." localSheetId="49" hidden="1">[63]BOP!$A$36:$IV$36,[63]BOP!$A$44:$IV$44,[63]BOP!$A$59:$IV$59,[63]BOP!#REF!,[63]BOP!#REF!,[63]BOP!$A$79:$IV$79,[63]BOP!$A$81:$IV$88,[63]BOP!#REF!</definedName>
    <definedName name="Cwvu.cotton." localSheetId="50" hidden="1">[63]BOP!$A$36:$IV$36,[63]BOP!$A$44:$IV$44,[63]BOP!$A$59:$IV$59,[63]BOP!#REF!,[63]BOP!#REF!,[63]BOP!$A$79:$IV$79,[63]BOP!$A$81:$IV$88,[63]BOP!#REF!</definedName>
    <definedName name="Cwvu.cotton." localSheetId="56" hidden="1">[63]BOP!$A$36:$IV$36,[63]BOP!$A$44:$IV$44,[63]BOP!$A$59:$IV$59,[63]BOP!#REF!,[63]BOP!#REF!,[63]BOP!$A$79:$IV$79,[63]BOP!$A$81:$IV$88,[63]BOP!#REF!</definedName>
    <definedName name="Cwvu.cotton." localSheetId="57" hidden="1">[63]BOP!$A$36:$IV$36,[63]BOP!$A$44:$IV$44,[63]BOP!$A$59:$IV$59,[63]BOP!#REF!,[63]BOP!#REF!,[63]BOP!$A$79:$IV$79,[63]BOP!$A$81:$IV$88,[63]BOP!#REF!</definedName>
    <definedName name="Cwvu.cotton." localSheetId="5" hidden="1">[63]BOP!$A$36:$IV$36,[63]BOP!$A$44:$IV$44,[63]BOP!$A$59:$IV$59,[63]BOP!#REF!,[63]BOP!#REF!,[63]BOP!$A$79:$IV$79,[63]BOP!$A$81:$IV$88,[63]BOP!#REF!</definedName>
    <definedName name="Cwvu.cotton." localSheetId="59" hidden="1">[63]BOP!$A$36:$IV$36,[63]BOP!$A$44:$IV$44,[63]BOP!$A$59:$IV$59,[63]BOP!#REF!,[63]BOP!#REF!,[63]BOP!$A$79:$IV$79,[63]BOP!$A$81:$IV$88,[63]BOP!#REF!</definedName>
    <definedName name="Cwvu.cotton." localSheetId="61" hidden="1">[63]BOP!$A$36:$IV$36,[63]BOP!$A$44:$IV$44,[63]BOP!$A$59:$IV$59,[63]BOP!#REF!,[63]BOP!#REF!,[63]BOP!$A$79:$IV$79,[63]BOP!$A$81:$IV$88,[63]BOP!#REF!</definedName>
    <definedName name="Cwvu.cotton." hidden="1">[63]BOP!$A$36:$IV$36,[63]BOP!$A$44:$IV$44,[63]BOP!$A$59:$IV$59,[63]BOP!#REF!,[63]BOP!#REF!,[63]BOP!$A$79:$IV$79,[63]BOP!$A$81:$IV$88,[63]BOP!#REF!</definedName>
    <definedName name="Cwvu.cottonall." localSheetId="10" hidden="1">[63]BOP!$A$36:$IV$36,[63]BOP!$A$44:$IV$44,[63]BOP!$A$59:$IV$59,[63]BOP!#REF!,[63]BOP!#REF!,[63]BOP!$A$79:$IV$79,[63]BOP!$A$81:$IV$88</definedName>
    <definedName name="Cwvu.cottonall." localSheetId="31" hidden="1">[63]BOP!$A$36:$IV$36,[63]BOP!$A$44:$IV$44,[63]BOP!$A$59:$IV$59,[63]BOP!#REF!,[63]BOP!#REF!,[63]BOP!$A$79:$IV$79,[63]BOP!$A$81:$IV$88</definedName>
    <definedName name="Cwvu.cottonall." localSheetId="56" hidden="1">[63]BOP!$A$36:$IV$36,[63]BOP!$A$44:$IV$44,[63]BOP!$A$59:$IV$59,[63]BOP!#REF!,[63]BOP!#REF!,[63]BOP!$A$79:$IV$79,[63]BOP!$A$81:$IV$88</definedName>
    <definedName name="Cwvu.cottonall." localSheetId="57" hidden="1">[63]BOP!$A$36:$IV$36,[63]BOP!$A$44:$IV$44,[63]BOP!$A$59:$IV$59,[63]BOP!#REF!,[63]BOP!#REF!,[63]BOP!$A$79:$IV$79,[63]BOP!$A$81:$IV$88</definedName>
    <definedName name="Cwvu.cottonall." localSheetId="59" hidden="1">[63]BOP!$A$36:$IV$36,[63]BOP!$A$44:$IV$44,[63]BOP!$A$59:$IV$59,[63]BOP!#REF!,[63]BOP!#REF!,[63]BOP!$A$79:$IV$79,[63]BOP!$A$81:$IV$88</definedName>
    <definedName name="Cwvu.cottonall." localSheetId="61" hidden="1">[63]BOP!$A$36:$IV$36,[63]BOP!$A$44:$IV$44,[63]BOP!$A$59:$IV$59,[63]BOP!#REF!,[63]BOP!#REF!,[63]BOP!$A$79:$IV$79,[63]BOP!$A$81:$IV$88</definedName>
    <definedName name="Cwvu.cottonall." hidden="1">[63]BOP!$A$36:$IV$36,[63]BOP!$A$44:$IV$44,[63]BOP!$A$59:$IV$59,[63]BOP!#REF!,[63]BOP!#REF!,[63]BOP!$A$79:$IV$79,[63]BOP!$A$81:$IV$88</definedName>
    <definedName name="Cwvu.exportdetails." localSheetId="10" hidden="1">[63]BOP!$A$36:$IV$36,[63]BOP!$A$44:$IV$44,[63]BOP!$A$59:$IV$59,[63]BOP!#REF!,[63]BOP!#REF!,[63]BOP!$A$79:$IV$79,[63]BOP!#REF!</definedName>
    <definedName name="Cwvu.exportdetails." localSheetId="31" hidden="1">[63]BOP!$A$36:$IV$36,[63]BOP!$A$44:$IV$44,[63]BOP!$A$59:$IV$59,[63]BOP!#REF!,[63]BOP!#REF!,[63]BOP!$A$79:$IV$79,[63]BOP!#REF!</definedName>
    <definedName name="Cwvu.exportdetails." localSheetId="56" hidden="1">[63]BOP!$A$36:$IV$36,[63]BOP!$A$44:$IV$44,[63]BOP!$A$59:$IV$59,[63]BOP!#REF!,[63]BOP!#REF!,[63]BOP!$A$79:$IV$79,[63]BOP!#REF!</definedName>
    <definedName name="Cwvu.exportdetails." localSheetId="57" hidden="1">[63]BOP!$A$36:$IV$36,[63]BOP!$A$44:$IV$44,[63]BOP!$A$59:$IV$59,[63]BOP!#REF!,[63]BOP!#REF!,[63]BOP!$A$79:$IV$79,[63]BOP!#REF!</definedName>
    <definedName name="Cwvu.exportdetails." localSheetId="59" hidden="1">[63]BOP!$A$36:$IV$36,[63]BOP!$A$44:$IV$44,[63]BOP!$A$59:$IV$59,[63]BOP!#REF!,[63]BOP!#REF!,[63]BOP!$A$79:$IV$79,[63]BOP!#REF!</definedName>
    <definedName name="Cwvu.exportdetails." localSheetId="61" hidden="1">[63]BOP!$A$36:$IV$36,[63]BOP!$A$44:$IV$44,[63]BOP!$A$59:$IV$59,[63]BOP!#REF!,[63]BOP!#REF!,[63]BOP!$A$79:$IV$79,[63]BOP!#REF!</definedName>
    <definedName name="Cwvu.exportdetails." hidden="1">[63]BOP!$A$36:$IV$36,[63]BOP!$A$44:$IV$44,[63]BOP!$A$59:$IV$59,[63]BOP!#REF!,[63]BOP!#REF!,[63]BOP!$A$79:$IV$79,[63]BOP!#REF!</definedName>
    <definedName name="Cwvu.exports." localSheetId="10" hidden="1">[63]BOP!$A$36:$IV$36,[63]BOP!$A$44:$IV$44,[63]BOP!$A$59:$IV$59,[63]BOP!#REF!,[63]BOP!#REF!,[63]BOP!$A$79:$IV$79,[63]BOP!$A$81:$IV$88,[63]BOP!#REF!</definedName>
    <definedName name="Cwvu.exports." localSheetId="31" hidden="1">[63]BOP!$A$36:$IV$36,[63]BOP!$A$44:$IV$44,[63]BOP!$A$59:$IV$59,[63]BOP!#REF!,[63]BOP!#REF!,[63]BOP!$A$79:$IV$79,[63]BOP!$A$81:$IV$88,[63]BOP!#REF!</definedName>
    <definedName name="Cwvu.exports." localSheetId="49" hidden="1">[63]BOP!$A$36:$IV$36,[63]BOP!$A$44:$IV$44,[63]BOP!$A$59:$IV$59,[63]BOP!#REF!,[63]BOP!#REF!,[63]BOP!$A$79:$IV$79,[63]BOP!$A$81:$IV$88,[63]BOP!#REF!</definedName>
    <definedName name="Cwvu.exports." localSheetId="50" hidden="1">[63]BOP!$A$36:$IV$36,[63]BOP!$A$44:$IV$44,[63]BOP!$A$59:$IV$59,[63]BOP!#REF!,[63]BOP!#REF!,[63]BOP!$A$79:$IV$79,[63]BOP!$A$81:$IV$88,[63]BOP!#REF!</definedName>
    <definedName name="Cwvu.exports." localSheetId="56" hidden="1">[63]BOP!$A$36:$IV$36,[63]BOP!$A$44:$IV$44,[63]BOP!$A$59:$IV$59,[63]BOP!#REF!,[63]BOP!#REF!,[63]BOP!$A$79:$IV$79,[63]BOP!$A$81:$IV$88,[63]BOP!#REF!</definedName>
    <definedName name="Cwvu.exports." localSheetId="57" hidden="1">[63]BOP!$A$36:$IV$36,[63]BOP!$A$44:$IV$44,[63]BOP!$A$59:$IV$59,[63]BOP!#REF!,[63]BOP!#REF!,[63]BOP!$A$79:$IV$79,[63]BOP!$A$81:$IV$88,[63]BOP!#REF!</definedName>
    <definedName name="Cwvu.exports." localSheetId="5" hidden="1">[63]BOP!$A$36:$IV$36,[63]BOP!$A$44:$IV$44,[63]BOP!$A$59:$IV$59,[63]BOP!#REF!,[63]BOP!#REF!,[63]BOP!$A$79:$IV$79,[63]BOP!$A$81:$IV$88,[63]BOP!#REF!</definedName>
    <definedName name="Cwvu.exports." localSheetId="59" hidden="1">[63]BOP!$A$36:$IV$36,[63]BOP!$A$44:$IV$44,[63]BOP!$A$59:$IV$59,[63]BOP!#REF!,[63]BOP!#REF!,[63]BOP!$A$79:$IV$79,[63]BOP!$A$81:$IV$88,[63]BOP!#REF!</definedName>
    <definedName name="Cwvu.exports." localSheetId="61" hidden="1">[63]BOP!$A$36:$IV$36,[63]BOP!$A$44:$IV$44,[63]BOP!$A$59:$IV$59,[63]BOP!#REF!,[63]BOP!#REF!,[63]BOP!$A$79:$IV$79,[63]BOP!$A$81:$IV$88,[63]BOP!#REF!</definedName>
    <definedName name="Cwvu.exports." hidden="1">[63]BOP!$A$36:$IV$36,[63]BOP!$A$44:$IV$44,[63]BOP!$A$59:$IV$59,[63]BOP!#REF!,[63]BOP!#REF!,[63]BOP!$A$79:$IV$79,[63]BOP!$A$81:$IV$88,[63]BOP!#REF!</definedName>
    <definedName name="Cwvu.gold." localSheetId="10" hidden="1">[63]BOP!$A$36:$IV$36,[63]BOP!$A$44:$IV$44,[63]BOP!$A$59:$IV$59,[63]BOP!#REF!,[63]BOP!#REF!,[63]BOP!$A$79:$IV$79,[63]BOP!$A$81:$IV$88,[63]BOP!#REF!</definedName>
    <definedName name="Cwvu.gold." localSheetId="31" hidden="1">[63]BOP!$A$36:$IV$36,[63]BOP!$A$44:$IV$44,[63]BOP!$A$59:$IV$59,[63]BOP!#REF!,[63]BOP!#REF!,[63]BOP!$A$79:$IV$79,[63]BOP!$A$81:$IV$88,[63]BOP!#REF!</definedName>
    <definedName name="Cwvu.gold." localSheetId="49" hidden="1">[63]BOP!$A$36:$IV$36,[63]BOP!$A$44:$IV$44,[63]BOP!$A$59:$IV$59,[63]BOP!#REF!,[63]BOP!#REF!,[63]BOP!$A$79:$IV$79,[63]BOP!$A$81:$IV$88,[63]BOP!#REF!</definedName>
    <definedName name="Cwvu.gold." localSheetId="50" hidden="1">[63]BOP!$A$36:$IV$36,[63]BOP!$A$44:$IV$44,[63]BOP!$A$59:$IV$59,[63]BOP!#REF!,[63]BOP!#REF!,[63]BOP!$A$79:$IV$79,[63]BOP!$A$81:$IV$88,[63]BOP!#REF!</definedName>
    <definedName name="Cwvu.gold." localSheetId="56" hidden="1">[63]BOP!$A$36:$IV$36,[63]BOP!$A$44:$IV$44,[63]BOP!$A$59:$IV$59,[63]BOP!#REF!,[63]BOP!#REF!,[63]BOP!$A$79:$IV$79,[63]BOP!$A$81:$IV$88,[63]BOP!#REF!</definedName>
    <definedName name="Cwvu.gold." localSheetId="57" hidden="1">[63]BOP!$A$36:$IV$36,[63]BOP!$A$44:$IV$44,[63]BOP!$A$59:$IV$59,[63]BOP!#REF!,[63]BOP!#REF!,[63]BOP!$A$79:$IV$79,[63]BOP!$A$81:$IV$88,[63]BOP!#REF!</definedName>
    <definedName name="Cwvu.gold." localSheetId="5" hidden="1">[63]BOP!$A$36:$IV$36,[63]BOP!$A$44:$IV$44,[63]BOP!$A$59:$IV$59,[63]BOP!#REF!,[63]BOP!#REF!,[63]BOP!$A$79:$IV$79,[63]BOP!$A$81:$IV$88,[63]BOP!#REF!</definedName>
    <definedName name="Cwvu.gold." localSheetId="59" hidden="1">[63]BOP!$A$36:$IV$36,[63]BOP!$A$44:$IV$44,[63]BOP!$A$59:$IV$59,[63]BOP!#REF!,[63]BOP!#REF!,[63]BOP!$A$79:$IV$79,[63]BOP!$A$81:$IV$88,[63]BOP!#REF!</definedName>
    <definedName name="Cwvu.gold." localSheetId="61" hidden="1">[63]BOP!$A$36:$IV$36,[63]BOP!$A$44:$IV$44,[63]BOP!$A$59:$IV$59,[63]BOP!#REF!,[63]BOP!#REF!,[63]BOP!$A$79:$IV$79,[63]BOP!$A$81:$IV$88,[63]BOP!#REF!</definedName>
    <definedName name="Cwvu.gold." hidden="1">[63]BOP!$A$36:$IV$36,[63]BOP!$A$44:$IV$44,[63]BOP!$A$59:$IV$59,[63]BOP!#REF!,[63]BOP!#REF!,[63]BOP!$A$79:$IV$79,[63]BOP!$A$81:$IV$88,[63]BOP!#REF!</definedName>
    <definedName name="Cwvu.goldall." localSheetId="10" hidden="1">[63]BOP!$A$36:$IV$36,[63]BOP!$A$44:$IV$44,[63]BOP!$A$59:$IV$59,[63]BOP!#REF!,[63]BOP!#REF!,[63]BOP!$A$79:$IV$79,[63]BOP!$A$81:$IV$88,[63]BOP!#REF!</definedName>
    <definedName name="Cwvu.goldall." localSheetId="31" hidden="1">[63]BOP!$A$36:$IV$36,[63]BOP!$A$44:$IV$44,[63]BOP!$A$59:$IV$59,[63]BOP!#REF!,[63]BOP!#REF!,[63]BOP!$A$79:$IV$79,[63]BOP!$A$81:$IV$88,[63]BOP!#REF!</definedName>
    <definedName name="Cwvu.goldall." localSheetId="49" hidden="1">[63]BOP!$A$36:$IV$36,[63]BOP!$A$44:$IV$44,[63]BOP!$A$59:$IV$59,[63]BOP!#REF!,[63]BOP!#REF!,[63]BOP!$A$79:$IV$79,[63]BOP!$A$81:$IV$88,[63]BOP!#REF!</definedName>
    <definedName name="Cwvu.goldall." localSheetId="50" hidden="1">[63]BOP!$A$36:$IV$36,[63]BOP!$A$44:$IV$44,[63]BOP!$A$59:$IV$59,[63]BOP!#REF!,[63]BOP!#REF!,[63]BOP!$A$79:$IV$79,[63]BOP!$A$81:$IV$88,[63]BOP!#REF!</definedName>
    <definedName name="Cwvu.goldall." localSheetId="56" hidden="1">[63]BOP!$A$36:$IV$36,[63]BOP!$A$44:$IV$44,[63]BOP!$A$59:$IV$59,[63]BOP!#REF!,[63]BOP!#REF!,[63]BOP!$A$79:$IV$79,[63]BOP!$A$81:$IV$88,[63]BOP!#REF!</definedName>
    <definedName name="Cwvu.goldall." localSheetId="57" hidden="1">[63]BOP!$A$36:$IV$36,[63]BOP!$A$44:$IV$44,[63]BOP!$A$59:$IV$59,[63]BOP!#REF!,[63]BOP!#REF!,[63]BOP!$A$79:$IV$79,[63]BOP!$A$81:$IV$88,[63]BOP!#REF!</definedName>
    <definedName name="Cwvu.goldall." localSheetId="5" hidden="1">[63]BOP!$A$36:$IV$36,[63]BOP!$A$44:$IV$44,[63]BOP!$A$59:$IV$59,[63]BOP!#REF!,[63]BOP!#REF!,[63]BOP!$A$79:$IV$79,[63]BOP!$A$81:$IV$88,[63]BOP!#REF!</definedName>
    <definedName name="Cwvu.goldall." localSheetId="59" hidden="1">[63]BOP!$A$36:$IV$36,[63]BOP!$A$44:$IV$44,[63]BOP!$A$59:$IV$59,[63]BOP!#REF!,[63]BOP!#REF!,[63]BOP!$A$79:$IV$79,[63]BOP!$A$81:$IV$88,[63]BOP!#REF!</definedName>
    <definedName name="Cwvu.goldall." localSheetId="61" hidden="1">[63]BOP!$A$36:$IV$36,[63]BOP!$A$44:$IV$44,[63]BOP!$A$59:$IV$59,[63]BOP!#REF!,[63]BOP!#REF!,[63]BOP!$A$79:$IV$79,[63]BOP!$A$81:$IV$88,[63]BOP!#REF!</definedName>
    <definedName name="Cwvu.goldall." hidden="1">[63]BOP!$A$36:$IV$36,[63]BOP!$A$44:$IV$44,[63]BOP!$A$59:$IV$59,[63]BOP!#REF!,[63]BOP!#REF!,[63]BOP!$A$79:$IV$79,[63]BOP!$A$81:$IV$88,[63]BOP!#REF!</definedName>
    <definedName name="Cwvu.imports." localSheetId="10" hidden="1">[63]BOP!$A$36:$IV$36,[63]BOP!$A$44:$IV$44,[63]BOP!$A$59:$IV$59,[63]BOP!#REF!,[63]BOP!#REF!,[63]BOP!$A$79:$IV$79,[63]BOP!$A$81:$IV$88,[63]BOP!#REF!,[63]BOP!#REF!</definedName>
    <definedName name="Cwvu.imports." localSheetId="31" hidden="1">[63]BOP!$A$36:$IV$36,[63]BOP!$A$44:$IV$44,[63]BOP!$A$59:$IV$59,[63]BOP!#REF!,[63]BOP!#REF!,[63]BOP!$A$79:$IV$79,[63]BOP!$A$81:$IV$88,[63]BOP!#REF!,[63]BOP!#REF!</definedName>
    <definedName name="Cwvu.imports." localSheetId="49" hidden="1">[63]BOP!$A$36:$IV$36,[63]BOP!$A$44:$IV$44,[63]BOP!$A$59:$IV$59,[63]BOP!#REF!,[63]BOP!#REF!,[63]BOP!$A$79:$IV$79,[63]BOP!$A$81:$IV$88,[63]BOP!#REF!,[63]BOP!#REF!</definedName>
    <definedName name="Cwvu.imports." localSheetId="50" hidden="1">[63]BOP!$A$36:$IV$36,[63]BOP!$A$44:$IV$44,[63]BOP!$A$59:$IV$59,[63]BOP!#REF!,[63]BOP!#REF!,[63]BOP!$A$79:$IV$79,[63]BOP!$A$81:$IV$88,[63]BOP!#REF!,[63]BOP!#REF!</definedName>
    <definedName name="Cwvu.imports." localSheetId="56" hidden="1">[63]BOP!$A$36:$IV$36,[63]BOP!$A$44:$IV$44,[63]BOP!$A$59:$IV$59,[63]BOP!#REF!,[63]BOP!#REF!,[63]BOP!$A$79:$IV$79,[63]BOP!$A$81:$IV$88,[63]BOP!#REF!,[63]BOP!#REF!</definedName>
    <definedName name="Cwvu.imports." localSheetId="57" hidden="1">[63]BOP!$A$36:$IV$36,[63]BOP!$A$44:$IV$44,[63]BOP!$A$59:$IV$59,[63]BOP!#REF!,[63]BOP!#REF!,[63]BOP!$A$79:$IV$79,[63]BOP!$A$81:$IV$88,[63]BOP!#REF!,[63]BOP!#REF!</definedName>
    <definedName name="Cwvu.imports." localSheetId="5" hidden="1">[63]BOP!$A$36:$IV$36,[63]BOP!$A$44:$IV$44,[63]BOP!$A$59:$IV$59,[63]BOP!#REF!,[63]BOP!#REF!,[63]BOP!$A$79:$IV$79,[63]BOP!$A$81:$IV$88,[63]BOP!#REF!,[63]BOP!#REF!</definedName>
    <definedName name="Cwvu.imports." localSheetId="59" hidden="1">[63]BOP!$A$36:$IV$36,[63]BOP!$A$44:$IV$44,[63]BOP!$A$59:$IV$59,[63]BOP!#REF!,[63]BOP!#REF!,[63]BOP!$A$79:$IV$79,[63]BOP!$A$81:$IV$88,[63]BOP!#REF!,[63]BOP!#REF!</definedName>
    <definedName name="Cwvu.imports." localSheetId="61" hidden="1">[63]BOP!$A$36:$IV$36,[63]BOP!$A$44:$IV$44,[63]BOP!$A$59:$IV$59,[63]BOP!#REF!,[63]BOP!#REF!,[63]BOP!$A$79:$IV$79,[63]BOP!$A$81:$IV$88,[63]BOP!#REF!,[63]BOP!#REF!</definedName>
    <definedName name="Cwvu.imports." hidden="1">[63]BOP!$A$36:$IV$36,[63]BOP!$A$44:$IV$44,[63]BOP!$A$59:$IV$59,[63]BOP!#REF!,[63]BOP!#REF!,[63]BOP!$A$79:$IV$79,[63]BOP!$A$81:$IV$88,[63]BOP!#REF!,[63]BOP!#REF!</definedName>
    <definedName name="Cwvu.importsall." localSheetId="10" hidden="1">[63]BOP!$A$36:$IV$36,[63]BOP!$A$44:$IV$44,[63]BOP!$A$59:$IV$59,[63]BOP!#REF!,[63]BOP!#REF!,[63]BOP!$A$79:$IV$79,[63]BOP!$A$81:$IV$88,[63]BOP!#REF!,[63]BOP!#REF!</definedName>
    <definedName name="Cwvu.importsall." localSheetId="31" hidden="1">[63]BOP!$A$36:$IV$36,[63]BOP!$A$44:$IV$44,[63]BOP!$A$59:$IV$59,[63]BOP!#REF!,[63]BOP!#REF!,[63]BOP!$A$79:$IV$79,[63]BOP!$A$81:$IV$88,[63]BOP!#REF!,[63]BOP!#REF!</definedName>
    <definedName name="Cwvu.importsall." localSheetId="49" hidden="1">[63]BOP!$A$36:$IV$36,[63]BOP!$A$44:$IV$44,[63]BOP!$A$59:$IV$59,[63]BOP!#REF!,[63]BOP!#REF!,[63]BOP!$A$79:$IV$79,[63]BOP!$A$81:$IV$88,[63]BOP!#REF!,[63]BOP!#REF!</definedName>
    <definedName name="Cwvu.importsall." localSheetId="50" hidden="1">[63]BOP!$A$36:$IV$36,[63]BOP!$A$44:$IV$44,[63]BOP!$A$59:$IV$59,[63]BOP!#REF!,[63]BOP!#REF!,[63]BOP!$A$79:$IV$79,[63]BOP!$A$81:$IV$88,[63]BOP!#REF!,[63]BOP!#REF!</definedName>
    <definedName name="Cwvu.importsall." localSheetId="56" hidden="1">[63]BOP!$A$36:$IV$36,[63]BOP!$A$44:$IV$44,[63]BOP!$A$59:$IV$59,[63]BOP!#REF!,[63]BOP!#REF!,[63]BOP!$A$79:$IV$79,[63]BOP!$A$81:$IV$88,[63]BOP!#REF!,[63]BOP!#REF!</definedName>
    <definedName name="Cwvu.importsall." localSheetId="57" hidden="1">[63]BOP!$A$36:$IV$36,[63]BOP!$A$44:$IV$44,[63]BOP!$A$59:$IV$59,[63]BOP!#REF!,[63]BOP!#REF!,[63]BOP!$A$79:$IV$79,[63]BOP!$A$81:$IV$88,[63]BOP!#REF!,[63]BOP!#REF!</definedName>
    <definedName name="Cwvu.importsall." localSheetId="5" hidden="1">[63]BOP!$A$36:$IV$36,[63]BOP!$A$44:$IV$44,[63]BOP!$A$59:$IV$59,[63]BOP!#REF!,[63]BOP!#REF!,[63]BOP!$A$79:$IV$79,[63]BOP!$A$81:$IV$88,[63]BOP!#REF!,[63]BOP!#REF!</definedName>
    <definedName name="Cwvu.importsall." localSheetId="59" hidden="1">[63]BOP!$A$36:$IV$36,[63]BOP!$A$44:$IV$44,[63]BOP!$A$59:$IV$59,[63]BOP!#REF!,[63]BOP!#REF!,[63]BOP!$A$79:$IV$79,[63]BOP!$A$81:$IV$88,[63]BOP!#REF!,[63]BOP!#REF!</definedName>
    <definedName name="Cwvu.importsall." localSheetId="61" hidden="1">[63]BOP!$A$36:$IV$36,[63]BOP!$A$44:$IV$44,[63]BOP!$A$59:$IV$59,[63]BOP!#REF!,[63]BOP!#REF!,[63]BOP!$A$79:$IV$79,[63]BOP!$A$81:$IV$88,[63]BOP!#REF!,[63]BOP!#REF!</definedName>
    <definedName name="Cwvu.importsall." hidden="1">[63]BOP!$A$36:$IV$36,[63]BOP!$A$44:$IV$44,[63]BOP!$A$59:$IV$59,[63]BOP!#REF!,[63]BOP!#REF!,[63]BOP!$A$79:$IV$79,[63]BOP!$A$81:$IV$88,[63]BOP!#REF!,[63]BOP!#REF!</definedName>
    <definedName name="Cwvu.Print." hidden="1">[64]Indic!$A$109:$IV$109,[64]Indic!$A$196:$IV$197,[64]Indic!$A$208:$IV$209,[64]Indic!$A$217:$IV$218</definedName>
    <definedName name="Cwvu.tot." localSheetId="10" hidden="1">[63]BOP!$A$36:$IV$36,[63]BOP!$A$44:$IV$44,[63]BOP!$A$59:$IV$59,[63]BOP!#REF!,[63]BOP!#REF!,[63]BOP!$A$79:$IV$79</definedName>
    <definedName name="Cwvu.tot." localSheetId="31" hidden="1">[63]BOP!$A$36:$IV$36,[63]BOP!$A$44:$IV$44,[63]BOP!$A$59:$IV$59,[63]BOP!#REF!,[63]BOP!#REF!,[63]BOP!$A$79:$IV$79</definedName>
    <definedName name="Cwvu.tot." localSheetId="56" hidden="1">[63]BOP!$A$36:$IV$36,[63]BOP!$A$44:$IV$44,[63]BOP!$A$59:$IV$59,[63]BOP!#REF!,[63]BOP!#REF!,[63]BOP!$A$79:$IV$79</definedName>
    <definedName name="Cwvu.tot." localSheetId="57" hidden="1">[63]BOP!$A$36:$IV$36,[63]BOP!$A$44:$IV$44,[63]BOP!$A$59:$IV$59,[63]BOP!#REF!,[63]BOP!#REF!,[63]BOP!$A$79:$IV$79</definedName>
    <definedName name="Cwvu.tot." localSheetId="59" hidden="1">[63]BOP!$A$36:$IV$36,[63]BOP!$A$44:$IV$44,[63]BOP!$A$59:$IV$59,[63]BOP!#REF!,[63]BOP!#REF!,[63]BOP!$A$79:$IV$79</definedName>
    <definedName name="Cwvu.tot." localSheetId="61" hidden="1">[63]BOP!$A$36:$IV$36,[63]BOP!$A$44:$IV$44,[63]BOP!$A$59:$IV$59,[63]BOP!#REF!,[63]BOP!#REF!,[63]BOP!$A$79:$IV$79</definedName>
    <definedName name="Cwvu.tot." hidden="1">[63]BOP!$A$36:$IV$36,[63]BOP!$A$44:$IV$44,[63]BOP!$A$59:$IV$59,[63]BOP!#REF!,[63]BOP!#REF!,[63]BOP!$A$79:$IV$79</definedName>
    <definedName name="d" localSheetId="10">#REF!</definedName>
    <definedName name="d" localSheetId="31">#REF!</definedName>
    <definedName name="d" localSheetId="49">#REF!</definedName>
    <definedName name="d" localSheetId="50">#REF!</definedName>
    <definedName name="d" localSheetId="56">#REF!</definedName>
    <definedName name="d" localSheetId="57">#REF!</definedName>
    <definedName name="d" localSheetId="58">#REF!</definedName>
    <definedName name="d" localSheetId="5">#REF!</definedName>
    <definedName name="d" localSheetId="59">#REF!</definedName>
    <definedName name="d" localSheetId="60">#REF!</definedName>
    <definedName name="d" localSheetId="61">#REF!</definedName>
    <definedName name="d" localSheetId="62">#REF!</definedName>
    <definedName name="d">#REF!</definedName>
    <definedName name="d__Chart1" comment="Auto-added dynamic range" localSheetId="10">#REF!:INDEX(#REF!,#REF!,#REF!)</definedName>
    <definedName name="d__Chart1" comment="Auto-added dynamic range" localSheetId="31">#REF!:INDEX(#REF!,#REF!,#REF!)</definedName>
    <definedName name="d__Chart1" comment="Auto-added dynamic range" localSheetId="49">#REF!:INDEX(#REF!,#REF!,#REF!)</definedName>
    <definedName name="d__Chart1" comment="Auto-added dynamic range" localSheetId="50">#REF!:INDEX(#REF!,#REF!,#REF!)</definedName>
    <definedName name="d__Chart1" comment="Auto-added dynamic range" localSheetId="56">#REF!:INDEX(#REF!,#REF!,#REF!)</definedName>
    <definedName name="d__Chart1" comment="Auto-added dynamic range" localSheetId="57">#REF!:INDEX(#REF!,#REF!,#REF!)</definedName>
    <definedName name="d__Chart1" comment="Auto-added dynamic range" localSheetId="5">#REF!:INDEX(#REF!,#REF!,#REF!)</definedName>
    <definedName name="d__Chart1" comment="Auto-added dynamic range" localSheetId="59">#REF!:INDEX(#REF!,#REF!,#REF!)</definedName>
    <definedName name="d__Chart1" comment="Auto-added dynamic range" localSheetId="61">#REF!:INDEX(#REF!,#REF!,#REF!)</definedName>
    <definedName name="d__Chart1" comment="Auto-added dynamic range">#REF!:INDEX(#REF!,#REF!,#REF!)</definedName>
    <definedName name="d__Chart2" comment="Auto-added dynamic range" localSheetId="10">#REF!:INDEX(#REF!,#REF!,#REF!)</definedName>
    <definedName name="d__Chart2" comment="Auto-added dynamic range" localSheetId="31">#REF!:INDEX(#REF!,#REF!,#REF!)</definedName>
    <definedName name="d__Chart2" comment="Auto-added dynamic range" localSheetId="49">#REF!:INDEX(#REF!,#REF!,#REF!)</definedName>
    <definedName name="d__Chart2" comment="Auto-added dynamic range" localSheetId="50">#REF!:INDEX(#REF!,#REF!,#REF!)</definedName>
    <definedName name="d__Chart2" comment="Auto-added dynamic range" localSheetId="56">#REF!:INDEX(#REF!,#REF!,#REF!)</definedName>
    <definedName name="d__Chart2" comment="Auto-added dynamic range" localSheetId="57">#REF!:INDEX(#REF!,#REF!,#REF!)</definedName>
    <definedName name="d__Chart2" comment="Auto-added dynamic range" localSheetId="5">#REF!:INDEX(#REF!,#REF!,#REF!)</definedName>
    <definedName name="d__Chart2" comment="Auto-added dynamic range" localSheetId="59">#REF!:INDEX(#REF!,#REF!,#REF!)</definedName>
    <definedName name="d__Chart2" comment="Auto-added dynamic range" localSheetId="61">#REF!:INDEX(#REF!,#REF!,#REF!)</definedName>
    <definedName name="d__Chart2" comment="Auto-added dynamic range">#REF!:INDEX(#REF!,#REF!,#REF!)</definedName>
    <definedName name="d__Chart3" comment="Auto-added dynamic range" localSheetId="10">#REF!:INDEX(#REF!,#REF!,#REF!)</definedName>
    <definedName name="d__Chart3" comment="Auto-added dynamic range" localSheetId="31">#REF!:INDEX(#REF!,#REF!,#REF!)</definedName>
    <definedName name="d__Chart3" comment="Auto-added dynamic range" localSheetId="49">#REF!:INDEX(#REF!,#REF!,#REF!)</definedName>
    <definedName name="d__Chart3" comment="Auto-added dynamic range" localSheetId="50">#REF!:INDEX(#REF!,#REF!,#REF!)</definedName>
    <definedName name="d__Chart3" comment="Auto-added dynamic range" localSheetId="56">#REF!:INDEX(#REF!,#REF!,#REF!)</definedName>
    <definedName name="d__Chart3" comment="Auto-added dynamic range" localSheetId="57">#REF!:INDEX(#REF!,#REF!,#REF!)</definedName>
    <definedName name="d__Chart3" comment="Auto-added dynamic range" localSheetId="5">#REF!:INDEX(#REF!,#REF!,#REF!)</definedName>
    <definedName name="d__Chart3" comment="Auto-added dynamic range" localSheetId="59">#REF!:INDEX(#REF!,#REF!,#REF!)</definedName>
    <definedName name="d__Chart3" comment="Auto-added dynamic range" localSheetId="61">#REF!:INDEX(#REF!,#REF!,#REF!)</definedName>
    <definedName name="d__Chart3" comment="Auto-added dynamic range">#REF!:INDEX(#REF!,#REF!,#REF!)</definedName>
    <definedName name="d__Chart4" comment="Auto-added dynamic range" localSheetId="10">#REF!:INDEX(#REF!,#REF!,#REF!)</definedName>
    <definedName name="d__Chart4" comment="Auto-added dynamic range" localSheetId="31">#REF!:INDEX(#REF!,#REF!,#REF!)</definedName>
    <definedName name="d__Chart4" comment="Auto-added dynamic range" localSheetId="49">#REF!:INDEX(#REF!,#REF!,#REF!)</definedName>
    <definedName name="d__Chart4" comment="Auto-added dynamic range" localSheetId="50">#REF!:INDEX(#REF!,#REF!,#REF!)</definedName>
    <definedName name="d__Chart4" comment="Auto-added dynamic range" localSheetId="56">#REF!:INDEX(#REF!,#REF!,#REF!)</definedName>
    <definedName name="d__Chart4" comment="Auto-added dynamic range" localSheetId="57">#REF!:INDEX(#REF!,#REF!,#REF!)</definedName>
    <definedName name="d__Chart4" comment="Auto-added dynamic range" localSheetId="5">#REF!:INDEX(#REF!,#REF!,#REF!)</definedName>
    <definedName name="d__Chart4" comment="Auto-added dynamic range" localSheetId="59">#REF!:INDEX(#REF!,#REF!,#REF!)</definedName>
    <definedName name="d__Chart4" comment="Auto-added dynamic range" localSheetId="61">#REF!:INDEX(#REF!,#REF!,#REF!)</definedName>
    <definedName name="d__Chart4" comment="Auto-added dynamic range">#REF!:INDEX(#REF!,#REF!,#REF!)</definedName>
    <definedName name="d__Chart5" comment="Auto-added dynamic range" localSheetId="10">#REF!:INDEX(#REF!,#REF!,#REF!)</definedName>
    <definedName name="d__Chart5" comment="Auto-added dynamic range" localSheetId="31">#REF!:INDEX(#REF!,#REF!,#REF!)</definedName>
    <definedName name="d__Chart5" comment="Auto-added dynamic range" localSheetId="49">#REF!:INDEX(#REF!,#REF!,#REF!)</definedName>
    <definedName name="d__Chart5" comment="Auto-added dynamic range" localSheetId="50">#REF!:INDEX(#REF!,#REF!,#REF!)</definedName>
    <definedName name="d__Chart5" comment="Auto-added dynamic range" localSheetId="56">#REF!:INDEX(#REF!,#REF!,#REF!)</definedName>
    <definedName name="d__Chart5" comment="Auto-added dynamic range" localSheetId="57">#REF!:INDEX(#REF!,#REF!,#REF!)</definedName>
    <definedName name="d__Chart5" comment="Auto-added dynamic range" localSheetId="5">#REF!:INDEX(#REF!,#REF!,#REF!)</definedName>
    <definedName name="d__Chart5" comment="Auto-added dynamic range" localSheetId="59">#REF!:INDEX(#REF!,#REF!,#REF!)</definedName>
    <definedName name="d__Chart5" comment="Auto-added dynamic range" localSheetId="61">#REF!:INDEX(#REF!,#REF!,#REF!)</definedName>
    <definedName name="d__Chart5" comment="Auto-added dynamic range">#REF!:INDEX(#REF!,#REF!,#REF!)</definedName>
    <definedName name="d__Chart6_ACQ" comment="Auto-added dynamic range" localSheetId="10">#REF!:INDEX(#REF!,#REF!,#REF!)</definedName>
    <definedName name="d__Chart6_ACQ" comment="Auto-added dynamic range" localSheetId="31">#REF!:INDEX(#REF!,#REF!,#REF!)</definedName>
    <definedName name="d__Chart6_ACQ" comment="Auto-added dynamic range" localSheetId="49">#REF!:INDEX(#REF!,#REF!,#REF!)</definedName>
    <definedName name="d__Chart6_ACQ" comment="Auto-added dynamic range" localSheetId="50">#REF!:INDEX(#REF!,#REF!,#REF!)</definedName>
    <definedName name="d__Chart6_ACQ" comment="Auto-added dynamic range" localSheetId="56">#REF!:INDEX(#REF!,#REF!,#REF!)</definedName>
    <definedName name="d__Chart6_ACQ" comment="Auto-added dynamic range" localSheetId="57">#REF!:INDEX(#REF!,#REF!,#REF!)</definedName>
    <definedName name="d__Chart6_ACQ" comment="Auto-added dynamic range" localSheetId="5">#REF!:INDEX(#REF!,#REF!,#REF!)</definedName>
    <definedName name="d__Chart6_ACQ" comment="Auto-added dynamic range" localSheetId="59">#REF!:INDEX(#REF!,#REF!,#REF!)</definedName>
    <definedName name="d__Chart6_ACQ" comment="Auto-added dynamic range" localSheetId="61">#REF!:INDEX(#REF!,#REF!,#REF!)</definedName>
    <definedName name="d__Chart6_ACQ" comment="Auto-added dynamic range">#REF!:INDEX(#REF!,#REF!,#REF!)</definedName>
    <definedName name="d__Chart6_CreditScoring" comment="Auto-added dynamic range" localSheetId="10">#REF!:INDEX(#REF!,#REF!,#REF!)</definedName>
    <definedName name="d__Chart6_CreditScoring" comment="Auto-added dynamic range" localSheetId="31">#REF!:INDEX(#REF!,#REF!,#REF!)</definedName>
    <definedName name="d__Chart6_CreditScoring" comment="Auto-added dynamic range" localSheetId="49">#REF!:INDEX(#REF!,#REF!,#REF!)</definedName>
    <definedName name="d__Chart6_CreditScoring" comment="Auto-added dynamic range" localSheetId="50">#REF!:INDEX(#REF!,#REF!,#REF!)</definedName>
    <definedName name="d__Chart6_CreditScoring" comment="Auto-added dynamic range" localSheetId="56">#REF!:INDEX(#REF!,#REF!,#REF!)</definedName>
    <definedName name="d__Chart6_CreditScoring" comment="Auto-added dynamic range" localSheetId="57">#REF!:INDEX(#REF!,#REF!,#REF!)</definedName>
    <definedName name="d__Chart6_CreditScoring" comment="Auto-added dynamic range" localSheetId="5">#REF!:INDEX(#REF!,#REF!,#REF!)</definedName>
    <definedName name="d__Chart6_CreditScoring" comment="Auto-added dynamic range" localSheetId="59">#REF!:INDEX(#REF!,#REF!,#REF!)</definedName>
    <definedName name="d__Chart6_CreditScoring" comment="Auto-added dynamic range" localSheetId="61">#REF!:INDEX(#REF!,#REF!,#REF!)</definedName>
    <definedName name="d__Chart6_CreditScoring" comment="Auto-added dynamic range">#REF!:INDEX(#REF!,#REF!,#REF!)</definedName>
    <definedName name="d__Chart6_Defaults" comment="Auto-added dynamic range" localSheetId="10">#REF!:INDEX(#REF!,#REF!,#REF!)</definedName>
    <definedName name="d__Chart6_Defaults" comment="Auto-added dynamic range" localSheetId="31">#REF!:INDEX(#REF!,#REF!,#REF!)</definedName>
    <definedName name="d__Chart6_Defaults" comment="Auto-added dynamic range" localSheetId="49">#REF!:INDEX(#REF!,#REF!,#REF!)</definedName>
    <definedName name="d__Chart6_Defaults" comment="Auto-added dynamic range" localSheetId="50">#REF!:INDEX(#REF!,#REF!,#REF!)</definedName>
    <definedName name="d__Chart6_Defaults" comment="Auto-added dynamic range" localSheetId="56">#REF!:INDEX(#REF!,#REF!,#REF!)</definedName>
    <definedName name="d__Chart6_Defaults" comment="Auto-added dynamic range" localSheetId="57">#REF!:INDEX(#REF!,#REF!,#REF!)</definedName>
    <definedName name="d__Chart6_Defaults" comment="Auto-added dynamic range" localSheetId="5">#REF!:INDEX(#REF!,#REF!,#REF!)</definedName>
    <definedName name="d__Chart6_Defaults" comment="Auto-added dynamic range" localSheetId="59">#REF!:INDEX(#REF!,#REF!,#REF!)</definedName>
    <definedName name="d__Chart6_Defaults" comment="Auto-added dynamic range" localSheetId="61">#REF!:INDEX(#REF!,#REF!,#REF!)</definedName>
    <definedName name="d__Chart6_Defaults" comment="Auto-added dynamic range">#REF!:INDEX(#REF!,#REF!,#REF!)</definedName>
    <definedName name="d__Chart6_LA" comment="Auto-added dynamic range" localSheetId="10">#REF!:INDEX(#REF!,#REF!,#REF!)</definedName>
    <definedName name="d__Chart6_LA" comment="Auto-added dynamic range" localSheetId="31">#REF!:INDEX(#REF!,#REF!,#REF!)</definedName>
    <definedName name="d__Chart6_LA" comment="Auto-added dynamic range" localSheetId="49">#REF!:INDEX(#REF!,#REF!,#REF!)</definedName>
    <definedName name="d__Chart6_LA" comment="Auto-added dynamic range" localSheetId="50">#REF!:INDEX(#REF!,#REF!,#REF!)</definedName>
    <definedName name="d__Chart6_LA" comment="Auto-added dynamic range" localSheetId="56">#REF!:INDEX(#REF!,#REF!,#REF!)</definedName>
    <definedName name="d__Chart6_LA" comment="Auto-added dynamic range" localSheetId="57">#REF!:INDEX(#REF!,#REF!,#REF!)</definedName>
    <definedName name="d__Chart6_LA" comment="Auto-added dynamic range" localSheetId="5">#REF!:INDEX(#REF!,#REF!,#REF!)</definedName>
    <definedName name="d__Chart6_LA" comment="Auto-added dynamic range" localSheetId="59">#REF!:INDEX(#REF!,#REF!,#REF!)</definedName>
    <definedName name="d__Chart6_LA" comment="Auto-added dynamic range" localSheetId="61">#REF!:INDEX(#REF!,#REF!,#REF!)</definedName>
    <definedName name="d__Chart6_LA" comment="Auto-added dynamic range">#REF!:INDEX(#REF!,#REF!,#REF!)</definedName>
    <definedName name="d__Chart6_LGD" comment="Auto-added dynamic range" localSheetId="10">#REF!:INDEX(#REF!,#REF!,#REF!)</definedName>
    <definedName name="d__Chart6_LGD" comment="Auto-added dynamic range" localSheetId="31">#REF!:INDEX(#REF!,#REF!,#REF!)</definedName>
    <definedName name="d__Chart6_LGD" comment="Auto-added dynamic range" localSheetId="49">#REF!:INDEX(#REF!,#REF!,#REF!)</definedName>
    <definedName name="d__Chart6_LGD" comment="Auto-added dynamic range" localSheetId="50">#REF!:INDEX(#REF!,#REF!,#REF!)</definedName>
    <definedName name="d__Chart6_LGD" comment="Auto-added dynamic range" localSheetId="56">#REF!:INDEX(#REF!,#REF!,#REF!)</definedName>
    <definedName name="d__Chart6_LGD" comment="Auto-added dynamic range" localSheetId="57">#REF!:INDEX(#REF!,#REF!,#REF!)</definedName>
    <definedName name="d__Chart6_LGD" comment="Auto-added dynamic range" localSheetId="5">#REF!:INDEX(#REF!,#REF!,#REF!)</definedName>
    <definedName name="d__Chart6_LGD" comment="Auto-added dynamic range" localSheetId="59">#REF!:INDEX(#REF!,#REF!,#REF!)</definedName>
    <definedName name="d__Chart6_LGD" comment="Auto-added dynamic range" localSheetId="61">#REF!:INDEX(#REF!,#REF!,#REF!)</definedName>
    <definedName name="d__Chart6_LGD" comment="Auto-added dynamic range">#REF!:INDEX(#REF!,#REF!,#REF!)</definedName>
    <definedName name="d__Chart6_Spreads" comment="Auto-added dynamic range" localSheetId="10">#REF!:INDEX(#REF!,#REF!,#REF!)</definedName>
    <definedName name="d__Chart6_Spreads" comment="Auto-added dynamic range" localSheetId="31">#REF!:INDEX(#REF!,#REF!,#REF!)</definedName>
    <definedName name="d__Chart6_Spreads" comment="Auto-added dynamic range" localSheetId="49">#REF!:INDEX(#REF!,#REF!,#REF!)</definedName>
    <definedName name="d__Chart6_Spreads" comment="Auto-added dynamic range" localSheetId="50">#REF!:INDEX(#REF!,#REF!,#REF!)</definedName>
    <definedName name="d__Chart6_Spreads" comment="Auto-added dynamic range" localSheetId="56">#REF!:INDEX(#REF!,#REF!,#REF!)</definedName>
    <definedName name="d__Chart6_Spreads" comment="Auto-added dynamic range" localSheetId="57">#REF!:INDEX(#REF!,#REF!,#REF!)</definedName>
    <definedName name="d__Chart6_Spreads" comment="Auto-added dynamic range" localSheetId="5">#REF!:INDEX(#REF!,#REF!,#REF!)</definedName>
    <definedName name="d__Chart6_Spreads" comment="Auto-added dynamic range" localSheetId="59">#REF!:INDEX(#REF!,#REF!,#REF!)</definedName>
    <definedName name="d__Chart6_Spreads" comment="Auto-added dynamic range" localSheetId="61">#REF!:INDEX(#REF!,#REF!,#REF!)</definedName>
    <definedName name="d__Chart6_Spreads" comment="Auto-added dynamic range">#REF!:INDEX(#REF!,#REF!,#REF!)</definedName>
    <definedName name="d__Chart6_UnsecDemand" comment="Auto-added dynamic range" localSheetId="10">#REF!:INDEX(#REF!,#REF!,#REF!)</definedName>
    <definedName name="d__Chart6_UnsecDemand" comment="Auto-added dynamic range" localSheetId="31">#REF!:INDEX(#REF!,#REF!,#REF!)</definedName>
    <definedName name="d__Chart6_UnsecDemand" comment="Auto-added dynamic range" localSheetId="49">#REF!:INDEX(#REF!,#REF!,#REF!)</definedName>
    <definedName name="d__Chart6_UnsecDemand" comment="Auto-added dynamic range" localSheetId="50">#REF!:INDEX(#REF!,#REF!,#REF!)</definedName>
    <definedName name="d__Chart6_UnsecDemand" comment="Auto-added dynamic range" localSheetId="56">#REF!:INDEX(#REF!,#REF!,#REF!)</definedName>
    <definedName name="d__Chart6_UnsecDemand" comment="Auto-added dynamic range" localSheetId="57">#REF!:INDEX(#REF!,#REF!,#REF!)</definedName>
    <definedName name="d__Chart6_UnsecDemand" comment="Auto-added dynamic range" localSheetId="5">#REF!:INDEX(#REF!,#REF!,#REF!)</definedName>
    <definedName name="d__Chart6_UnsecDemand" comment="Auto-added dynamic range" localSheetId="59">#REF!:INDEX(#REF!,#REF!,#REF!)</definedName>
    <definedName name="d__Chart6_UnsecDemand" comment="Auto-added dynamic range" localSheetId="61">#REF!:INDEX(#REF!,#REF!,#REF!)</definedName>
    <definedName name="d__Chart6_UnsecDemand" comment="Auto-added dynamic range">#REF!:INDEX(#REF!,#REF!,#REF!)</definedName>
    <definedName name="d__Chart7" comment="Auto-added dynamic range" localSheetId="10">#REF!:INDEX(#REF!,#REF!,#REF!)</definedName>
    <definedName name="d__Chart7" comment="Auto-added dynamic range" localSheetId="31">#REF!:INDEX(#REF!,#REF!,#REF!)</definedName>
    <definedName name="d__Chart7" comment="Auto-added dynamic range" localSheetId="49">#REF!:INDEX(#REF!,#REF!,#REF!)</definedName>
    <definedName name="d__Chart7" comment="Auto-added dynamic range" localSheetId="50">#REF!:INDEX(#REF!,#REF!,#REF!)</definedName>
    <definedName name="d__Chart7" comment="Auto-added dynamic range" localSheetId="56">#REF!:INDEX(#REF!,#REF!,#REF!)</definedName>
    <definedName name="d__Chart7" comment="Auto-added dynamic range" localSheetId="57">#REF!:INDEX(#REF!,#REF!,#REF!)</definedName>
    <definedName name="d__Chart7" comment="Auto-added dynamic range" localSheetId="5">#REF!:INDEX(#REF!,#REF!,#REF!)</definedName>
    <definedName name="d__Chart7" comment="Auto-added dynamic range" localSheetId="59">#REF!:INDEX(#REF!,#REF!,#REF!)</definedName>
    <definedName name="d__Chart7" comment="Auto-added dynamic range" localSheetId="61">#REF!:INDEX(#REF!,#REF!,#REF!)</definedName>
    <definedName name="d__Chart7" comment="Auto-added dynamic range">#REF!:INDEX(#REF!,#REF!,#REF!)</definedName>
    <definedName name="d__Chart8" comment="Auto-added dynamic range" localSheetId="10">#REF!:INDEX(#REF!,#REF!,#REF!)</definedName>
    <definedName name="d__Chart8" comment="Auto-added dynamic range" localSheetId="31">#REF!:INDEX(#REF!,#REF!,#REF!)</definedName>
    <definedName name="d__Chart8" comment="Auto-added dynamic range" localSheetId="49">#REF!:INDEX(#REF!,#REF!,#REF!)</definedName>
    <definedName name="d__Chart8" comment="Auto-added dynamic range" localSheetId="50">#REF!:INDEX(#REF!,#REF!,#REF!)</definedName>
    <definedName name="d__Chart8" comment="Auto-added dynamic range" localSheetId="56">#REF!:INDEX(#REF!,#REF!,#REF!)</definedName>
    <definedName name="d__Chart8" comment="Auto-added dynamic range" localSheetId="57">#REF!:INDEX(#REF!,#REF!,#REF!)</definedName>
    <definedName name="d__Chart8" comment="Auto-added dynamic range" localSheetId="5">#REF!:INDEX(#REF!,#REF!,#REF!)</definedName>
    <definedName name="d__Chart8" comment="Auto-added dynamic range" localSheetId="59">#REF!:INDEX(#REF!,#REF!,#REF!)</definedName>
    <definedName name="d__Chart8" comment="Auto-added dynamic range" localSheetId="61">#REF!:INDEX(#REF!,#REF!,#REF!)</definedName>
    <definedName name="d__Chart8" comment="Auto-added dynamic range">#REF!:INDEX(#REF!,#REF!,#REF!)</definedName>
    <definedName name="d__Chart9" comment="Auto-added dynamic range" localSheetId="10">#REF!:INDEX(#REF!,#REF!,#REF!)</definedName>
    <definedName name="d__Chart9" comment="Auto-added dynamic range" localSheetId="31">#REF!:INDEX(#REF!,#REF!,#REF!)</definedName>
    <definedName name="d__Chart9" comment="Auto-added dynamic range" localSheetId="49">#REF!:INDEX(#REF!,#REF!,#REF!)</definedName>
    <definedName name="d__Chart9" comment="Auto-added dynamic range" localSheetId="50">#REF!:INDEX(#REF!,#REF!,#REF!)</definedName>
    <definedName name="d__Chart9" comment="Auto-added dynamic range" localSheetId="56">#REF!:INDEX(#REF!,#REF!,#REF!)</definedName>
    <definedName name="d__Chart9" comment="Auto-added dynamic range" localSheetId="57">#REF!:INDEX(#REF!,#REF!,#REF!)</definedName>
    <definedName name="d__Chart9" comment="Auto-added dynamic range" localSheetId="5">#REF!:INDEX(#REF!,#REF!,#REF!)</definedName>
    <definedName name="d__Chart9" comment="Auto-added dynamic range" localSheetId="59">#REF!:INDEX(#REF!,#REF!,#REF!)</definedName>
    <definedName name="d__Chart9" comment="Auto-added dynamic range" localSheetId="61">#REF!:INDEX(#REF!,#REF!,#REF!)</definedName>
    <definedName name="d__Chart9" comment="Auto-added dynamic range">#REF!:INDEX(#REF!,#REF!,#REF!)</definedName>
    <definedName name="d__credit_scoring_criteria__credit_card_N" comment="Auto-added dynamic range" localSheetId="10">INDEX('11'!d__Chart6_CreditScoring,,2)</definedName>
    <definedName name="d__credit_scoring_criteria__credit_card_N" comment="Auto-added dynamic range" localSheetId="31">INDEX('32'!d__Chart6_CreditScoring,,2)</definedName>
    <definedName name="d__credit_scoring_criteria__credit_card_N" comment="Auto-added dynamic range" localSheetId="49">INDEX('51'!d__Chart6_CreditScoring,,2)</definedName>
    <definedName name="d__credit_scoring_criteria__credit_card_N" comment="Auto-added dynamic range" localSheetId="50">INDEX('52'!d__Chart6_CreditScoring,,2)</definedName>
    <definedName name="d__credit_scoring_criteria__credit_card_N" comment="Auto-added dynamic range" localSheetId="56">INDEX('57a-57b'!d__Chart6_CreditScoring,,2)</definedName>
    <definedName name="d__credit_scoring_criteria__credit_card_N" comment="Auto-added dynamic range" localSheetId="57">INDEX('58'!d__Chart6_CreditScoring,,2)</definedName>
    <definedName name="d__credit_scoring_criteria__credit_card_N" comment="Auto-added dynamic range" localSheetId="5">INDEX('6'!d__Chart6_CreditScoring,,2)</definedName>
    <definedName name="d__credit_scoring_criteria__credit_card_N" comment="Auto-added dynamic range" localSheetId="59">INDEX('60'!d__Chart6_CreditScoring,,2)</definedName>
    <definedName name="d__credit_scoring_criteria__credit_card_N" comment="Auto-added dynamic range" localSheetId="61">INDEX('62'!d__Chart6_CreditScoring,,2)</definedName>
    <definedName name="d__credit_scoring_criteria__credit_card_N" comment="Auto-added dynamic range">INDEX(d__Chart6_CreditScoring,,2)</definedName>
    <definedName name="d__credit_scoring_criteria__credit_card_P" comment="Auto-added dynamic range" localSheetId="10">INDEX('11'!d__Chart6_CreditScoring,,1)</definedName>
    <definedName name="d__credit_scoring_criteria__credit_card_P" comment="Auto-added dynamic range" localSheetId="31">INDEX('32'!d__Chart6_CreditScoring,,1)</definedName>
    <definedName name="d__credit_scoring_criteria__credit_card_P" comment="Auto-added dynamic range" localSheetId="49">INDEX('51'!d__Chart6_CreditScoring,,1)</definedName>
    <definedName name="d__credit_scoring_criteria__credit_card_P" comment="Auto-added dynamic range" localSheetId="50">INDEX('52'!d__Chart6_CreditScoring,,1)</definedName>
    <definedName name="d__credit_scoring_criteria__credit_card_P" comment="Auto-added dynamic range" localSheetId="56">INDEX('57a-57b'!d__Chart6_CreditScoring,,1)</definedName>
    <definedName name="d__credit_scoring_criteria__credit_card_P" comment="Auto-added dynamic range" localSheetId="57">INDEX('58'!d__Chart6_CreditScoring,,1)</definedName>
    <definedName name="d__credit_scoring_criteria__credit_card_P" comment="Auto-added dynamic range" localSheetId="5">INDEX('6'!d__Chart6_CreditScoring,,1)</definedName>
    <definedName name="d__credit_scoring_criteria__credit_card_P" comment="Auto-added dynamic range" localSheetId="59">INDEX('60'!d__Chart6_CreditScoring,,1)</definedName>
    <definedName name="d__credit_scoring_criteria__credit_card_P" comment="Auto-added dynamic range" localSheetId="61">INDEX('62'!d__Chart6_CreditScoring,,1)</definedName>
    <definedName name="d__credit_scoring_criteria__credit_card_P" comment="Auto-added dynamic range">INDEX(d__Chart6_CreditScoring,,1)</definedName>
    <definedName name="d__credit_scoring_criteria__other_N" comment="Auto-added dynamic range" localSheetId="10">INDEX('11'!d__Chart6_CreditScoring,,4)</definedName>
    <definedName name="d__credit_scoring_criteria__other_N" comment="Auto-added dynamic range" localSheetId="31">INDEX('32'!d__Chart6_CreditScoring,,4)</definedName>
    <definedName name="d__credit_scoring_criteria__other_N" comment="Auto-added dynamic range" localSheetId="49">INDEX('51'!d__Chart6_CreditScoring,,4)</definedName>
    <definedName name="d__credit_scoring_criteria__other_N" comment="Auto-added dynamic range" localSheetId="50">INDEX('52'!d__Chart6_CreditScoring,,4)</definedName>
    <definedName name="d__credit_scoring_criteria__other_N" comment="Auto-added dynamic range" localSheetId="56">INDEX('57a-57b'!d__Chart6_CreditScoring,,4)</definedName>
    <definedName name="d__credit_scoring_criteria__other_N" comment="Auto-added dynamic range" localSheetId="57">INDEX('58'!d__Chart6_CreditScoring,,4)</definedName>
    <definedName name="d__credit_scoring_criteria__other_N" comment="Auto-added dynamic range" localSheetId="5">INDEX('6'!d__Chart6_CreditScoring,,4)</definedName>
    <definedName name="d__credit_scoring_criteria__other_N" comment="Auto-added dynamic range" localSheetId="59">INDEX('60'!d__Chart6_CreditScoring,,4)</definedName>
    <definedName name="d__credit_scoring_criteria__other_N" comment="Auto-added dynamic range" localSheetId="61">INDEX('62'!d__Chart6_CreditScoring,,4)</definedName>
    <definedName name="d__credit_scoring_criteria__other_N" comment="Auto-added dynamic range">INDEX(d__Chart6_CreditScoring,,4)</definedName>
    <definedName name="d__credit_scoring_criteria__other_P" comment="Auto-added dynamic range" localSheetId="10">INDEX('11'!d__Chart6_CreditScoring,,3)</definedName>
    <definedName name="d__credit_scoring_criteria__other_P" comment="Auto-added dynamic range" localSheetId="31">INDEX('32'!d__Chart6_CreditScoring,,3)</definedName>
    <definedName name="d__credit_scoring_criteria__other_P" comment="Auto-added dynamic range" localSheetId="49">INDEX('51'!d__Chart6_CreditScoring,,3)</definedName>
    <definedName name="d__credit_scoring_criteria__other_P" comment="Auto-added dynamic range" localSheetId="50">INDEX('52'!d__Chart6_CreditScoring,,3)</definedName>
    <definedName name="d__credit_scoring_criteria__other_P" comment="Auto-added dynamic range" localSheetId="56">INDEX('57a-57b'!d__Chart6_CreditScoring,,3)</definedName>
    <definedName name="d__credit_scoring_criteria__other_P" comment="Auto-added dynamic range" localSheetId="57">INDEX('58'!d__Chart6_CreditScoring,,3)</definedName>
    <definedName name="d__credit_scoring_criteria__other_P" comment="Auto-added dynamic range" localSheetId="5">INDEX('6'!d__Chart6_CreditScoring,,3)</definedName>
    <definedName name="d__credit_scoring_criteria__other_P" comment="Auto-added dynamic range" localSheetId="59">INDEX('60'!d__Chart6_CreditScoring,,3)</definedName>
    <definedName name="d__credit_scoring_criteria__other_P" comment="Auto-added dynamic range" localSheetId="61">INDEX('62'!d__Chart6_CreditScoring,,3)</definedName>
    <definedName name="d__credit_scoring_criteria__other_P" comment="Auto-added dynamic range">INDEX(d__Chart6_CreditScoring,,3)</definedName>
    <definedName name="d_Average_credit_quality__credit_card_N" comment="Auto-added dynamic range" localSheetId="10">INDEX('11'!d__Chart6_ACQ,,2)</definedName>
    <definedName name="d_Average_credit_quality__credit_card_N" comment="Auto-added dynamic range" localSheetId="31">INDEX('32'!d__Chart6_ACQ,,2)</definedName>
    <definedName name="d_Average_credit_quality__credit_card_N" comment="Auto-added dynamic range" localSheetId="49">INDEX('51'!d__Chart6_ACQ,,2)</definedName>
    <definedName name="d_Average_credit_quality__credit_card_N" comment="Auto-added dynamic range" localSheetId="50">INDEX('52'!d__Chart6_ACQ,,2)</definedName>
    <definedName name="d_Average_credit_quality__credit_card_N" comment="Auto-added dynamic range" localSheetId="56">INDEX('57a-57b'!d__Chart6_ACQ,,2)</definedName>
    <definedName name="d_Average_credit_quality__credit_card_N" comment="Auto-added dynamic range" localSheetId="57">INDEX('58'!d__Chart6_ACQ,,2)</definedName>
    <definedName name="d_Average_credit_quality__credit_card_N" comment="Auto-added dynamic range" localSheetId="5">INDEX('6'!d__Chart6_ACQ,,2)</definedName>
    <definedName name="d_Average_credit_quality__credit_card_N" comment="Auto-added dynamic range" localSheetId="59">INDEX('60'!d__Chart6_ACQ,,2)</definedName>
    <definedName name="d_Average_credit_quality__credit_card_N" comment="Auto-added dynamic range" localSheetId="61">INDEX('62'!d__Chart6_ACQ,,2)</definedName>
    <definedName name="d_Average_credit_quality__credit_card_N" comment="Auto-added dynamic range">INDEX(d__Chart6_ACQ,,2)</definedName>
    <definedName name="d_Average_credit_quality__credit_card_P" comment="Auto-added dynamic range" localSheetId="10">INDEX('11'!d__Chart6_ACQ,,1)</definedName>
    <definedName name="d_Average_credit_quality__credit_card_P" comment="Auto-added dynamic range" localSheetId="31">INDEX('32'!d__Chart6_ACQ,,1)</definedName>
    <definedName name="d_Average_credit_quality__credit_card_P" comment="Auto-added dynamic range" localSheetId="49">INDEX('51'!d__Chart6_ACQ,,1)</definedName>
    <definedName name="d_Average_credit_quality__credit_card_P" comment="Auto-added dynamic range" localSheetId="50">INDEX('52'!d__Chart6_ACQ,,1)</definedName>
    <definedName name="d_Average_credit_quality__credit_card_P" comment="Auto-added dynamic range" localSheetId="56">INDEX('57a-57b'!d__Chart6_ACQ,,1)</definedName>
    <definedName name="d_Average_credit_quality__credit_card_P" comment="Auto-added dynamic range" localSheetId="57">INDEX('58'!d__Chart6_ACQ,,1)</definedName>
    <definedName name="d_Average_credit_quality__credit_card_P" comment="Auto-added dynamic range" localSheetId="5">INDEX('6'!d__Chart6_ACQ,,1)</definedName>
    <definedName name="d_Average_credit_quality__credit_card_P" comment="Auto-added dynamic range" localSheetId="59">INDEX('60'!d__Chart6_ACQ,,1)</definedName>
    <definedName name="d_Average_credit_quality__credit_card_P" comment="Auto-added dynamic range" localSheetId="61">INDEX('62'!d__Chart6_ACQ,,1)</definedName>
    <definedName name="d_Average_credit_quality__credit_card_P" comment="Auto-added dynamic range">INDEX(d__Chart6_ACQ,,1)</definedName>
    <definedName name="d_Average_credit_quality__non_credit_card_N" comment="Auto-added dynamic range" localSheetId="10">INDEX('11'!d__Chart6_ACQ,,4)</definedName>
    <definedName name="d_Average_credit_quality__non_credit_card_N" comment="Auto-added dynamic range" localSheetId="31">INDEX('32'!d__Chart6_ACQ,,4)</definedName>
    <definedName name="d_Average_credit_quality__non_credit_card_N" comment="Auto-added dynamic range" localSheetId="49">INDEX('51'!d__Chart6_ACQ,,4)</definedName>
    <definedName name="d_Average_credit_quality__non_credit_card_N" comment="Auto-added dynamic range" localSheetId="50">INDEX('52'!d__Chart6_ACQ,,4)</definedName>
    <definedName name="d_Average_credit_quality__non_credit_card_N" comment="Auto-added dynamic range" localSheetId="56">INDEX('57a-57b'!d__Chart6_ACQ,,4)</definedName>
    <definedName name="d_Average_credit_quality__non_credit_card_N" comment="Auto-added dynamic range" localSheetId="57">INDEX('58'!d__Chart6_ACQ,,4)</definedName>
    <definedName name="d_Average_credit_quality__non_credit_card_N" comment="Auto-added dynamic range" localSheetId="5">INDEX('6'!d__Chart6_ACQ,,4)</definedName>
    <definedName name="d_Average_credit_quality__non_credit_card_N" comment="Auto-added dynamic range" localSheetId="59">INDEX('60'!d__Chart6_ACQ,,4)</definedName>
    <definedName name="d_Average_credit_quality__non_credit_card_N" comment="Auto-added dynamic range" localSheetId="61">INDEX('62'!d__Chart6_ACQ,,4)</definedName>
    <definedName name="d_Average_credit_quality__non_credit_card_N" comment="Auto-added dynamic range">INDEX(d__Chart6_ACQ,,4)</definedName>
    <definedName name="d_Average_credit_quality__non_credit_card_P" comment="Auto-added dynamic range" localSheetId="10">INDEX('11'!d__Chart6_ACQ,,3)</definedName>
    <definedName name="d_Average_credit_quality__non_credit_card_P" comment="Auto-added dynamic range" localSheetId="31">INDEX('32'!d__Chart6_ACQ,,3)</definedName>
    <definedName name="d_Average_credit_quality__non_credit_card_P" comment="Auto-added dynamic range" localSheetId="49">INDEX('51'!d__Chart6_ACQ,,3)</definedName>
    <definedName name="d_Average_credit_quality__non_credit_card_P" comment="Auto-added dynamic range" localSheetId="50">INDEX('52'!d__Chart6_ACQ,,3)</definedName>
    <definedName name="d_Average_credit_quality__non_credit_card_P" comment="Auto-added dynamic range" localSheetId="56">INDEX('57a-57b'!d__Chart6_ACQ,,3)</definedName>
    <definedName name="d_Average_credit_quality__non_credit_card_P" comment="Auto-added dynamic range" localSheetId="57">INDEX('58'!d__Chart6_ACQ,,3)</definedName>
    <definedName name="d_Average_credit_quality__non_credit_card_P" comment="Auto-added dynamic range" localSheetId="5">INDEX('6'!d__Chart6_ACQ,,3)</definedName>
    <definedName name="d_Average_credit_quality__non_credit_card_P" comment="Auto-added dynamic range" localSheetId="59">INDEX('60'!d__Chart6_ACQ,,3)</definedName>
    <definedName name="d_Average_credit_quality__non_credit_card_P" comment="Auto-added dynamic range" localSheetId="61">INDEX('62'!d__Chart6_ACQ,,3)</definedName>
    <definedName name="d_Average_credit_quality__non_credit_card_P" comment="Auto-added dynamic range">INDEX(d__Chart6_ACQ,,3)</definedName>
    <definedName name="D_B" localSheetId="10">#REF!</definedName>
    <definedName name="D_B" localSheetId="31">#REF!</definedName>
    <definedName name="D_B" localSheetId="49">#REF!</definedName>
    <definedName name="D_B" localSheetId="50">#REF!</definedName>
    <definedName name="D_B" localSheetId="56">#REF!</definedName>
    <definedName name="D_B" localSheetId="57">#REF!</definedName>
    <definedName name="D_B" localSheetId="5">#REF!</definedName>
    <definedName name="D_B" localSheetId="59">#REF!</definedName>
    <definedName name="D_B" localSheetId="61">#REF!</definedName>
    <definedName name="D_B">#REF!</definedName>
    <definedName name="D_cate" localSheetId="10">#REF!</definedName>
    <definedName name="D_cate" localSheetId="31">#REF!</definedName>
    <definedName name="D_cate" localSheetId="49">#REF!</definedName>
    <definedName name="D_cate" localSheetId="50">#REF!</definedName>
    <definedName name="D_cate" localSheetId="56">#REF!</definedName>
    <definedName name="D_cate" localSheetId="57">#REF!</definedName>
    <definedName name="D_cate" localSheetId="5">#REF!</definedName>
    <definedName name="D_cate" localSheetId="59">#REF!</definedName>
    <definedName name="D_cate" localSheetId="61">#REF!</definedName>
    <definedName name="D_cate">#REF!</definedName>
    <definedName name="D_chg" localSheetId="10">#REF!</definedName>
    <definedName name="D_chg" localSheetId="31">#REF!</definedName>
    <definedName name="D_chg" localSheetId="49">#REF!</definedName>
    <definedName name="D_chg" localSheetId="50">#REF!</definedName>
    <definedName name="D_chg" localSheetId="56">#REF!</definedName>
    <definedName name="D_chg" localSheetId="57">#REF!</definedName>
    <definedName name="D_chg" localSheetId="5">#REF!</definedName>
    <definedName name="D_chg" localSheetId="59">#REF!</definedName>
    <definedName name="D_chg" localSheetId="61">#REF!</definedName>
    <definedName name="D_chg">#REF!</definedName>
    <definedName name="d_cht1Date" comment="Auto-added dynamic range" localSheetId="10">INDEX(d_cht1,,1)</definedName>
    <definedName name="d_cht1Date" comment="Auto-added dynamic range" localSheetId="31">INDEX(d_cht1,,1)</definedName>
    <definedName name="d_cht1Date" comment="Auto-added dynamic range" localSheetId="49">INDEX(d_cht1,,1)</definedName>
    <definedName name="d_cht1Date" comment="Auto-added dynamic range" localSheetId="50">INDEX(d_cht1,,1)</definedName>
    <definedName name="d_cht1Date" comment="Auto-added dynamic range" localSheetId="56">INDEX(d_cht1,,1)</definedName>
    <definedName name="d_cht1Date" comment="Auto-added dynamic range" localSheetId="57">INDEX(d_cht1,,1)</definedName>
    <definedName name="d_cht1Date" comment="Auto-added dynamic range" localSheetId="5">INDEX(d_cht1,,1)</definedName>
    <definedName name="d_cht1Date" comment="Auto-added dynamic range" localSheetId="59">INDEX(d_cht1,,1)</definedName>
    <definedName name="d_cht1Date" comment="Auto-added dynamic range" localSheetId="61">INDEX(d_cht1,,1)</definedName>
    <definedName name="d_cht1Date" comment="Auto-added dynamic range">INDEX(d_cht1,,1)</definedName>
    <definedName name="d_cht1Industrial" comment="Auto-added dynamic range">#N/A</definedName>
    <definedName name="d_cht1Office" comment="Auto-added dynamic range">#N/A</definedName>
    <definedName name="d_cht1Retail" comment="Auto-added dynamic range">#N/A</definedName>
    <definedName name="d_Default_rate" comment="Auto-added dynamic range" localSheetId="10">INDEX('11'!d__Chart4,,1)</definedName>
    <definedName name="d_Default_rate" comment="Auto-added dynamic range" localSheetId="31">INDEX('32'!d__Chart4,,1)</definedName>
    <definedName name="d_Default_rate" comment="Auto-added dynamic range" localSheetId="49">INDEX('51'!d__Chart4,,1)</definedName>
    <definedName name="d_Default_rate" comment="Auto-added dynamic range" localSheetId="50">INDEX('52'!d__Chart4,,1)</definedName>
    <definedName name="d_Default_rate" comment="Auto-added dynamic range" localSheetId="56">INDEX('57a-57b'!d__Chart4,,1)</definedName>
    <definedName name="d_Default_rate" comment="Auto-added dynamic range" localSheetId="57">INDEX('58'!d__Chart4,,1)</definedName>
    <definedName name="d_Default_rate" comment="Auto-added dynamic range" localSheetId="5">INDEX('6'!d__Chart4,,1)</definedName>
    <definedName name="d_Default_rate" comment="Auto-added dynamic range" localSheetId="59">INDEX('60'!d__Chart4,,1)</definedName>
    <definedName name="d_Default_rate" comment="Auto-added dynamic range" localSheetId="61">INDEX('62'!d__Chart4,,1)</definedName>
    <definedName name="d_Default_rate" comment="Auto-added dynamic range">INDEX(d__Chart4,,1)</definedName>
    <definedName name="d_Defaults__credit_card_N" comment="Auto-added dynamic range" localSheetId="10">INDEX('11'!d__Chart6_Defaults,,2)</definedName>
    <definedName name="d_Defaults__credit_card_N" comment="Auto-added dynamic range" localSheetId="31">INDEX('32'!d__Chart6_Defaults,,2)</definedName>
    <definedName name="d_Defaults__credit_card_N" comment="Auto-added dynamic range" localSheetId="49">INDEX('51'!d__Chart6_Defaults,,2)</definedName>
    <definedName name="d_Defaults__credit_card_N" comment="Auto-added dynamic range" localSheetId="50">INDEX('52'!d__Chart6_Defaults,,2)</definedName>
    <definedName name="d_Defaults__credit_card_N" comment="Auto-added dynamic range" localSheetId="56">INDEX('57a-57b'!d__Chart6_Defaults,,2)</definedName>
    <definedName name="d_Defaults__credit_card_N" comment="Auto-added dynamic range" localSheetId="57">INDEX('58'!d__Chart6_Defaults,,2)</definedName>
    <definedName name="d_Defaults__credit_card_N" comment="Auto-added dynamic range" localSheetId="5">INDEX('6'!d__Chart6_Defaults,,2)</definedName>
    <definedName name="d_Defaults__credit_card_N" comment="Auto-added dynamic range" localSheetId="59">INDEX('60'!d__Chart6_Defaults,,2)</definedName>
    <definedName name="d_Defaults__credit_card_N" comment="Auto-added dynamic range" localSheetId="61">INDEX('62'!d__Chart6_Defaults,,2)</definedName>
    <definedName name="d_Defaults__credit_card_N" comment="Auto-added dynamic range">INDEX(d__Chart6_Defaults,,2)</definedName>
    <definedName name="d_Defaults__credit_card_P" comment="Auto-added dynamic range" localSheetId="10">INDEX('11'!d__Chart6_Defaults,,1)</definedName>
    <definedName name="d_Defaults__credit_card_P" comment="Auto-added dynamic range" localSheetId="31">INDEX('32'!d__Chart6_Defaults,,1)</definedName>
    <definedName name="d_Defaults__credit_card_P" comment="Auto-added dynamic range" localSheetId="49">INDEX('51'!d__Chart6_Defaults,,1)</definedName>
    <definedName name="d_Defaults__credit_card_P" comment="Auto-added dynamic range" localSheetId="50">INDEX('52'!d__Chart6_Defaults,,1)</definedName>
    <definedName name="d_Defaults__credit_card_P" comment="Auto-added dynamic range" localSheetId="56">INDEX('57a-57b'!d__Chart6_Defaults,,1)</definedName>
    <definedName name="d_Defaults__credit_card_P" comment="Auto-added dynamic range" localSheetId="57">INDEX('58'!d__Chart6_Defaults,,1)</definedName>
    <definedName name="d_Defaults__credit_card_P" comment="Auto-added dynamic range" localSheetId="5">INDEX('6'!d__Chart6_Defaults,,1)</definedName>
    <definedName name="d_Defaults__credit_card_P" comment="Auto-added dynamic range" localSheetId="59">INDEX('60'!d__Chart6_Defaults,,1)</definedName>
    <definedName name="d_Defaults__credit_card_P" comment="Auto-added dynamic range" localSheetId="61">INDEX('62'!d__Chart6_Defaults,,1)</definedName>
    <definedName name="d_Defaults__credit_card_P" comment="Auto-added dynamic range">INDEX(d__Chart6_Defaults,,1)</definedName>
    <definedName name="d_Defaults__other_N" comment="Auto-added dynamic range" localSheetId="10">INDEX('11'!d__Chart6_Defaults,,4)</definedName>
    <definedName name="d_Defaults__other_N" comment="Auto-added dynamic range" localSheetId="31">INDEX('32'!d__Chart6_Defaults,,4)</definedName>
    <definedName name="d_Defaults__other_N" comment="Auto-added dynamic range" localSheetId="49">INDEX('51'!d__Chart6_Defaults,,4)</definedName>
    <definedName name="d_Defaults__other_N" comment="Auto-added dynamic range" localSheetId="50">INDEX('52'!d__Chart6_Defaults,,4)</definedName>
    <definedName name="d_Defaults__other_N" comment="Auto-added dynamic range" localSheetId="56">INDEX('57a-57b'!d__Chart6_Defaults,,4)</definedName>
    <definedName name="d_Defaults__other_N" comment="Auto-added dynamic range" localSheetId="57">INDEX('58'!d__Chart6_Defaults,,4)</definedName>
    <definedName name="d_Defaults__other_N" comment="Auto-added dynamic range" localSheetId="5">INDEX('6'!d__Chart6_Defaults,,4)</definedName>
    <definedName name="d_Defaults__other_N" comment="Auto-added dynamic range" localSheetId="59">INDEX('60'!d__Chart6_Defaults,,4)</definedName>
    <definedName name="d_Defaults__other_N" comment="Auto-added dynamic range" localSheetId="61">INDEX('62'!d__Chart6_Defaults,,4)</definedName>
    <definedName name="d_Defaults__other_N" comment="Auto-added dynamic range">INDEX(d__Chart6_Defaults,,4)</definedName>
    <definedName name="d_Defaults__other_P" comment="Auto-added dynamic range" localSheetId="10">INDEX('11'!d__Chart6_Defaults,,3)</definedName>
    <definedName name="d_Defaults__other_P" comment="Auto-added dynamic range" localSheetId="31">INDEX('32'!d__Chart6_Defaults,,3)</definedName>
    <definedName name="d_Defaults__other_P" comment="Auto-added dynamic range" localSheetId="49">INDEX('51'!d__Chart6_Defaults,,3)</definedName>
    <definedName name="d_Defaults__other_P" comment="Auto-added dynamic range" localSheetId="50">INDEX('52'!d__Chart6_Defaults,,3)</definedName>
    <definedName name="d_Defaults__other_P" comment="Auto-added dynamic range" localSheetId="56">INDEX('57a-57b'!d__Chart6_Defaults,,3)</definedName>
    <definedName name="d_Defaults__other_P" comment="Auto-added dynamic range" localSheetId="57">INDEX('58'!d__Chart6_Defaults,,3)</definedName>
    <definedName name="d_Defaults__other_P" comment="Auto-added dynamic range" localSheetId="5">INDEX('6'!d__Chart6_Defaults,,3)</definedName>
    <definedName name="d_Defaults__other_P" comment="Auto-added dynamic range" localSheetId="59">INDEX('60'!d__Chart6_Defaults,,3)</definedName>
    <definedName name="d_Defaults__other_P" comment="Auto-added dynamic range" localSheetId="61">INDEX('62'!d__Chart6_Defaults,,3)</definedName>
    <definedName name="d_Defaults__other_P" comment="Auto-added dynamic range">INDEX(d__Chart6_Defaults,,3)</definedName>
    <definedName name="d_Demand_from_households__credit_card_N" comment="Auto-added dynamic range" localSheetId="10">INDEX('11'!d__Chart6_UnsecDemand,,2)</definedName>
    <definedName name="d_Demand_from_households__credit_card_N" comment="Auto-added dynamic range" localSheetId="31">INDEX('32'!d__Chart6_UnsecDemand,,2)</definedName>
    <definedName name="d_Demand_from_households__credit_card_N" comment="Auto-added dynamic range" localSheetId="49">INDEX('51'!d__Chart6_UnsecDemand,,2)</definedName>
    <definedName name="d_Demand_from_households__credit_card_N" comment="Auto-added dynamic range" localSheetId="50">INDEX('52'!d__Chart6_UnsecDemand,,2)</definedName>
    <definedName name="d_Demand_from_households__credit_card_N" comment="Auto-added dynamic range" localSheetId="56">INDEX('57a-57b'!d__Chart6_UnsecDemand,,2)</definedName>
    <definedName name="d_Demand_from_households__credit_card_N" comment="Auto-added dynamic range" localSheetId="57">INDEX('58'!d__Chart6_UnsecDemand,,2)</definedName>
    <definedName name="d_Demand_from_households__credit_card_N" comment="Auto-added dynamic range" localSheetId="5">INDEX('6'!d__Chart6_UnsecDemand,,2)</definedName>
    <definedName name="d_Demand_from_households__credit_card_N" comment="Auto-added dynamic range" localSheetId="59">INDEX('60'!d__Chart6_UnsecDemand,,2)</definedName>
    <definedName name="d_Demand_from_households__credit_card_N" comment="Auto-added dynamic range" localSheetId="61">INDEX('62'!d__Chart6_UnsecDemand,,2)</definedName>
    <definedName name="d_Demand_from_households__credit_card_N" comment="Auto-added dynamic range">INDEX(d__Chart6_UnsecDemand,,2)</definedName>
    <definedName name="d_Demand_from_households__credit_card_P" comment="Auto-added dynamic range" localSheetId="10">INDEX('11'!d__Chart6_UnsecDemand,,1)</definedName>
    <definedName name="d_Demand_from_households__credit_card_P" comment="Auto-added dynamic range" localSheetId="31">INDEX('32'!d__Chart6_UnsecDemand,,1)</definedName>
    <definedName name="d_Demand_from_households__credit_card_P" comment="Auto-added dynamic range" localSheetId="49">INDEX('51'!d__Chart6_UnsecDemand,,1)</definedName>
    <definedName name="d_Demand_from_households__credit_card_P" comment="Auto-added dynamic range" localSheetId="50">INDEX('52'!d__Chart6_UnsecDemand,,1)</definedName>
    <definedName name="d_Demand_from_households__credit_card_P" comment="Auto-added dynamic range" localSheetId="56">INDEX('57a-57b'!d__Chart6_UnsecDemand,,1)</definedName>
    <definedName name="d_Demand_from_households__credit_card_P" comment="Auto-added dynamic range" localSheetId="57">INDEX('58'!d__Chart6_UnsecDemand,,1)</definedName>
    <definedName name="d_Demand_from_households__credit_card_P" comment="Auto-added dynamic range" localSheetId="5">INDEX('6'!d__Chart6_UnsecDemand,,1)</definedName>
    <definedName name="d_Demand_from_households__credit_card_P" comment="Auto-added dynamic range" localSheetId="59">INDEX('60'!d__Chart6_UnsecDemand,,1)</definedName>
    <definedName name="d_Demand_from_households__credit_card_P" comment="Auto-added dynamic range" localSheetId="61">INDEX('62'!d__Chart6_UnsecDemand,,1)</definedName>
    <definedName name="d_Demand_from_households__credit_card_P" comment="Auto-added dynamic range">INDEX(d__Chart6_UnsecDemand,,1)</definedName>
    <definedName name="d_Demand_from_households__other_N" comment="Auto-added dynamic range" localSheetId="10">INDEX('11'!d__Chart6_UnsecDemand,,4)</definedName>
    <definedName name="d_Demand_from_households__other_N" comment="Auto-added dynamic range" localSheetId="31">INDEX('32'!d__Chart6_UnsecDemand,,4)</definedName>
    <definedName name="d_Demand_from_households__other_N" comment="Auto-added dynamic range" localSheetId="49">INDEX('51'!d__Chart6_UnsecDemand,,4)</definedName>
    <definedName name="d_Demand_from_households__other_N" comment="Auto-added dynamic range" localSheetId="50">INDEX('52'!d__Chart6_UnsecDemand,,4)</definedName>
    <definedName name="d_Demand_from_households__other_N" comment="Auto-added dynamic range" localSheetId="56">INDEX('57a-57b'!d__Chart6_UnsecDemand,,4)</definedName>
    <definedName name="d_Demand_from_households__other_N" comment="Auto-added dynamic range" localSheetId="57">INDEX('58'!d__Chart6_UnsecDemand,,4)</definedName>
    <definedName name="d_Demand_from_households__other_N" comment="Auto-added dynamic range" localSheetId="5">INDEX('6'!d__Chart6_UnsecDemand,,4)</definedName>
    <definedName name="d_Demand_from_households__other_N" comment="Auto-added dynamic range" localSheetId="59">INDEX('60'!d__Chart6_UnsecDemand,,4)</definedName>
    <definedName name="d_Demand_from_households__other_N" comment="Auto-added dynamic range" localSheetId="61">INDEX('62'!d__Chart6_UnsecDemand,,4)</definedName>
    <definedName name="d_Demand_from_households__other_N" comment="Auto-added dynamic range">INDEX(d__Chart6_UnsecDemand,,4)</definedName>
    <definedName name="d_Demand_from_households__other_P" comment="Auto-added dynamic range" localSheetId="10">INDEX('11'!d__Chart6_UnsecDemand,,3)</definedName>
    <definedName name="d_Demand_from_households__other_P" comment="Auto-added dynamic range" localSheetId="31">INDEX('32'!d__Chart6_UnsecDemand,,3)</definedName>
    <definedName name="d_Demand_from_households__other_P" comment="Auto-added dynamic range" localSheetId="49">INDEX('51'!d__Chart6_UnsecDemand,,3)</definedName>
    <definedName name="d_Demand_from_households__other_P" comment="Auto-added dynamic range" localSheetId="50">INDEX('52'!d__Chart6_UnsecDemand,,3)</definedName>
    <definedName name="d_Demand_from_households__other_P" comment="Auto-added dynamic range" localSheetId="56">INDEX('57a-57b'!d__Chart6_UnsecDemand,,3)</definedName>
    <definedName name="d_Demand_from_households__other_P" comment="Auto-added dynamic range" localSheetId="57">INDEX('58'!d__Chart6_UnsecDemand,,3)</definedName>
    <definedName name="d_Demand_from_households__other_P" comment="Auto-added dynamic range" localSheetId="5">INDEX('6'!d__Chart6_UnsecDemand,,3)</definedName>
    <definedName name="d_Demand_from_households__other_P" comment="Auto-added dynamic range" localSheetId="59">INDEX('60'!d__Chart6_UnsecDemand,,3)</definedName>
    <definedName name="d_Demand_from_households__other_P" comment="Auto-added dynamic range" localSheetId="61">INDEX('62'!d__Chart6_UnsecDemand,,3)</definedName>
    <definedName name="d_Demand_from_households__other_P" comment="Auto-added dynamic range">INDEX(d__Chart6_UnsecDemand,,3)</definedName>
    <definedName name="D_G" localSheetId="10">#REF!</definedName>
    <definedName name="D_G" localSheetId="31">#REF!</definedName>
    <definedName name="D_G" localSheetId="49">#REF!</definedName>
    <definedName name="D_G" localSheetId="50">#REF!</definedName>
    <definedName name="D_G" localSheetId="56">#REF!</definedName>
    <definedName name="D_G" localSheetId="57">#REF!</definedName>
    <definedName name="D_G" localSheetId="5">#REF!</definedName>
    <definedName name="D_G" localSheetId="59">#REF!</definedName>
    <definedName name="D_G" localSheetId="61">#REF!</definedName>
    <definedName name="D_G">#REF!</definedName>
    <definedName name="D_Ind" localSheetId="10">#REF!</definedName>
    <definedName name="D_Ind" localSheetId="31">#REF!</definedName>
    <definedName name="D_Ind" localSheetId="49">#REF!</definedName>
    <definedName name="D_Ind" localSheetId="50">#REF!</definedName>
    <definedName name="D_Ind" localSheetId="56">#REF!</definedName>
    <definedName name="D_Ind" localSheetId="57">#REF!</definedName>
    <definedName name="D_Ind" localSheetId="5">#REF!</definedName>
    <definedName name="D_Ind" localSheetId="59">#REF!</definedName>
    <definedName name="D_Ind" localSheetId="61">#REF!</definedName>
    <definedName name="D_Ind">#REF!</definedName>
    <definedName name="D_L" localSheetId="10">#REF!</definedName>
    <definedName name="D_L" localSheetId="31">#REF!</definedName>
    <definedName name="D_L" localSheetId="49">#REF!</definedName>
    <definedName name="D_L" localSheetId="50">#REF!</definedName>
    <definedName name="D_L" localSheetId="56">#REF!</definedName>
    <definedName name="D_L" localSheetId="57">#REF!</definedName>
    <definedName name="D_L" localSheetId="5">#REF!</definedName>
    <definedName name="D_L" localSheetId="59">#REF!</definedName>
    <definedName name="D_L" localSheetId="61">#REF!</definedName>
    <definedName name="D_L">#REF!</definedName>
    <definedName name="d_loan_approvals__credit_card_N" comment="Auto-added dynamic range" localSheetId="10">INDEX('11'!d__Chart6_LA,,3)</definedName>
    <definedName name="d_loan_approvals__credit_card_N" comment="Auto-added dynamic range" localSheetId="31">INDEX('32'!d__Chart6_LA,,3)</definedName>
    <definedName name="d_loan_approvals__credit_card_N" comment="Auto-added dynamic range" localSheetId="49">INDEX('51'!d__Chart6_LA,,3)</definedName>
    <definedName name="d_loan_approvals__credit_card_N" comment="Auto-added dynamic range" localSheetId="50">INDEX('52'!d__Chart6_LA,,3)</definedName>
    <definedName name="d_loan_approvals__credit_card_N" comment="Auto-added dynamic range" localSheetId="56">INDEX('57a-57b'!d__Chart6_LA,,3)</definedName>
    <definedName name="d_loan_approvals__credit_card_N" comment="Auto-added dynamic range" localSheetId="57">INDEX('58'!d__Chart6_LA,,3)</definedName>
    <definedName name="d_loan_approvals__credit_card_N" comment="Auto-added dynamic range" localSheetId="5">INDEX('6'!d__Chart6_LA,,3)</definedName>
    <definedName name="d_loan_approvals__credit_card_N" comment="Auto-added dynamic range" localSheetId="59">INDEX('60'!d__Chart6_LA,,3)</definedName>
    <definedName name="d_loan_approvals__credit_card_N" comment="Auto-added dynamic range" localSheetId="61">INDEX('62'!d__Chart6_LA,,3)</definedName>
    <definedName name="d_loan_approvals__credit_card_N" comment="Auto-added dynamic range">INDEX(d__Chart6_LA,,3)</definedName>
    <definedName name="d_loan_approvals__credit_card_P" comment="Auto-added dynamic range" localSheetId="10">INDEX('11'!d__Chart6_LA,,2)</definedName>
    <definedName name="d_loan_approvals__credit_card_P" comment="Auto-added dynamic range" localSheetId="31">INDEX('32'!d__Chart6_LA,,2)</definedName>
    <definedName name="d_loan_approvals__credit_card_P" comment="Auto-added dynamic range" localSheetId="49">INDEX('51'!d__Chart6_LA,,2)</definedName>
    <definedName name="d_loan_approvals__credit_card_P" comment="Auto-added dynamic range" localSheetId="50">INDEX('52'!d__Chart6_LA,,2)</definedName>
    <definedName name="d_loan_approvals__credit_card_P" comment="Auto-added dynamic range" localSheetId="56">INDEX('57a-57b'!d__Chart6_LA,,2)</definedName>
    <definedName name="d_loan_approvals__credit_card_P" comment="Auto-added dynamic range" localSheetId="57">INDEX('58'!d__Chart6_LA,,2)</definedName>
    <definedName name="d_loan_approvals__credit_card_P" comment="Auto-added dynamic range" localSheetId="5">INDEX('6'!d__Chart6_LA,,2)</definedName>
    <definedName name="d_loan_approvals__credit_card_P" comment="Auto-added dynamic range" localSheetId="59">INDEX('60'!d__Chart6_LA,,2)</definedName>
    <definedName name="d_loan_approvals__credit_card_P" comment="Auto-added dynamic range" localSheetId="61">INDEX('62'!d__Chart6_LA,,2)</definedName>
    <definedName name="d_loan_approvals__credit_card_P" comment="Auto-added dynamic range">INDEX(d__Chart6_LA,,2)</definedName>
    <definedName name="d_loan_approvals__other_N" comment="Auto-added dynamic range" localSheetId="10">INDEX('11'!d__Chart6_LA,,5)</definedName>
    <definedName name="d_loan_approvals__other_N" comment="Auto-added dynamic range" localSheetId="31">INDEX('32'!d__Chart6_LA,,5)</definedName>
    <definedName name="d_loan_approvals__other_N" comment="Auto-added dynamic range" localSheetId="49">INDEX('51'!d__Chart6_LA,,5)</definedName>
    <definedName name="d_loan_approvals__other_N" comment="Auto-added dynamic range" localSheetId="50">INDEX('52'!d__Chart6_LA,,5)</definedName>
    <definedName name="d_loan_approvals__other_N" comment="Auto-added dynamic range" localSheetId="56">INDEX('57a-57b'!d__Chart6_LA,,5)</definedName>
    <definedName name="d_loan_approvals__other_N" comment="Auto-added dynamic range" localSheetId="57">INDEX('58'!d__Chart6_LA,,5)</definedName>
    <definedName name="d_loan_approvals__other_N" comment="Auto-added dynamic range" localSheetId="5">INDEX('6'!d__Chart6_LA,,5)</definedName>
    <definedName name="d_loan_approvals__other_N" comment="Auto-added dynamic range" localSheetId="59">INDEX('60'!d__Chart6_LA,,5)</definedName>
    <definedName name="d_loan_approvals__other_N" comment="Auto-added dynamic range" localSheetId="61">INDEX('62'!d__Chart6_LA,,5)</definedName>
    <definedName name="d_loan_approvals__other_N" comment="Auto-added dynamic range">INDEX(d__Chart6_LA,,5)</definedName>
    <definedName name="d_loan_approvals__other_P" comment="Auto-added dynamic range" localSheetId="10">INDEX('11'!d__Chart6_LA,,4)</definedName>
    <definedName name="d_loan_approvals__other_P" comment="Auto-added dynamic range" localSheetId="31">INDEX('32'!d__Chart6_LA,,4)</definedName>
    <definedName name="d_loan_approvals__other_P" comment="Auto-added dynamic range" localSheetId="49">INDEX('51'!d__Chart6_LA,,4)</definedName>
    <definedName name="d_loan_approvals__other_P" comment="Auto-added dynamic range" localSheetId="50">INDEX('52'!d__Chart6_LA,,4)</definedName>
    <definedName name="d_loan_approvals__other_P" comment="Auto-added dynamic range" localSheetId="56">INDEX('57a-57b'!d__Chart6_LA,,4)</definedName>
    <definedName name="d_loan_approvals__other_P" comment="Auto-added dynamic range" localSheetId="57">INDEX('58'!d__Chart6_LA,,4)</definedName>
    <definedName name="d_loan_approvals__other_P" comment="Auto-added dynamic range" localSheetId="5">INDEX('6'!d__Chart6_LA,,4)</definedName>
    <definedName name="d_loan_approvals__other_P" comment="Auto-added dynamic range" localSheetId="59">INDEX('60'!d__Chart6_LA,,4)</definedName>
    <definedName name="d_loan_approvals__other_P" comment="Auto-added dynamic range" localSheetId="61">INDEX('62'!d__Chart6_LA,,4)</definedName>
    <definedName name="d_loan_approvals__other_P" comment="Auto-added dynamic range">INDEX(d__Chart6_LA,,4)</definedName>
    <definedName name="d_Loss_given_default" comment="Auto-added dynamic range" localSheetId="10">INDEX('11'!d__Chart4,,3)</definedName>
    <definedName name="d_Loss_given_default" comment="Auto-added dynamic range" localSheetId="31">INDEX('32'!d__Chart4,,3)</definedName>
    <definedName name="d_Loss_given_default" comment="Auto-added dynamic range" localSheetId="49">INDEX('51'!d__Chart4,,3)</definedName>
    <definedName name="d_Loss_given_default" comment="Auto-added dynamic range" localSheetId="50">INDEX('52'!d__Chart4,,3)</definedName>
    <definedName name="d_Loss_given_default" comment="Auto-added dynamic range" localSheetId="56">INDEX('57a-57b'!d__Chart4,,3)</definedName>
    <definedName name="d_Loss_given_default" comment="Auto-added dynamic range" localSheetId="57">INDEX('58'!d__Chart4,,3)</definedName>
    <definedName name="d_Loss_given_default" comment="Auto-added dynamic range" localSheetId="5">INDEX('6'!d__Chart4,,3)</definedName>
    <definedName name="d_Loss_given_default" comment="Auto-added dynamic range" localSheetId="59">INDEX('60'!d__Chart4,,3)</definedName>
    <definedName name="d_Loss_given_default" comment="Auto-added dynamic range" localSheetId="61">INDEX('62'!d__Chart4,,3)</definedName>
    <definedName name="d_Loss_given_default" comment="Auto-added dynamic range">INDEX(d__Chart4,,3)</definedName>
    <definedName name="d_Loss_given_default__credit_card_N" comment="Auto-added dynamic range" localSheetId="10">INDEX('11'!d__Chart6_LGD,,2)</definedName>
    <definedName name="d_Loss_given_default__credit_card_N" comment="Auto-added dynamic range" localSheetId="31">INDEX('32'!d__Chart6_LGD,,2)</definedName>
    <definedName name="d_Loss_given_default__credit_card_N" comment="Auto-added dynamic range" localSheetId="49">INDEX('51'!d__Chart6_LGD,,2)</definedName>
    <definedName name="d_Loss_given_default__credit_card_N" comment="Auto-added dynamic range" localSheetId="50">INDEX('52'!d__Chart6_LGD,,2)</definedName>
    <definedName name="d_Loss_given_default__credit_card_N" comment="Auto-added dynamic range" localSheetId="56">INDEX('57a-57b'!d__Chart6_LGD,,2)</definedName>
    <definedName name="d_Loss_given_default__credit_card_N" comment="Auto-added dynamic range" localSheetId="57">INDEX('58'!d__Chart6_LGD,,2)</definedName>
    <definedName name="d_Loss_given_default__credit_card_N" comment="Auto-added dynamic range" localSheetId="5">INDEX('6'!d__Chart6_LGD,,2)</definedName>
    <definedName name="d_Loss_given_default__credit_card_N" comment="Auto-added dynamic range" localSheetId="59">INDEX('60'!d__Chart6_LGD,,2)</definedName>
    <definedName name="d_Loss_given_default__credit_card_N" comment="Auto-added dynamic range" localSheetId="61">INDEX('62'!d__Chart6_LGD,,2)</definedName>
    <definedName name="d_Loss_given_default__credit_card_N" comment="Auto-added dynamic range">INDEX(d__Chart6_LGD,,2)</definedName>
    <definedName name="d_Loss_given_default__credit_card_P" comment="Auto-added dynamic range" localSheetId="10">INDEX('11'!d__Chart6_LGD,,1)</definedName>
    <definedName name="d_Loss_given_default__credit_card_P" comment="Auto-added dynamic range" localSheetId="31">INDEX('32'!d__Chart6_LGD,,1)</definedName>
    <definedName name="d_Loss_given_default__credit_card_P" comment="Auto-added dynamic range" localSheetId="49">INDEX('51'!d__Chart6_LGD,,1)</definedName>
    <definedName name="d_Loss_given_default__credit_card_P" comment="Auto-added dynamic range" localSheetId="50">INDEX('52'!d__Chart6_LGD,,1)</definedName>
    <definedName name="d_Loss_given_default__credit_card_P" comment="Auto-added dynamic range" localSheetId="56">INDEX('57a-57b'!d__Chart6_LGD,,1)</definedName>
    <definedName name="d_Loss_given_default__credit_card_P" comment="Auto-added dynamic range" localSheetId="57">INDEX('58'!d__Chart6_LGD,,1)</definedName>
    <definedName name="d_Loss_given_default__credit_card_P" comment="Auto-added dynamic range" localSheetId="5">INDEX('6'!d__Chart6_LGD,,1)</definedName>
    <definedName name="d_Loss_given_default__credit_card_P" comment="Auto-added dynamic range" localSheetId="59">INDEX('60'!d__Chart6_LGD,,1)</definedName>
    <definedName name="d_Loss_given_default__credit_card_P" comment="Auto-added dynamic range" localSheetId="61">INDEX('62'!d__Chart6_LGD,,1)</definedName>
    <definedName name="d_Loss_given_default__credit_card_P" comment="Auto-added dynamic range">INDEX(d__Chart6_LGD,,1)</definedName>
    <definedName name="d_Loss_given_default__other_N" comment="Auto-added dynamic range" localSheetId="10">INDEX('11'!d__Chart6_LGD,,4)</definedName>
    <definedName name="d_Loss_given_default__other_N" comment="Auto-added dynamic range" localSheetId="31">INDEX('32'!d__Chart6_LGD,,4)</definedName>
    <definedName name="d_Loss_given_default__other_N" comment="Auto-added dynamic range" localSheetId="49">INDEX('51'!d__Chart6_LGD,,4)</definedName>
    <definedName name="d_Loss_given_default__other_N" comment="Auto-added dynamic range" localSheetId="50">INDEX('52'!d__Chart6_LGD,,4)</definedName>
    <definedName name="d_Loss_given_default__other_N" comment="Auto-added dynamic range" localSheetId="56">INDEX('57a-57b'!d__Chart6_LGD,,4)</definedName>
    <definedName name="d_Loss_given_default__other_N" comment="Auto-added dynamic range" localSheetId="57">INDEX('58'!d__Chart6_LGD,,4)</definedName>
    <definedName name="d_Loss_given_default__other_N" comment="Auto-added dynamic range" localSheetId="5">INDEX('6'!d__Chart6_LGD,,4)</definedName>
    <definedName name="d_Loss_given_default__other_N" comment="Auto-added dynamic range" localSheetId="59">INDEX('60'!d__Chart6_LGD,,4)</definedName>
    <definedName name="d_Loss_given_default__other_N" comment="Auto-added dynamic range" localSheetId="61">INDEX('62'!d__Chart6_LGD,,4)</definedName>
    <definedName name="d_Loss_given_default__other_N" comment="Auto-added dynamic range">INDEX(d__Chart6_LGD,,4)</definedName>
    <definedName name="d_Loss_given_default__other_P" comment="Auto-added dynamic range" localSheetId="10">INDEX('11'!d__Chart6_LGD,,3)</definedName>
    <definedName name="d_Loss_given_default__other_P" comment="Auto-added dynamic range" localSheetId="31">INDEX('32'!d__Chart6_LGD,,3)</definedName>
    <definedName name="d_Loss_given_default__other_P" comment="Auto-added dynamic range" localSheetId="49">INDEX('51'!d__Chart6_LGD,,3)</definedName>
    <definedName name="d_Loss_given_default__other_P" comment="Auto-added dynamic range" localSheetId="50">INDEX('52'!d__Chart6_LGD,,3)</definedName>
    <definedName name="d_Loss_given_default__other_P" comment="Auto-added dynamic range" localSheetId="56">INDEX('57a-57b'!d__Chart6_LGD,,3)</definedName>
    <definedName name="d_Loss_given_default__other_P" comment="Auto-added dynamic range" localSheetId="57">INDEX('58'!d__Chart6_LGD,,3)</definedName>
    <definedName name="d_Loss_given_default__other_P" comment="Auto-added dynamic range" localSheetId="5">INDEX('6'!d__Chart6_LGD,,3)</definedName>
    <definedName name="d_Loss_given_default__other_P" comment="Auto-added dynamic range" localSheetId="59">INDEX('60'!d__Chart6_LGD,,3)</definedName>
    <definedName name="d_Loss_given_default__other_P" comment="Auto-added dynamic range" localSheetId="61">INDEX('62'!d__Chart6_LGD,,3)</definedName>
    <definedName name="d_Loss_given_default__other_P" comment="Auto-added dynamic range">INDEX(d__Chart6_LGD,,3)</definedName>
    <definedName name="d_N___Default_rate" comment="Auto-added dynamic range" localSheetId="10">INDEX('11'!d__Chart4,,2)</definedName>
    <definedName name="d_N___Default_rate" comment="Auto-added dynamic range" localSheetId="31">INDEX('32'!d__Chart4,,2)</definedName>
    <definedName name="d_N___Default_rate" comment="Auto-added dynamic range" localSheetId="49">INDEX('51'!d__Chart4,,2)</definedName>
    <definedName name="d_N___Default_rate" comment="Auto-added dynamic range" localSheetId="50">INDEX('52'!d__Chart4,,2)</definedName>
    <definedName name="d_N___Default_rate" comment="Auto-added dynamic range" localSheetId="56">INDEX('57a-57b'!d__Chart4,,2)</definedName>
    <definedName name="d_N___Default_rate" comment="Auto-added dynamic range" localSheetId="57">INDEX('58'!d__Chart4,,2)</definedName>
    <definedName name="d_N___Default_rate" comment="Auto-added dynamic range" localSheetId="5">INDEX('6'!d__Chart4,,2)</definedName>
    <definedName name="d_N___Default_rate" comment="Auto-added dynamic range" localSheetId="59">INDEX('60'!d__Chart4,,2)</definedName>
    <definedName name="d_N___Default_rate" comment="Auto-added dynamic range" localSheetId="61">INDEX('62'!d__Chart4,,2)</definedName>
    <definedName name="d_N___Default_rate" comment="Auto-added dynamic range">INDEX(d__Chart4,,2)</definedName>
    <definedName name="d_N___Loss_given_default" comment="Auto-added dynamic range" localSheetId="10">INDEX('11'!d__Chart4,,4)</definedName>
    <definedName name="d_N___Loss_given_default" comment="Auto-added dynamic range" localSheetId="31">INDEX('32'!d__Chart4,,4)</definedName>
    <definedName name="d_N___Loss_given_default" comment="Auto-added dynamic range" localSheetId="49">INDEX('51'!d__Chart4,,4)</definedName>
    <definedName name="d_N___Loss_given_default" comment="Auto-added dynamic range" localSheetId="50">INDEX('52'!d__Chart4,,4)</definedName>
    <definedName name="d_N___Loss_given_default" comment="Auto-added dynamic range" localSheetId="56">INDEX('57a-57b'!d__Chart4,,4)</definedName>
    <definedName name="d_N___Loss_given_default" comment="Auto-added dynamic range" localSheetId="57">INDEX('58'!d__Chart4,,4)</definedName>
    <definedName name="d_N___Loss_given_default" comment="Auto-added dynamic range" localSheetId="5">INDEX('6'!d__Chart4,,4)</definedName>
    <definedName name="d_N___Loss_given_default" comment="Auto-added dynamic range" localSheetId="59">INDEX('60'!d__Chart4,,4)</definedName>
    <definedName name="d_N___Loss_given_default" comment="Auto-added dynamic range" localSheetId="61">INDEX('62'!d__Chart4,,4)</definedName>
    <definedName name="d_N___Loss_given_default" comment="Auto-added dynamic range">INDEX(d__Chart4,,4)</definedName>
    <definedName name="d_N___Overall" comment="Auto-added dynamic range" localSheetId="10">INDEX('11'!d__Chart1,,3)</definedName>
    <definedName name="d_N___Overall" comment="Auto-added dynamic range" localSheetId="31">INDEX('32'!d__Chart1,,3)</definedName>
    <definedName name="d_N___Overall" comment="Auto-added dynamic range" localSheetId="49">INDEX('51'!d__Chart1,,3)</definedName>
    <definedName name="d_N___Overall" comment="Auto-added dynamic range" localSheetId="50">INDEX('52'!d__Chart1,,3)</definedName>
    <definedName name="d_N___Overall" comment="Auto-added dynamic range" localSheetId="56">INDEX('57a-57b'!d__Chart1,,3)</definedName>
    <definedName name="d_N___Overall" comment="Auto-added dynamic range" localSheetId="57">INDEX('58'!d__Chart1,,3)</definedName>
    <definedName name="d_N___Overall" comment="Auto-added dynamic range" localSheetId="5">INDEX('6'!d__Chart1,,3)</definedName>
    <definedName name="d_N___Overall" comment="Auto-added dynamic range" localSheetId="59">INDEX('60'!d__Chart1,,3)</definedName>
    <definedName name="d_N___Overall" comment="Auto-added dynamic range" localSheetId="61">INDEX('62'!d__Chart1,,3)</definedName>
    <definedName name="d_N___Overall" comment="Auto-added dynamic range">INDEX(d__Chart1,,3)</definedName>
    <definedName name="d_N___To_borrowers_with_high_LTV_ratios__c_" comment="Auto-added dynamic range" localSheetId="10">INDEX('11'!d__Chart1,,5)</definedName>
    <definedName name="d_N___To_borrowers_with_high_LTV_ratios__c_" comment="Auto-added dynamic range" localSheetId="31">INDEX('32'!d__Chart1,,5)</definedName>
    <definedName name="d_N___To_borrowers_with_high_LTV_ratios__c_" comment="Auto-added dynamic range" localSheetId="49">INDEX('51'!d__Chart1,,5)</definedName>
    <definedName name="d_N___To_borrowers_with_high_LTV_ratios__c_" comment="Auto-added dynamic range" localSheetId="50">INDEX('52'!d__Chart1,,5)</definedName>
    <definedName name="d_N___To_borrowers_with_high_LTV_ratios__c_" comment="Auto-added dynamic range" localSheetId="56">INDEX('57a-57b'!d__Chart1,,5)</definedName>
    <definedName name="d_N___To_borrowers_with_high_LTV_ratios__c_" comment="Auto-added dynamic range" localSheetId="57">INDEX('58'!d__Chart1,,5)</definedName>
    <definedName name="d_N___To_borrowers_with_high_LTV_ratios__c_" comment="Auto-added dynamic range" localSheetId="5">INDEX('6'!d__Chart1,,5)</definedName>
    <definedName name="d_N___To_borrowers_with_high_LTV_ratios__c_" comment="Auto-added dynamic range" localSheetId="59">INDEX('60'!d__Chart1,,5)</definedName>
    <definedName name="d_N___To_borrowers_with_high_LTV_ratios__c_" comment="Auto-added dynamic range" localSheetId="61">INDEX('62'!d__Chart1,,5)</definedName>
    <definedName name="d_N___To_borrowers_with_high_LTV_ratios__c_" comment="Auto-added dynamic range">INDEX(d__Chart1,,5)</definedName>
    <definedName name="d_N_house_spreads" comment="Auto-added dynamic range" localSheetId="10">INDEX('11'!d__Chart3,2,)</definedName>
    <definedName name="d_N_house_spreads" comment="Auto-added dynamic range" localSheetId="31">INDEX('32'!d__Chart3,2,)</definedName>
    <definedName name="d_N_house_spreads" comment="Auto-added dynamic range" localSheetId="49">INDEX('51'!d__Chart3,2,)</definedName>
    <definedName name="d_N_house_spreads" comment="Auto-added dynamic range" localSheetId="50">INDEX('52'!d__Chart3,2,)</definedName>
    <definedName name="d_N_house_spreads" comment="Auto-added dynamic range" localSheetId="56">INDEX('57a-57b'!d__Chart3,2,)</definedName>
    <definedName name="d_N_house_spreads" comment="Auto-added dynamic range" localSheetId="57">INDEX('58'!d__Chart3,2,)</definedName>
    <definedName name="d_N_house_spreads" comment="Auto-added dynamic range" localSheetId="5">INDEX('6'!d__Chart3,2,)</definedName>
    <definedName name="d_N_house_spreads" comment="Auto-added dynamic range" localSheetId="59">INDEX('60'!d__Chart3,2,)</definedName>
    <definedName name="d_N_house_spreads" comment="Auto-added dynamic range" localSheetId="61">INDEX('62'!d__Chart3,2,)</definedName>
    <definedName name="d_N_house_spreads" comment="Auto-added dynamic range">INDEX(d__Chart3,2,)</definedName>
    <definedName name="d_N_Large_Availability" comment="Auto-added dynamic range" localSheetId="10">INDEX('11'!d__Chart7,,7)</definedName>
    <definedName name="d_N_Large_Availability" comment="Auto-added dynamic range" localSheetId="31">INDEX('32'!d__Chart7,,7)</definedName>
    <definedName name="d_N_Large_Availability" comment="Auto-added dynamic range" localSheetId="49">INDEX('51'!d__Chart7,,7)</definedName>
    <definedName name="d_N_Large_Availability" comment="Auto-added dynamic range" localSheetId="50">INDEX('52'!d__Chart7,,7)</definedName>
    <definedName name="d_N_Large_Availability" comment="Auto-added dynamic range" localSheetId="56">INDEX('57a-57b'!d__Chart7,,7)</definedName>
    <definedName name="d_N_Large_Availability" comment="Auto-added dynamic range" localSheetId="57">INDEX('58'!d__Chart7,,7)</definedName>
    <definedName name="d_N_Large_Availability" comment="Auto-added dynamic range" localSheetId="5">INDEX('6'!d__Chart7,,7)</definedName>
    <definedName name="d_N_Large_Availability" comment="Auto-added dynamic range" localSheetId="59">INDEX('60'!d__Chart7,,7)</definedName>
    <definedName name="d_N_Large_Availability" comment="Auto-added dynamic range" localSheetId="61">INDEX('62'!d__Chart7,,7)</definedName>
    <definedName name="d_N_Large_Availability" comment="Auto-added dynamic range">INDEX(d__Chart7,,7)</definedName>
    <definedName name="d_N_Large_Demand" comment="Auto-added dynamic range" localSheetId="10">INDEX('11'!d__Chart9,,6)</definedName>
    <definedName name="d_N_Large_Demand" comment="Auto-added dynamic range" localSheetId="31">INDEX('32'!d__Chart9,,6)</definedName>
    <definedName name="d_N_Large_Demand" comment="Auto-added dynamic range" localSheetId="49">INDEX('51'!d__Chart9,,6)</definedName>
    <definedName name="d_N_Large_Demand" comment="Auto-added dynamic range" localSheetId="50">INDEX('52'!d__Chart9,,6)</definedName>
    <definedName name="d_N_Large_Demand" comment="Auto-added dynamic range" localSheetId="56">INDEX('57a-57b'!d__Chart9,,6)</definedName>
    <definedName name="d_N_Large_Demand" comment="Auto-added dynamic range" localSheetId="57">INDEX('58'!d__Chart9,,6)</definedName>
    <definedName name="d_N_Large_Demand" comment="Auto-added dynamic range" localSheetId="5">INDEX('6'!d__Chart9,,6)</definedName>
    <definedName name="d_N_Large_Demand" comment="Auto-added dynamic range" localSheetId="59">INDEX('60'!d__Chart9,,6)</definedName>
    <definedName name="d_N_Large_Demand" comment="Auto-added dynamic range" localSheetId="61">INDEX('62'!d__Chart9,,6)</definedName>
    <definedName name="d_N_Large_Demand" comment="Auto-added dynamic range">INDEX(d__Chart9,,6)</definedName>
    <definedName name="d_N_Large_Spreads" comment="Auto-added dynamic range" localSheetId="10">INDEX('11'!d__Chart8,,6)</definedName>
    <definedName name="d_N_Large_Spreads" comment="Auto-added dynamic range" localSheetId="31">INDEX('32'!d__Chart8,,6)</definedName>
    <definedName name="d_N_Large_Spreads" comment="Auto-added dynamic range" localSheetId="49">INDEX('51'!d__Chart8,,6)</definedName>
    <definedName name="d_N_Large_Spreads" comment="Auto-added dynamic range" localSheetId="50">INDEX('52'!d__Chart8,,6)</definedName>
    <definedName name="d_N_Large_Spreads" comment="Auto-added dynamic range" localSheetId="56">INDEX('57a-57b'!d__Chart8,,6)</definedName>
    <definedName name="d_N_Large_Spreads" comment="Auto-added dynamic range" localSheetId="57">INDEX('58'!d__Chart8,,6)</definedName>
    <definedName name="d_N_Large_Spreads" comment="Auto-added dynamic range" localSheetId="5">INDEX('6'!d__Chart8,,6)</definedName>
    <definedName name="d_N_Large_Spreads" comment="Auto-added dynamic range" localSheetId="59">INDEX('60'!d__Chart8,,6)</definedName>
    <definedName name="d_N_Large_Spreads" comment="Auto-added dynamic range" localSheetId="61">INDEX('62'!d__Chart8,,6)</definedName>
    <definedName name="d_N_Large_Spreads" comment="Auto-added dynamic range">INDEX(d__Chart8,,6)</definedName>
    <definedName name="d_N_Medium_Availability" comment="Auto-added dynamic range" localSheetId="10">INDEX('11'!d__Chart7,,5)</definedName>
    <definedName name="d_N_Medium_Availability" comment="Auto-added dynamic range" localSheetId="31">INDEX('32'!d__Chart7,,5)</definedName>
    <definedName name="d_N_Medium_Availability" comment="Auto-added dynamic range" localSheetId="49">INDEX('51'!d__Chart7,,5)</definedName>
    <definedName name="d_N_Medium_Availability" comment="Auto-added dynamic range" localSheetId="50">INDEX('52'!d__Chart7,,5)</definedName>
    <definedName name="d_N_Medium_Availability" comment="Auto-added dynamic range" localSheetId="56">INDEX('57a-57b'!d__Chart7,,5)</definedName>
    <definedName name="d_N_Medium_Availability" comment="Auto-added dynamic range" localSheetId="57">INDEX('58'!d__Chart7,,5)</definedName>
    <definedName name="d_N_Medium_Availability" comment="Auto-added dynamic range" localSheetId="5">INDEX('6'!d__Chart7,,5)</definedName>
    <definedName name="d_N_Medium_Availability" comment="Auto-added dynamic range" localSheetId="59">INDEX('60'!d__Chart7,,5)</definedName>
    <definedName name="d_N_Medium_Availability" comment="Auto-added dynamic range" localSheetId="61">INDEX('62'!d__Chart7,,5)</definedName>
    <definedName name="d_N_Medium_Availability" comment="Auto-added dynamic range">INDEX(d__Chart7,,5)</definedName>
    <definedName name="d_N_Medium_Demand" comment="Auto-added dynamic range" localSheetId="10">INDEX('11'!d__Chart9,,4)</definedName>
    <definedName name="d_N_Medium_Demand" comment="Auto-added dynamic range" localSheetId="31">INDEX('32'!d__Chart9,,4)</definedName>
    <definedName name="d_N_Medium_Demand" comment="Auto-added dynamic range" localSheetId="49">INDEX('51'!d__Chart9,,4)</definedName>
    <definedName name="d_N_Medium_Demand" comment="Auto-added dynamic range" localSheetId="50">INDEX('52'!d__Chart9,,4)</definedName>
    <definedName name="d_N_Medium_Demand" comment="Auto-added dynamic range" localSheetId="56">INDEX('57a-57b'!d__Chart9,,4)</definedName>
    <definedName name="d_N_Medium_Demand" comment="Auto-added dynamic range" localSheetId="57">INDEX('58'!d__Chart9,,4)</definedName>
    <definedName name="d_N_Medium_Demand" comment="Auto-added dynamic range" localSheetId="5">INDEX('6'!d__Chart9,,4)</definedName>
    <definedName name="d_N_Medium_Demand" comment="Auto-added dynamic range" localSheetId="59">INDEX('60'!d__Chart9,,4)</definedName>
    <definedName name="d_N_Medium_Demand" comment="Auto-added dynamic range" localSheetId="61">INDEX('62'!d__Chart9,,4)</definedName>
    <definedName name="d_N_Medium_Demand" comment="Auto-added dynamic range">INDEX(d__Chart9,,4)</definedName>
    <definedName name="d_N_Medium_Spreads" comment="Auto-added dynamic range" localSheetId="10">INDEX('11'!d__Chart8,,4)</definedName>
    <definedName name="d_N_Medium_Spreads" comment="Auto-added dynamic range" localSheetId="31">INDEX('32'!d__Chart8,,4)</definedName>
    <definedName name="d_N_Medium_Spreads" comment="Auto-added dynamic range" localSheetId="49">INDEX('51'!d__Chart8,,4)</definedName>
    <definedName name="d_N_Medium_Spreads" comment="Auto-added dynamic range" localSheetId="50">INDEX('52'!d__Chart8,,4)</definedName>
    <definedName name="d_N_Medium_Spreads" comment="Auto-added dynamic range" localSheetId="56">INDEX('57a-57b'!d__Chart8,,4)</definedName>
    <definedName name="d_N_Medium_Spreads" comment="Auto-added dynamic range" localSheetId="57">INDEX('58'!d__Chart8,,4)</definedName>
    <definedName name="d_N_Medium_Spreads" comment="Auto-added dynamic range" localSheetId="5">INDEX('6'!d__Chart8,,4)</definedName>
    <definedName name="d_N_Medium_Spreads" comment="Auto-added dynamic range" localSheetId="59">INDEX('60'!d__Chart8,,4)</definedName>
    <definedName name="d_N_Medium_Spreads" comment="Auto-added dynamic range" localSheetId="61">INDEX('62'!d__Chart8,,4)</definedName>
    <definedName name="d_N_Medium_Spreads" comment="Auto-added dynamic range">INDEX(d__Chart8,,4)</definedName>
    <definedName name="d_N_Sec_spreads" comment="Auto-added dynamic range" localSheetId="10">INDEX('11'!d__Chart2,2,)</definedName>
    <definedName name="d_N_Sec_spreads" comment="Auto-added dynamic range" localSheetId="31">INDEX('32'!d__Chart2,2,)</definedName>
    <definedName name="d_N_Sec_spreads" comment="Auto-added dynamic range" localSheetId="49">INDEX('51'!d__Chart2,2,)</definedName>
    <definedName name="d_N_Sec_spreads" comment="Auto-added dynamic range" localSheetId="50">INDEX('52'!d__Chart2,2,)</definedName>
    <definedName name="d_N_Sec_spreads" comment="Auto-added dynamic range" localSheetId="56">INDEX('57a-57b'!d__Chart2,2,)</definedName>
    <definedName name="d_N_Sec_spreads" comment="Auto-added dynamic range" localSheetId="57">INDEX('58'!d__Chart2,2,)</definedName>
    <definedName name="d_N_Sec_spreads" comment="Auto-added dynamic range" localSheetId="5">INDEX('6'!d__Chart2,2,)</definedName>
    <definedName name="d_N_Sec_spreads" comment="Auto-added dynamic range" localSheetId="59">INDEX('60'!d__Chart2,2,)</definedName>
    <definedName name="d_N_Sec_spreads" comment="Auto-added dynamic range" localSheetId="61">INDEX('62'!d__Chart2,2,)</definedName>
    <definedName name="d_N_Sec_spreads" comment="Auto-added dynamic range">INDEX(d__Chart2,2,)</definedName>
    <definedName name="d_N_Small_Availability" comment="Auto-added dynamic range" localSheetId="10">INDEX('11'!d__Chart7,,3)</definedName>
    <definedName name="d_N_Small_Availability" comment="Auto-added dynamic range" localSheetId="31">INDEX('32'!d__Chart7,,3)</definedName>
    <definedName name="d_N_Small_Availability" comment="Auto-added dynamic range" localSheetId="49">INDEX('51'!d__Chart7,,3)</definedName>
    <definedName name="d_N_Small_Availability" comment="Auto-added dynamic range" localSheetId="50">INDEX('52'!d__Chart7,,3)</definedName>
    <definedName name="d_N_Small_Availability" comment="Auto-added dynamic range" localSheetId="56">INDEX('57a-57b'!d__Chart7,,3)</definedName>
    <definedName name="d_N_Small_Availability" comment="Auto-added dynamic range" localSheetId="57">INDEX('58'!d__Chart7,,3)</definedName>
    <definedName name="d_N_Small_Availability" comment="Auto-added dynamic range" localSheetId="5">INDEX('6'!d__Chart7,,3)</definedName>
    <definedName name="d_N_Small_Availability" comment="Auto-added dynamic range" localSheetId="59">INDEX('60'!d__Chart7,,3)</definedName>
    <definedName name="d_N_Small_Availability" comment="Auto-added dynamic range" localSheetId="61">INDEX('62'!d__Chart7,,3)</definedName>
    <definedName name="d_N_Small_Availability" comment="Auto-added dynamic range">INDEX(d__Chart7,,3)</definedName>
    <definedName name="d_N_Small_Demand" comment="Auto-added dynamic range" localSheetId="10">INDEX('11'!d__Chart9,,2)</definedName>
    <definedName name="d_N_Small_Demand" comment="Auto-added dynamic range" localSheetId="31">INDEX('32'!d__Chart9,,2)</definedName>
    <definedName name="d_N_Small_Demand" comment="Auto-added dynamic range" localSheetId="49">INDEX('51'!d__Chart9,,2)</definedName>
    <definedName name="d_N_Small_Demand" comment="Auto-added dynamic range" localSheetId="50">INDEX('52'!d__Chart9,,2)</definedName>
    <definedName name="d_N_Small_Demand" comment="Auto-added dynamic range" localSheetId="56">INDEX('57a-57b'!d__Chart9,,2)</definedName>
    <definedName name="d_N_Small_Demand" comment="Auto-added dynamic range" localSheetId="57">INDEX('58'!d__Chart9,,2)</definedName>
    <definedName name="d_N_Small_Demand" comment="Auto-added dynamic range" localSheetId="5">INDEX('6'!d__Chart9,,2)</definedName>
    <definedName name="d_N_Small_Demand" comment="Auto-added dynamic range" localSheetId="59">INDEX('60'!d__Chart9,,2)</definedName>
    <definedName name="d_N_Small_Demand" comment="Auto-added dynamic range" localSheetId="61">INDEX('62'!d__Chart9,,2)</definedName>
    <definedName name="d_N_Small_Demand" comment="Auto-added dynamic range">INDEX(d__Chart9,,2)</definedName>
    <definedName name="d_N_Small_Spreads" comment="Auto-added dynamic range" localSheetId="10">INDEX('11'!d__Chart8,,2)</definedName>
    <definedName name="d_N_Small_Spreads" comment="Auto-added dynamic range" localSheetId="31">INDEX('32'!d__Chart8,,2)</definedName>
    <definedName name="d_N_Small_Spreads" comment="Auto-added dynamic range" localSheetId="49">INDEX('51'!d__Chart8,,2)</definedName>
    <definedName name="d_N_Small_Spreads" comment="Auto-added dynamic range" localSheetId="50">INDEX('52'!d__Chart8,,2)</definedName>
    <definedName name="d_N_Small_Spreads" comment="Auto-added dynamic range" localSheetId="56">INDEX('57a-57b'!d__Chart8,,2)</definedName>
    <definedName name="d_N_Small_Spreads" comment="Auto-added dynamic range" localSheetId="57">INDEX('58'!d__Chart8,,2)</definedName>
    <definedName name="d_N_Small_Spreads" comment="Auto-added dynamic range" localSheetId="5">INDEX('6'!d__Chart8,,2)</definedName>
    <definedName name="d_N_Small_Spreads" comment="Auto-added dynamic range" localSheetId="59">INDEX('60'!d__Chart8,,2)</definedName>
    <definedName name="d_N_Small_Spreads" comment="Auto-added dynamic range" localSheetId="61">INDEX('62'!d__Chart8,,2)</definedName>
    <definedName name="d_N_Small_Spreads" comment="Auto-added dynamic range">INDEX(d__Chart8,,2)</definedName>
    <definedName name="d_N_Unsec_availability" comment="Auto-added dynamic range" localSheetId="10">INDEX('11'!d__Chart5,2,)</definedName>
    <definedName name="d_N_Unsec_availability" comment="Auto-added dynamic range" localSheetId="31">INDEX('32'!d__Chart5,2,)</definedName>
    <definedName name="d_N_Unsec_availability" comment="Auto-added dynamic range" localSheetId="49">INDEX('51'!d__Chart5,2,)</definedName>
    <definedName name="d_N_Unsec_availability" comment="Auto-added dynamic range" localSheetId="50">INDEX('52'!d__Chart5,2,)</definedName>
    <definedName name="d_N_Unsec_availability" comment="Auto-added dynamic range" localSheetId="56">INDEX('57a-57b'!d__Chart5,2,)</definedName>
    <definedName name="d_N_Unsec_availability" comment="Auto-added dynamic range" localSheetId="57">INDEX('58'!d__Chart5,2,)</definedName>
    <definedName name="d_N_Unsec_availability" comment="Auto-added dynamic range" localSheetId="5">INDEX('6'!d__Chart5,2,)</definedName>
    <definedName name="d_N_Unsec_availability" comment="Auto-added dynamic range" localSheetId="59">INDEX('60'!d__Chart5,2,)</definedName>
    <definedName name="d_N_Unsec_availability" comment="Auto-added dynamic range" localSheetId="61">INDEX('62'!d__Chart5,2,)</definedName>
    <definedName name="d_N_Unsec_availability" comment="Auto-added dynamic range">INDEX(d__Chart5,2,)</definedName>
    <definedName name="D_O" localSheetId="10">#REF!</definedName>
    <definedName name="D_O" localSheetId="31">#REF!</definedName>
    <definedName name="D_O" localSheetId="49">#REF!</definedName>
    <definedName name="D_O" localSheetId="50">#REF!</definedName>
    <definedName name="D_O" localSheetId="56">#REF!</definedName>
    <definedName name="D_O" localSheetId="57">#REF!</definedName>
    <definedName name="D_O" localSheetId="5">#REF!</definedName>
    <definedName name="D_O" localSheetId="59">#REF!</definedName>
    <definedName name="D_O" localSheetId="61">#REF!</definedName>
    <definedName name="D_O">#REF!</definedName>
    <definedName name="d_Overall" comment="Auto-added dynamic range" localSheetId="10">INDEX('11'!d__Chart1,,2)</definedName>
    <definedName name="d_Overall" comment="Auto-added dynamic range" localSheetId="31">INDEX('32'!d__Chart1,,2)</definedName>
    <definedName name="d_Overall" comment="Auto-added dynamic range" localSheetId="49">INDEX('51'!d__Chart1,,2)</definedName>
    <definedName name="d_Overall" comment="Auto-added dynamic range" localSheetId="50">INDEX('52'!d__Chart1,,2)</definedName>
    <definedName name="d_Overall" comment="Auto-added dynamic range" localSheetId="56">INDEX('57a-57b'!d__Chart1,,2)</definedName>
    <definedName name="d_Overall" comment="Auto-added dynamic range" localSheetId="57">INDEX('58'!d__Chart1,,2)</definedName>
    <definedName name="d_Overall" comment="Auto-added dynamic range" localSheetId="5">INDEX('6'!d__Chart1,,2)</definedName>
    <definedName name="d_Overall" comment="Auto-added dynamic range" localSheetId="59">INDEX('60'!d__Chart1,,2)</definedName>
    <definedName name="d_Overall" comment="Auto-added dynamic range" localSheetId="61">INDEX('62'!d__Chart1,,2)</definedName>
    <definedName name="d_Overall" comment="Auto-added dynamic range">INDEX(d__Chart1,,2)</definedName>
    <definedName name="D_P" localSheetId="10">#REF!</definedName>
    <definedName name="D_P" localSheetId="31">#REF!</definedName>
    <definedName name="D_P" localSheetId="49">#REF!</definedName>
    <definedName name="D_P" localSheetId="50">#REF!</definedName>
    <definedName name="D_P" localSheetId="56">#REF!</definedName>
    <definedName name="D_P" localSheetId="57">#REF!</definedName>
    <definedName name="D_P" localSheetId="5">#REF!</definedName>
    <definedName name="D_P" localSheetId="59">#REF!</definedName>
    <definedName name="D_P" localSheetId="61">#REF!</definedName>
    <definedName name="D_P">#REF!</definedName>
    <definedName name="d_P_house_spreads" comment="Auto-added dynamic range" localSheetId="10">INDEX('11'!d__Chart3,1,)</definedName>
    <definedName name="d_P_house_spreads" comment="Auto-added dynamic range" localSheetId="31">INDEX('32'!d__Chart3,1,)</definedName>
    <definedName name="d_P_house_spreads" comment="Auto-added dynamic range" localSheetId="49">INDEX('51'!d__Chart3,1,)</definedName>
    <definedName name="d_P_house_spreads" comment="Auto-added dynamic range" localSheetId="50">INDEX('52'!d__Chart3,1,)</definedName>
    <definedName name="d_P_house_spreads" comment="Auto-added dynamic range" localSheetId="56">INDEX('57a-57b'!d__Chart3,1,)</definedName>
    <definedName name="d_P_house_spreads" comment="Auto-added dynamic range" localSheetId="57">INDEX('58'!d__Chart3,1,)</definedName>
    <definedName name="d_P_house_spreads" comment="Auto-added dynamic range" localSheetId="5">INDEX('6'!d__Chart3,1,)</definedName>
    <definedName name="d_P_house_spreads" comment="Auto-added dynamic range" localSheetId="59">INDEX('60'!d__Chart3,1,)</definedName>
    <definedName name="d_P_house_spreads" comment="Auto-added dynamic range" localSheetId="61">INDEX('62'!d__Chart3,1,)</definedName>
    <definedName name="d_P_house_spreads" comment="Auto-added dynamic range">INDEX(d__Chart3,1,)</definedName>
    <definedName name="d_P_Large_Availability" comment="Auto-added dynamic range" localSheetId="10">INDEX('11'!d__Chart7,,6)</definedName>
    <definedName name="d_P_Large_Availability" comment="Auto-added dynamic range" localSheetId="31">INDEX('32'!d__Chart7,,6)</definedName>
    <definedName name="d_P_Large_Availability" comment="Auto-added dynamic range" localSheetId="49">INDEX('51'!d__Chart7,,6)</definedName>
    <definedName name="d_P_Large_Availability" comment="Auto-added dynamic range" localSheetId="50">INDEX('52'!d__Chart7,,6)</definedName>
    <definedName name="d_P_Large_Availability" comment="Auto-added dynamic range" localSheetId="56">INDEX('57a-57b'!d__Chart7,,6)</definedName>
    <definedName name="d_P_Large_Availability" comment="Auto-added dynamic range" localSheetId="57">INDEX('58'!d__Chart7,,6)</definedName>
    <definedName name="d_P_Large_Availability" comment="Auto-added dynamic range" localSheetId="5">INDEX('6'!d__Chart7,,6)</definedName>
    <definedName name="d_P_Large_Availability" comment="Auto-added dynamic range" localSheetId="59">INDEX('60'!d__Chart7,,6)</definedName>
    <definedName name="d_P_Large_Availability" comment="Auto-added dynamic range" localSheetId="61">INDEX('62'!d__Chart7,,6)</definedName>
    <definedName name="d_P_Large_Availability" comment="Auto-added dynamic range">INDEX(d__Chart7,,6)</definedName>
    <definedName name="d_P_Large_Demand" comment="Auto-added dynamic range" localSheetId="10">INDEX('11'!d__Chart9,,5)</definedName>
    <definedName name="d_P_Large_Demand" comment="Auto-added dynamic range" localSheetId="31">INDEX('32'!d__Chart9,,5)</definedName>
    <definedName name="d_P_Large_Demand" comment="Auto-added dynamic range" localSheetId="49">INDEX('51'!d__Chart9,,5)</definedName>
    <definedName name="d_P_Large_Demand" comment="Auto-added dynamic range" localSheetId="50">INDEX('52'!d__Chart9,,5)</definedName>
    <definedName name="d_P_Large_Demand" comment="Auto-added dynamic range" localSheetId="56">INDEX('57a-57b'!d__Chart9,,5)</definedName>
    <definedName name="d_P_Large_Demand" comment="Auto-added dynamic range" localSheetId="57">INDEX('58'!d__Chart9,,5)</definedName>
    <definedName name="d_P_Large_Demand" comment="Auto-added dynamic range" localSheetId="5">INDEX('6'!d__Chart9,,5)</definedName>
    <definedName name="d_P_Large_Demand" comment="Auto-added dynamic range" localSheetId="59">INDEX('60'!d__Chart9,,5)</definedName>
    <definedName name="d_P_Large_Demand" comment="Auto-added dynamic range" localSheetId="61">INDEX('62'!d__Chart9,,5)</definedName>
    <definedName name="d_P_Large_Demand" comment="Auto-added dynamic range">INDEX(d__Chart9,,5)</definedName>
    <definedName name="d_P_Large_Spreads" comment="Auto-added dynamic range" localSheetId="10">INDEX('11'!d__Chart8,,5)</definedName>
    <definedName name="d_P_Large_Spreads" comment="Auto-added dynamic range" localSheetId="31">INDEX('32'!d__Chart8,,5)</definedName>
    <definedName name="d_P_Large_Spreads" comment="Auto-added dynamic range" localSheetId="49">INDEX('51'!d__Chart8,,5)</definedName>
    <definedName name="d_P_Large_Spreads" comment="Auto-added dynamic range" localSheetId="50">INDEX('52'!d__Chart8,,5)</definedName>
    <definedName name="d_P_Large_Spreads" comment="Auto-added dynamic range" localSheetId="56">INDEX('57a-57b'!d__Chart8,,5)</definedName>
    <definedName name="d_P_Large_Spreads" comment="Auto-added dynamic range" localSheetId="57">INDEX('58'!d__Chart8,,5)</definedName>
    <definedName name="d_P_Large_Spreads" comment="Auto-added dynamic range" localSheetId="5">INDEX('6'!d__Chart8,,5)</definedName>
    <definedName name="d_P_Large_Spreads" comment="Auto-added dynamic range" localSheetId="59">INDEX('60'!d__Chart8,,5)</definedName>
    <definedName name="d_P_Large_Spreads" comment="Auto-added dynamic range" localSheetId="61">INDEX('62'!d__Chart8,,5)</definedName>
    <definedName name="d_P_Large_Spreads" comment="Auto-added dynamic range">INDEX(d__Chart8,,5)</definedName>
    <definedName name="d_P_Medium_Availability" comment="Auto-added dynamic range" localSheetId="10">INDEX('11'!d__Chart7,,4)</definedName>
    <definedName name="d_P_Medium_Availability" comment="Auto-added dynamic range" localSheetId="31">INDEX('32'!d__Chart7,,4)</definedName>
    <definedName name="d_P_Medium_Availability" comment="Auto-added dynamic range" localSheetId="49">INDEX('51'!d__Chart7,,4)</definedName>
    <definedName name="d_P_Medium_Availability" comment="Auto-added dynamic range" localSheetId="50">INDEX('52'!d__Chart7,,4)</definedName>
    <definedName name="d_P_Medium_Availability" comment="Auto-added dynamic range" localSheetId="56">INDEX('57a-57b'!d__Chart7,,4)</definedName>
    <definedName name="d_P_Medium_Availability" comment="Auto-added dynamic range" localSheetId="57">INDEX('58'!d__Chart7,,4)</definedName>
    <definedName name="d_P_Medium_Availability" comment="Auto-added dynamic range" localSheetId="5">INDEX('6'!d__Chart7,,4)</definedName>
    <definedName name="d_P_Medium_Availability" comment="Auto-added dynamic range" localSheetId="59">INDEX('60'!d__Chart7,,4)</definedName>
    <definedName name="d_P_Medium_Availability" comment="Auto-added dynamic range" localSheetId="61">INDEX('62'!d__Chart7,,4)</definedName>
    <definedName name="d_P_Medium_Availability" comment="Auto-added dynamic range">INDEX(d__Chart7,,4)</definedName>
    <definedName name="d_P_Medium_Demand" comment="Auto-added dynamic range" localSheetId="10">INDEX('11'!d__Chart9,,3)</definedName>
    <definedName name="d_P_Medium_Demand" comment="Auto-added dynamic range" localSheetId="31">INDEX('32'!d__Chart9,,3)</definedName>
    <definedName name="d_P_Medium_Demand" comment="Auto-added dynamic range" localSheetId="49">INDEX('51'!d__Chart9,,3)</definedName>
    <definedName name="d_P_Medium_Demand" comment="Auto-added dynamic range" localSheetId="50">INDEX('52'!d__Chart9,,3)</definedName>
    <definedName name="d_P_Medium_Demand" comment="Auto-added dynamic range" localSheetId="56">INDEX('57a-57b'!d__Chart9,,3)</definedName>
    <definedName name="d_P_Medium_Demand" comment="Auto-added dynamic range" localSheetId="57">INDEX('58'!d__Chart9,,3)</definedName>
    <definedName name="d_P_Medium_Demand" comment="Auto-added dynamic range" localSheetId="5">INDEX('6'!d__Chart9,,3)</definedName>
    <definedName name="d_P_Medium_Demand" comment="Auto-added dynamic range" localSheetId="59">INDEX('60'!d__Chart9,,3)</definedName>
    <definedName name="d_P_Medium_Demand" comment="Auto-added dynamic range" localSheetId="61">INDEX('62'!d__Chart9,,3)</definedName>
    <definedName name="d_P_Medium_Demand" comment="Auto-added dynamic range">INDEX(d__Chart9,,3)</definedName>
    <definedName name="d_P_Medium_Spreads" comment="Auto-added dynamic range" localSheetId="10">INDEX('11'!d__Chart8,,3)</definedName>
    <definedName name="d_P_Medium_Spreads" comment="Auto-added dynamic range" localSheetId="31">INDEX('32'!d__Chart8,,3)</definedName>
    <definedName name="d_P_Medium_Spreads" comment="Auto-added dynamic range" localSheetId="49">INDEX('51'!d__Chart8,,3)</definedName>
    <definedName name="d_P_Medium_Spreads" comment="Auto-added dynamic range" localSheetId="50">INDEX('52'!d__Chart8,,3)</definedName>
    <definedName name="d_P_Medium_Spreads" comment="Auto-added dynamic range" localSheetId="56">INDEX('57a-57b'!d__Chart8,,3)</definedName>
    <definedName name="d_P_Medium_Spreads" comment="Auto-added dynamic range" localSheetId="57">INDEX('58'!d__Chart8,,3)</definedName>
    <definedName name="d_P_Medium_Spreads" comment="Auto-added dynamic range" localSheetId="5">INDEX('6'!d__Chart8,,3)</definedName>
    <definedName name="d_P_Medium_Spreads" comment="Auto-added dynamic range" localSheetId="59">INDEX('60'!d__Chart8,,3)</definedName>
    <definedName name="d_P_Medium_Spreads" comment="Auto-added dynamic range" localSheetId="61">INDEX('62'!d__Chart8,,3)</definedName>
    <definedName name="d_P_Medium_Spreads" comment="Auto-added dynamic range">INDEX(d__Chart8,,3)</definedName>
    <definedName name="d_P_Sec_spreads" comment="Auto-added dynamic range" localSheetId="10">INDEX('11'!d__Chart2,1,)</definedName>
    <definedName name="d_P_Sec_spreads" comment="Auto-added dynamic range" localSheetId="31">INDEX('32'!d__Chart2,1,)</definedName>
    <definedName name="d_P_Sec_spreads" comment="Auto-added dynamic range" localSheetId="49">INDEX('51'!d__Chart2,1,)</definedName>
    <definedName name="d_P_Sec_spreads" comment="Auto-added dynamic range" localSheetId="50">INDEX('52'!d__Chart2,1,)</definedName>
    <definedName name="d_P_Sec_spreads" comment="Auto-added dynamic range" localSheetId="56">INDEX('57a-57b'!d__Chart2,1,)</definedName>
    <definedName name="d_P_Sec_spreads" comment="Auto-added dynamic range" localSheetId="57">INDEX('58'!d__Chart2,1,)</definedName>
    <definedName name="d_P_Sec_spreads" comment="Auto-added dynamic range" localSheetId="5">INDEX('6'!d__Chart2,1,)</definedName>
    <definedName name="d_P_Sec_spreads" comment="Auto-added dynamic range" localSheetId="59">INDEX('60'!d__Chart2,1,)</definedName>
    <definedName name="d_P_Sec_spreads" comment="Auto-added dynamic range" localSheetId="61">INDEX('62'!d__Chart2,1,)</definedName>
    <definedName name="d_P_Sec_spreads" comment="Auto-added dynamic range">INDEX(d__Chart2,1,)</definedName>
    <definedName name="d_P_Small_Availability" comment="Auto-added dynamic range" localSheetId="10">INDEX('11'!d__Chart7,,2)</definedName>
    <definedName name="d_P_Small_Availability" comment="Auto-added dynamic range" localSheetId="31">INDEX('32'!d__Chart7,,2)</definedName>
    <definedName name="d_P_Small_Availability" comment="Auto-added dynamic range" localSheetId="49">INDEX('51'!d__Chart7,,2)</definedName>
    <definedName name="d_P_Small_Availability" comment="Auto-added dynamic range" localSheetId="50">INDEX('52'!d__Chart7,,2)</definedName>
    <definedName name="d_P_Small_Availability" comment="Auto-added dynamic range" localSheetId="56">INDEX('57a-57b'!d__Chart7,,2)</definedName>
    <definedName name="d_P_Small_Availability" comment="Auto-added dynamic range" localSheetId="57">INDEX('58'!d__Chart7,,2)</definedName>
    <definedName name="d_P_Small_Availability" comment="Auto-added dynamic range" localSheetId="5">INDEX('6'!d__Chart7,,2)</definedName>
    <definedName name="d_P_Small_Availability" comment="Auto-added dynamic range" localSheetId="59">INDEX('60'!d__Chart7,,2)</definedName>
    <definedName name="d_P_Small_Availability" comment="Auto-added dynamic range" localSheetId="61">INDEX('62'!d__Chart7,,2)</definedName>
    <definedName name="d_P_Small_Availability" comment="Auto-added dynamic range">INDEX(d__Chart7,,2)</definedName>
    <definedName name="d_P_Small_Demand" comment="Auto-added dynamic range" localSheetId="10">INDEX('11'!d__Chart9,,1)</definedName>
    <definedName name="d_P_Small_Demand" comment="Auto-added dynamic range" localSheetId="31">INDEX('32'!d__Chart9,,1)</definedName>
    <definedName name="d_P_Small_Demand" comment="Auto-added dynamic range" localSheetId="49">INDEX('51'!d__Chart9,,1)</definedName>
    <definedName name="d_P_Small_Demand" comment="Auto-added dynamic range" localSheetId="50">INDEX('52'!d__Chart9,,1)</definedName>
    <definedName name="d_P_Small_Demand" comment="Auto-added dynamic range" localSheetId="56">INDEX('57a-57b'!d__Chart9,,1)</definedName>
    <definedName name="d_P_Small_Demand" comment="Auto-added dynamic range" localSheetId="57">INDEX('58'!d__Chart9,,1)</definedName>
    <definedName name="d_P_Small_Demand" comment="Auto-added dynamic range" localSheetId="5">INDEX('6'!d__Chart9,,1)</definedName>
    <definedName name="d_P_Small_Demand" comment="Auto-added dynamic range" localSheetId="59">INDEX('60'!d__Chart9,,1)</definedName>
    <definedName name="d_P_Small_Demand" comment="Auto-added dynamic range" localSheetId="61">INDEX('62'!d__Chart9,,1)</definedName>
    <definedName name="d_P_Small_Demand" comment="Auto-added dynamic range">INDEX(d__Chart9,,1)</definedName>
    <definedName name="d_P_Small_Spreads" comment="Auto-added dynamic range" localSheetId="10">INDEX('11'!d__Chart8,,1)</definedName>
    <definedName name="d_P_Small_Spreads" comment="Auto-added dynamic range" localSheetId="31">INDEX('32'!d__Chart8,,1)</definedName>
    <definedName name="d_P_Small_Spreads" comment="Auto-added dynamic range" localSheetId="49">INDEX('51'!d__Chart8,,1)</definedName>
    <definedName name="d_P_Small_Spreads" comment="Auto-added dynamic range" localSheetId="50">INDEX('52'!d__Chart8,,1)</definedName>
    <definedName name="d_P_Small_Spreads" comment="Auto-added dynamic range" localSheetId="56">INDEX('57a-57b'!d__Chart8,,1)</definedName>
    <definedName name="d_P_Small_Spreads" comment="Auto-added dynamic range" localSheetId="57">INDEX('58'!d__Chart8,,1)</definedName>
    <definedName name="d_P_Small_Spreads" comment="Auto-added dynamic range" localSheetId="5">INDEX('6'!d__Chart8,,1)</definedName>
    <definedName name="d_P_Small_Spreads" comment="Auto-added dynamic range" localSheetId="59">INDEX('60'!d__Chart8,,1)</definedName>
    <definedName name="d_P_Small_Spreads" comment="Auto-added dynamic range" localSheetId="61">INDEX('62'!d__Chart8,,1)</definedName>
    <definedName name="d_P_Small_Spreads" comment="Auto-added dynamic range">INDEX(d__Chart8,,1)</definedName>
    <definedName name="d_P_Unsec_availability" comment="Auto-added dynamic range" localSheetId="10">INDEX('11'!d__Chart5,1,)</definedName>
    <definedName name="d_P_Unsec_availability" comment="Auto-added dynamic range" localSheetId="31">INDEX('32'!d__Chart5,1,)</definedName>
    <definedName name="d_P_Unsec_availability" comment="Auto-added dynamic range" localSheetId="49">INDEX('51'!d__Chart5,1,)</definedName>
    <definedName name="d_P_Unsec_availability" comment="Auto-added dynamic range" localSheetId="50">INDEX('52'!d__Chart5,1,)</definedName>
    <definedName name="d_P_Unsec_availability" comment="Auto-added dynamic range" localSheetId="56">INDEX('57a-57b'!d__Chart5,1,)</definedName>
    <definedName name="d_P_Unsec_availability" comment="Auto-added dynamic range" localSheetId="57">INDEX('58'!d__Chart5,1,)</definedName>
    <definedName name="d_P_Unsec_availability" comment="Auto-added dynamic range" localSheetId="5">INDEX('6'!d__Chart5,1,)</definedName>
    <definedName name="d_P_Unsec_availability" comment="Auto-added dynamic range" localSheetId="59">INDEX('60'!d__Chart5,1,)</definedName>
    <definedName name="d_P_Unsec_availability" comment="Auto-added dynamic range" localSheetId="61">INDEX('62'!d__Chart5,1,)</definedName>
    <definedName name="d_P_Unsec_availability" comment="Auto-added dynamic range">INDEX(d__Chart5,1,)</definedName>
    <definedName name="d_Quarter__column_" comment="Auto-added dynamic range" localSheetId="10">#REF!:INDEX(#REF!,#REF!,#REF!)</definedName>
    <definedName name="d_Quarter__column_" comment="Auto-added dynamic range" localSheetId="31">#REF!:INDEX(#REF!,#REF!,#REF!)</definedName>
    <definedName name="d_Quarter__column_" comment="Auto-added dynamic range" localSheetId="49">#REF!:INDEX(#REF!,#REF!,#REF!)</definedName>
    <definedName name="d_Quarter__column_" comment="Auto-added dynamic range" localSheetId="50">#REF!:INDEX(#REF!,#REF!,#REF!)</definedName>
    <definedName name="d_Quarter__column_" comment="Auto-added dynamic range" localSheetId="56">#REF!:INDEX(#REF!,#REF!,#REF!)</definedName>
    <definedName name="d_Quarter__column_" comment="Auto-added dynamic range" localSheetId="57">#REF!:INDEX(#REF!,#REF!,#REF!)</definedName>
    <definedName name="d_Quarter__column_" comment="Auto-added dynamic range" localSheetId="5">#REF!:INDEX(#REF!,#REF!,#REF!)</definedName>
    <definedName name="d_Quarter__column_" comment="Auto-added dynamic range" localSheetId="59">#REF!:INDEX(#REF!,#REF!,#REF!)</definedName>
    <definedName name="d_Quarter__column_" comment="Auto-added dynamic range" localSheetId="61">#REF!:INDEX(#REF!,#REF!,#REF!)</definedName>
    <definedName name="d_Quarter__column_" comment="Auto-added dynamic range">#REF!:INDEX(#REF!,#REF!,#REF!)</definedName>
    <definedName name="d_Quarter_Corp" comment="Auto-added dynamic range" localSheetId="10">INDEX('11'!d__Chart7,,1)</definedName>
    <definedName name="d_Quarter_Corp" comment="Auto-added dynamic range" localSheetId="31">INDEX('32'!d__Chart7,,1)</definedName>
    <definedName name="d_Quarter_Corp" comment="Auto-added dynamic range" localSheetId="49">INDEX('51'!d__Chart7,,1)</definedName>
    <definedName name="d_Quarter_Corp" comment="Auto-added dynamic range" localSheetId="50">INDEX('52'!d__Chart7,,1)</definedName>
    <definedName name="d_Quarter_Corp" comment="Auto-added dynamic range" localSheetId="56">INDEX('57a-57b'!d__Chart7,,1)</definedName>
    <definedName name="d_Quarter_Corp" comment="Auto-added dynamic range" localSheetId="57">INDEX('58'!d__Chart7,,1)</definedName>
    <definedName name="d_Quarter_Corp" comment="Auto-added dynamic range" localSheetId="5">INDEX('6'!d__Chart7,,1)</definedName>
    <definedName name="d_Quarter_Corp" comment="Auto-added dynamic range" localSheetId="59">INDEX('60'!d__Chart7,,1)</definedName>
    <definedName name="d_Quarter_Corp" comment="Auto-added dynamic range" localSheetId="61">INDEX('62'!d__Chart7,,1)</definedName>
    <definedName name="d_Quarter_Corp" comment="Auto-added dynamic range">INDEX(d__Chart7,,1)</definedName>
    <definedName name="d_Quarter_HHsec" comment="Auto-added dynamic range" localSheetId="10">INDEX('11'!d__Chart1,,1)</definedName>
    <definedName name="d_Quarter_HHsec" comment="Auto-added dynamic range" localSheetId="31">INDEX('32'!d__Chart1,,1)</definedName>
    <definedName name="d_Quarter_HHsec" comment="Auto-added dynamic range" localSheetId="49">INDEX('51'!d__Chart1,,1)</definedName>
    <definedName name="d_Quarter_HHsec" comment="Auto-added dynamic range" localSheetId="50">INDEX('52'!d__Chart1,,1)</definedName>
    <definedName name="d_Quarter_HHsec" comment="Auto-added dynamic range" localSheetId="56">INDEX('57a-57b'!d__Chart1,,1)</definedName>
    <definedName name="d_Quarter_HHsec" comment="Auto-added dynamic range" localSheetId="57">INDEX('58'!d__Chart1,,1)</definedName>
    <definedName name="d_Quarter_HHsec" comment="Auto-added dynamic range" localSheetId="5">INDEX('6'!d__Chart1,,1)</definedName>
    <definedName name="d_Quarter_HHsec" comment="Auto-added dynamic range" localSheetId="59">INDEX('60'!d__Chart1,,1)</definedName>
    <definedName name="d_Quarter_HHsec" comment="Auto-added dynamic range" localSheetId="61">INDEX('62'!d__Chart1,,1)</definedName>
    <definedName name="d_Quarter_HHsec" comment="Auto-added dynamic range">INDEX(d__Chart1,,1)</definedName>
    <definedName name="d_Quarter_Unsec" comment="Auto-added dynamic range" localSheetId="10">INDEX('11'!d__Chart6_LA,,1)</definedName>
    <definedName name="d_Quarter_Unsec" comment="Auto-added dynamic range" localSheetId="31">INDEX('32'!d__Chart6_LA,,1)</definedName>
    <definedName name="d_Quarter_Unsec" comment="Auto-added dynamic range" localSheetId="49">INDEX('51'!d__Chart6_LA,,1)</definedName>
    <definedName name="d_Quarter_Unsec" comment="Auto-added dynamic range" localSheetId="50">INDEX('52'!d__Chart6_LA,,1)</definedName>
    <definedName name="d_Quarter_Unsec" comment="Auto-added dynamic range" localSheetId="56">INDEX('57a-57b'!d__Chart6_LA,,1)</definedName>
    <definedName name="d_Quarter_Unsec" comment="Auto-added dynamic range" localSheetId="57">INDEX('58'!d__Chart6_LA,,1)</definedName>
    <definedName name="d_Quarter_Unsec" comment="Auto-added dynamic range" localSheetId="5">INDEX('6'!d__Chart6_LA,,1)</definedName>
    <definedName name="d_Quarter_Unsec" comment="Auto-added dynamic range" localSheetId="59">INDEX('60'!d__Chart6_LA,,1)</definedName>
    <definedName name="d_Quarter_Unsec" comment="Auto-added dynamic range" localSheetId="61">INDEX('62'!d__Chart6_LA,,1)</definedName>
    <definedName name="d_Quarter_Unsec" comment="Auto-added dynamic range">INDEX(d__Chart6_LA,,1)</definedName>
    <definedName name="D_S" localSheetId="10">#REF!</definedName>
    <definedName name="D_S" localSheetId="31">#REF!</definedName>
    <definedName name="D_S" localSheetId="49">#REF!</definedName>
    <definedName name="D_S" localSheetId="50">#REF!</definedName>
    <definedName name="D_S" localSheetId="56">#REF!</definedName>
    <definedName name="D_S" localSheetId="57">#REF!</definedName>
    <definedName name="D_S" localSheetId="5">#REF!</definedName>
    <definedName name="D_S" localSheetId="59">#REF!</definedName>
    <definedName name="D_S" localSheetId="61">#REF!</definedName>
    <definedName name="D_S">#REF!</definedName>
    <definedName name="d_Spreads_on_credit_card_N" comment="Auto-added dynamic range" localSheetId="10">INDEX('11'!d__Chart6_Spreads,,2)</definedName>
    <definedName name="d_Spreads_on_credit_card_N" comment="Auto-added dynamic range" localSheetId="31">INDEX('32'!d__Chart6_Spreads,,2)</definedName>
    <definedName name="d_Spreads_on_credit_card_N" comment="Auto-added dynamic range" localSheetId="49">INDEX('51'!d__Chart6_Spreads,,2)</definedName>
    <definedName name="d_Spreads_on_credit_card_N" comment="Auto-added dynamic range" localSheetId="50">INDEX('52'!d__Chart6_Spreads,,2)</definedName>
    <definedName name="d_Spreads_on_credit_card_N" comment="Auto-added dynamic range" localSheetId="56">INDEX('57a-57b'!d__Chart6_Spreads,,2)</definedName>
    <definedName name="d_Spreads_on_credit_card_N" comment="Auto-added dynamic range" localSheetId="57">INDEX('58'!d__Chart6_Spreads,,2)</definedName>
    <definedName name="d_Spreads_on_credit_card_N" comment="Auto-added dynamic range" localSheetId="5">INDEX('6'!d__Chart6_Spreads,,2)</definedName>
    <definedName name="d_Spreads_on_credit_card_N" comment="Auto-added dynamic range" localSheetId="59">INDEX('60'!d__Chart6_Spreads,,2)</definedName>
    <definedName name="d_Spreads_on_credit_card_N" comment="Auto-added dynamic range" localSheetId="61">INDEX('62'!d__Chart6_Spreads,,2)</definedName>
    <definedName name="d_Spreads_on_credit_card_N" comment="Auto-added dynamic range">INDEX(d__Chart6_Spreads,,2)</definedName>
    <definedName name="d_Spreads_on_credit_card_P" comment="Auto-added dynamic range" localSheetId="10">INDEX('11'!d__Chart6_Spreads,,1)</definedName>
    <definedName name="d_Spreads_on_credit_card_P" comment="Auto-added dynamic range" localSheetId="31">INDEX('32'!d__Chart6_Spreads,,1)</definedName>
    <definedName name="d_Spreads_on_credit_card_P" comment="Auto-added dynamic range" localSheetId="49">INDEX('51'!d__Chart6_Spreads,,1)</definedName>
    <definedName name="d_Spreads_on_credit_card_P" comment="Auto-added dynamic range" localSheetId="50">INDEX('52'!d__Chart6_Spreads,,1)</definedName>
    <definedName name="d_Spreads_on_credit_card_P" comment="Auto-added dynamic range" localSheetId="56">INDEX('57a-57b'!d__Chart6_Spreads,,1)</definedName>
    <definedName name="d_Spreads_on_credit_card_P" comment="Auto-added dynamic range" localSheetId="57">INDEX('58'!d__Chart6_Spreads,,1)</definedName>
    <definedName name="d_Spreads_on_credit_card_P" comment="Auto-added dynamic range" localSheetId="5">INDEX('6'!d__Chart6_Spreads,,1)</definedName>
    <definedName name="d_Spreads_on_credit_card_P" comment="Auto-added dynamic range" localSheetId="59">INDEX('60'!d__Chart6_Spreads,,1)</definedName>
    <definedName name="d_Spreads_on_credit_card_P" comment="Auto-added dynamic range" localSheetId="61">INDEX('62'!d__Chart6_Spreads,,1)</definedName>
    <definedName name="d_Spreads_on_credit_card_P" comment="Auto-added dynamic range">INDEX(d__Chart6_Spreads,,1)</definedName>
    <definedName name="d_Spreads_on_other_pccs_core_unsecured_N" comment="Auto-added dynamic range" localSheetId="10">INDEX('11'!d__Chart6_Spreads,,4)</definedName>
    <definedName name="d_Spreads_on_other_pccs_core_unsecured_N" comment="Auto-added dynamic range" localSheetId="31">INDEX('32'!d__Chart6_Spreads,,4)</definedName>
    <definedName name="d_Spreads_on_other_pccs_core_unsecured_N" comment="Auto-added dynamic range" localSheetId="49">INDEX('51'!d__Chart6_Spreads,,4)</definedName>
    <definedName name="d_Spreads_on_other_pccs_core_unsecured_N" comment="Auto-added dynamic range" localSheetId="50">INDEX('52'!d__Chart6_Spreads,,4)</definedName>
    <definedName name="d_Spreads_on_other_pccs_core_unsecured_N" comment="Auto-added dynamic range" localSheetId="56">INDEX('57a-57b'!d__Chart6_Spreads,,4)</definedName>
    <definedName name="d_Spreads_on_other_pccs_core_unsecured_N" comment="Auto-added dynamic range" localSheetId="57">INDEX('58'!d__Chart6_Spreads,,4)</definedName>
    <definedName name="d_Spreads_on_other_pccs_core_unsecured_N" comment="Auto-added dynamic range" localSheetId="5">INDEX('6'!d__Chart6_Spreads,,4)</definedName>
    <definedName name="d_Spreads_on_other_pccs_core_unsecured_N" comment="Auto-added dynamic range" localSheetId="59">INDEX('60'!d__Chart6_Spreads,,4)</definedName>
    <definedName name="d_Spreads_on_other_pccs_core_unsecured_N" comment="Auto-added dynamic range" localSheetId="61">INDEX('62'!d__Chart6_Spreads,,4)</definedName>
    <definedName name="d_Spreads_on_other_pccs_core_unsecured_N" comment="Auto-added dynamic range">INDEX(d__Chart6_Spreads,,4)</definedName>
    <definedName name="d_Spreads_on_other_pccs_core_unsecured_P" comment="Auto-added dynamic range" localSheetId="10">INDEX('11'!d__Chart6_Spreads,,3)</definedName>
    <definedName name="d_Spreads_on_other_pccs_core_unsecured_P" comment="Auto-added dynamic range" localSheetId="31">INDEX('32'!d__Chart6_Spreads,,3)</definedName>
    <definedName name="d_Spreads_on_other_pccs_core_unsecured_P" comment="Auto-added dynamic range" localSheetId="49">INDEX('51'!d__Chart6_Spreads,,3)</definedName>
    <definedName name="d_Spreads_on_other_pccs_core_unsecured_P" comment="Auto-added dynamic range" localSheetId="50">INDEX('52'!d__Chart6_Spreads,,3)</definedName>
    <definedName name="d_Spreads_on_other_pccs_core_unsecured_P" comment="Auto-added dynamic range" localSheetId="56">INDEX('57a-57b'!d__Chart6_Spreads,,3)</definedName>
    <definedName name="d_Spreads_on_other_pccs_core_unsecured_P" comment="Auto-added dynamic range" localSheetId="57">INDEX('58'!d__Chart6_Spreads,,3)</definedName>
    <definedName name="d_Spreads_on_other_pccs_core_unsecured_P" comment="Auto-added dynamic range" localSheetId="5">INDEX('6'!d__Chart6_Spreads,,3)</definedName>
    <definedName name="d_Spreads_on_other_pccs_core_unsecured_P" comment="Auto-added dynamic range" localSheetId="59">INDEX('60'!d__Chart6_Spreads,,3)</definedName>
    <definedName name="d_Spreads_on_other_pccs_core_unsecured_P" comment="Auto-added dynamic range" localSheetId="61">INDEX('62'!d__Chart6_Spreads,,3)</definedName>
    <definedName name="d_Spreads_on_other_pccs_core_unsecured_P" comment="Auto-added dynamic range">INDEX(d__Chart6_Spreads,,3)</definedName>
    <definedName name="D_SRM" localSheetId="10">#REF!</definedName>
    <definedName name="D_SRM" localSheetId="31">#REF!</definedName>
    <definedName name="D_SRM" localSheetId="49">#REF!</definedName>
    <definedName name="D_SRM" localSheetId="50">#REF!</definedName>
    <definedName name="D_SRM" localSheetId="56">#REF!</definedName>
    <definedName name="D_SRM" localSheetId="57">#REF!</definedName>
    <definedName name="D_SRM" localSheetId="5">#REF!</definedName>
    <definedName name="D_SRM" localSheetId="59">#REF!</definedName>
    <definedName name="D_SRM" localSheetId="61">#REF!</definedName>
    <definedName name="D_SRM">#REF!</definedName>
    <definedName name="D_SY" localSheetId="10">#REF!</definedName>
    <definedName name="D_SY" localSheetId="31">#REF!</definedName>
    <definedName name="D_SY" localSheetId="49">#REF!</definedName>
    <definedName name="D_SY" localSheetId="50">#REF!</definedName>
    <definedName name="D_SY" localSheetId="56">#REF!</definedName>
    <definedName name="D_SY" localSheetId="57">#REF!</definedName>
    <definedName name="D_SY" localSheetId="5">#REF!</definedName>
    <definedName name="D_SY" localSheetId="59">#REF!</definedName>
    <definedName name="D_SY" localSheetId="61">#REF!</definedName>
    <definedName name="D_SY">#REF!</definedName>
    <definedName name="d_To_borrowers_with_high_LTV_ratios__c_" comment="Auto-added dynamic range" localSheetId="10">INDEX('11'!d__Chart1,,4)</definedName>
    <definedName name="d_To_borrowers_with_high_LTV_ratios__c_" comment="Auto-added dynamic range" localSheetId="31">INDEX('32'!d__Chart1,,4)</definedName>
    <definedName name="d_To_borrowers_with_high_LTV_ratios__c_" comment="Auto-added dynamic range" localSheetId="49">INDEX('51'!d__Chart1,,4)</definedName>
    <definedName name="d_To_borrowers_with_high_LTV_ratios__c_" comment="Auto-added dynamic range" localSheetId="50">INDEX('52'!d__Chart1,,4)</definedName>
    <definedName name="d_To_borrowers_with_high_LTV_ratios__c_" comment="Auto-added dynamic range" localSheetId="56">INDEX('57a-57b'!d__Chart1,,4)</definedName>
    <definedName name="d_To_borrowers_with_high_LTV_ratios__c_" comment="Auto-added dynamic range" localSheetId="57">INDEX('58'!d__Chart1,,4)</definedName>
    <definedName name="d_To_borrowers_with_high_LTV_ratios__c_" comment="Auto-added dynamic range" localSheetId="5">INDEX('6'!d__Chart1,,4)</definedName>
    <definedName name="d_To_borrowers_with_high_LTV_ratios__c_" comment="Auto-added dynamic range" localSheetId="59">INDEX('60'!d__Chart1,,4)</definedName>
    <definedName name="d_To_borrowers_with_high_LTV_ratios__c_" comment="Auto-added dynamic range" localSheetId="61">INDEX('62'!d__Chart1,,4)</definedName>
    <definedName name="d_To_borrowers_with_high_LTV_ratios__c_" comment="Auto-added dynamic range">INDEX(d__Chart1,,4)</definedName>
    <definedName name="D_trade" localSheetId="10">'[65]9'!#REF!</definedName>
    <definedName name="D_trade" localSheetId="31">'[65]9'!#REF!</definedName>
    <definedName name="D_trade" localSheetId="49">'[65]9'!#REF!</definedName>
    <definedName name="D_trade" localSheetId="50">'[65]9'!#REF!</definedName>
    <definedName name="D_trade" localSheetId="56">'[65]9'!#REF!</definedName>
    <definedName name="D_trade" localSheetId="57">'[65]9'!#REF!</definedName>
    <definedName name="D_trade" localSheetId="5">'[65]9'!#REF!</definedName>
    <definedName name="D_trade" localSheetId="59">'[65]9'!#REF!</definedName>
    <definedName name="D_trade" localSheetId="61">'[65]9'!#REF!</definedName>
    <definedName name="D_trade">'[65]9'!#REF!</definedName>
    <definedName name="D_trchg" localSheetId="10">'[65]9'!#REF!</definedName>
    <definedName name="D_trchg" localSheetId="31">'[65]9'!#REF!</definedName>
    <definedName name="D_trchg" localSheetId="56">'[65]9'!#REF!</definedName>
    <definedName name="D_trchg" localSheetId="57">'[65]9'!#REF!</definedName>
    <definedName name="D_trchg" localSheetId="59">'[65]9'!#REF!</definedName>
    <definedName name="D_trchg" localSheetId="61">'[65]9'!#REF!</definedName>
    <definedName name="D_trchg">'[65]9'!#REF!</definedName>
    <definedName name="d_Zero_Corp" comment="Auto-added dynamic range" localSheetId="10">INDEX('11'!d__Chart7,,8)</definedName>
    <definedName name="d_Zero_Corp" comment="Auto-added dynamic range" localSheetId="31">INDEX('32'!d__Chart7,,8)</definedName>
    <definedName name="d_Zero_Corp" comment="Auto-added dynamic range" localSheetId="49">INDEX('51'!d__Chart7,,8)</definedName>
    <definedName name="d_Zero_Corp" comment="Auto-added dynamic range" localSheetId="50">INDEX('52'!d__Chart7,,8)</definedName>
    <definedName name="d_Zero_Corp" comment="Auto-added dynamic range" localSheetId="56">INDEX('57a-57b'!d__Chart7,,8)</definedName>
    <definedName name="d_Zero_Corp" comment="Auto-added dynamic range" localSheetId="57">INDEX('58'!d__Chart7,,8)</definedName>
    <definedName name="d_Zero_Corp" comment="Auto-added dynamic range" localSheetId="5">INDEX('6'!d__Chart7,,8)</definedName>
    <definedName name="d_Zero_Corp" comment="Auto-added dynamic range" localSheetId="59">INDEX('60'!d__Chart7,,8)</definedName>
    <definedName name="d_Zero_Corp" comment="Auto-added dynamic range" localSheetId="61">INDEX('62'!d__Chart7,,8)</definedName>
    <definedName name="d_Zero_Corp" comment="Auto-added dynamic range">INDEX(d__Chart7,,8)</definedName>
    <definedName name="d_Zero_Unsec" comment="Auto-added dynamic range" localSheetId="10">INDEX('11'!d__Chart6_LA,,6)</definedName>
    <definedName name="d_Zero_Unsec" comment="Auto-added dynamic range" localSheetId="31">INDEX('32'!d__Chart6_LA,,6)</definedName>
    <definedName name="d_Zero_Unsec" comment="Auto-added dynamic range" localSheetId="49">INDEX('51'!d__Chart6_LA,,6)</definedName>
    <definedName name="d_Zero_Unsec" comment="Auto-added dynamic range" localSheetId="50">INDEX('52'!d__Chart6_LA,,6)</definedName>
    <definedName name="d_Zero_Unsec" comment="Auto-added dynamic range" localSheetId="56">INDEX('57a-57b'!d__Chart6_LA,,6)</definedName>
    <definedName name="d_Zero_Unsec" comment="Auto-added dynamic range" localSheetId="57">INDEX('58'!d__Chart6_LA,,6)</definedName>
    <definedName name="d_Zero_Unsec" comment="Auto-added dynamic range" localSheetId="5">INDEX('6'!d__Chart6_LA,,6)</definedName>
    <definedName name="d_Zero_Unsec" comment="Auto-added dynamic range" localSheetId="59">INDEX('60'!d__Chart6_LA,,6)</definedName>
    <definedName name="d_Zero_Unsec" comment="Auto-added dynamic range" localSheetId="61">INDEX('62'!d__Chart6_LA,,6)</definedName>
    <definedName name="d_Zero_Unsec" comment="Auto-added dynamic range">INDEX(d__Chart6_LA,,6)</definedName>
    <definedName name="da" localSheetId="10">#REF!</definedName>
    <definedName name="da" localSheetId="31">#REF!</definedName>
    <definedName name="da" localSheetId="49">#REF!</definedName>
    <definedName name="da" localSheetId="50">#REF!</definedName>
    <definedName name="da" localSheetId="56">#REF!</definedName>
    <definedName name="da" localSheetId="57">#REF!</definedName>
    <definedName name="da" localSheetId="5">#REF!</definedName>
    <definedName name="da" localSheetId="59">#REF!</definedName>
    <definedName name="da" localSheetId="61">#REF!</definedName>
    <definedName name="da">#REF!</definedName>
    <definedName name="DABA" localSheetId="10">#REF!</definedName>
    <definedName name="DABA" localSheetId="31">#REF!</definedName>
    <definedName name="DABA" localSheetId="49">#REF!</definedName>
    <definedName name="DABA" localSheetId="50">#REF!</definedName>
    <definedName name="DABA" localSheetId="56">#REF!</definedName>
    <definedName name="DABA" localSheetId="57">#REF!</definedName>
    <definedName name="DABA" localSheetId="5">#REF!</definedName>
    <definedName name="DABA" localSheetId="59">#REF!</definedName>
    <definedName name="DABA" localSheetId="61">#REF!</definedName>
    <definedName name="DABA">#REF!</definedName>
    <definedName name="DABI" localSheetId="10">#REF!</definedName>
    <definedName name="DABI" localSheetId="31">#REF!</definedName>
    <definedName name="DABI" localSheetId="49">#REF!</definedName>
    <definedName name="DABI" localSheetId="50">#REF!</definedName>
    <definedName name="DABI" localSheetId="56">#REF!</definedName>
    <definedName name="DABI" localSheetId="57">#REF!</definedName>
    <definedName name="DABI" localSheetId="5">#REF!</definedName>
    <definedName name="DABI" localSheetId="59">#REF!</definedName>
    <definedName name="DABI" localSheetId="61">#REF!</definedName>
    <definedName name="DABI">#REF!</definedName>
    <definedName name="DABproj">#N/A</definedName>
    <definedName name="DAGproj">#N/A</definedName>
    <definedName name="DAMU" localSheetId="10">#REF!</definedName>
    <definedName name="DAMU" localSheetId="31">#REF!</definedName>
    <definedName name="DAMU" localSheetId="49">#REF!</definedName>
    <definedName name="DAMU" localSheetId="50">#REF!</definedName>
    <definedName name="DAMU" localSheetId="56">#REF!</definedName>
    <definedName name="DAMU" localSheetId="57">#REF!</definedName>
    <definedName name="DAMU" localSheetId="5">#REF!</definedName>
    <definedName name="DAMU" localSheetId="59">#REF!</definedName>
    <definedName name="DAMU" localSheetId="61">#REF!</definedName>
    <definedName name="DAMU">#REF!</definedName>
    <definedName name="DAproj">#N/A</definedName>
    <definedName name="DASD">#N/A</definedName>
    <definedName name="DASDB">#N/A</definedName>
    <definedName name="DASDG">#N/A</definedName>
    <definedName name="Data" localSheetId="10">#REF!</definedName>
    <definedName name="Data" localSheetId="12">#REF!</definedName>
    <definedName name="Data" localSheetId="1">#REF!</definedName>
    <definedName name="Data" localSheetId="2">#REF!</definedName>
    <definedName name="Data" localSheetId="31">#REF!</definedName>
    <definedName name="Data" localSheetId="4">#REF!</definedName>
    <definedName name="Data" localSheetId="49">#REF!</definedName>
    <definedName name="Data" localSheetId="50">#REF!</definedName>
    <definedName name="Data" localSheetId="56">#REF!</definedName>
    <definedName name="Data" localSheetId="57">#REF!</definedName>
    <definedName name="Data" localSheetId="5">#REF!</definedName>
    <definedName name="Data" localSheetId="59">#REF!</definedName>
    <definedName name="Data" localSheetId="61">#REF!</definedName>
    <definedName name="Data" localSheetId="6">#REF!</definedName>
    <definedName name="Data" localSheetId="7">#REF!</definedName>
    <definedName name="Data">#REF!</definedName>
    <definedName name="data_8.4" localSheetId="10">#REF!</definedName>
    <definedName name="data_8.4" localSheetId="1">#REF!</definedName>
    <definedName name="data_8.4" localSheetId="2">#REF!</definedName>
    <definedName name="data_8.4" localSheetId="31">#REF!</definedName>
    <definedName name="data_8.4" localSheetId="4">#REF!</definedName>
    <definedName name="data_8.4" localSheetId="49">#REF!</definedName>
    <definedName name="data_8.4" localSheetId="50">#REF!</definedName>
    <definedName name="data_8.4" localSheetId="56">#REF!</definedName>
    <definedName name="data_8.4" localSheetId="57">#REF!</definedName>
    <definedName name="data_8.4" localSheetId="5">#REF!</definedName>
    <definedName name="data_8.4" localSheetId="59">#REF!</definedName>
    <definedName name="data_8.4" localSheetId="61">#REF!</definedName>
    <definedName name="data_8.4" localSheetId="6">#REF!</definedName>
    <definedName name="data_8.4" localSheetId="7">#REF!</definedName>
    <definedName name="data_8.4">#REF!</definedName>
    <definedName name="data1" localSheetId="10">#REF!</definedName>
    <definedName name="data1" localSheetId="31">#REF!</definedName>
    <definedName name="data1" localSheetId="49">#REF!</definedName>
    <definedName name="data1" localSheetId="50">#REF!</definedName>
    <definedName name="data1" localSheetId="56">#REF!</definedName>
    <definedName name="data1" localSheetId="57">#REF!</definedName>
    <definedName name="data1" localSheetId="5">#REF!</definedName>
    <definedName name="data1" localSheetId="59">#REF!</definedName>
    <definedName name="data1" localSheetId="61">#REF!</definedName>
    <definedName name="data1">#REF!</definedName>
    <definedName name="data2" localSheetId="10">#REF!</definedName>
    <definedName name="data2" localSheetId="31">#REF!</definedName>
    <definedName name="data2" localSheetId="49">#REF!</definedName>
    <definedName name="data2" localSheetId="50">#REF!</definedName>
    <definedName name="data2" localSheetId="56">#REF!</definedName>
    <definedName name="data2" localSheetId="57">#REF!</definedName>
    <definedName name="data2" localSheetId="5">#REF!</definedName>
    <definedName name="data2" localSheetId="59">#REF!</definedName>
    <definedName name="data2" localSheetId="61">#REF!</definedName>
    <definedName name="data2">#REF!</definedName>
    <definedName name="data3" localSheetId="10">#REF!</definedName>
    <definedName name="data3" localSheetId="31">#REF!</definedName>
    <definedName name="data3" localSheetId="49">#REF!</definedName>
    <definedName name="data3" localSheetId="50">#REF!</definedName>
    <definedName name="data3" localSheetId="56">#REF!</definedName>
    <definedName name="data3" localSheetId="57">#REF!</definedName>
    <definedName name="data3" localSheetId="5">#REF!</definedName>
    <definedName name="data3" localSheetId="59">#REF!</definedName>
    <definedName name="data3" localSheetId="61">#REF!</definedName>
    <definedName name="data3">#REF!</definedName>
    <definedName name="_xlnm.Database" localSheetId="0">'[66]Table-1'!#REF!</definedName>
    <definedName name="_xlnm.Database" localSheetId="10">'[67]Table-1'!#REF!</definedName>
    <definedName name="_xlnm.Database" localSheetId="14">'[68]Table-1'!#REF!</definedName>
    <definedName name="_xlnm.Database" localSheetId="15">'[68]Table-1'!#REF!</definedName>
    <definedName name="_xlnm.Database" localSheetId="18">'[68]Table-1'!#REF!</definedName>
    <definedName name="_xlnm.Database" localSheetId="1">'[69]Table-1'!#REF!</definedName>
    <definedName name="_xlnm.Database" localSheetId="19">'[68]Table-1'!#REF!</definedName>
    <definedName name="_xlnm.Database" localSheetId="20">'[68]Table-1'!#REF!</definedName>
    <definedName name="_xlnm.Database" localSheetId="21">'[68]Table-1'!#REF!</definedName>
    <definedName name="_xlnm.Database" localSheetId="22">'[68]Table-1'!#REF!</definedName>
    <definedName name="_xlnm.Database" localSheetId="23">'[68]Table-1'!#REF!</definedName>
    <definedName name="_xlnm.Database" localSheetId="24">'[68]Table-1'!#REF!</definedName>
    <definedName name="_xlnm.Database" localSheetId="25">'[68]Table-1'!#REF!</definedName>
    <definedName name="_xlnm.Database" localSheetId="26">'[68]Table-1'!#REF!</definedName>
    <definedName name="_xlnm.Database" localSheetId="27">'[68]Table-1'!#REF!</definedName>
    <definedName name="_xlnm.Database" localSheetId="28">'[68]Table-1'!#REF!</definedName>
    <definedName name="_xlnm.Database" localSheetId="2">'[69]Table-1'!#REF!</definedName>
    <definedName name="_xlnm.Database" localSheetId="31">'[68]Table-1'!#REF!</definedName>
    <definedName name="_xlnm.Database" localSheetId="32">'[68]Table-1'!#REF!</definedName>
    <definedName name="_xlnm.Database" localSheetId="33">'[68]Table-1'!#REF!</definedName>
    <definedName name="_xlnm.Database" localSheetId="34">'[68]Table-1'!#REF!</definedName>
    <definedName name="_xlnm.Database" localSheetId="35">'[68]Table-1'!#REF!</definedName>
    <definedName name="_xlnm.Database" localSheetId="37">'[68]Table-1'!#REF!</definedName>
    <definedName name="_xlnm.Database" localSheetId="39">'[68]Table-1'!#REF!</definedName>
    <definedName name="_xlnm.Database" localSheetId="40">'[68]Table-1'!#REF!</definedName>
    <definedName name="_xlnm.Database" localSheetId="41">'[66]Table-1'!#REF!</definedName>
    <definedName name="_xlnm.Database" localSheetId="42">'[66]Table-1'!#REF!</definedName>
    <definedName name="_xlnm.Database" localSheetId="43">'[68]Table-1'!#REF!</definedName>
    <definedName name="_xlnm.Database" localSheetId="44">'[66]Table-1'!#REF!</definedName>
    <definedName name="_xlnm.Database" localSheetId="46">'[68]Table-1'!#REF!</definedName>
    <definedName name="_xlnm.Database" localSheetId="4">'[70]Table-1'!#REF!</definedName>
    <definedName name="_xlnm.Database" localSheetId="48">'[68]Table-1'!#REF!</definedName>
    <definedName name="_xlnm.Database" localSheetId="49">'[68]Table-1'!#REF!</definedName>
    <definedName name="_xlnm.Database" localSheetId="50">'[68]Table-1'!#REF!</definedName>
    <definedName name="_xlnm.Database" localSheetId="52">'[66]Table-1'!#REF!</definedName>
    <definedName name="_xlnm.Database" localSheetId="53">'[66]Table-1'!#REF!</definedName>
    <definedName name="_xlnm.Database" localSheetId="54">'[66]Table-1'!#REF!</definedName>
    <definedName name="_xlnm.Database" localSheetId="55">'[66]Table-1'!#REF!</definedName>
    <definedName name="_xlnm.Database" localSheetId="56">'[68]Table-1'!#REF!</definedName>
    <definedName name="_xlnm.Database" localSheetId="57">'[66]Table-1'!#REF!</definedName>
    <definedName name="_xlnm.Database" localSheetId="58">'[68]Table-1'!#REF!</definedName>
    <definedName name="_xlnm.Database" localSheetId="5">'[70]Table-1'!#REF!</definedName>
    <definedName name="_xlnm.Database" localSheetId="59">'[68]Table-1'!#REF!</definedName>
    <definedName name="_xlnm.Database" localSheetId="60">'[68]Table-1'!#REF!</definedName>
    <definedName name="_xlnm.Database" localSheetId="61">'[68]Table-1'!#REF!</definedName>
    <definedName name="_xlnm.Database" localSheetId="62">'[68]Table-1'!#REF!</definedName>
    <definedName name="_xlnm.Database" localSheetId="6">'[69]Table-1'!#REF!</definedName>
    <definedName name="_xlnm.Database" localSheetId="7">'[69]Table-1'!#REF!</definedName>
    <definedName name="_xlnm.Database">'[69]Table-1'!#REF!</definedName>
    <definedName name="Database_MI" localSheetId="10">#REF!</definedName>
    <definedName name="Database_MI" localSheetId="12">#REF!</definedName>
    <definedName name="Database_MI" localSheetId="1">#REF!</definedName>
    <definedName name="Database_MI" localSheetId="2">#REF!</definedName>
    <definedName name="Database_MI" localSheetId="31">#REF!</definedName>
    <definedName name="Database_MI" localSheetId="3">#REF!</definedName>
    <definedName name="Database_MI" localSheetId="4">#REF!</definedName>
    <definedName name="Database_MI" localSheetId="49">#REF!</definedName>
    <definedName name="Database_MI" localSheetId="50">#REF!</definedName>
    <definedName name="Database_MI" localSheetId="56">#REF!</definedName>
    <definedName name="Database_MI" localSheetId="57">#REF!</definedName>
    <definedName name="Database_MI" localSheetId="5">#REF!</definedName>
    <definedName name="Database_MI" localSheetId="59">#REF!</definedName>
    <definedName name="Database_MI" localSheetId="61">#REF!</definedName>
    <definedName name="Database_MI" localSheetId="6">#REF!</definedName>
    <definedName name="Database_MI" localSheetId="7">#REF!</definedName>
    <definedName name="Database_MI">#REF!</definedName>
    <definedName name="database1" localSheetId="10">'[68]Table-1'!#REF!</definedName>
    <definedName name="database1" localSheetId="31">'[68]Table-1'!#REF!</definedName>
    <definedName name="database1" localSheetId="49">'[68]Table-1'!#REF!</definedName>
    <definedName name="database1" localSheetId="50">'[68]Table-1'!#REF!</definedName>
    <definedName name="database1" localSheetId="56">'[68]Table-1'!#REF!</definedName>
    <definedName name="database1" localSheetId="57">'[68]Table-1'!#REF!</definedName>
    <definedName name="database1" localSheetId="59">'[68]Table-1'!#REF!</definedName>
    <definedName name="database1" localSheetId="61">'[68]Table-1'!#REF!</definedName>
    <definedName name="database1">'[68]Table-1'!#REF!</definedName>
    <definedName name="databse" localSheetId="10">#REF!</definedName>
    <definedName name="databse" localSheetId="12">#REF!</definedName>
    <definedName name="databse" localSheetId="1">#REF!</definedName>
    <definedName name="databse" localSheetId="2">#REF!</definedName>
    <definedName name="databse" localSheetId="31">#REF!</definedName>
    <definedName name="databse" localSheetId="3">#REF!</definedName>
    <definedName name="databse" localSheetId="4">#REF!</definedName>
    <definedName name="databse" localSheetId="49">#REF!</definedName>
    <definedName name="databse" localSheetId="50">#REF!</definedName>
    <definedName name="databse" localSheetId="56">#REF!</definedName>
    <definedName name="databse" localSheetId="57">#REF!</definedName>
    <definedName name="databse" localSheetId="5">#REF!</definedName>
    <definedName name="databse" localSheetId="59">#REF!</definedName>
    <definedName name="databse" localSheetId="61">#REF!</definedName>
    <definedName name="databse" localSheetId="6">#REF!</definedName>
    <definedName name="databse" localSheetId="7">#REF!</definedName>
    <definedName name="databse">#REF!</definedName>
    <definedName name="DATE" localSheetId="10">#REF!</definedName>
    <definedName name="DATE" localSheetId="12">#REF!</definedName>
    <definedName name="DATE" localSheetId="1">#REF!</definedName>
    <definedName name="DATE" localSheetId="2">#REF!</definedName>
    <definedName name="DATE" localSheetId="31">#REF!</definedName>
    <definedName name="DATE" localSheetId="3">#REF!</definedName>
    <definedName name="DATE" localSheetId="4">#REF!</definedName>
    <definedName name="DATE" localSheetId="49">#REF!</definedName>
    <definedName name="DATE" localSheetId="50">#REF!</definedName>
    <definedName name="DATE" localSheetId="56">#REF!</definedName>
    <definedName name="DATE" localSheetId="57">#REF!</definedName>
    <definedName name="DATE" localSheetId="5">#REF!</definedName>
    <definedName name="DATE" localSheetId="59">#REF!</definedName>
    <definedName name="DATE" localSheetId="61">#REF!</definedName>
    <definedName name="DATE" localSheetId="6">#REF!</definedName>
    <definedName name="DATE" localSheetId="7">#REF!</definedName>
    <definedName name="DATE">#REF!</definedName>
    <definedName name="DATEcol" localSheetId="10">#REF!</definedName>
    <definedName name="DATEcol" localSheetId="31">#REF!</definedName>
    <definedName name="DATEcol" localSheetId="49">#REF!</definedName>
    <definedName name="DATEcol" localSheetId="50">#REF!</definedName>
    <definedName name="DATEcol" localSheetId="56">#REF!</definedName>
    <definedName name="DATEcol" localSheetId="57">#REF!</definedName>
    <definedName name="DATEcol" localSheetId="5">#REF!</definedName>
    <definedName name="DATEcol" localSheetId="59">#REF!</definedName>
    <definedName name="DATEcol" localSheetId="61">#REF!</definedName>
    <definedName name="DATEcol">#REF!</definedName>
    <definedName name="DATEe" localSheetId="10">'11'!ChEnd '11'!DATEcol</definedName>
    <definedName name="DATEe" localSheetId="31">'32'!ChEnd '32'!DATEcol</definedName>
    <definedName name="DATEe" localSheetId="49">'51'!ChEnd '51'!DATEcol</definedName>
    <definedName name="DATEe" localSheetId="50">'52'!ChEnd '52'!DATEcol</definedName>
    <definedName name="DATEe" localSheetId="56">'57a-57b'!ChEnd '57a-57b'!DATEcol</definedName>
    <definedName name="DATEe" localSheetId="57">'58'!ChEnd '58'!DATEcol</definedName>
    <definedName name="DATEe" localSheetId="5">'6'!ChEnd '6'!DATEcol</definedName>
    <definedName name="DATEe" localSheetId="59">'60'!ChEnd '60'!DATEcol</definedName>
    <definedName name="DATEe" localSheetId="61">'62'!ChEnd '62'!DATEcol</definedName>
    <definedName name="DATEe">ChEnd DATEcol</definedName>
    <definedName name="DATES" localSheetId="10">#REF!</definedName>
    <definedName name="DATES" localSheetId="1">#REF!</definedName>
    <definedName name="DATES" localSheetId="2">#REF!</definedName>
    <definedName name="DATES" localSheetId="31">#REF!</definedName>
    <definedName name="DATES" localSheetId="4">#REF!</definedName>
    <definedName name="DATES" localSheetId="49">#REF!</definedName>
    <definedName name="DATES" localSheetId="50">#REF!</definedName>
    <definedName name="DATES" localSheetId="56">#REF!</definedName>
    <definedName name="DATES" localSheetId="57">#REF!</definedName>
    <definedName name="DATES" localSheetId="5">#REF!</definedName>
    <definedName name="DATES" localSheetId="59">#REF!</definedName>
    <definedName name="DATES" localSheetId="61">#REF!</definedName>
    <definedName name="DATES" localSheetId="6">#REF!</definedName>
    <definedName name="DATES" localSheetId="7">#REF!</definedName>
    <definedName name="DATES">#REF!</definedName>
    <definedName name="dates_w" localSheetId="10">#REF!</definedName>
    <definedName name="dates_w" localSheetId="31">#REF!</definedName>
    <definedName name="dates_w" localSheetId="49">#REF!</definedName>
    <definedName name="dates_w" localSheetId="50">#REF!</definedName>
    <definedName name="dates_w" localSheetId="56">#REF!</definedName>
    <definedName name="dates_w" localSheetId="57">#REF!</definedName>
    <definedName name="dates_w" localSheetId="5">#REF!</definedName>
    <definedName name="dates_w" localSheetId="59">#REF!</definedName>
    <definedName name="dates_w" localSheetId="61">#REF!</definedName>
    <definedName name="dates_w">#REF!</definedName>
    <definedName name="Dates1" localSheetId="10">#REF!</definedName>
    <definedName name="Dates1" localSheetId="31">#REF!</definedName>
    <definedName name="Dates1" localSheetId="49">#REF!</definedName>
    <definedName name="Dates1" localSheetId="50">#REF!</definedName>
    <definedName name="Dates1" localSheetId="56">#REF!</definedName>
    <definedName name="Dates1" localSheetId="57">#REF!</definedName>
    <definedName name="Dates1" localSheetId="5">#REF!</definedName>
    <definedName name="Dates1" localSheetId="59">#REF!</definedName>
    <definedName name="Dates1" localSheetId="61">#REF!</definedName>
    <definedName name="Dates1">#REF!</definedName>
    <definedName name="dates2" localSheetId="10">#REF!</definedName>
    <definedName name="dates2" localSheetId="31">#REF!</definedName>
    <definedName name="dates2" localSheetId="49">#REF!</definedName>
    <definedName name="dates2" localSheetId="50">#REF!</definedName>
    <definedName name="dates2" localSheetId="56">#REF!</definedName>
    <definedName name="dates2" localSheetId="57">#REF!</definedName>
    <definedName name="dates2" localSheetId="5">#REF!</definedName>
    <definedName name="dates2" localSheetId="59">#REF!</definedName>
    <definedName name="dates2" localSheetId="61">#REF!</definedName>
    <definedName name="dates2">#REF!</definedName>
    <definedName name="dates3" localSheetId="10">#REF!</definedName>
    <definedName name="dates3" localSheetId="31">#REF!</definedName>
    <definedName name="dates3" localSheetId="49">#REF!</definedName>
    <definedName name="dates3" localSheetId="50">#REF!</definedName>
    <definedName name="dates3" localSheetId="56">#REF!</definedName>
    <definedName name="dates3" localSheetId="57">#REF!</definedName>
    <definedName name="dates3" localSheetId="5">#REF!</definedName>
    <definedName name="dates3" localSheetId="59">#REF!</definedName>
    <definedName name="dates3" localSheetId="61">#REF!</definedName>
    <definedName name="dates3">#REF!</definedName>
    <definedName name="DB" localSheetId="10">#REF!</definedName>
    <definedName name="db" localSheetId="1">#REF!</definedName>
    <definedName name="db" localSheetId="2">#REF!</definedName>
    <definedName name="db" localSheetId="4">#REF!</definedName>
    <definedName name="db" localSheetId="6">#REF!</definedName>
    <definedName name="db" localSheetId="7">#REF!</definedName>
    <definedName name="db">#REF!</definedName>
    <definedName name="DBA" localSheetId="10">'[44]WETA BOP'!#REF!</definedName>
    <definedName name="DBA">'[44]WETA BOP'!#REF!</definedName>
    <definedName name="DBI" localSheetId="10">'[44]WETA BOP'!#REF!</definedName>
    <definedName name="DBI">'[44]WETA BOP'!#REF!</definedName>
    <definedName name="DBML" localSheetId="10">#REF!</definedName>
    <definedName name="DBML" localSheetId="1">#REF!</definedName>
    <definedName name="DBML" localSheetId="2">#REF!</definedName>
    <definedName name="DBML" localSheetId="31">#REF!</definedName>
    <definedName name="DBML" localSheetId="4">#REF!</definedName>
    <definedName name="DBML" localSheetId="49">#REF!</definedName>
    <definedName name="DBML" localSheetId="50">#REF!</definedName>
    <definedName name="DBML" localSheetId="56">#REF!</definedName>
    <definedName name="DBML" localSheetId="57">#REF!</definedName>
    <definedName name="DBML" localSheetId="5">#REF!</definedName>
    <definedName name="DBML" localSheetId="59">#REF!</definedName>
    <definedName name="DBML" localSheetId="61">#REF!</definedName>
    <definedName name="DBML" localSheetId="6">#REF!</definedName>
    <definedName name="DBML" localSheetId="7">#REF!</definedName>
    <definedName name="DBML">#REF!</definedName>
    <definedName name="DBproj">#N/A</definedName>
    <definedName name="DCSa" localSheetId="10">'[28]Table 1'!#REF!</definedName>
    <definedName name="DCSa" localSheetId="31">'[28]Table 1'!#REF!</definedName>
    <definedName name="DCSa" localSheetId="49">'[28]Table 1'!#REF!</definedName>
    <definedName name="DCSa" localSheetId="50">'[28]Table 1'!#REF!</definedName>
    <definedName name="DCSa" localSheetId="56">'[28]Table 1'!#REF!</definedName>
    <definedName name="DCSa" localSheetId="57">'[28]Table 1'!#REF!</definedName>
    <definedName name="DCSa" localSheetId="5">'[28]Table 1'!#REF!</definedName>
    <definedName name="DCSa" localSheetId="59">'[28]Table 1'!#REF!</definedName>
    <definedName name="DCSa" localSheetId="61">'[28]Table 1'!#REF!</definedName>
    <definedName name="DCSa">'[28]Table 1'!#REF!</definedName>
    <definedName name="dd" localSheetId="10">#REF!</definedName>
    <definedName name="dd" localSheetId="31" hidden="1">{"Riqfin97",#N/A,FALSE,"Tran";"Riqfinpro",#N/A,FALSE,"Tran"}</definedName>
    <definedName name="dd" localSheetId="49" hidden="1">{"Riqfin97",#N/A,FALSE,"Tran";"Riqfinpro",#N/A,FALSE,"Tran"}</definedName>
    <definedName name="dd" localSheetId="50" hidden="1">{"Riqfin97",#N/A,FALSE,"Tran";"Riqfinpro",#N/A,FALSE,"Tran"}</definedName>
    <definedName name="dd" localSheetId="56" hidden="1">{"Riqfin97",#N/A,FALSE,"Tran";"Riqfinpro",#N/A,FALSE,"Tran"}</definedName>
    <definedName name="dd" localSheetId="57" hidden="1">{"Riqfin97",#N/A,FALSE,"Tran";"Riqfinpro",#N/A,FALSE,"Tran"}</definedName>
    <definedName name="dd" localSheetId="5" hidden="1">{"Riqfin97",#N/A,FALSE,"Tran";"Riqfinpro",#N/A,FALSE,"Tran"}</definedName>
    <definedName name="dd" localSheetId="59" hidden="1">{"Riqfin97",#N/A,FALSE,"Tran";"Riqfinpro",#N/A,FALSE,"Tran"}</definedName>
    <definedName name="dd" localSheetId="61" hidden="1">{"Riqfin97",#N/A,FALSE,"Tran";"Riqfinpro",#N/A,FALSE,"Tran"}</definedName>
    <definedName name="dd" hidden="1">{"Riqfin97",#N/A,FALSE,"Tran";"Riqfinpro",#N/A,FALSE,"Tran"}</definedName>
    <definedName name="ddd" localSheetId="10" hidden="1">{"WEO",#N/A,FALSE,"Data";"PRI",#N/A,FALSE,"Data";"QUA",#N/A,FALSE,"Data"}</definedName>
    <definedName name="ddd" localSheetId="31">#REF!</definedName>
    <definedName name="ddd" localSheetId="49">#REF!</definedName>
    <definedName name="ddd" localSheetId="50">#REF!</definedName>
    <definedName name="ddd" localSheetId="56">#REF!</definedName>
    <definedName name="ddd" localSheetId="57">#REF!</definedName>
    <definedName name="ddd" localSheetId="5">#REF!</definedName>
    <definedName name="ddd" localSheetId="59">#REF!</definedName>
    <definedName name="ddd" localSheetId="61">#REF!</definedName>
    <definedName name="ddd">#REF!</definedName>
    <definedName name="DDR" localSheetId="10">#REF!</definedName>
    <definedName name="DDR" localSheetId="31">#REF!</definedName>
    <definedName name="DDR" localSheetId="49">#REF!</definedName>
    <definedName name="DDR" localSheetId="50">#REF!</definedName>
    <definedName name="DDR" localSheetId="56">#REF!</definedName>
    <definedName name="DDR" localSheetId="57">#REF!</definedName>
    <definedName name="DDR" localSheetId="5">#REF!</definedName>
    <definedName name="DDR" localSheetId="59">#REF!</definedName>
    <definedName name="DDR" localSheetId="61">#REF!</definedName>
    <definedName name="DDR">#REF!</definedName>
    <definedName name="DDRBA" localSheetId="10">#REF!</definedName>
    <definedName name="DDRBA" localSheetId="31">#REF!</definedName>
    <definedName name="DDRBA" localSheetId="49">#REF!</definedName>
    <definedName name="DDRBA" localSheetId="50">#REF!</definedName>
    <definedName name="DDRBA" localSheetId="56">#REF!</definedName>
    <definedName name="DDRBA" localSheetId="57">#REF!</definedName>
    <definedName name="DDRBA" localSheetId="5">#REF!</definedName>
    <definedName name="DDRBA" localSheetId="59">#REF!</definedName>
    <definedName name="DDRBA" localSheetId="61">#REF!</definedName>
    <definedName name="DDRBA">#REF!</definedName>
    <definedName name="de" localSheetId="10">#REF!</definedName>
    <definedName name="de" localSheetId="1">#REF!</definedName>
    <definedName name="de" localSheetId="2">#REF!</definedName>
    <definedName name="de" localSheetId="4">#REF!</definedName>
    <definedName name="de" localSheetId="6">#REF!</definedName>
    <definedName name="de" localSheetId="7">#REF!</definedName>
    <definedName name="de">#REF!</definedName>
    <definedName name="DEBRIEF" localSheetId="10">#REF!</definedName>
    <definedName name="DEBRIEF" localSheetId="31">#REF!</definedName>
    <definedName name="DEBRIEF" localSheetId="49">#REF!</definedName>
    <definedName name="DEBRIEF" localSheetId="50">#REF!</definedName>
    <definedName name="DEBRIEF" localSheetId="56">#REF!</definedName>
    <definedName name="DEBRIEF" localSheetId="57">#REF!</definedName>
    <definedName name="DEBRIEF" localSheetId="5">#REF!</definedName>
    <definedName name="DEBRIEF" localSheetId="59">#REF!</definedName>
    <definedName name="DEBRIEF" localSheetId="61">#REF!</definedName>
    <definedName name="DEBRIEF">#REF!</definedName>
    <definedName name="DEBT" localSheetId="10">#REF!</definedName>
    <definedName name="DEBT" localSheetId="31">#REF!</definedName>
    <definedName name="DEBT" localSheetId="49">#REF!</definedName>
    <definedName name="DEBT" localSheetId="50">#REF!</definedName>
    <definedName name="DEBT" localSheetId="56">#REF!</definedName>
    <definedName name="DEBT" localSheetId="57">#REF!</definedName>
    <definedName name="DEBT" localSheetId="5">#REF!</definedName>
    <definedName name="DEBT" localSheetId="59">#REF!</definedName>
    <definedName name="DEBT" localSheetId="61">#REF!</definedName>
    <definedName name="DEBT">#REF!</definedName>
    <definedName name="DEBT1" localSheetId="10">#REF!</definedName>
    <definedName name="DEBT1" localSheetId="31">#REF!</definedName>
    <definedName name="DEBT1" localSheetId="49">#REF!</definedName>
    <definedName name="DEBT1" localSheetId="50">#REF!</definedName>
    <definedName name="DEBT1" localSheetId="56">#REF!</definedName>
    <definedName name="DEBT1" localSheetId="57">#REF!</definedName>
    <definedName name="DEBT1" localSheetId="5">#REF!</definedName>
    <definedName name="DEBT1" localSheetId="59">#REF!</definedName>
    <definedName name="DEBT1" localSheetId="61">#REF!</definedName>
    <definedName name="DEBT1">#REF!</definedName>
    <definedName name="DEBT10" localSheetId="10">#REF!</definedName>
    <definedName name="DEBT10" localSheetId="31">#REF!</definedName>
    <definedName name="DEBT10" localSheetId="49">#REF!</definedName>
    <definedName name="DEBT10" localSheetId="50">#REF!</definedName>
    <definedName name="DEBT10" localSheetId="56">#REF!</definedName>
    <definedName name="DEBT10" localSheetId="57">#REF!</definedName>
    <definedName name="DEBT10" localSheetId="5">#REF!</definedName>
    <definedName name="DEBT10" localSheetId="59">#REF!</definedName>
    <definedName name="DEBT10" localSheetId="61">#REF!</definedName>
    <definedName name="DEBT10">#REF!</definedName>
    <definedName name="DEBT11" localSheetId="10">#REF!</definedName>
    <definedName name="DEBT11" localSheetId="31">#REF!</definedName>
    <definedName name="DEBT11" localSheetId="49">#REF!</definedName>
    <definedName name="DEBT11" localSheetId="50">#REF!</definedName>
    <definedName name="DEBT11" localSheetId="56">#REF!</definedName>
    <definedName name="DEBT11" localSheetId="57">#REF!</definedName>
    <definedName name="DEBT11" localSheetId="5">#REF!</definedName>
    <definedName name="DEBT11" localSheetId="59">#REF!</definedName>
    <definedName name="DEBT11" localSheetId="61">#REF!</definedName>
    <definedName name="DEBT11">#REF!</definedName>
    <definedName name="DEBT12" localSheetId="10">#REF!</definedName>
    <definedName name="DEBT12" localSheetId="31">#REF!</definedName>
    <definedName name="DEBT12" localSheetId="49">#REF!</definedName>
    <definedName name="DEBT12" localSheetId="50">#REF!</definedName>
    <definedName name="DEBT12" localSheetId="56">#REF!</definedName>
    <definedName name="DEBT12" localSheetId="57">#REF!</definedName>
    <definedName name="DEBT12" localSheetId="5">#REF!</definedName>
    <definedName name="DEBT12" localSheetId="59">#REF!</definedName>
    <definedName name="DEBT12" localSheetId="61">#REF!</definedName>
    <definedName name="DEBT12">#REF!</definedName>
    <definedName name="DEBT13" localSheetId="10">#REF!</definedName>
    <definedName name="DEBT13" localSheetId="31">#REF!</definedName>
    <definedName name="DEBT13" localSheetId="49">#REF!</definedName>
    <definedName name="DEBT13" localSheetId="50">#REF!</definedName>
    <definedName name="DEBT13" localSheetId="56">#REF!</definedName>
    <definedName name="DEBT13" localSheetId="57">#REF!</definedName>
    <definedName name="DEBT13" localSheetId="5">#REF!</definedName>
    <definedName name="DEBT13" localSheetId="59">#REF!</definedName>
    <definedName name="DEBT13" localSheetId="61">#REF!</definedName>
    <definedName name="DEBT13">#REF!</definedName>
    <definedName name="DEBT14" localSheetId="10">#REF!</definedName>
    <definedName name="DEBT14" localSheetId="31">#REF!</definedName>
    <definedName name="DEBT14" localSheetId="49">#REF!</definedName>
    <definedName name="DEBT14" localSheetId="50">#REF!</definedName>
    <definedName name="DEBT14" localSheetId="56">#REF!</definedName>
    <definedName name="DEBT14" localSheetId="57">#REF!</definedName>
    <definedName name="DEBT14" localSheetId="5">#REF!</definedName>
    <definedName name="DEBT14" localSheetId="59">#REF!</definedName>
    <definedName name="DEBT14" localSheetId="61">#REF!</definedName>
    <definedName name="DEBT14">#REF!</definedName>
    <definedName name="DEBT15" localSheetId="10">#REF!</definedName>
    <definedName name="DEBT15" localSheetId="31">#REF!</definedName>
    <definedName name="DEBT15" localSheetId="49">#REF!</definedName>
    <definedName name="DEBT15" localSheetId="50">#REF!</definedName>
    <definedName name="DEBT15" localSheetId="56">#REF!</definedName>
    <definedName name="DEBT15" localSheetId="57">#REF!</definedName>
    <definedName name="DEBT15" localSheetId="5">#REF!</definedName>
    <definedName name="DEBT15" localSheetId="59">#REF!</definedName>
    <definedName name="DEBT15" localSheetId="61">#REF!</definedName>
    <definedName name="DEBT15">#REF!</definedName>
    <definedName name="DEBT16" localSheetId="10">#REF!</definedName>
    <definedName name="DEBT16" localSheetId="31">#REF!</definedName>
    <definedName name="DEBT16" localSheetId="49">#REF!</definedName>
    <definedName name="DEBT16" localSheetId="50">#REF!</definedName>
    <definedName name="DEBT16" localSheetId="56">#REF!</definedName>
    <definedName name="DEBT16" localSheetId="57">#REF!</definedName>
    <definedName name="DEBT16" localSheetId="5">#REF!</definedName>
    <definedName name="DEBT16" localSheetId="59">#REF!</definedName>
    <definedName name="DEBT16" localSheetId="61">#REF!</definedName>
    <definedName name="DEBT16">#REF!</definedName>
    <definedName name="DEBT2" localSheetId="10">#REF!</definedName>
    <definedName name="DEBT2" localSheetId="31">#REF!</definedName>
    <definedName name="DEBT2" localSheetId="49">#REF!</definedName>
    <definedName name="DEBT2" localSheetId="50">#REF!</definedName>
    <definedName name="DEBT2" localSheetId="56">#REF!</definedName>
    <definedName name="DEBT2" localSheetId="57">#REF!</definedName>
    <definedName name="DEBT2" localSheetId="5">#REF!</definedName>
    <definedName name="DEBT2" localSheetId="59">#REF!</definedName>
    <definedName name="DEBT2" localSheetId="61">#REF!</definedName>
    <definedName name="DEBT2">#REF!</definedName>
    <definedName name="DEBT3" localSheetId="10">#REF!</definedName>
    <definedName name="DEBT3" localSheetId="31">#REF!</definedName>
    <definedName name="DEBT3" localSheetId="49">#REF!</definedName>
    <definedName name="DEBT3" localSheetId="50">#REF!</definedName>
    <definedName name="DEBT3" localSheetId="56">#REF!</definedName>
    <definedName name="DEBT3" localSheetId="57">#REF!</definedName>
    <definedName name="DEBT3" localSheetId="5">#REF!</definedName>
    <definedName name="DEBT3" localSheetId="59">#REF!</definedName>
    <definedName name="DEBT3" localSheetId="61">#REF!</definedName>
    <definedName name="DEBT3">#REF!</definedName>
    <definedName name="DEBT4" localSheetId="10">#REF!</definedName>
    <definedName name="DEBT4" localSheetId="31">#REF!</definedName>
    <definedName name="DEBT4" localSheetId="49">#REF!</definedName>
    <definedName name="DEBT4" localSheetId="50">#REF!</definedName>
    <definedName name="DEBT4" localSheetId="56">#REF!</definedName>
    <definedName name="DEBT4" localSheetId="57">#REF!</definedName>
    <definedName name="DEBT4" localSheetId="5">#REF!</definedName>
    <definedName name="DEBT4" localSheetId="59">#REF!</definedName>
    <definedName name="DEBT4" localSheetId="61">#REF!</definedName>
    <definedName name="DEBT4">#REF!</definedName>
    <definedName name="DEBT5" localSheetId="10">#REF!</definedName>
    <definedName name="DEBT5" localSheetId="31">#REF!</definedName>
    <definedName name="DEBT5" localSheetId="49">#REF!</definedName>
    <definedName name="DEBT5" localSheetId="50">#REF!</definedName>
    <definedName name="DEBT5" localSheetId="56">#REF!</definedName>
    <definedName name="DEBT5" localSheetId="57">#REF!</definedName>
    <definedName name="DEBT5" localSheetId="5">#REF!</definedName>
    <definedName name="DEBT5" localSheetId="59">#REF!</definedName>
    <definedName name="DEBT5" localSheetId="61">#REF!</definedName>
    <definedName name="DEBT5">#REF!</definedName>
    <definedName name="DEBT6" localSheetId="10">#REF!</definedName>
    <definedName name="DEBT6" localSheetId="31">#REF!</definedName>
    <definedName name="DEBT6" localSheetId="49">#REF!</definedName>
    <definedName name="DEBT6" localSheetId="50">#REF!</definedName>
    <definedName name="DEBT6" localSheetId="56">#REF!</definedName>
    <definedName name="DEBT6" localSheetId="57">#REF!</definedName>
    <definedName name="DEBT6" localSheetId="5">#REF!</definedName>
    <definedName name="DEBT6" localSheetId="59">#REF!</definedName>
    <definedName name="DEBT6" localSheetId="61">#REF!</definedName>
    <definedName name="DEBT6">#REF!</definedName>
    <definedName name="DEBT7" localSheetId="10">#REF!</definedName>
    <definedName name="DEBT7" localSheetId="31">#REF!</definedName>
    <definedName name="DEBT7" localSheetId="49">#REF!</definedName>
    <definedName name="DEBT7" localSheetId="50">#REF!</definedName>
    <definedName name="DEBT7" localSheetId="56">#REF!</definedName>
    <definedName name="DEBT7" localSheetId="57">#REF!</definedName>
    <definedName name="DEBT7" localSheetId="5">#REF!</definedName>
    <definedName name="DEBT7" localSheetId="59">#REF!</definedName>
    <definedName name="DEBT7" localSheetId="61">#REF!</definedName>
    <definedName name="DEBT7">#REF!</definedName>
    <definedName name="DEBT8" localSheetId="10">#REF!</definedName>
    <definedName name="DEBT8" localSheetId="31">#REF!</definedName>
    <definedName name="DEBT8" localSheetId="49">#REF!</definedName>
    <definedName name="DEBT8" localSheetId="50">#REF!</definedName>
    <definedName name="DEBT8" localSheetId="56">#REF!</definedName>
    <definedName name="DEBT8" localSheetId="57">#REF!</definedName>
    <definedName name="DEBT8" localSheetId="5">#REF!</definedName>
    <definedName name="DEBT8" localSheetId="59">#REF!</definedName>
    <definedName name="DEBT8" localSheetId="61">#REF!</definedName>
    <definedName name="DEBT8">#REF!</definedName>
    <definedName name="DEBT9" localSheetId="10">#REF!</definedName>
    <definedName name="DEBT9" localSheetId="31">#REF!</definedName>
    <definedName name="DEBT9" localSheetId="49">#REF!</definedName>
    <definedName name="DEBT9" localSheetId="50">#REF!</definedName>
    <definedName name="DEBT9" localSheetId="56">#REF!</definedName>
    <definedName name="DEBT9" localSheetId="57">#REF!</definedName>
    <definedName name="DEBT9" localSheetId="5">#REF!</definedName>
    <definedName name="DEBT9" localSheetId="59">#REF!</definedName>
    <definedName name="DEBT9" localSheetId="61">#REF!</definedName>
    <definedName name="DEBT9">#REF!</definedName>
    <definedName name="debte" localSheetId="10">#REF!</definedName>
    <definedName name="debte" localSheetId="31">#REF!</definedName>
    <definedName name="debte" localSheetId="49">#REF!</definedName>
    <definedName name="debte" localSheetId="50">#REF!</definedName>
    <definedName name="debte" localSheetId="56">#REF!</definedName>
    <definedName name="debte" localSheetId="57">#REF!</definedName>
    <definedName name="debte" localSheetId="5">#REF!</definedName>
    <definedName name="debte" localSheetId="59">#REF!</definedName>
    <definedName name="debte" localSheetId="61">#REF!</definedName>
    <definedName name="debte">#REF!</definedName>
    <definedName name="DEBTSERV" localSheetId="10">#REF!</definedName>
    <definedName name="DEBTSERV" localSheetId="31">#REF!</definedName>
    <definedName name="DEBTSERV" localSheetId="49">#REF!</definedName>
    <definedName name="DEBTSERV" localSheetId="50">#REF!</definedName>
    <definedName name="DEBTSERV" localSheetId="56">#REF!</definedName>
    <definedName name="DEBTSERV" localSheetId="57">#REF!</definedName>
    <definedName name="DEBTSERV" localSheetId="5">#REF!</definedName>
    <definedName name="DEBTSERV" localSheetId="59">#REF!</definedName>
    <definedName name="DEBTSERV" localSheetId="61">#REF!</definedName>
    <definedName name="DEBTSERV">#REF!</definedName>
    <definedName name="Dec_50" localSheetId="10">#REF!</definedName>
    <definedName name="Dec_50" localSheetId="31">#REF!</definedName>
    <definedName name="Dec_50" localSheetId="49">#REF!</definedName>
    <definedName name="Dec_50" localSheetId="50">#REF!</definedName>
    <definedName name="Dec_50" localSheetId="56">#REF!</definedName>
    <definedName name="Dec_50" localSheetId="57">#REF!</definedName>
    <definedName name="Dec_50" localSheetId="5">#REF!</definedName>
    <definedName name="Dec_50" localSheetId="59">#REF!</definedName>
    <definedName name="Dec_50" localSheetId="61">#REF!</definedName>
    <definedName name="Dec_50">#REF!</definedName>
    <definedName name="Dec_51" localSheetId="10">#REF!</definedName>
    <definedName name="Dec_51" localSheetId="31">#REF!</definedName>
    <definedName name="Dec_51" localSheetId="49">#REF!</definedName>
    <definedName name="Dec_51" localSheetId="50">#REF!</definedName>
    <definedName name="Dec_51" localSheetId="56">#REF!</definedName>
    <definedName name="Dec_51" localSheetId="57">#REF!</definedName>
    <definedName name="Dec_51" localSheetId="5">#REF!</definedName>
    <definedName name="Dec_51" localSheetId="59">#REF!</definedName>
    <definedName name="Dec_51" localSheetId="61">#REF!</definedName>
    <definedName name="Dec_51">#REF!</definedName>
    <definedName name="Dec_52" localSheetId="10">#REF!</definedName>
    <definedName name="Dec_52" localSheetId="31">#REF!</definedName>
    <definedName name="Dec_52" localSheetId="49">#REF!</definedName>
    <definedName name="Dec_52" localSheetId="50">#REF!</definedName>
    <definedName name="Dec_52" localSheetId="56">#REF!</definedName>
    <definedName name="Dec_52" localSheetId="57">#REF!</definedName>
    <definedName name="Dec_52" localSheetId="5">#REF!</definedName>
    <definedName name="Dec_52" localSheetId="59">#REF!</definedName>
    <definedName name="Dec_52" localSheetId="61">#REF!</definedName>
    <definedName name="Dec_52">#REF!</definedName>
    <definedName name="Dec_53" localSheetId="10">#REF!</definedName>
    <definedName name="Dec_53" localSheetId="31">#REF!</definedName>
    <definedName name="Dec_53" localSheetId="49">#REF!</definedName>
    <definedName name="Dec_53" localSheetId="50">#REF!</definedName>
    <definedName name="Dec_53" localSheetId="56">#REF!</definedName>
    <definedName name="Dec_53" localSheetId="57">#REF!</definedName>
    <definedName name="Dec_53" localSheetId="5">#REF!</definedName>
    <definedName name="Dec_53" localSheetId="59">#REF!</definedName>
    <definedName name="Dec_53" localSheetId="61">#REF!</definedName>
    <definedName name="Dec_53">#REF!</definedName>
    <definedName name="Dec_54" localSheetId="10">#REF!</definedName>
    <definedName name="Dec_54" localSheetId="31">#REF!</definedName>
    <definedName name="Dec_54" localSheetId="49">#REF!</definedName>
    <definedName name="Dec_54" localSheetId="50">#REF!</definedName>
    <definedName name="Dec_54" localSheetId="56">#REF!</definedName>
    <definedName name="Dec_54" localSheetId="57">#REF!</definedName>
    <definedName name="Dec_54" localSheetId="5">#REF!</definedName>
    <definedName name="Dec_54" localSheetId="59">#REF!</definedName>
    <definedName name="Dec_54" localSheetId="61">#REF!</definedName>
    <definedName name="Dec_54">#REF!</definedName>
    <definedName name="Dec_55" localSheetId="10">#REF!</definedName>
    <definedName name="Dec_55" localSheetId="31">#REF!</definedName>
    <definedName name="Dec_55" localSheetId="49">#REF!</definedName>
    <definedName name="Dec_55" localSheetId="50">#REF!</definedName>
    <definedName name="Dec_55" localSheetId="56">#REF!</definedName>
    <definedName name="Dec_55" localSheetId="57">#REF!</definedName>
    <definedName name="Dec_55" localSheetId="5">#REF!</definedName>
    <definedName name="Dec_55" localSheetId="59">#REF!</definedName>
    <definedName name="Dec_55" localSheetId="61">#REF!</definedName>
    <definedName name="Dec_55">#REF!</definedName>
    <definedName name="Dec_56" localSheetId="10">#REF!</definedName>
    <definedName name="Dec_56" localSheetId="31">#REF!</definedName>
    <definedName name="Dec_56" localSheetId="49">#REF!</definedName>
    <definedName name="Dec_56" localSheetId="50">#REF!</definedName>
    <definedName name="Dec_56" localSheetId="56">#REF!</definedName>
    <definedName name="Dec_56" localSheetId="57">#REF!</definedName>
    <definedName name="Dec_56" localSheetId="5">#REF!</definedName>
    <definedName name="Dec_56" localSheetId="59">#REF!</definedName>
    <definedName name="Dec_56" localSheetId="61">#REF!</definedName>
    <definedName name="Dec_56">#REF!</definedName>
    <definedName name="Dec_57" localSheetId="10">#REF!</definedName>
    <definedName name="Dec_57" localSheetId="31">#REF!</definedName>
    <definedName name="Dec_57" localSheetId="49">#REF!</definedName>
    <definedName name="Dec_57" localSheetId="50">#REF!</definedName>
    <definedName name="Dec_57" localSheetId="56">#REF!</definedName>
    <definedName name="Dec_57" localSheetId="57">#REF!</definedName>
    <definedName name="Dec_57" localSheetId="5">#REF!</definedName>
    <definedName name="Dec_57" localSheetId="59">#REF!</definedName>
    <definedName name="Dec_57" localSheetId="61">#REF!</definedName>
    <definedName name="Dec_57">#REF!</definedName>
    <definedName name="Dec_58" localSheetId="10">#REF!</definedName>
    <definedName name="Dec_58" localSheetId="31">#REF!</definedName>
    <definedName name="Dec_58" localSheetId="49">#REF!</definedName>
    <definedName name="Dec_58" localSheetId="50">#REF!</definedName>
    <definedName name="Dec_58" localSheetId="56">#REF!</definedName>
    <definedName name="Dec_58" localSheetId="57">#REF!</definedName>
    <definedName name="Dec_58" localSheetId="5">#REF!</definedName>
    <definedName name="Dec_58" localSheetId="59">#REF!</definedName>
    <definedName name="Dec_58" localSheetId="61">#REF!</definedName>
    <definedName name="Dec_58">#REF!</definedName>
    <definedName name="Dec_59" localSheetId="10">#REF!</definedName>
    <definedName name="Dec_59" localSheetId="31">#REF!</definedName>
    <definedName name="Dec_59" localSheetId="49">#REF!</definedName>
    <definedName name="Dec_59" localSheetId="50">#REF!</definedName>
    <definedName name="Dec_59" localSheetId="56">#REF!</definedName>
    <definedName name="Dec_59" localSheetId="57">#REF!</definedName>
    <definedName name="Dec_59" localSheetId="5">#REF!</definedName>
    <definedName name="Dec_59" localSheetId="59">#REF!</definedName>
    <definedName name="Dec_59" localSheetId="61">#REF!</definedName>
    <definedName name="Dec_59">#REF!</definedName>
    <definedName name="Dec_60" localSheetId="10">#REF!</definedName>
    <definedName name="Dec_60" localSheetId="31">#REF!</definedName>
    <definedName name="Dec_60" localSheetId="49">#REF!</definedName>
    <definedName name="Dec_60" localSheetId="50">#REF!</definedName>
    <definedName name="Dec_60" localSheetId="56">#REF!</definedName>
    <definedName name="Dec_60" localSheetId="57">#REF!</definedName>
    <definedName name="Dec_60" localSheetId="5">#REF!</definedName>
    <definedName name="Dec_60" localSheetId="59">#REF!</definedName>
    <definedName name="Dec_60" localSheetId="61">#REF!</definedName>
    <definedName name="Dec_60">#REF!</definedName>
    <definedName name="Dec_61" localSheetId="10">#REF!</definedName>
    <definedName name="Dec_61" localSheetId="31">#REF!</definedName>
    <definedName name="Dec_61" localSheetId="49">#REF!</definedName>
    <definedName name="Dec_61" localSheetId="50">#REF!</definedName>
    <definedName name="Dec_61" localSheetId="56">#REF!</definedName>
    <definedName name="Dec_61" localSheetId="57">#REF!</definedName>
    <definedName name="Dec_61" localSheetId="5">#REF!</definedName>
    <definedName name="Dec_61" localSheetId="59">#REF!</definedName>
    <definedName name="Dec_61" localSheetId="61">#REF!</definedName>
    <definedName name="Dec_61">#REF!</definedName>
    <definedName name="Dec_62" localSheetId="10">#REF!</definedName>
    <definedName name="Dec_62" localSheetId="31">#REF!</definedName>
    <definedName name="Dec_62" localSheetId="49">#REF!</definedName>
    <definedName name="Dec_62" localSheetId="50">#REF!</definedName>
    <definedName name="Dec_62" localSheetId="56">#REF!</definedName>
    <definedName name="Dec_62" localSheetId="57">#REF!</definedName>
    <definedName name="Dec_62" localSheetId="5">#REF!</definedName>
    <definedName name="Dec_62" localSheetId="59">#REF!</definedName>
    <definedName name="Dec_62" localSheetId="61">#REF!</definedName>
    <definedName name="Dec_62">#REF!</definedName>
    <definedName name="Dec_63" localSheetId="10">#REF!</definedName>
    <definedName name="Dec_63" localSheetId="31">#REF!</definedName>
    <definedName name="Dec_63" localSheetId="49">#REF!</definedName>
    <definedName name="Dec_63" localSheetId="50">#REF!</definedName>
    <definedName name="Dec_63" localSheetId="56">#REF!</definedName>
    <definedName name="Dec_63" localSheetId="57">#REF!</definedName>
    <definedName name="Dec_63" localSheetId="5">#REF!</definedName>
    <definedName name="Dec_63" localSheetId="59">#REF!</definedName>
    <definedName name="Dec_63" localSheetId="61">#REF!</definedName>
    <definedName name="Dec_63">#REF!</definedName>
    <definedName name="Dec_64" localSheetId="10">#REF!</definedName>
    <definedName name="Dec_64" localSheetId="31">#REF!</definedName>
    <definedName name="Dec_64" localSheetId="49">#REF!</definedName>
    <definedName name="Dec_64" localSheetId="50">#REF!</definedName>
    <definedName name="Dec_64" localSheetId="56">#REF!</definedName>
    <definedName name="Dec_64" localSheetId="57">#REF!</definedName>
    <definedName name="Dec_64" localSheetId="5">#REF!</definedName>
    <definedName name="Dec_64" localSheetId="59">#REF!</definedName>
    <definedName name="Dec_64" localSheetId="61">#REF!</definedName>
    <definedName name="Dec_64">#REF!</definedName>
    <definedName name="Dec_65" localSheetId="10">#REF!</definedName>
    <definedName name="Dec_65" localSheetId="31">#REF!</definedName>
    <definedName name="Dec_65" localSheetId="49">#REF!</definedName>
    <definedName name="Dec_65" localSheetId="50">#REF!</definedName>
    <definedName name="Dec_65" localSheetId="56">#REF!</definedName>
    <definedName name="Dec_65" localSheetId="57">#REF!</definedName>
    <definedName name="Dec_65" localSheetId="5">#REF!</definedName>
    <definedName name="Dec_65" localSheetId="59">#REF!</definedName>
    <definedName name="Dec_65" localSheetId="61">#REF!</definedName>
    <definedName name="Dec_65">#REF!</definedName>
    <definedName name="Dec_66" localSheetId="10">#REF!</definedName>
    <definedName name="Dec_66" localSheetId="31">#REF!</definedName>
    <definedName name="Dec_66" localSheetId="49">#REF!</definedName>
    <definedName name="Dec_66" localSheetId="50">#REF!</definedName>
    <definedName name="Dec_66" localSheetId="56">#REF!</definedName>
    <definedName name="Dec_66" localSheetId="57">#REF!</definedName>
    <definedName name="Dec_66" localSheetId="5">#REF!</definedName>
    <definedName name="Dec_66" localSheetId="59">#REF!</definedName>
    <definedName name="Dec_66" localSheetId="61">#REF!</definedName>
    <definedName name="Dec_66">#REF!</definedName>
    <definedName name="Dec_67" localSheetId="10">#REF!</definedName>
    <definedName name="Dec_67" localSheetId="31">#REF!</definedName>
    <definedName name="Dec_67" localSheetId="49">#REF!</definedName>
    <definedName name="Dec_67" localSheetId="50">#REF!</definedName>
    <definedName name="Dec_67" localSheetId="56">#REF!</definedName>
    <definedName name="Dec_67" localSheetId="57">#REF!</definedName>
    <definedName name="Dec_67" localSheetId="5">#REF!</definedName>
    <definedName name="Dec_67" localSheetId="59">#REF!</definedName>
    <definedName name="Dec_67" localSheetId="61">#REF!</definedName>
    <definedName name="Dec_67">#REF!</definedName>
    <definedName name="Dec_68" localSheetId="10">#REF!</definedName>
    <definedName name="Dec_68" localSheetId="31">#REF!</definedName>
    <definedName name="Dec_68" localSheetId="49">#REF!</definedName>
    <definedName name="Dec_68" localSheetId="50">#REF!</definedName>
    <definedName name="Dec_68" localSheetId="56">#REF!</definedName>
    <definedName name="Dec_68" localSheetId="57">#REF!</definedName>
    <definedName name="Dec_68" localSheetId="5">#REF!</definedName>
    <definedName name="Dec_68" localSheetId="59">#REF!</definedName>
    <definedName name="Dec_68" localSheetId="61">#REF!</definedName>
    <definedName name="Dec_68">#REF!</definedName>
    <definedName name="Dec_69" localSheetId="10">#REF!</definedName>
    <definedName name="Dec_69" localSheetId="31">#REF!</definedName>
    <definedName name="Dec_69" localSheetId="49">#REF!</definedName>
    <definedName name="Dec_69" localSheetId="50">#REF!</definedName>
    <definedName name="Dec_69" localSheetId="56">#REF!</definedName>
    <definedName name="Dec_69" localSheetId="57">#REF!</definedName>
    <definedName name="Dec_69" localSheetId="5">#REF!</definedName>
    <definedName name="Dec_69" localSheetId="59">#REF!</definedName>
    <definedName name="Dec_69" localSheetId="61">#REF!</definedName>
    <definedName name="Dec_69">#REF!</definedName>
    <definedName name="Dec_70" localSheetId="10">#REF!</definedName>
    <definedName name="Dec_70" localSheetId="31">#REF!</definedName>
    <definedName name="Dec_70" localSheetId="49">#REF!</definedName>
    <definedName name="Dec_70" localSheetId="50">#REF!</definedName>
    <definedName name="Dec_70" localSheetId="56">#REF!</definedName>
    <definedName name="Dec_70" localSheetId="57">#REF!</definedName>
    <definedName name="Dec_70" localSheetId="5">#REF!</definedName>
    <definedName name="Dec_70" localSheetId="59">#REF!</definedName>
    <definedName name="Dec_70" localSheetId="61">#REF!</definedName>
    <definedName name="Dec_70">#REF!</definedName>
    <definedName name="Dec_71" localSheetId="10">#REF!</definedName>
    <definedName name="Dec_71" localSheetId="31">#REF!</definedName>
    <definedName name="Dec_71" localSheetId="49">#REF!</definedName>
    <definedName name="Dec_71" localSheetId="50">#REF!</definedName>
    <definedName name="Dec_71" localSheetId="56">#REF!</definedName>
    <definedName name="Dec_71" localSheetId="57">#REF!</definedName>
    <definedName name="Dec_71" localSheetId="5">#REF!</definedName>
    <definedName name="Dec_71" localSheetId="59">#REF!</definedName>
    <definedName name="Dec_71" localSheetId="61">#REF!</definedName>
    <definedName name="Dec_71">#REF!</definedName>
    <definedName name="Dec_72" localSheetId="10">#REF!</definedName>
    <definedName name="Dec_72" localSheetId="31">#REF!</definedName>
    <definedName name="Dec_72" localSheetId="49">#REF!</definedName>
    <definedName name="Dec_72" localSheetId="50">#REF!</definedName>
    <definedName name="Dec_72" localSheetId="56">#REF!</definedName>
    <definedName name="Dec_72" localSheetId="57">#REF!</definedName>
    <definedName name="Dec_72" localSheetId="5">#REF!</definedName>
    <definedName name="Dec_72" localSheetId="59">#REF!</definedName>
    <definedName name="Dec_72" localSheetId="61">#REF!</definedName>
    <definedName name="Dec_72">#REF!</definedName>
    <definedName name="Dec_73" localSheetId="10">#REF!</definedName>
    <definedName name="Dec_73" localSheetId="31">#REF!</definedName>
    <definedName name="Dec_73" localSheetId="49">#REF!</definedName>
    <definedName name="Dec_73" localSheetId="50">#REF!</definedName>
    <definedName name="Dec_73" localSheetId="56">#REF!</definedName>
    <definedName name="Dec_73" localSheetId="57">#REF!</definedName>
    <definedName name="Dec_73" localSheetId="5">#REF!</definedName>
    <definedName name="Dec_73" localSheetId="59">#REF!</definedName>
    <definedName name="Dec_73" localSheetId="61">#REF!</definedName>
    <definedName name="Dec_73">#REF!</definedName>
    <definedName name="Dec_74" localSheetId="10">#REF!</definedName>
    <definedName name="Dec_74" localSheetId="31">#REF!</definedName>
    <definedName name="Dec_74" localSheetId="49">#REF!</definedName>
    <definedName name="Dec_74" localSheetId="50">#REF!</definedName>
    <definedName name="Dec_74" localSheetId="56">#REF!</definedName>
    <definedName name="Dec_74" localSheetId="57">#REF!</definedName>
    <definedName name="Dec_74" localSheetId="5">#REF!</definedName>
    <definedName name="Dec_74" localSheetId="59">#REF!</definedName>
    <definedName name="Dec_74" localSheetId="61">#REF!</definedName>
    <definedName name="Dec_74">#REF!</definedName>
    <definedName name="Dec_75" localSheetId="10">#REF!</definedName>
    <definedName name="Dec_75" localSheetId="31">#REF!</definedName>
    <definedName name="Dec_75" localSheetId="49">#REF!</definedName>
    <definedName name="Dec_75" localSheetId="50">#REF!</definedName>
    <definedName name="Dec_75" localSheetId="56">#REF!</definedName>
    <definedName name="Dec_75" localSheetId="57">#REF!</definedName>
    <definedName name="Dec_75" localSheetId="5">#REF!</definedName>
    <definedName name="Dec_75" localSheetId="59">#REF!</definedName>
    <definedName name="Dec_75" localSheetId="61">#REF!</definedName>
    <definedName name="Dec_75">#REF!</definedName>
    <definedName name="Dec_76" localSheetId="10">#REF!</definedName>
    <definedName name="Dec_76" localSheetId="31">#REF!</definedName>
    <definedName name="Dec_76" localSheetId="49">#REF!</definedName>
    <definedName name="Dec_76" localSheetId="50">#REF!</definedName>
    <definedName name="Dec_76" localSheetId="56">#REF!</definedName>
    <definedName name="Dec_76" localSheetId="57">#REF!</definedName>
    <definedName name="Dec_76" localSheetId="5">#REF!</definedName>
    <definedName name="Dec_76" localSheetId="59">#REF!</definedName>
    <definedName name="Dec_76" localSheetId="61">#REF!</definedName>
    <definedName name="Dec_76">#REF!</definedName>
    <definedName name="Dec_77" localSheetId="10">#REF!</definedName>
    <definedName name="Dec_77" localSheetId="31">#REF!</definedName>
    <definedName name="Dec_77" localSheetId="49">#REF!</definedName>
    <definedName name="Dec_77" localSheetId="50">#REF!</definedName>
    <definedName name="Dec_77" localSheetId="56">#REF!</definedName>
    <definedName name="Dec_77" localSheetId="57">#REF!</definedName>
    <definedName name="Dec_77" localSheetId="5">#REF!</definedName>
    <definedName name="Dec_77" localSheetId="59">#REF!</definedName>
    <definedName name="Dec_77" localSheetId="61">#REF!</definedName>
    <definedName name="Dec_77">#REF!</definedName>
    <definedName name="Dec_78" localSheetId="10">#REF!</definedName>
    <definedName name="Dec_78" localSheetId="31">#REF!</definedName>
    <definedName name="Dec_78" localSheetId="49">#REF!</definedName>
    <definedName name="Dec_78" localSheetId="50">#REF!</definedName>
    <definedName name="Dec_78" localSheetId="56">#REF!</definedName>
    <definedName name="Dec_78" localSheetId="57">#REF!</definedName>
    <definedName name="Dec_78" localSheetId="5">#REF!</definedName>
    <definedName name="Dec_78" localSheetId="59">#REF!</definedName>
    <definedName name="Dec_78" localSheetId="61">#REF!</definedName>
    <definedName name="Dec_78">#REF!</definedName>
    <definedName name="Dec_79" localSheetId="10">#REF!</definedName>
    <definedName name="Dec_79" localSheetId="31">#REF!</definedName>
    <definedName name="Dec_79" localSheetId="49">#REF!</definedName>
    <definedName name="Dec_79" localSheetId="50">#REF!</definedName>
    <definedName name="Dec_79" localSheetId="56">#REF!</definedName>
    <definedName name="Dec_79" localSheetId="57">#REF!</definedName>
    <definedName name="Dec_79" localSheetId="5">#REF!</definedName>
    <definedName name="Dec_79" localSheetId="59">#REF!</definedName>
    <definedName name="Dec_79" localSheetId="61">#REF!</definedName>
    <definedName name="Dec_79">#REF!</definedName>
    <definedName name="Dec_80" localSheetId="10">#REF!</definedName>
    <definedName name="Dec_80" localSheetId="31">#REF!</definedName>
    <definedName name="Dec_80" localSheetId="49">#REF!</definedName>
    <definedName name="Dec_80" localSheetId="50">#REF!</definedName>
    <definedName name="Dec_80" localSheetId="56">#REF!</definedName>
    <definedName name="Dec_80" localSheetId="57">#REF!</definedName>
    <definedName name="Dec_80" localSheetId="5">#REF!</definedName>
    <definedName name="Dec_80" localSheetId="59">#REF!</definedName>
    <definedName name="Dec_80" localSheetId="61">#REF!</definedName>
    <definedName name="Dec_80">#REF!</definedName>
    <definedName name="Dec_81" localSheetId="10">#REF!</definedName>
    <definedName name="Dec_81" localSheetId="31">#REF!</definedName>
    <definedName name="Dec_81" localSheetId="49">#REF!</definedName>
    <definedName name="Dec_81" localSheetId="50">#REF!</definedName>
    <definedName name="Dec_81" localSheetId="56">#REF!</definedName>
    <definedName name="Dec_81" localSheetId="57">#REF!</definedName>
    <definedName name="Dec_81" localSheetId="5">#REF!</definedName>
    <definedName name="Dec_81" localSheetId="59">#REF!</definedName>
    <definedName name="Dec_81" localSheetId="61">#REF!</definedName>
    <definedName name="Dec_81">#REF!</definedName>
    <definedName name="Dec_82" localSheetId="10">#REF!</definedName>
    <definedName name="Dec_82" localSheetId="31">#REF!</definedName>
    <definedName name="Dec_82" localSheetId="49">#REF!</definedName>
    <definedName name="Dec_82" localSheetId="50">#REF!</definedName>
    <definedName name="Dec_82" localSheetId="56">#REF!</definedName>
    <definedName name="Dec_82" localSheetId="57">#REF!</definedName>
    <definedName name="Dec_82" localSheetId="5">#REF!</definedName>
    <definedName name="Dec_82" localSheetId="59">#REF!</definedName>
    <definedName name="Dec_82" localSheetId="61">#REF!</definedName>
    <definedName name="Dec_82">#REF!</definedName>
    <definedName name="Dec_83" localSheetId="10">#REF!</definedName>
    <definedName name="Dec_83" localSheetId="31">#REF!</definedName>
    <definedName name="Dec_83" localSheetId="49">#REF!</definedName>
    <definedName name="Dec_83" localSheetId="50">#REF!</definedName>
    <definedName name="Dec_83" localSheetId="56">#REF!</definedName>
    <definedName name="Dec_83" localSheetId="57">#REF!</definedName>
    <definedName name="Dec_83" localSheetId="5">#REF!</definedName>
    <definedName name="Dec_83" localSheetId="59">#REF!</definedName>
    <definedName name="Dec_83" localSheetId="61">#REF!</definedName>
    <definedName name="Dec_83">#REF!</definedName>
    <definedName name="Dec_84" localSheetId="10">#REF!</definedName>
    <definedName name="Dec_84" localSheetId="31">#REF!</definedName>
    <definedName name="Dec_84" localSheetId="49">#REF!</definedName>
    <definedName name="Dec_84" localSheetId="50">#REF!</definedName>
    <definedName name="Dec_84" localSheetId="56">#REF!</definedName>
    <definedName name="Dec_84" localSheetId="57">#REF!</definedName>
    <definedName name="Dec_84" localSheetId="5">#REF!</definedName>
    <definedName name="Dec_84" localSheetId="59">#REF!</definedName>
    <definedName name="Dec_84" localSheetId="61">#REF!</definedName>
    <definedName name="Dec_84">#REF!</definedName>
    <definedName name="Dec_85" localSheetId="10">#REF!</definedName>
    <definedName name="Dec_85" localSheetId="31">#REF!</definedName>
    <definedName name="Dec_85" localSheetId="49">#REF!</definedName>
    <definedName name="Dec_85" localSheetId="50">#REF!</definedName>
    <definedName name="Dec_85" localSheetId="56">#REF!</definedName>
    <definedName name="Dec_85" localSheetId="57">#REF!</definedName>
    <definedName name="Dec_85" localSheetId="5">#REF!</definedName>
    <definedName name="Dec_85" localSheetId="59">#REF!</definedName>
    <definedName name="Dec_85" localSheetId="61">#REF!</definedName>
    <definedName name="Dec_85">#REF!</definedName>
    <definedName name="Dec_86" localSheetId="10">#REF!</definedName>
    <definedName name="Dec_86" localSheetId="31">#REF!</definedName>
    <definedName name="Dec_86" localSheetId="49">#REF!</definedName>
    <definedName name="Dec_86" localSheetId="50">#REF!</definedName>
    <definedName name="Dec_86" localSheetId="56">#REF!</definedName>
    <definedName name="Dec_86" localSheetId="57">#REF!</definedName>
    <definedName name="Dec_86" localSheetId="5">#REF!</definedName>
    <definedName name="Dec_86" localSheetId="59">#REF!</definedName>
    <definedName name="Dec_86" localSheetId="61">#REF!</definedName>
    <definedName name="Dec_86">#REF!</definedName>
    <definedName name="Dec_87" localSheetId="10">#REF!</definedName>
    <definedName name="Dec_87" localSheetId="31">#REF!</definedName>
    <definedName name="Dec_87" localSheetId="49">#REF!</definedName>
    <definedName name="Dec_87" localSheetId="50">#REF!</definedName>
    <definedName name="Dec_87" localSheetId="56">#REF!</definedName>
    <definedName name="Dec_87" localSheetId="57">#REF!</definedName>
    <definedName name="Dec_87" localSheetId="5">#REF!</definedName>
    <definedName name="Dec_87" localSheetId="59">#REF!</definedName>
    <definedName name="Dec_87" localSheetId="61">#REF!</definedName>
    <definedName name="Dec_87">#REF!</definedName>
    <definedName name="Dec_88" localSheetId="10">#REF!</definedName>
    <definedName name="Dec_88" localSheetId="31">#REF!</definedName>
    <definedName name="Dec_88" localSheetId="49">#REF!</definedName>
    <definedName name="Dec_88" localSheetId="50">#REF!</definedName>
    <definedName name="Dec_88" localSheetId="56">#REF!</definedName>
    <definedName name="Dec_88" localSheetId="57">#REF!</definedName>
    <definedName name="Dec_88" localSheetId="5">#REF!</definedName>
    <definedName name="Dec_88" localSheetId="59">#REF!</definedName>
    <definedName name="Dec_88" localSheetId="61">#REF!</definedName>
    <definedName name="Dec_88">#REF!</definedName>
    <definedName name="Dec_89" localSheetId="10">#REF!</definedName>
    <definedName name="Dec_89" localSheetId="31">#REF!</definedName>
    <definedName name="Dec_89" localSheetId="49">#REF!</definedName>
    <definedName name="Dec_89" localSheetId="50">#REF!</definedName>
    <definedName name="Dec_89" localSheetId="56">#REF!</definedName>
    <definedName name="Dec_89" localSheetId="57">#REF!</definedName>
    <definedName name="Dec_89" localSheetId="5">#REF!</definedName>
    <definedName name="Dec_89" localSheetId="59">#REF!</definedName>
    <definedName name="Dec_89" localSheetId="61">#REF!</definedName>
    <definedName name="Dec_89">#REF!</definedName>
    <definedName name="Dec_90" localSheetId="10">#REF!</definedName>
    <definedName name="Dec_90" localSheetId="31">#REF!</definedName>
    <definedName name="Dec_90" localSheetId="49">#REF!</definedName>
    <definedName name="Dec_90" localSheetId="50">#REF!</definedName>
    <definedName name="Dec_90" localSheetId="56">#REF!</definedName>
    <definedName name="Dec_90" localSheetId="57">#REF!</definedName>
    <definedName name="Dec_90" localSheetId="5">#REF!</definedName>
    <definedName name="Dec_90" localSheetId="59">#REF!</definedName>
    <definedName name="Dec_90" localSheetId="61">#REF!</definedName>
    <definedName name="Dec_90">#REF!</definedName>
    <definedName name="Dec_91" localSheetId="10">#REF!</definedName>
    <definedName name="Dec_91" localSheetId="31">#REF!</definedName>
    <definedName name="Dec_91" localSheetId="49">#REF!</definedName>
    <definedName name="Dec_91" localSheetId="50">#REF!</definedName>
    <definedName name="Dec_91" localSheetId="56">#REF!</definedName>
    <definedName name="Dec_91" localSheetId="57">#REF!</definedName>
    <definedName name="Dec_91" localSheetId="5">#REF!</definedName>
    <definedName name="Dec_91" localSheetId="59">#REF!</definedName>
    <definedName name="Dec_91" localSheetId="61">#REF!</definedName>
    <definedName name="Dec_91">#REF!</definedName>
    <definedName name="Dec_92" localSheetId="10">#REF!</definedName>
    <definedName name="Dec_92" localSheetId="31">#REF!</definedName>
    <definedName name="Dec_92" localSheetId="49">#REF!</definedName>
    <definedName name="Dec_92" localSheetId="50">#REF!</definedName>
    <definedName name="Dec_92" localSheetId="56">#REF!</definedName>
    <definedName name="Dec_92" localSheetId="57">#REF!</definedName>
    <definedName name="Dec_92" localSheetId="5">#REF!</definedName>
    <definedName name="Dec_92" localSheetId="59">#REF!</definedName>
    <definedName name="Dec_92" localSheetId="61">#REF!</definedName>
    <definedName name="Dec_92">#REF!</definedName>
    <definedName name="Dec_93" localSheetId="10">#REF!</definedName>
    <definedName name="Dec_93" localSheetId="31">#REF!</definedName>
    <definedName name="Dec_93" localSheetId="49">#REF!</definedName>
    <definedName name="Dec_93" localSheetId="50">#REF!</definedName>
    <definedName name="Dec_93" localSheetId="56">#REF!</definedName>
    <definedName name="Dec_93" localSheetId="57">#REF!</definedName>
    <definedName name="Dec_93" localSheetId="5">#REF!</definedName>
    <definedName name="Dec_93" localSheetId="59">#REF!</definedName>
    <definedName name="Dec_93" localSheetId="61">#REF!</definedName>
    <definedName name="Dec_93">#REF!</definedName>
    <definedName name="Dec_94" localSheetId="10">#REF!</definedName>
    <definedName name="Dec_94" localSheetId="31">#REF!</definedName>
    <definedName name="Dec_94" localSheetId="49">#REF!</definedName>
    <definedName name="Dec_94" localSheetId="50">#REF!</definedName>
    <definedName name="Dec_94" localSheetId="56">#REF!</definedName>
    <definedName name="Dec_94" localSheetId="57">#REF!</definedName>
    <definedName name="Dec_94" localSheetId="5">#REF!</definedName>
    <definedName name="Dec_94" localSheetId="59">#REF!</definedName>
    <definedName name="Dec_94" localSheetId="61">#REF!</definedName>
    <definedName name="Dec_94">#REF!</definedName>
    <definedName name="Dec_95" localSheetId="10">#REF!</definedName>
    <definedName name="Dec_95" localSheetId="31">#REF!</definedName>
    <definedName name="Dec_95" localSheetId="49">#REF!</definedName>
    <definedName name="Dec_95" localSheetId="50">#REF!</definedName>
    <definedName name="Dec_95" localSheetId="56">#REF!</definedName>
    <definedName name="Dec_95" localSheetId="57">#REF!</definedName>
    <definedName name="Dec_95" localSheetId="5">#REF!</definedName>
    <definedName name="Dec_95" localSheetId="59">#REF!</definedName>
    <definedName name="Dec_95" localSheetId="61">#REF!</definedName>
    <definedName name="Dec_95">#REF!</definedName>
    <definedName name="Dec_96" localSheetId="10">#REF!</definedName>
    <definedName name="Dec_96" localSheetId="31">#REF!</definedName>
    <definedName name="Dec_96" localSheetId="49">#REF!</definedName>
    <definedName name="Dec_96" localSheetId="50">#REF!</definedName>
    <definedName name="Dec_96" localSheetId="56">#REF!</definedName>
    <definedName name="Dec_96" localSheetId="57">#REF!</definedName>
    <definedName name="Dec_96" localSheetId="5">#REF!</definedName>
    <definedName name="Dec_96" localSheetId="59">#REF!</definedName>
    <definedName name="Dec_96" localSheetId="61">#REF!</definedName>
    <definedName name="Dec_96">#REF!</definedName>
    <definedName name="Dec_97" localSheetId="10">#REF!</definedName>
    <definedName name="Dec_97" localSheetId="31">#REF!</definedName>
    <definedName name="Dec_97" localSheetId="49">#REF!</definedName>
    <definedName name="Dec_97" localSheetId="50">#REF!</definedName>
    <definedName name="Dec_97" localSheetId="56">#REF!</definedName>
    <definedName name="Dec_97" localSheetId="57">#REF!</definedName>
    <definedName name="Dec_97" localSheetId="5">#REF!</definedName>
    <definedName name="Dec_97" localSheetId="59">#REF!</definedName>
    <definedName name="Dec_97" localSheetId="61">#REF!</definedName>
    <definedName name="Dec_97">#REF!</definedName>
    <definedName name="Dec_98" localSheetId="10">#REF!</definedName>
    <definedName name="Dec_98" localSheetId="31">#REF!</definedName>
    <definedName name="Dec_98" localSheetId="49">#REF!</definedName>
    <definedName name="Dec_98" localSheetId="50">#REF!</definedName>
    <definedName name="Dec_98" localSheetId="56">#REF!</definedName>
    <definedName name="Dec_98" localSheetId="57">#REF!</definedName>
    <definedName name="Dec_98" localSheetId="5">#REF!</definedName>
    <definedName name="Dec_98" localSheetId="59">#REF!</definedName>
    <definedName name="Dec_98" localSheetId="61">#REF!</definedName>
    <definedName name="Dec_98">#REF!</definedName>
    <definedName name="Dec_99" localSheetId="10">#REF!</definedName>
    <definedName name="Dec_99" localSheetId="31">#REF!</definedName>
    <definedName name="Dec_99" localSheetId="49">#REF!</definedName>
    <definedName name="Dec_99" localSheetId="50">#REF!</definedName>
    <definedName name="Dec_99" localSheetId="56">#REF!</definedName>
    <definedName name="Dec_99" localSheetId="57">#REF!</definedName>
    <definedName name="Dec_99" localSheetId="5">#REF!</definedName>
    <definedName name="Dec_99" localSheetId="59">#REF!</definedName>
    <definedName name="Dec_99" localSheetId="61">#REF!</definedName>
    <definedName name="Dec_99">#REF!</definedName>
    <definedName name="DEF" localSheetId="10">#REF!</definedName>
    <definedName name="DEF" localSheetId="31">#REF!</definedName>
    <definedName name="DEF" localSheetId="49">#REF!</definedName>
    <definedName name="DEF" localSheetId="50">#REF!</definedName>
    <definedName name="DEF" localSheetId="56">#REF!</definedName>
    <definedName name="DEF" localSheetId="57">#REF!</definedName>
    <definedName name="DEF" localSheetId="5">#REF!</definedName>
    <definedName name="DEF" localSheetId="59">#REF!</definedName>
    <definedName name="DEF" localSheetId="61">#REF!</definedName>
    <definedName name="DEF">#REF!</definedName>
    <definedName name="DEFIND" localSheetId="10">#REF!</definedName>
    <definedName name="DEFIND" localSheetId="31">#REF!</definedName>
    <definedName name="DEFIND" localSheetId="49">#REF!</definedName>
    <definedName name="DEFIND" localSheetId="50">#REF!</definedName>
    <definedName name="DEFIND" localSheetId="56">#REF!</definedName>
    <definedName name="DEFIND" localSheetId="57">#REF!</definedName>
    <definedName name="DEFIND" localSheetId="5">#REF!</definedName>
    <definedName name="DEFIND" localSheetId="59">#REF!</definedName>
    <definedName name="DEFIND" localSheetId="61">#REF!</definedName>
    <definedName name="DEFIND">#REF!</definedName>
    <definedName name="DEFINT" localSheetId="10">#REF!</definedName>
    <definedName name="DEFINT" localSheetId="31">#REF!</definedName>
    <definedName name="DEFINT" localSheetId="49">#REF!</definedName>
    <definedName name="DEFINT" localSheetId="50">#REF!</definedName>
    <definedName name="DEFINT" localSheetId="56">#REF!</definedName>
    <definedName name="DEFINT" localSheetId="57">#REF!</definedName>
    <definedName name="DEFINT" localSheetId="5">#REF!</definedName>
    <definedName name="DEFINT" localSheetId="59">#REF!</definedName>
    <definedName name="DEFINT" localSheetId="61">#REF!</definedName>
    <definedName name="DEFINT">#REF!</definedName>
    <definedName name="DEFL" localSheetId="10">#REF!</definedName>
    <definedName name="DEFL" localSheetId="31">#REF!</definedName>
    <definedName name="DEFL" localSheetId="49">#REF!</definedName>
    <definedName name="DEFL" localSheetId="50">#REF!</definedName>
    <definedName name="DEFL" localSheetId="56">#REF!</definedName>
    <definedName name="DEFL" localSheetId="57">#REF!</definedName>
    <definedName name="DEFL" localSheetId="5">#REF!</definedName>
    <definedName name="DEFL" localSheetId="59">#REF!</definedName>
    <definedName name="DEFL" localSheetId="61">#REF!</definedName>
    <definedName name="DEFL">#REF!</definedName>
    <definedName name="DEM">[33]CIRRs!$C$84</definedName>
    <definedName name="Department">[42]Nominal!$B$2</definedName>
    <definedName name="DEUTSCHE" localSheetId="10">#REF!</definedName>
    <definedName name="DEUTSCHE" localSheetId="1">#REF!</definedName>
    <definedName name="DEUTSCHE" localSheetId="2">#REF!</definedName>
    <definedName name="DEUTSCHE" localSheetId="31">#REF!</definedName>
    <definedName name="DEUTSCHE" localSheetId="4">#REF!</definedName>
    <definedName name="DEUTSCHE" localSheetId="49">#REF!</definedName>
    <definedName name="DEUTSCHE" localSheetId="50">#REF!</definedName>
    <definedName name="DEUTSCHE" localSheetId="56">#REF!</definedName>
    <definedName name="DEUTSCHE" localSheetId="57">#REF!</definedName>
    <definedName name="DEUTSCHE" localSheetId="5">#REF!</definedName>
    <definedName name="DEUTSCHE" localSheetId="59">#REF!</definedName>
    <definedName name="DEUTSCHE" localSheetId="61">#REF!</definedName>
    <definedName name="DEUTSCHE" localSheetId="6">#REF!</definedName>
    <definedName name="DEUTSCHE" localSheetId="7">#REF!</definedName>
    <definedName name="DEUTSCHE">#REF!</definedName>
    <definedName name="df" localSheetId="10">#REF!</definedName>
    <definedName name="df" localSheetId="1">#REF!</definedName>
    <definedName name="df" localSheetId="2">#REF!</definedName>
    <definedName name="df" localSheetId="31">'[28]Table 1'!#REF!</definedName>
    <definedName name="df" localSheetId="4">#REF!</definedName>
    <definedName name="df" localSheetId="49">#REF!</definedName>
    <definedName name="df" localSheetId="50">#REF!</definedName>
    <definedName name="df" localSheetId="56">'[28]Table 1'!#REF!</definedName>
    <definedName name="df" localSheetId="57">'[28]Table 1'!#REF!</definedName>
    <definedName name="df" localSheetId="58">'[28]Table 1'!#REF!</definedName>
    <definedName name="df" localSheetId="5">#REF!</definedName>
    <definedName name="df" localSheetId="59">'[28]Table 1'!#REF!</definedName>
    <definedName name="df" localSheetId="60">'[28]Table 1'!#REF!</definedName>
    <definedName name="df" localSheetId="61">'[28]Table 1'!#REF!</definedName>
    <definedName name="df" localSheetId="62">'[28]Table 1'!#REF!</definedName>
    <definedName name="df" localSheetId="6">#REF!</definedName>
    <definedName name="df" localSheetId="7">#REF!</definedName>
    <definedName name="df">#REF!</definedName>
    <definedName name="dfdbgn" localSheetId="31">'[26]10'!#REF!</definedName>
    <definedName name="dfdbgn" localSheetId="49">'[27]10'!#REF!</definedName>
    <definedName name="dfdbgn" localSheetId="50">'[27]10'!#REF!</definedName>
    <definedName name="dfdbgn" localSheetId="56">'[26]10'!#REF!</definedName>
    <definedName name="dfdbgn" localSheetId="57">'[26]10'!#REF!</definedName>
    <definedName name="dfdbgn" localSheetId="5">'[26]10'!#REF!</definedName>
    <definedName name="dfdbgn" localSheetId="59">'[26]10'!#REF!</definedName>
    <definedName name="dfdbgn" localSheetId="61">'[26]10'!#REF!</definedName>
    <definedName name="dfdbgn">'[26]10'!#REF!</definedName>
    <definedName name="dfg" localSheetId="10">'[26]10'!#REF!</definedName>
    <definedName name="dfg" localSheetId="1">'[43]10'!#REF!</definedName>
    <definedName name="dfg" localSheetId="2">'[43]10'!#REF!</definedName>
    <definedName name="dfg" localSheetId="31">'[43]10'!#REF!</definedName>
    <definedName name="dfg" localSheetId="4">'[43]10'!#REF!</definedName>
    <definedName name="dfg" localSheetId="49">'[43]10'!#REF!</definedName>
    <definedName name="dfg" localSheetId="50">'[43]10'!#REF!</definedName>
    <definedName name="dfg" localSheetId="56">'[43]10'!#REF!</definedName>
    <definedName name="dfg" localSheetId="57">'[43]10'!#REF!</definedName>
    <definedName name="dfg" localSheetId="5">'[43]10'!#REF!</definedName>
    <definedName name="dfg" localSheetId="59">'[43]10'!#REF!</definedName>
    <definedName name="dfg" localSheetId="61">'[43]10'!#REF!</definedName>
    <definedName name="dfg" localSheetId="6">'[43]10'!#REF!</definedName>
    <definedName name="dfg" localSheetId="7">'[43]10'!#REF!</definedName>
    <definedName name="dfg">'[43]10'!#REF!</definedName>
    <definedName name="DG" localSheetId="10">#REF!</definedName>
    <definedName name="dg" localSheetId="12" hidden="1">{#N/A,#N/A,TRUE,"Table1USD";#N/A,#N/A,TRUE,"Table1GBP"}</definedName>
    <definedName name="dg" localSheetId="1" hidden="1">{#N/A,#N/A,TRUE,"Table1USD";#N/A,#N/A,TRUE,"Table1GBP"}</definedName>
    <definedName name="dg" localSheetId="2" hidden="1">{#N/A,#N/A,TRUE,"Table1USD";#N/A,#N/A,TRUE,"Table1GBP"}</definedName>
    <definedName name="dg" localSheetId="31" hidden="1">{#N/A,#N/A,TRUE,"Table1USD";#N/A,#N/A,TRUE,"Table1GBP"}</definedName>
    <definedName name="dg" localSheetId="3" hidden="1">{#N/A,#N/A,TRUE,"Table1USD";#N/A,#N/A,TRUE,"Table1GBP"}</definedName>
    <definedName name="dg" localSheetId="4" hidden="1">{#N/A,#N/A,TRUE,"Table1USD";#N/A,#N/A,TRUE,"Table1GBP"}</definedName>
    <definedName name="dg" localSheetId="49" hidden="1">{#N/A,#N/A,TRUE,"Table1USD";#N/A,#N/A,TRUE,"Table1GBP"}</definedName>
    <definedName name="dg" localSheetId="50" hidden="1">{#N/A,#N/A,TRUE,"Table1USD";#N/A,#N/A,TRUE,"Table1GBP"}</definedName>
    <definedName name="dg" localSheetId="56" hidden="1">{#N/A,#N/A,TRUE,"Table1USD";#N/A,#N/A,TRUE,"Table1GBP"}</definedName>
    <definedName name="dg" localSheetId="57" hidden="1">{#N/A,#N/A,TRUE,"Table1USD";#N/A,#N/A,TRUE,"Table1GBP"}</definedName>
    <definedName name="dg" localSheetId="5" hidden="1">{#N/A,#N/A,TRUE,"Table1USD";#N/A,#N/A,TRUE,"Table1GBP"}</definedName>
    <definedName name="dg" localSheetId="59" hidden="1">{#N/A,#N/A,TRUE,"Table1USD";#N/A,#N/A,TRUE,"Table1GBP"}</definedName>
    <definedName name="dg" localSheetId="61" hidden="1">{#N/A,#N/A,TRUE,"Table1USD";#N/A,#N/A,TRUE,"Table1GBP"}</definedName>
    <definedName name="dg" localSheetId="6" hidden="1">{#N/A,#N/A,TRUE,"Table1USD";#N/A,#N/A,TRUE,"Table1GBP"}</definedName>
    <definedName name="dg" localSheetId="7" hidden="1">{#N/A,#N/A,TRUE,"Table1USD";#N/A,#N/A,TRUE,"Table1GBP"}</definedName>
    <definedName name="dg" hidden="1">{#N/A,#N/A,TRUE,"Table1USD";#N/A,#N/A,TRUE,"Table1GBP"}</definedName>
    <definedName name="DG.DOD.MWBG.CD" localSheetId="10">#REF!</definedName>
    <definedName name="DG.DOD.MWBG.CD" localSheetId="31">#REF!</definedName>
    <definedName name="DG.DOD.MWBG.CD" localSheetId="49">#REF!</definedName>
    <definedName name="DG.DOD.MWBG.CD" localSheetId="50">#REF!</definedName>
    <definedName name="DG.DOD.MWBG.CD" localSheetId="56">#REF!</definedName>
    <definedName name="DG.DOD.MWBG.CD" localSheetId="57">#REF!</definedName>
    <definedName name="DG.DOD.MWBG.CD" localSheetId="5">#REF!</definedName>
    <definedName name="DG.DOD.MWBG.CD" localSheetId="59">#REF!</definedName>
    <definedName name="DG.DOD.MWBG.CD" localSheetId="61">#REF!</definedName>
    <definedName name="DG.DOD.MWBG.CD">#REF!</definedName>
    <definedName name="DG_S" localSheetId="10">#REF!</definedName>
    <definedName name="DG_S" localSheetId="31">#REF!</definedName>
    <definedName name="DG_S" localSheetId="49">#REF!</definedName>
    <definedName name="DG_S" localSheetId="50">#REF!</definedName>
    <definedName name="DG_S" localSheetId="56">#REF!</definedName>
    <definedName name="DG_S" localSheetId="57">#REF!</definedName>
    <definedName name="DG_S" localSheetId="5">#REF!</definedName>
    <definedName name="DG_S" localSheetId="59">#REF!</definedName>
    <definedName name="DG_S" localSheetId="61">#REF!</definedName>
    <definedName name="DG_S">#REF!</definedName>
    <definedName name="dgfwe" localSheetId="10">#REF!</definedName>
    <definedName name="dgfwe" localSheetId="31">#REF!</definedName>
    <definedName name="dgfwe" localSheetId="49">#REF!</definedName>
    <definedName name="dgfwe" localSheetId="50">#REF!</definedName>
    <definedName name="dgfwe" localSheetId="56">#REF!</definedName>
    <definedName name="dgfwe" localSheetId="57">#REF!</definedName>
    <definedName name="dgfwe" localSheetId="5">#REF!</definedName>
    <definedName name="dgfwe" localSheetId="59">#REF!</definedName>
    <definedName name="dgfwe" localSheetId="61">#REF!</definedName>
    <definedName name="dgfwe">#REF!</definedName>
    <definedName name="DGproj">#N/A</definedName>
    <definedName name="dgzhdzdj" localSheetId="10">'[26]10'!#REF!</definedName>
    <definedName name="dgzhdzdj" localSheetId="31">'[26]10'!#REF!</definedName>
    <definedName name="dgzhdzdj" localSheetId="49">'[27]10'!#REF!</definedName>
    <definedName name="dgzhdzdj" localSheetId="50">'[27]10'!#REF!</definedName>
    <definedName name="dgzhdzdj" localSheetId="56">'[26]10'!#REF!</definedName>
    <definedName name="dgzhdzdj" localSheetId="57">'[26]10'!#REF!</definedName>
    <definedName name="dgzhdzdj" localSheetId="59">'[26]10'!#REF!</definedName>
    <definedName name="dgzhdzdj" localSheetId="61">'[26]10'!#REF!</definedName>
    <definedName name="dgzhdzdj">'[26]10'!#REF!</definedName>
    <definedName name="DHD" localSheetId="10">#REF!</definedName>
    <definedName name="DHD" localSheetId="31">#REF!</definedName>
    <definedName name="DHD" localSheetId="49">#REF!</definedName>
    <definedName name="DHD" localSheetId="50">#REF!</definedName>
    <definedName name="DHD" localSheetId="56">#REF!</definedName>
    <definedName name="DHD" localSheetId="57">#REF!</definedName>
    <definedName name="DHD" localSheetId="5">#REF!</definedName>
    <definedName name="DHD" localSheetId="59">#REF!</definedName>
    <definedName name="DHD" localSheetId="61">#REF!</definedName>
    <definedName name="DHD">#REF!</definedName>
    <definedName name="dig8_10f" localSheetId="10">#REF!</definedName>
    <definedName name="dig8_10f" localSheetId="31">#REF!</definedName>
    <definedName name="dig8_10f" localSheetId="49">#REF!</definedName>
    <definedName name="dig8_10f" localSheetId="50">#REF!</definedName>
    <definedName name="dig8_10f" localSheetId="56">#REF!</definedName>
    <definedName name="dig8_10f" localSheetId="57">#REF!</definedName>
    <definedName name="dig8_10f" localSheetId="5">#REF!</definedName>
    <definedName name="dig8_10f" localSheetId="59">#REF!</definedName>
    <definedName name="dig8_10f" localSheetId="61">#REF!</definedName>
    <definedName name="dig8_10f">#REF!</definedName>
    <definedName name="dis" localSheetId="10">#REF!</definedName>
    <definedName name="dis" localSheetId="12">#REF!</definedName>
    <definedName name="dis" localSheetId="1">#REF!</definedName>
    <definedName name="dis" localSheetId="2">#REF!</definedName>
    <definedName name="dis" localSheetId="31">#REF!</definedName>
    <definedName name="dis" localSheetId="4">#REF!</definedName>
    <definedName name="dis" localSheetId="49">#REF!</definedName>
    <definedName name="dis" localSheetId="50">#REF!</definedName>
    <definedName name="dis" localSheetId="56">#REF!</definedName>
    <definedName name="dis" localSheetId="57">#REF!</definedName>
    <definedName name="dis" localSheetId="5">#REF!</definedName>
    <definedName name="dis" localSheetId="59">#REF!</definedName>
    <definedName name="dis" localSheetId="61">#REF!</definedName>
    <definedName name="dis" localSheetId="6">#REF!</definedName>
    <definedName name="dis" localSheetId="7">#REF!</definedName>
    <definedName name="dis">#REF!</definedName>
    <definedName name="DISBE" localSheetId="10">#REF!</definedName>
    <definedName name="DISBE" localSheetId="31">#REF!</definedName>
    <definedName name="DISBE" localSheetId="49">#REF!</definedName>
    <definedName name="DISBE" localSheetId="50">#REF!</definedName>
    <definedName name="DISBE" localSheetId="56">#REF!</definedName>
    <definedName name="DISBE" localSheetId="57">#REF!</definedName>
    <definedName name="DISBE" localSheetId="5">#REF!</definedName>
    <definedName name="DISBE" localSheetId="59">#REF!</definedName>
    <definedName name="DISBE" localSheetId="61">#REF!</definedName>
    <definedName name="DISBE">#REF!</definedName>
    <definedName name="DISBURSEMENT" localSheetId="10">#REF!</definedName>
    <definedName name="DISBURSEMENT" localSheetId="31">#REF!</definedName>
    <definedName name="DISBURSEMENT" localSheetId="49">#REF!</definedName>
    <definedName name="DISBURSEMENT" localSheetId="50">#REF!</definedName>
    <definedName name="DISBURSEMENT" localSheetId="56">#REF!</definedName>
    <definedName name="DISBURSEMENT" localSheetId="57">#REF!</definedName>
    <definedName name="DISBURSEMENT" localSheetId="5">#REF!</definedName>
    <definedName name="DISBURSEMENT" localSheetId="59">#REF!</definedName>
    <definedName name="DISBURSEMENT" localSheetId="61">#REF!</definedName>
    <definedName name="DISBURSEMENT">#REF!</definedName>
    <definedName name="Discount_IDA">[71]NPV!$B$28</definedName>
    <definedName name="Discount_IDA1" localSheetId="10">#REF!</definedName>
    <definedName name="Discount_IDA1" localSheetId="31">#REF!</definedName>
    <definedName name="Discount_IDA1" localSheetId="49">#REF!</definedName>
    <definedName name="Discount_IDA1" localSheetId="50">#REF!</definedName>
    <definedName name="Discount_IDA1" localSheetId="56">#REF!</definedName>
    <definedName name="Discount_IDA1" localSheetId="57">#REF!</definedName>
    <definedName name="Discount_IDA1" localSheetId="5">#REF!</definedName>
    <definedName name="Discount_IDA1" localSheetId="59">#REF!</definedName>
    <definedName name="Discount_IDA1" localSheetId="61">#REF!</definedName>
    <definedName name="Discount_IDA1">#REF!</definedName>
    <definedName name="Discount_NC" localSheetId="10">[71]NPV!#REF!</definedName>
    <definedName name="Discount_NC" localSheetId="31">[71]NPV!#REF!</definedName>
    <definedName name="Discount_NC" localSheetId="56">[71]NPV!#REF!</definedName>
    <definedName name="Discount_NC" localSheetId="57">[71]NPV!#REF!</definedName>
    <definedName name="Discount_NC" localSheetId="59">[71]NPV!#REF!</definedName>
    <definedName name="Discount_NC" localSheetId="61">[71]NPV!#REF!</definedName>
    <definedName name="Discount_NC">[71]NPV!#REF!</definedName>
    <definedName name="DiscountRate" localSheetId="10">#REF!</definedName>
    <definedName name="DiscountRate" localSheetId="31">#REF!</definedName>
    <definedName name="DiscountRate" localSheetId="49">#REF!</definedName>
    <definedName name="DiscountRate" localSheetId="50">#REF!</definedName>
    <definedName name="DiscountRate" localSheetId="56">#REF!</definedName>
    <definedName name="DiscountRate" localSheetId="57">#REF!</definedName>
    <definedName name="DiscountRate" localSheetId="5">#REF!</definedName>
    <definedName name="DiscountRate" localSheetId="59">#REF!</definedName>
    <definedName name="DiscountRate" localSheetId="61">#REF!</definedName>
    <definedName name="DiscountRate">#REF!</definedName>
    <definedName name="DISRATE">'[72]DISC RATES'!$A$3:$E$21</definedName>
    <definedName name="DKK" localSheetId="10">#REF!</definedName>
    <definedName name="DKK" localSheetId="31">#REF!</definedName>
    <definedName name="DKK" localSheetId="49">#REF!</definedName>
    <definedName name="DKK" localSheetId="50">#REF!</definedName>
    <definedName name="DKK" localSheetId="56">#REF!</definedName>
    <definedName name="DKK" localSheetId="57">#REF!</definedName>
    <definedName name="DKK" localSheetId="5">#REF!</definedName>
    <definedName name="DKK" localSheetId="59">#REF!</definedName>
    <definedName name="DKK" localSheetId="61">#REF!</definedName>
    <definedName name="DKK">#REF!</definedName>
    <definedName name="DM" localSheetId="10">#REF!</definedName>
    <definedName name="DM" localSheetId="31">#REF!</definedName>
    <definedName name="DM" localSheetId="49">#REF!</definedName>
    <definedName name="DM" localSheetId="50">#REF!</definedName>
    <definedName name="DM" localSheetId="56">#REF!</definedName>
    <definedName name="DM" localSheetId="57">#REF!</definedName>
    <definedName name="DM" localSheetId="5">#REF!</definedName>
    <definedName name="DM" localSheetId="59">#REF!</definedName>
    <definedName name="DM" localSheetId="61">#REF!</definedName>
    <definedName name="DM">#REF!</definedName>
    <definedName name="DMB" localSheetId="10">'[10]Monetary Dev_Monthly'!#REF!</definedName>
    <definedName name="DMB" localSheetId="31">'[10]Monetary Dev_Monthly'!#REF!</definedName>
    <definedName name="DMB" localSheetId="56">'[10]Monetary Dev_Monthly'!#REF!</definedName>
    <definedName name="DMB" localSheetId="57">'[10]Monetary Dev_Monthly'!#REF!</definedName>
    <definedName name="DMB" localSheetId="59">'[10]Monetary Dev_Monthly'!#REF!</definedName>
    <definedName name="DMB" localSheetId="61">'[10]Monetary Dev_Monthly'!#REF!</definedName>
    <definedName name="DMB">'[10]Monetary Dev_Monthly'!#REF!</definedName>
    <definedName name="DMU" localSheetId="10">'[44]WETA BOP'!#REF!</definedName>
    <definedName name="DMU" localSheetId="31">'[44]WETA BOP'!#REF!</definedName>
    <definedName name="DMU" localSheetId="56">'[44]WETA BOP'!#REF!</definedName>
    <definedName name="DMU" localSheetId="57">'[44]WETA BOP'!#REF!</definedName>
    <definedName name="DMU" localSheetId="59">'[44]WETA BOP'!#REF!</definedName>
    <definedName name="DMU" localSheetId="61">'[44]WETA BOP'!#REF!</definedName>
    <definedName name="DMU">'[44]WETA BOP'!#REF!</definedName>
    <definedName name="DMX" localSheetId="10">'[73]Table 1'!#REF!</definedName>
    <definedName name="DMX" localSheetId="31">'[73]Table 1'!#REF!</definedName>
    <definedName name="DMX" localSheetId="56">'[73]Table 1'!#REF!</definedName>
    <definedName name="DMX" localSheetId="57">'[73]Table 1'!#REF!</definedName>
    <definedName name="DMX" localSheetId="59">'[73]Table 1'!#REF!</definedName>
    <definedName name="DMX" localSheetId="61">'[73]Table 1'!#REF!</definedName>
    <definedName name="DMX">'[73]Table 1'!#REF!</definedName>
    <definedName name="DMX_Current">[58]Cover!$D$11</definedName>
    <definedName name="DMX_PRG">[58]Cover!$D$12</definedName>
    <definedName name="DO" localSheetId="10">#REF!</definedName>
    <definedName name="DO" localSheetId="31">#REF!</definedName>
    <definedName name="DO" localSheetId="49">#REF!</definedName>
    <definedName name="DO" localSheetId="50">#REF!</definedName>
    <definedName name="DO" localSheetId="56">#REF!</definedName>
    <definedName name="DO" localSheetId="57">#REF!</definedName>
    <definedName name="DO" localSheetId="5">#REF!</definedName>
    <definedName name="DO" localSheetId="59">#REF!</definedName>
    <definedName name="DO" localSheetId="61">#REF!</definedName>
    <definedName name="DO">#REF!</definedName>
    <definedName name="doit" localSheetId="10">#REF!</definedName>
    <definedName name="doit" localSheetId="31">#REF!</definedName>
    <definedName name="doit" localSheetId="49">#REF!</definedName>
    <definedName name="doit" localSheetId="50">#REF!</definedName>
    <definedName name="doit" localSheetId="56">#REF!</definedName>
    <definedName name="doit" localSheetId="57">#REF!</definedName>
    <definedName name="doit" localSheetId="5">#REF!</definedName>
    <definedName name="doit" localSheetId="59">#REF!</definedName>
    <definedName name="doit" localSheetId="61">#REF!</definedName>
    <definedName name="doit">#REF!</definedName>
    <definedName name="Download" localSheetId="10">'[10]IFS SURVEYS Dec1990_Feb2004'!#REF!</definedName>
    <definedName name="Download" localSheetId="31">'[10]IFS SURVEYS Dec1990_Feb2004'!#REF!</definedName>
    <definedName name="Download" localSheetId="56">'[10]IFS SURVEYS Dec1990_Feb2004'!#REF!</definedName>
    <definedName name="Download" localSheetId="57">'[10]IFS SURVEYS Dec1990_Feb2004'!#REF!</definedName>
    <definedName name="Download" localSheetId="59">'[10]IFS SURVEYS Dec1990_Feb2004'!#REF!</definedName>
    <definedName name="Download" localSheetId="61">'[10]IFS SURVEYS Dec1990_Feb2004'!#REF!</definedName>
    <definedName name="Download">'[10]IFS SURVEYS Dec1990_Feb2004'!#REF!</definedName>
    <definedName name="Dproj">#N/A</definedName>
    <definedName name="DPT" localSheetId="10">#REF!</definedName>
    <definedName name="DPT" localSheetId="31">#REF!</definedName>
    <definedName name="DPT" localSheetId="49">#REF!</definedName>
    <definedName name="DPT" localSheetId="50">#REF!</definedName>
    <definedName name="DPT" localSheetId="56">#REF!</definedName>
    <definedName name="DPT" localSheetId="57">#REF!</definedName>
    <definedName name="DPT" localSheetId="5">#REF!</definedName>
    <definedName name="DPT" localSheetId="59">#REF!</definedName>
    <definedName name="DPT" localSheetId="61">#REF!</definedName>
    <definedName name="DPT">#REF!</definedName>
    <definedName name="dr" localSheetId="10">#REF!</definedName>
    <definedName name="dr" localSheetId="12" hidden="1">{#N/A,#N/A,TRUE,"Table1USD";#N/A,#N/A,TRUE,"Table1GBP"}</definedName>
    <definedName name="dr" localSheetId="1" hidden="1">{#N/A,#N/A,TRUE,"Table1USD";#N/A,#N/A,TRUE,"Table1GBP"}</definedName>
    <definedName name="dr" localSheetId="2" hidden="1">{#N/A,#N/A,TRUE,"Table1USD";#N/A,#N/A,TRUE,"Table1GBP"}</definedName>
    <definedName name="dr" localSheetId="31" hidden="1">{#N/A,#N/A,TRUE,"Table1USD";#N/A,#N/A,TRUE,"Table1GBP"}</definedName>
    <definedName name="dr" localSheetId="3" hidden="1">{#N/A,#N/A,TRUE,"Table1USD";#N/A,#N/A,TRUE,"Table1GBP"}</definedName>
    <definedName name="dr" localSheetId="4" hidden="1">{#N/A,#N/A,TRUE,"Table1USD";#N/A,#N/A,TRUE,"Table1GBP"}</definedName>
    <definedName name="dr" localSheetId="49" hidden="1">{#N/A,#N/A,TRUE,"Table1USD";#N/A,#N/A,TRUE,"Table1GBP"}</definedName>
    <definedName name="dr" localSheetId="50" hidden="1">{#N/A,#N/A,TRUE,"Table1USD";#N/A,#N/A,TRUE,"Table1GBP"}</definedName>
    <definedName name="dr" localSheetId="56" hidden="1">{#N/A,#N/A,TRUE,"Table1USD";#N/A,#N/A,TRUE,"Table1GBP"}</definedName>
    <definedName name="dr" localSheetId="57" hidden="1">{#N/A,#N/A,TRUE,"Table1USD";#N/A,#N/A,TRUE,"Table1GBP"}</definedName>
    <definedName name="dr" localSheetId="5" hidden="1">{#N/A,#N/A,TRUE,"Table1USD";#N/A,#N/A,TRUE,"Table1GBP"}</definedName>
    <definedName name="dr" localSheetId="59" hidden="1">{#N/A,#N/A,TRUE,"Table1USD";#N/A,#N/A,TRUE,"Table1GBP"}</definedName>
    <definedName name="dr" localSheetId="61" hidden="1">{#N/A,#N/A,TRUE,"Table1USD";#N/A,#N/A,TRUE,"Table1GBP"}</definedName>
    <definedName name="dr" localSheetId="6" hidden="1">{#N/A,#N/A,TRUE,"Table1USD";#N/A,#N/A,TRUE,"Table1GBP"}</definedName>
    <definedName name="dr" localSheetId="7" hidden="1">{#N/A,#N/A,TRUE,"Table1USD";#N/A,#N/A,TRUE,"Table1GBP"}</definedName>
    <definedName name="dr" hidden="1">{#N/A,#N/A,TRUE,"Table1USD";#N/A,#N/A,TRUE,"Table1GBP"}</definedName>
    <definedName name="drs">'[74]Scheduled Repayment'!$E$2:$AV$2</definedName>
    <definedName name="drt">[41]Constants!$C$2</definedName>
    <definedName name="DS" localSheetId="10">#REF!</definedName>
    <definedName name="DS" localSheetId="31">#REF!</definedName>
    <definedName name="DS" localSheetId="49">#REF!</definedName>
    <definedName name="DS" localSheetId="50">#REF!</definedName>
    <definedName name="DS" localSheetId="56">#REF!</definedName>
    <definedName name="DS" localSheetId="57">#REF!</definedName>
    <definedName name="DS" localSheetId="5">#REF!</definedName>
    <definedName name="DS" localSheetId="59">#REF!</definedName>
    <definedName name="DS" localSheetId="61">#REF!</definedName>
    <definedName name="DS">#REF!</definedName>
    <definedName name="DS.MIS" localSheetId="10">#REF!</definedName>
    <definedName name="DS.MIS" localSheetId="31">#REF!</definedName>
    <definedName name="DS.MIS" localSheetId="49">#REF!</definedName>
    <definedName name="DS.MIS" localSheetId="50">#REF!</definedName>
    <definedName name="DS.MIS" localSheetId="56">#REF!</definedName>
    <definedName name="DS.MIS" localSheetId="57">#REF!</definedName>
    <definedName name="DS.MIS" localSheetId="5">#REF!</definedName>
    <definedName name="DS.MIS" localSheetId="59">#REF!</definedName>
    <definedName name="DS.MIS" localSheetId="61">#REF!</definedName>
    <definedName name="DS.MIS">#REF!</definedName>
    <definedName name="DS1.MIS" localSheetId="10">#REF!</definedName>
    <definedName name="DS1.MIS" localSheetId="31">#REF!</definedName>
    <definedName name="DS1.MIS" localSheetId="49">#REF!</definedName>
    <definedName name="DS1.MIS" localSheetId="50">#REF!</definedName>
    <definedName name="DS1.MIS" localSheetId="56">#REF!</definedName>
    <definedName name="DS1.MIS" localSheetId="57">#REF!</definedName>
    <definedName name="DS1.MIS" localSheetId="5">#REF!</definedName>
    <definedName name="DS1.MIS" localSheetId="59">#REF!</definedName>
    <definedName name="DS1.MIS" localSheetId="61">#REF!</definedName>
    <definedName name="DS1.MIS">#REF!</definedName>
    <definedName name="DS2.MIS" localSheetId="10">#REF!</definedName>
    <definedName name="DS2.MIS" localSheetId="31">#REF!</definedName>
    <definedName name="DS2.MIS" localSheetId="49">#REF!</definedName>
    <definedName name="DS2.MIS" localSheetId="50">#REF!</definedName>
    <definedName name="DS2.MIS" localSheetId="56">#REF!</definedName>
    <definedName name="DS2.MIS" localSheetId="57">#REF!</definedName>
    <definedName name="DS2.MIS" localSheetId="5">#REF!</definedName>
    <definedName name="DS2.MIS" localSheetId="59">#REF!</definedName>
    <definedName name="DS2.MIS" localSheetId="61">#REF!</definedName>
    <definedName name="DS2.MIS">#REF!</definedName>
    <definedName name="DS3.MIS" localSheetId="10">#REF!</definedName>
    <definedName name="DS3.MIS" localSheetId="31">#REF!</definedName>
    <definedName name="DS3.MIS" localSheetId="49">#REF!</definedName>
    <definedName name="DS3.MIS" localSheetId="50">#REF!</definedName>
    <definedName name="DS3.MIS" localSheetId="56">#REF!</definedName>
    <definedName name="DS3.MIS" localSheetId="57">#REF!</definedName>
    <definedName name="DS3.MIS" localSheetId="5">#REF!</definedName>
    <definedName name="DS3.MIS" localSheetId="59">#REF!</definedName>
    <definedName name="DS3.MIS" localSheetId="61">#REF!</definedName>
    <definedName name="DS3.MIS">#REF!</definedName>
    <definedName name="DS4.MIS" localSheetId="10">#REF!</definedName>
    <definedName name="DS4.MIS" localSheetId="31">#REF!</definedName>
    <definedName name="DS4.MIS" localSheetId="49">#REF!</definedName>
    <definedName name="DS4.MIS" localSheetId="50">#REF!</definedName>
    <definedName name="DS4.MIS" localSheetId="56">#REF!</definedName>
    <definedName name="DS4.MIS" localSheetId="57">#REF!</definedName>
    <definedName name="DS4.MIS" localSheetId="5">#REF!</definedName>
    <definedName name="DS4.MIS" localSheetId="59">#REF!</definedName>
    <definedName name="DS4.MIS" localSheetId="61">#REF!</definedName>
    <definedName name="DS4.MIS">#REF!</definedName>
    <definedName name="DSA_Assumptions" localSheetId="10">#REF!</definedName>
    <definedName name="DSA_Assumptions" localSheetId="31">#REF!</definedName>
    <definedName name="DSA_Assumptions" localSheetId="49">#REF!</definedName>
    <definedName name="DSA_Assumptions" localSheetId="50">#REF!</definedName>
    <definedName name="DSA_Assumptions" localSheetId="56">#REF!</definedName>
    <definedName name="DSA_Assumptions" localSheetId="57">#REF!</definedName>
    <definedName name="DSA_Assumptions" localSheetId="5">#REF!</definedName>
    <definedName name="DSA_Assumptions" localSheetId="59">#REF!</definedName>
    <definedName name="DSA_Assumptions" localSheetId="61">#REF!</definedName>
    <definedName name="DSA_Assumptions">#REF!</definedName>
    <definedName name="DSABOP" localSheetId="10">#REF!</definedName>
    <definedName name="DSABOP" localSheetId="31">#REF!</definedName>
    <definedName name="DSABOP" localSheetId="49">#REF!</definedName>
    <definedName name="DSABOP" localSheetId="50">#REF!</definedName>
    <definedName name="DSABOP" localSheetId="56">#REF!</definedName>
    <definedName name="DSABOP" localSheetId="57">#REF!</definedName>
    <definedName name="DSABOP" localSheetId="5">#REF!</definedName>
    <definedName name="DSABOP" localSheetId="59">#REF!</definedName>
    <definedName name="DSABOP" localSheetId="61">#REF!</definedName>
    <definedName name="DSABOP">#REF!</definedName>
    <definedName name="dsaf" localSheetId="10">'[75]Table 1'!#REF!</definedName>
    <definedName name="dsaf">'[75]Table 1'!#REF!</definedName>
    <definedName name="dsaout" localSheetId="10">#REF!</definedName>
    <definedName name="dsaout" localSheetId="31">#REF!</definedName>
    <definedName name="dsaout" localSheetId="49">#REF!</definedName>
    <definedName name="dsaout" localSheetId="50">#REF!</definedName>
    <definedName name="dsaout" localSheetId="56">#REF!</definedName>
    <definedName name="dsaout" localSheetId="57">#REF!</definedName>
    <definedName name="dsaout" localSheetId="5">#REF!</definedName>
    <definedName name="dsaout" localSheetId="59">#REF!</definedName>
    <definedName name="dsaout" localSheetId="61">#REF!</definedName>
    <definedName name="dsaout">#REF!</definedName>
    <definedName name="DSD">#N/A</definedName>
    <definedName name="DSD_S">#N/A</definedName>
    <definedName name="DSDB">#N/A</definedName>
    <definedName name="DSDG">#N/A</definedName>
    <definedName name="dsfgds" localSheetId="10" hidden="1">#REF!</definedName>
    <definedName name="dsfgds" localSheetId="12" hidden="1">#REF!</definedName>
    <definedName name="dsfgds" localSheetId="1" hidden="1">#REF!</definedName>
    <definedName name="dsfgds" localSheetId="2" hidden="1">#REF!</definedName>
    <definedName name="dsfgds" localSheetId="31" hidden="1">#REF!</definedName>
    <definedName name="dsfgds" localSheetId="4" hidden="1">#REF!</definedName>
    <definedName name="dsfgds" localSheetId="49" hidden="1">#REF!</definedName>
    <definedName name="dsfgds" localSheetId="50" hidden="1">#REF!</definedName>
    <definedName name="dsfgds" localSheetId="56" hidden="1">#REF!</definedName>
    <definedName name="dsfgds" localSheetId="57" hidden="1">#REF!</definedName>
    <definedName name="dsfgds" localSheetId="5" hidden="1">#REF!</definedName>
    <definedName name="dsfgds" localSheetId="59" hidden="1">#REF!</definedName>
    <definedName name="dsfgds" localSheetId="61" hidden="1">#REF!</definedName>
    <definedName name="dsfgds" localSheetId="6" hidden="1">#REF!</definedName>
    <definedName name="dsfgds" localSheetId="7" hidden="1">#REF!</definedName>
    <definedName name="dsfgds" hidden="1">#REF!</definedName>
    <definedName name="DSI" localSheetId="10">#REF!</definedName>
    <definedName name="DSI" localSheetId="31">#REF!</definedName>
    <definedName name="DSI" localSheetId="49">#REF!</definedName>
    <definedName name="DSI" localSheetId="50">#REF!</definedName>
    <definedName name="DSI" localSheetId="56">#REF!</definedName>
    <definedName name="DSI" localSheetId="57">#REF!</definedName>
    <definedName name="DSI" localSheetId="5">#REF!</definedName>
    <definedName name="DSI" localSheetId="59">#REF!</definedName>
    <definedName name="DSI" localSheetId="61">#REF!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10">#REF!</definedName>
    <definedName name="DSP" localSheetId="31">#REF!</definedName>
    <definedName name="DSP" localSheetId="49">#REF!</definedName>
    <definedName name="DSP" localSheetId="50">#REF!</definedName>
    <definedName name="DSP" localSheetId="56">#REF!</definedName>
    <definedName name="DSP" localSheetId="57">#REF!</definedName>
    <definedName name="DSP" localSheetId="5">#REF!</definedName>
    <definedName name="DSP" localSheetId="59">#REF!</definedName>
    <definedName name="DSP" localSheetId="61">#REF!</definedName>
    <definedName name="DSP">#REF!</definedName>
    <definedName name="DSPBproj">#N/A</definedName>
    <definedName name="DSPG" localSheetId="10">#REF!</definedName>
    <definedName name="DSPG" localSheetId="31">#REF!</definedName>
    <definedName name="DSPG" localSheetId="49">#REF!</definedName>
    <definedName name="DSPG" localSheetId="50">#REF!</definedName>
    <definedName name="DSPG" localSheetId="56">#REF!</definedName>
    <definedName name="DSPG" localSheetId="57">#REF!</definedName>
    <definedName name="DSPG" localSheetId="5">#REF!</definedName>
    <definedName name="DSPG" localSheetId="59">#REF!</definedName>
    <definedName name="DSPG" localSheetId="61">#REF!</definedName>
    <definedName name="DSPG">#REF!</definedName>
    <definedName name="DSPGproj">#N/A</definedName>
    <definedName name="DSPproj">#N/A</definedName>
    <definedName name="DSPSD">#N/A</definedName>
    <definedName name="DSPSDB">#N/A</definedName>
    <definedName name="DSPSDG">#N/A</definedName>
    <definedName name="DT.AMA.DECT.CD" localSheetId="10">#REF!</definedName>
    <definedName name="DT.AMA.DECT.CD" localSheetId="31">#REF!</definedName>
    <definedName name="DT.AMA.DECT.CD" localSheetId="49">#REF!</definedName>
    <definedName name="DT.AMA.DECT.CD" localSheetId="50">#REF!</definedName>
    <definedName name="DT.AMA.DECT.CD" localSheetId="56">#REF!</definedName>
    <definedName name="DT.AMA.DECT.CD" localSheetId="57">#REF!</definedName>
    <definedName name="DT.AMA.DECT.CD" localSheetId="5">#REF!</definedName>
    <definedName name="DT.AMA.DECT.CD" localSheetId="59">#REF!</definedName>
    <definedName name="DT.AMA.DECT.CD" localSheetId="61">#REF!</definedName>
    <definedName name="DT.AMA.DECT.CD">#REF!</definedName>
    <definedName name="DT.AMD.DECT.CD" localSheetId="10">#REF!</definedName>
    <definedName name="DT.AMD.DECT.CD" localSheetId="31">#REF!</definedName>
    <definedName name="DT.AMD.DECT.CD" localSheetId="49">#REF!</definedName>
    <definedName name="DT.AMD.DECT.CD" localSheetId="50">#REF!</definedName>
    <definedName name="DT.AMD.DECT.CD" localSheetId="56">#REF!</definedName>
    <definedName name="DT.AMD.DECT.CD" localSheetId="57">#REF!</definedName>
    <definedName name="DT.AMD.DECT.CD" localSheetId="5">#REF!</definedName>
    <definedName name="DT.AMD.DECT.CD" localSheetId="59">#REF!</definedName>
    <definedName name="DT.AMD.DECT.CD" localSheetId="61">#REF!</definedName>
    <definedName name="DT.AMD.DECT.CD">#REF!</definedName>
    <definedName name="DT.AMD.DLXF.CD" localSheetId="10">#REF!</definedName>
    <definedName name="DT.AMD.DLXF.CD" localSheetId="31">#REF!</definedName>
    <definedName name="DT.AMD.DLXF.CD" localSheetId="49">#REF!</definedName>
    <definedName name="DT.AMD.DLXF.CD" localSheetId="50">#REF!</definedName>
    <definedName name="DT.AMD.DLXF.CD" localSheetId="56">#REF!</definedName>
    <definedName name="DT.AMD.DLXF.CD" localSheetId="57">#REF!</definedName>
    <definedName name="DT.AMD.DLXF.CD" localSheetId="5">#REF!</definedName>
    <definedName name="DT.AMD.DLXF.CD" localSheetId="59">#REF!</definedName>
    <definedName name="DT.AMD.DLXF.CD" localSheetId="61">#REF!</definedName>
    <definedName name="DT.AMD.DLXF.CD">#REF!</definedName>
    <definedName name="DT.AMN.DLXF.CD" localSheetId="10">#REF!</definedName>
    <definedName name="DT.AMN.DLXF.CD" localSheetId="31">#REF!</definedName>
    <definedName name="DT.AMN.DLXF.CD" localSheetId="49">#REF!</definedName>
    <definedName name="DT.AMN.DLXF.CD" localSheetId="50">#REF!</definedName>
    <definedName name="DT.AMN.DLXF.CD" localSheetId="56">#REF!</definedName>
    <definedName name="DT.AMN.DLXF.CD" localSheetId="57">#REF!</definedName>
    <definedName name="DT.AMN.DLXF.CD" localSheetId="5">#REF!</definedName>
    <definedName name="DT.AMN.DLXF.CD" localSheetId="59">#REF!</definedName>
    <definedName name="DT.AMN.DLXF.CD" localSheetId="61">#REF!</definedName>
    <definedName name="DT.AMN.DLXF.CD">#REF!</definedName>
    <definedName name="DT.AMP.DECT.CD" localSheetId="10">#REF!</definedName>
    <definedName name="DT.AMP.DECT.CD" localSheetId="31">#REF!</definedName>
    <definedName name="DT.AMP.DECT.CD" localSheetId="49">#REF!</definedName>
    <definedName name="DT.AMP.DECT.CD" localSheetId="50">#REF!</definedName>
    <definedName name="DT.AMP.DECT.CD" localSheetId="56">#REF!</definedName>
    <definedName name="DT.AMP.DECT.CD" localSheetId="57">#REF!</definedName>
    <definedName name="DT.AMP.DECT.CD" localSheetId="5">#REF!</definedName>
    <definedName name="DT.AMP.DECT.CD" localSheetId="59">#REF!</definedName>
    <definedName name="DT.AMP.DECT.CD" localSheetId="61">#REF!</definedName>
    <definedName name="DT.AMP.DECT.CD">#REF!</definedName>
    <definedName name="DT.AMR.DLXF.CD" localSheetId="10">#REF!</definedName>
    <definedName name="DT.AMR.DLXF.CD" localSheetId="31">#REF!</definedName>
    <definedName name="DT.AMR.DLXF.CD" localSheetId="49">#REF!</definedName>
    <definedName name="DT.AMR.DLXF.CD" localSheetId="50">#REF!</definedName>
    <definedName name="DT.AMR.DLXF.CD" localSheetId="56">#REF!</definedName>
    <definedName name="DT.AMR.DLXF.CD" localSheetId="57">#REF!</definedName>
    <definedName name="DT.AMR.DLXF.CD" localSheetId="5">#REF!</definedName>
    <definedName name="DT.AMR.DLXF.CD" localSheetId="59">#REF!</definedName>
    <definedName name="DT.AMR.DLXF.CD" localSheetId="61">#REF!</definedName>
    <definedName name="DT.AMR.DLXF.CD">#REF!</definedName>
    <definedName name="DT.AMT.BLAT.CD" localSheetId="10">#REF!</definedName>
    <definedName name="DT.AMT.BLAT.CD" localSheetId="31">#REF!</definedName>
    <definedName name="DT.AMT.BLAT.CD" localSheetId="49">#REF!</definedName>
    <definedName name="DT.AMT.BLAT.CD" localSheetId="50">#REF!</definedName>
    <definedName name="DT.AMT.BLAT.CD" localSheetId="56">#REF!</definedName>
    <definedName name="DT.AMT.BLAT.CD" localSheetId="57">#REF!</definedName>
    <definedName name="DT.AMT.BLAT.CD" localSheetId="5">#REF!</definedName>
    <definedName name="DT.AMT.BLAT.CD" localSheetId="59">#REF!</definedName>
    <definedName name="DT.AMT.BLAT.CD" localSheetId="61">#REF!</definedName>
    <definedName name="DT.AMT.BLAT.CD">#REF!</definedName>
    <definedName name="DT.AMT.DIMF.CD" localSheetId="10">#REF!</definedName>
    <definedName name="DT.AMT.DIMF.CD" localSheetId="31">#REF!</definedName>
    <definedName name="DT.AMT.DIMF.CD" localSheetId="49">#REF!</definedName>
    <definedName name="DT.AMT.DIMF.CD" localSheetId="50">#REF!</definedName>
    <definedName name="DT.AMT.DIMF.CD" localSheetId="56">#REF!</definedName>
    <definedName name="DT.AMT.DIMF.CD" localSheetId="57">#REF!</definedName>
    <definedName name="DT.AMT.DIMF.CD" localSheetId="5">#REF!</definedName>
    <definedName name="DT.AMT.DIMF.CD" localSheetId="59">#REF!</definedName>
    <definedName name="DT.AMT.DIMF.CD" localSheetId="61">#REF!</definedName>
    <definedName name="DT.AMT.DIMF.CD">#REF!</definedName>
    <definedName name="DT.AMT.DPNG.CD" localSheetId="10">#REF!</definedName>
    <definedName name="DT.AMT.DPNG.CD" localSheetId="31">#REF!</definedName>
    <definedName name="DT.AMT.DPNG.CD" localSheetId="49">#REF!</definedName>
    <definedName name="DT.AMT.DPNG.CD" localSheetId="50">#REF!</definedName>
    <definedName name="DT.AMT.DPNG.CD" localSheetId="56">#REF!</definedName>
    <definedName name="DT.AMT.DPNG.CD" localSheetId="57">#REF!</definedName>
    <definedName name="DT.AMT.DPNG.CD" localSheetId="5">#REF!</definedName>
    <definedName name="DT.AMT.DPNG.CD" localSheetId="59">#REF!</definedName>
    <definedName name="DT.AMT.DPNG.CD" localSheetId="61">#REF!</definedName>
    <definedName name="DT.AMT.DPNG.CD">#REF!</definedName>
    <definedName name="DT.AMT.DRSA.CD" localSheetId="10">#REF!</definedName>
    <definedName name="DT.AMT.DRSA.CD" localSheetId="31">#REF!</definedName>
    <definedName name="DT.AMT.DRSA.CD" localSheetId="49">#REF!</definedName>
    <definedName name="DT.AMT.DRSA.CD" localSheetId="50">#REF!</definedName>
    <definedName name="DT.AMT.DRSA.CD" localSheetId="56">#REF!</definedName>
    <definedName name="DT.AMT.DRSA.CD" localSheetId="57">#REF!</definedName>
    <definedName name="DT.AMT.DRSA.CD" localSheetId="5">#REF!</definedName>
    <definedName name="DT.AMT.DRSA.CD" localSheetId="59">#REF!</definedName>
    <definedName name="DT.AMT.DRSA.CD" localSheetId="61">#REF!</definedName>
    <definedName name="DT.AMT.DRSA.CD">#REF!</definedName>
    <definedName name="DT.AMT.DRSP.CD" localSheetId="10">#REF!</definedName>
    <definedName name="DT.AMT.DRSP.CD" localSheetId="31">#REF!</definedName>
    <definedName name="DT.AMT.DRSP.CD" localSheetId="49">#REF!</definedName>
    <definedName name="DT.AMT.DRSP.CD" localSheetId="50">#REF!</definedName>
    <definedName name="DT.AMT.DRSP.CD" localSheetId="56">#REF!</definedName>
    <definedName name="DT.AMT.DRSP.CD" localSheetId="57">#REF!</definedName>
    <definedName name="DT.AMT.DRSP.CD" localSheetId="5">#REF!</definedName>
    <definedName name="DT.AMT.DRSP.CD" localSheetId="59">#REF!</definedName>
    <definedName name="DT.AMT.DRSP.CD" localSheetId="61">#REF!</definedName>
    <definedName name="DT.AMT.DRSP.CD">#REF!</definedName>
    <definedName name="DT.AMT.MIBR.CD" localSheetId="10">#REF!</definedName>
    <definedName name="DT.AMT.MIBR.CD" localSheetId="31">#REF!</definedName>
    <definedName name="DT.AMT.MIBR.CD" localSheetId="49">#REF!</definedName>
    <definedName name="DT.AMT.MIBR.CD" localSheetId="50">#REF!</definedName>
    <definedName name="DT.AMT.MIBR.CD" localSheetId="56">#REF!</definedName>
    <definedName name="DT.AMT.MIBR.CD" localSheetId="57">#REF!</definedName>
    <definedName name="DT.AMT.MIBR.CD" localSheetId="5">#REF!</definedName>
    <definedName name="DT.AMT.MIBR.CD" localSheetId="59">#REF!</definedName>
    <definedName name="DT.AMT.MIBR.CD" localSheetId="61">#REF!</definedName>
    <definedName name="DT.AMT.MIBR.CD">#REF!</definedName>
    <definedName name="DT.AMT.MIDA.CD" localSheetId="10">#REF!</definedName>
    <definedName name="DT.AMT.MIDA.CD" localSheetId="31">#REF!</definedName>
    <definedName name="DT.AMT.MIDA.CD" localSheetId="49">#REF!</definedName>
    <definedName name="DT.AMT.MIDA.CD" localSheetId="50">#REF!</definedName>
    <definedName name="DT.AMT.MIDA.CD" localSheetId="56">#REF!</definedName>
    <definedName name="DT.AMT.MIDA.CD" localSheetId="57">#REF!</definedName>
    <definedName name="DT.AMT.MIDA.CD" localSheetId="5">#REF!</definedName>
    <definedName name="DT.AMT.MIDA.CD" localSheetId="59">#REF!</definedName>
    <definedName name="DT.AMT.MIDA.CD" localSheetId="61">#REF!</definedName>
    <definedName name="DT.AMT.MIDA.CD">#REF!</definedName>
    <definedName name="DT.AMT.MLAT.CD" localSheetId="10">#REF!</definedName>
    <definedName name="DT.AMT.MLAT.CD" localSheetId="31">#REF!</definedName>
    <definedName name="DT.AMT.MLAT.CD" localSheetId="49">#REF!</definedName>
    <definedName name="DT.AMT.MLAT.CD" localSheetId="50">#REF!</definedName>
    <definedName name="DT.AMT.MLAT.CD" localSheetId="56">#REF!</definedName>
    <definedName name="DT.AMT.MLAT.CD" localSheetId="57">#REF!</definedName>
    <definedName name="DT.AMT.MLAT.CD" localSheetId="5">#REF!</definedName>
    <definedName name="DT.AMT.MLAT.CD" localSheetId="59">#REF!</definedName>
    <definedName name="DT.AMT.MLAT.CD" localSheetId="61">#REF!</definedName>
    <definedName name="DT.AMT.MLAT.CD">#REF!</definedName>
    <definedName name="DT.AMT.PBND.CD" localSheetId="10">#REF!</definedName>
    <definedName name="DT.AMT.PBND.CD" localSheetId="31">#REF!</definedName>
    <definedName name="DT.AMT.PBND.CD" localSheetId="49">#REF!</definedName>
    <definedName name="DT.AMT.PBND.CD" localSheetId="50">#REF!</definedName>
    <definedName name="DT.AMT.PBND.CD" localSheetId="56">#REF!</definedName>
    <definedName name="DT.AMT.PBND.CD" localSheetId="57">#REF!</definedName>
    <definedName name="DT.AMT.PBND.CD" localSheetId="5">#REF!</definedName>
    <definedName name="DT.AMT.PBND.CD" localSheetId="59">#REF!</definedName>
    <definedName name="DT.AMT.PBND.CD" localSheetId="61">#REF!</definedName>
    <definedName name="DT.AMT.PBND.CD">#REF!</definedName>
    <definedName name="DT.AMT.PRVT.CD" localSheetId="10">#REF!</definedName>
    <definedName name="DT.AMT.PRVT.CD" localSheetId="31">#REF!</definedName>
    <definedName name="DT.AMT.PRVT.CD" localSheetId="49">#REF!</definedName>
    <definedName name="DT.AMT.PRVT.CD" localSheetId="50">#REF!</definedName>
    <definedName name="DT.AMT.PRVT.CD" localSheetId="56">#REF!</definedName>
    <definedName name="DT.AMT.PRVT.CD" localSheetId="57">#REF!</definedName>
    <definedName name="DT.AMT.PRVT.CD" localSheetId="5">#REF!</definedName>
    <definedName name="DT.AMT.PRVT.CD" localSheetId="59">#REF!</definedName>
    <definedName name="DT.AMT.PRVT.CD" localSheetId="61">#REF!</definedName>
    <definedName name="DT.AMT.PRVT.CD">#REF!</definedName>
    <definedName name="DT.ARA.DECT.CD" localSheetId="10">#REF!</definedName>
    <definedName name="DT.ARA.DECT.CD" localSheetId="31">#REF!</definedName>
    <definedName name="DT.ARA.DECT.CD" localSheetId="49">#REF!</definedName>
    <definedName name="DT.ARA.DECT.CD" localSheetId="50">#REF!</definedName>
    <definedName name="DT.ARA.DECT.CD" localSheetId="56">#REF!</definedName>
    <definedName name="DT.ARA.DECT.CD" localSheetId="57">#REF!</definedName>
    <definedName name="DT.ARA.DECT.CD" localSheetId="5">#REF!</definedName>
    <definedName name="DT.ARA.DECT.CD" localSheetId="59">#REF!</definedName>
    <definedName name="DT.ARA.DECT.CD" localSheetId="61">#REF!</definedName>
    <definedName name="DT.ARA.DECT.CD">#REF!</definedName>
    <definedName name="DT.ASD.DLXF.CD" localSheetId="10">#REF!</definedName>
    <definedName name="DT.ASD.DLXF.CD" localSheetId="31">#REF!</definedName>
    <definedName name="DT.ASD.DLXF.CD" localSheetId="49">#REF!</definedName>
    <definedName name="DT.ASD.DLXF.CD" localSheetId="50">#REF!</definedName>
    <definedName name="DT.ASD.DLXF.CD" localSheetId="56">#REF!</definedName>
    <definedName name="DT.ASD.DLXF.CD" localSheetId="57">#REF!</definedName>
    <definedName name="DT.ASD.DLXF.CD" localSheetId="5">#REF!</definedName>
    <definedName name="DT.ASD.DLXF.CD" localSheetId="59">#REF!</definedName>
    <definedName name="DT.ASD.DLXF.CD" localSheetId="61">#REF!</definedName>
    <definedName name="DT.ASD.DLXF.CD">#REF!</definedName>
    <definedName name="DT.AXA.DECT.CD" localSheetId="10">#REF!</definedName>
    <definedName name="DT.AXA.DECT.CD" localSheetId="31">#REF!</definedName>
    <definedName name="DT.AXA.DECT.CD" localSheetId="49">#REF!</definedName>
    <definedName name="DT.AXA.DECT.CD" localSheetId="50">#REF!</definedName>
    <definedName name="DT.AXA.DECT.CD" localSheetId="56">#REF!</definedName>
    <definedName name="DT.AXA.DECT.CD" localSheetId="57">#REF!</definedName>
    <definedName name="DT.AXA.DECT.CD" localSheetId="5">#REF!</definedName>
    <definedName name="DT.AXA.DECT.CD" localSheetId="59">#REF!</definedName>
    <definedName name="DT.AXA.DECT.CD" localSheetId="61">#REF!</definedName>
    <definedName name="DT.AXA.DECT.CD">#REF!</definedName>
    <definedName name="DT.AXA.DPPG.CD" localSheetId="10">#REF!</definedName>
    <definedName name="DT.AXA.DPPG.CD" localSheetId="31">#REF!</definedName>
    <definedName name="DT.AXA.DPPG.CD" localSheetId="49">#REF!</definedName>
    <definedName name="DT.AXA.DPPG.CD" localSheetId="50">#REF!</definedName>
    <definedName name="DT.AXA.DPPG.CD" localSheetId="56">#REF!</definedName>
    <definedName name="DT.AXA.DPPG.CD" localSheetId="57">#REF!</definedName>
    <definedName name="DT.AXA.DPPG.CD" localSheetId="5">#REF!</definedName>
    <definedName name="DT.AXA.DPPG.CD" localSheetId="59">#REF!</definedName>
    <definedName name="DT.AXA.DPPG.CD" localSheetId="61">#REF!</definedName>
    <definedName name="DT.AXA.DPPG.CD">#REF!</definedName>
    <definedName name="DT.AXF.DECT.CD" localSheetId="10">#REF!</definedName>
    <definedName name="DT.AXF.DECT.CD" localSheetId="31">#REF!</definedName>
    <definedName name="DT.AXF.DECT.CD" localSheetId="49">#REF!</definedName>
    <definedName name="DT.AXF.DECT.CD" localSheetId="50">#REF!</definedName>
    <definedName name="DT.AXF.DECT.CD" localSheetId="56">#REF!</definedName>
    <definedName name="DT.AXF.DECT.CD" localSheetId="57">#REF!</definedName>
    <definedName name="DT.AXF.DECT.CD" localSheetId="5">#REF!</definedName>
    <definedName name="DT.AXF.DECT.CD" localSheetId="59">#REF!</definedName>
    <definedName name="DT.AXF.DECT.CD" localSheetId="61">#REF!</definedName>
    <definedName name="DT.AXF.DECT.CD">#REF!</definedName>
    <definedName name="DT.AXP.DECT.CD" localSheetId="10">#REF!</definedName>
    <definedName name="DT.AXP.DECT.CD" localSheetId="31">#REF!</definedName>
    <definedName name="DT.AXP.DECT.CD" localSheetId="49">#REF!</definedName>
    <definedName name="DT.AXP.DECT.CD" localSheetId="50">#REF!</definedName>
    <definedName name="DT.AXP.DECT.CD" localSheetId="56">#REF!</definedName>
    <definedName name="DT.AXP.DECT.CD" localSheetId="57">#REF!</definedName>
    <definedName name="DT.AXP.DECT.CD" localSheetId="5">#REF!</definedName>
    <definedName name="DT.AXP.DECT.CD" localSheetId="59">#REF!</definedName>
    <definedName name="DT.AXP.DECT.CD" localSheetId="61">#REF!</definedName>
    <definedName name="DT.AXP.DECT.CD">#REF!</definedName>
    <definedName name="DT.AXR.DECT.CD" localSheetId="10">#REF!</definedName>
    <definedName name="DT.AXR.DECT.CD" localSheetId="31">#REF!</definedName>
    <definedName name="DT.AXR.DECT.CD" localSheetId="49">#REF!</definedName>
    <definedName name="DT.AXR.DECT.CD" localSheetId="50">#REF!</definedName>
    <definedName name="DT.AXR.DECT.CD" localSheetId="56">#REF!</definedName>
    <definedName name="DT.AXR.DECT.CD" localSheetId="57">#REF!</definedName>
    <definedName name="DT.AXR.DECT.CD" localSheetId="5">#REF!</definedName>
    <definedName name="DT.AXR.DECT.CD" localSheetId="59">#REF!</definedName>
    <definedName name="DT.AXR.DECT.CD" localSheetId="61">#REF!</definedName>
    <definedName name="DT.AXR.DECT.CD">#REF!</definedName>
    <definedName name="DT.DID.DLXF.CD" localSheetId="10">#REF!</definedName>
    <definedName name="DT.DID.DLXF.CD" localSheetId="31">#REF!</definedName>
    <definedName name="DT.DID.DLXF.CD" localSheetId="49">#REF!</definedName>
    <definedName name="DT.DID.DLXF.CD" localSheetId="50">#REF!</definedName>
    <definedName name="DT.DID.DLXF.CD" localSheetId="56">#REF!</definedName>
    <definedName name="DT.DID.DLXF.CD" localSheetId="57">#REF!</definedName>
    <definedName name="DT.DID.DLXF.CD" localSheetId="5">#REF!</definedName>
    <definedName name="DT.DID.DLXF.CD" localSheetId="59">#REF!</definedName>
    <definedName name="DT.DID.DLXF.CD" localSheetId="61">#REF!</definedName>
    <definedName name="DT.DID.DLXF.CD">#REF!</definedName>
    <definedName name="DT.DIN.DLXF.CD" localSheetId="10">#REF!</definedName>
    <definedName name="DT.DIN.DLXF.CD" localSheetId="31">#REF!</definedName>
    <definedName name="DT.DIN.DLXF.CD" localSheetId="49">#REF!</definedName>
    <definedName name="DT.DIN.DLXF.CD" localSheetId="50">#REF!</definedName>
    <definedName name="DT.DIN.DLXF.CD" localSheetId="56">#REF!</definedName>
    <definedName name="DT.DIN.DLXF.CD" localSheetId="57">#REF!</definedName>
    <definedName name="DT.DIN.DLXF.CD" localSheetId="5">#REF!</definedName>
    <definedName name="DT.DIN.DLXF.CD" localSheetId="59">#REF!</definedName>
    <definedName name="DT.DIN.DLXF.CD" localSheetId="61">#REF!</definedName>
    <definedName name="DT.DIN.DLXF.CD">#REF!</definedName>
    <definedName name="DT.DIP.DECT.CD" localSheetId="10">#REF!</definedName>
    <definedName name="DT.DIP.DECT.CD" localSheetId="31">#REF!</definedName>
    <definedName name="DT.DIP.DECT.CD" localSheetId="49">#REF!</definedName>
    <definedName name="DT.DIP.DECT.CD" localSheetId="50">#REF!</definedName>
    <definedName name="DT.DIP.DECT.CD" localSheetId="56">#REF!</definedName>
    <definedName name="DT.DIP.DECT.CD" localSheetId="57">#REF!</definedName>
    <definedName name="DT.DIP.DECT.CD" localSheetId="5">#REF!</definedName>
    <definedName name="DT.DIP.DECT.CD" localSheetId="59">#REF!</definedName>
    <definedName name="DT.DIP.DECT.CD" localSheetId="61">#REF!</definedName>
    <definedName name="DT.DIP.DECT.CD">#REF!</definedName>
    <definedName name="DT.DIR.DLXF.CD" localSheetId="10">#REF!</definedName>
    <definedName name="DT.DIR.DLXF.CD" localSheetId="31">#REF!</definedName>
    <definedName name="DT.DIR.DLXF.CD" localSheetId="49">#REF!</definedName>
    <definedName name="DT.DIR.DLXF.CD" localSheetId="50">#REF!</definedName>
    <definedName name="DT.DIR.DLXF.CD" localSheetId="56">#REF!</definedName>
    <definedName name="DT.DIR.DLXF.CD" localSheetId="57">#REF!</definedName>
    <definedName name="DT.DIR.DLXF.CD" localSheetId="5">#REF!</definedName>
    <definedName name="DT.DIR.DLXF.CD" localSheetId="59">#REF!</definedName>
    <definedName name="DT.DIR.DLXF.CD" localSheetId="61">#REF!</definedName>
    <definedName name="DT.DIR.DLXF.CD">#REF!</definedName>
    <definedName name="DT.DIS.BLAT.CD" localSheetId="10">#REF!</definedName>
    <definedName name="DT.DIS.BLAT.CD" localSheetId="31">#REF!</definedName>
    <definedName name="DT.DIS.BLAT.CD" localSheetId="49">#REF!</definedName>
    <definedName name="DT.DIS.BLAT.CD" localSheetId="50">#REF!</definedName>
    <definedName name="DT.DIS.BLAT.CD" localSheetId="56">#REF!</definedName>
    <definedName name="DT.DIS.BLAT.CD" localSheetId="57">#REF!</definedName>
    <definedName name="DT.DIS.BLAT.CD" localSheetId="5">#REF!</definedName>
    <definedName name="DT.DIS.BLAT.CD" localSheetId="59">#REF!</definedName>
    <definedName name="DT.DIS.BLAT.CD" localSheetId="61">#REF!</definedName>
    <definedName name="DT.DIS.BLAT.CD">#REF!</definedName>
    <definedName name="DT.DIS.DIMF.CD" localSheetId="10">#REF!</definedName>
    <definedName name="DT.DIS.DIMF.CD" localSheetId="31">#REF!</definedName>
    <definedName name="DT.DIS.DIMF.CD" localSheetId="49">#REF!</definedName>
    <definedName name="DT.DIS.DIMF.CD" localSheetId="50">#REF!</definedName>
    <definedName name="DT.DIS.DIMF.CD" localSheetId="56">#REF!</definedName>
    <definedName name="DT.DIS.DIMF.CD" localSheetId="57">#REF!</definedName>
    <definedName name="DT.DIS.DIMF.CD" localSheetId="5">#REF!</definedName>
    <definedName name="DT.DIS.DIMF.CD" localSheetId="59">#REF!</definedName>
    <definedName name="DT.DIS.DIMF.CD" localSheetId="61">#REF!</definedName>
    <definedName name="DT.DIS.DIMF.CD">#REF!</definedName>
    <definedName name="DT.DIS.DLXF.CD" localSheetId="10">#REF!</definedName>
    <definedName name="DT.DIS.DLXF.CD" localSheetId="31">#REF!</definedName>
    <definedName name="DT.DIS.DLXF.CD" localSheetId="49">#REF!</definedName>
    <definedName name="DT.DIS.DLXF.CD" localSheetId="50">#REF!</definedName>
    <definedName name="DT.DIS.DLXF.CD" localSheetId="56">#REF!</definedName>
    <definedName name="DT.DIS.DLXF.CD" localSheetId="57">#REF!</definedName>
    <definedName name="DT.DIS.DLXF.CD" localSheetId="5">#REF!</definedName>
    <definedName name="DT.DIS.DLXF.CD" localSheetId="59">#REF!</definedName>
    <definedName name="DT.DIS.DLXF.CD" localSheetId="61">#REF!</definedName>
    <definedName name="DT.DIS.DLXF.CD">#REF!</definedName>
    <definedName name="DT.DIS.DPNG.CD" localSheetId="10">#REF!</definedName>
    <definedName name="DT.DIS.DPNG.CD" localSheetId="31">#REF!</definedName>
    <definedName name="DT.DIS.DPNG.CD" localSheetId="49">#REF!</definedName>
    <definedName name="DT.DIS.DPNG.CD" localSheetId="50">#REF!</definedName>
    <definedName name="DT.DIS.DPNG.CD" localSheetId="56">#REF!</definedName>
    <definedName name="DT.DIS.DPNG.CD" localSheetId="57">#REF!</definedName>
    <definedName name="DT.DIS.DPNG.CD" localSheetId="5">#REF!</definedName>
    <definedName name="DT.DIS.DPNG.CD" localSheetId="59">#REF!</definedName>
    <definedName name="DT.DIS.DPNG.CD" localSheetId="61">#REF!</definedName>
    <definedName name="DT.DIS.DPNG.CD">#REF!</definedName>
    <definedName name="DT.DIS.DRSA.CD" localSheetId="10">#REF!</definedName>
    <definedName name="DT.DIS.DRSA.CD" localSheetId="31">#REF!</definedName>
    <definedName name="DT.DIS.DRSA.CD" localSheetId="49">#REF!</definedName>
    <definedName name="DT.DIS.DRSA.CD" localSheetId="50">#REF!</definedName>
    <definedName name="DT.DIS.DRSA.CD" localSheetId="56">#REF!</definedName>
    <definedName name="DT.DIS.DRSA.CD" localSheetId="57">#REF!</definedName>
    <definedName name="DT.DIS.DRSA.CD" localSheetId="5">#REF!</definedName>
    <definedName name="DT.DIS.DRSA.CD" localSheetId="59">#REF!</definedName>
    <definedName name="DT.DIS.DRSA.CD" localSheetId="61">#REF!</definedName>
    <definedName name="DT.DIS.DRSA.CD">#REF!</definedName>
    <definedName name="DT.DIS.DRSP.CD" localSheetId="10">#REF!</definedName>
    <definedName name="DT.DIS.DRSP.CD" localSheetId="31">#REF!</definedName>
    <definedName name="DT.DIS.DRSP.CD" localSheetId="49">#REF!</definedName>
    <definedName name="DT.DIS.DRSP.CD" localSheetId="50">#REF!</definedName>
    <definedName name="DT.DIS.DRSP.CD" localSheetId="56">#REF!</definedName>
    <definedName name="DT.DIS.DRSP.CD" localSheetId="57">#REF!</definedName>
    <definedName name="DT.DIS.DRSP.CD" localSheetId="5">#REF!</definedName>
    <definedName name="DT.DIS.DRSP.CD" localSheetId="59">#REF!</definedName>
    <definedName name="DT.DIS.DRSP.CD" localSheetId="61">#REF!</definedName>
    <definedName name="DT.DIS.DRSP.CD">#REF!</definedName>
    <definedName name="DT.DIS.DSTC.CD" localSheetId="10">#REF!</definedName>
    <definedName name="DT.DIS.DSTC.CD" localSheetId="31">#REF!</definedName>
    <definedName name="DT.DIS.DSTC.CD" localSheetId="49">#REF!</definedName>
    <definedName name="DT.DIS.DSTC.CD" localSheetId="50">#REF!</definedName>
    <definedName name="DT.DIS.DSTC.CD" localSheetId="56">#REF!</definedName>
    <definedName name="DT.DIS.DSTC.CD" localSheetId="57">#REF!</definedName>
    <definedName name="DT.DIS.DSTC.CD" localSheetId="5">#REF!</definedName>
    <definedName name="DT.DIS.DSTC.CD" localSheetId="59">#REF!</definedName>
    <definedName name="DT.DIS.DSTC.CD" localSheetId="61">#REF!</definedName>
    <definedName name="DT.DIS.DSTC.CD">#REF!</definedName>
    <definedName name="DT.DIS.MIBR.CD" localSheetId="10">#REF!</definedName>
    <definedName name="DT.DIS.MIBR.CD" localSheetId="31">#REF!</definedName>
    <definedName name="DT.DIS.MIBR.CD" localSheetId="49">#REF!</definedName>
    <definedName name="DT.DIS.MIBR.CD" localSheetId="50">#REF!</definedName>
    <definedName name="DT.DIS.MIBR.CD" localSheetId="56">#REF!</definedName>
    <definedName name="DT.DIS.MIBR.CD" localSheetId="57">#REF!</definedName>
    <definedName name="DT.DIS.MIBR.CD" localSheetId="5">#REF!</definedName>
    <definedName name="DT.DIS.MIBR.CD" localSheetId="59">#REF!</definedName>
    <definedName name="DT.DIS.MIBR.CD" localSheetId="61">#REF!</definedName>
    <definedName name="DT.DIS.MIBR.CD">#REF!</definedName>
    <definedName name="DT.DIS.MIDA.CD" localSheetId="10">#REF!</definedName>
    <definedName name="DT.DIS.MIDA.CD" localSheetId="31">#REF!</definedName>
    <definedName name="DT.DIS.MIDA.CD" localSheetId="49">#REF!</definedName>
    <definedName name="DT.DIS.MIDA.CD" localSheetId="50">#REF!</definedName>
    <definedName name="DT.DIS.MIDA.CD" localSheetId="56">#REF!</definedName>
    <definedName name="DT.DIS.MIDA.CD" localSheetId="57">#REF!</definedName>
    <definedName name="DT.DIS.MIDA.CD" localSheetId="5">#REF!</definedName>
    <definedName name="DT.DIS.MIDA.CD" localSheetId="59">#REF!</definedName>
    <definedName name="DT.DIS.MIDA.CD" localSheetId="61">#REF!</definedName>
    <definedName name="DT.DIS.MIDA.CD">#REF!</definedName>
    <definedName name="DT.DIS.MLAT.CD" localSheetId="10">#REF!</definedName>
    <definedName name="DT.DIS.MLAT.CD" localSheetId="31">#REF!</definedName>
    <definedName name="DT.DIS.MLAT.CD" localSheetId="49">#REF!</definedName>
    <definedName name="DT.DIS.MLAT.CD" localSheetId="50">#REF!</definedName>
    <definedName name="DT.DIS.MLAT.CD" localSheetId="56">#REF!</definedName>
    <definedName name="DT.DIS.MLAT.CD" localSheetId="57">#REF!</definedName>
    <definedName name="DT.DIS.MLAT.CD" localSheetId="5">#REF!</definedName>
    <definedName name="DT.DIS.MLAT.CD" localSheetId="59">#REF!</definedName>
    <definedName name="DT.DIS.MLAT.CD" localSheetId="61">#REF!</definedName>
    <definedName name="DT.DIS.MLAT.CD">#REF!</definedName>
    <definedName name="DT.DIS.PBND.CD" localSheetId="10">#REF!</definedName>
    <definedName name="DT.DIS.PBND.CD" localSheetId="31">#REF!</definedName>
    <definedName name="DT.DIS.PBND.CD" localSheetId="49">#REF!</definedName>
    <definedName name="DT.DIS.PBND.CD" localSheetId="50">#REF!</definedName>
    <definedName name="DT.DIS.PBND.CD" localSheetId="56">#REF!</definedName>
    <definedName name="DT.DIS.PBND.CD" localSheetId="57">#REF!</definedName>
    <definedName name="DT.DIS.PBND.CD" localSheetId="5">#REF!</definedName>
    <definedName name="DT.DIS.PBND.CD" localSheetId="59">#REF!</definedName>
    <definedName name="DT.DIS.PBND.CD" localSheetId="61">#REF!</definedName>
    <definedName name="DT.DIS.PBND.CD">#REF!</definedName>
    <definedName name="DT.DIS.PRVT.CD" localSheetId="10">#REF!</definedName>
    <definedName name="DT.DIS.PRVT.CD" localSheetId="31">#REF!</definedName>
    <definedName name="DT.DIS.PRVT.CD" localSheetId="49">#REF!</definedName>
    <definedName name="DT.DIS.PRVT.CD" localSheetId="50">#REF!</definedName>
    <definedName name="DT.DIS.PRVT.CD" localSheetId="56">#REF!</definedName>
    <definedName name="DT.DIS.PRVT.CD" localSheetId="57">#REF!</definedName>
    <definedName name="DT.DIS.PRVT.CD" localSheetId="5">#REF!</definedName>
    <definedName name="DT.DIS.PRVT.CD" localSheetId="59">#REF!</definedName>
    <definedName name="DT.DIS.PRVT.CD" localSheetId="61">#REF!</definedName>
    <definedName name="DT.DIS.PRVT.CD">#REF!</definedName>
    <definedName name="DT.DNA.DLXF.CD" localSheetId="10">#REF!</definedName>
    <definedName name="DT.DNA.DLXF.CD" localSheetId="31">#REF!</definedName>
    <definedName name="DT.DNA.DLXF.CD" localSheetId="49">#REF!</definedName>
    <definedName name="DT.DNA.DLXF.CD" localSheetId="50">#REF!</definedName>
    <definedName name="DT.DNA.DLXF.CD" localSheetId="56">#REF!</definedName>
    <definedName name="DT.DNA.DLXF.CD" localSheetId="57">#REF!</definedName>
    <definedName name="DT.DNA.DLXF.CD" localSheetId="5">#REF!</definedName>
    <definedName name="DT.DNA.DLXF.CD" localSheetId="59">#REF!</definedName>
    <definedName name="DT.DNA.DLXF.CD" localSheetId="61">#REF!</definedName>
    <definedName name="DT.DNA.DLXF.CD">#REF!</definedName>
    <definedName name="DT.DNI.DSTC.CD" localSheetId="10">#REF!</definedName>
    <definedName name="DT.DNI.DSTC.CD" localSheetId="31">#REF!</definedName>
    <definedName name="DT.DNI.DSTC.CD" localSheetId="49">#REF!</definedName>
    <definedName name="DT.DNI.DSTC.CD" localSheetId="50">#REF!</definedName>
    <definedName name="DT.DNI.DSTC.CD" localSheetId="56">#REF!</definedName>
    <definedName name="DT.DNI.DSTC.CD" localSheetId="57">#REF!</definedName>
    <definedName name="DT.DNI.DSTC.CD" localSheetId="5">#REF!</definedName>
    <definedName name="DT.DNI.DSTC.CD" localSheetId="59">#REF!</definedName>
    <definedName name="DT.DNI.DSTC.CD" localSheetId="61">#REF!</definedName>
    <definedName name="DT.DNI.DSTC.CD">#REF!</definedName>
    <definedName name="DT.DOD.ALLC.CD" localSheetId="10">#REF!</definedName>
    <definedName name="DT.DOD.ALLC.CD" localSheetId="31">#REF!</definedName>
    <definedName name="DT.DOD.ALLC.CD" localSheetId="49">#REF!</definedName>
    <definedName name="DT.DOD.ALLC.CD" localSheetId="50">#REF!</definedName>
    <definedName name="DT.DOD.ALLC.CD" localSheetId="56">#REF!</definedName>
    <definedName name="DT.DOD.ALLC.CD" localSheetId="57">#REF!</definedName>
    <definedName name="DT.DOD.ALLC.CD" localSheetId="5">#REF!</definedName>
    <definedName name="DT.DOD.ALLC.CD" localSheetId="59">#REF!</definedName>
    <definedName name="DT.DOD.ALLC.CD" localSheetId="61">#REF!</definedName>
    <definedName name="DT.DOD.ALLC.CD">#REF!</definedName>
    <definedName name="DT.DOD.BLAT.CD" localSheetId="10">#REF!</definedName>
    <definedName name="DT.DOD.BLAT.CD" localSheetId="31">#REF!</definedName>
    <definedName name="DT.DOD.BLAT.CD" localSheetId="49">#REF!</definedName>
    <definedName name="DT.DOD.BLAT.CD" localSheetId="50">#REF!</definedName>
    <definedName name="DT.DOD.BLAT.CD" localSheetId="56">#REF!</definedName>
    <definedName name="DT.DOD.BLAT.CD" localSheetId="57">#REF!</definedName>
    <definedName name="DT.DOD.BLAT.CD" localSheetId="5">#REF!</definedName>
    <definedName name="DT.DOD.BLAT.CD" localSheetId="59">#REF!</definedName>
    <definedName name="DT.DOD.BLAT.CD" localSheetId="61">#REF!</definedName>
    <definedName name="DT.DOD.BLAT.CD">#REF!</definedName>
    <definedName name="DT.DOD.DECT.CD" localSheetId="10">#REF!</definedName>
    <definedName name="DT.DOD.DECT.CD" localSheetId="31">#REF!</definedName>
    <definedName name="DT.DOD.DECT.CD" localSheetId="49">#REF!</definedName>
    <definedName name="DT.DOD.DECT.CD" localSheetId="50">#REF!</definedName>
    <definedName name="DT.DOD.DECT.CD" localSheetId="56">#REF!</definedName>
    <definedName name="DT.DOD.DECT.CD" localSheetId="57">#REF!</definedName>
    <definedName name="DT.DOD.DECT.CD" localSheetId="5">#REF!</definedName>
    <definedName name="DT.DOD.DECT.CD" localSheetId="59">#REF!</definedName>
    <definedName name="DT.DOD.DECT.CD" localSheetId="61">#REF!</definedName>
    <definedName name="DT.DOD.DECT.CD">#REF!</definedName>
    <definedName name="DT.DOD.DIMF.CD" localSheetId="10">#REF!</definedName>
    <definedName name="DT.DOD.DIMF.CD" localSheetId="31">#REF!</definedName>
    <definedName name="DT.DOD.DIMF.CD" localSheetId="49">#REF!</definedName>
    <definedName name="DT.DOD.DIMF.CD" localSheetId="50">#REF!</definedName>
    <definedName name="DT.DOD.DIMF.CD" localSheetId="56">#REF!</definedName>
    <definedName name="DT.DOD.DIMF.CD" localSheetId="57">#REF!</definedName>
    <definedName name="DT.DOD.DIMF.CD" localSheetId="5">#REF!</definedName>
    <definedName name="DT.DOD.DIMF.CD" localSheetId="59">#REF!</definedName>
    <definedName name="DT.DOD.DIMF.CD" localSheetId="61">#REF!</definedName>
    <definedName name="DT.DOD.DIMF.CD">#REF!</definedName>
    <definedName name="DT.DOD.DLXF.CD" localSheetId="10">#REF!</definedName>
    <definedName name="DT.DOD.DLXF.CD" localSheetId="31">#REF!</definedName>
    <definedName name="DT.DOD.DLXF.CD" localSheetId="49">#REF!</definedName>
    <definedName name="DT.DOD.DLXF.CD" localSheetId="50">#REF!</definedName>
    <definedName name="DT.DOD.DLXF.CD" localSheetId="56">#REF!</definedName>
    <definedName name="DT.DOD.DLXF.CD" localSheetId="57">#REF!</definedName>
    <definedName name="DT.DOD.DLXF.CD" localSheetId="5">#REF!</definedName>
    <definedName name="DT.DOD.DLXF.CD" localSheetId="59">#REF!</definedName>
    <definedName name="DT.DOD.DLXF.CD" localSheetId="61">#REF!</definedName>
    <definedName name="DT.DOD.DLXF.CD">#REF!</definedName>
    <definedName name="DT.DOD.DPNG.CD" localSheetId="10">#REF!</definedName>
    <definedName name="DT.DOD.DPNG.CD" localSheetId="31">#REF!</definedName>
    <definedName name="DT.DOD.DPNG.CD" localSheetId="49">#REF!</definedName>
    <definedName name="DT.DOD.DPNG.CD" localSheetId="50">#REF!</definedName>
    <definedName name="DT.DOD.DPNG.CD" localSheetId="56">#REF!</definedName>
    <definedName name="DT.DOD.DPNG.CD" localSheetId="57">#REF!</definedName>
    <definedName name="DT.DOD.DPNG.CD" localSheetId="5">#REF!</definedName>
    <definedName name="DT.DOD.DPNG.CD" localSheetId="59">#REF!</definedName>
    <definedName name="DT.DOD.DPNG.CD" localSheetId="61">#REF!</definedName>
    <definedName name="DT.DOD.DPNG.CD">#REF!</definedName>
    <definedName name="DT.DOD.DPPG.CD" localSheetId="10">#REF!</definedName>
    <definedName name="DT.DOD.DPPG.CD" localSheetId="31">#REF!</definedName>
    <definedName name="DT.DOD.DPPG.CD" localSheetId="49">#REF!</definedName>
    <definedName name="DT.DOD.DPPG.CD" localSheetId="50">#REF!</definedName>
    <definedName name="DT.DOD.DPPG.CD" localSheetId="56">#REF!</definedName>
    <definedName name="DT.DOD.DPPG.CD" localSheetId="57">#REF!</definedName>
    <definedName name="DT.DOD.DPPG.CD" localSheetId="5">#REF!</definedName>
    <definedName name="DT.DOD.DPPG.CD" localSheetId="59">#REF!</definedName>
    <definedName name="DT.DOD.DPPG.CD" localSheetId="61">#REF!</definedName>
    <definedName name="DT.DOD.DPPG.CD">#REF!</definedName>
    <definedName name="DT.DOD.DRSA.CD" localSheetId="10">#REF!</definedName>
    <definedName name="DT.DOD.DRSA.CD" localSheetId="31">#REF!</definedName>
    <definedName name="DT.DOD.DRSA.CD" localSheetId="49">#REF!</definedName>
    <definedName name="DT.DOD.DRSA.CD" localSheetId="50">#REF!</definedName>
    <definedName name="DT.DOD.DRSA.CD" localSheetId="56">#REF!</definedName>
    <definedName name="DT.DOD.DRSA.CD" localSheetId="57">#REF!</definedName>
    <definedName name="DT.DOD.DRSA.CD" localSheetId="5">#REF!</definedName>
    <definedName name="DT.DOD.DRSA.CD" localSheetId="59">#REF!</definedName>
    <definedName name="DT.DOD.DRSA.CD" localSheetId="61">#REF!</definedName>
    <definedName name="DT.DOD.DRSA.CD">#REF!</definedName>
    <definedName name="DT.DOD.DRSP.CD" localSheetId="10">#REF!</definedName>
    <definedName name="DT.DOD.DRSP.CD" localSheetId="31">#REF!</definedName>
    <definedName name="DT.DOD.DRSP.CD" localSheetId="49">#REF!</definedName>
    <definedName name="DT.DOD.DRSP.CD" localSheetId="50">#REF!</definedName>
    <definedName name="DT.DOD.DRSP.CD" localSheetId="56">#REF!</definedName>
    <definedName name="DT.DOD.DRSP.CD" localSheetId="57">#REF!</definedName>
    <definedName name="DT.DOD.DRSP.CD" localSheetId="5">#REF!</definedName>
    <definedName name="DT.DOD.DRSP.CD" localSheetId="59">#REF!</definedName>
    <definedName name="DT.DOD.DRSP.CD" localSheetId="61">#REF!</definedName>
    <definedName name="DT.DOD.DRSP.CD">#REF!</definedName>
    <definedName name="DT.DOD.DSTC.CD" localSheetId="10">#REF!</definedName>
    <definedName name="DT.DOD.DSTC.CD" localSheetId="31">#REF!</definedName>
    <definedName name="DT.DOD.DSTC.CD" localSheetId="49">#REF!</definedName>
    <definedName name="DT.DOD.DSTC.CD" localSheetId="50">#REF!</definedName>
    <definedName name="DT.DOD.DSTC.CD" localSheetId="56">#REF!</definedName>
    <definedName name="DT.DOD.DSTC.CD" localSheetId="57">#REF!</definedName>
    <definedName name="DT.DOD.DSTC.CD" localSheetId="5">#REF!</definedName>
    <definedName name="DT.DOD.DSTC.CD" localSheetId="59">#REF!</definedName>
    <definedName name="DT.DOD.DSTC.CD" localSheetId="61">#REF!</definedName>
    <definedName name="DT.DOD.DSTC.CD">#REF!</definedName>
    <definedName name="DT.DOD.MIBR.CD" localSheetId="10">#REF!</definedName>
    <definedName name="DT.DOD.MIBR.CD" localSheetId="31">#REF!</definedName>
    <definedName name="DT.DOD.MIBR.CD" localSheetId="49">#REF!</definedName>
    <definedName name="DT.DOD.MIBR.CD" localSheetId="50">#REF!</definedName>
    <definedName name="DT.DOD.MIBR.CD" localSheetId="56">#REF!</definedName>
    <definedName name="DT.DOD.MIBR.CD" localSheetId="57">#REF!</definedName>
    <definedName name="DT.DOD.MIBR.CD" localSheetId="5">#REF!</definedName>
    <definedName name="DT.DOD.MIBR.CD" localSheetId="59">#REF!</definedName>
    <definedName name="DT.DOD.MIBR.CD" localSheetId="61">#REF!</definedName>
    <definedName name="DT.DOD.MIBR.CD">#REF!</definedName>
    <definedName name="DT.DOD.MIDA.CD" localSheetId="10">#REF!</definedName>
    <definedName name="DT.DOD.MIDA.CD" localSheetId="31">#REF!</definedName>
    <definedName name="DT.DOD.MIDA.CD" localSheetId="49">#REF!</definedName>
    <definedName name="DT.DOD.MIDA.CD" localSheetId="50">#REF!</definedName>
    <definedName name="DT.DOD.MIDA.CD" localSheetId="56">#REF!</definedName>
    <definedName name="DT.DOD.MIDA.CD" localSheetId="57">#REF!</definedName>
    <definedName name="DT.DOD.MIDA.CD" localSheetId="5">#REF!</definedName>
    <definedName name="DT.DOD.MIDA.CD" localSheetId="59">#REF!</definedName>
    <definedName name="DT.DOD.MIDA.CD" localSheetId="61">#REF!</definedName>
    <definedName name="DT.DOD.MIDA.CD">#REF!</definedName>
    <definedName name="DT.DOD.MLAT.CD" localSheetId="10">#REF!</definedName>
    <definedName name="DT.DOD.MLAT.CD" localSheetId="31">#REF!</definedName>
    <definedName name="DT.DOD.MLAT.CD" localSheetId="49">#REF!</definedName>
    <definedName name="DT.DOD.MLAT.CD" localSheetId="50">#REF!</definedName>
    <definedName name="DT.DOD.MLAT.CD" localSheetId="56">#REF!</definedName>
    <definedName name="DT.DOD.MLAT.CD" localSheetId="57">#REF!</definedName>
    <definedName name="DT.DOD.MLAT.CD" localSheetId="5">#REF!</definedName>
    <definedName name="DT.DOD.MLAT.CD" localSheetId="59">#REF!</definedName>
    <definedName name="DT.DOD.MLAT.CD" localSheetId="61">#REF!</definedName>
    <definedName name="DT.DOD.MLAT.CD">#REF!</definedName>
    <definedName name="DT.DOD.OFFT.CD" localSheetId="10">#REF!</definedName>
    <definedName name="DT.DOD.OFFT.CD" localSheetId="31">#REF!</definedName>
    <definedName name="DT.DOD.OFFT.CD" localSheetId="49">#REF!</definedName>
    <definedName name="DT.DOD.OFFT.CD" localSheetId="50">#REF!</definedName>
    <definedName name="DT.DOD.OFFT.CD" localSheetId="56">#REF!</definedName>
    <definedName name="DT.DOD.OFFT.CD" localSheetId="57">#REF!</definedName>
    <definedName name="DT.DOD.OFFT.CD" localSheetId="5">#REF!</definedName>
    <definedName name="DT.DOD.OFFT.CD" localSheetId="59">#REF!</definedName>
    <definedName name="DT.DOD.OFFT.CD" localSheetId="61">#REF!</definedName>
    <definedName name="DT.DOD.OFFT.CD">#REF!</definedName>
    <definedName name="DT.DOD.PBND.CD" localSheetId="10">#REF!</definedName>
    <definedName name="DT.DOD.PBND.CD" localSheetId="31">#REF!</definedName>
    <definedName name="DT.DOD.PBND.CD" localSheetId="49">#REF!</definedName>
    <definedName name="DT.DOD.PBND.CD" localSheetId="50">#REF!</definedName>
    <definedName name="DT.DOD.PBND.CD" localSheetId="56">#REF!</definedName>
    <definedName name="DT.DOD.PBND.CD" localSheetId="57">#REF!</definedName>
    <definedName name="DT.DOD.PBND.CD" localSheetId="5">#REF!</definedName>
    <definedName name="DT.DOD.PBND.CD" localSheetId="59">#REF!</definedName>
    <definedName name="DT.DOD.PBND.CD" localSheetId="61">#REF!</definedName>
    <definedName name="DT.DOD.PBND.CD">#REF!</definedName>
    <definedName name="DT.DOD.PCBK.CD" localSheetId="10">#REF!</definedName>
    <definedName name="DT.DOD.PCBK.CD" localSheetId="31">#REF!</definedName>
    <definedName name="DT.DOD.PCBK.CD" localSheetId="49">#REF!</definedName>
    <definedName name="DT.DOD.PCBK.CD" localSheetId="50">#REF!</definedName>
    <definedName name="DT.DOD.PCBK.CD" localSheetId="56">#REF!</definedName>
    <definedName name="DT.DOD.PCBK.CD" localSheetId="57">#REF!</definedName>
    <definedName name="DT.DOD.PCBK.CD" localSheetId="5">#REF!</definedName>
    <definedName name="DT.DOD.PCBK.CD" localSheetId="59">#REF!</definedName>
    <definedName name="DT.DOD.PCBK.CD" localSheetId="61">#REF!</definedName>
    <definedName name="DT.DOD.PCBK.CD">#REF!</definedName>
    <definedName name="DT.DOD.POTH.CD" localSheetId="10">#REF!</definedName>
    <definedName name="DT.DOD.POTH.CD" localSheetId="31">#REF!</definedName>
    <definedName name="DT.DOD.POTH.CD" localSheetId="49">#REF!</definedName>
    <definedName name="DT.DOD.POTH.CD" localSheetId="50">#REF!</definedName>
    <definedName name="DT.DOD.POTH.CD" localSheetId="56">#REF!</definedName>
    <definedName name="DT.DOD.POTH.CD" localSheetId="57">#REF!</definedName>
    <definedName name="DT.DOD.POTH.CD" localSheetId="5">#REF!</definedName>
    <definedName name="DT.DOD.POTH.CD" localSheetId="59">#REF!</definedName>
    <definedName name="DT.DOD.POTH.CD" localSheetId="61">#REF!</definedName>
    <definedName name="DT.DOD.POTH.CD">#REF!</definedName>
    <definedName name="DT.DOD.PRVT.CD" localSheetId="10">#REF!</definedName>
    <definedName name="DT.DOD.PRVT.CD" localSheetId="31">#REF!</definedName>
    <definedName name="DT.DOD.PRVT.CD" localSheetId="49">#REF!</definedName>
    <definedName name="DT.DOD.PRVT.CD" localSheetId="50">#REF!</definedName>
    <definedName name="DT.DOD.PRVT.CD" localSheetId="56">#REF!</definedName>
    <definedName name="DT.DOD.PRVT.CD" localSheetId="57">#REF!</definedName>
    <definedName name="DT.DOD.PRVT.CD" localSheetId="5">#REF!</definedName>
    <definedName name="DT.DOD.PRVT.CD" localSheetId="59">#REF!</definedName>
    <definedName name="DT.DOD.PRVT.CD" localSheetId="61">#REF!</definedName>
    <definedName name="DT.DOD.PRVT.CD">#REF!</definedName>
    <definedName name="DT.DOD.PSUP.CD" localSheetId="10">#REF!</definedName>
    <definedName name="DT.DOD.PSUP.CD" localSheetId="31">#REF!</definedName>
    <definedName name="DT.DOD.PSUP.CD" localSheetId="49">#REF!</definedName>
    <definedName name="DT.DOD.PSUP.CD" localSheetId="50">#REF!</definedName>
    <definedName name="DT.DOD.PSUP.CD" localSheetId="56">#REF!</definedName>
    <definedName name="DT.DOD.PSUP.CD" localSheetId="57">#REF!</definedName>
    <definedName name="DT.DOD.PSUP.CD" localSheetId="5">#REF!</definedName>
    <definedName name="DT.DOD.PSUP.CD" localSheetId="59">#REF!</definedName>
    <definedName name="DT.DOD.PSUP.CD" localSheetId="61">#REF!</definedName>
    <definedName name="DT.DOD.PSUP.CD">#REF!</definedName>
    <definedName name="DT.DON.DLXF.CD" localSheetId="10">#REF!</definedName>
    <definedName name="DT.DON.DLXF.CD" localSheetId="31">#REF!</definedName>
    <definedName name="DT.DON.DLXF.CD" localSheetId="49">#REF!</definedName>
    <definedName name="DT.DON.DLXF.CD" localSheetId="50">#REF!</definedName>
    <definedName name="DT.DON.DLXF.CD" localSheetId="56">#REF!</definedName>
    <definedName name="DT.DON.DLXF.CD" localSheetId="57">#REF!</definedName>
    <definedName name="DT.DON.DLXF.CD" localSheetId="5">#REF!</definedName>
    <definedName name="DT.DON.DLXF.CD" localSheetId="59">#REF!</definedName>
    <definedName name="DT.DON.DLXF.CD" localSheetId="61">#REF!</definedName>
    <definedName name="DT.DON.DLXF.CD">#REF!</definedName>
    <definedName name="DT.DOX.DECT.CD" localSheetId="10">#REF!</definedName>
    <definedName name="DT.DOX.DECT.CD" localSheetId="31">#REF!</definedName>
    <definedName name="DT.DOX.DECT.CD" localSheetId="49">#REF!</definedName>
    <definedName name="DT.DOX.DECT.CD" localSheetId="50">#REF!</definedName>
    <definedName name="DT.DOX.DECT.CD" localSheetId="56">#REF!</definedName>
    <definedName name="DT.DOX.DECT.CD" localSheetId="57">#REF!</definedName>
    <definedName name="DT.DOX.DECT.CD" localSheetId="5">#REF!</definedName>
    <definedName name="DT.DOX.DECT.CD" localSheetId="59">#REF!</definedName>
    <definedName name="DT.DOX.DECT.CD" localSheetId="61">#REF!</definedName>
    <definedName name="DT.DOX.DECT.CD">#REF!</definedName>
    <definedName name="DT.DPA.DLXF.CD" localSheetId="10">#REF!</definedName>
    <definedName name="DT.DPA.DLXF.CD" localSheetId="31">#REF!</definedName>
    <definedName name="DT.DPA.DLXF.CD" localSheetId="49">#REF!</definedName>
    <definedName name="DT.DPA.DLXF.CD" localSheetId="50">#REF!</definedName>
    <definedName name="DT.DPA.DLXF.CD" localSheetId="56">#REF!</definedName>
    <definedName name="DT.DPA.DLXF.CD" localSheetId="57">#REF!</definedName>
    <definedName name="DT.DPA.DLXF.CD" localSheetId="5">#REF!</definedName>
    <definedName name="DT.DPA.DLXF.CD" localSheetId="59">#REF!</definedName>
    <definedName name="DT.DPA.DLXF.CD" localSheetId="61">#REF!</definedName>
    <definedName name="DT.DPA.DLXF.CD">#REF!</definedName>
    <definedName name="DT.DSC.DLXF.CD" localSheetId="10">#REF!</definedName>
    <definedName name="DT.DSC.DLXF.CD" localSheetId="31">#REF!</definedName>
    <definedName name="DT.DSC.DLXF.CD" localSheetId="49">#REF!</definedName>
    <definedName name="DT.DSC.DLXF.CD" localSheetId="50">#REF!</definedName>
    <definedName name="DT.DSC.DLXF.CD" localSheetId="56">#REF!</definedName>
    <definedName name="DT.DSC.DLXF.CD" localSheetId="57">#REF!</definedName>
    <definedName name="DT.DSC.DLXF.CD" localSheetId="5">#REF!</definedName>
    <definedName name="DT.DSC.DLXF.CD" localSheetId="59">#REF!</definedName>
    <definedName name="DT.DSC.DLXF.CD" localSheetId="61">#REF!</definedName>
    <definedName name="DT.DSC.DLXF.CD">#REF!</definedName>
    <definedName name="DT.DSD.DLXF.CD" localSheetId="10">#REF!</definedName>
    <definedName name="DT.DSD.DLXF.CD" localSheetId="31">#REF!</definedName>
    <definedName name="DT.DSD.DLXF.CD" localSheetId="49">#REF!</definedName>
    <definedName name="DT.DSD.DLXF.CD" localSheetId="50">#REF!</definedName>
    <definedName name="DT.DSD.DLXF.CD" localSheetId="56">#REF!</definedName>
    <definedName name="DT.DSD.DLXF.CD" localSheetId="57">#REF!</definedName>
    <definedName name="DT.DSD.DLXF.CD" localSheetId="5">#REF!</definedName>
    <definedName name="DT.DSD.DLXF.CD" localSheetId="59">#REF!</definedName>
    <definedName name="DT.DSD.DLXF.CD" localSheetId="61">#REF!</definedName>
    <definedName name="DT.DSD.DLXF.CD">#REF!</definedName>
    <definedName name="DT.DTA.DLXF.CD" localSheetId="10">#REF!</definedName>
    <definedName name="DT.DTA.DLXF.CD" localSheetId="31">#REF!</definedName>
    <definedName name="DT.DTA.DLXF.CD" localSheetId="49">#REF!</definedName>
    <definedName name="DT.DTA.DLXF.CD" localSheetId="50">#REF!</definedName>
    <definedName name="DT.DTA.DLXF.CD" localSheetId="56">#REF!</definedName>
    <definedName name="DT.DTA.DLXF.CD" localSheetId="57">#REF!</definedName>
    <definedName name="DT.DTA.DLXF.CD" localSheetId="5">#REF!</definedName>
    <definedName name="DT.DTA.DLXF.CD" localSheetId="59">#REF!</definedName>
    <definedName name="DT.DTA.DLXF.CD" localSheetId="61">#REF!</definedName>
    <definedName name="DT.DTA.DLXF.CD">#REF!</definedName>
    <definedName name="DT.DTA.OADJ.CD" localSheetId="10">#REF!</definedName>
    <definedName name="DT.DTA.OADJ.CD" localSheetId="31">#REF!</definedName>
    <definedName name="DT.DTA.OADJ.CD" localSheetId="49">#REF!</definedName>
    <definedName name="DT.DTA.OADJ.CD" localSheetId="50">#REF!</definedName>
    <definedName name="DT.DTA.OADJ.CD" localSheetId="56">#REF!</definedName>
    <definedName name="DT.DTA.OADJ.CD" localSheetId="57">#REF!</definedName>
    <definedName name="DT.DTA.OADJ.CD" localSheetId="5">#REF!</definedName>
    <definedName name="DT.DTA.OADJ.CD" localSheetId="59">#REF!</definedName>
    <definedName name="DT.DTA.OADJ.CD" localSheetId="61">#REF!</definedName>
    <definedName name="DT.DTA.OADJ.CD">#REF!</definedName>
    <definedName name="DT.DWA.DECT.CD" localSheetId="10">#REF!</definedName>
    <definedName name="DT.DWA.DECT.CD" localSheetId="31">#REF!</definedName>
    <definedName name="DT.DWA.DECT.CD" localSheetId="49">#REF!</definedName>
    <definedName name="DT.DWA.DECT.CD" localSheetId="50">#REF!</definedName>
    <definedName name="DT.DWA.DECT.CD" localSheetId="56">#REF!</definedName>
    <definedName name="DT.DWA.DECT.CD" localSheetId="57">#REF!</definedName>
    <definedName name="DT.DWA.DECT.CD" localSheetId="5">#REF!</definedName>
    <definedName name="DT.DWA.DECT.CD" localSheetId="59">#REF!</definedName>
    <definedName name="DT.DWA.DECT.CD" localSheetId="61">#REF!</definedName>
    <definedName name="DT.DWA.DECT.CD">#REF!</definedName>
    <definedName name="DT.INA.DECT.CD" localSheetId="10">#REF!</definedName>
    <definedName name="DT.INA.DECT.CD" localSheetId="31">#REF!</definedName>
    <definedName name="DT.INA.DECT.CD" localSheetId="49">#REF!</definedName>
    <definedName name="DT.INA.DECT.CD" localSheetId="50">#REF!</definedName>
    <definedName name="DT.INA.DECT.CD" localSheetId="56">#REF!</definedName>
    <definedName name="DT.INA.DECT.CD" localSheetId="57">#REF!</definedName>
    <definedName name="DT.INA.DECT.CD" localSheetId="5">#REF!</definedName>
    <definedName name="DT.INA.DECT.CD" localSheetId="59">#REF!</definedName>
    <definedName name="DT.INA.DECT.CD" localSheetId="61">#REF!</definedName>
    <definedName name="DT.INA.DECT.CD">#REF!</definedName>
    <definedName name="DT.IND.DEXF.CD" localSheetId="10">#REF!</definedName>
    <definedName name="DT.IND.DEXF.CD" localSheetId="31">#REF!</definedName>
    <definedName name="DT.IND.DEXF.CD" localSheetId="49">#REF!</definedName>
    <definedName name="DT.IND.DEXF.CD" localSheetId="50">#REF!</definedName>
    <definedName name="DT.IND.DEXF.CD" localSheetId="56">#REF!</definedName>
    <definedName name="DT.IND.DEXF.CD" localSheetId="57">#REF!</definedName>
    <definedName name="DT.IND.DEXF.CD" localSheetId="5">#REF!</definedName>
    <definedName name="DT.IND.DEXF.CD" localSheetId="59">#REF!</definedName>
    <definedName name="DT.IND.DEXF.CD" localSheetId="61">#REF!</definedName>
    <definedName name="DT.IND.DEXF.CD">#REF!</definedName>
    <definedName name="DT.INN.DLXF.CD" localSheetId="10">#REF!</definedName>
    <definedName name="DT.INN.DLXF.CD" localSheetId="31">#REF!</definedName>
    <definedName name="DT.INN.DLXF.CD" localSheetId="49">#REF!</definedName>
    <definedName name="DT.INN.DLXF.CD" localSheetId="50">#REF!</definedName>
    <definedName name="DT.INN.DLXF.CD" localSheetId="56">#REF!</definedName>
    <definedName name="DT.INN.DLXF.CD" localSheetId="57">#REF!</definedName>
    <definedName name="DT.INN.DLXF.CD" localSheetId="5">#REF!</definedName>
    <definedName name="DT.INN.DLXF.CD" localSheetId="59">#REF!</definedName>
    <definedName name="DT.INN.DLXF.CD" localSheetId="61">#REF!</definedName>
    <definedName name="DT.INN.DLXF.CD">#REF!</definedName>
    <definedName name="DT.INP.DECT.CD" localSheetId="10">#REF!</definedName>
    <definedName name="DT.INP.DECT.CD" localSheetId="31">#REF!</definedName>
    <definedName name="DT.INP.DECT.CD" localSheetId="49">#REF!</definedName>
    <definedName name="DT.INP.DECT.CD" localSheetId="50">#REF!</definedName>
    <definedName name="DT.INP.DECT.CD" localSheetId="56">#REF!</definedName>
    <definedName name="DT.INP.DECT.CD" localSheetId="57">#REF!</definedName>
    <definedName name="DT.INP.DECT.CD" localSheetId="5">#REF!</definedName>
    <definedName name="DT.INP.DECT.CD" localSheetId="59">#REF!</definedName>
    <definedName name="DT.INP.DECT.CD" localSheetId="61">#REF!</definedName>
    <definedName name="DT.INP.DECT.CD">#REF!</definedName>
    <definedName name="DT.INR.DLXF.CD" localSheetId="10">#REF!</definedName>
    <definedName name="DT.INR.DLXF.CD" localSheetId="31">#REF!</definedName>
    <definedName name="DT.INR.DLXF.CD" localSheetId="49">#REF!</definedName>
    <definedName name="DT.INR.DLXF.CD" localSheetId="50">#REF!</definedName>
    <definedName name="DT.INR.DLXF.CD" localSheetId="56">#REF!</definedName>
    <definedName name="DT.INR.DLXF.CD" localSheetId="57">#REF!</definedName>
    <definedName name="DT.INR.DLXF.CD" localSheetId="5">#REF!</definedName>
    <definedName name="DT.INR.DLXF.CD" localSheetId="59">#REF!</definedName>
    <definedName name="DT.INR.DLXF.CD" localSheetId="61">#REF!</definedName>
    <definedName name="DT.INR.DLXF.CD">#REF!</definedName>
    <definedName name="DT.INT.BLAT.CD" localSheetId="10">#REF!</definedName>
    <definedName name="DT.INT.BLAT.CD" localSheetId="31">#REF!</definedName>
    <definedName name="DT.INT.BLAT.CD" localSheetId="49">#REF!</definedName>
    <definedName name="DT.INT.BLAT.CD" localSheetId="50">#REF!</definedName>
    <definedName name="DT.INT.BLAT.CD" localSheetId="56">#REF!</definedName>
    <definedName name="DT.INT.BLAT.CD" localSheetId="57">#REF!</definedName>
    <definedName name="DT.INT.BLAT.CD" localSheetId="5">#REF!</definedName>
    <definedName name="DT.INT.BLAT.CD" localSheetId="59">#REF!</definedName>
    <definedName name="DT.INT.BLAT.CD" localSheetId="61">#REF!</definedName>
    <definedName name="DT.INT.BLAT.CD">#REF!</definedName>
    <definedName name="DT.INT.DIMF.CD" localSheetId="10">#REF!</definedName>
    <definedName name="DT.INT.DIMF.CD" localSheetId="31">#REF!</definedName>
    <definedName name="DT.INT.DIMF.CD" localSheetId="49">#REF!</definedName>
    <definedName name="DT.INT.DIMF.CD" localSheetId="50">#REF!</definedName>
    <definedName name="DT.INT.DIMF.CD" localSheetId="56">#REF!</definedName>
    <definedName name="DT.INT.DIMF.CD" localSheetId="57">#REF!</definedName>
    <definedName name="DT.INT.DIMF.CD" localSheetId="5">#REF!</definedName>
    <definedName name="DT.INT.DIMF.CD" localSheetId="59">#REF!</definedName>
    <definedName name="DT.INT.DIMF.CD" localSheetId="61">#REF!</definedName>
    <definedName name="DT.INT.DIMF.CD">#REF!</definedName>
    <definedName name="DT.INT.DPNG.CD" localSheetId="10">#REF!</definedName>
    <definedName name="DT.INT.DPNG.CD" localSheetId="31">#REF!</definedName>
    <definedName name="DT.INT.DPNG.CD" localSheetId="49">#REF!</definedName>
    <definedName name="DT.INT.DPNG.CD" localSheetId="50">#REF!</definedName>
    <definedName name="DT.INT.DPNG.CD" localSheetId="56">#REF!</definedName>
    <definedName name="DT.INT.DPNG.CD" localSheetId="57">#REF!</definedName>
    <definedName name="DT.INT.DPNG.CD" localSheetId="5">#REF!</definedName>
    <definedName name="DT.INT.DPNG.CD" localSheetId="59">#REF!</definedName>
    <definedName name="DT.INT.DPNG.CD" localSheetId="61">#REF!</definedName>
    <definedName name="DT.INT.DPNG.CD">#REF!</definedName>
    <definedName name="DT.INT.DRSA.CD" localSheetId="10">#REF!</definedName>
    <definedName name="DT.INT.DRSA.CD" localSheetId="31">#REF!</definedName>
    <definedName name="DT.INT.DRSA.CD" localSheetId="49">#REF!</definedName>
    <definedName name="DT.INT.DRSA.CD" localSheetId="50">#REF!</definedName>
    <definedName name="DT.INT.DRSA.CD" localSheetId="56">#REF!</definedName>
    <definedName name="DT.INT.DRSA.CD" localSheetId="57">#REF!</definedName>
    <definedName name="DT.INT.DRSA.CD" localSheetId="5">#REF!</definedName>
    <definedName name="DT.INT.DRSA.CD" localSheetId="59">#REF!</definedName>
    <definedName name="DT.INT.DRSA.CD" localSheetId="61">#REF!</definedName>
    <definedName name="DT.INT.DRSA.CD">#REF!</definedName>
    <definedName name="DT.INT.DRSP.CD" localSheetId="10">#REF!</definedName>
    <definedName name="DT.INT.DRSP.CD" localSheetId="31">#REF!</definedName>
    <definedName name="DT.INT.DRSP.CD" localSheetId="49">#REF!</definedName>
    <definedName name="DT.INT.DRSP.CD" localSheetId="50">#REF!</definedName>
    <definedName name="DT.INT.DRSP.CD" localSheetId="56">#REF!</definedName>
    <definedName name="DT.INT.DRSP.CD" localSheetId="57">#REF!</definedName>
    <definedName name="DT.INT.DRSP.CD" localSheetId="5">#REF!</definedName>
    <definedName name="DT.INT.DRSP.CD" localSheetId="59">#REF!</definedName>
    <definedName name="DT.INT.DRSP.CD" localSheetId="61">#REF!</definedName>
    <definedName name="DT.INT.DRSP.CD">#REF!</definedName>
    <definedName name="DT.INT.DSTC.CD" localSheetId="10">#REF!</definedName>
    <definedName name="DT.INT.DSTC.CD" localSheetId="31">#REF!</definedName>
    <definedName name="DT.INT.DSTC.CD" localSheetId="49">#REF!</definedName>
    <definedName name="DT.INT.DSTC.CD" localSheetId="50">#REF!</definedName>
    <definedName name="DT.INT.DSTC.CD" localSheetId="56">#REF!</definedName>
    <definedName name="DT.INT.DSTC.CD" localSheetId="57">#REF!</definedName>
    <definedName name="DT.INT.DSTC.CD" localSheetId="5">#REF!</definedName>
    <definedName name="DT.INT.DSTC.CD" localSheetId="59">#REF!</definedName>
    <definedName name="DT.INT.DSTC.CD" localSheetId="61">#REF!</definedName>
    <definedName name="DT.INT.DSTC.CD">#REF!</definedName>
    <definedName name="DT.INT.MIBR.CD" localSheetId="10">#REF!</definedName>
    <definedName name="DT.INT.MIBR.CD" localSheetId="31">#REF!</definedName>
    <definedName name="DT.INT.MIBR.CD" localSheetId="49">#REF!</definedName>
    <definedName name="DT.INT.MIBR.CD" localSheetId="50">#REF!</definedName>
    <definedName name="DT.INT.MIBR.CD" localSheetId="56">#REF!</definedName>
    <definedName name="DT.INT.MIBR.CD" localSheetId="57">#REF!</definedName>
    <definedName name="DT.INT.MIBR.CD" localSheetId="5">#REF!</definedName>
    <definedName name="DT.INT.MIBR.CD" localSheetId="59">#REF!</definedName>
    <definedName name="DT.INT.MIBR.CD" localSheetId="61">#REF!</definedName>
    <definedName name="DT.INT.MIBR.CD">#REF!</definedName>
    <definedName name="DT.INT.MIDA.CD" localSheetId="10">#REF!</definedName>
    <definedName name="DT.INT.MIDA.CD" localSheetId="31">#REF!</definedName>
    <definedName name="DT.INT.MIDA.CD" localSheetId="49">#REF!</definedName>
    <definedName name="DT.INT.MIDA.CD" localSheetId="50">#REF!</definedName>
    <definedName name="DT.INT.MIDA.CD" localSheetId="56">#REF!</definedName>
    <definedName name="DT.INT.MIDA.CD" localSheetId="57">#REF!</definedName>
    <definedName name="DT.INT.MIDA.CD" localSheetId="5">#REF!</definedName>
    <definedName name="DT.INT.MIDA.CD" localSheetId="59">#REF!</definedName>
    <definedName name="DT.INT.MIDA.CD" localSheetId="61">#REF!</definedName>
    <definedName name="DT.INT.MIDA.CD">#REF!</definedName>
    <definedName name="DT.INT.MLAT.CD" localSheetId="10">#REF!</definedName>
    <definedName name="DT.INT.MLAT.CD" localSheetId="31">#REF!</definedName>
    <definedName name="DT.INT.MLAT.CD" localSheetId="49">#REF!</definedName>
    <definedName name="DT.INT.MLAT.CD" localSheetId="50">#REF!</definedName>
    <definedName name="DT.INT.MLAT.CD" localSheetId="56">#REF!</definedName>
    <definedName name="DT.INT.MLAT.CD" localSheetId="57">#REF!</definedName>
    <definedName name="DT.INT.MLAT.CD" localSheetId="5">#REF!</definedName>
    <definedName name="DT.INT.MLAT.CD" localSheetId="59">#REF!</definedName>
    <definedName name="DT.INT.MLAT.CD" localSheetId="61">#REF!</definedName>
    <definedName name="DT.INT.MLAT.CD">#REF!</definedName>
    <definedName name="DT.INT.PBND.CD" localSheetId="10">#REF!</definedName>
    <definedName name="DT.INT.PBND.CD" localSheetId="31">#REF!</definedName>
    <definedName name="DT.INT.PBND.CD" localSheetId="49">#REF!</definedName>
    <definedName name="DT.INT.PBND.CD" localSheetId="50">#REF!</definedName>
    <definedName name="DT.INT.PBND.CD" localSheetId="56">#REF!</definedName>
    <definedName name="DT.INT.PBND.CD" localSheetId="57">#REF!</definedName>
    <definedName name="DT.INT.PBND.CD" localSheetId="5">#REF!</definedName>
    <definedName name="DT.INT.PBND.CD" localSheetId="59">#REF!</definedName>
    <definedName name="DT.INT.PBND.CD" localSheetId="61">#REF!</definedName>
    <definedName name="DT.INT.PBND.CD">#REF!</definedName>
    <definedName name="DT.INT.PRVT.CD" localSheetId="10">#REF!</definedName>
    <definedName name="DT.INT.PRVT.CD" localSheetId="31">#REF!</definedName>
    <definedName name="DT.INT.PRVT.CD" localSheetId="49">#REF!</definedName>
    <definedName name="DT.INT.PRVT.CD" localSheetId="50">#REF!</definedName>
    <definedName name="DT.INT.PRVT.CD" localSheetId="56">#REF!</definedName>
    <definedName name="DT.INT.PRVT.CD" localSheetId="57">#REF!</definedName>
    <definedName name="DT.INT.PRVT.CD" localSheetId="5">#REF!</definedName>
    <definedName name="DT.INT.PRVT.CD" localSheetId="59">#REF!</definedName>
    <definedName name="DT.INT.PRVT.CD" localSheetId="61">#REF!</definedName>
    <definedName name="DT.INT.PRVT.CD">#REF!</definedName>
    <definedName name="DT.IRA.DECT.CD" localSheetId="10">#REF!</definedName>
    <definedName name="DT.IRA.DECT.CD" localSheetId="31">#REF!</definedName>
    <definedName name="DT.IRA.DECT.CD" localSheetId="49">#REF!</definedName>
    <definedName name="DT.IRA.DECT.CD" localSheetId="50">#REF!</definedName>
    <definedName name="DT.IRA.DECT.CD" localSheetId="56">#REF!</definedName>
    <definedName name="DT.IRA.DECT.CD" localSheetId="57">#REF!</definedName>
    <definedName name="DT.IRA.DECT.CD" localSheetId="5">#REF!</definedName>
    <definedName name="DT.IRA.DECT.CD" localSheetId="59">#REF!</definedName>
    <definedName name="DT.IRA.DECT.CD" localSheetId="61">#REF!</definedName>
    <definedName name="DT.IRA.DECT.CD">#REF!</definedName>
    <definedName name="DT.ISD.DLXF.CD" localSheetId="10">#REF!</definedName>
    <definedName name="DT.ISD.DLXF.CD" localSheetId="31">#REF!</definedName>
    <definedName name="DT.ISD.DLXF.CD" localSheetId="49">#REF!</definedName>
    <definedName name="DT.ISD.DLXF.CD" localSheetId="50">#REF!</definedName>
    <definedName name="DT.ISD.DLXF.CD" localSheetId="56">#REF!</definedName>
    <definedName name="DT.ISD.DLXF.CD" localSheetId="57">#REF!</definedName>
    <definedName name="DT.ISD.DLXF.CD" localSheetId="5">#REF!</definedName>
    <definedName name="DT.ISD.DLXF.CD" localSheetId="59">#REF!</definedName>
    <definedName name="DT.ISD.DLXF.CD" localSheetId="61">#REF!</definedName>
    <definedName name="DT.ISD.DLXF.CD">#REF!</definedName>
    <definedName name="DT.IXA.DECT.CD" localSheetId="10">#REF!</definedName>
    <definedName name="DT.IXA.DECT.CD" localSheetId="31">#REF!</definedName>
    <definedName name="DT.IXA.DECT.CD" localSheetId="49">#REF!</definedName>
    <definedName name="DT.IXA.DECT.CD" localSheetId="50">#REF!</definedName>
    <definedName name="DT.IXA.DECT.CD" localSheetId="56">#REF!</definedName>
    <definedName name="DT.IXA.DECT.CD" localSheetId="57">#REF!</definedName>
    <definedName name="DT.IXA.DECT.CD" localSheetId="5">#REF!</definedName>
    <definedName name="DT.IXA.DECT.CD" localSheetId="59">#REF!</definedName>
    <definedName name="DT.IXA.DECT.CD" localSheetId="61">#REF!</definedName>
    <definedName name="DT.IXA.DECT.CD">#REF!</definedName>
    <definedName name="DT.IXA.DPPG.CD" localSheetId="10">#REF!</definedName>
    <definedName name="DT.IXA.DPPG.CD" localSheetId="31">#REF!</definedName>
    <definedName name="DT.IXA.DPPG.CD" localSheetId="49">#REF!</definedName>
    <definedName name="DT.IXA.DPPG.CD" localSheetId="50">#REF!</definedName>
    <definedName name="DT.IXA.DPPG.CD" localSheetId="56">#REF!</definedName>
    <definedName name="DT.IXA.DPPG.CD" localSheetId="57">#REF!</definedName>
    <definedName name="DT.IXA.DPPG.CD" localSheetId="5">#REF!</definedName>
    <definedName name="DT.IXA.DPPG.CD" localSheetId="59">#REF!</definedName>
    <definedName name="DT.IXA.DPPG.CD" localSheetId="61">#REF!</definedName>
    <definedName name="DT.IXA.DPPG.CD">#REF!</definedName>
    <definedName name="DT.IXF.DECT.CD" localSheetId="10">#REF!</definedName>
    <definedName name="DT.IXF.DECT.CD" localSheetId="31">#REF!</definedName>
    <definedName name="DT.IXF.DECT.CD" localSheetId="49">#REF!</definedName>
    <definedName name="DT.IXF.DECT.CD" localSheetId="50">#REF!</definedName>
    <definedName name="DT.IXF.DECT.CD" localSheetId="56">#REF!</definedName>
    <definedName name="DT.IXF.DECT.CD" localSheetId="57">#REF!</definedName>
    <definedName name="DT.IXF.DECT.CD" localSheetId="5">#REF!</definedName>
    <definedName name="DT.IXF.DECT.CD" localSheetId="59">#REF!</definedName>
    <definedName name="DT.IXF.DECT.CD" localSheetId="61">#REF!</definedName>
    <definedName name="DT.IXF.DECT.CD">#REF!</definedName>
    <definedName name="DT.IXP.DECT.CD" localSheetId="10">#REF!</definedName>
    <definedName name="DT.IXP.DECT.CD" localSheetId="31">#REF!</definedName>
    <definedName name="DT.IXP.DECT.CD" localSheetId="49">#REF!</definedName>
    <definedName name="DT.IXP.DECT.CD" localSheetId="50">#REF!</definedName>
    <definedName name="DT.IXP.DECT.CD" localSheetId="56">#REF!</definedName>
    <definedName name="DT.IXP.DECT.CD" localSheetId="57">#REF!</definedName>
    <definedName name="DT.IXP.DECT.CD" localSheetId="5">#REF!</definedName>
    <definedName name="DT.IXP.DECT.CD" localSheetId="59">#REF!</definedName>
    <definedName name="DT.IXP.DECT.CD" localSheetId="61">#REF!</definedName>
    <definedName name="DT.IXP.DECT.CD">#REF!</definedName>
    <definedName name="DT.IXR.DECT.CD" localSheetId="10">#REF!</definedName>
    <definedName name="DT.IXR.DECT.CD" localSheetId="31">#REF!</definedName>
    <definedName name="DT.IXR.DECT.CD" localSheetId="49">#REF!</definedName>
    <definedName name="DT.IXR.DECT.CD" localSheetId="50">#REF!</definedName>
    <definedName name="DT.IXR.DECT.CD" localSheetId="56">#REF!</definedName>
    <definedName name="DT.IXR.DECT.CD" localSheetId="57">#REF!</definedName>
    <definedName name="DT.IXR.DECT.CD" localSheetId="5">#REF!</definedName>
    <definedName name="DT.IXR.DECT.CD" localSheetId="59">#REF!</definedName>
    <definedName name="DT.IXR.DECT.CD" localSheetId="61">#REF!</definedName>
    <definedName name="DT.IXR.DECT.CD">#REF!</definedName>
    <definedName name="DT.NFL.DSTC.CD" localSheetId="10">#REF!</definedName>
    <definedName name="DT.NFL.DSTC.CD" localSheetId="31">#REF!</definedName>
    <definedName name="DT.NFL.DSTC.CD" localSheetId="49">#REF!</definedName>
    <definedName name="DT.NFL.DSTC.CD" localSheetId="50">#REF!</definedName>
    <definedName name="DT.NFL.DSTC.CD" localSheetId="56">#REF!</definedName>
    <definedName name="DT.NFL.DSTC.CD" localSheetId="57">#REF!</definedName>
    <definedName name="DT.NFL.DSTC.CD" localSheetId="5">#REF!</definedName>
    <definedName name="DT.NFL.DSTC.CD" localSheetId="59">#REF!</definedName>
    <definedName name="DT.NFL.DSTC.CD" localSheetId="61">#REF!</definedName>
    <definedName name="DT.NFL.DSTC.CD">#REF!</definedName>
    <definedName name="DTS" localSheetId="10">#REF!</definedName>
    <definedName name="DTS" localSheetId="31">#REF!</definedName>
    <definedName name="DTS" localSheetId="49">#REF!</definedName>
    <definedName name="DTS" localSheetId="50">#REF!</definedName>
    <definedName name="DTS" localSheetId="56">#REF!</definedName>
    <definedName name="DTS" localSheetId="57">#REF!</definedName>
    <definedName name="DTS" localSheetId="5">#REF!</definedName>
    <definedName name="DTS" localSheetId="59">#REF!</definedName>
    <definedName name="DTS" localSheetId="61">#REF!</definedName>
    <definedName name="DTS">#REF!</definedName>
    <definedName name="dummy">[10]WEO_WETA!$AB$14:$AB$35</definedName>
    <definedName name="EBRD" localSheetId="10">#REF!</definedName>
    <definedName name="EBRD" localSheetId="31">#REF!</definedName>
    <definedName name="EBRD" localSheetId="49">#REF!</definedName>
    <definedName name="EBRD" localSheetId="50">#REF!</definedName>
    <definedName name="EBRD" localSheetId="56">#REF!</definedName>
    <definedName name="EBRD" localSheetId="57">#REF!</definedName>
    <definedName name="EBRD" localSheetId="5">#REF!</definedName>
    <definedName name="EBRD" localSheetId="59">#REF!</definedName>
    <definedName name="EBRD" localSheetId="61">#REF!</definedName>
    <definedName name="EBRD">#REF!</definedName>
    <definedName name="Ecowas" localSheetId="10">[36]terms!#REF!</definedName>
    <definedName name="Ecowas" localSheetId="31">[36]terms!#REF!</definedName>
    <definedName name="Ecowas" localSheetId="56">[36]terms!#REF!</definedName>
    <definedName name="Ecowas" localSheetId="57">[36]terms!#REF!</definedName>
    <definedName name="Ecowas" localSheetId="59">[36]terms!#REF!</definedName>
    <definedName name="Ecowas" localSheetId="61">[36]terms!#REF!</definedName>
    <definedName name="Ecowas">[36]terms!#REF!</definedName>
    <definedName name="ecrit" localSheetId="10">'[76]NPV-DP'!#REF!</definedName>
    <definedName name="ecrit" localSheetId="31">'[76]NPV-DP'!#REF!</definedName>
    <definedName name="ecrit" localSheetId="56">'[76]NPV-DP'!#REF!</definedName>
    <definedName name="ecrit" localSheetId="57">'[76]NPV-DP'!#REF!</definedName>
    <definedName name="ecrit" localSheetId="59">'[76]NPV-DP'!#REF!</definedName>
    <definedName name="ecrit" localSheetId="61">'[76]NPV-DP'!#REF!</definedName>
    <definedName name="ecrit">'[76]NPV-DP'!#REF!</definedName>
    <definedName name="ECU" localSheetId="10">#REF!</definedName>
    <definedName name="ECU" localSheetId="31">#REF!</definedName>
    <definedName name="ECU" localSheetId="49">#REF!</definedName>
    <definedName name="ECU" localSheetId="50">#REF!</definedName>
    <definedName name="ECU" localSheetId="56">#REF!</definedName>
    <definedName name="ECU" localSheetId="57">#REF!</definedName>
    <definedName name="ECU" localSheetId="5">#REF!</definedName>
    <definedName name="ECU" localSheetId="59">#REF!</definedName>
    <definedName name="ECU" localSheetId="61">#REF!</definedName>
    <definedName name="ECU">#REF!</definedName>
    <definedName name="EDNA">#N/A</definedName>
    <definedName name="ee" localSheetId="10">'11'!ee</definedName>
    <definedName name="ee" localSheetId="31">'32'!ee</definedName>
    <definedName name="ee" localSheetId="49">'51'!ee</definedName>
    <definedName name="ee" localSheetId="50">'52'!ee</definedName>
    <definedName name="ee" localSheetId="56">'57a-57b'!ee</definedName>
    <definedName name="ee" localSheetId="57">'58'!ee</definedName>
    <definedName name="ee" localSheetId="5">'6'!ee</definedName>
    <definedName name="ee" localSheetId="59">'60'!ee</definedName>
    <definedName name="ee" localSheetId="61">'62'!ee</definedName>
    <definedName name="ee">[0]!ee</definedName>
    <definedName name="eee" localSheetId="10" hidden="1">{"Tab1",#N/A,FALSE,"P";"Tab2",#N/A,FALSE,"P"}</definedName>
    <definedName name="eee" localSheetId="31" hidden="1">{"Tab1",#N/A,FALSE,"P";"Tab2",#N/A,FALSE,"P"}</definedName>
    <definedName name="eee" localSheetId="49" hidden="1">{"Tab1",#N/A,FALSE,"P";"Tab2",#N/A,FALSE,"P"}</definedName>
    <definedName name="eee" localSheetId="50" hidden="1">{"Tab1",#N/A,FALSE,"P";"Tab2",#N/A,FALSE,"P"}</definedName>
    <definedName name="eee" localSheetId="56" hidden="1">{"Tab1",#N/A,FALSE,"P";"Tab2",#N/A,FALSE,"P"}</definedName>
    <definedName name="eee" localSheetId="57" hidden="1">{"Tab1",#N/A,FALSE,"P";"Tab2",#N/A,FALSE,"P"}</definedName>
    <definedName name="eee" localSheetId="5" hidden="1">{"Tab1",#N/A,FALSE,"P";"Tab2",#N/A,FALSE,"P"}</definedName>
    <definedName name="eee" localSheetId="59" hidden="1">{"Tab1",#N/A,FALSE,"P";"Tab2",#N/A,FALSE,"P"}</definedName>
    <definedName name="eee" localSheetId="61" hidden="1">{"Tab1",#N/A,FALSE,"P";"Tab2",#N/A,FALSE,"P"}</definedName>
    <definedName name="eee" hidden="1">{"Tab1",#N/A,FALSE,"P";"Tab2",#N/A,FALSE,"P"}</definedName>
    <definedName name="EFA" localSheetId="10">#REF!</definedName>
    <definedName name="EFA" localSheetId="31">#REF!</definedName>
    <definedName name="EFA" localSheetId="49">#REF!</definedName>
    <definedName name="EFA" localSheetId="50">#REF!</definedName>
    <definedName name="EFA" localSheetId="56">#REF!</definedName>
    <definedName name="EFA" localSheetId="57">#REF!</definedName>
    <definedName name="EFA" localSheetId="5">#REF!</definedName>
    <definedName name="EFA" localSheetId="59">#REF!</definedName>
    <definedName name="EFA" localSheetId="61">#REF!</definedName>
    <definedName name="EFA">#REF!</definedName>
    <definedName name="EFIN" localSheetId="10">#REF!</definedName>
    <definedName name="EFIN" localSheetId="31">#REF!</definedName>
    <definedName name="EFIN" localSheetId="49">#REF!</definedName>
    <definedName name="EFIN" localSheetId="50">#REF!</definedName>
    <definedName name="EFIN" localSheetId="56">#REF!</definedName>
    <definedName name="EFIN" localSheetId="57">#REF!</definedName>
    <definedName name="EFIN" localSheetId="5">#REF!</definedName>
    <definedName name="EFIN" localSheetId="59">#REF!</definedName>
    <definedName name="EFIN" localSheetId="61">#REF!</definedName>
    <definedName name="EFIN">#REF!</definedName>
    <definedName name="EFIN.MIS" localSheetId="10">#REF!</definedName>
    <definedName name="EFIN.MIS" localSheetId="31">#REF!</definedName>
    <definedName name="EFIN.MIS" localSheetId="49">#REF!</definedName>
    <definedName name="EFIN.MIS" localSheetId="50">#REF!</definedName>
    <definedName name="EFIN.MIS" localSheetId="56">#REF!</definedName>
    <definedName name="EFIN.MIS" localSheetId="57">#REF!</definedName>
    <definedName name="EFIN.MIS" localSheetId="5">#REF!</definedName>
    <definedName name="EFIN.MIS" localSheetId="59">#REF!</definedName>
    <definedName name="EFIN.MIS" localSheetId="61">#REF!</definedName>
    <definedName name="EFIN.MIS">#REF!</definedName>
    <definedName name="EFRE" localSheetId="10">#REF!</definedName>
    <definedName name="EFRE" localSheetId="31">#REF!</definedName>
    <definedName name="EFRE" localSheetId="49">#REF!</definedName>
    <definedName name="EFRE" localSheetId="50">#REF!</definedName>
    <definedName name="EFRE" localSheetId="56">#REF!</definedName>
    <definedName name="EFRE" localSheetId="57">#REF!</definedName>
    <definedName name="EFRE" localSheetId="5">#REF!</definedName>
    <definedName name="EFRE" localSheetId="59">#REF!</definedName>
    <definedName name="EFRE" localSheetId="61">#REF!</definedName>
    <definedName name="EFRE">#REF!</definedName>
    <definedName name="EFRF" localSheetId="10">#REF!</definedName>
    <definedName name="EFRF" localSheetId="31">#REF!</definedName>
    <definedName name="EFRF" localSheetId="49">#REF!</definedName>
    <definedName name="EFRF" localSheetId="50">#REF!</definedName>
    <definedName name="EFRF" localSheetId="56">#REF!</definedName>
    <definedName name="EFRF" localSheetId="57">#REF!</definedName>
    <definedName name="EFRF" localSheetId="5">#REF!</definedName>
    <definedName name="EFRF" localSheetId="59">#REF!</definedName>
    <definedName name="EFRF" localSheetId="61">#REF!</definedName>
    <definedName name="EFRF">#REF!</definedName>
    <definedName name="eHIPC" localSheetId="10">#REF!</definedName>
    <definedName name="eHIPC" localSheetId="31">#REF!</definedName>
    <definedName name="eHIPC" localSheetId="49">#REF!</definedName>
    <definedName name="eHIPC" localSheetId="50">#REF!</definedName>
    <definedName name="eHIPC" localSheetId="56">#REF!</definedName>
    <definedName name="eHIPC" localSheetId="57">#REF!</definedName>
    <definedName name="eHIPC" localSheetId="5">#REF!</definedName>
    <definedName name="eHIPC" localSheetId="59">#REF!</definedName>
    <definedName name="eHIPC" localSheetId="61">#REF!</definedName>
    <definedName name="eHIPC">#REF!</definedName>
    <definedName name="EIB">[33]CIRRs!$C$61</definedName>
    <definedName name="elect" localSheetId="10">#REF!</definedName>
    <definedName name="elect" localSheetId="31">#REF!</definedName>
    <definedName name="elect" localSheetId="49">#REF!</definedName>
    <definedName name="elect" localSheetId="50">#REF!</definedName>
    <definedName name="elect" localSheetId="56">#REF!</definedName>
    <definedName name="elect" localSheetId="57">#REF!</definedName>
    <definedName name="elect" localSheetId="5">#REF!</definedName>
    <definedName name="elect" localSheetId="59">#REF!</definedName>
    <definedName name="elect" localSheetId="61">#REF!</definedName>
    <definedName name="elect">#REF!</definedName>
    <definedName name="EMETEL" localSheetId="10">#REF!</definedName>
    <definedName name="EMETEL" localSheetId="31">#REF!</definedName>
    <definedName name="EMETEL" localSheetId="49">#REF!</definedName>
    <definedName name="EMETEL" localSheetId="50">#REF!</definedName>
    <definedName name="EMETEL" localSheetId="56">#REF!</definedName>
    <definedName name="EMETEL" localSheetId="57">#REF!</definedName>
    <definedName name="EMETEL" localSheetId="5">#REF!</definedName>
    <definedName name="EMETEL" localSheetId="59">#REF!</definedName>
    <definedName name="EMETEL" localSheetId="61">#REF!</definedName>
    <definedName name="EMETEL">#REF!</definedName>
    <definedName name="empty" localSheetId="10">#REF!</definedName>
    <definedName name="empty" localSheetId="31">#REF!</definedName>
    <definedName name="empty" localSheetId="49">#REF!</definedName>
    <definedName name="empty" localSheetId="50">#REF!</definedName>
    <definedName name="empty" localSheetId="56">#REF!</definedName>
    <definedName name="empty" localSheetId="57">#REF!</definedName>
    <definedName name="empty" localSheetId="5">#REF!</definedName>
    <definedName name="empty" localSheetId="59">#REF!</definedName>
    <definedName name="empty" localSheetId="61">#REF!</definedName>
    <definedName name="empty">#REF!</definedName>
    <definedName name="ENC96_TO_BOP">'[77]Links-Out'!$B$4:$U$13</definedName>
    <definedName name="end" localSheetId="10">#REF!</definedName>
    <definedName name="end" localSheetId="31">#REF!</definedName>
    <definedName name="end" localSheetId="49">#REF!</definedName>
    <definedName name="end" localSheetId="50">#REF!</definedName>
    <definedName name="end" localSheetId="56">#REF!</definedName>
    <definedName name="end" localSheetId="57">#REF!</definedName>
    <definedName name="end" localSheetId="5">#REF!</definedName>
    <definedName name="end" localSheetId="59">#REF!</definedName>
    <definedName name="end" localSheetId="61">#REF!</definedName>
    <definedName name="end">#REF!</definedName>
    <definedName name="end.usd" localSheetId="10">[25]CIRRs!#REF!</definedName>
    <definedName name="end.usd" localSheetId="31">[25]CIRRs!#REF!</definedName>
    <definedName name="end.usd" localSheetId="56">[25]CIRRs!#REF!</definedName>
    <definedName name="end.usd" localSheetId="57">[25]CIRRs!#REF!</definedName>
    <definedName name="end.usd" localSheetId="59">[25]CIRRs!#REF!</definedName>
    <definedName name="end.usd" localSheetId="61">[25]CIRRs!#REF!</definedName>
    <definedName name="end.usd">[25]CIRRs!#REF!</definedName>
    <definedName name="End_Bal" localSheetId="10">#REF!</definedName>
    <definedName name="End_Bal" localSheetId="12">#REF!</definedName>
    <definedName name="End_Bal" localSheetId="1">#REF!</definedName>
    <definedName name="End_Bal" localSheetId="2">#REF!</definedName>
    <definedName name="End_Bal" localSheetId="31">#REF!</definedName>
    <definedName name="End_Bal" localSheetId="4">#REF!</definedName>
    <definedName name="End_Bal" localSheetId="49">#REF!</definedName>
    <definedName name="End_Bal" localSheetId="50">#REF!</definedName>
    <definedName name="End_Bal" localSheetId="56">#REF!</definedName>
    <definedName name="End_Bal" localSheetId="57">#REF!</definedName>
    <definedName name="End_Bal" localSheetId="5">#REF!</definedName>
    <definedName name="End_Bal" localSheetId="59">#REF!</definedName>
    <definedName name="End_Bal" localSheetId="61">#REF!</definedName>
    <definedName name="End_Bal" localSheetId="6">#REF!</definedName>
    <definedName name="End_Bal" localSheetId="7">#REF!</definedName>
    <definedName name="End_Bal">#REF!</definedName>
    <definedName name="ENDA">#N/A</definedName>
    <definedName name="ENDA_PR" localSheetId="10">#REF!</definedName>
    <definedName name="ENDA_PR" localSheetId="31">#REF!</definedName>
    <definedName name="ENDA_PR" localSheetId="49">#REF!</definedName>
    <definedName name="ENDA_PR" localSheetId="50">#REF!</definedName>
    <definedName name="ENDA_PR" localSheetId="56">#REF!</definedName>
    <definedName name="ENDA_PR" localSheetId="57">#REF!</definedName>
    <definedName name="ENDA_PR" localSheetId="5">#REF!</definedName>
    <definedName name="ENDA_PR" localSheetId="59">#REF!</definedName>
    <definedName name="ENDA_PR" localSheetId="61">#REF!</definedName>
    <definedName name="ENDA_PR">#REF!</definedName>
    <definedName name="endbut">"Button 3"</definedName>
    <definedName name="ENDE" localSheetId="10">#REF!</definedName>
    <definedName name="ENDE" localSheetId="31">#REF!</definedName>
    <definedName name="ENDE" localSheetId="49">#REF!</definedName>
    <definedName name="ENDE" localSheetId="50">#REF!</definedName>
    <definedName name="ENDE" localSheetId="56">#REF!</definedName>
    <definedName name="ENDE" localSheetId="57">#REF!</definedName>
    <definedName name="ENDE" localSheetId="5">#REF!</definedName>
    <definedName name="ENDE" localSheetId="59">#REF!</definedName>
    <definedName name="ENDE" localSheetId="61">#REF!</definedName>
    <definedName name="ENDE">#REF!</definedName>
    <definedName name="eretuytu" localSheetId="10" hidden="1">#REF!</definedName>
    <definedName name="eretuytu" localSheetId="12" hidden="1">#REF!</definedName>
    <definedName name="eretuytu" localSheetId="1" hidden="1">#REF!</definedName>
    <definedName name="eretuytu" localSheetId="2" hidden="1">#REF!</definedName>
    <definedName name="eretuytu" localSheetId="31" hidden="1">#REF!</definedName>
    <definedName name="eretuytu" localSheetId="4" hidden="1">#REF!</definedName>
    <definedName name="eretuytu" localSheetId="49" hidden="1">#REF!</definedName>
    <definedName name="eretuytu" localSheetId="50" hidden="1">#REF!</definedName>
    <definedName name="eretuytu" localSheetId="56" hidden="1">#REF!</definedName>
    <definedName name="eretuytu" localSheetId="57" hidden="1">#REF!</definedName>
    <definedName name="eretuytu" localSheetId="5" hidden="1">#REF!</definedName>
    <definedName name="eretuytu" localSheetId="59" hidden="1">#REF!</definedName>
    <definedName name="eretuytu" localSheetId="61" hidden="1">#REF!</definedName>
    <definedName name="eretuytu" localSheetId="6" hidden="1">#REF!</definedName>
    <definedName name="eretuytu" localSheetId="7" hidden="1">#REF!</definedName>
    <definedName name="eretuytu" hidden="1">#REF!</definedName>
    <definedName name="ergferger" localSheetId="10" hidden="1">{"Main Economic Indicators",#N/A,FALSE,"C"}</definedName>
    <definedName name="ergferger" localSheetId="31" hidden="1">{"Main Economic Indicators",#N/A,FALSE,"C"}</definedName>
    <definedName name="ergferger" localSheetId="49" hidden="1">{"Main Economic Indicators",#N/A,FALSE,"C"}</definedName>
    <definedName name="ergferger" localSheetId="50" hidden="1">{"Main Economic Indicators",#N/A,FALSE,"C"}</definedName>
    <definedName name="ergferger" localSheetId="56" hidden="1">{"Main Economic Indicators",#N/A,FALSE,"C"}</definedName>
    <definedName name="ergferger" localSheetId="57" hidden="1">{"Main Economic Indicators",#N/A,FALSE,"C"}</definedName>
    <definedName name="ergferger" localSheetId="5" hidden="1">{"Main Economic Indicators",#N/A,FALSE,"C"}</definedName>
    <definedName name="ergferger" localSheetId="59" hidden="1">{"Main Economic Indicators",#N/A,FALSE,"C"}</definedName>
    <definedName name="ergferger" localSheetId="61" hidden="1">{"Main Economic Indicators",#N/A,FALSE,"C"}</definedName>
    <definedName name="ergferger" hidden="1">{"Main Economic Indicators",#N/A,FALSE,"C"}</definedName>
    <definedName name="ernesto" localSheetId="10">'11'!ernesto</definedName>
    <definedName name="ernesto" localSheetId="31">'32'!ernesto</definedName>
    <definedName name="ernesto" localSheetId="49">'51'!ernesto</definedName>
    <definedName name="ernesto" localSheetId="50">'52'!ernesto</definedName>
    <definedName name="ernesto" localSheetId="56">'57a-57b'!ernesto</definedName>
    <definedName name="ernesto" localSheetId="57">'58'!ernesto</definedName>
    <definedName name="ernesto" localSheetId="5">'6'!ernesto</definedName>
    <definedName name="ernesto" localSheetId="59">'60'!ernesto</definedName>
    <definedName name="ernesto" localSheetId="61">'62'!ernesto</definedName>
    <definedName name="ernesto">[0]!ernesto</definedName>
    <definedName name="ESAF_QUAR_GDP" localSheetId="10">#REF!</definedName>
    <definedName name="ESAF_QUAR_GDP" localSheetId="31">#REF!</definedName>
    <definedName name="ESAF_QUAR_GDP" localSheetId="49">#REF!</definedName>
    <definedName name="ESAF_QUAR_GDP" localSheetId="50">#REF!</definedName>
    <definedName name="ESAF_QUAR_GDP" localSheetId="56">#REF!</definedName>
    <definedName name="ESAF_QUAR_GDP" localSheetId="57">#REF!</definedName>
    <definedName name="ESAF_QUAR_GDP" localSheetId="5">#REF!</definedName>
    <definedName name="ESAF_QUAR_GDP" localSheetId="59">#REF!</definedName>
    <definedName name="ESAF_QUAR_GDP" localSheetId="61">#REF!</definedName>
    <definedName name="ESAF_QUAR_GDP">#REF!</definedName>
    <definedName name="esafr" localSheetId="10">#REF!</definedName>
    <definedName name="esafr" localSheetId="31">#REF!</definedName>
    <definedName name="esafr" localSheetId="49">#REF!</definedName>
    <definedName name="esafr" localSheetId="50">#REF!</definedName>
    <definedName name="esafr" localSheetId="56">#REF!</definedName>
    <definedName name="esafr" localSheetId="57">#REF!</definedName>
    <definedName name="esafr" localSheetId="5">#REF!</definedName>
    <definedName name="esafr" localSheetId="59">#REF!</definedName>
    <definedName name="esafr" localSheetId="61">#REF!</definedName>
    <definedName name="esafr">#REF!</definedName>
    <definedName name="ESP" localSheetId="10">#REF!</definedName>
    <definedName name="ESP" localSheetId="31">#REF!</definedName>
    <definedName name="ESP" localSheetId="49">#REF!</definedName>
    <definedName name="ESP" localSheetId="50">#REF!</definedName>
    <definedName name="ESP" localSheetId="56">#REF!</definedName>
    <definedName name="ESP" localSheetId="57">#REF!</definedName>
    <definedName name="ESP" localSheetId="5">#REF!</definedName>
    <definedName name="ESP" localSheetId="59">#REF!</definedName>
    <definedName name="ESP" localSheetId="61">#REF!</definedName>
    <definedName name="ESP">#REF!</definedName>
    <definedName name="EU">[33]CIRRs!$C$62</definedName>
    <definedName name="EUR">[33]CIRRs!$C$87</definedName>
    <definedName name="ex" localSheetId="10">'[28]Table 1'!#REF!</definedName>
    <definedName name="ex" localSheetId="31">'[28]Table 1'!#REF!</definedName>
    <definedName name="ex" localSheetId="56">'[28]Table 1'!#REF!</definedName>
    <definedName name="ex" localSheetId="57">'[28]Table 1'!#REF!</definedName>
    <definedName name="ex" localSheetId="58">'[28]Table 1'!#REF!</definedName>
    <definedName name="ex" localSheetId="59">'[28]Table 1'!#REF!</definedName>
    <definedName name="ex" localSheetId="60">'[28]Table 1'!#REF!</definedName>
    <definedName name="ex" localSheetId="61">'[28]Table 1'!#REF!</definedName>
    <definedName name="ex" localSheetId="62">'[28]Table 1'!#REF!</definedName>
    <definedName name="ex">'[28]Table 1'!#REF!</definedName>
    <definedName name="Exch.Rate" localSheetId="10">#REF!</definedName>
    <definedName name="Exch.Rate" localSheetId="31">#REF!</definedName>
    <definedName name="Exch.Rate" localSheetId="49">#REF!</definedName>
    <definedName name="Exch.Rate" localSheetId="50">#REF!</definedName>
    <definedName name="Exch.Rate" localSheetId="56">#REF!</definedName>
    <definedName name="Exch.Rate" localSheetId="57">#REF!</definedName>
    <definedName name="Exch.Rate" localSheetId="5">#REF!</definedName>
    <definedName name="Exch.Rate" localSheetId="59">#REF!</definedName>
    <definedName name="Exch.Rate" localSheetId="61">#REF!</definedName>
    <definedName name="Exch.Rate">#REF!</definedName>
    <definedName name="EXFIN.FRE" localSheetId="10">#REF!</definedName>
    <definedName name="EXFIN.FRE" localSheetId="31">#REF!</definedName>
    <definedName name="EXFIN.FRE" localSheetId="49">#REF!</definedName>
    <definedName name="EXFIN.FRE" localSheetId="50">#REF!</definedName>
    <definedName name="EXFIN.FRE" localSheetId="56">#REF!</definedName>
    <definedName name="EXFIN.FRE" localSheetId="57">#REF!</definedName>
    <definedName name="EXFIN.FRE" localSheetId="5">#REF!</definedName>
    <definedName name="EXFIN.FRE" localSheetId="59">#REF!</definedName>
    <definedName name="EXFIN.FRE" localSheetId="61">#REF!</definedName>
    <definedName name="EXFIN.FRE">#REF!</definedName>
    <definedName name="EXFIN.MIS" localSheetId="10">#REF!</definedName>
    <definedName name="EXFIN.MIS" localSheetId="31">#REF!</definedName>
    <definedName name="EXFIN.MIS" localSheetId="49">#REF!</definedName>
    <definedName name="EXFIN.MIS" localSheetId="50">#REF!</definedName>
    <definedName name="EXFIN.MIS" localSheetId="56">#REF!</definedName>
    <definedName name="EXFIN.MIS" localSheetId="57">#REF!</definedName>
    <definedName name="EXFIN.MIS" localSheetId="5">#REF!</definedName>
    <definedName name="EXFIN.MIS" localSheetId="59">#REF!</definedName>
    <definedName name="EXFIN.MIS" localSheetId="61">#REF!</definedName>
    <definedName name="EXFIN.MIS">#REF!</definedName>
    <definedName name="EXFIN.WYS" localSheetId="10">#REF!</definedName>
    <definedName name="EXFIN.WYS" localSheetId="31">#REF!</definedName>
    <definedName name="EXFIN.WYS" localSheetId="49">#REF!</definedName>
    <definedName name="EXFIN.WYS" localSheetId="50">#REF!</definedName>
    <definedName name="EXFIN.WYS" localSheetId="56">#REF!</definedName>
    <definedName name="EXFIN.WYS" localSheetId="57">#REF!</definedName>
    <definedName name="EXFIN.WYS" localSheetId="5">#REF!</definedName>
    <definedName name="EXFIN.WYS" localSheetId="59">#REF!</definedName>
    <definedName name="EXFIN.WYS" localSheetId="61">#REF!</definedName>
    <definedName name="EXFIN.WYS">#REF!</definedName>
    <definedName name="ExitWRS">[78]Main!$AB$25</definedName>
    <definedName name="exp" localSheetId="10">#REF!,#REF!,#REF!</definedName>
    <definedName name="exp" localSheetId="31">#REF!,#REF!,#REF!</definedName>
    <definedName name="exp" localSheetId="49">#REF!,#REF!,#REF!</definedName>
    <definedName name="exp" localSheetId="50">#REF!,#REF!,#REF!</definedName>
    <definedName name="exp" localSheetId="56">#REF!,#REF!,#REF!</definedName>
    <definedName name="exp" localSheetId="57">#REF!,#REF!,#REF!</definedName>
    <definedName name="exp" localSheetId="5">#REF!,#REF!,#REF!</definedName>
    <definedName name="exp" localSheetId="59">#REF!,#REF!,#REF!</definedName>
    <definedName name="exp" localSheetId="61">#REF!,#REF!,#REF!</definedName>
    <definedName name="exp">#REF!,#REF!,#REF!</definedName>
    <definedName name="Exp_GDP" localSheetId="10">#REF!</definedName>
    <definedName name="Exp_GDP" localSheetId="31">#REF!</definedName>
    <definedName name="Exp_GDP" localSheetId="49">#REF!</definedName>
    <definedName name="Exp_GDP" localSheetId="50">#REF!</definedName>
    <definedName name="Exp_GDP" localSheetId="56">#REF!</definedName>
    <definedName name="Exp_GDP" localSheetId="57">#REF!</definedName>
    <definedName name="Exp_GDP" localSheetId="5">#REF!</definedName>
    <definedName name="Exp_GDP" localSheetId="59">#REF!</definedName>
    <definedName name="Exp_GDP" localSheetId="61">#REF!</definedName>
    <definedName name="Exp_GDP">#REF!</definedName>
    <definedName name="Exp_S114" localSheetId="10">'[79]Table 1'!#REF!</definedName>
    <definedName name="Exp_S114" localSheetId="31">'[79]Table 1'!#REF!</definedName>
    <definedName name="Exp_S114" localSheetId="56">'[79]Table 1'!#REF!</definedName>
    <definedName name="Exp_S114" localSheetId="57">'[79]Table 1'!#REF!</definedName>
    <definedName name="Exp_S114" localSheetId="58">'[79]Table 1'!#REF!</definedName>
    <definedName name="Exp_S114" localSheetId="59">'[79]Table 1'!#REF!</definedName>
    <definedName name="Exp_S114" localSheetId="60">'[79]Table 1'!#REF!</definedName>
    <definedName name="Exp_S114" localSheetId="61">'[79]Table 1'!#REF!</definedName>
    <definedName name="Exp_S114" localSheetId="62">'[79]Table 1'!#REF!</definedName>
    <definedName name="Exp_S114">'[79]Table 1'!#REF!</definedName>
    <definedName name="EXPORTS" localSheetId="10">#REF!</definedName>
    <definedName name="EXPORTS" localSheetId="31">#REF!</definedName>
    <definedName name="EXPORTS" localSheetId="49">#REF!</definedName>
    <definedName name="EXPORTS" localSheetId="50">#REF!</definedName>
    <definedName name="EXPORTS" localSheetId="56">#REF!</definedName>
    <definedName name="EXPORTS" localSheetId="57">#REF!</definedName>
    <definedName name="EXPORTS" localSheetId="5">#REF!</definedName>
    <definedName name="EXPORTS" localSheetId="59">#REF!</definedName>
    <definedName name="EXPORTS" localSheetId="61">#REF!</definedName>
    <definedName name="EXPORTS">#REF!</definedName>
    <definedName name="EXR_UPDATE" localSheetId="10">#REF!</definedName>
    <definedName name="EXR_UPDATE" localSheetId="31">#REF!</definedName>
    <definedName name="EXR_UPDATE" localSheetId="49">#REF!</definedName>
    <definedName name="EXR_UPDATE" localSheetId="50">#REF!</definedName>
    <definedName name="EXR_UPDATE" localSheetId="56">#REF!</definedName>
    <definedName name="EXR_UPDATE" localSheetId="57">#REF!</definedName>
    <definedName name="EXR_UPDATE" localSheetId="5">#REF!</definedName>
    <definedName name="EXR_UPDATE" localSheetId="59">#REF!</definedName>
    <definedName name="EXR_UPDATE" localSheetId="61">#REF!</definedName>
    <definedName name="EXR_UPDATE">#REF!</definedName>
    <definedName name="EXTDEBT" localSheetId="10">#REF!</definedName>
    <definedName name="EXTDEBT" localSheetId="31">#REF!</definedName>
    <definedName name="EXTDEBT" localSheetId="49">#REF!</definedName>
    <definedName name="EXTDEBT" localSheetId="50">#REF!</definedName>
    <definedName name="EXTDEBT" localSheetId="56">#REF!</definedName>
    <definedName name="EXTDEBT" localSheetId="57">#REF!</definedName>
    <definedName name="EXTDEBT" localSheetId="5">#REF!</definedName>
    <definedName name="EXTDEBT" localSheetId="59">#REF!</definedName>
    <definedName name="EXTDEBT" localSheetId="61">#REF!</definedName>
    <definedName name="EXTDEBT">#REF!</definedName>
    <definedName name="External_debt_indicators">[80]Table3!$F$8:$AB$437:'[80]Table3'!$AB$9</definedName>
    <definedName name="Extra_Pay" localSheetId="10">#REF!</definedName>
    <definedName name="Extra_Pay" localSheetId="1">#REF!</definedName>
    <definedName name="Extra_Pay" localSheetId="2">#REF!</definedName>
    <definedName name="Extra_Pay" localSheetId="31">#REF!</definedName>
    <definedName name="Extra_Pay" localSheetId="4">#REF!</definedName>
    <definedName name="Extra_Pay" localSheetId="49">#REF!</definedName>
    <definedName name="Extra_Pay" localSheetId="50">#REF!</definedName>
    <definedName name="Extra_Pay" localSheetId="56">#REF!</definedName>
    <definedName name="Extra_Pay" localSheetId="57">#REF!</definedName>
    <definedName name="Extra_Pay" localSheetId="5">#REF!</definedName>
    <definedName name="Extra_Pay" localSheetId="59">#REF!</definedName>
    <definedName name="Extra_Pay" localSheetId="61">#REF!</definedName>
    <definedName name="Extra_Pay" localSheetId="6">#REF!</definedName>
    <definedName name="Extra_Pay" localSheetId="7">#REF!</definedName>
    <definedName name="Extra_Pay">#REF!</definedName>
    <definedName name="f" localSheetId="10" hidden="1">{"Main Economic Indicators",#N/A,FALSE,"C"}</definedName>
    <definedName name="f" localSheetId="31" hidden="1">{"Main Economic Indicators",#N/A,FALSE,"C"}</definedName>
    <definedName name="f" localSheetId="49" hidden="1">{"Main Economic Indicators",#N/A,FALSE,"C"}</definedName>
    <definedName name="f" localSheetId="50" hidden="1">{"Main Economic Indicators",#N/A,FALSE,"C"}</definedName>
    <definedName name="f" localSheetId="56" hidden="1">{"Main Economic Indicators",#N/A,FALSE,"C"}</definedName>
    <definedName name="f" localSheetId="57" hidden="1">{"Main Economic Indicators",#N/A,FALSE,"C"}</definedName>
    <definedName name="f" localSheetId="5" hidden="1">{"Main Economic Indicators",#N/A,FALSE,"C"}</definedName>
    <definedName name="f" localSheetId="59" hidden="1">{"Main Economic Indicators",#N/A,FALSE,"C"}</definedName>
    <definedName name="f" localSheetId="61" hidden="1">{"Main Economic Indicators",#N/A,FALSE,"C"}</definedName>
    <definedName name="f" hidden="1">{"Main Economic Indicators",#N/A,FALSE,"C"}</definedName>
    <definedName name="FCB" localSheetId="10">#REF!</definedName>
    <definedName name="FCB" localSheetId="1">#REF!</definedName>
    <definedName name="FCB" localSheetId="2">#REF!</definedName>
    <definedName name="FCB" localSheetId="31">#REF!</definedName>
    <definedName name="FCB" localSheetId="4">#REF!</definedName>
    <definedName name="FCB" localSheetId="49">#REF!</definedName>
    <definedName name="FCB" localSheetId="50">#REF!</definedName>
    <definedName name="FCB" localSheetId="56">#REF!</definedName>
    <definedName name="FCB" localSheetId="57">#REF!</definedName>
    <definedName name="FCB" localSheetId="5">#REF!</definedName>
    <definedName name="FCB" localSheetId="59">#REF!</definedName>
    <definedName name="FCB" localSheetId="61">#REF!</definedName>
    <definedName name="FCB" localSheetId="6">#REF!</definedName>
    <definedName name="FCB" localSheetId="7">#REF!</definedName>
    <definedName name="FCB">#REF!</definedName>
    <definedName name="fcrit" localSheetId="10">'[76]NPV-DP'!#REF!</definedName>
    <definedName name="fcrit" localSheetId="31">'[76]NPV-DP'!#REF!</definedName>
    <definedName name="fcrit" localSheetId="49">'[76]NPV-DP'!#REF!</definedName>
    <definedName name="fcrit" localSheetId="50">'[76]NPV-DP'!#REF!</definedName>
    <definedName name="fcrit" localSheetId="56">'[76]NPV-DP'!#REF!</definedName>
    <definedName name="fcrit" localSheetId="57">'[76]NPV-DP'!#REF!</definedName>
    <definedName name="fcrit" localSheetId="5">'[76]NPV-DP'!#REF!</definedName>
    <definedName name="fcrit" localSheetId="59">'[76]NPV-DP'!#REF!</definedName>
    <definedName name="fcrit">'[76]NPV-DP'!#REF!</definedName>
    <definedName name="fcvsfvzdfgv" localSheetId="10">#REF!</definedName>
    <definedName name="fcvsfvzdfgv" localSheetId="31">#REF!</definedName>
    <definedName name="fcvsfvzdfgv" localSheetId="49">#REF!</definedName>
    <definedName name="fcvsfvzdfgv" localSheetId="50">#REF!</definedName>
    <definedName name="fcvsfvzdfgv" localSheetId="56">#REF!</definedName>
    <definedName name="fcvsfvzdfgv" localSheetId="57">#REF!</definedName>
    <definedName name="fcvsfvzdfgv" localSheetId="5">#REF!</definedName>
    <definedName name="fcvsfvzdfgv" localSheetId="59">#REF!</definedName>
    <definedName name="fcvsfvzdfgv" localSheetId="61">#REF!</definedName>
    <definedName name="fcvsfvzdfgv">#REF!</definedName>
    <definedName name="fdf" localSheetId="10">#REF!</definedName>
    <definedName name="fdf" localSheetId="1">#REF!</definedName>
    <definedName name="fdf" localSheetId="2">#REF!</definedName>
    <definedName name="fdf" localSheetId="31">#REF!</definedName>
    <definedName name="fdf" localSheetId="4">#REF!</definedName>
    <definedName name="fdf" localSheetId="49">#REF!</definedName>
    <definedName name="fdf" localSheetId="50">#REF!</definedName>
    <definedName name="fdf" localSheetId="56">#REF!</definedName>
    <definedName name="fdf" localSheetId="57">#REF!</definedName>
    <definedName name="fdf" localSheetId="5">#REF!</definedName>
    <definedName name="fdf" localSheetId="59">#REF!</definedName>
    <definedName name="fdf" localSheetId="61">#REF!</definedName>
    <definedName name="fdf" localSheetId="6">#REF!</definedName>
    <definedName name="fdf" localSheetId="7">#REF!</definedName>
    <definedName name="fdf">#REF!</definedName>
    <definedName name="fdg" localSheetId="10">#REF!</definedName>
    <definedName name="fdg" localSheetId="1">#REF!</definedName>
    <definedName name="fdg" localSheetId="2">#REF!</definedName>
    <definedName name="fdg" localSheetId="31">#REF!</definedName>
    <definedName name="fdg" localSheetId="4">#REF!</definedName>
    <definedName name="fdg" localSheetId="49">#REF!</definedName>
    <definedName name="fdg" localSheetId="50">#REF!</definedName>
    <definedName name="fdg" localSheetId="56">#REF!</definedName>
    <definedName name="fdg" localSheetId="57">#REF!</definedName>
    <definedName name="fdg" localSheetId="5">#REF!</definedName>
    <definedName name="fdg" localSheetId="59">#REF!</definedName>
    <definedName name="fdg" localSheetId="61">#REF!</definedName>
    <definedName name="fdg" localSheetId="6">#REF!</definedName>
    <definedName name="fdg" localSheetId="7">#REF!</definedName>
    <definedName name="fdg">#REF!</definedName>
    <definedName name="Feb_50" localSheetId="10">#REF!</definedName>
    <definedName name="Feb_50" localSheetId="31">#REF!</definedName>
    <definedName name="Feb_50" localSheetId="49">#REF!</definedName>
    <definedName name="Feb_50" localSheetId="50">#REF!</definedName>
    <definedName name="Feb_50" localSheetId="56">#REF!</definedName>
    <definedName name="Feb_50" localSheetId="57">#REF!</definedName>
    <definedName name="Feb_50" localSheetId="5">#REF!</definedName>
    <definedName name="Feb_50" localSheetId="59">#REF!</definedName>
    <definedName name="Feb_50" localSheetId="61">#REF!</definedName>
    <definedName name="Feb_50">#REF!</definedName>
    <definedName name="Feb_51" localSheetId="10">#REF!</definedName>
    <definedName name="Feb_51" localSheetId="31">#REF!</definedName>
    <definedName name="Feb_51" localSheetId="49">#REF!</definedName>
    <definedName name="Feb_51" localSheetId="50">#REF!</definedName>
    <definedName name="Feb_51" localSheetId="56">#REF!</definedName>
    <definedName name="Feb_51" localSheetId="57">#REF!</definedName>
    <definedName name="Feb_51" localSheetId="5">#REF!</definedName>
    <definedName name="Feb_51" localSheetId="59">#REF!</definedName>
    <definedName name="Feb_51" localSheetId="61">#REF!</definedName>
    <definedName name="Feb_51">#REF!</definedName>
    <definedName name="Feb_52" localSheetId="10">#REF!</definedName>
    <definedName name="Feb_52" localSheetId="31">#REF!</definedName>
    <definedName name="Feb_52" localSheetId="49">#REF!</definedName>
    <definedName name="Feb_52" localSheetId="50">#REF!</definedName>
    <definedName name="Feb_52" localSheetId="56">#REF!</definedName>
    <definedName name="Feb_52" localSheetId="57">#REF!</definedName>
    <definedName name="Feb_52" localSheetId="5">#REF!</definedName>
    <definedName name="Feb_52" localSheetId="59">#REF!</definedName>
    <definedName name="Feb_52" localSheetId="61">#REF!</definedName>
    <definedName name="Feb_52">#REF!</definedName>
    <definedName name="Feb_53" localSheetId="10">#REF!</definedName>
    <definedName name="Feb_53" localSheetId="31">#REF!</definedName>
    <definedName name="Feb_53" localSheetId="49">#REF!</definedName>
    <definedName name="Feb_53" localSheetId="50">#REF!</definedName>
    <definedName name="Feb_53" localSheetId="56">#REF!</definedName>
    <definedName name="Feb_53" localSheetId="57">#REF!</definedName>
    <definedName name="Feb_53" localSheetId="5">#REF!</definedName>
    <definedName name="Feb_53" localSheetId="59">#REF!</definedName>
    <definedName name="Feb_53" localSheetId="61">#REF!</definedName>
    <definedName name="Feb_53">#REF!</definedName>
    <definedName name="Feb_54" localSheetId="10">#REF!</definedName>
    <definedName name="Feb_54" localSheetId="31">#REF!</definedName>
    <definedName name="Feb_54" localSheetId="49">#REF!</definedName>
    <definedName name="Feb_54" localSheetId="50">#REF!</definedName>
    <definedName name="Feb_54" localSheetId="56">#REF!</definedName>
    <definedName name="Feb_54" localSheetId="57">#REF!</definedName>
    <definedName name="Feb_54" localSheetId="5">#REF!</definedName>
    <definedName name="Feb_54" localSheetId="59">#REF!</definedName>
    <definedName name="Feb_54" localSheetId="61">#REF!</definedName>
    <definedName name="Feb_54">#REF!</definedName>
    <definedName name="Feb_55" localSheetId="10">#REF!</definedName>
    <definedName name="Feb_55" localSheetId="31">#REF!</definedName>
    <definedName name="Feb_55" localSheetId="49">#REF!</definedName>
    <definedName name="Feb_55" localSheetId="50">#REF!</definedName>
    <definedName name="Feb_55" localSheetId="56">#REF!</definedName>
    <definedName name="Feb_55" localSheetId="57">#REF!</definedName>
    <definedName name="Feb_55" localSheetId="5">#REF!</definedName>
    <definedName name="Feb_55" localSheetId="59">#REF!</definedName>
    <definedName name="Feb_55" localSheetId="61">#REF!</definedName>
    <definedName name="Feb_55">#REF!</definedName>
    <definedName name="Feb_56" localSheetId="10">#REF!</definedName>
    <definedName name="Feb_56" localSheetId="31">#REF!</definedName>
    <definedName name="Feb_56" localSheetId="49">#REF!</definedName>
    <definedName name="Feb_56" localSheetId="50">#REF!</definedName>
    <definedName name="Feb_56" localSheetId="56">#REF!</definedName>
    <definedName name="Feb_56" localSheetId="57">#REF!</definedName>
    <definedName name="Feb_56" localSheetId="5">#REF!</definedName>
    <definedName name="Feb_56" localSheetId="59">#REF!</definedName>
    <definedName name="Feb_56" localSheetId="61">#REF!</definedName>
    <definedName name="Feb_56">#REF!</definedName>
    <definedName name="Feb_57" localSheetId="10">#REF!</definedName>
    <definedName name="Feb_57" localSheetId="31">#REF!</definedName>
    <definedName name="Feb_57" localSheetId="49">#REF!</definedName>
    <definedName name="Feb_57" localSheetId="50">#REF!</definedName>
    <definedName name="Feb_57" localSheetId="56">#REF!</definedName>
    <definedName name="Feb_57" localSheetId="57">#REF!</definedName>
    <definedName name="Feb_57" localSheetId="5">#REF!</definedName>
    <definedName name="Feb_57" localSheetId="59">#REF!</definedName>
    <definedName name="Feb_57" localSheetId="61">#REF!</definedName>
    <definedName name="Feb_57">#REF!</definedName>
    <definedName name="Feb_58" localSheetId="10">#REF!</definedName>
    <definedName name="Feb_58" localSheetId="31">#REF!</definedName>
    <definedName name="Feb_58" localSheetId="49">#REF!</definedName>
    <definedName name="Feb_58" localSheetId="50">#REF!</definedName>
    <definedName name="Feb_58" localSheetId="56">#REF!</definedName>
    <definedName name="Feb_58" localSheetId="57">#REF!</definedName>
    <definedName name="Feb_58" localSheetId="5">#REF!</definedName>
    <definedName name="Feb_58" localSheetId="59">#REF!</definedName>
    <definedName name="Feb_58" localSheetId="61">#REF!</definedName>
    <definedName name="Feb_58">#REF!</definedName>
    <definedName name="Feb_59" localSheetId="10">#REF!</definedName>
    <definedName name="Feb_59" localSheetId="31">#REF!</definedName>
    <definedName name="Feb_59" localSheetId="49">#REF!</definedName>
    <definedName name="Feb_59" localSheetId="50">#REF!</definedName>
    <definedName name="Feb_59" localSheetId="56">#REF!</definedName>
    <definedName name="Feb_59" localSheetId="57">#REF!</definedName>
    <definedName name="Feb_59" localSheetId="5">#REF!</definedName>
    <definedName name="Feb_59" localSheetId="59">#REF!</definedName>
    <definedName name="Feb_59" localSheetId="61">#REF!</definedName>
    <definedName name="Feb_59">#REF!</definedName>
    <definedName name="Feb_60" localSheetId="10">#REF!</definedName>
    <definedName name="Feb_60" localSheetId="31">#REF!</definedName>
    <definedName name="Feb_60" localSheetId="49">#REF!</definedName>
    <definedName name="Feb_60" localSheetId="50">#REF!</definedName>
    <definedName name="Feb_60" localSheetId="56">#REF!</definedName>
    <definedName name="Feb_60" localSheetId="57">#REF!</definedName>
    <definedName name="Feb_60" localSheetId="5">#REF!</definedName>
    <definedName name="Feb_60" localSheetId="59">#REF!</definedName>
    <definedName name="Feb_60" localSheetId="61">#REF!</definedName>
    <definedName name="Feb_60">#REF!</definedName>
    <definedName name="Feb_61" localSheetId="10">#REF!</definedName>
    <definedName name="Feb_61" localSheetId="31">#REF!</definedName>
    <definedName name="Feb_61" localSheetId="49">#REF!</definedName>
    <definedName name="Feb_61" localSheetId="50">#REF!</definedName>
    <definedName name="Feb_61" localSheetId="56">#REF!</definedName>
    <definedName name="Feb_61" localSheetId="57">#REF!</definedName>
    <definedName name="Feb_61" localSheetId="5">#REF!</definedName>
    <definedName name="Feb_61" localSheetId="59">#REF!</definedName>
    <definedName name="Feb_61" localSheetId="61">#REF!</definedName>
    <definedName name="Feb_61">#REF!</definedName>
    <definedName name="Feb_62" localSheetId="10">#REF!</definedName>
    <definedName name="Feb_62" localSheetId="31">#REF!</definedName>
    <definedName name="Feb_62" localSheetId="49">#REF!</definedName>
    <definedName name="Feb_62" localSheetId="50">#REF!</definedName>
    <definedName name="Feb_62" localSheetId="56">#REF!</definedName>
    <definedName name="Feb_62" localSheetId="57">#REF!</definedName>
    <definedName name="Feb_62" localSheetId="5">#REF!</definedName>
    <definedName name="Feb_62" localSheetId="59">#REF!</definedName>
    <definedName name="Feb_62" localSheetId="61">#REF!</definedName>
    <definedName name="Feb_62">#REF!</definedName>
    <definedName name="Feb_63" localSheetId="10">#REF!</definedName>
    <definedName name="Feb_63" localSheetId="31">#REF!</definedName>
    <definedName name="Feb_63" localSheetId="49">#REF!</definedName>
    <definedName name="Feb_63" localSheetId="50">#REF!</definedName>
    <definedName name="Feb_63" localSheetId="56">#REF!</definedName>
    <definedName name="Feb_63" localSheetId="57">#REF!</definedName>
    <definedName name="Feb_63" localSheetId="5">#REF!</definedName>
    <definedName name="Feb_63" localSheetId="59">#REF!</definedName>
    <definedName name="Feb_63" localSheetId="61">#REF!</definedName>
    <definedName name="Feb_63">#REF!</definedName>
    <definedName name="Feb_64" localSheetId="10">#REF!</definedName>
    <definedName name="Feb_64" localSheetId="31">#REF!</definedName>
    <definedName name="Feb_64" localSheetId="49">#REF!</definedName>
    <definedName name="Feb_64" localSheetId="50">#REF!</definedName>
    <definedName name="Feb_64" localSheetId="56">#REF!</definedName>
    <definedName name="Feb_64" localSheetId="57">#REF!</definedName>
    <definedName name="Feb_64" localSheetId="5">#REF!</definedName>
    <definedName name="Feb_64" localSheetId="59">#REF!</definedName>
    <definedName name="Feb_64" localSheetId="61">#REF!</definedName>
    <definedName name="Feb_64">#REF!</definedName>
    <definedName name="Feb_65" localSheetId="10">#REF!</definedName>
    <definedName name="Feb_65" localSheetId="31">#REF!</definedName>
    <definedName name="Feb_65" localSheetId="49">#REF!</definedName>
    <definedName name="Feb_65" localSheetId="50">#REF!</definedName>
    <definedName name="Feb_65" localSheetId="56">#REF!</definedName>
    <definedName name="Feb_65" localSheetId="57">#REF!</definedName>
    <definedName name="Feb_65" localSheetId="5">#REF!</definedName>
    <definedName name="Feb_65" localSheetId="59">#REF!</definedName>
    <definedName name="Feb_65" localSheetId="61">#REF!</definedName>
    <definedName name="Feb_65">#REF!</definedName>
    <definedName name="Feb_66" localSheetId="10">#REF!</definedName>
    <definedName name="Feb_66" localSheetId="31">#REF!</definedName>
    <definedName name="Feb_66" localSheetId="49">#REF!</definedName>
    <definedName name="Feb_66" localSheetId="50">#REF!</definedName>
    <definedName name="Feb_66" localSheetId="56">#REF!</definedName>
    <definedName name="Feb_66" localSheetId="57">#REF!</definedName>
    <definedName name="Feb_66" localSheetId="5">#REF!</definedName>
    <definedName name="Feb_66" localSheetId="59">#REF!</definedName>
    <definedName name="Feb_66" localSheetId="61">#REF!</definedName>
    <definedName name="Feb_66">#REF!</definedName>
    <definedName name="Feb_67" localSheetId="10">#REF!</definedName>
    <definedName name="Feb_67" localSheetId="31">#REF!</definedName>
    <definedName name="Feb_67" localSheetId="49">#REF!</definedName>
    <definedName name="Feb_67" localSheetId="50">#REF!</definedName>
    <definedName name="Feb_67" localSheetId="56">#REF!</definedName>
    <definedName name="Feb_67" localSheetId="57">#REF!</definedName>
    <definedName name="Feb_67" localSheetId="5">#REF!</definedName>
    <definedName name="Feb_67" localSheetId="59">#REF!</definedName>
    <definedName name="Feb_67" localSheetId="61">#REF!</definedName>
    <definedName name="Feb_67">#REF!</definedName>
    <definedName name="Feb_68" localSheetId="10">#REF!</definedName>
    <definedName name="Feb_68" localSheetId="31">#REF!</definedName>
    <definedName name="Feb_68" localSheetId="49">#REF!</definedName>
    <definedName name="Feb_68" localSheetId="50">#REF!</definedName>
    <definedName name="Feb_68" localSheetId="56">#REF!</definedName>
    <definedName name="Feb_68" localSheetId="57">#REF!</definedName>
    <definedName name="Feb_68" localSheetId="5">#REF!</definedName>
    <definedName name="Feb_68" localSheetId="59">#REF!</definedName>
    <definedName name="Feb_68" localSheetId="61">#REF!</definedName>
    <definedName name="Feb_68">#REF!</definedName>
    <definedName name="Feb_69" localSheetId="10">#REF!</definedName>
    <definedName name="Feb_69" localSheetId="31">#REF!</definedName>
    <definedName name="Feb_69" localSheetId="49">#REF!</definedName>
    <definedName name="Feb_69" localSheetId="50">#REF!</definedName>
    <definedName name="Feb_69" localSheetId="56">#REF!</definedName>
    <definedName name="Feb_69" localSheetId="57">#REF!</definedName>
    <definedName name="Feb_69" localSheetId="5">#REF!</definedName>
    <definedName name="Feb_69" localSheetId="59">#REF!</definedName>
    <definedName name="Feb_69" localSheetId="61">#REF!</definedName>
    <definedName name="Feb_69">#REF!</definedName>
    <definedName name="Feb_70" localSheetId="10">#REF!</definedName>
    <definedName name="Feb_70" localSheetId="31">#REF!</definedName>
    <definedName name="Feb_70" localSheetId="49">#REF!</definedName>
    <definedName name="Feb_70" localSheetId="50">#REF!</definedName>
    <definedName name="Feb_70" localSheetId="56">#REF!</definedName>
    <definedName name="Feb_70" localSheetId="57">#REF!</definedName>
    <definedName name="Feb_70" localSheetId="5">#REF!</definedName>
    <definedName name="Feb_70" localSheetId="59">#REF!</definedName>
    <definedName name="Feb_70" localSheetId="61">#REF!</definedName>
    <definedName name="Feb_70">#REF!</definedName>
    <definedName name="Feb_71" localSheetId="10">#REF!</definedName>
    <definedName name="Feb_71" localSheetId="31">#REF!</definedName>
    <definedName name="Feb_71" localSheetId="49">#REF!</definedName>
    <definedName name="Feb_71" localSheetId="50">#REF!</definedName>
    <definedName name="Feb_71" localSheetId="56">#REF!</definedName>
    <definedName name="Feb_71" localSheetId="57">#REF!</definedName>
    <definedName name="Feb_71" localSheetId="5">#REF!</definedName>
    <definedName name="Feb_71" localSheetId="59">#REF!</definedName>
    <definedName name="Feb_71" localSheetId="61">#REF!</definedName>
    <definedName name="Feb_71">#REF!</definedName>
    <definedName name="Feb_72" localSheetId="10">#REF!</definedName>
    <definedName name="Feb_72" localSheetId="31">#REF!</definedName>
    <definedName name="Feb_72" localSheetId="49">#REF!</definedName>
    <definedName name="Feb_72" localSheetId="50">#REF!</definedName>
    <definedName name="Feb_72" localSheetId="56">#REF!</definedName>
    <definedName name="Feb_72" localSheetId="57">#REF!</definedName>
    <definedName name="Feb_72" localSheetId="5">#REF!</definedName>
    <definedName name="Feb_72" localSheetId="59">#REF!</definedName>
    <definedName name="Feb_72" localSheetId="61">#REF!</definedName>
    <definedName name="Feb_72">#REF!</definedName>
    <definedName name="Feb_73" localSheetId="10">#REF!</definedName>
    <definedName name="Feb_73" localSheetId="31">#REF!</definedName>
    <definedName name="Feb_73" localSheetId="49">#REF!</definedName>
    <definedName name="Feb_73" localSheetId="50">#REF!</definedName>
    <definedName name="Feb_73" localSheetId="56">#REF!</definedName>
    <definedName name="Feb_73" localSheetId="57">#REF!</definedName>
    <definedName name="Feb_73" localSheetId="5">#REF!</definedName>
    <definedName name="Feb_73" localSheetId="59">#REF!</definedName>
    <definedName name="Feb_73" localSheetId="61">#REF!</definedName>
    <definedName name="Feb_73">#REF!</definedName>
    <definedName name="Feb_74" localSheetId="10">#REF!</definedName>
    <definedName name="Feb_74" localSheetId="31">#REF!</definedName>
    <definedName name="Feb_74" localSheetId="49">#REF!</definedName>
    <definedName name="Feb_74" localSheetId="50">#REF!</definedName>
    <definedName name="Feb_74" localSheetId="56">#REF!</definedName>
    <definedName name="Feb_74" localSheetId="57">#REF!</definedName>
    <definedName name="Feb_74" localSheetId="5">#REF!</definedName>
    <definedName name="Feb_74" localSheetId="59">#REF!</definedName>
    <definedName name="Feb_74" localSheetId="61">#REF!</definedName>
    <definedName name="Feb_74">#REF!</definedName>
    <definedName name="Feb_75" localSheetId="10">#REF!</definedName>
    <definedName name="Feb_75" localSheetId="31">#REF!</definedName>
    <definedName name="Feb_75" localSheetId="49">#REF!</definedName>
    <definedName name="Feb_75" localSheetId="50">#REF!</definedName>
    <definedName name="Feb_75" localSheetId="56">#REF!</definedName>
    <definedName name="Feb_75" localSheetId="57">#REF!</definedName>
    <definedName name="Feb_75" localSheetId="5">#REF!</definedName>
    <definedName name="Feb_75" localSheetId="59">#REF!</definedName>
    <definedName name="Feb_75" localSheetId="61">#REF!</definedName>
    <definedName name="Feb_75">#REF!</definedName>
    <definedName name="Feb_76" localSheetId="10">#REF!</definedName>
    <definedName name="Feb_76" localSheetId="31">#REF!</definedName>
    <definedName name="Feb_76" localSheetId="49">#REF!</definedName>
    <definedName name="Feb_76" localSheetId="50">#REF!</definedName>
    <definedName name="Feb_76" localSheetId="56">#REF!</definedName>
    <definedName name="Feb_76" localSheetId="57">#REF!</definedName>
    <definedName name="Feb_76" localSheetId="5">#REF!</definedName>
    <definedName name="Feb_76" localSheetId="59">#REF!</definedName>
    <definedName name="Feb_76" localSheetId="61">#REF!</definedName>
    <definedName name="Feb_76">#REF!</definedName>
    <definedName name="Feb_77" localSheetId="10">#REF!</definedName>
    <definedName name="Feb_77" localSheetId="31">#REF!</definedName>
    <definedName name="Feb_77" localSheetId="49">#REF!</definedName>
    <definedName name="Feb_77" localSheetId="50">#REF!</definedName>
    <definedName name="Feb_77" localSheetId="56">#REF!</definedName>
    <definedName name="Feb_77" localSheetId="57">#REF!</definedName>
    <definedName name="Feb_77" localSheetId="5">#REF!</definedName>
    <definedName name="Feb_77" localSheetId="59">#REF!</definedName>
    <definedName name="Feb_77" localSheetId="61">#REF!</definedName>
    <definedName name="Feb_77">#REF!</definedName>
    <definedName name="Feb_78" localSheetId="10">#REF!</definedName>
    <definedName name="Feb_78" localSheetId="31">#REF!</definedName>
    <definedName name="Feb_78" localSheetId="49">#REF!</definedName>
    <definedName name="Feb_78" localSheetId="50">#REF!</definedName>
    <definedName name="Feb_78" localSheetId="56">#REF!</definedName>
    <definedName name="Feb_78" localSheetId="57">#REF!</definedName>
    <definedName name="Feb_78" localSheetId="5">#REF!</definedName>
    <definedName name="Feb_78" localSheetId="59">#REF!</definedName>
    <definedName name="Feb_78" localSheetId="61">#REF!</definedName>
    <definedName name="Feb_78">#REF!</definedName>
    <definedName name="Feb_79" localSheetId="10">#REF!</definedName>
    <definedName name="Feb_79" localSheetId="31">#REF!</definedName>
    <definedName name="Feb_79" localSheetId="49">#REF!</definedName>
    <definedName name="Feb_79" localSheetId="50">#REF!</definedName>
    <definedName name="Feb_79" localSheetId="56">#REF!</definedName>
    <definedName name="Feb_79" localSheetId="57">#REF!</definedName>
    <definedName name="Feb_79" localSheetId="5">#REF!</definedName>
    <definedName name="Feb_79" localSheetId="59">#REF!</definedName>
    <definedName name="Feb_79" localSheetId="61">#REF!</definedName>
    <definedName name="Feb_79">#REF!</definedName>
    <definedName name="Feb_80" localSheetId="10">#REF!</definedName>
    <definedName name="Feb_80" localSheetId="31">#REF!</definedName>
    <definedName name="Feb_80" localSheetId="49">#REF!</definedName>
    <definedName name="Feb_80" localSheetId="50">#REF!</definedName>
    <definedName name="Feb_80" localSheetId="56">#REF!</definedName>
    <definedName name="Feb_80" localSheetId="57">#REF!</definedName>
    <definedName name="Feb_80" localSheetId="5">#REF!</definedName>
    <definedName name="Feb_80" localSheetId="59">#REF!</definedName>
    <definedName name="Feb_80" localSheetId="61">#REF!</definedName>
    <definedName name="Feb_80">#REF!</definedName>
    <definedName name="Feb_81" localSheetId="10">#REF!</definedName>
    <definedName name="Feb_81" localSheetId="31">#REF!</definedName>
    <definedName name="Feb_81" localSheetId="49">#REF!</definedName>
    <definedName name="Feb_81" localSheetId="50">#REF!</definedName>
    <definedName name="Feb_81" localSheetId="56">#REF!</definedName>
    <definedName name="Feb_81" localSheetId="57">#REF!</definedName>
    <definedName name="Feb_81" localSheetId="5">#REF!</definedName>
    <definedName name="Feb_81" localSheetId="59">#REF!</definedName>
    <definedName name="Feb_81" localSheetId="61">#REF!</definedName>
    <definedName name="Feb_81">#REF!</definedName>
    <definedName name="Feb_82" localSheetId="10">#REF!</definedName>
    <definedName name="Feb_82" localSheetId="31">#REF!</definedName>
    <definedName name="Feb_82" localSheetId="49">#REF!</definedName>
    <definedName name="Feb_82" localSheetId="50">#REF!</definedName>
    <definedName name="Feb_82" localSheetId="56">#REF!</definedName>
    <definedName name="Feb_82" localSheetId="57">#REF!</definedName>
    <definedName name="Feb_82" localSheetId="5">#REF!</definedName>
    <definedName name="Feb_82" localSheetId="59">#REF!</definedName>
    <definedName name="Feb_82" localSheetId="61">#REF!</definedName>
    <definedName name="Feb_82">#REF!</definedName>
    <definedName name="Feb_83" localSheetId="10">#REF!</definedName>
    <definedName name="Feb_83" localSheetId="31">#REF!</definedName>
    <definedName name="Feb_83" localSheetId="49">#REF!</definedName>
    <definedName name="Feb_83" localSheetId="50">#REF!</definedName>
    <definedName name="Feb_83" localSheetId="56">#REF!</definedName>
    <definedName name="Feb_83" localSheetId="57">#REF!</definedName>
    <definedName name="Feb_83" localSheetId="5">#REF!</definedName>
    <definedName name="Feb_83" localSheetId="59">#REF!</definedName>
    <definedName name="Feb_83" localSheetId="61">#REF!</definedName>
    <definedName name="Feb_83">#REF!</definedName>
    <definedName name="Feb_84" localSheetId="10">#REF!</definedName>
    <definedName name="Feb_84" localSheetId="31">#REF!</definedName>
    <definedName name="Feb_84" localSheetId="49">#REF!</definedName>
    <definedName name="Feb_84" localSheetId="50">#REF!</definedName>
    <definedName name="Feb_84" localSheetId="56">#REF!</definedName>
    <definedName name="Feb_84" localSheetId="57">#REF!</definedName>
    <definedName name="Feb_84" localSheetId="5">#REF!</definedName>
    <definedName name="Feb_84" localSheetId="59">#REF!</definedName>
    <definedName name="Feb_84" localSheetId="61">#REF!</definedName>
    <definedName name="Feb_84">#REF!</definedName>
    <definedName name="Feb_85" localSheetId="10">#REF!</definedName>
    <definedName name="Feb_85" localSheetId="31">#REF!</definedName>
    <definedName name="Feb_85" localSheetId="49">#REF!</definedName>
    <definedName name="Feb_85" localSheetId="50">#REF!</definedName>
    <definedName name="Feb_85" localSheetId="56">#REF!</definedName>
    <definedName name="Feb_85" localSheetId="57">#REF!</definedName>
    <definedName name="Feb_85" localSheetId="5">#REF!</definedName>
    <definedName name="Feb_85" localSheetId="59">#REF!</definedName>
    <definedName name="Feb_85" localSheetId="61">#REF!</definedName>
    <definedName name="Feb_85">#REF!</definedName>
    <definedName name="Feb_86" localSheetId="10">#REF!</definedName>
    <definedName name="Feb_86" localSheetId="31">#REF!</definedName>
    <definedName name="Feb_86" localSheetId="49">#REF!</definedName>
    <definedName name="Feb_86" localSheetId="50">#REF!</definedName>
    <definedName name="Feb_86" localSheetId="56">#REF!</definedName>
    <definedName name="Feb_86" localSheetId="57">#REF!</definedName>
    <definedName name="Feb_86" localSheetId="5">#REF!</definedName>
    <definedName name="Feb_86" localSheetId="59">#REF!</definedName>
    <definedName name="Feb_86" localSheetId="61">#REF!</definedName>
    <definedName name="Feb_86">#REF!</definedName>
    <definedName name="Feb_87" localSheetId="10">#REF!</definedName>
    <definedName name="Feb_87" localSheetId="31">#REF!</definedName>
    <definedName name="Feb_87" localSheetId="49">#REF!</definedName>
    <definedName name="Feb_87" localSheetId="50">#REF!</definedName>
    <definedName name="Feb_87" localSheetId="56">#REF!</definedName>
    <definedName name="Feb_87" localSheetId="57">#REF!</definedName>
    <definedName name="Feb_87" localSheetId="5">#REF!</definedName>
    <definedName name="Feb_87" localSheetId="59">#REF!</definedName>
    <definedName name="Feb_87" localSheetId="61">#REF!</definedName>
    <definedName name="Feb_87">#REF!</definedName>
    <definedName name="Feb_88" localSheetId="10">#REF!</definedName>
    <definedName name="Feb_88" localSheetId="31">#REF!</definedName>
    <definedName name="Feb_88" localSheetId="49">#REF!</definedName>
    <definedName name="Feb_88" localSheetId="50">#REF!</definedName>
    <definedName name="Feb_88" localSheetId="56">#REF!</definedName>
    <definedName name="Feb_88" localSheetId="57">#REF!</definedName>
    <definedName name="Feb_88" localSheetId="5">#REF!</definedName>
    <definedName name="Feb_88" localSheetId="59">#REF!</definedName>
    <definedName name="Feb_88" localSheetId="61">#REF!</definedName>
    <definedName name="Feb_88">#REF!</definedName>
    <definedName name="Feb_89" localSheetId="10">#REF!</definedName>
    <definedName name="Feb_89" localSheetId="31">#REF!</definedName>
    <definedName name="Feb_89" localSheetId="49">#REF!</definedName>
    <definedName name="Feb_89" localSheetId="50">#REF!</definedName>
    <definedName name="Feb_89" localSheetId="56">#REF!</definedName>
    <definedName name="Feb_89" localSheetId="57">#REF!</definedName>
    <definedName name="Feb_89" localSheetId="5">#REF!</definedName>
    <definedName name="Feb_89" localSheetId="59">#REF!</definedName>
    <definedName name="Feb_89" localSheetId="61">#REF!</definedName>
    <definedName name="Feb_89">#REF!</definedName>
    <definedName name="Feb_90" localSheetId="10">#REF!</definedName>
    <definedName name="Feb_90" localSheetId="31">#REF!</definedName>
    <definedName name="Feb_90" localSheetId="49">#REF!</definedName>
    <definedName name="Feb_90" localSheetId="50">#REF!</definedName>
    <definedName name="Feb_90" localSheetId="56">#REF!</definedName>
    <definedName name="Feb_90" localSheetId="57">#REF!</definedName>
    <definedName name="Feb_90" localSheetId="5">#REF!</definedName>
    <definedName name="Feb_90" localSheetId="59">#REF!</definedName>
    <definedName name="Feb_90" localSheetId="61">#REF!</definedName>
    <definedName name="Feb_90">#REF!</definedName>
    <definedName name="Feb_91" localSheetId="10">#REF!</definedName>
    <definedName name="Feb_91" localSheetId="31">#REF!</definedName>
    <definedName name="Feb_91" localSheetId="49">#REF!</definedName>
    <definedName name="Feb_91" localSheetId="50">#REF!</definedName>
    <definedName name="Feb_91" localSheetId="56">#REF!</definedName>
    <definedName name="Feb_91" localSheetId="57">#REF!</definedName>
    <definedName name="Feb_91" localSheetId="5">#REF!</definedName>
    <definedName name="Feb_91" localSheetId="59">#REF!</definedName>
    <definedName name="Feb_91" localSheetId="61">#REF!</definedName>
    <definedName name="Feb_91">#REF!</definedName>
    <definedName name="Feb_92" localSheetId="10">#REF!</definedName>
    <definedName name="Feb_92" localSheetId="31">#REF!</definedName>
    <definedName name="Feb_92" localSheetId="49">#REF!</definedName>
    <definedName name="Feb_92" localSheetId="50">#REF!</definedName>
    <definedName name="Feb_92" localSheetId="56">#REF!</definedName>
    <definedName name="Feb_92" localSheetId="57">#REF!</definedName>
    <definedName name="Feb_92" localSheetId="5">#REF!</definedName>
    <definedName name="Feb_92" localSheetId="59">#REF!</definedName>
    <definedName name="Feb_92" localSheetId="61">#REF!</definedName>
    <definedName name="Feb_92">#REF!</definedName>
    <definedName name="Feb_93" localSheetId="10">#REF!</definedName>
    <definedName name="Feb_93" localSheetId="31">#REF!</definedName>
    <definedName name="Feb_93" localSheetId="49">#REF!</definedName>
    <definedName name="Feb_93" localSheetId="50">#REF!</definedName>
    <definedName name="Feb_93" localSheetId="56">#REF!</definedName>
    <definedName name="Feb_93" localSheetId="57">#REF!</definedName>
    <definedName name="Feb_93" localSheetId="5">#REF!</definedName>
    <definedName name="Feb_93" localSheetId="59">#REF!</definedName>
    <definedName name="Feb_93" localSheetId="61">#REF!</definedName>
    <definedName name="Feb_93">#REF!</definedName>
    <definedName name="Feb_94" localSheetId="10">#REF!</definedName>
    <definedName name="Feb_94" localSheetId="31">#REF!</definedName>
    <definedName name="Feb_94" localSheetId="49">#REF!</definedName>
    <definedName name="Feb_94" localSheetId="50">#REF!</definedName>
    <definedName name="Feb_94" localSheetId="56">#REF!</definedName>
    <definedName name="Feb_94" localSheetId="57">#REF!</definedName>
    <definedName name="Feb_94" localSheetId="5">#REF!</definedName>
    <definedName name="Feb_94" localSheetId="59">#REF!</definedName>
    <definedName name="Feb_94" localSheetId="61">#REF!</definedName>
    <definedName name="Feb_94">#REF!</definedName>
    <definedName name="Feb_95" localSheetId="10">#REF!</definedName>
    <definedName name="Feb_95" localSheetId="31">#REF!</definedName>
    <definedName name="Feb_95" localSheetId="49">#REF!</definedName>
    <definedName name="Feb_95" localSheetId="50">#REF!</definedName>
    <definedName name="Feb_95" localSheetId="56">#REF!</definedName>
    <definedName name="Feb_95" localSheetId="57">#REF!</definedName>
    <definedName name="Feb_95" localSheetId="5">#REF!</definedName>
    <definedName name="Feb_95" localSheetId="59">#REF!</definedName>
    <definedName name="Feb_95" localSheetId="61">#REF!</definedName>
    <definedName name="Feb_95">#REF!</definedName>
    <definedName name="Feb_96" localSheetId="10">#REF!</definedName>
    <definedName name="Feb_96" localSheetId="31">#REF!</definedName>
    <definedName name="Feb_96" localSheetId="49">#REF!</definedName>
    <definedName name="Feb_96" localSheetId="50">#REF!</definedName>
    <definedName name="Feb_96" localSheetId="56">#REF!</definedName>
    <definedName name="Feb_96" localSheetId="57">#REF!</definedName>
    <definedName name="Feb_96" localSheetId="5">#REF!</definedName>
    <definedName name="Feb_96" localSheetId="59">#REF!</definedName>
    <definedName name="Feb_96" localSheetId="61">#REF!</definedName>
    <definedName name="Feb_96">#REF!</definedName>
    <definedName name="Feb_97" localSheetId="10">#REF!</definedName>
    <definedName name="Feb_97" localSheetId="31">#REF!</definedName>
    <definedName name="Feb_97" localSheetId="49">#REF!</definedName>
    <definedName name="Feb_97" localSheetId="50">#REF!</definedName>
    <definedName name="Feb_97" localSheetId="56">#REF!</definedName>
    <definedName name="Feb_97" localSheetId="57">#REF!</definedName>
    <definedName name="Feb_97" localSheetId="5">#REF!</definedName>
    <definedName name="Feb_97" localSheetId="59">#REF!</definedName>
    <definedName name="Feb_97" localSheetId="61">#REF!</definedName>
    <definedName name="Feb_97">#REF!</definedName>
    <definedName name="Feb_98" localSheetId="10">#REF!</definedName>
    <definedName name="Feb_98" localSheetId="31">#REF!</definedName>
    <definedName name="Feb_98" localSheetId="49">#REF!</definedName>
    <definedName name="Feb_98" localSheetId="50">#REF!</definedName>
    <definedName name="Feb_98" localSheetId="56">#REF!</definedName>
    <definedName name="Feb_98" localSheetId="57">#REF!</definedName>
    <definedName name="Feb_98" localSheetId="5">#REF!</definedName>
    <definedName name="Feb_98" localSheetId="59">#REF!</definedName>
    <definedName name="Feb_98" localSheetId="61">#REF!</definedName>
    <definedName name="Feb_98">#REF!</definedName>
    <definedName name="Feb_99" localSheetId="10">#REF!</definedName>
    <definedName name="Feb_99" localSheetId="31">#REF!</definedName>
    <definedName name="Feb_99" localSheetId="49">#REF!</definedName>
    <definedName name="Feb_99" localSheetId="50">#REF!</definedName>
    <definedName name="Feb_99" localSheetId="56">#REF!</definedName>
    <definedName name="Feb_99" localSheetId="57">#REF!</definedName>
    <definedName name="Feb_99" localSheetId="5">#REF!</definedName>
    <definedName name="Feb_99" localSheetId="59">#REF!</definedName>
    <definedName name="Feb_99" localSheetId="61">#REF!</definedName>
    <definedName name="Feb_99">#REF!</definedName>
    <definedName name="ff" localSheetId="10">#N/A</definedName>
    <definedName name="ff">#N/A</definedName>
    <definedName name="fff" localSheetId="10">'11'!fff</definedName>
    <definedName name="fff" localSheetId="31">#REF!</definedName>
    <definedName name="fff" localSheetId="49">#REF!</definedName>
    <definedName name="fff" localSheetId="50">#REF!</definedName>
    <definedName name="fff" localSheetId="56">#REF!</definedName>
    <definedName name="fff" localSheetId="57">#REF!</definedName>
    <definedName name="fff" localSheetId="5">#REF!</definedName>
    <definedName name="fff" localSheetId="59">#REF!</definedName>
    <definedName name="fff" localSheetId="61">#REF!</definedName>
    <definedName name="fff">#REF!</definedName>
    <definedName name="fgdgdgdtf" localSheetId="10" hidden="1">#REF!</definedName>
    <definedName name="fgdgdgdtf" localSheetId="12" hidden="1">#REF!</definedName>
    <definedName name="fgdgdgdtf" localSheetId="1" hidden="1">#REF!</definedName>
    <definedName name="fgdgdgdtf" localSheetId="2" hidden="1">#REF!</definedName>
    <definedName name="fgdgdgdtf" localSheetId="31" hidden="1">#REF!</definedName>
    <definedName name="fgdgdgdtf" localSheetId="4" hidden="1">#REF!</definedName>
    <definedName name="fgdgdgdtf" localSheetId="49" hidden="1">#REF!</definedName>
    <definedName name="fgdgdgdtf" localSheetId="50" hidden="1">#REF!</definedName>
    <definedName name="fgdgdgdtf" localSheetId="56" hidden="1">#REF!</definedName>
    <definedName name="fgdgdgdtf" localSheetId="57" hidden="1">#REF!</definedName>
    <definedName name="fgdgdgdtf" localSheetId="5" hidden="1">#REF!</definedName>
    <definedName name="fgdgdgdtf" localSheetId="59" hidden="1">#REF!</definedName>
    <definedName name="fgdgdgdtf" localSheetId="61" hidden="1">#REF!</definedName>
    <definedName name="fgdgdgdtf" localSheetId="6" hidden="1">#REF!</definedName>
    <definedName name="fgdgdgdtf" localSheetId="7" hidden="1">#REF!</definedName>
    <definedName name="fgdgdgdtf" hidden="1">#REF!</definedName>
    <definedName name="FHD" localSheetId="10">'[81]27'!#REF!</definedName>
    <definedName name="FHD" localSheetId="31">'[81]27'!#REF!</definedName>
    <definedName name="FHD" localSheetId="49">'[81]27'!#REF!</definedName>
    <definedName name="FHD" localSheetId="50">'[81]27'!#REF!</definedName>
    <definedName name="FHD" localSheetId="56">'[81]27'!#REF!</definedName>
    <definedName name="FHD" localSheetId="57">'[81]27'!#REF!</definedName>
    <definedName name="FHD" localSheetId="59">'[81]27'!#REF!</definedName>
    <definedName name="FHD" localSheetId="61">'[81]27'!#REF!</definedName>
    <definedName name="FHD">'[81]27'!#REF!</definedName>
    <definedName name="FI.RES.GOLD.CD.WB" localSheetId="10">#REF!</definedName>
    <definedName name="FI.RES.GOLD.CD.WB" localSheetId="31">#REF!</definedName>
    <definedName name="FI.RES.GOLD.CD.WB" localSheetId="49">#REF!</definedName>
    <definedName name="FI.RES.GOLD.CD.WB" localSheetId="50">#REF!</definedName>
    <definedName name="FI.RES.GOLD.CD.WB" localSheetId="56">#REF!</definedName>
    <definedName name="FI.RES.GOLD.CD.WB" localSheetId="57">#REF!</definedName>
    <definedName name="FI.RES.GOLD.CD.WB" localSheetId="5">#REF!</definedName>
    <definedName name="FI.RES.GOLD.CD.WB" localSheetId="59">#REF!</definedName>
    <definedName name="FI.RES.GOLD.CD.WB" localSheetId="61">#REF!</definedName>
    <definedName name="FI.RES.GOLD.CD.WB">#REF!</definedName>
    <definedName name="FI.RES.TOTL.CD.WB" localSheetId="10">#REF!</definedName>
    <definedName name="FI.RES.TOTL.CD.WB" localSheetId="31">#REF!</definedName>
    <definedName name="FI.RES.TOTL.CD.WB" localSheetId="49">#REF!</definedName>
    <definedName name="FI.RES.TOTL.CD.WB" localSheetId="50">#REF!</definedName>
    <definedName name="FI.RES.TOTL.CD.WB" localSheetId="56">#REF!</definedName>
    <definedName name="FI.RES.TOTL.CD.WB" localSheetId="57">#REF!</definedName>
    <definedName name="FI.RES.TOTL.CD.WB" localSheetId="5">#REF!</definedName>
    <definedName name="FI.RES.TOTL.CD.WB" localSheetId="59">#REF!</definedName>
    <definedName name="FI.RES.TOTL.CD.WB" localSheetId="61">#REF!</definedName>
    <definedName name="FI.RES.TOTL.CD.WB">#REF!</definedName>
    <definedName name="FI.RES.XGLD.CD" localSheetId="10">#REF!</definedName>
    <definedName name="FI.RES.XGLD.CD" localSheetId="31">#REF!</definedName>
    <definedName name="FI.RES.XGLD.CD" localSheetId="49">#REF!</definedName>
    <definedName name="FI.RES.XGLD.CD" localSheetId="50">#REF!</definedName>
    <definedName name="FI.RES.XGLD.CD" localSheetId="56">#REF!</definedName>
    <definedName name="FI.RES.XGLD.CD" localSheetId="57">#REF!</definedName>
    <definedName name="FI.RES.XGLD.CD" localSheetId="5">#REF!</definedName>
    <definedName name="FI.RES.XGLD.CD" localSheetId="59">#REF!</definedName>
    <definedName name="FI.RES.XGLD.CD" localSheetId="61">#REF!</definedName>
    <definedName name="FI.RES.XGLD.CD">#REF!</definedName>
    <definedName name="FIDR" localSheetId="10">#REF!</definedName>
    <definedName name="FIDR" localSheetId="31">#REF!</definedName>
    <definedName name="FIDR" localSheetId="49">#REF!</definedName>
    <definedName name="FIDR" localSheetId="50">#REF!</definedName>
    <definedName name="FIDR" localSheetId="56">#REF!</definedName>
    <definedName name="FIDR" localSheetId="57">#REF!</definedName>
    <definedName name="FIDR" localSheetId="5">#REF!</definedName>
    <definedName name="FIDR" localSheetId="59">#REF!</definedName>
    <definedName name="FIDR" localSheetId="61">#REF!</definedName>
    <definedName name="FIDR">#REF!</definedName>
    <definedName name="FIM" localSheetId="10">#REF!</definedName>
    <definedName name="FIM" localSheetId="31">#REF!</definedName>
    <definedName name="FIM" localSheetId="49">#REF!</definedName>
    <definedName name="FIM" localSheetId="50">#REF!</definedName>
    <definedName name="FIM" localSheetId="56">#REF!</definedName>
    <definedName name="FIM" localSheetId="57">#REF!</definedName>
    <definedName name="FIM" localSheetId="5">#REF!</definedName>
    <definedName name="FIM" localSheetId="59">#REF!</definedName>
    <definedName name="FIM" localSheetId="61">#REF!</definedName>
    <definedName name="FIM">#REF!</definedName>
    <definedName name="finan" localSheetId="10">#REF!</definedName>
    <definedName name="finan" localSheetId="31">#REF!</definedName>
    <definedName name="finan" localSheetId="49">#REF!</definedName>
    <definedName name="finan" localSheetId="50">#REF!</definedName>
    <definedName name="finan" localSheetId="56">#REF!</definedName>
    <definedName name="finan" localSheetId="57">#REF!</definedName>
    <definedName name="finan" localSheetId="5">#REF!</definedName>
    <definedName name="finan" localSheetId="59">#REF!</definedName>
    <definedName name="finan" localSheetId="61">#REF!</definedName>
    <definedName name="finan">#REF!</definedName>
    <definedName name="finan1" localSheetId="10">#REF!</definedName>
    <definedName name="finan1" localSheetId="31">#REF!</definedName>
    <definedName name="finan1" localSheetId="49">#REF!</definedName>
    <definedName name="finan1" localSheetId="50">#REF!</definedName>
    <definedName name="finan1" localSheetId="56">#REF!</definedName>
    <definedName name="finan1" localSheetId="57">#REF!</definedName>
    <definedName name="finan1" localSheetId="5">#REF!</definedName>
    <definedName name="finan1" localSheetId="59">#REF!</definedName>
    <definedName name="finan1" localSheetId="61">#REF!</definedName>
    <definedName name="finan1">#REF!</definedName>
    <definedName name="Financing" localSheetId="10" hidden="1">{"Tab1",#N/A,FALSE,"P";"Tab2",#N/A,FALSE,"P"}</definedName>
    <definedName name="Financing" localSheetId="31" hidden="1">{"Tab1",#N/A,FALSE,"P";"Tab2",#N/A,FALSE,"P"}</definedName>
    <definedName name="Financing" localSheetId="49" hidden="1">{"Tab1",#N/A,FALSE,"P";"Tab2",#N/A,FALSE,"P"}</definedName>
    <definedName name="Financing" localSheetId="50" hidden="1">{"Tab1",#N/A,FALSE,"P";"Tab2",#N/A,FALSE,"P"}</definedName>
    <definedName name="Financing" localSheetId="56" hidden="1">{"Tab1",#N/A,FALSE,"P";"Tab2",#N/A,FALSE,"P"}</definedName>
    <definedName name="Financing" localSheetId="57" hidden="1">{"Tab1",#N/A,FALSE,"P";"Tab2",#N/A,FALSE,"P"}</definedName>
    <definedName name="Financing" localSheetId="5" hidden="1">{"Tab1",#N/A,FALSE,"P";"Tab2",#N/A,FALSE,"P"}</definedName>
    <definedName name="Financing" localSheetId="59" hidden="1">{"Tab1",#N/A,FALSE,"P";"Tab2",#N/A,FALSE,"P"}</definedName>
    <definedName name="Financing" localSheetId="61" hidden="1">{"Tab1",#N/A,FALSE,"P";"Tab2",#N/A,FALSE,"P"}</definedName>
    <definedName name="Financing" hidden="1">{"Tab1",#N/A,FALSE,"P";"Tab2",#N/A,FALSE,"P"}</definedName>
    <definedName name="FINREQ" localSheetId="10">#REF!</definedName>
    <definedName name="FINREQ" localSheetId="31">#REF!</definedName>
    <definedName name="FINREQ" localSheetId="49">#REF!</definedName>
    <definedName name="FINREQ" localSheetId="50">#REF!</definedName>
    <definedName name="FINREQ" localSheetId="56">#REF!</definedName>
    <definedName name="FINREQ" localSheetId="57">#REF!</definedName>
    <definedName name="FINREQ" localSheetId="5">#REF!</definedName>
    <definedName name="FINREQ" localSheetId="59">#REF!</definedName>
    <definedName name="FINREQ" localSheetId="61">#REF!</definedName>
    <definedName name="FINREQ">#REF!</definedName>
    <definedName name="Firm">'[82]003+ Review'!$B$79:$B$175</definedName>
    <definedName name="Fisc" localSheetId="10">#REF!</definedName>
    <definedName name="Fisc" localSheetId="31">#REF!</definedName>
    <definedName name="Fisc" localSheetId="49">#REF!</definedName>
    <definedName name="Fisc" localSheetId="50">#REF!</definedName>
    <definedName name="Fisc" localSheetId="56">#REF!</definedName>
    <definedName name="Fisc" localSheetId="57">#REF!</definedName>
    <definedName name="Fisc" localSheetId="5">#REF!</definedName>
    <definedName name="Fisc" localSheetId="59">#REF!</definedName>
    <definedName name="Fisc" localSheetId="61">#REF!</definedName>
    <definedName name="Fisc">#REF!</definedName>
    <definedName name="FISC_" localSheetId="10">[64]Main!#REF!</definedName>
    <definedName name="FISC_" localSheetId="31">[64]Main!#REF!</definedName>
    <definedName name="FISC_" localSheetId="56">[64]Main!#REF!</definedName>
    <definedName name="FISC_" localSheetId="57">[64]Main!#REF!</definedName>
    <definedName name="FISC_" localSheetId="59">[64]Main!#REF!</definedName>
    <definedName name="FISC_" localSheetId="61">[64]Main!#REF!</definedName>
    <definedName name="FISC_">[64]Main!#REF!</definedName>
    <definedName name="FISC_CAL" localSheetId="10">#REF!</definedName>
    <definedName name="FISC_CAL" localSheetId="31">#REF!</definedName>
    <definedName name="FISC_CAL" localSheetId="49">#REF!</definedName>
    <definedName name="FISC_CAL" localSheetId="50">#REF!</definedName>
    <definedName name="FISC_CAL" localSheetId="56">#REF!</definedName>
    <definedName name="FISC_CAL" localSheetId="57">#REF!</definedName>
    <definedName name="FISC_CAL" localSheetId="5">#REF!</definedName>
    <definedName name="FISC_CAL" localSheetId="59">#REF!</definedName>
    <definedName name="FISC_CAL" localSheetId="61">#REF!</definedName>
    <definedName name="FISC_CAL">#REF!</definedName>
    <definedName name="FISC2E" localSheetId="10">#REF!</definedName>
    <definedName name="FISC2E" localSheetId="31">#REF!</definedName>
    <definedName name="FISC2E" localSheetId="49">#REF!</definedName>
    <definedName name="FISC2E" localSheetId="50">#REF!</definedName>
    <definedName name="FISC2E" localSheetId="56">#REF!</definedName>
    <definedName name="FISC2E" localSheetId="57">#REF!</definedName>
    <definedName name="FISC2E" localSheetId="5">#REF!</definedName>
    <definedName name="FISC2E" localSheetId="59">#REF!</definedName>
    <definedName name="FISC2E" localSheetId="61">#REF!</definedName>
    <definedName name="FISC2E">#REF!</definedName>
    <definedName name="FISCE" localSheetId="10">#REF!</definedName>
    <definedName name="FISCE" localSheetId="31">#REF!</definedName>
    <definedName name="FISCE" localSheetId="49">#REF!</definedName>
    <definedName name="FISCE" localSheetId="50">#REF!</definedName>
    <definedName name="FISCE" localSheetId="56">#REF!</definedName>
    <definedName name="FISCE" localSheetId="57">#REF!</definedName>
    <definedName name="FISCE" localSheetId="5">#REF!</definedName>
    <definedName name="FISCE" localSheetId="59">#REF!</definedName>
    <definedName name="FISCE" localSheetId="61">#REF!</definedName>
    <definedName name="FISCE">#REF!</definedName>
    <definedName name="FISUM" localSheetId="10">#REF!</definedName>
    <definedName name="FISUM" localSheetId="31">#REF!</definedName>
    <definedName name="FISUM" localSheetId="49">#REF!</definedName>
    <definedName name="FISUM" localSheetId="50">#REF!</definedName>
    <definedName name="FISUM" localSheetId="56">#REF!</definedName>
    <definedName name="FISUM" localSheetId="57">#REF!</definedName>
    <definedName name="FISUM" localSheetId="5">#REF!</definedName>
    <definedName name="FISUM" localSheetId="59">#REF!</definedName>
    <definedName name="FISUM" localSheetId="61">#REF!</definedName>
    <definedName name="FISUM">#REF!</definedName>
    <definedName name="Flfunds" localSheetId="10">#REF!</definedName>
    <definedName name="Flfunds" localSheetId="31">#REF!</definedName>
    <definedName name="Flfunds" localSheetId="49">#REF!</definedName>
    <definedName name="Flfunds" localSheetId="50">#REF!</definedName>
    <definedName name="Flfunds" localSheetId="56">#REF!</definedName>
    <definedName name="Flfunds" localSheetId="57">#REF!</definedName>
    <definedName name="Flfunds" localSheetId="5">#REF!</definedName>
    <definedName name="Flfunds" localSheetId="59">#REF!</definedName>
    <definedName name="Flfunds" localSheetId="61">#REF!</definedName>
    <definedName name="Flfunds">#REF!</definedName>
    <definedName name="FLOPEC" localSheetId="10">#REF!</definedName>
    <definedName name="FLOPEC" localSheetId="31">#REF!</definedName>
    <definedName name="FLOPEC" localSheetId="49">#REF!</definedName>
    <definedName name="FLOPEC" localSheetId="50">#REF!</definedName>
    <definedName name="FLOPEC" localSheetId="56">#REF!</definedName>
    <definedName name="FLOPEC" localSheetId="57">#REF!</definedName>
    <definedName name="FLOPEC" localSheetId="5">#REF!</definedName>
    <definedName name="FLOPEC" localSheetId="59">#REF!</definedName>
    <definedName name="FLOPEC" localSheetId="61">#REF!</definedName>
    <definedName name="FLOPEC">#REF!</definedName>
    <definedName name="FLOWB" localSheetId="10">#REF!</definedName>
    <definedName name="FLOWB" localSheetId="31">#REF!</definedName>
    <definedName name="FLOWB" localSheetId="49">#REF!</definedName>
    <definedName name="FLOWB" localSheetId="50">#REF!</definedName>
    <definedName name="FLOWB" localSheetId="56">#REF!</definedName>
    <definedName name="FLOWB" localSheetId="57">#REF!</definedName>
    <definedName name="FLOWB" localSheetId="5">#REF!</definedName>
    <definedName name="FLOWB" localSheetId="59">#REF!</definedName>
    <definedName name="FLOWB" localSheetId="61">#REF!</definedName>
    <definedName name="FLOWB">#REF!</definedName>
    <definedName name="FLOWS" localSheetId="10">#REF!</definedName>
    <definedName name="FLOWS" localSheetId="31">#REF!</definedName>
    <definedName name="FLOWS" localSheetId="49">#REF!</definedName>
    <definedName name="FLOWS" localSheetId="50">#REF!</definedName>
    <definedName name="FLOWS" localSheetId="56">#REF!</definedName>
    <definedName name="FLOWS" localSheetId="57">#REF!</definedName>
    <definedName name="FLOWS" localSheetId="5">#REF!</definedName>
    <definedName name="FLOWS" localSheetId="59">#REF!</definedName>
    <definedName name="FLOWS" localSheetId="61">#REF!</definedName>
    <definedName name="FLOWS">#REF!</definedName>
    <definedName name="FM.ASC.GOVT.CN" localSheetId="10">#REF!</definedName>
    <definedName name="FM.ASC.GOVT.CN" localSheetId="31">#REF!</definedName>
    <definedName name="FM.ASC.GOVT.CN" localSheetId="49">#REF!</definedName>
    <definedName name="FM.ASC.GOVT.CN" localSheetId="50">#REF!</definedName>
    <definedName name="FM.ASC.GOVT.CN" localSheetId="56">#REF!</definedName>
    <definedName name="FM.ASC.GOVT.CN" localSheetId="57">#REF!</definedName>
    <definedName name="FM.ASC.GOVT.CN" localSheetId="5">#REF!</definedName>
    <definedName name="FM.ASC.GOVT.CN" localSheetId="59">#REF!</definedName>
    <definedName name="FM.ASC.GOVT.CN" localSheetId="61">#REF!</definedName>
    <definedName name="FM.ASC.GOVT.CN">#REF!</definedName>
    <definedName name="FM.ASC.OFIN.CN" localSheetId="10">#REF!</definedName>
    <definedName name="FM.ASC.OFIN.CN" localSheetId="31">#REF!</definedName>
    <definedName name="FM.ASC.OFIN.CN" localSheetId="49">#REF!</definedName>
    <definedName name="FM.ASC.OFIN.CN" localSheetId="50">#REF!</definedName>
    <definedName name="FM.ASC.OFIN.CN" localSheetId="56">#REF!</definedName>
    <definedName name="FM.ASC.OFIN.CN" localSheetId="57">#REF!</definedName>
    <definedName name="FM.ASC.OFIN.CN" localSheetId="5">#REF!</definedName>
    <definedName name="FM.ASC.OFIN.CN" localSheetId="59">#REF!</definedName>
    <definedName name="FM.ASC.OFIN.CN" localSheetId="61">#REF!</definedName>
    <definedName name="FM.ASC.OFIN.CN">#REF!</definedName>
    <definedName name="FM.AST.DOMO.CN" localSheetId="10">#REF!</definedName>
    <definedName name="FM.AST.DOMO.CN" localSheetId="31">#REF!</definedName>
    <definedName name="FM.AST.DOMO.CN" localSheetId="49">#REF!</definedName>
    <definedName name="FM.AST.DOMO.CN" localSheetId="50">#REF!</definedName>
    <definedName name="FM.AST.DOMO.CN" localSheetId="56">#REF!</definedName>
    <definedName name="FM.AST.DOMO.CN" localSheetId="57">#REF!</definedName>
    <definedName name="FM.AST.DOMO.CN" localSheetId="5">#REF!</definedName>
    <definedName name="FM.AST.DOMO.CN" localSheetId="59">#REF!</definedName>
    <definedName name="FM.AST.DOMO.CN" localSheetId="61">#REF!</definedName>
    <definedName name="FM.AST.DOMO.CN">#REF!</definedName>
    <definedName name="FM.AST.DOMO.CN.AF" localSheetId="10">#REF!</definedName>
    <definedName name="FM.AST.DOMO.CN.AF" localSheetId="31">#REF!</definedName>
    <definedName name="FM.AST.DOMO.CN.AF" localSheetId="49">#REF!</definedName>
    <definedName name="FM.AST.DOMO.CN.AF" localSheetId="50">#REF!</definedName>
    <definedName name="FM.AST.DOMO.CN.AF" localSheetId="56">#REF!</definedName>
    <definedName name="FM.AST.DOMO.CN.AF" localSheetId="57">#REF!</definedName>
    <definedName name="FM.AST.DOMO.CN.AF" localSheetId="5">#REF!</definedName>
    <definedName name="FM.AST.DOMO.CN.AF" localSheetId="59">#REF!</definedName>
    <definedName name="FM.AST.DOMO.CN.AF" localSheetId="61">#REF!</definedName>
    <definedName name="FM.AST.DOMO.CN.AF">#REF!</definedName>
    <definedName name="FM.AST.DOMS.CN" localSheetId="10">#REF!</definedName>
    <definedName name="FM.AST.DOMS.CN" localSheetId="31">#REF!</definedName>
    <definedName name="FM.AST.DOMS.CN" localSheetId="49">#REF!</definedName>
    <definedName name="FM.AST.DOMS.CN" localSheetId="50">#REF!</definedName>
    <definedName name="FM.AST.DOMS.CN" localSheetId="56">#REF!</definedName>
    <definedName name="FM.AST.DOMS.CN" localSheetId="57">#REF!</definedName>
    <definedName name="FM.AST.DOMS.CN" localSheetId="5">#REF!</definedName>
    <definedName name="FM.AST.DOMS.CN" localSheetId="59">#REF!</definedName>
    <definedName name="FM.AST.DOMS.CN" localSheetId="61">#REF!</definedName>
    <definedName name="FM.AST.DOMS.CN">#REF!</definedName>
    <definedName name="FM.AST.DOMS.CN.AF" localSheetId="10">#REF!</definedName>
    <definedName name="FM.AST.DOMS.CN.AF" localSheetId="31">#REF!</definedName>
    <definedName name="FM.AST.DOMS.CN.AF" localSheetId="49">#REF!</definedName>
    <definedName name="FM.AST.DOMS.CN.AF" localSheetId="50">#REF!</definedName>
    <definedName name="FM.AST.DOMS.CN.AF" localSheetId="56">#REF!</definedName>
    <definedName name="FM.AST.DOMS.CN.AF" localSheetId="57">#REF!</definedName>
    <definedName name="FM.AST.DOMS.CN.AF" localSheetId="5">#REF!</definedName>
    <definedName name="FM.AST.DOMS.CN.AF" localSheetId="59">#REF!</definedName>
    <definedName name="FM.AST.DOMS.CN.AF" localSheetId="61">#REF!</definedName>
    <definedName name="FM.AST.DOMS.CN.AF">#REF!</definedName>
    <definedName name="FM.AST.GOVT.CN" localSheetId="10">#REF!</definedName>
    <definedName name="FM.AST.GOVT.CN" localSheetId="31">#REF!</definedName>
    <definedName name="FM.AST.GOVT.CN" localSheetId="49">#REF!</definedName>
    <definedName name="FM.AST.GOVT.CN" localSheetId="50">#REF!</definedName>
    <definedName name="FM.AST.GOVT.CN" localSheetId="56">#REF!</definedName>
    <definedName name="FM.AST.GOVT.CN" localSheetId="57">#REF!</definedName>
    <definedName name="FM.AST.GOVT.CN" localSheetId="5">#REF!</definedName>
    <definedName name="FM.AST.GOVT.CN" localSheetId="59">#REF!</definedName>
    <definedName name="FM.AST.GOVT.CN" localSheetId="61">#REF!</definedName>
    <definedName name="FM.AST.GOVT.CN">#REF!</definedName>
    <definedName name="FM.AST.NCGV.CN" localSheetId="10">#REF!</definedName>
    <definedName name="FM.AST.NCGV.CN" localSheetId="31">#REF!</definedName>
    <definedName name="FM.AST.NCGV.CN" localSheetId="49">#REF!</definedName>
    <definedName name="FM.AST.NCGV.CN" localSheetId="50">#REF!</definedName>
    <definedName name="FM.AST.NCGV.CN" localSheetId="56">#REF!</definedName>
    <definedName name="FM.AST.NCGV.CN" localSheetId="57">#REF!</definedName>
    <definedName name="FM.AST.NCGV.CN" localSheetId="5">#REF!</definedName>
    <definedName name="FM.AST.NCGV.CN" localSheetId="59">#REF!</definedName>
    <definedName name="FM.AST.NCGV.CN" localSheetId="61">#REF!</definedName>
    <definedName name="FM.AST.NCGV.CN">#REF!</definedName>
    <definedName name="FM.AST.NCGV.CN.AF" localSheetId="10">#REF!</definedName>
    <definedName name="FM.AST.NCGV.CN.AF" localSheetId="31">#REF!</definedName>
    <definedName name="FM.AST.NCGV.CN.AF" localSheetId="49">#REF!</definedName>
    <definedName name="FM.AST.NCGV.CN.AF" localSheetId="50">#REF!</definedName>
    <definedName name="FM.AST.NCGV.CN.AF" localSheetId="56">#REF!</definedName>
    <definedName name="FM.AST.NCGV.CN.AF" localSheetId="57">#REF!</definedName>
    <definedName name="FM.AST.NCGV.CN.AF" localSheetId="5">#REF!</definedName>
    <definedName name="FM.AST.NCGV.CN.AF" localSheetId="59">#REF!</definedName>
    <definedName name="FM.AST.NCGV.CN.AF" localSheetId="61">#REF!</definedName>
    <definedName name="FM.AST.NCGV.CN.AF">#REF!</definedName>
    <definedName name="FM.AST.NFGD.CN" localSheetId="10">#REF!</definedName>
    <definedName name="FM.AST.NFGD.CN" localSheetId="31">#REF!</definedName>
    <definedName name="FM.AST.NFGD.CN" localSheetId="49">#REF!</definedName>
    <definedName name="FM.AST.NFGD.CN" localSheetId="50">#REF!</definedName>
    <definedName name="FM.AST.NFGD.CN" localSheetId="56">#REF!</definedName>
    <definedName name="FM.AST.NFGD.CN" localSheetId="57">#REF!</definedName>
    <definedName name="FM.AST.NFGD.CN" localSheetId="5">#REF!</definedName>
    <definedName name="FM.AST.NFGD.CN" localSheetId="59">#REF!</definedName>
    <definedName name="FM.AST.NFGD.CN" localSheetId="61">#REF!</definedName>
    <definedName name="FM.AST.NFGD.CN">#REF!</definedName>
    <definedName name="FM.AST.NFGD.CN.AF" localSheetId="10">#REF!</definedName>
    <definedName name="FM.AST.NFGD.CN.AF" localSheetId="31">#REF!</definedName>
    <definedName name="FM.AST.NFGD.CN.AF" localSheetId="49">#REF!</definedName>
    <definedName name="FM.AST.NFGD.CN.AF" localSheetId="50">#REF!</definedName>
    <definedName name="FM.AST.NFGD.CN.AF" localSheetId="56">#REF!</definedName>
    <definedName name="FM.AST.NFGD.CN.AF" localSheetId="57">#REF!</definedName>
    <definedName name="FM.AST.NFGD.CN.AF" localSheetId="5">#REF!</definedName>
    <definedName name="FM.AST.NFGD.CN.AF" localSheetId="59">#REF!</definedName>
    <definedName name="FM.AST.NFGD.CN.AF" localSheetId="61">#REF!</definedName>
    <definedName name="FM.AST.NFGD.CN.AF">#REF!</definedName>
    <definedName name="FM.AST.NFRG.CD" localSheetId="10">#REF!</definedName>
    <definedName name="FM.AST.NFRG.CD" localSheetId="31">#REF!</definedName>
    <definedName name="FM.AST.NFRG.CD" localSheetId="49">#REF!</definedName>
    <definedName name="FM.AST.NFRG.CD" localSheetId="50">#REF!</definedName>
    <definedName name="FM.AST.NFRG.CD" localSheetId="56">#REF!</definedName>
    <definedName name="FM.AST.NFRG.CD" localSheetId="57">#REF!</definedName>
    <definedName name="FM.AST.NFRG.CD" localSheetId="5">#REF!</definedName>
    <definedName name="FM.AST.NFRG.CD" localSheetId="59">#REF!</definedName>
    <definedName name="FM.AST.NFRG.CD" localSheetId="61">#REF!</definedName>
    <definedName name="FM.AST.NFRG.CD">#REF!</definedName>
    <definedName name="FM.AST.NFRG.CN" localSheetId="10">#REF!</definedName>
    <definedName name="FM.AST.NFRG.CN" localSheetId="31">#REF!</definedName>
    <definedName name="FM.AST.NFRG.CN" localSheetId="49">#REF!</definedName>
    <definedName name="FM.AST.NFRG.CN" localSheetId="50">#REF!</definedName>
    <definedName name="FM.AST.NFRG.CN" localSheetId="56">#REF!</definedName>
    <definedName name="FM.AST.NFRG.CN" localSheetId="57">#REF!</definedName>
    <definedName name="FM.AST.NFRG.CN" localSheetId="5">#REF!</definedName>
    <definedName name="FM.AST.NFRG.CN" localSheetId="59">#REF!</definedName>
    <definedName name="FM.AST.NFRG.CN" localSheetId="61">#REF!</definedName>
    <definedName name="FM.AST.NFRG.CN">#REF!</definedName>
    <definedName name="FM.AST.NFRG.CN.AF" localSheetId="10">#REF!</definedName>
    <definedName name="FM.AST.NFRG.CN.AF" localSheetId="31">#REF!</definedName>
    <definedName name="FM.AST.NFRG.CN.AF" localSheetId="49">#REF!</definedName>
    <definedName name="FM.AST.NFRG.CN.AF" localSheetId="50">#REF!</definedName>
    <definedName name="FM.AST.NFRG.CN.AF" localSheetId="56">#REF!</definedName>
    <definedName name="FM.AST.NFRG.CN.AF" localSheetId="57">#REF!</definedName>
    <definedName name="FM.AST.NFRG.CN.AF" localSheetId="5">#REF!</definedName>
    <definedName name="FM.AST.NFRG.CN.AF" localSheetId="59">#REF!</definedName>
    <definedName name="FM.AST.NFRG.CN.AF" localSheetId="61">#REF!</definedName>
    <definedName name="FM.AST.NFRG.CN.AF">#REF!</definedName>
    <definedName name="FM.AST.OFFO.CN" localSheetId="10">#REF!</definedName>
    <definedName name="FM.AST.OFFO.CN" localSheetId="31">#REF!</definedName>
    <definedName name="FM.AST.OFFO.CN" localSheetId="49">#REF!</definedName>
    <definedName name="FM.AST.OFFO.CN" localSheetId="50">#REF!</definedName>
    <definedName name="FM.AST.OFFO.CN" localSheetId="56">#REF!</definedName>
    <definedName name="FM.AST.OFFO.CN" localSheetId="57">#REF!</definedName>
    <definedName name="FM.AST.OFFO.CN" localSheetId="5">#REF!</definedName>
    <definedName name="FM.AST.OFFO.CN" localSheetId="59">#REF!</definedName>
    <definedName name="FM.AST.OFFO.CN" localSheetId="61">#REF!</definedName>
    <definedName name="FM.AST.OFFO.CN">#REF!</definedName>
    <definedName name="FM.AST.OFFO.CN.AF" localSheetId="10">#REF!</definedName>
    <definedName name="FM.AST.OFFO.CN.AF" localSheetId="31">#REF!</definedName>
    <definedName name="FM.AST.OFFO.CN.AF" localSheetId="49">#REF!</definedName>
    <definedName name="FM.AST.OFFO.CN.AF" localSheetId="50">#REF!</definedName>
    <definedName name="FM.AST.OFFO.CN.AF" localSheetId="56">#REF!</definedName>
    <definedName name="FM.AST.OFFO.CN.AF" localSheetId="57">#REF!</definedName>
    <definedName name="FM.AST.OFFO.CN.AF" localSheetId="5">#REF!</definedName>
    <definedName name="FM.AST.OFFO.CN.AF" localSheetId="59">#REF!</definedName>
    <definedName name="FM.AST.OFFO.CN.AF" localSheetId="61">#REF!</definedName>
    <definedName name="FM.AST.OFFO.CN.AF">#REF!</definedName>
    <definedName name="FM.AST.OFIN.CN" localSheetId="10">#REF!</definedName>
    <definedName name="FM.AST.OFIN.CN" localSheetId="31">#REF!</definedName>
    <definedName name="FM.AST.OFIN.CN" localSheetId="49">#REF!</definedName>
    <definedName name="FM.AST.OFIN.CN" localSheetId="50">#REF!</definedName>
    <definedName name="FM.AST.OFIN.CN" localSheetId="56">#REF!</definedName>
    <definedName name="FM.AST.OFIN.CN" localSheetId="57">#REF!</definedName>
    <definedName name="FM.AST.OFIN.CN" localSheetId="5">#REF!</definedName>
    <definedName name="FM.AST.OFIN.CN" localSheetId="59">#REF!</definedName>
    <definedName name="FM.AST.OFIN.CN" localSheetId="61">#REF!</definedName>
    <definedName name="FM.AST.OFIN.CN">#REF!</definedName>
    <definedName name="FM.AST.TOTP.CN" localSheetId="10">#REF!</definedName>
    <definedName name="FM.AST.TOTP.CN" localSheetId="31">#REF!</definedName>
    <definedName name="FM.AST.TOTP.CN" localSheetId="49">#REF!</definedName>
    <definedName name="FM.AST.TOTP.CN" localSheetId="50">#REF!</definedName>
    <definedName name="FM.AST.TOTP.CN" localSheetId="56">#REF!</definedName>
    <definedName name="FM.AST.TOTP.CN" localSheetId="57">#REF!</definedName>
    <definedName name="FM.AST.TOTP.CN" localSheetId="5">#REF!</definedName>
    <definedName name="FM.AST.TOTP.CN" localSheetId="59">#REF!</definedName>
    <definedName name="FM.AST.TOTP.CN" localSheetId="61">#REF!</definedName>
    <definedName name="FM.AST.TOTP.CN">#REF!</definedName>
    <definedName name="FM.AST.TOTP.CN.AF" localSheetId="10">#REF!</definedName>
    <definedName name="FM.AST.TOTP.CN.AF" localSheetId="31">#REF!</definedName>
    <definedName name="FM.AST.TOTP.CN.AF" localSheetId="49">#REF!</definedName>
    <definedName name="FM.AST.TOTP.CN.AF" localSheetId="50">#REF!</definedName>
    <definedName name="FM.AST.TOTP.CN.AF" localSheetId="56">#REF!</definedName>
    <definedName name="FM.AST.TOTP.CN.AF" localSheetId="57">#REF!</definedName>
    <definedName name="FM.AST.TOTP.CN.AF" localSheetId="5">#REF!</definedName>
    <definedName name="FM.AST.TOTP.CN.AF" localSheetId="59">#REF!</definedName>
    <definedName name="FM.AST.TOTP.CN.AF" localSheetId="61">#REF!</definedName>
    <definedName name="FM.AST.TOTP.CN.AF">#REF!</definedName>
    <definedName name="FM.LBL.MQMY.CN" localSheetId="10">#REF!</definedName>
    <definedName name="FM.LBL.MQMY.CN" localSheetId="31">#REF!</definedName>
    <definedName name="FM.LBL.MQMY.CN" localSheetId="49">#REF!</definedName>
    <definedName name="FM.LBL.MQMY.CN" localSheetId="50">#REF!</definedName>
    <definedName name="FM.LBL.MQMY.CN" localSheetId="56">#REF!</definedName>
    <definedName name="FM.LBL.MQMY.CN" localSheetId="57">#REF!</definedName>
    <definedName name="FM.LBL.MQMY.CN" localSheetId="5">#REF!</definedName>
    <definedName name="FM.LBL.MQMY.CN" localSheetId="59">#REF!</definedName>
    <definedName name="FM.LBL.MQMY.CN" localSheetId="61">#REF!</definedName>
    <definedName name="FM.LBL.MQMY.CN">#REF!</definedName>
    <definedName name="FM.LBL.MQMY.CN.AF" localSheetId="10">#REF!</definedName>
    <definedName name="FM.LBL.MQMY.CN.AF" localSheetId="31">#REF!</definedName>
    <definedName name="FM.LBL.MQMY.CN.AF" localSheetId="49">#REF!</definedName>
    <definedName name="FM.LBL.MQMY.CN.AF" localSheetId="50">#REF!</definedName>
    <definedName name="FM.LBL.MQMY.CN.AF" localSheetId="56">#REF!</definedName>
    <definedName name="FM.LBL.MQMY.CN.AF" localSheetId="57">#REF!</definedName>
    <definedName name="FM.LBL.MQMY.CN.AF" localSheetId="5">#REF!</definedName>
    <definedName name="FM.LBL.MQMY.CN.AF" localSheetId="59">#REF!</definedName>
    <definedName name="FM.LBL.MQMY.CN.AF" localSheetId="61">#REF!</definedName>
    <definedName name="FM.LBL.MQMY.CN.AF">#REF!</definedName>
    <definedName name="FM.LBL.XMQM.CN" localSheetId="10">#REF!</definedName>
    <definedName name="FM.LBL.XMQM.CN" localSheetId="31">#REF!</definedName>
    <definedName name="FM.LBL.XMQM.CN" localSheetId="49">#REF!</definedName>
    <definedName name="FM.LBL.XMQM.CN" localSheetId="50">#REF!</definedName>
    <definedName name="FM.LBL.XMQM.CN" localSheetId="56">#REF!</definedName>
    <definedName name="FM.LBL.XMQM.CN" localSheetId="57">#REF!</definedName>
    <definedName name="FM.LBL.XMQM.CN" localSheetId="5">#REF!</definedName>
    <definedName name="FM.LBL.XMQM.CN" localSheetId="59">#REF!</definedName>
    <definedName name="FM.LBL.XMQM.CN" localSheetId="61">#REF!</definedName>
    <definedName name="FM.LBL.XMQM.CN">#REF!</definedName>
    <definedName name="FM.LBL.XMQM.CN.AF" localSheetId="10">#REF!</definedName>
    <definedName name="FM.LBL.XMQM.CN.AF" localSheetId="31">#REF!</definedName>
    <definedName name="FM.LBL.XMQM.CN.AF" localSheetId="49">#REF!</definedName>
    <definedName name="FM.LBL.XMQM.CN.AF" localSheetId="50">#REF!</definedName>
    <definedName name="FM.LBL.XMQM.CN.AF" localSheetId="56">#REF!</definedName>
    <definedName name="FM.LBL.XMQM.CN.AF" localSheetId="57">#REF!</definedName>
    <definedName name="FM.LBL.XMQM.CN.AF" localSheetId="5">#REF!</definedName>
    <definedName name="FM.LBL.XMQM.CN.AF" localSheetId="59">#REF!</definedName>
    <definedName name="FM.LBL.XMQM.CN.AF" localSheetId="61">#REF!</definedName>
    <definedName name="FM.LBL.XMQM.CN.AF">#REF!</definedName>
    <definedName name="FMB" localSheetId="10">'[44]WETA BOP'!#REF!</definedName>
    <definedName name="FMB">'[44]WETA BOP'!#REF!</definedName>
    <definedName name="FODESEC" localSheetId="10">#REF!</definedName>
    <definedName name="FODESEC" localSheetId="31">#REF!</definedName>
    <definedName name="FODESEC" localSheetId="49">#REF!</definedName>
    <definedName name="FODESEC" localSheetId="50">#REF!</definedName>
    <definedName name="FODESEC" localSheetId="56">#REF!</definedName>
    <definedName name="FODESEC" localSheetId="57">#REF!</definedName>
    <definedName name="FODESEC" localSheetId="5">#REF!</definedName>
    <definedName name="FODESEC" localSheetId="59">#REF!</definedName>
    <definedName name="FODESEC" localSheetId="61">#REF!</definedName>
    <definedName name="FODESEC">#REF!</definedName>
    <definedName name="Folder">[58]Cover!$D$9</definedName>
    <definedName name="footnote1" localSheetId="10">#REF!</definedName>
    <definedName name="footnote1" localSheetId="31">#REF!</definedName>
    <definedName name="footnote1" localSheetId="49">#REF!</definedName>
    <definedName name="footnote1" localSheetId="50">#REF!</definedName>
    <definedName name="footnote1" localSheetId="56">#REF!</definedName>
    <definedName name="footnote1" localSheetId="57">#REF!</definedName>
    <definedName name="footnote1" localSheetId="5">#REF!</definedName>
    <definedName name="footnote1" localSheetId="59">#REF!</definedName>
    <definedName name="footnote1" localSheetId="61">#REF!</definedName>
    <definedName name="footnote1">#REF!</definedName>
    <definedName name="footnoteno" localSheetId="10">#REF!</definedName>
    <definedName name="footnoteno" localSheetId="31">#REF!</definedName>
    <definedName name="footnoteno" localSheetId="49">#REF!</definedName>
    <definedName name="footnoteno" localSheetId="50">#REF!</definedName>
    <definedName name="footnoteno" localSheetId="56">#REF!</definedName>
    <definedName name="footnoteno" localSheetId="57">#REF!</definedName>
    <definedName name="footnoteno" localSheetId="5">#REF!</definedName>
    <definedName name="footnoteno" localSheetId="59">#REF!</definedName>
    <definedName name="footnoteno" localSheetId="61">#REF!</definedName>
    <definedName name="footnoteno">#REF!</definedName>
    <definedName name="footnoteno2" localSheetId="10">#REF!</definedName>
    <definedName name="footnoteno2" localSheetId="31">#REF!</definedName>
    <definedName name="footnoteno2" localSheetId="49">#REF!</definedName>
    <definedName name="footnoteno2" localSheetId="50">#REF!</definedName>
    <definedName name="footnoteno2" localSheetId="56">#REF!</definedName>
    <definedName name="footnoteno2" localSheetId="57">#REF!</definedName>
    <definedName name="footnoteno2" localSheetId="5">#REF!</definedName>
    <definedName name="footnoteno2" localSheetId="59">#REF!</definedName>
    <definedName name="footnoteno2" localSheetId="61">#REF!</definedName>
    <definedName name="footnoteno2">#REF!</definedName>
    <definedName name="footnoteno3" localSheetId="10">#REF!</definedName>
    <definedName name="footnoteno3" localSheetId="31">#REF!</definedName>
    <definedName name="footnoteno3" localSheetId="49">#REF!</definedName>
    <definedName name="footnoteno3" localSheetId="50">#REF!</definedName>
    <definedName name="footnoteno3" localSheetId="56">#REF!</definedName>
    <definedName name="footnoteno3" localSheetId="57">#REF!</definedName>
    <definedName name="footnoteno3" localSheetId="5">#REF!</definedName>
    <definedName name="footnoteno3" localSheetId="59">#REF!</definedName>
    <definedName name="footnoteno3" localSheetId="61">#REF!</definedName>
    <definedName name="footnoteno3">#REF!</definedName>
    <definedName name="footnotes">'[56]99TC17FY'!$A$94</definedName>
    <definedName name="FP" localSheetId="10">#REF!</definedName>
    <definedName name="FP" localSheetId="31">#REF!</definedName>
    <definedName name="FP" localSheetId="49">#REF!</definedName>
    <definedName name="FP" localSheetId="50">#REF!</definedName>
    <definedName name="FP" localSheetId="56">#REF!</definedName>
    <definedName name="FP" localSheetId="57">#REF!</definedName>
    <definedName name="FP" localSheetId="5">#REF!</definedName>
    <definedName name="FP" localSheetId="59">#REF!</definedName>
    <definedName name="FP" localSheetId="61">#REF!</definedName>
    <definedName name="FP">#REF!</definedName>
    <definedName name="FP.CPI.TOTL" localSheetId="10">#REF!</definedName>
    <definedName name="FP.CPI.TOTL" localSheetId="31">#REF!</definedName>
    <definedName name="FP.CPI.TOTL" localSheetId="49">#REF!</definedName>
    <definedName name="FP.CPI.TOTL" localSheetId="50">#REF!</definedName>
    <definedName name="FP.CPI.TOTL" localSheetId="56">#REF!</definedName>
    <definedName name="FP.CPI.TOTL" localSheetId="57">#REF!</definedName>
    <definedName name="FP.CPI.TOTL" localSheetId="5">#REF!</definedName>
    <definedName name="FP.CPI.TOTL" localSheetId="59">#REF!</definedName>
    <definedName name="FP.CPI.TOTL" localSheetId="61">#REF!</definedName>
    <definedName name="FP.CPI.TOTL">#REF!</definedName>
    <definedName name="FPT" localSheetId="10">#REF!</definedName>
    <definedName name="FPT" localSheetId="31">#REF!</definedName>
    <definedName name="FPT" localSheetId="49">#REF!</definedName>
    <definedName name="FPT" localSheetId="50">#REF!</definedName>
    <definedName name="FPT" localSheetId="56">#REF!</definedName>
    <definedName name="FPT" localSheetId="57">#REF!</definedName>
    <definedName name="FPT" localSheetId="5">#REF!</definedName>
    <definedName name="FPT" localSheetId="59">#REF!</definedName>
    <definedName name="FPT" localSheetId="61">#REF!</definedName>
    <definedName name="FPT">#REF!</definedName>
    <definedName name="fr" localSheetId="10">'[83]Table 1'!#REF!</definedName>
    <definedName name="fr" localSheetId="31">'[83]Table 1'!#REF!</definedName>
    <definedName name="fr" localSheetId="56">'[83]Table 1'!#REF!</definedName>
    <definedName name="fr" localSheetId="57">'[83]Table 1'!#REF!</definedName>
    <definedName name="fr" localSheetId="59">'[83]Table 1'!#REF!</definedName>
    <definedName name="fr" localSheetId="61">'[83]Table 1'!#REF!</definedName>
    <definedName name="fr">'[83]Table 1'!#REF!</definedName>
    <definedName name="FRAMENO" localSheetId="10">#REF!</definedName>
    <definedName name="FRAMENO" localSheetId="31">#REF!</definedName>
    <definedName name="FRAMENO" localSheetId="49">#REF!</definedName>
    <definedName name="FRAMENO" localSheetId="50">#REF!</definedName>
    <definedName name="FRAMENO" localSheetId="56">#REF!</definedName>
    <definedName name="FRAMENO" localSheetId="57">#REF!</definedName>
    <definedName name="FRAMENO" localSheetId="5">#REF!</definedName>
    <definedName name="FRAMENO" localSheetId="59">#REF!</definedName>
    <definedName name="FRAMENO" localSheetId="61">#REF!</definedName>
    <definedName name="FRAMENO">#REF!</definedName>
    <definedName name="framework_macro" localSheetId="10">#REF!</definedName>
    <definedName name="framework_macro" localSheetId="31">#REF!</definedName>
    <definedName name="framework_macro" localSheetId="49">#REF!</definedName>
    <definedName name="framework_macro" localSheetId="50">#REF!</definedName>
    <definedName name="framework_macro" localSheetId="56">#REF!</definedName>
    <definedName name="framework_macro" localSheetId="57">#REF!</definedName>
    <definedName name="framework_macro" localSheetId="5">#REF!</definedName>
    <definedName name="framework_macro" localSheetId="59">#REF!</definedName>
    <definedName name="framework_macro" localSheetId="61">#REF!</definedName>
    <definedName name="framework_macro">#REF!</definedName>
    <definedName name="framework_macro_new" localSheetId="10">#REF!</definedName>
    <definedName name="framework_macro_new" localSheetId="31">#REF!</definedName>
    <definedName name="framework_macro_new" localSheetId="49">#REF!</definedName>
    <definedName name="framework_macro_new" localSheetId="50">#REF!</definedName>
    <definedName name="framework_macro_new" localSheetId="56">#REF!</definedName>
    <definedName name="framework_macro_new" localSheetId="57">#REF!</definedName>
    <definedName name="framework_macro_new" localSheetId="5">#REF!</definedName>
    <definedName name="framework_macro_new" localSheetId="59">#REF!</definedName>
    <definedName name="framework_macro_new" localSheetId="61">#REF!</definedName>
    <definedName name="framework_macro_new">#REF!</definedName>
    <definedName name="framework_monetary" localSheetId="10">#REF!</definedName>
    <definedName name="framework_monetary" localSheetId="31">#REF!</definedName>
    <definedName name="framework_monetary" localSheetId="49">#REF!</definedName>
    <definedName name="framework_monetary" localSheetId="50">#REF!</definedName>
    <definedName name="framework_monetary" localSheetId="56">#REF!</definedName>
    <definedName name="framework_monetary" localSheetId="57">#REF!</definedName>
    <definedName name="framework_monetary" localSheetId="5">#REF!</definedName>
    <definedName name="framework_monetary" localSheetId="59">#REF!</definedName>
    <definedName name="framework_monetary" localSheetId="61">#REF!</definedName>
    <definedName name="framework_monetary">#REF!</definedName>
    <definedName name="FRAMEYES" localSheetId="10">#REF!</definedName>
    <definedName name="FRAMEYES" localSheetId="31">#REF!</definedName>
    <definedName name="FRAMEYES" localSheetId="49">#REF!</definedName>
    <definedName name="FRAMEYES" localSheetId="50">#REF!</definedName>
    <definedName name="FRAMEYES" localSheetId="56">#REF!</definedName>
    <definedName name="FRAMEYES" localSheetId="57">#REF!</definedName>
    <definedName name="FRAMEYES" localSheetId="5">#REF!</definedName>
    <definedName name="FRAMEYES" localSheetId="59">#REF!</definedName>
    <definedName name="FRAMEYES" localSheetId="61">#REF!</definedName>
    <definedName name="FRAMEYES">#REF!</definedName>
    <definedName name="French">[84]cirr_series!$AI$102:$AI$107</definedName>
    <definedName name="FRF">[33]CIRRs!$C$90</definedName>
    <definedName name="FS.XPC.DDPT.CN" localSheetId="10">#REF!</definedName>
    <definedName name="FS.XPC.DDPT.CN" localSheetId="31">#REF!</definedName>
    <definedName name="FS.XPC.DDPT.CN" localSheetId="49">#REF!</definedName>
    <definedName name="FS.XPC.DDPT.CN" localSheetId="50">#REF!</definedName>
    <definedName name="FS.XPC.DDPT.CN" localSheetId="56">#REF!</definedName>
    <definedName name="FS.XPC.DDPT.CN" localSheetId="57">#REF!</definedName>
    <definedName name="FS.XPC.DDPT.CN" localSheetId="5">#REF!</definedName>
    <definedName name="FS.XPC.DDPT.CN" localSheetId="59">#REF!</definedName>
    <definedName name="FS.XPC.DDPT.CN" localSheetId="61">#REF!</definedName>
    <definedName name="FS.XPC.DDPT.CN">#REF!</definedName>
    <definedName name="FS.XPC.TDPT.CN" localSheetId="10">#REF!</definedName>
    <definedName name="FS.XPC.TDPT.CN" localSheetId="31">#REF!</definedName>
    <definedName name="FS.XPC.TDPT.CN" localSheetId="49">#REF!</definedName>
    <definedName name="FS.XPC.TDPT.CN" localSheetId="50">#REF!</definedName>
    <definedName name="FS.XPC.TDPT.CN" localSheetId="56">#REF!</definedName>
    <definedName name="FS.XPC.TDPT.CN" localSheetId="57">#REF!</definedName>
    <definedName name="FS.XPC.TDPT.CN" localSheetId="5">#REF!</definedName>
    <definedName name="FS.XPC.TDPT.CN" localSheetId="59">#REF!</definedName>
    <definedName name="FS.XPC.TDPT.CN" localSheetId="61">#REF!</definedName>
    <definedName name="FS.XPC.TDPT.CN">#REF!</definedName>
    <definedName name="fsdfsdafasdfsdfsdafafs" localSheetId="10">#REF!</definedName>
    <definedName name="fsdfsdafasdfsdfsdafafs" localSheetId="12">#REF!</definedName>
    <definedName name="fsdfsdafasdfsdfsdafafs" localSheetId="1">#REF!</definedName>
    <definedName name="fsdfsdafasdfsdfsdafafs" localSheetId="2">#REF!</definedName>
    <definedName name="fsdfsdafasdfsdfsdafafs" localSheetId="31">#REF!</definedName>
    <definedName name="fsdfsdafasdfsdfsdafafs" localSheetId="4">#REF!</definedName>
    <definedName name="fsdfsdafasdfsdfsdafafs" localSheetId="49">#REF!</definedName>
    <definedName name="fsdfsdafasdfsdfsdafafs" localSheetId="50">#REF!</definedName>
    <definedName name="fsdfsdafasdfsdfsdafafs" localSheetId="56">#REF!</definedName>
    <definedName name="fsdfsdafasdfsdfsdafafs" localSheetId="57">#REF!</definedName>
    <definedName name="fsdfsdafasdfsdfsdafafs" localSheetId="5">#REF!</definedName>
    <definedName name="fsdfsdafasdfsdfsdafafs" localSheetId="59">#REF!</definedName>
    <definedName name="fsdfsdafasdfsdfsdafafs" localSheetId="61">#REF!</definedName>
    <definedName name="fsdfsdafasdfsdfsdafafs" localSheetId="6">#REF!</definedName>
    <definedName name="fsdfsdafasdfsdfsdafafs" localSheetId="7">#REF!</definedName>
    <definedName name="fsdfsdafasdfsdfsdafafs">#REF!</definedName>
    <definedName name="FTRINDIC" localSheetId="10">#REF!</definedName>
    <definedName name="FTRINDIC" localSheetId="31">#REF!</definedName>
    <definedName name="FTRINDIC" localSheetId="49">#REF!</definedName>
    <definedName name="FTRINDIC" localSheetId="50">#REF!</definedName>
    <definedName name="FTRINDIC" localSheetId="56">#REF!</definedName>
    <definedName name="FTRINDIC" localSheetId="57">#REF!</definedName>
    <definedName name="FTRINDIC" localSheetId="5">#REF!</definedName>
    <definedName name="FTRINDIC" localSheetId="59">#REF!</definedName>
    <definedName name="FTRINDIC" localSheetId="61">#REF!</definedName>
    <definedName name="FTRINDIC">#REF!</definedName>
    <definedName name="ftykffk" localSheetId="10">'[26]10'!#REF!</definedName>
    <definedName name="ftykffk" localSheetId="12">'[43]10'!#REF!</definedName>
    <definedName name="ftykffk" localSheetId="1">'[43]10'!#REF!</definedName>
    <definedName name="ftykffk" localSheetId="2">'[43]10'!#REF!</definedName>
    <definedName name="ftykffk" localSheetId="31">'[43]10'!#REF!</definedName>
    <definedName name="ftykffk" localSheetId="4">'[43]10'!#REF!</definedName>
    <definedName name="ftykffk" localSheetId="49">'[43]10'!#REF!</definedName>
    <definedName name="ftykffk" localSheetId="50">'[43]10'!#REF!</definedName>
    <definedName name="ftykffk" localSheetId="56">'[43]10'!#REF!</definedName>
    <definedName name="ftykffk" localSheetId="57">'[43]10'!#REF!</definedName>
    <definedName name="ftykffk" localSheetId="5">'[43]10'!#REF!</definedName>
    <definedName name="ftykffk" localSheetId="59">'[43]10'!#REF!</definedName>
    <definedName name="ftykffk" localSheetId="61">'[43]10'!#REF!</definedName>
    <definedName name="ftykffk" localSheetId="6">'[43]10'!#REF!</definedName>
    <definedName name="ftykffk" localSheetId="7">'[43]10'!#REF!</definedName>
    <definedName name="ftykffk">'[43]10'!#REF!</definedName>
    <definedName name="Full_Print" localSheetId="10">#REF!</definedName>
    <definedName name="Full_Print" localSheetId="12">#REF!</definedName>
    <definedName name="Full_Print" localSheetId="1">#REF!</definedName>
    <definedName name="Full_Print" localSheetId="2">#REF!</definedName>
    <definedName name="Full_Print" localSheetId="31">#REF!</definedName>
    <definedName name="Full_Print" localSheetId="4">#REF!</definedName>
    <definedName name="Full_Print" localSheetId="49">#REF!</definedName>
    <definedName name="Full_Print" localSheetId="50">#REF!</definedName>
    <definedName name="Full_Print" localSheetId="56">#REF!</definedName>
    <definedName name="Full_Print" localSheetId="57">#REF!</definedName>
    <definedName name="Full_Print" localSheetId="5">#REF!</definedName>
    <definedName name="Full_Print" localSheetId="59">#REF!</definedName>
    <definedName name="Full_Print" localSheetId="61">#REF!</definedName>
    <definedName name="Full_Print" localSheetId="6">#REF!</definedName>
    <definedName name="Full_Print" localSheetId="7">#REF!</definedName>
    <definedName name="Full_Print">#REF!</definedName>
    <definedName name="Func" localSheetId="10">#REF!</definedName>
    <definedName name="Func" localSheetId="31">#REF!</definedName>
    <definedName name="Func" localSheetId="49">#REF!</definedName>
    <definedName name="Func" localSheetId="50">#REF!</definedName>
    <definedName name="Func" localSheetId="56">#REF!</definedName>
    <definedName name="Func" localSheetId="57">#REF!</definedName>
    <definedName name="Func" localSheetId="5">#REF!</definedName>
    <definedName name="Func" localSheetId="59">#REF!</definedName>
    <definedName name="Func" localSheetId="61">#REF!</definedName>
    <definedName name="Func">#REF!</definedName>
    <definedName name="Func_GDP" localSheetId="10">#REF!</definedName>
    <definedName name="Func_GDP" localSheetId="31">#REF!</definedName>
    <definedName name="Func_GDP" localSheetId="49">#REF!</definedName>
    <definedName name="Func_GDP" localSheetId="50">#REF!</definedName>
    <definedName name="Func_GDP" localSheetId="56">#REF!</definedName>
    <definedName name="Func_GDP" localSheetId="57">#REF!</definedName>
    <definedName name="Func_GDP" localSheetId="5">#REF!</definedName>
    <definedName name="Func_GDP" localSheetId="59">#REF!</definedName>
    <definedName name="Func_GDP" localSheetId="61">#REF!</definedName>
    <definedName name="Func_GDP">#REF!</definedName>
    <definedName name="fund" localSheetId="10">#REF!</definedName>
    <definedName name="fund" localSheetId="31">#REF!</definedName>
    <definedName name="fund" localSheetId="49">#REF!</definedName>
    <definedName name="fund" localSheetId="50">#REF!</definedName>
    <definedName name="fund" localSheetId="56">#REF!</definedName>
    <definedName name="fund" localSheetId="57">#REF!</definedName>
    <definedName name="fund" localSheetId="5">#REF!</definedName>
    <definedName name="fund" localSheetId="59">#REF!</definedName>
    <definedName name="fund" localSheetId="61">#REF!</definedName>
    <definedName name="fund">#REF!</definedName>
    <definedName name="FUNHOLD" localSheetId="10">#REF!</definedName>
    <definedName name="FUNHOLD" localSheetId="31">#REF!</definedName>
    <definedName name="FUNHOLD" localSheetId="49">#REF!</definedName>
    <definedName name="FUNHOLD" localSheetId="50">#REF!</definedName>
    <definedName name="FUNHOLD" localSheetId="56">#REF!</definedName>
    <definedName name="FUNHOLD" localSheetId="57">#REF!</definedName>
    <definedName name="FUNHOLD" localSheetId="5">#REF!</definedName>
    <definedName name="FUNHOLD" localSheetId="59">#REF!</definedName>
    <definedName name="FUNHOLD" localSheetId="61">#REF!</definedName>
    <definedName name="FUNHOLD">#REF!</definedName>
    <definedName name="FYDATES" localSheetId="10">#REF!</definedName>
    <definedName name="FYDATES" localSheetId="31">#REF!</definedName>
    <definedName name="FYDATES" localSheetId="49">#REF!</definedName>
    <definedName name="FYDATES" localSheetId="50">#REF!</definedName>
    <definedName name="FYDATES" localSheetId="56">#REF!</definedName>
    <definedName name="FYDATES" localSheetId="57">#REF!</definedName>
    <definedName name="FYDATES" localSheetId="5">#REF!</definedName>
    <definedName name="FYDATES" localSheetId="59">#REF!</definedName>
    <definedName name="FYDATES" localSheetId="61">#REF!</definedName>
    <definedName name="FYDATES">#REF!</definedName>
    <definedName name="FYIN" localSheetId="10">#REF!</definedName>
    <definedName name="FYIN" localSheetId="31">#REF!</definedName>
    <definedName name="FYIN" localSheetId="49">#REF!</definedName>
    <definedName name="FYIN" localSheetId="50">#REF!</definedName>
    <definedName name="FYIN" localSheetId="56">#REF!</definedName>
    <definedName name="FYIN" localSheetId="57">#REF!</definedName>
    <definedName name="FYIN" localSheetId="5">#REF!</definedName>
    <definedName name="FYIN" localSheetId="59">#REF!</definedName>
    <definedName name="FYIN" localSheetId="61">#REF!</definedName>
    <definedName name="FYIN">#REF!</definedName>
    <definedName name="FYOUT" localSheetId="10">#REF!</definedName>
    <definedName name="FYOUT" localSheetId="31">#REF!</definedName>
    <definedName name="FYOUT" localSheetId="49">#REF!</definedName>
    <definedName name="FYOUT" localSheetId="50">#REF!</definedName>
    <definedName name="FYOUT" localSheetId="56">#REF!</definedName>
    <definedName name="FYOUT" localSheetId="57">#REF!</definedName>
    <definedName name="FYOUT" localSheetId="5">#REF!</definedName>
    <definedName name="FYOUT" localSheetId="59">#REF!</definedName>
    <definedName name="FYOUT" localSheetId="61">#REF!</definedName>
    <definedName name="FYOUT">#REF!</definedName>
    <definedName name="G" localSheetId="10">#REF!</definedName>
    <definedName name="G" localSheetId="12">#REF!</definedName>
    <definedName name="G" localSheetId="1">#REF!</definedName>
    <definedName name="G" localSheetId="2">#REF!</definedName>
    <definedName name="G" localSheetId="31">#REF!</definedName>
    <definedName name="G" localSheetId="4">#REF!</definedName>
    <definedName name="G" localSheetId="49">#REF!</definedName>
    <definedName name="G" localSheetId="50">#REF!</definedName>
    <definedName name="G" localSheetId="56">#REF!</definedName>
    <definedName name="G" localSheetId="57">#REF!</definedName>
    <definedName name="G" localSheetId="5">#REF!</definedName>
    <definedName name="G" localSheetId="59">#REF!</definedName>
    <definedName name="G" localSheetId="61">#REF!</definedName>
    <definedName name="G" localSheetId="6">#REF!</definedName>
    <definedName name="G" localSheetId="7">#REF!</definedName>
    <definedName name="G">#REF!</definedName>
    <definedName name="GAP" localSheetId="10">#REF!</definedName>
    <definedName name="GAP" localSheetId="31">#REF!</definedName>
    <definedName name="GAP" localSheetId="49">#REF!</definedName>
    <definedName name="GAP" localSheetId="50">#REF!</definedName>
    <definedName name="GAP" localSheetId="56">#REF!</definedName>
    <definedName name="GAP" localSheetId="57">#REF!</definedName>
    <definedName name="GAP" localSheetId="5">#REF!</definedName>
    <definedName name="GAP" localSheetId="59">#REF!</definedName>
    <definedName name="GAP" localSheetId="61">#REF!</definedName>
    <definedName name="GAP">#REF!</definedName>
    <definedName name="GAPFGFROM" localSheetId="10">#REF!</definedName>
    <definedName name="GAPFGFROM" localSheetId="31">#REF!</definedName>
    <definedName name="GAPFGFROM" localSheetId="49">#REF!</definedName>
    <definedName name="GAPFGFROM" localSheetId="50">#REF!</definedName>
    <definedName name="GAPFGFROM" localSheetId="56">#REF!</definedName>
    <definedName name="GAPFGFROM" localSheetId="57">#REF!</definedName>
    <definedName name="GAPFGFROM" localSheetId="5">#REF!</definedName>
    <definedName name="GAPFGFROM" localSheetId="59">#REF!</definedName>
    <definedName name="GAPFGFROM" localSheetId="61">#REF!</definedName>
    <definedName name="GAPFGFROM">#REF!</definedName>
    <definedName name="GAPFGTO" localSheetId="10">#REF!</definedName>
    <definedName name="GAPFGTO" localSheetId="31">#REF!</definedName>
    <definedName name="GAPFGTO" localSheetId="49">#REF!</definedName>
    <definedName name="GAPFGTO" localSheetId="50">#REF!</definedName>
    <definedName name="GAPFGTO" localSheetId="56">#REF!</definedName>
    <definedName name="GAPFGTO" localSheetId="57">#REF!</definedName>
    <definedName name="GAPFGTO" localSheetId="5">#REF!</definedName>
    <definedName name="GAPFGTO" localSheetId="59">#REF!</definedName>
    <definedName name="GAPFGTO" localSheetId="61">#REF!</definedName>
    <definedName name="GAPFGTO">#REF!</definedName>
    <definedName name="GAPSTFROM" localSheetId="10">#REF!</definedName>
    <definedName name="GAPSTFROM" localSheetId="31">#REF!</definedName>
    <definedName name="GAPSTFROM" localSheetId="49">#REF!</definedName>
    <definedName name="GAPSTFROM" localSheetId="50">#REF!</definedName>
    <definedName name="GAPSTFROM" localSheetId="56">#REF!</definedName>
    <definedName name="GAPSTFROM" localSheetId="57">#REF!</definedName>
    <definedName name="GAPSTFROM" localSheetId="5">#REF!</definedName>
    <definedName name="GAPSTFROM" localSheetId="59">#REF!</definedName>
    <definedName name="GAPSTFROM" localSheetId="61">#REF!</definedName>
    <definedName name="GAPSTFROM">#REF!</definedName>
    <definedName name="GAPSTTO" localSheetId="10">#REF!</definedName>
    <definedName name="GAPSTTO" localSheetId="31">#REF!</definedName>
    <definedName name="GAPSTTO" localSheetId="49">#REF!</definedName>
    <definedName name="GAPSTTO" localSheetId="50">#REF!</definedName>
    <definedName name="GAPSTTO" localSheetId="56">#REF!</definedName>
    <definedName name="GAPSTTO" localSheetId="57">#REF!</definedName>
    <definedName name="GAPSTTO" localSheetId="5">#REF!</definedName>
    <definedName name="GAPSTTO" localSheetId="59">#REF!</definedName>
    <definedName name="GAPSTTO" localSheetId="61">#REF!</definedName>
    <definedName name="GAPSTTO">#REF!</definedName>
    <definedName name="GAPTEST" localSheetId="10">#REF!</definedName>
    <definedName name="GAPTEST" localSheetId="31">#REF!</definedName>
    <definedName name="GAPTEST" localSheetId="49">#REF!</definedName>
    <definedName name="GAPTEST" localSheetId="50">#REF!</definedName>
    <definedName name="GAPTEST" localSheetId="56">#REF!</definedName>
    <definedName name="GAPTEST" localSheetId="57">#REF!</definedName>
    <definedName name="GAPTEST" localSheetId="5">#REF!</definedName>
    <definedName name="GAPTEST" localSheetId="59">#REF!</definedName>
    <definedName name="GAPTEST" localSheetId="61">#REF!</definedName>
    <definedName name="GAPTEST">#REF!</definedName>
    <definedName name="GAPTESTFG" localSheetId="10">#REF!</definedName>
    <definedName name="GAPTESTFG" localSheetId="31">#REF!</definedName>
    <definedName name="GAPTESTFG" localSheetId="49">#REF!</definedName>
    <definedName name="GAPTESTFG" localSheetId="50">#REF!</definedName>
    <definedName name="GAPTESTFG" localSheetId="56">#REF!</definedName>
    <definedName name="GAPTESTFG" localSheetId="57">#REF!</definedName>
    <definedName name="GAPTESTFG" localSheetId="5">#REF!</definedName>
    <definedName name="GAPTESTFG" localSheetId="59">#REF!</definedName>
    <definedName name="GAPTESTFG" localSheetId="61">#REF!</definedName>
    <definedName name="GAPTESTFG">#REF!</definedName>
    <definedName name="gb" localSheetId="10" hidden="1">{#N/A,#N/A,TRUE,"Table1USD";#N/A,#N/A,TRUE,"Table1GBP"}</definedName>
    <definedName name="gb" localSheetId="12" hidden="1">{#N/A,#N/A,TRUE,"Table1USD";#N/A,#N/A,TRUE,"Table1GBP"}</definedName>
    <definedName name="gb" localSheetId="1" hidden="1">{#N/A,#N/A,TRUE,"Table1USD";#N/A,#N/A,TRUE,"Table1GBP"}</definedName>
    <definedName name="gb" localSheetId="2" hidden="1">{#N/A,#N/A,TRUE,"Table1USD";#N/A,#N/A,TRUE,"Table1GBP"}</definedName>
    <definedName name="gb" localSheetId="31" hidden="1">{#N/A,#N/A,TRUE,"Table1USD";#N/A,#N/A,TRUE,"Table1GBP"}</definedName>
    <definedName name="gb" localSheetId="3" hidden="1">{#N/A,#N/A,TRUE,"Table1USD";#N/A,#N/A,TRUE,"Table1GBP"}</definedName>
    <definedName name="gb" localSheetId="4" hidden="1">{#N/A,#N/A,TRUE,"Table1USD";#N/A,#N/A,TRUE,"Table1GBP"}</definedName>
    <definedName name="gb" localSheetId="49" hidden="1">{#N/A,#N/A,TRUE,"Table1USD";#N/A,#N/A,TRUE,"Table1GBP"}</definedName>
    <definedName name="gb" localSheetId="50" hidden="1">{#N/A,#N/A,TRUE,"Table1USD";#N/A,#N/A,TRUE,"Table1GBP"}</definedName>
    <definedName name="gb" localSheetId="56" hidden="1">{#N/A,#N/A,TRUE,"Table1USD";#N/A,#N/A,TRUE,"Table1GBP"}</definedName>
    <definedName name="gb" localSheetId="57" hidden="1">{#N/A,#N/A,TRUE,"Table1USD";#N/A,#N/A,TRUE,"Table1GBP"}</definedName>
    <definedName name="gb" localSheetId="5" hidden="1">{#N/A,#N/A,TRUE,"Table1USD";#N/A,#N/A,TRUE,"Table1GBP"}</definedName>
    <definedName name="gb" localSheetId="59" hidden="1">{#N/A,#N/A,TRUE,"Table1USD";#N/A,#N/A,TRUE,"Table1GBP"}</definedName>
    <definedName name="gb" localSheetId="61" hidden="1">{#N/A,#N/A,TRUE,"Table1USD";#N/A,#N/A,TRUE,"Table1GBP"}</definedName>
    <definedName name="gb" localSheetId="6" hidden="1">{#N/A,#N/A,TRUE,"Table1USD";#N/A,#N/A,TRUE,"Table1GBP"}</definedName>
    <definedName name="gb" localSheetId="7" hidden="1">{#N/A,#N/A,TRUE,"Table1USD";#N/A,#N/A,TRUE,"Table1GBP"}</definedName>
    <definedName name="gb" hidden="1">{#N/A,#N/A,TRUE,"Table1USD";#N/A,#N/A,TRUE,"Table1GBP"}</definedName>
    <definedName name="GB.AMA.ABRD.CN" localSheetId="10">#REF!</definedName>
    <definedName name="GB.AMA.ABRD.CN" localSheetId="31">#REF!</definedName>
    <definedName name="GB.AMA.ABRD.CN" localSheetId="49">#REF!</definedName>
    <definedName name="GB.AMA.ABRD.CN" localSheetId="50">#REF!</definedName>
    <definedName name="GB.AMA.ABRD.CN" localSheetId="56">#REF!</definedName>
    <definedName name="GB.AMA.ABRD.CN" localSheetId="57">#REF!</definedName>
    <definedName name="GB.AMA.ABRD.CN" localSheetId="5">#REF!</definedName>
    <definedName name="GB.AMA.ABRD.CN" localSheetId="59">#REF!</definedName>
    <definedName name="GB.AMA.ABRD.CN" localSheetId="61">#REF!</definedName>
    <definedName name="GB.AMA.ABRD.CN">#REF!</definedName>
    <definedName name="GB.BAL.CIGR.CN" localSheetId="10">#REF!</definedName>
    <definedName name="GB.BAL.CIGR.CN" localSheetId="31">#REF!</definedName>
    <definedName name="GB.BAL.CIGR.CN" localSheetId="49">#REF!</definedName>
    <definedName name="GB.BAL.CIGR.CN" localSheetId="50">#REF!</definedName>
    <definedName name="GB.BAL.CIGR.CN" localSheetId="56">#REF!</definedName>
    <definedName name="GB.BAL.CIGR.CN" localSheetId="57">#REF!</definedName>
    <definedName name="GB.BAL.CIGR.CN" localSheetId="5">#REF!</definedName>
    <definedName name="GB.BAL.CIGR.CN" localSheetId="59">#REF!</definedName>
    <definedName name="GB.BAL.CIGR.CN" localSheetId="61">#REF!</definedName>
    <definedName name="GB.BAL.CIGR.CN">#REF!</definedName>
    <definedName name="GB.BAL.OVRL.CN" localSheetId="10">#REF!</definedName>
    <definedName name="GB.BAL.OVRL.CN" localSheetId="31">#REF!</definedName>
    <definedName name="GB.BAL.OVRL.CN" localSheetId="49">#REF!</definedName>
    <definedName name="GB.BAL.OVRL.CN" localSheetId="50">#REF!</definedName>
    <definedName name="GB.BAL.OVRL.CN" localSheetId="56">#REF!</definedName>
    <definedName name="GB.BAL.OVRL.CN" localSheetId="57">#REF!</definedName>
    <definedName name="GB.BAL.OVRL.CN" localSheetId="5">#REF!</definedName>
    <definedName name="GB.BAL.OVRL.CN" localSheetId="59">#REF!</definedName>
    <definedName name="GB.BAL.OVRL.CN" localSheetId="61">#REF!</definedName>
    <definedName name="GB.BAL.OVRL.CN">#REF!</definedName>
    <definedName name="GB.BAL.OVRX.CN" localSheetId="10">#REF!</definedName>
    <definedName name="GB.BAL.OVRX.CN" localSheetId="31">#REF!</definedName>
    <definedName name="GB.BAL.OVRX.CN" localSheetId="49">#REF!</definedName>
    <definedName name="GB.BAL.OVRX.CN" localSheetId="50">#REF!</definedName>
    <definedName name="GB.BAL.OVRX.CN" localSheetId="56">#REF!</definedName>
    <definedName name="GB.BAL.OVRX.CN" localSheetId="57">#REF!</definedName>
    <definedName name="GB.BAL.OVRX.CN" localSheetId="5">#REF!</definedName>
    <definedName name="GB.BAL.OVRX.CN" localSheetId="59">#REF!</definedName>
    <definedName name="GB.BAL.OVRX.CN" localSheetId="61">#REF!</definedName>
    <definedName name="GB.BAL.OVRX.CN">#REF!</definedName>
    <definedName name="GB.DOD.DMSY.CN" localSheetId="10">#REF!</definedName>
    <definedName name="GB.DOD.DMSY.CN" localSheetId="31">#REF!</definedName>
    <definedName name="GB.DOD.DMSY.CN" localSheetId="49">#REF!</definedName>
    <definedName name="GB.DOD.DMSY.CN" localSheetId="50">#REF!</definedName>
    <definedName name="GB.DOD.DMSY.CN" localSheetId="56">#REF!</definedName>
    <definedName name="GB.DOD.DMSY.CN" localSheetId="57">#REF!</definedName>
    <definedName name="GB.DOD.DMSY.CN" localSheetId="5">#REF!</definedName>
    <definedName name="GB.DOD.DMSY.CN" localSheetId="59">#REF!</definedName>
    <definedName name="GB.DOD.DMSY.CN" localSheetId="61">#REF!</definedName>
    <definedName name="GB.DOD.DMSY.CN">#REF!</definedName>
    <definedName name="GB.DOD.DNMS.CN" localSheetId="10">#REF!</definedName>
    <definedName name="GB.DOD.DNMS.CN" localSheetId="31">#REF!</definedName>
    <definedName name="GB.DOD.DNMS.CN" localSheetId="49">#REF!</definedName>
    <definedName name="GB.DOD.DNMS.CN" localSheetId="50">#REF!</definedName>
    <definedName name="GB.DOD.DNMS.CN" localSheetId="56">#REF!</definedName>
    <definedName name="GB.DOD.DNMS.CN" localSheetId="57">#REF!</definedName>
    <definedName name="GB.DOD.DNMS.CN" localSheetId="5">#REF!</definedName>
    <definedName name="GB.DOD.DNMS.CN" localSheetId="59">#REF!</definedName>
    <definedName name="GB.DOD.DNMS.CN" localSheetId="61">#REF!</definedName>
    <definedName name="GB.DOD.DNMS.CN">#REF!</definedName>
    <definedName name="GB.DOD.FRGN.CD" localSheetId="10">#REF!</definedName>
    <definedName name="GB.DOD.FRGN.CD" localSheetId="31">#REF!</definedName>
    <definedName name="GB.DOD.FRGN.CD" localSheetId="49">#REF!</definedName>
    <definedName name="GB.DOD.FRGN.CD" localSheetId="50">#REF!</definedName>
    <definedName name="GB.DOD.FRGN.CD" localSheetId="56">#REF!</definedName>
    <definedName name="GB.DOD.FRGN.CD" localSheetId="57">#REF!</definedName>
    <definedName name="GB.DOD.FRGN.CD" localSheetId="5">#REF!</definedName>
    <definedName name="GB.DOD.FRGN.CD" localSheetId="59">#REF!</definedName>
    <definedName name="GB.DOD.FRGN.CD" localSheetId="61">#REF!</definedName>
    <definedName name="GB.DOD.FRGN.CD">#REF!</definedName>
    <definedName name="GB.DOD.FRGN.CN" localSheetId="10">#REF!</definedName>
    <definedName name="GB.DOD.FRGN.CN" localSheetId="31">#REF!</definedName>
    <definedName name="GB.DOD.FRGN.CN" localSheetId="49">#REF!</definedName>
    <definedName name="GB.DOD.FRGN.CN" localSheetId="50">#REF!</definedName>
    <definedName name="GB.DOD.FRGN.CN" localSheetId="56">#REF!</definedName>
    <definedName name="GB.DOD.FRGN.CN" localSheetId="57">#REF!</definedName>
    <definedName name="GB.DOD.FRGN.CN" localSheetId="5">#REF!</definedName>
    <definedName name="GB.DOD.FRGN.CN" localSheetId="59">#REF!</definedName>
    <definedName name="GB.DOD.FRGN.CN" localSheetId="61">#REF!</definedName>
    <definedName name="GB.DOD.FRGN.CN">#REF!</definedName>
    <definedName name="GB.DOD.TOTL.CN" localSheetId="10">#REF!</definedName>
    <definedName name="GB.DOD.TOTL.CN" localSheetId="31">#REF!</definedName>
    <definedName name="GB.DOD.TOTL.CN" localSheetId="49">#REF!</definedName>
    <definedName name="GB.DOD.TOTL.CN" localSheetId="50">#REF!</definedName>
    <definedName name="GB.DOD.TOTL.CN" localSheetId="56">#REF!</definedName>
    <definedName name="GB.DOD.TOTL.CN" localSheetId="57">#REF!</definedName>
    <definedName name="GB.DOD.TOTL.CN" localSheetId="5">#REF!</definedName>
    <definedName name="GB.DOD.TOTL.CN" localSheetId="59">#REF!</definedName>
    <definedName name="GB.DOD.TOTL.CN" localSheetId="61">#REF!</definedName>
    <definedName name="GB.DOD.TOTL.CN">#REF!</definedName>
    <definedName name="GB.FIN.ABRD.CN" localSheetId="10">#REF!</definedName>
    <definedName name="GB.FIN.ABRD.CN" localSheetId="31">#REF!</definedName>
    <definedName name="GB.FIN.ABRD.CN" localSheetId="49">#REF!</definedName>
    <definedName name="GB.FIN.ABRD.CN" localSheetId="50">#REF!</definedName>
    <definedName name="GB.FIN.ABRD.CN" localSheetId="56">#REF!</definedName>
    <definedName name="GB.FIN.ABRD.CN" localSheetId="57">#REF!</definedName>
    <definedName name="GB.FIN.ABRD.CN" localSheetId="5">#REF!</definedName>
    <definedName name="GB.FIN.ABRD.CN" localSheetId="59">#REF!</definedName>
    <definedName name="GB.FIN.ABRD.CN" localSheetId="61">#REF!</definedName>
    <definedName name="GB.FIN.ABRD.CN">#REF!</definedName>
    <definedName name="GB.FIN.DMSY.CN" localSheetId="10">#REF!</definedName>
    <definedName name="GB.FIN.DMSY.CN" localSheetId="31">#REF!</definedName>
    <definedName name="GB.FIN.DMSY.CN" localSheetId="49">#REF!</definedName>
    <definedName name="GB.FIN.DMSY.CN" localSheetId="50">#REF!</definedName>
    <definedName name="GB.FIN.DMSY.CN" localSheetId="56">#REF!</definedName>
    <definedName name="GB.FIN.DMSY.CN" localSheetId="57">#REF!</definedName>
    <definedName name="GB.FIN.DMSY.CN" localSheetId="5">#REF!</definedName>
    <definedName name="GB.FIN.DMSY.CN" localSheetId="59">#REF!</definedName>
    <definedName name="GB.FIN.DMSY.CN" localSheetId="61">#REF!</definedName>
    <definedName name="GB.FIN.DMSY.CN">#REF!</definedName>
    <definedName name="GB.FIN.DNMS.CN" localSheetId="10">#REF!</definedName>
    <definedName name="GB.FIN.DNMS.CN" localSheetId="31">#REF!</definedName>
    <definedName name="GB.FIN.DNMS.CN" localSheetId="49">#REF!</definedName>
    <definedName name="GB.FIN.DNMS.CN" localSheetId="50">#REF!</definedName>
    <definedName name="GB.FIN.DNMS.CN" localSheetId="56">#REF!</definedName>
    <definedName name="GB.FIN.DNMS.CN" localSheetId="57">#REF!</definedName>
    <definedName name="GB.FIN.DNMS.CN" localSheetId="5">#REF!</definedName>
    <definedName name="GB.FIN.DNMS.CN" localSheetId="59">#REF!</definedName>
    <definedName name="GB.FIN.DNMS.CN" localSheetId="61">#REF!</definedName>
    <definedName name="GB.FIN.DNMS.CN">#REF!</definedName>
    <definedName name="GB.FIN.IKFR.CN" localSheetId="10">#REF!</definedName>
    <definedName name="GB.FIN.IKFR.CN" localSheetId="31">#REF!</definedName>
    <definedName name="GB.FIN.IKFR.CN" localSheetId="49">#REF!</definedName>
    <definedName name="GB.FIN.IKFR.CN" localSheetId="50">#REF!</definedName>
    <definedName name="GB.FIN.IKFR.CN" localSheetId="56">#REF!</definedName>
    <definedName name="GB.FIN.IKFR.CN" localSheetId="57">#REF!</definedName>
    <definedName name="GB.FIN.IKFR.CN" localSheetId="5">#REF!</definedName>
    <definedName name="GB.FIN.IKFR.CN" localSheetId="59">#REF!</definedName>
    <definedName name="GB.FIN.IKFR.CN" localSheetId="61">#REF!</definedName>
    <definedName name="GB.FIN.IKFR.CN">#REF!</definedName>
    <definedName name="GB.GRT.KFRN.CN" localSheetId="10">#REF!</definedName>
    <definedName name="GB.GRT.KFRN.CN" localSheetId="31">#REF!</definedName>
    <definedName name="GB.GRT.KFRN.CN" localSheetId="49">#REF!</definedName>
    <definedName name="GB.GRT.KFRN.CN" localSheetId="50">#REF!</definedName>
    <definedName name="GB.GRT.KFRN.CN" localSheetId="56">#REF!</definedName>
    <definedName name="GB.GRT.KFRN.CN" localSheetId="57">#REF!</definedName>
    <definedName name="GB.GRT.KFRN.CN" localSheetId="5">#REF!</definedName>
    <definedName name="GB.GRT.KFRN.CN" localSheetId="59">#REF!</definedName>
    <definedName name="GB.GRT.KFRN.CN" localSheetId="61">#REF!</definedName>
    <definedName name="GB.GRT.KFRN.CN">#REF!</definedName>
    <definedName name="GB.GRT.TOTL.CN" localSheetId="10">#REF!</definedName>
    <definedName name="GB.GRT.TOTL.CN" localSheetId="31">#REF!</definedName>
    <definedName name="GB.GRT.TOTL.CN" localSheetId="49">#REF!</definedName>
    <definedName name="GB.GRT.TOTL.CN" localSheetId="50">#REF!</definedName>
    <definedName name="GB.GRT.TOTL.CN" localSheetId="56">#REF!</definedName>
    <definedName name="GB.GRT.TOTL.CN" localSheetId="57">#REF!</definedName>
    <definedName name="GB.GRT.TOTL.CN" localSheetId="5">#REF!</definedName>
    <definedName name="GB.GRT.TOTL.CN" localSheetId="59">#REF!</definedName>
    <definedName name="GB.GRT.TOTL.CN" localSheetId="61">#REF!</definedName>
    <definedName name="GB.GRT.TOTL.CN">#REF!</definedName>
    <definedName name="GB.NTX.CIGR.CN" localSheetId="10">#REF!</definedName>
    <definedName name="GB.NTX.CIGR.CN" localSheetId="31">#REF!</definedName>
    <definedName name="GB.NTX.CIGR.CN" localSheetId="49">#REF!</definedName>
    <definedName name="GB.NTX.CIGR.CN" localSheetId="50">#REF!</definedName>
    <definedName name="GB.NTX.CIGR.CN" localSheetId="56">#REF!</definedName>
    <definedName name="GB.NTX.CIGR.CN" localSheetId="57">#REF!</definedName>
    <definedName name="GB.NTX.CIGR.CN" localSheetId="5">#REF!</definedName>
    <definedName name="GB.NTX.CIGR.CN" localSheetId="59">#REF!</definedName>
    <definedName name="GB.NTX.CIGR.CN" localSheetId="61">#REF!</definedName>
    <definedName name="GB.NTX.CIGR.CN">#REF!</definedName>
    <definedName name="GB.REV.IGRT.CN" localSheetId="10">#REF!</definedName>
    <definedName name="GB.REV.IGRT.CN" localSheetId="31">#REF!</definedName>
    <definedName name="GB.REV.IGRT.CN" localSheetId="49">#REF!</definedName>
    <definedName name="GB.REV.IGRT.CN" localSheetId="50">#REF!</definedName>
    <definedName name="GB.REV.IGRT.CN" localSheetId="56">#REF!</definedName>
    <definedName name="GB.REV.IGRT.CN" localSheetId="57">#REF!</definedName>
    <definedName name="GB.REV.IGRT.CN" localSheetId="5">#REF!</definedName>
    <definedName name="GB.REV.IGRT.CN" localSheetId="59">#REF!</definedName>
    <definedName name="GB.REV.IGRT.CN" localSheetId="61">#REF!</definedName>
    <definedName name="GB.REV.IGRT.CN">#REF!</definedName>
    <definedName name="GB.REV.TOTL.CN" localSheetId="10">#REF!</definedName>
    <definedName name="GB.REV.TOTL.CN" localSheetId="31">#REF!</definedName>
    <definedName name="GB.REV.TOTL.CN" localSheetId="49">#REF!</definedName>
    <definedName name="GB.REV.TOTL.CN" localSheetId="50">#REF!</definedName>
    <definedName name="GB.REV.TOTL.CN" localSheetId="56">#REF!</definedName>
    <definedName name="GB.REV.TOTL.CN" localSheetId="57">#REF!</definedName>
    <definedName name="GB.REV.TOTL.CN" localSheetId="5">#REF!</definedName>
    <definedName name="GB.REV.TOTL.CN" localSheetId="59">#REF!</definedName>
    <definedName name="GB.REV.TOTL.CN" localSheetId="61">#REF!</definedName>
    <definedName name="GB.REV.TOTL.CN">#REF!</definedName>
    <definedName name="GB.RVC.IGRT.CN" localSheetId="10">#REF!</definedName>
    <definedName name="GB.RVC.IGRT.CN" localSheetId="31">#REF!</definedName>
    <definedName name="GB.RVC.IGRT.CN" localSheetId="49">#REF!</definedName>
    <definedName name="GB.RVC.IGRT.CN" localSheetId="50">#REF!</definedName>
    <definedName name="GB.RVC.IGRT.CN" localSheetId="56">#REF!</definedName>
    <definedName name="GB.RVC.IGRT.CN" localSheetId="57">#REF!</definedName>
    <definedName name="GB.RVC.IGRT.CN" localSheetId="5">#REF!</definedName>
    <definedName name="GB.RVC.IGRT.CN" localSheetId="59">#REF!</definedName>
    <definedName name="GB.RVC.IGRT.CN" localSheetId="61">#REF!</definedName>
    <definedName name="GB.RVC.IGRT.CN">#REF!</definedName>
    <definedName name="GB.RVK.TOTL.CN" localSheetId="10">#REF!</definedName>
    <definedName name="GB.RVK.TOTL.CN" localSheetId="31">#REF!</definedName>
    <definedName name="GB.RVK.TOTL.CN" localSheetId="49">#REF!</definedName>
    <definedName name="GB.RVK.TOTL.CN" localSheetId="50">#REF!</definedName>
    <definedName name="GB.RVK.TOTL.CN" localSheetId="56">#REF!</definedName>
    <definedName name="GB.RVK.TOTL.CN" localSheetId="57">#REF!</definedName>
    <definedName name="GB.RVK.TOTL.CN" localSheetId="5">#REF!</definedName>
    <definedName name="GB.RVK.TOTL.CN" localSheetId="59">#REF!</definedName>
    <definedName name="GB.RVK.TOTL.CN" localSheetId="61">#REF!</definedName>
    <definedName name="GB.RVK.TOTL.CN">#REF!</definedName>
    <definedName name="GB.TAX.DRCT.CN" localSheetId="10">#REF!</definedName>
    <definedName name="GB.TAX.DRCT.CN" localSheetId="31">#REF!</definedName>
    <definedName name="GB.TAX.DRCT.CN" localSheetId="49">#REF!</definedName>
    <definedName name="GB.TAX.DRCT.CN" localSheetId="50">#REF!</definedName>
    <definedName name="GB.TAX.DRCT.CN" localSheetId="56">#REF!</definedName>
    <definedName name="GB.TAX.DRCT.CN" localSheetId="57">#REF!</definedName>
    <definedName name="GB.TAX.DRCT.CN" localSheetId="5">#REF!</definedName>
    <definedName name="GB.TAX.DRCT.CN" localSheetId="59">#REF!</definedName>
    <definedName name="GB.TAX.DRCT.CN" localSheetId="61">#REF!</definedName>
    <definedName name="GB.TAX.DRCT.CN">#REF!</definedName>
    <definedName name="GB.TAX.GSRV.CN" localSheetId="10">#REF!</definedName>
    <definedName name="GB.TAX.GSRV.CN" localSheetId="31">#REF!</definedName>
    <definedName name="GB.TAX.GSRV.CN" localSheetId="49">#REF!</definedName>
    <definedName name="GB.TAX.GSRV.CN" localSheetId="50">#REF!</definedName>
    <definedName name="GB.TAX.GSRV.CN" localSheetId="56">#REF!</definedName>
    <definedName name="GB.TAX.GSRV.CN" localSheetId="57">#REF!</definedName>
    <definedName name="GB.TAX.GSRV.CN" localSheetId="5">#REF!</definedName>
    <definedName name="GB.TAX.GSRV.CN" localSheetId="59">#REF!</definedName>
    <definedName name="GB.TAX.GSRV.CN" localSheetId="61">#REF!</definedName>
    <definedName name="GB.TAX.GSRV.CN">#REF!</definedName>
    <definedName name="GB.TAX.IDRT.CN" localSheetId="10">#REF!</definedName>
    <definedName name="GB.TAX.IDRT.CN" localSheetId="31">#REF!</definedName>
    <definedName name="GB.TAX.IDRT.CN" localSheetId="49">#REF!</definedName>
    <definedName name="GB.TAX.IDRT.CN" localSheetId="50">#REF!</definedName>
    <definedName name="GB.TAX.IDRT.CN" localSheetId="56">#REF!</definedName>
    <definedName name="GB.TAX.IDRT.CN" localSheetId="57">#REF!</definedName>
    <definedName name="GB.TAX.IDRT.CN" localSheetId="5">#REF!</definedName>
    <definedName name="GB.TAX.IDRT.CN" localSheetId="59">#REF!</definedName>
    <definedName name="GB.TAX.IDRT.CN" localSheetId="61">#REF!</definedName>
    <definedName name="GB.TAX.IDRT.CN">#REF!</definedName>
    <definedName name="GB.TAX.INTT.CN" localSheetId="10">#REF!</definedName>
    <definedName name="GB.TAX.INTT.CN" localSheetId="31">#REF!</definedName>
    <definedName name="GB.TAX.INTT.CN" localSheetId="49">#REF!</definedName>
    <definedName name="GB.TAX.INTT.CN" localSheetId="50">#REF!</definedName>
    <definedName name="GB.TAX.INTT.CN" localSheetId="56">#REF!</definedName>
    <definedName name="GB.TAX.INTT.CN" localSheetId="57">#REF!</definedName>
    <definedName name="GB.TAX.INTT.CN" localSheetId="5">#REF!</definedName>
    <definedName name="GB.TAX.INTT.CN" localSheetId="59">#REF!</definedName>
    <definedName name="GB.TAX.INTT.CN" localSheetId="61">#REF!</definedName>
    <definedName name="GB.TAX.INTT.CN">#REF!</definedName>
    <definedName name="GB.TDS.ABRD.CN" localSheetId="10">#REF!</definedName>
    <definedName name="GB.TDS.ABRD.CN" localSheetId="31">#REF!</definedName>
    <definedName name="GB.TDS.ABRD.CN" localSheetId="49">#REF!</definedName>
    <definedName name="GB.TDS.ABRD.CN" localSheetId="50">#REF!</definedName>
    <definedName name="GB.TDS.ABRD.CN" localSheetId="56">#REF!</definedName>
    <definedName name="GB.TDS.ABRD.CN" localSheetId="57">#REF!</definedName>
    <definedName name="GB.TDS.ABRD.CN" localSheetId="5">#REF!</definedName>
    <definedName name="GB.TDS.ABRD.CN" localSheetId="59">#REF!</definedName>
    <definedName name="GB.TDS.ABRD.CN" localSheetId="61">#REF!</definedName>
    <definedName name="GB.TDS.ABRD.CN">#REF!</definedName>
    <definedName name="GB.XPC.GSRV.CN" localSheetId="10">#REF!</definedName>
    <definedName name="GB.XPC.GSRV.CN" localSheetId="31">#REF!</definedName>
    <definedName name="GB.XPC.GSRV.CN" localSheetId="49">#REF!</definedName>
    <definedName name="GB.XPC.GSRV.CN" localSheetId="50">#REF!</definedName>
    <definedName name="GB.XPC.GSRV.CN" localSheetId="56">#REF!</definedName>
    <definedName name="GB.XPC.GSRV.CN" localSheetId="57">#REF!</definedName>
    <definedName name="GB.XPC.GSRV.CN" localSheetId="5">#REF!</definedName>
    <definedName name="GB.XPC.GSRV.CN" localSheetId="59">#REF!</definedName>
    <definedName name="GB.XPC.GSRV.CN" localSheetId="61">#REF!</definedName>
    <definedName name="GB.XPC.GSRV.CN">#REF!</definedName>
    <definedName name="GB.XPC.INTD.CN" localSheetId="10">#REF!</definedName>
    <definedName name="GB.XPC.INTD.CN" localSheetId="31">#REF!</definedName>
    <definedName name="GB.XPC.INTD.CN" localSheetId="49">#REF!</definedName>
    <definedName name="GB.XPC.INTD.CN" localSheetId="50">#REF!</definedName>
    <definedName name="GB.XPC.INTD.CN" localSheetId="56">#REF!</definedName>
    <definedName name="GB.XPC.INTD.CN" localSheetId="57">#REF!</definedName>
    <definedName name="GB.XPC.INTD.CN" localSheetId="5">#REF!</definedName>
    <definedName name="GB.XPC.INTD.CN" localSheetId="59">#REF!</definedName>
    <definedName name="GB.XPC.INTD.CN" localSheetId="61">#REF!</definedName>
    <definedName name="GB.XPC.INTD.CN">#REF!</definedName>
    <definedName name="GB.XPC.INTE.CN" localSheetId="10">#REF!</definedName>
    <definedName name="GB.XPC.INTE.CN" localSheetId="31">#REF!</definedName>
    <definedName name="GB.XPC.INTE.CN" localSheetId="49">#REF!</definedName>
    <definedName name="GB.XPC.INTE.CN" localSheetId="50">#REF!</definedName>
    <definedName name="GB.XPC.INTE.CN" localSheetId="56">#REF!</definedName>
    <definedName name="GB.XPC.INTE.CN" localSheetId="57">#REF!</definedName>
    <definedName name="GB.XPC.INTE.CN" localSheetId="5">#REF!</definedName>
    <definedName name="GB.XPC.INTE.CN" localSheetId="59">#REF!</definedName>
    <definedName name="GB.XPC.INTE.CN" localSheetId="61">#REF!</definedName>
    <definedName name="GB.XPC.INTE.CN">#REF!</definedName>
    <definedName name="GB.XPC.SUBS.CN" localSheetId="10">#REF!</definedName>
    <definedName name="GB.XPC.SUBS.CN" localSheetId="31">#REF!</definedName>
    <definedName name="GB.XPC.SUBS.CN" localSheetId="49">#REF!</definedName>
    <definedName name="GB.XPC.SUBS.CN" localSheetId="50">#REF!</definedName>
    <definedName name="GB.XPC.SUBS.CN" localSheetId="56">#REF!</definedName>
    <definedName name="GB.XPC.SUBS.CN" localSheetId="57">#REF!</definedName>
    <definedName name="GB.XPC.SUBS.CN" localSheetId="5">#REF!</definedName>
    <definedName name="GB.XPC.SUBS.CN" localSheetId="59">#REF!</definedName>
    <definedName name="GB.XPC.SUBS.CN" localSheetId="61">#REF!</definedName>
    <definedName name="GB.XPC.SUBS.CN">#REF!</definedName>
    <definedName name="GB.XPC.TOTL.CN" localSheetId="10">#REF!</definedName>
    <definedName name="GB.XPC.TOTL.CN" localSheetId="31">#REF!</definedName>
    <definedName name="GB.XPC.TOTL.CN" localSheetId="49">#REF!</definedName>
    <definedName name="GB.XPC.TOTL.CN" localSheetId="50">#REF!</definedName>
    <definedName name="GB.XPC.TOTL.CN" localSheetId="56">#REF!</definedName>
    <definedName name="GB.XPC.TOTL.CN" localSheetId="57">#REF!</definedName>
    <definedName name="GB.XPC.TOTL.CN" localSheetId="5">#REF!</definedName>
    <definedName name="GB.XPC.TOTL.CN" localSheetId="59">#REF!</definedName>
    <definedName name="GB.XPC.TOTL.CN" localSheetId="61">#REF!</definedName>
    <definedName name="GB.XPC.TOTL.CN">#REF!</definedName>
    <definedName name="GB.XPC.TRFO.CN" localSheetId="10">#REF!</definedName>
    <definedName name="GB.XPC.TRFO.CN" localSheetId="31">#REF!</definedName>
    <definedName name="GB.XPC.TRFO.CN" localSheetId="49">#REF!</definedName>
    <definedName name="GB.XPC.TRFO.CN" localSheetId="50">#REF!</definedName>
    <definedName name="GB.XPC.TRFO.CN" localSheetId="56">#REF!</definedName>
    <definedName name="GB.XPC.TRFO.CN" localSheetId="57">#REF!</definedName>
    <definedName name="GB.XPC.TRFO.CN" localSheetId="5">#REF!</definedName>
    <definedName name="GB.XPC.TRFO.CN" localSheetId="59">#REF!</definedName>
    <definedName name="GB.XPC.TRFO.CN" localSheetId="61">#REF!</definedName>
    <definedName name="GB.XPC.TRFO.CN">#REF!</definedName>
    <definedName name="GB.XPC.WAGE.CN" localSheetId="10">#REF!</definedName>
    <definedName name="GB.XPC.WAGE.CN" localSheetId="31">#REF!</definedName>
    <definedName name="GB.XPC.WAGE.CN" localSheetId="49">#REF!</definedName>
    <definedName name="GB.XPC.WAGE.CN" localSheetId="50">#REF!</definedName>
    <definedName name="GB.XPC.WAGE.CN" localSheetId="56">#REF!</definedName>
    <definedName name="GB.XPC.WAGE.CN" localSheetId="57">#REF!</definedName>
    <definedName name="GB.XPC.WAGE.CN" localSheetId="5">#REF!</definedName>
    <definedName name="GB.XPC.WAGE.CN" localSheetId="59">#REF!</definedName>
    <definedName name="GB.XPC.WAGE.CN" localSheetId="61">#REF!</definedName>
    <definedName name="GB.XPC.WAGE.CN">#REF!</definedName>
    <definedName name="GB.XPD.INLD.CN" localSheetId="10">#REF!</definedName>
    <definedName name="GB.XPD.INLD.CN" localSheetId="31">#REF!</definedName>
    <definedName name="GB.XPD.INLD.CN" localSheetId="49">#REF!</definedName>
    <definedName name="GB.XPD.INLD.CN" localSheetId="50">#REF!</definedName>
    <definedName name="GB.XPD.INLD.CN" localSheetId="56">#REF!</definedName>
    <definedName name="GB.XPD.INLD.CN" localSheetId="57">#REF!</definedName>
    <definedName name="GB.XPD.INLD.CN" localSheetId="5">#REF!</definedName>
    <definedName name="GB.XPD.INLD.CN" localSheetId="59">#REF!</definedName>
    <definedName name="GB.XPD.INLD.CN" localSheetId="61">#REF!</definedName>
    <definedName name="GB.XPD.INLD.CN">#REF!</definedName>
    <definedName name="GB.XPK.INLD.CN" localSheetId="10">#REF!</definedName>
    <definedName name="GB.XPK.INLD.CN" localSheetId="31">#REF!</definedName>
    <definedName name="GB.XPK.INLD.CN" localSheetId="49">#REF!</definedName>
    <definedName name="GB.XPK.INLD.CN" localSheetId="50">#REF!</definedName>
    <definedName name="GB.XPK.INLD.CN" localSheetId="56">#REF!</definedName>
    <definedName name="GB.XPK.INLD.CN" localSheetId="57">#REF!</definedName>
    <definedName name="GB.XPK.INLD.CN" localSheetId="5">#REF!</definedName>
    <definedName name="GB.XPK.INLD.CN" localSheetId="59">#REF!</definedName>
    <definedName name="GB.XPK.INLD.CN" localSheetId="61">#REF!</definedName>
    <definedName name="GB.XPK.INLD.CN">#REF!</definedName>
    <definedName name="GB.XPK.RINV.CN" localSheetId="10">#REF!</definedName>
    <definedName name="GB.XPK.RINV.CN" localSheetId="31">#REF!</definedName>
    <definedName name="GB.XPK.RINV.CN" localSheetId="49">#REF!</definedName>
    <definedName name="GB.XPK.RINV.CN" localSheetId="50">#REF!</definedName>
    <definedName name="GB.XPK.RINV.CN" localSheetId="56">#REF!</definedName>
    <definedName name="GB.XPK.RINV.CN" localSheetId="57">#REF!</definedName>
    <definedName name="GB.XPK.RINV.CN" localSheetId="5">#REF!</definedName>
    <definedName name="GB.XPK.RINV.CN" localSheetId="59">#REF!</definedName>
    <definedName name="GB.XPK.RINV.CN" localSheetId="61">#REF!</definedName>
    <definedName name="GB.XPK.RINV.CN">#REF!</definedName>
    <definedName name="GB.XPL.TRNL.CN" localSheetId="10">#REF!</definedName>
    <definedName name="GB.XPL.TRNL.CN" localSheetId="31">#REF!</definedName>
    <definedName name="GB.XPL.TRNL.CN" localSheetId="49">#REF!</definedName>
    <definedName name="GB.XPL.TRNL.CN" localSheetId="50">#REF!</definedName>
    <definedName name="GB.XPL.TRNL.CN" localSheetId="56">#REF!</definedName>
    <definedName name="GB.XPL.TRNL.CN" localSheetId="57">#REF!</definedName>
    <definedName name="GB.XPL.TRNL.CN" localSheetId="5">#REF!</definedName>
    <definedName name="GB.XPL.TRNL.CN" localSheetId="59">#REF!</definedName>
    <definedName name="GB.XPL.TRNL.CN" localSheetId="61">#REF!</definedName>
    <definedName name="GB.XPL.TRNL.CN">#REF!</definedName>
    <definedName name="GBP">[33]CIRRs!$C$91</definedName>
    <definedName name="GCB_NGDP">#N/A</definedName>
    <definedName name="GCEC" localSheetId="10">[85]WETA!#REF!</definedName>
    <definedName name="GCEC" localSheetId="31">[85]WETA!#REF!</definedName>
    <definedName name="GCEC" localSheetId="56">[85]WETA!#REF!</definedName>
    <definedName name="GCEC" localSheetId="57">[85]WETA!#REF!</definedName>
    <definedName name="GCEC" localSheetId="59">[85]WETA!#REF!</definedName>
    <definedName name="GCEC" localSheetId="61">[85]WETA!#REF!</definedName>
    <definedName name="GCEC">[85]WETA!#REF!</definedName>
    <definedName name="GCED" localSheetId="10">[85]WETA!#REF!</definedName>
    <definedName name="GCED" localSheetId="31">[85]WETA!#REF!</definedName>
    <definedName name="GCED" localSheetId="56">[85]WETA!#REF!</definedName>
    <definedName name="GCED" localSheetId="57">[85]WETA!#REF!</definedName>
    <definedName name="GCED" localSheetId="59">[85]WETA!#REF!</definedName>
    <definedName name="GCED" localSheetId="61">[85]WETA!#REF!</definedName>
    <definedName name="GCED">[85]WETA!#REF!</definedName>
    <definedName name="GCEE" localSheetId="10">[85]WETA!#REF!</definedName>
    <definedName name="GCEE" localSheetId="31">[85]WETA!#REF!</definedName>
    <definedName name="GCEE" localSheetId="56">[85]WETA!#REF!</definedName>
    <definedName name="GCEE" localSheetId="57">[85]WETA!#REF!</definedName>
    <definedName name="GCEE" localSheetId="59">[85]WETA!#REF!</definedName>
    <definedName name="GCEE" localSheetId="61">[85]WETA!#REF!</definedName>
    <definedName name="GCEE">[85]WETA!#REF!</definedName>
    <definedName name="GCEEP" localSheetId="10">'[86]output-weo'!#REF!</definedName>
    <definedName name="GCEEP" localSheetId="31">'[86]output-weo'!#REF!</definedName>
    <definedName name="GCEEP" localSheetId="56">'[86]output-weo'!#REF!</definedName>
    <definedName name="GCEEP" localSheetId="57">'[86]output-weo'!#REF!</definedName>
    <definedName name="GCEEP" localSheetId="59">'[86]output-weo'!#REF!</definedName>
    <definedName name="GCEEP" localSheetId="61">'[86]output-weo'!#REF!</definedName>
    <definedName name="GCEEP">'[86]output-weo'!#REF!</definedName>
    <definedName name="GCEES" localSheetId="10">[85]WETA!#REF!</definedName>
    <definedName name="GCEES">[85]WETA!#REF!</definedName>
    <definedName name="GCEG" localSheetId="10">[85]WETA!#REF!</definedName>
    <definedName name="GCEG">[85]WETA!#REF!</definedName>
    <definedName name="GCEH" localSheetId="10">[85]WETA!#REF!</definedName>
    <definedName name="GCEH">[85]WETA!#REF!</definedName>
    <definedName name="GCEHP" localSheetId="10">'[86]output-weo'!#REF!</definedName>
    <definedName name="GCEHP">'[86]output-weo'!#REF!</definedName>
    <definedName name="GCEI_D" localSheetId="10">[85]WETA!#REF!</definedName>
    <definedName name="GCEI_D">[85]WETA!#REF!</definedName>
    <definedName name="GCEI_F" localSheetId="10">[85]WETA!#REF!</definedName>
    <definedName name="GCEI_F">[85]WETA!#REF!</definedName>
    <definedName name="GCENL" localSheetId="10">[85]WETA!#REF!</definedName>
    <definedName name="GCENL">[85]WETA!#REF!</definedName>
    <definedName name="GCEO" localSheetId="10">[85]WETA!#REF!</definedName>
    <definedName name="GCEO">[85]WETA!#REF!</definedName>
    <definedName name="GCESWH" localSheetId="10">[85]WETA!#REF!</definedName>
    <definedName name="GCESWH">[85]WETA!#REF!</definedName>
    <definedName name="GCEW" localSheetId="10">[85]WETA!#REF!</definedName>
    <definedName name="GCEW">[85]WETA!#REF!</definedName>
    <definedName name="GCG" localSheetId="10">'[44]WETA BOP'!#REF!</definedName>
    <definedName name="GCG">'[44]WETA BOP'!#REF!</definedName>
    <definedName name="GCGC" localSheetId="10">'[44]WETA BOP'!#REF!</definedName>
    <definedName name="GCGC">'[44]WETA BOP'!#REF!</definedName>
    <definedName name="GCRG" localSheetId="10">[85]WETA!#REF!</definedName>
    <definedName name="GCRG">[85]WETA!#REF!</definedName>
    <definedName name="gd" localSheetId="10">'[87]Table 1'!#REF!</definedName>
    <definedName name="gd" localSheetId="1">'[88]Table 1'!#REF!</definedName>
    <definedName name="gd" localSheetId="2">'[88]Table 1'!#REF!</definedName>
    <definedName name="gd" localSheetId="31">'[79]Table 1'!#REF!</definedName>
    <definedName name="gd" localSheetId="4">'[89]Table 1'!#REF!</definedName>
    <definedName name="gd" localSheetId="56">'[79]Table 1'!#REF!</definedName>
    <definedName name="gd" localSheetId="57">'[79]Table 1'!#REF!</definedName>
    <definedName name="gd" localSheetId="58">'[79]Table 1'!#REF!</definedName>
    <definedName name="gd" localSheetId="5">'[89]Table 1'!#REF!</definedName>
    <definedName name="gd" localSheetId="59">'[79]Table 1'!#REF!</definedName>
    <definedName name="gd" localSheetId="60">'[79]Table 1'!#REF!</definedName>
    <definedName name="gd" localSheetId="61">'[79]Table 1'!#REF!</definedName>
    <definedName name="gd" localSheetId="62">'[79]Table 1'!#REF!</definedName>
    <definedName name="gd" localSheetId="6">'[88]Table 1'!#REF!</definedName>
    <definedName name="gd" localSheetId="7">'[88]Table 1'!#REF!</definedName>
    <definedName name="gd">'[88]Table 1'!#REF!</definedName>
    <definedName name="gdfg" localSheetId="10">#REF!</definedName>
    <definedName name="gdfg" localSheetId="31">#REF!</definedName>
    <definedName name="gdfg" localSheetId="49">#REF!</definedName>
    <definedName name="gdfg" localSheetId="50">#REF!</definedName>
    <definedName name="gdfg" localSheetId="56">#REF!</definedName>
    <definedName name="gdfg" localSheetId="57">#REF!</definedName>
    <definedName name="gdfg" localSheetId="58">#REF!</definedName>
    <definedName name="gdfg" localSheetId="5">#REF!</definedName>
    <definedName name="gdfg" localSheetId="59">#REF!</definedName>
    <definedName name="gdfg" localSheetId="60">#REF!</definedName>
    <definedName name="gdfg" localSheetId="61">#REF!</definedName>
    <definedName name="gdfg" localSheetId="62">#REF!</definedName>
    <definedName name="gdfg">#REF!</definedName>
    <definedName name="GDP" localSheetId="10">#REF!</definedName>
    <definedName name="GDP" localSheetId="12">#REF!</definedName>
    <definedName name="GDP" localSheetId="1">#REF!</definedName>
    <definedName name="GDP" localSheetId="2">#REF!</definedName>
    <definedName name="GDP" localSheetId="31">#REF!</definedName>
    <definedName name="GDP" localSheetId="3">#REF!</definedName>
    <definedName name="GDP" localSheetId="4">#REF!</definedName>
    <definedName name="GDP" localSheetId="49">#REF!</definedName>
    <definedName name="GDP" localSheetId="50">#REF!</definedName>
    <definedName name="GDP" localSheetId="56">#REF!</definedName>
    <definedName name="GDP" localSheetId="57">#REF!</definedName>
    <definedName name="GDP" localSheetId="5">#REF!</definedName>
    <definedName name="GDP" localSheetId="59">#REF!</definedName>
    <definedName name="GDP" localSheetId="61">#REF!</definedName>
    <definedName name="GDP" localSheetId="6">#REF!</definedName>
    <definedName name="GDP" localSheetId="7">#REF!</definedName>
    <definedName name="GDP">#REF!</definedName>
    <definedName name="GDPDEF" localSheetId="10">#REF!</definedName>
    <definedName name="GDPDEF" localSheetId="31">#REF!</definedName>
    <definedName name="GDPDEF" localSheetId="49">#REF!</definedName>
    <definedName name="GDPDEF" localSheetId="50">#REF!</definedName>
    <definedName name="GDPDEF" localSheetId="56">#REF!</definedName>
    <definedName name="GDPDEF" localSheetId="57">#REF!</definedName>
    <definedName name="GDPDEF" localSheetId="5">#REF!</definedName>
    <definedName name="GDPDEF" localSheetId="59">#REF!</definedName>
    <definedName name="GDPDEF" localSheetId="61">#REF!</definedName>
    <definedName name="GDPDEF">#REF!</definedName>
    <definedName name="German">[84]cirr_series!$AJ$102:$AJ$107</definedName>
    <definedName name="gfdfg" localSheetId="31">'[54]Table 1'!#REF!</definedName>
    <definedName name="gfdfg" localSheetId="56">'[54]Table 1'!#REF!</definedName>
    <definedName name="gfdfg" localSheetId="57">'[54]Table 1'!#REF!</definedName>
    <definedName name="gfdfg" localSheetId="58">'[54]Table 1'!#REF!</definedName>
    <definedName name="gfdfg" localSheetId="59">'[54]Table 1'!#REF!</definedName>
    <definedName name="gfdfg" localSheetId="60">'[54]Table 1'!#REF!</definedName>
    <definedName name="gfdfg" localSheetId="61">'[54]Table 1'!#REF!</definedName>
    <definedName name="gfdfg" localSheetId="62">'[54]Table 1'!#REF!</definedName>
    <definedName name="gfdfg">'[54]Table 1'!#REF!</definedName>
    <definedName name="gg" localSheetId="10">'11'!gg</definedName>
    <definedName name="gg" localSheetId="12">#REF!</definedName>
    <definedName name="gg" localSheetId="1">#REF!</definedName>
    <definedName name="gg" localSheetId="2">#REF!</definedName>
    <definedName name="gg" localSheetId="31">#REF!</definedName>
    <definedName name="gg" localSheetId="3">#REF!</definedName>
    <definedName name="gg" localSheetId="4">#REF!</definedName>
    <definedName name="gg" localSheetId="49">#REF!</definedName>
    <definedName name="gg" localSheetId="50">#REF!</definedName>
    <definedName name="gg" localSheetId="56">#REF!</definedName>
    <definedName name="gg" localSheetId="57">#REF!</definedName>
    <definedName name="gg" localSheetId="5">#REF!</definedName>
    <definedName name="gg" localSheetId="59">#REF!</definedName>
    <definedName name="gg" localSheetId="61">#REF!</definedName>
    <definedName name="gg" localSheetId="6">#REF!</definedName>
    <definedName name="gg" localSheetId="7">#REF!</definedName>
    <definedName name="gg">#REF!</definedName>
    <definedName name="GGB_NGDP">#N/A</definedName>
    <definedName name="GGEC" localSheetId="10">[85]WETA!#REF!</definedName>
    <definedName name="GGEC" localSheetId="31">[85]WETA!#REF!</definedName>
    <definedName name="GGEC" localSheetId="49">[85]WETA!#REF!</definedName>
    <definedName name="GGEC" localSheetId="50">[85]WETA!#REF!</definedName>
    <definedName name="GGEC" localSheetId="56">[85]WETA!#REF!</definedName>
    <definedName name="GGEC" localSheetId="57">[85]WETA!#REF!</definedName>
    <definedName name="GGEC" localSheetId="59">[85]WETA!#REF!</definedName>
    <definedName name="GGEC" localSheetId="61">[85]WETA!#REF!</definedName>
    <definedName name="GGEC">[85]WETA!#REF!</definedName>
    <definedName name="GGENL" localSheetId="10">[85]WETA!#REF!</definedName>
    <definedName name="GGENL" localSheetId="31">[85]WETA!#REF!</definedName>
    <definedName name="GGENL" localSheetId="49">[85]WETA!#REF!</definedName>
    <definedName name="GGENL" localSheetId="50">[85]WETA!#REF!</definedName>
    <definedName name="GGENL" localSheetId="56">[85]WETA!#REF!</definedName>
    <definedName name="GGENL" localSheetId="57">[85]WETA!#REF!</definedName>
    <definedName name="GGENL" localSheetId="59">[85]WETA!#REF!</definedName>
    <definedName name="GGENL" localSheetId="61">[85]WETA!#REF!</definedName>
    <definedName name="GGENL">[85]WETA!#REF!</definedName>
    <definedName name="ggg" localSheetId="10">#REF!</definedName>
    <definedName name="ggg" localSheetId="31" hidden="1">{"Riqfin97",#N/A,FALSE,"Tran";"Riqfinpro",#N/A,FALSE,"Tran"}</definedName>
    <definedName name="ggg" localSheetId="49" hidden="1">{"Riqfin97",#N/A,FALSE,"Tran";"Riqfinpro",#N/A,FALSE,"Tran"}</definedName>
    <definedName name="ggg" localSheetId="50" hidden="1">{"Riqfin97",#N/A,FALSE,"Tran";"Riqfinpro",#N/A,FALSE,"Tran"}</definedName>
    <definedName name="ggg" localSheetId="56" hidden="1">{"Riqfin97",#N/A,FALSE,"Tran";"Riqfinpro",#N/A,FALSE,"Tran"}</definedName>
    <definedName name="ggg" localSheetId="57" hidden="1">{"Riqfin97",#N/A,FALSE,"Tran";"Riqfinpro",#N/A,FALSE,"Tran"}</definedName>
    <definedName name="ggg" localSheetId="5" hidden="1">{"Riqfin97",#N/A,FALSE,"Tran";"Riqfinpro",#N/A,FALSE,"Tran"}</definedName>
    <definedName name="ggg" localSheetId="59" hidden="1">{"Riqfin97",#N/A,FALSE,"Tran";"Riqfinpro",#N/A,FALSE,"Tran"}</definedName>
    <definedName name="ggg" localSheetId="61" hidden="1">{"Riqfin97",#N/A,FALSE,"Tran";"Riqfinpro",#N/A,FALSE,"Tran"}</definedName>
    <definedName name="ggg" hidden="1">{"Riqfin97",#N/A,FALSE,"Tran";"Riqfinpro",#N/A,FALSE,"Tran"}</definedName>
    <definedName name="gggg" localSheetId="10">#REF!</definedName>
    <definedName name="gggg" localSheetId="31">#REF!</definedName>
    <definedName name="gggg" localSheetId="49">#REF!</definedName>
    <definedName name="gggg" localSheetId="50">#REF!</definedName>
    <definedName name="gggg" localSheetId="56">#REF!</definedName>
    <definedName name="gggg" localSheetId="57">#REF!</definedName>
    <definedName name="gggg" localSheetId="5">#REF!</definedName>
    <definedName name="gggg" localSheetId="59">#REF!</definedName>
    <definedName name="gggg" localSheetId="61">#REF!</definedName>
    <definedName name="gggg">#REF!</definedName>
    <definedName name="ggggg" localSheetId="10" hidden="1">'[90]J(Priv.Cap)'!#REF!</definedName>
    <definedName name="ggggg" localSheetId="31" hidden="1">'[90]J(Priv.Cap)'!#REF!</definedName>
    <definedName name="ggggg" localSheetId="56" hidden="1">'[90]J(Priv.Cap)'!#REF!</definedName>
    <definedName name="ggggg" localSheetId="57" hidden="1">'[90]J(Priv.Cap)'!#REF!</definedName>
    <definedName name="ggggg" localSheetId="59" hidden="1">'[90]J(Priv.Cap)'!#REF!</definedName>
    <definedName name="ggggg" localSheetId="61" hidden="1">'[90]J(Priv.Cap)'!#REF!</definedName>
    <definedName name="ggggg" hidden="1">'[90]J(Priv.Cap)'!#REF!</definedName>
    <definedName name="gggggggggggg" localSheetId="10">'11'!gggggggggggg</definedName>
    <definedName name="gggggggggggg" localSheetId="31">'32'!gggggggggggg</definedName>
    <definedName name="gggggggggggg" localSheetId="49">'51'!gggggggggggg</definedName>
    <definedName name="gggggggggggg" localSheetId="50">'52'!gggggggggggg</definedName>
    <definedName name="gggggggggggg" localSheetId="56">'57a-57b'!gggggggggggg</definedName>
    <definedName name="gggggggggggg" localSheetId="57">'58'!gggggggggggg</definedName>
    <definedName name="gggggggggggg" localSheetId="5">'6'!gggggggggggg</definedName>
    <definedName name="gggggggggggg" localSheetId="59">'60'!gggggggggggg</definedName>
    <definedName name="gggggggggggg" localSheetId="61">'62'!gggggggggggg</definedName>
    <definedName name="gggggggggggg">[0]!gggggggggggg</definedName>
    <definedName name="ggggggggggggggggggggggggggggggggggggggg" localSheetId="10">#REF!</definedName>
    <definedName name="ggggggggggggggggggggggggggggggggggggggg" localSheetId="31">#REF!</definedName>
    <definedName name="ggggggggggggggggggggggggggggggggggggggg" localSheetId="49">#REF!</definedName>
    <definedName name="ggggggggggggggggggggggggggggggggggggggg" localSheetId="50">#REF!</definedName>
    <definedName name="ggggggggggggggggggggggggggggggggggggggg" localSheetId="56">#REF!</definedName>
    <definedName name="ggggggggggggggggggggggggggggggggggggggg" localSheetId="57">#REF!</definedName>
    <definedName name="ggggggggggggggggggggggggggggggggggggggg" localSheetId="5">#REF!</definedName>
    <definedName name="ggggggggggggggggggggggggggggggggggggggg" localSheetId="59">#REF!</definedName>
    <definedName name="ggggggggggggggggggggggggggggggggggggggg" localSheetId="61">#REF!</definedName>
    <definedName name="ggggggggggggggggggggggggggggggggggggggg">#REF!</definedName>
    <definedName name="GGRG" localSheetId="10">[85]WETA!#REF!</definedName>
    <definedName name="GGRG" localSheetId="31">[85]WETA!#REF!</definedName>
    <definedName name="GGRG" localSheetId="49">[85]WETA!#REF!</definedName>
    <definedName name="GGRG" localSheetId="50">[85]WETA!#REF!</definedName>
    <definedName name="GGRG" localSheetId="56">[85]WETA!#REF!</definedName>
    <definedName name="GGRG" localSheetId="57">[85]WETA!#REF!</definedName>
    <definedName name="GGRG" localSheetId="5">[85]WETA!#REF!</definedName>
    <definedName name="GGRG" localSheetId="59">[85]WETA!#REF!</definedName>
    <definedName name="GGRG" localSheetId="61">[85]WETA!#REF!</definedName>
    <definedName name="GGRG">[85]WETA!#REF!</definedName>
    <definedName name="ggs" localSheetId="10">[91]Page77!#REF!</definedName>
    <definedName name="ggs" localSheetId="31">[91]Page77!#REF!</definedName>
    <definedName name="ggs" localSheetId="49">[91]Page77!#REF!</definedName>
    <definedName name="ggs" localSheetId="50">[91]Page77!#REF!</definedName>
    <definedName name="ggs" localSheetId="56">[91]Page77!#REF!</definedName>
    <definedName name="ggs" localSheetId="57">[91]Page77!#REF!</definedName>
    <definedName name="ggs" localSheetId="58">[91]Page77!#REF!</definedName>
    <definedName name="ggs" localSheetId="5">[91]Page77!#REF!</definedName>
    <definedName name="ggs" localSheetId="59">[91]Page77!#REF!</definedName>
    <definedName name="ggs" localSheetId="60">[91]Page77!#REF!</definedName>
    <definedName name="ggs" localSheetId="61">[91]Page77!#REF!</definedName>
    <definedName name="ggs" localSheetId="62">[91]Page77!#REF!</definedName>
    <definedName name="ggs">[91]Page77!#REF!</definedName>
    <definedName name="ghfghfgh" localSheetId="10" hidden="1">#REF!</definedName>
    <definedName name="ghfghfgh" localSheetId="12" hidden="1">#REF!</definedName>
    <definedName name="ghfghfgh" localSheetId="1" hidden="1">#REF!</definedName>
    <definedName name="ghfghfgh" localSheetId="2" hidden="1">#REF!</definedName>
    <definedName name="ghfghfgh" localSheetId="31" hidden="1">#REF!</definedName>
    <definedName name="ghfghfgh" localSheetId="3" hidden="1">#REF!</definedName>
    <definedName name="ghfghfgh" localSheetId="4" hidden="1">#REF!</definedName>
    <definedName name="ghfghfgh" localSheetId="49" hidden="1">#REF!</definedName>
    <definedName name="ghfghfgh" localSheetId="50" hidden="1">#REF!</definedName>
    <definedName name="ghfghfgh" localSheetId="56" hidden="1">#REF!</definedName>
    <definedName name="ghfghfgh" localSheetId="57" hidden="1">#REF!</definedName>
    <definedName name="ghfghfgh" localSheetId="5" hidden="1">#REF!</definedName>
    <definedName name="ghfghfgh" localSheetId="59" hidden="1">#REF!</definedName>
    <definedName name="ghfghfgh" localSheetId="61" hidden="1">#REF!</definedName>
    <definedName name="ghfghfgh" localSheetId="6" hidden="1">#REF!</definedName>
    <definedName name="ghfghfgh" localSheetId="7" hidden="1">#REF!</definedName>
    <definedName name="ghfghfgh" hidden="1">#REF!</definedName>
    <definedName name="gov">'[74]Scheduled Repayment'!$E$1:$AV$1</definedName>
    <definedName name="Gra_IDA">'[92]new multi borr (Sce 2)'!$C$14</definedName>
    <definedName name="GRA_Total_Undrawn" localSheetId="10">'[93]Table 2a'!#REF!</definedName>
    <definedName name="GRA_Total_Undrawn" localSheetId="31">'[93]Table 2a'!#REF!</definedName>
    <definedName name="GRA_Total_Undrawn" localSheetId="56">'[93]Table 2a'!#REF!</definedName>
    <definedName name="GRA_Total_Undrawn" localSheetId="57">'[93]Table 2a'!#REF!</definedName>
    <definedName name="GRA_Total_Undrawn" localSheetId="59">'[93]Table 2a'!#REF!</definedName>
    <definedName name="GRA_Total_Undrawn" localSheetId="61">'[93]Table 2a'!#REF!</definedName>
    <definedName name="GRA_Total_Undrawn">'[93]Table 2a'!#REF!</definedName>
    <definedName name="Grace_IDA">[71]NPV!$B$25</definedName>
    <definedName name="Grace_IDA1" localSheetId="10">#REF!</definedName>
    <definedName name="Grace_IDA1" localSheetId="31">#REF!</definedName>
    <definedName name="Grace_IDA1" localSheetId="49">#REF!</definedName>
    <definedName name="Grace_IDA1" localSheetId="50">#REF!</definedName>
    <definedName name="Grace_IDA1" localSheetId="56">#REF!</definedName>
    <definedName name="Grace_IDA1" localSheetId="57">#REF!</definedName>
    <definedName name="Grace_IDA1" localSheetId="5">#REF!</definedName>
    <definedName name="Grace_IDA1" localSheetId="59">#REF!</definedName>
    <definedName name="Grace_IDA1" localSheetId="61">#REF!</definedName>
    <definedName name="Grace_IDA1">#REF!</definedName>
    <definedName name="Grace_NC" localSheetId="10">[71]NPV!#REF!</definedName>
    <definedName name="Grace_NC" localSheetId="31">[71]NPV!#REF!</definedName>
    <definedName name="Grace_NC" localSheetId="56">[71]NPV!#REF!</definedName>
    <definedName name="Grace_NC" localSheetId="57">[71]NPV!#REF!</definedName>
    <definedName name="Grace_NC" localSheetId="59">[71]NPV!#REF!</definedName>
    <definedName name="Grace_NC" localSheetId="61">[71]NPV!#REF!</definedName>
    <definedName name="Grace_NC">[71]NPV!#REF!</definedName>
    <definedName name="Grace1_IDA" localSheetId="10">#REF!</definedName>
    <definedName name="Grace1_IDA" localSheetId="31">#REF!</definedName>
    <definedName name="Grace1_IDA" localSheetId="49">#REF!</definedName>
    <definedName name="Grace1_IDA" localSheetId="50">#REF!</definedName>
    <definedName name="Grace1_IDA" localSheetId="56">#REF!</definedName>
    <definedName name="Grace1_IDA" localSheetId="57">#REF!</definedName>
    <definedName name="Grace1_IDA" localSheetId="5">#REF!</definedName>
    <definedName name="Grace1_IDA" localSheetId="59">#REF!</definedName>
    <definedName name="Grace1_IDA" localSheetId="61">#REF!</definedName>
    <definedName name="Grace1_IDA">#REF!</definedName>
    <definedName name="GROWTH" localSheetId="10">'[94]Old Table'!$A$53:$L$61</definedName>
    <definedName name="growth" localSheetId="1">#REF!</definedName>
    <definedName name="growth" localSheetId="2">#REF!</definedName>
    <definedName name="growth" localSheetId="31">#REF!</definedName>
    <definedName name="growth" localSheetId="4">#REF!</definedName>
    <definedName name="growth" localSheetId="49">#REF!</definedName>
    <definedName name="growth" localSheetId="50">#REF!</definedName>
    <definedName name="growth" localSheetId="56">#REF!</definedName>
    <definedName name="growth" localSheetId="57">#REF!</definedName>
    <definedName name="growth" localSheetId="5">#REF!</definedName>
    <definedName name="growth" localSheetId="59">#REF!</definedName>
    <definedName name="growth" localSheetId="61">#REF!</definedName>
    <definedName name="growth" localSheetId="6">#REF!</definedName>
    <definedName name="growth" localSheetId="7">#REF!</definedName>
    <definedName name="growth">#REF!</definedName>
    <definedName name="GRR" localSheetId="10">#REF!</definedName>
    <definedName name="GRR" localSheetId="1">#REF!</definedName>
    <definedName name="GRR" localSheetId="2">#REF!</definedName>
    <definedName name="GRR" localSheetId="31">#REF!</definedName>
    <definedName name="GRR" localSheetId="4">#REF!</definedName>
    <definedName name="GRR" localSheetId="49">#REF!</definedName>
    <definedName name="GRR" localSheetId="50">#REF!</definedName>
    <definedName name="GRR" localSheetId="56">#REF!</definedName>
    <definedName name="GRR" localSheetId="57">#REF!</definedName>
    <definedName name="GRR" localSheetId="5">#REF!</definedName>
    <definedName name="GRR" localSheetId="59">#REF!</definedName>
    <definedName name="GRR" localSheetId="61">#REF!</definedName>
    <definedName name="GRR" localSheetId="6">#REF!</definedName>
    <definedName name="GRR" localSheetId="7">#REF!</definedName>
    <definedName name="GRR">#REF!</definedName>
    <definedName name="gsgd" localSheetId="10">'[68]Table-1'!#REF!</definedName>
    <definedName name="gsgd" localSheetId="31">'[68]Table-1'!#REF!</definedName>
    <definedName name="gsgd" localSheetId="56">'[68]Table-1'!#REF!</definedName>
    <definedName name="gsgd" localSheetId="57">'[68]Table-1'!#REF!</definedName>
    <definedName name="gsgd" localSheetId="58">'[68]Table-1'!#REF!</definedName>
    <definedName name="gsgd" localSheetId="59">'[68]Table-1'!#REF!</definedName>
    <definedName name="gsgd" localSheetId="60">'[68]Table-1'!#REF!</definedName>
    <definedName name="gsgd" localSheetId="61">'[68]Table-1'!#REF!</definedName>
    <definedName name="gsgd" localSheetId="62">'[68]Table-1'!#REF!</definedName>
    <definedName name="gsgd">'[68]Table-1'!#REF!</definedName>
    <definedName name="gstgt" localSheetId="10">'[79]Table 1'!#REF!</definedName>
    <definedName name="gstgt" localSheetId="31">'[79]Table 1'!#REF!</definedName>
    <definedName name="gstgt" localSheetId="56">'[79]Table 1'!#REF!</definedName>
    <definedName name="gstgt" localSheetId="57">'[79]Table 1'!#REF!</definedName>
    <definedName name="gstgt" localSheetId="58">'[79]Table 1'!#REF!</definedName>
    <definedName name="gstgt" localSheetId="59">'[79]Table 1'!#REF!</definedName>
    <definedName name="gstgt" localSheetId="60">'[79]Table 1'!#REF!</definedName>
    <definedName name="gstgt" localSheetId="61">'[79]Table 1'!#REF!</definedName>
    <definedName name="gstgt" localSheetId="62">'[79]Table 1'!#REF!</definedName>
    <definedName name="gstgt">'[79]Table 1'!#REF!</definedName>
    <definedName name="gt" localSheetId="10">#REF!</definedName>
    <definedName name="gt" localSheetId="31">#REF!</definedName>
    <definedName name="gt" localSheetId="49">#REF!</definedName>
    <definedName name="gt" localSheetId="50">#REF!</definedName>
    <definedName name="gt" localSheetId="56">#REF!</definedName>
    <definedName name="gt" localSheetId="57">#REF!</definedName>
    <definedName name="gt" localSheetId="58">#REF!</definedName>
    <definedName name="gt" localSheetId="5">#REF!</definedName>
    <definedName name="gt" localSheetId="59">#REF!</definedName>
    <definedName name="gt" localSheetId="60">#REF!</definedName>
    <definedName name="gt" localSheetId="61">#REF!</definedName>
    <definedName name="gt" localSheetId="62">#REF!</definedName>
    <definedName name="gt">#REF!</definedName>
    <definedName name="guyana1003" localSheetId="10" hidden="1">{"Main Economic Indicators",#N/A,FALSE,"C"}</definedName>
    <definedName name="guyana1003" localSheetId="31" hidden="1">{"Main Economic Indicators",#N/A,FALSE,"C"}</definedName>
    <definedName name="guyana1003" localSheetId="49" hidden="1">{"Main Economic Indicators",#N/A,FALSE,"C"}</definedName>
    <definedName name="guyana1003" localSheetId="50" hidden="1">{"Main Economic Indicators",#N/A,FALSE,"C"}</definedName>
    <definedName name="guyana1003" localSheetId="56" hidden="1">{"Main Economic Indicators",#N/A,FALSE,"C"}</definedName>
    <definedName name="guyana1003" localSheetId="57" hidden="1">{"Main Economic Indicators",#N/A,FALSE,"C"}</definedName>
    <definedName name="guyana1003" localSheetId="5" hidden="1">{"Main Economic Indicators",#N/A,FALSE,"C"}</definedName>
    <definedName name="guyana1003" localSheetId="59" hidden="1">{"Main Economic Indicators",#N/A,FALSE,"C"}</definedName>
    <definedName name="guyana1003" localSheetId="61" hidden="1">{"Main Economic Indicators",#N/A,FALSE,"C"}</definedName>
    <definedName name="guyana1003" hidden="1">{"Main Economic Indicators",#N/A,FALSE,"C"}</definedName>
    <definedName name="HABIB" localSheetId="10">#REF!</definedName>
    <definedName name="HABIB" localSheetId="1">#REF!</definedName>
    <definedName name="HABIB" localSheetId="2">#REF!</definedName>
    <definedName name="HABIB" localSheetId="31">#REF!</definedName>
    <definedName name="HABIB" localSheetId="4">#REF!</definedName>
    <definedName name="HABIB" localSheetId="49">#REF!</definedName>
    <definedName name="HABIB" localSheetId="50">#REF!</definedName>
    <definedName name="HABIB" localSheetId="56">#REF!</definedName>
    <definedName name="HABIB" localSheetId="57">#REF!</definedName>
    <definedName name="HABIB" localSheetId="5">#REF!</definedName>
    <definedName name="HABIB" localSheetId="59">#REF!</definedName>
    <definedName name="HABIB" localSheetId="61">#REF!</definedName>
    <definedName name="HABIB" localSheetId="6">#REF!</definedName>
    <definedName name="HABIB" localSheetId="7">#REF!</definedName>
    <definedName name="HABIB">#REF!</definedName>
    <definedName name="hd" localSheetId="10">'[79]Table 1'!#REF!</definedName>
    <definedName name="hd" localSheetId="1">'[95]Table 1'!#REF!</definedName>
    <definedName name="hd" localSheetId="2">'[95]Table 1'!#REF!</definedName>
    <definedName name="hd" localSheetId="31">'[79]Table 1'!#REF!</definedName>
    <definedName name="hd" localSheetId="4">'[95]Table 1'!#REF!</definedName>
    <definedName name="hd" localSheetId="56">'[79]Table 1'!#REF!</definedName>
    <definedName name="hd" localSheetId="57">'[79]Table 1'!#REF!</definedName>
    <definedName name="hd" localSheetId="58">'[79]Table 1'!#REF!</definedName>
    <definedName name="hd" localSheetId="5">'[95]Table 1'!#REF!</definedName>
    <definedName name="hd" localSheetId="59">'[79]Table 1'!#REF!</definedName>
    <definedName name="hd" localSheetId="60">'[79]Table 1'!#REF!</definedName>
    <definedName name="hd" localSheetId="61">'[79]Table 1'!#REF!</definedName>
    <definedName name="hd" localSheetId="62">'[79]Table 1'!#REF!</definedName>
    <definedName name="hd" localSheetId="6">'[95]Table 1'!#REF!</definedName>
    <definedName name="hd" localSheetId="7">'[95]Table 1'!#REF!</definedName>
    <definedName name="hd">'[95]Table 1'!#REF!</definedName>
    <definedName name="hdhfd" localSheetId="10">#REF!</definedName>
    <definedName name="hdhfd" localSheetId="12">#REF!</definedName>
    <definedName name="hdhfd" localSheetId="1">#REF!</definedName>
    <definedName name="hdhfd" localSheetId="2">#REF!</definedName>
    <definedName name="hdhfd" localSheetId="31">#REF!</definedName>
    <definedName name="hdhfd" localSheetId="3">#REF!</definedName>
    <definedName name="hdhfd" localSheetId="4">#REF!</definedName>
    <definedName name="hdhfd" localSheetId="49">#REF!</definedName>
    <definedName name="hdhfd" localSheetId="50">#REF!</definedName>
    <definedName name="hdhfd" localSheetId="56">#REF!</definedName>
    <definedName name="hdhfd" localSheetId="57">#REF!</definedName>
    <definedName name="hdhfd" localSheetId="5">#REF!</definedName>
    <definedName name="hdhfd" localSheetId="59">#REF!</definedName>
    <definedName name="hdhfd" localSheetId="61">#REF!</definedName>
    <definedName name="hdhfd" localSheetId="6">#REF!</definedName>
    <definedName name="hdhfd" localSheetId="7">#REF!</definedName>
    <definedName name="hdhfd">#REF!</definedName>
    <definedName name="Header_Row" localSheetId="10">ROW(#REF!)</definedName>
    <definedName name="Header_Row" localSheetId="6">ROW(#REF!)</definedName>
    <definedName name="Header_Row">ROW(#REF!)</definedName>
    <definedName name="HEADING" localSheetId="10">#REF!</definedName>
    <definedName name="HEADING" localSheetId="31">#REF!</definedName>
    <definedName name="HEADING" localSheetId="49">#REF!</definedName>
    <definedName name="HEADING" localSheetId="50">#REF!</definedName>
    <definedName name="HEADING" localSheetId="56">#REF!</definedName>
    <definedName name="HEADING" localSheetId="57">#REF!</definedName>
    <definedName name="HEADING" localSheetId="5">#REF!</definedName>
    <definedName name="HEADING" localSheetId="59">#REF!</definedName>
    <definedName name="HEADING" localSheetId="61">#REF!</definedName>
    <definedName name="HEADING">#REF!</definedName>
    <definedName name="HEADING_1" localSheetId="10">#REF!</definedName>
    <definedName name="HEADING_1" localSheetId="31">#REF!</definedName>
    <definedName name="HEADING_1" localSheetId="49">#REF!</definedName>
    <definedName name="HEADING_1" localSheetId="50">#REF!</definedName>
    <definedName name="HEADING_1" localSheetId="56">#REF!</definedName>
    <definedName name="HEADING_1" localSheetId="57">#REF!</definedName>
    <definedName name="HEADING_1" localSheetId="5">#REF!</definedName>
    <definedName name="HEADING_1" localSheetId="59">#REF!</definedName>
    <definedName name="HEADING_1" localSheetId="61">#REF!</definedName>
    <definedName name="HEADING_1">#REF!</definedName>
    <definedName name="HEADING_2" localSheetId="10">#REF!</definedName>
    <definedName name="HEADING_2" localSheetId="31">#REF!</definedName>
    <definedName name="HEADING_2" localSheetId="49">#REF!</definedName>
    <definedName name="HEADING_2" localSheetId="50">#REF!</definedName>
    <definedName name="HEADING_2" localSheetId="56">#REF!</definedName>
    <definedName name="HEADING_2" localSheetId="57">#REF!</definedName>
    <definedName name="HEADING_2" localSheetId="5">#REF!</definedName>
    <definedName name="HEADING_2" localSheetId="59">#REF!</definedName>
    <definedName name="HEADING_2" localSheetId="61">#REF!</definedName>
    <definedName name="HEADING_2">#REF!</definedName>
    <definedName name="HEADING_3" localSheetId="10">#REF!</definedName>
    <definedName name="HEADING_3" localSheetId="31">#REF!</definedName>
    <definedName name="HEADING_3" localSheetId="49">#REF!</definedName>
    <definedName name="HEADING_3" localSheetId="50">#REF!</definedName>
    <definedName name="HEADING_3" localSheetId="56">#REF!</definedName>
    <definedName name="HEADING_3" localSheetId="57">#REF!</definedName>
    <definedName name="HEADING_3" localSheetId="5">#REF!</definedName>
    <definedName name="HEADING_3" localSheetId="59">#REF!</definedName>
    <definedName name="HEADING_3" localSheetId="61">#REF!</definedName>
    <definedName name="HEADING_3">#REF!</definedName>
    <definedName name="hghd" localSheetId="10">[96]List!$A$11:$E$963</definedName>
    <definedName name="hghd" localSheetId="31">[97]List!$A$11:$E$963</definedName>
    <definedName name="hghd" localSheetId="4">[97]List!$A$11:$E$963</definedName>
    <definedName name="hghd" localSheetId="56">[97]List!$A$11:$E$963</definedName>
    <definedName name="hghd" localSheetId="57">[97]List!$A$11:$E$963</definedName>
    <definedName name="hghd" localSheetId="5">[97]List!$A$11:$E$963</definedName>
    <definedName name="hghd" localSheetId="59">[97]List!$A$11:$E$963</definedName>
    <definedName name="hghd" localSheetId="61">[97]List!$A$11:$E$963</definedName>
    <definedName name="hghd">[98]List!$A$11:$E$963</definedName>
    <definedName name="hghdhd" localSheetId="10">#REF!</definedName>
    <definedName name="hghdhd" localSheetId="12">#REF!</definedName>
    <definedName name="hghdhd" localSheetId="1">#REF!</definedName>
    <definedName name="hghdhd" localSheetId="2">#REF!</definedName>
    <definedName name="hghdhd" localSheetId="31">#REF!</definedName>
    <definedName name="hghdhd" localSheetId="3">#REF!</definedName>
    <definedName name="hghdhd" localSheetId="4">#REF!</definedName>
    <definedName name="hghdhd" localSheetId="49">#REF!</definedName>
    <definedName name="hghdhd" localSheetId="50">#REF!</definedName>
    <definedName name="hghdhd" localSheetId="56">#REF!</definedName>
    <definedName name="hghdhd" localSheetId="57">#REF!</definedName>
    <definedName name="hghdhd" localSheetId="5">#REF!</definedName>
    <definedName name="hghdhd" localSheetId="59">#REF!</definedName>
    <definedName name="hghdhd" localSheetId="61">#REF!</definedName>
    <definedName name="hghdhd" localSheetId="6">#REF!</definedName>
    <definedName name="hghdhd" localSheetId="7">#REF!</definedName>
    <definedName name="hghdhd">#REF!</definedName>
    <definedName name="hh" localSheetId="10">#REF!</definedName>
    <definedName name="hh" localSheetId="12">#REF!</definedName>
    <definedName name="hh" localSheetId="1">#REF!</definedName>
    <definedName name="hh" localSheetId="2">#REF!</definedName>
    <definedName name="hh" localSheetId="31">#REF!</definedName>
    <definedName name="hh" localSheetId="3">#REF!</definedName>
    <definedName name="hh" localSheetId="4">#REF!</definedName>
    <definedName name="hh" localSheetId="49">#REF!</definedName>
    <definedName name="hh" localSheetId="50">#REF!</definedName>
    <definedName name="hh" localSheetId="56">#REF!</definedName>
    <definedName name="hh" localSheetId="57">#REF!</definedName>
    <definedName name="hh" localSheetId="5">#REF!</definedName>
    <definedName name="hh" localSheetId="59">#REF!</definedName>
    <definedName name="hh" localSheetId="61">#REF!</definedName>
    <definedName name="hh" localSheetId="6">#REF!</definedName>
    <definedName name="hh" localSheetId="7">#REF!</definedName>
    <definedName name="hh">#REF!</definedName>
    <definedName name="hhh" localSheetId="10">#REF!</definedName>
    <definedName name="hhh" localSheetId="49" hidden="1">'[99]J(Priv.Cap)'!#REF!</definedName>
    <definedName name="hhh" localSheetId="50" hidden="1">'[99]J(Priv.Cap)'!#REF!</definedName>
    <definedName name="hhh" localSheetId="56" hidden="1">'[99]J(Priv.Cap)'!#REF!</definedName>
    <definedName name="hhh" localSheetId="57" hidden="1">'[99]J(Priv.Cap)'!#REF!</definedName>
    <definedName name="hhh" localSheetId="59" hidden="1">'[99]J(Priv.Cap)'!#REF!</definedName>
    <definedName name="hhh" localSheetId="61" hidden="1">'[99]J(Priv.Cap)'!#REF!</definedName>
    <definedName name="hhh" hidden="1">'[99]J(Priv.Cap)'!#REF!</definedName>
    <definedName name="hhhhhhh" localSheetId="10">#REF!</definedName>
    <definedName name="hhhhhhh" localSheetId="31">#REF!</definedName>
    <definedName name="hhhhhhh" localSheetId="49">#REF!</definedName>
    <definedName name="hhhhhhh" localSheetId="50">#REF!</definedName>
    <definedName name="hhhhhhh" localSheetId="56">#REF!</definedName>
    <definedName name="hhhhhhh" localSheetId="57">#REF!</definedName>
    <definedName name="hhhhhhh" localSheetId="5">#REF!</definedName>
    <definedName name="hhhhhhh" localSheetId="59">#REF!</definedName>
    <definedName name="hhhhhhh" localSheetId="61">#REF!</definedName>
    <definedName name="hhhhhhh">#REF!</definedName>
    <definedName name="high">[53]Loanstats!$S$4:$Y$38</definedName>
    <definedName name="hihy">'[26]10'!#REF!</definedName>
    <definedName name="HIPCDATA" localSheetId="10">#REF!</definedName>
    <definedName name="HIPCDATA" localSheetId="31">#REF!</definedName>
    <definedName name="HIPCDATA" localSheetId="49">#REF!</definedName>
    <definedName name="HIPCDATA" localSheetId="50">#REF!</definedName>
    <definedName name="HIPCDATA" localSheetId="56">#REF!</definedName>
    <definedName name="HIPCDATA" localSheetId="57">#REF!</definedName>
    <definedName name="HIPCDATA" localSheetId="5">#REF!</definedName>
    <definedName name="HIPCDATA" localSheetId="59">#REF!</definedName>
    <definedName name="HIPCDATA" localSheetId="61">#REF!</definedName>
    <definedName name="HIPCDATA">#REF!</definedName>
    <definedName name="hjsadg" localSheetId="10" hidden="1">{#N/A,#N/A,TRUE,"Table1USD";#N/A,#N/A,TRUE,"Table1GBP"}</definedName>
    <definedName name="hjsadg" localSheetId="12" hidden="1">{#N/A,#N/A,TRUE,"Table1USD";#N/A,#N/A,TRUE,"Table1GBP"}</definedName>
    <definedName name="hjsadg" localSheetId="1" hidden="1">{#N/A,#N/A,TRUE,"Table1USD";#N/A,#N/A,TRUE,"Table1GBP"}</definedName>
    <definedName name="hjsadg" localSheetId="2" hidden="1">{#N/A,#N/A,TRUE,"Table1USD";#N/A,#N/A,TRUE,"Table1GBP"}</definedName>
    <definedName name="hjsadg" localSheetId="31" hidden="1">{#N/A,#N/A,TRUE,"Table1USD";#N/A,#N/A,TRUE,"Table1GBP"}</definedName>
    <definedName name="hjsadg" localSheetId="3" hidden="1">{#N/A,#N/A,TRUE,"Table1USD";#N/A,#N/A,TRUE,"Table1GBP"}</definedName>
    <definedName name="hjsadg" localSheetId="4" hidden="1">{#N/A,#N/A,TRUE,"Table1USD";#N/A,#N/A,TRUE,"Table1GBP"}</definedName>
    <definedName name="hjsadg" localSheetId="49" hidden="1">{#N/A,#N/A,TRUE,"Table1USD";#N/A,#N/A,TRUE,"Table1GBP"}</definedName>
    <definedName name="hjsadg" localSheetId="50" hidden="1">{#N/A,#N/A,TRUE,"Table1USD";#N/A,#N/A,TRUE,"Table1GBP"}</definedName>
    <definedName name="hjsadg" localSheetId="56" hidden="1">{#N/A,#N/A,TRUE,"Table1USD";#N/A,#N/A,TRUE,"Table1GBP"}</definedName>
    <definedName name="hjsadg" localSheetId="57" hidden="1">{#N/A,#N/A,TRUE,"Table1USD";#N/A,#N/A,TRUE,"Table1GBP"}</definedName>
    <definedName name="hjsadg" localSheetId="5" hidden="1">{#N/A,#N/A,TRUE,"Table1USD";#N/A,#N/A,TRUE,"Table1GBP"}</definedName>
    <definedName name="hjsadg" localSheetId="59" hidden="1">{#N/A,#N/A,TRUE,"Table1USD";#N/A,#N/A,TRUE,"Table1GBP"}</definedName>
    <definedName name="hjsadg" localSheetId="61" hidden="1">{#N/A,#N/A,TRUE,"Table1USD";#N/A,#N/A,TRUE,"Table1GBP"}</definedName>
    <definedName name="hjsadg" localSheetId="6" hidden="1">{#N/A,#N/A,TRUE,"Table1USD";#N/A,#N/A,TRUE,"Table1GBP"}</definedName>
    <definedName name="hjsadg" localSheetId="7" hidden="1">{#N/A,#N/A,TRUE,"Table1USD";#N/A,#N/A,TRUE,"Table1GBP"}</definedName>
    <definedName name="hjsadg" hidden="1">{#N/A,#N/A,TRUE,"Table1USD";#N/A,#N/A,TRUE,"Table1GBP"}</definedName>
    <definedName name="HSBC" localSheetId="12">#REF!</definedName>
    <definedName name="HSBC" localSheetId="1">#REF!</definedName>
    <definedName name="HSBC" localSheetId="2">#REF!</definedName>
    <definedName name="HSBC" localSheetId="4">#REF!</definedName>
    <definedName name="HSBC" localSheetId="56">#REF!</definedName>
    <definedName name="HSBC" localSheetId="57">#REF!</definedName>
    <definedName name="HSBC" localSheetId="5">#REF!</definedName>
    <definedName name="HSBC" localSheetId="59">#REF!</definedName>
    <definedName name="HSBC" localSheetId="61">#REF!</definedName>
    <definedName name="HSBC" localSheetId="6">#REF!</definedName>
    <definedName name="HSBC" localSheetId="7">#REF!</definedName>
    <definedName name="HSBC">#REF!</definedName>
    <definedName name="HSBCMAU" localSheetId="12">#REF!</definedName>
    <definedName name="HSBCMAU" localSheetId="1">#REF!</definedName>
    <definedName name="HSBCMAU" localSheetId="2">#REF!</definedName>
    <definedName name="HSBCMAU" localSheetId="4">#REF!</definedName>
    <definedName name="HSBCMAU" localSheetId="56">#REF!</definedName>
    <definedName name="HSBCMAU" localSheetId="57">#REF!</definedName>
    <definedName name="HSBCMAU" localSheetId="5">#REF!</definedName>
    <definedName name="HSBCMAU" localSheetId="59">#REF!</definedName>
    <definedName name="HSBCMAU" localSheetId="61">#REF!</definedName>
    <definedName name="HSBCMAU" localSheetId="6">#REF!</definedName>
    <definedName name="HSBCMAU" localSheetId="7">#REF!</definedName>
    <definedName name="HSBCMAU">#REF!</definedName>
    <definedName name="hthd" localSheetId="10">#REF!</definedName>
    <definedName name="hthd" localSheetId="12">#REF!</definedName>
    <definedName name="hthd" localSheetId="1">#REF!</definedName>
    <definedName name="hthd" localSheetId="2">#REF!</definedName>
    <definedName name="hthd" localSheetId="4">#REF!</definedName>
    <definedName name="hthd" localSheetId="56">#REF!</definedName>
    <definedName name="hthd" localSheetId="57">#REF!</definedName>
    <definedName name="hthd" localSheetId="5">#REF!</definedName>
    <definedName name="hthd" localSheetId="59">#REF!</definedName>
    <definedName name="hthd" localSheetId="61">#REF!</definedName>
    <definedName name="hthd" localSheetId="6">#REF!</definedName>
    <definedName name="hthd" localSheetId="7">#REF!</definedName>
    <definedName name="hthd">#REF!</definedName>
    <definedName name="hthdrf" localSheetId="10">#REF!</definedName>
    <definedName name="hthdrf" localSheetId="1">#REF!</definedName>
    <definedName name="hthdrf" localSheetId="2">#REF!</definedName>
    <definedName name="hthdrf" localSheetId="4">#REF!</definedName>
    <definedName name="hthdrf" localSheetId="6">#REF!</definedName>
    <definedName name="hthdrf" localSheetId="7">#REF!</definedName>
    <definedName name="hthdrf">#REF!</definedName>
    <definedName name="HTML_CodePage" hidden="1">1252</definedName>
    <definedName name="HTML_Control" localSheetId="10" hidden="1">{"'net change'!$A$4:$EL$14"}</definedName>
    <definedName name="HTML_Control" localSheetId="31" hidden="1">{"'net change'!$A$4:$EL$14"}</definedName>
    <definedName name="HTML_Control" localSheetId="49" hidden="1">{"'net change'!$A$4:$EL$14"}</definedName>
    <definedName name="HTML_Control" localSheetId="50" hidden="1">{"'net change'!$A$4:$EL$14"}</definedName>
    <definedName name="HTML_Control" localSheetId="56" hidden="1">{"'net change'!$A$4:$EL$14"}</definedName>
    <definedName name="HTML_Control" localSheetId="57" hidden="1">{"'net change'!$A$4:$EL$14"}</definedName>
    <definedName name="HTML_Control" localSheetId="5" hidden="1">{"'net change'!$A$4:$EL$14"}</definedName>
    <definedName name="HTML_Control" localSheetId="59" hidden="1">{"'net change'!$A$4:$EL$14"}</definedName>
    <definedName name="HTML_Control" localSheetId="61" hidden="1">{"'net change'!$A$4:$EL$14"}</definedName>
    <definedName name="HTML_Control" hidden="1">{"'net change'!$A$4:$EL$14"}</definedName>
    <definedName name="HTML_Description" hidden="1">""</definedName>
    <definedName name="HTML_Email" hidden="1">""</definedName>
    <definedName name="HTML_Header" hidden="1">"net change"</definedName>
    <definedName name="HTML_LastUpdate" hidden="1">"3/23/04"</definedName>
    <definedName name="HTML_LineAfter" hidden="1">FALSE</definedName>
    <definedName name="HTML_LineBefore" hidden="1">FALSE</definedName>
    <definedName name="HTML_Name" hidden="1">"CIB"</definedName>
    <definedName name="HTML_OBDlg2" hidden="1">TRUE</definedName>
    <definedName name="HTML_OBDlg4" hidden="1">TRUE</definedName>
    <definedName name="HTML_OS" hidden="1">0</definedName>
    <definedName name="HTML_PathFile" hidden="1">"C:\My Documents\MyHTML.htm"</definedName>
    <definedName name="HTML_Title" hidden="1">"SERIES NET CHANGE"</definedName>
    <definedName name="I" localSheetId="10">#REF!</definedName>
    <definedName name="I" localSheetId="1">#REF!</definedName>
    <definedName name="I" localSheetId="2">#REF!</definedName>
    <definedName name="I" localSheetId="31">#REF!</definedName>
    <definedName name="I" localSheetId="4">#REF!</definedName>
    <definedName name="I" localSheetId="49">#REF!</definedName>
    <definedName name="I" localSheetId="50">#REF!</definedName>
    <definedName name="I" localSheetId="56">#REF!</definedName>
    <definedName name="I" localSheetId="57">#REF!</definedName>
    <definedName name="I" localSheetId="5">#REF!</definedName>
    <definedName name="I" localSheetId="59">#REF!</definedName>
    <definedName name="I" localSheetId="61">#REF!</definedName>
    <definedName name="I" localSheetId="6">#REF!</definedName>
    <definedName name="I" localSheetId="7">#REF!</definedName>
    <definedName name="I">#REF!</definedName>
    <definedName name="I.____M.D.L.S." localSheetId="10">#REF!</definedName>
    <definedName name="I.____M.D.L.S." localSheetId="1">#REF!</definedName>
    <definedName name="I.____M.D.L.S." localSheetId="2">#REF!</definedName>
    <definedName name="I.____M.D.L.S." localSheetId="31">#REF!</definedName>
    <definedName name="I.____M.D.L.S." localSheetId="4">#REF!</definedName>
    <definedName name="I.____M.D.L.S." localSheetId="49">#REF!</definedName>
    <definedName name="I.____M.D.L.S." localSheetId="50">#REF!</definedName>
    <definedName name="I.____M.D.L.S." localSheetId="56">#REF!</definedName>
    <definedName name="I.____M.D.L.S." localSheetId="57">#REF!</definedName>
    <definedName name="I.____M.D.L.S." localSheetId="5">#REF!</definedName>
    <definedName name="I.____M.D.L.S." localSheetId="59">#REF!</definedName>
    <definedName name="I.____M.D.L.S." localSheetId="61">#REF!</definedName>
    <definedName name="I.____M.D.L.S." localSheetId="6">#REF!</definedName>
    <definedName name="I.____M.D.L.S." localSheetId="7">#REF!</definedName>
    <definedName name="I.____M.D.L.S.">#REF!</definedName>
    <definedName name="Ibrd">[33]CIRRs!$C$63</definedName>
    <definedName name="IDA">[33]CIRRs!$C$64</definedName>
    <definedName name="IDA_assistance">'[100]tab 14'!$B$6:$U$25</definedName>
    <definedName name="IDAr" localSheetId="10">#REF!</definedName>
    <definedName name="IDAr" localSheetId="31">#REF!</definedName>
    <definedName name="IDAr" localSheetId="49">#REF!</definedName>
    <definedName name="IDAr" localSheetId="50">#REF!</definedName>
    <definedName name="IDAr" localSheetId="56">#REF!</definedName>
    <definedName name="IDAr" localSheetId="57">#REF!</definedName>
    <definedName name="IDAr" localSheetId="5">#REF!</definedName>
    <definedName name="IDAr" localSheetId="59">#REF!</definedName>
    <definedName name="IDAr" localSheetId="61">#REF!</definedName>
    <definedName name="IDAr">#REF!</definedName>
    <definedName name="IESS" localSheetId="10">#REF!</definedName>
    <definedName name="IESS" localSheetId="31">#REF!</definedName>
    <definedName name="IESS" localSheetId="49">#REF!</definedName>
    <definedName name="IESS" localSheetId="50">#REF!</definedName>
    <definedName name="IESS" localSheetId="56">#REF!</definedName>
    <definedName name="IESS" localSheetId="57">#REF!</definedName>
    <definedName name="IESS" localSheetId="5">#REF!</definedName>
    <definedName name="IESS" localSheetId="59">#REF!</definedName>
    <definedName name="IESS" localSheetId="61">#REF!</definedName>
    <definedName name="IESS">#REF!</definedName>
    <definedName name="Ifad">[33]CIRRs!$C$65</definedName>
    <definedName name="IFEMREPRT" localSheetId="10">#REF!</definedName>
    <definedName name="IFEMREPRT" localSheetId="31">#REF!</definedName>
    <definedName name="IFEMREPRT" localSheetId="49">#REF!</definedName>
    <definedName name="IFEMREPRT" localSheetId="50">#REF!</definedName>
    <definedName name="IFEMREPRT" localSheetId="56">#REF!</definedName>
    <definedName name="IFEMREPRT" localSheetId="57">#REF!</definedName>
    <definedName name="IFEMREPRT" localSheetId="5">#REF!</definedName>
    <definedName name="IFEMREPRT" localSheetId="59">#REF!</definedName>
    <definedName name="IFEMREPRT" localSheetId="61">#REF!</definedName>
    <definedName name="IFEMREPRT">#REF!</definedName>
    <definedName name="ifs" localSheetId="10">[37]Zambia!#REF!</definedName>
    <definedName name="ifs" localSheetId="31">[37]Zambia!#REF!</definedName>
    <definedName name="ifs" localSheetId="56">[37]Zambia!#REF!</definedName>
    <definedName name="ifs" localSheetId="57">[37]Zambia!#REF!</definedName>
    <definedName name="ifs" localSheetId="59">[37]Zambia!#REF!</definedName>
    <definedName name="ifs" localSheetId="61">[37]Zambia!#REF!</definedName>
    <definedName name="ifs">[37]Zambia!#REF!</definedName>
    <definedName name="II" localSheetId="10">'[26]10'!#REF!</definedName>
    <definedName name="II" localSheetId="1">#REF!</definedName>
    <definedName name="II" localSheetId="2">#REF!</definedName>
    <definedName name="II" localSheetId="31">#REF!</definedName>
    <definedName name="II" localSheetId="4">#REF!</definedName>
    <definedName name="II" localSheetId="49">#REF!</definedName>
    <definedName name="II" localSheetId="50">#REF!</definedName>
    <definedName name="II" localSheetId="56">#REF!</definedName>
    <definedName name="II" localSheetId="57">#REF!</definedName>
    <definedName name="II" localSheetId="5">#REF!</definedName>
    <definedName name="II" localSheetId="59">#REF!</definedName>
    <definedName name="II" localSheetId="61">#REF!</definedName>
    <definedName name="II" localSheetId="6">#REF!</definedName>
    <definedName name="II" localSheetId="7">#REF!</definedName>
    <definedName name="II">#REF!</definedName>
    <definedName name="II.2" localSheetId="10">#REF!</definedName>
    <definedName name="II.2" localSheetId="1">#REF!</definedName>
    <definedName name="II.2" localSheetId="2">#REF!</definedName>
    <definedName name="II.2" localSheetId="31">#REF!</definedName>
    <definedName name="II.2" localSheetId="4">#REF!</definedName>
    <definedName name="II.2" localSheetId="49">#REF!</definedName>
    <definedName name="II.2" localSheetId="50">#REF!</definedName>
    <definedName name="II.2" localSheetId="56">#REF!</definedName>
    <definedName name="II.2" localSheetId="57">#REF!</definedName>
    <definedName name="II.2" localSheetId="5">#REF!</definedName>
    <definedName name="II.2" localSheetId="59">#REF!</definedName>
    <definedName name="II.2" localSheetId="61">#REF!</definedName>
    <definedName name="II.2" localSheetId="6">#REF!</definedName>
    <definedName name="II.2" localSheetId="7">#REF!</definedName>
    <definedName name="II.2">#REF!</definedName>
    <definedName name="III" localSheetId="10">'[26]10'!#REF!</definedName>
    <definedName name="III" localSheetId="1">#REF!</definedName>
    <definedName name="III" localSheetId="2">#REF!</definedName>
    <definedName name="III" localSheetId="31">#REF!</definedName>
    <definedName name="III" localSheetId="4">#REF!</definedName>
    <definedName name="III" localSheetId="49">#REF!</definedName>
    <definedName name="III" localSheetId="50">#REF!</definedName>
    <definedName name="III" localSheetId="56">#REF!</definedName>
    <definedName name="III" localSheetId="57">#REF!</definedName>
    <definedName name="III" localSheetId="5">#REF!</definedName>
    <definedName name="III" localSheetId="59">#REF!</definedName>
    <definedName name="III" localSheetId="61">#REF!</definedName>
    <definedName name="III" localSheetId="6">#REF!</definedName>
    <definedName name="III" localSheetId="7">#REF!</definedName>
    <definedName name="III">#REF!</definedName>
    <definedName name="iii.15a" localSheetId="10">#REF!</definedName>
    <definedName name="iii.15a" localSheetId="1">#REF!</definedName>
    <definedName name="iii.15a" localSheetId="2">#REF!</definedName>
    <definedName name="iii.15a" localSheetId="4">#REF!</definedName>
    <definedName name="iii.15a" localSheetId="6">#REF!</definedName>
    <definedName name="iii.15a" localSheetId="7">#REF!</definedName>
    <definedName name="iii.15a">#REF!</definedName>
    <definedName name="IM" localSheetId="10">#REF!</definedName>
    <definedName name="IM" localSheetId="31">#REF!</definedName>
    <definedName name="IM" localSheetId="49">#REF!</definedName>
    <definedName name="IM" localSheetId="50">#REF!</definedName>
    <definedName name="IM" localSheetId="56">#REF!</definedName>
    <definedName name="IM" localSheetId="57">#REF!</definedName>
    <definedName name="IM" localSheetId="5">#REF!</definedName>
    <definedName name="IM" localSheetId="59">#REF!</definedName>
    <definedName name="IM" localSheetId="61">#REF!</definedName>
    <definedName name="IM">#REF!</definedName>
    <definedName name="ima" localSheetId="10">#REF!</definedName>
    <definedName name="ima" localSheetId="31">#REF!</definedName>
    <definedName name="ima" localSheetId="49">#REF!</definedName>
    <definedName name="ima" localSheetId="50">#REF!</definedName>
    <definedName name="ima" localSheetId="56">#REF!</definedName>
    <definedName name="ima" localSheetId="57">#REF!</definedName>
    <definedName name="ima" localSheetId="5">#REF!</definedName>
    <definedName name="ima" localSheetId="59">#REF!</definedName>
    <definedName name="ima" localSheetId="61">#REF!</definedName>
    <definedName name="ima">#REF!</definedName>
    <definedName name="IMF" localSheetId="10">#REF!</definedName>
    <definedName name="IMF" localSheetId="31">#REF!</definedName>
    <definedName name="IMF" localSheetId="49">#REF!</definedName>
    <definedName name="IMF" localSheetId="50">#REF!</definedName>
    <definedName name="IMF" localSheetId="56">#REF!</definedName>
    <definedName name="IMF" localSheetId="57">#REF!</definedName>
    <definedName name="IMF" localSheetId="5">#REF!</definedName>
    <definedName name="IMF" localSheetId="59">#REF!</definedName>
    <definedName name="IMF" localSheetId="61">#REF!</definedName>
    <definedName name="IMF">#REF!</definedName>
    <definedName name="IMFtable" localSheetId="10">#REF!</definedName>
    <definedName name="IMFtable" localSheetId="1">#REF!</definedName>
    <definedName name="IMFtable" localSheetId="2">#REF!</definedName>
    <definedName name="IMFtable" localSheetId="4">#REF!</definedName>
    <definedName name="IMFtable" localSheetId="6">#REF!</definedName>
    <definedName name="IMFtable" localSheetId="7">#REF!</definedName>
    <definedName name="IMFtable">#REF!</definedName>
    <definedName name="impact">[101]Impact!$A$60:$AQ$81</definedName>
    <definedName name="IMPORTS" localSheetId="10">[40]T1!#REF!</definedName>
    <definedName name="IMPORTS" localSheetId="31">[40]T1!#REF!</definedName>
    <definedName name="IMPORTS" localSheetId="56">[40]T1!#REF!</definedName>
    <definedName name="IMPORTS" localSheetId="57">[40]T1!#REF!</definedName>
    <definedName name="IMPORTS" localSheetId="59">[40]T1!#REF!</definedName>
    <definedName name="IMPORTS" localSheetId="61">[40]T1!#REF!</definedName>
    <definedName name="IMPORTS">[40]T1!#REF!</definedName>
    <definedName name="INBP" localSheetId="10">#REF!</definedName>
    <definedName name="INBP" localSheetId="31">#REF!</definedName>
    <definedName name="INBP" localSheetId="49">#REF!</definedName>
    <definedName name="INBP" localSheetId="50">#REF!</definedName>
    <definedName name="INBP" localSheetId="56">#REF!</definedName>
    <definedName name="INBP" localSheetId="57">#REF!</definedName>
    <definedName name="INBP" localSheetId="5">#REF!</definedName>
    <definedName name="INBP" localSheetId="59">#REF!</definedName>
    <definedName name="INBP" localSheetId="61">#REF!</definedName>
    <definedName name="INBP">#REF!</definedName>
    <definedName name="INBS" localSheetId="10">#REF!</definedName>
    <definedName name="INBS" localSheetId="31">#REF!</definedName>
    <definedName name="INBS" localSheetId="49">#REF!</definedName>
    <definedName name="INBS" localSheetId="50">#REF!</definedName>
    <definedName name="INBS" localSheetId="56">#REF!</definedName>
    <definedName name="INBS" localSheetId="57">#REF!</definedName>
    <definedName name="INBS" localSheetId="5">#REF!</definedName>
    <definedName name="INBS" localSheetId="59">#REF!</definedName>
    <definedName name="INBS" localSheetId="61">#REF!</definedName>
    <definedName name="INBS">#REF!</definedName>
    <definedName name="INCPI" localSheetId="10">#REF!</definedName>
    <definedName name="INCPI" localSheetId="31">#REF!</definedName>
    <definedName name="INCPI" localSheetId="49">#REF!</definedName>
    <definedName name="INCPI" localSheetId="50">#REF!</definedName>
    <definedName name="INCPI" localSheetId="56">#REF!</definedName>
    <definedName name="INCPI" localSheetId="57">#REF!</definedName>
    <definedName name="INCPI" localSheetId="5">#REF!</definedName>
    <definedName name="INCPI" localSheetId="59">#REF!</definedName>
    <definedName name="INCPI" localSheetId="61">#REF!</definedName>
    <definedName name="INCPI">#REF!</definedName>
    <definedName name="ind" localSheetId="10">#REF!</definedName>
    <definedName name="ind" localSheetId="31">#REF!</definedName>
    <definedName name="ind" localSheetId="49">#REF!</definedName>
    <definedName name="ind" localSheetId="50">#REF!</definedName>
    <definedName name="ind" localSheetId="56">#REF!</definedName>
    <definedName name="ind" localSheetId="57">#REF!</definedName>
    <definedName name="ind" localSheetId="5">#REF!</definedName>
    <definedName name="ind" localSheetId="59">#REF!</definedName>
    <definedName name="ind" localSheetId="61">#REF!</definedName>
    <definedName name="ind">#REF!</definedName>
    <definedName name="indicator" localSheetId="10">#REF!</definedName>
    <definedName name="indicator" localSheetId="31">#REF!</definedName>
    <definedName name="indicator" localSheetId="49">#REF!</definedName>
    <definedName name="indicator" localSheetId="50">#REF!</definedName>
    <definedName name="indicator" localSheetId="56">#REF!</definedName>
    <definedName name="indicator" localSheetId="57">#REF!</definedName>
    <definedName name="indicator" localSheetId="5">#REF!</definedName>
    <definedName name="indicator" localSheetId="59">#REF!</definedName>
    <definedName name="indicator" localSheetId="61">#REF!</definedName>
    <definedName name="indicator">#REF!</definedName>
    <definedName name="indigo" localSheetId="10">'11'!indigo</definedName>
    <definedName name="indigo" localSheetId="31">'32'!indigo</definedName>
    <definedName name="indigo" localSheetId="49">'51'!indigo</definedName>
    <definedName name="indigo" localSheetId="50">'52'!indigo</definedName>
    <definedName name="indigo" localSheetId="56">'57a-57b'!indigo</definedName>
    <definedName name="indigo" localSheetId="57">'58'!indigo</definedName>
    <definedName name="indigo" localSheetId="5">'6'!indigo</definedName>
    <definedName name="indigo" localSheetId="59">'60'!indigo</definedName>
    <definedName name="indigo" localSheetId="61">'62'!indigo</definedName>
    <definedName name="indigo">[0]!indigo</definedName>
    <definedName name="INDINT" localSheetId="10">#REF!</definedName>
    <definedName name="INDINT" localSheetId="31">#REF!</definedName>
    <definedName name="INDINT" localSheetId="49">#REF!</definedName>
    <definedName name="INDINT" localSheetId="50">#REF!</definedName>
    <definedName name="INDINT" localSheetId="56">#REF!</definedName>
    <definedName name="INDINT" localSheetId="57">#REF!</definedName>
    <definedName name="INDINT" localSheetId="5">#REF!</definedName>
    <definedName name="INDINT" localSheetId="59">#REF!</definedName>
    <definedName name="INDINT" localSheetId="61">#REF!</definedName>
    <definedName name="INDINT">#REF!</definedName>
    <definedName name="INDS1" localSheetId="10">#REF!</definedName>
    <definedName name="INDS1" localSheetId="31">#REF!</definedName>
    <definedName name="INDS1" localSheetId="49">#REF!</definedName>
    <definedName name="INDS1" localSheetId="50">#REF!</definedName>
    <definedName name="INDS1" localSheetId="56">#REF!</definedName>
    <definedName name="INDS1" localSheetId="57">#REF!</definedName>
    <definedName name="INDS1" localSheetId="5">#REF!</definedName>
    <definedName name="INDS1" localSheetId="59">#REF!</definedName>
    <definedName name="INDS1" localSheetId="61">#REF!</definedName>
    <definedName name="INDS1">#REF!</definedName>
    <definedName name="INECEL" localSheetId="10">#REF!</definedName>
    <definedName name="INECEL" localSheetId="31">#REF!</definedName>
    <definedName name="INECEL" localSheetId="49">#REF!</definedName>
    <definedName name="INECEL" localSheetId="50">#REF!</definedName>
    <definedName name="INECEL" localSheetId="56">#REF!</definedName>
    <definedName name="INECEL" localSheetId="57">#REF!</definedName>
    <definedName name="INECEL" localSheetId="5">#REF!</definedName>
    <definedName name="INECEL" localSheetId="59">#REF!</definedName>
    <definedName name="INECEL" localSheetId="61">#REF!</definedName>
    <definedName name="INECEL">#REF!</definedName>
    <definedName name="INEXR" localSheetId="10">#REF!</definedName>
    <definedName name="INEXR" localSheetId="31">#REF!</definedName>
    <definedName name="INEXR" localSheetId="49">#REF!</definedName>
    <definedName name="INEXR" localSheetId="50">#REF!</definedName>
    <definedName name="INEXR" localSheetId="56">#REF!</definedName>
    <definedName name="INEXR" localSheetId="57">#REF!</definedName>
    <definedName name="INEXR" localSheetId="5">#REF!</definedName>
    <definedName name="INEXR" localSheetId="59">#REF!</definedName>
    <definedName name="INEXR" localSheetId="61">#REF!</definedName>
    <definedName name="INEXR">#REF!</definedName>
    <definedName name="INFISC1" localSheetId="10">#REF!</definedName>
    <definedName name="INFISC1" localSheetId="31">#REF!</definedName>
    <definedName name="INFISC1" localSheetId="49">#REF!</definedName>
    <definedName name="INFISC1" localSheetId="50">#REF!</definedName>
    <definedName name="INFISC1" localSheetId="56">#REF!</definedName>
    <definedName name="INFISC1" localSheetId="57">#REF!</definedName>
    <definedName name="INFISC1" localSheetId="5">#REF!</definedName>
    <definedName name="INFISC1" localSheetId="59">#REF!</definedName>
    <definedName name="INFISC1" localSheetId="61">#REF!</definedName>
    <definedName name="INFISC1">#REF!</definedName>
    <definedName name="INFISC2" localSheetId="10">#REF!</definedName>
    <definedName name="INFISC2" localSheetId="31">#REF!</definedName>
    <definedName name="INFISC2" localSheetId="49">#REF!</definedName>
    <definedName name="INFISC2" localSheetId="50">#REF!</definedName>
    <definedName name="INFISC2" localSheetId="56">#REF!</definedName>
    <definedName name="INFISC2" localSheetId="57">#REF!</definedName>
    <definedName name="INFISC2" localSheetId="5">#REF!</definedName>
    <definedName name="INFISC2" localSheetId="59">#REF!</definedName>
    <definedName name="INFISC2" localSheetId="61">#REF!</definedName>
    <definedName name="INFISC2">#REF!</definedName>
    <definedName name="info" localSheetId="10">'[102]WETA-WEO'!#REF!</definedName>
    <definedName name="info">'[102]WETA-WEO'!#REF!</definedName>
    <definedName name="infonotes" localSheetId="10">#REF!</definedName>
    <definedName name="infonotes" localSheetId="31">#REF!</definedName>
    <definedName name="infonotes" localSheetId="49">#REF!</definedName>
    <definedName name="infonotes" localSheetId="50">#REF!</definedName>
    <definedName name="infonotes" localSheetId="56">#REF!</definedName>
    <definedName name="infonotes" localSheetId="57">#REF!</definedName>
    <definedName name="infonotes" localSheetId="5">#REF!</definedName>
    <definedName name="infonotes" localSheetId="59">#REF!</definedName>
    <definedName name="infonotes" localSheetId="61">#REF!</definedName>
    <definedName name="infonotes">#REF!</definedName>
    <definedName name="InHUB">[10]InHUB!$G$4:$U$9</definedName>
    <definedName name="INMN" localSheetId="10">#REF!</definedName>
    <definedName name="INMN" localSheetId="31">#REF!</definedName>
    <definedName name="INMN" localSheetId="49">#REF!</definedName>
    <definedName name="INMN" localSheetId="50">#REF!</definedName>
    <definedName name="INMN" localSheetId="56">#REF!</definedName>
    <definedName name="INMN" localSheetId="57">#REF!</definedName>
    <definedName name="INMN" localSheetId="5">#REF!</definedName>
    <definedName name="INMN" localSheetId="59">#REF!</definedName>
    <definedName name="INMN" localSheetId="61">#REF!</definedName>
    <definedName name="INMN">#REF!</definedName>
    <definedName name="INP" localSheetId="10">#REF!</definedName>
    <definedName name="INP" localSheetId="31">#REF!</definedName>
    <definedName name="INP" localSheetId="49">#REF!</definedName>
    <definedName name="INP" localSheetId="50">#REF!</definedName>
    <definedName name="INP" localSheetId="56">#REF!</definedName>
    <definedName name="INP" localSheetId="57">#REF!</definedName>
    <definedName name="INP" localSheetId="5">#REF!</definedName>
    <definedName name="INP" localSheetId="59">#REF!</definedName>
    <definedName name="INP" localSheetId="61">#REF!</definedName>
    <definedName name="INP">#REF!</definedName>
    <definedName name="INPROJ" localSheetId="10">#REF!</definedName>
    <definedName name="INPROJ" localSheetId="31">#REF!</definedName>
    <definedName name="INPROJ" localSheetId="49">#REF!</definedName>
    <definedName name="INPROJ" localSheetId="50">#REF!</definedName>
    <definedName name="INPROJ" localSheetId="56">#REF!</definedName>
    <definedName name="INPROJ" localSheetId="57">#REF!</definedName>
    <definedName name="INPROJ" localSheetId="5">#REF!</definedName>
    <definedName name="INPROJ" localSheetId="59">#REF!</definedName>
    <definedName name="INPROJ" localSheetId="61">#REF!</definedName>
    <definedName name="INPROJ">#REF!</definedName>
    <definedName name="INPUT_2" localSheetId="10">[14]Input!#REF!</definedName>
    <definedName name="INPUT_2" localSheetId="31">[14]Input!#REF!</definedName>
    <definedName name="INPUT_2" localSheetId="49">[14]Input!#REF!</definedName>
    <definedName name="INPUT_2" localSheetId="50">[14]Input!#REF!</definedName>
    <definedName name="INPUT_2" localSheetId="56">[14]Input!#REF!</definedName>
    <definedName name="INPUT_2" localSheetId="57">[14]Input!#REF!</definedName>
    <definedName name="INPUT_2" localSheetId="59">[14]Input!#REF!</definedName>
    <definedName name="INPUT_2" localSheetId="61">[14]Input!#REF!</definedName>
    <definedName name="INPUT_2">[14]Input!#REF!</definedName>
    <definedName name="INPUT_4" localSheetId="10">[14]Input!#REF!</definedName>
    <definedName name="INPUT_4" localSheetId="31">[14]Input!#REF!</definedName>
    <definedName name="INPUT_4" localSheetId="49">[14]Input!#REF!</definedName>
    <definedName name="INPUT_4" localSheetId="50">[14]Input!#REF!</definedName>
    <definedName name="INPUT_4" localSheetId="56">[14]Input!#REF!</definedName>
    <definedName name="INPUT_4" localSheetId="57">[14]Input!#REF!</definedName>
    <definedName name="INPUT_4" localSheetId="59">[14]Input!#REF!</definedName>
    <definedName name="INPUT_4" localSheetId="61">[14]Input!#REF!</definedName>
    <definedName name="INPUT_4">[14]Input!#REF!</definedName>
    <definedName name="Int" localSheetId="10">#REF!</definedName>
    <definedName name="Int" localSheetId="1">#REF!</definedName>
    <definedName name="Int" localSheetId="2">#REF!</definedName>
    <definedName name="Int" localSheetId="31">#REF!</definedName>
    <definedName name="Int" localSheetId="4">#REF!</definedName>
    <definedName name="Int" localSheetId="49">#REF!</definedName>
    <definedName name="Int" localSheetId="50">#REF!</definedName>
    <definedName name="Int" localSheetId="56">#REF!</definedName>
    <definedName name="Int" localSheetId="57">#REF!</definedName>
    <definedName name="Int" localSheetId="5">#REF!</definedName>
    <definedName name="Int" localSheetId="59">#REF!</definedName>
    <definedName name="Int" localSheetId="61">#REF!</definedName>
    <definedName name="Int" localSheetId="6">#REF!</definedName>
    <definedName name="Int" localSheetId="7">#REF!</definedName>
    <definedName name="Int">#REF!</definedName>
    <definedName name="interest">[103]depoStats!$B$2:$H$50</definedName>
    <definedName name="Interest_IDA">[71]NPV!$B$27</definedName>
    <definedName name="Interest_IDA1" localSheetId="10">#REF!</definedName>
    <definedName name="Interest_IDA1" localSheetId="31">#REF!</definedName>
    <definedName name="Interest_IDA1" localSheetId="49">#REF!</definedName>
    <definedName name="Interest_IDA1" localSheetId="50">#REF!</definedName>
    <definedName name="Interest_IDA1" localSheetId="56">#REF!</definedName>
    <definedName name="Interest_IDA1" localSheetId="57">#REF!</definedName>
    <definedName name="Interest_IDA1" localSheetId="5">#REF!</definedName>
    <definedName name="Interest_IDA1" localSheetId="59">#REF!</definedName>
    <definedName name="Interest_IDA1" localSheetId="61">#REF!</definedName>
    <definedName name="Interest_IDA1">#REF!</definedName>
    <definedName name="Interest_NC" localSheetId="10">[71]NPV!#REF!</definedName>
    <definedName name="Interest_NC" localSheetId="31">[71]NPV!#REF!</definedName>
    <definedName name="Interest_NC" localSheetId="56">[71]NPV!#REF!</definedName>
    <definedName name="Interest_NC" localSheetId="57">[71]NPV!#REF!</definedName>
    <definedName name="Interest_NC" localSheetId="59">[71]NPV!#REF!</definedName>
    <definedName name="Interest_NC" localSheetId="61">[71]NPV!#REF!</definedName>
    <definedName name="Interest_NC">[71]NPV!#REF!</definedName>
    <definedName name="Interest_Rate" localSheetId="10">#REF!</definedName>
    <definedName name="Interest_Rate" localSheetId="12">#REF!</definedName>
    <definedName name="Interest_Rate" localSheetId="1">#REF!</definedName>
    <definedName name="Interest_Rate" localSheetId="2">#REF!</definedName>
    <definedName name="Interest_Rate" localSheetId="31">#REF!</definedName>
    <definedName name="Interest_Rate" localSheetId="3">#REF!</definedName>
    <definedName name="Interest_Rate" localSheetId="4">#REF!</definedName>
    <definedName name="Interest_Rate" localSheetId="49">#REF!</definedName>
    <definedName name="Interest_Rate" localSheetId="50">#REF!</definedName>
    <definedName name="Interest_Rate" localSheetId="56">#REF!</definedName>
    <definedName name="Interest_Rate" localSheetId="57">#REF!</definedName>
    <definedName name="Interest_Rate" localSheetId="5">#REF!</definedName>
    <definedName name="Interest_Rate" localSheetId="59">#REF!</definedName>
    <definedName name="Interest_Rate" localSheetId="61">#REF!</definedName>
    <definedName name="Interest_Rate" localSheetId="6">#REF!</definedName>
    <definedName name="Interest_Rate" localSheetId="7">#REF!</definedName>
    <definedName name="Interest_Rate">#REF!</definedName>
    <definedName name="INTERESTLOAN">[53]Loanstats!$C$3:$I$36</definedName>
    <definedName name="InterestRate" localSheetId="10">#REF!</definedName>
    <definedName name="InterestRate" localSheetId="31">#REF!</definedName>
    <definedName name="InterestRate" localSheetId="49">#REF!</definedName>
    <definedName name="InterestRate" localSheetId="50">#REF!</definedName>
    <definedName name="InterestRate" localSheetId="56">#REF!</definedName>
    <definedName name="InterestRate" localSheetId="57">#REF!</definedName>
    <definedName name="InterestRate" localSheetId="5">#REF!</definedName>
    <definedName name="InterestRate" localSheetId="59">#REF!</definedName>
    <definedName name="InterestRate" localSheetId="61">#REF!</definedName>
    <definedName name="InterestRate">#REF!</definedName>
    <definedName name="inthalf">[104]Sheet4!$C$58:$G$112</definedName>
    <definedName name="INTM" localSheetId="10">#REF!</definedName>
    <definedName name="INTM" localSheetId="31">#REF!</definedName>
    <definedName name="INTM" localSheetId="49">#REF!</definedName>
    <definedName name="INTM" localSheetId="50">#REF!</definedName>
    <definedName name="INTM" localSheetId="56">#REF!</definedName>
    <definedName name="INTM" localSheetId="57">#REF!</definedName>
    <definedName name="INTM" localSheetId="5">#REF!</definedName>
    <definedName name="INTM" localSheetId="59">#REF!</definedName>
    <definedName name="INTM" localSheetId="61">#REF!</definedName>
    <definedName name="INTM">#REF!</definedName>
    <definedName name="INTX" localSheetId="10">#REF!</definedName>
    <definedName name="INTX" localSheetId="31">#REF!</definedName>
    <definedName name="INTX" localSheetId="49">#REF!</definedName>
    <definedName name="INTX" localSheetId="50">#REF!</definedName>
    <definedName name="INTX" localSheetId="56">#REF!</definedName>
    <definedName name="INTX" localSheetId="57">#REF!</definedName>
    <definedName name="INTX" localSheetId="5">#REF!</definedName>
    <definedName name="INTX" localSheetId="59">#REF!</definedName>
    <definedName name="INTX" localSheetId="61">#REF!</definedName>
    <definedName name="INTX">#REF!</definedName>
    <definedName name="INVESTEC" localSheetId="10">#REF!</definedName>
    <definedName name="INVESTEC" localSheetId="12">#REF!</definedName>
    <definedName name="INVESTEC" localSheetId="1">#REF!</definedName>
    <definedName name="INVESTEC" localSheetId="2">#REF!</definedName>
    <definedName name="INVESTEC" localSheetId="31">#REF!</definedName>
    <definedName name="INVESTEC" localSheetId="3">#REF!</definedName>
    <definedName name="INVESTEC" localSheetId="4">#REF!</definedName>
    <definedName name="INVESTEC" localSheetId="49">#REF!</definedName>
    <definedName name="INVESTEC" localSheetId="50">#REF!</definedName>
    <definedName name="INVESTEC" localSheetId="56">#REF!</definedName>
    <definedName name="INVESTEC" localSheetId="57">#REF!</definedName>
    <definedName name="INVESTEC" localSheetId="5">#REF!</definedName>
    <definedName name="INVESTEC" localSheetId="59">#REF!</definedName>
    <definedName name="INVESTEC" localSheetId="61">#REF!</definedName>
    <definedName name="INVESTEC" localSheetId="6">#REF!</definedName>
    <definedName name="INVESTEC" localSheetId="7">#REF!</definedName>
    <definedName name="INVESTEC">#REF!</definedName>
    <definedName name="IOIB" localSheetId="10">#REF!</definedName>
    <definedName name="IOIB" localSheetId="12">#REF!</definedName>
    <definedName name="IOIB" localSheetId="1">#REF!</definedName>
    <definedName name="IOIB" localSheetId="2">#REF!</definedName>
    <definedName name="IOIB" localSheetId="31">#REF!</definedName>
    <definedName name="IOIB" localSheetId="3">#REF!</definedName>
    <definedName name="IOIB" localSheetId="4">#REF!</definedName>
    <definedName name="IOIB" localSheetId="49">#REF!</definedName>
    <definedName name="IOIB" localSheetId="50">#REF!</definedName>
    <definedName name="IOIB" localSheetId="56">#REF!</definedName>
    <definedName name="IOIB" localSheetId="57">#REF!</definedName>
    <definedName name="IOIB" localSheetId="5">#REF!</definedName>
    <definedName name="IOIB" localSheetId="59">#REF!</definedName>
    <definedName name="IOIB" localSheetId="61">#REF!</definedName>
    <definedName name="IOIB" localSheetId="6">#REF!</definedName>
    <definedName name="IOIB" localSheetId="7">#REF!</definedName>
    <definedName name="IOIB">#REF!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CP_CDS_MDS_DATE" hidden="1">"c27273"</definedName>
    <definedName name="IQ_GCP_CDS_MDS_SCORE" hidden="1">"c27272"</definedName>
    <definedName name="IQ_GCP_CDS_MDS_Z_SCORE" hidden="1">"c27274"</definedName>
    <definedName name="IQ_GW_AMORT_BR" hidden="1">"c532"</definedName>
    <definedName name="IQ_GW_INTAN_AMORT_BR" hidden="1">"c1470"</definedName>
    <definedName name="IQ_GW_INTAN_AMORT_CF_BR" hidden="1">"c1473"</definedName>
    <definedName name="IQ_INC_EQUITY_BR" hidden="1">"c550"</definedName>
    <definedName name="IQ_INDEX_PROVIDED_DIVIDEND" hidden="1">"c19252"</definedName>
    <definedName name="IQ_INDEXCONSTITUENT_CLOSEPRICE" hidden="1">"c19241"</definedName>
    <definedName name="IQ_INS_SETTLE_BR" hidden="1">"c572"</definedName>
    <definedName name="IQ_INT_EXP_BR" hidden="1">"c586"</definedName>
    <definedName name="IQ_INT_INC_BR" hidden="1">"c593"</definedName>
    <definedName name="IQ_INTEL_EPS_EST" hidden="1">"c24729"</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CRO_SURVEY_CONSUMER_SENTIMENT" hidden="1">"c20808"</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41220.3293634259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ISD" localSheetId="10">#REF!</definedName>
    <definedName name="ISD" localSheetId="31">#REF!</definedName>
    <definedName name="ISD" localSheetId="49">#REF!</definedName>
    <definedName name="ISD" localSheetId="50">#REF!</definedName>
    <definedName name="ISD" localSheetId="56">#REF!</definedName>
    <definedName name="ISD" localSheetId="57">#REF!</definedName>
    <definedName name="ISD" localSheetId="5">#REF!</definedName>
    <definedName name="ISD" localSheetId="59">#REF!</definedName>
    <definedName name="ISD" localSheetId="61">#REF!</definedName>
    <definedName name="ISD">#REF!</definedName>
    <definedName name="IsDB">[33]CIRRs!$C$68</definedName>
    <definedName name="Item">'[82]003+ Review'!$C$79:$C$175</definedName>
    <definedName name="ITL">[33]CIRRs!$C$94</definedName>
    <definedName name="IV" localSheetId="10">'[26]10'!#REF!</definedName>
    <definedName name="IV" localSheetId="12">#REF!</definedName>
    <definedName name="IV" localSheetId="1">#REF!</definedName>
    <definedName name="IV" localSheetId="2">#REF!</definedName>
    <definedName name="IV" localSheetId="31">#REF!</definedName>
    <definedName name="IV" localSheetId="4">#REF!</definedName>
    <definedName name="IV" localSheetId="49">#REF!</definedName>
    <definedName name="IV" localSheetId="50">#REF!</definedName>
    <definedName name="IV" localSheetId="56">#REF!</definedName>
    <definedName name="IV" localSheetId="57">#REF!</definedName>
    <definedName name="IV" localSheetId="5">#REF!</definedName>
    <definedName name="IV" localSheetId="59">#REF!</definedName>
    <definedName name="IV" localSheetId="61">#REF!</definedName>
    <definedName name="IV" localSheetId="6">#REF!</definedName>
    <definedName name="IV" localSheetId="7">#REF!</definedName>
    <definedName name="IV">#REF!</definedName>
    <definedName name="iva" localSheetId="10">'[29]10'!#REF!</definedName>
    <definedName name="iva" localSheetId="12">'[30]10'!#REF!</definedName>
    <definedName name="iva" localSheetId="1">'[30]10'!#REF!</definedName>
    <definedName name="iva" localSheetId="2">'[30]10'!#REF!</definedName>
    <definedName name="iva" localSheetId="31">'[31]10'!#REF!</definedName>
    <definedName name="iva" localSheetId="4">'[31]10'!#REF!</definedName>
    <definedName name="iva" localSheetId="49">'[30]10'!#REF!</definedName>
    <definedName name="iva" localSheetId="50">'[30]10'!#REF!</definedName>
    <definedName name="iva" localSheetId="56">'[31]10'!#REF!</definedName>
    <definedName name="iva" localSheetId="57">'[31]10'!#REF!</definedName>
    <definedName name="iva" localSheetId="5">'[31]10'!#REF!</definedName>
    <definedName name="iva" localSheetId="59">'[31]10'!#REF!</definedName>
    <definedName name="iva" localSheetId="61">'[31]10'!#REF!</definedName>
    <definedName name="iva" localSheetId="6">'[30]10'!#REF!</definedName>
    <definedName name="iva" localSheetId="7">'[30]10'!#REF!</definedName>
    <definedName name="iva">'[30]10'!#REF!</definedName>
    <definedName name="iyuhioyuhouj" localSheetId="10">'[45]10'!#REF!</definedName>
    <definedName name="iyuhioyuhouj" localSheetId="12">'[27]10'!#REF!</definedName>
    <definedName name="iyuhioyuhouj" localSheetId="1">'[27]10'!#REF!</definedName>
    <definedName name="iyuhioyuhouj" localSheetId="2">'[27]10'!#REF!</definedName>
    <definedName name="iyuhioyuhouj" localSheetId="31">'[26]10'!#REF!</definedName>
    <definedName name="iyuhioyuhouj" localSheetId="4">'[26]10'!#REF!</definedName>
    <definedName name="iyuhioyuhouj" localSheetId="49">'[27]10'!#REF!</definedName>
    <definedName name="iyuhioyuhouj" localSheetId="50">'[27]10'!#REF!</definedName>
    <definedName name="iyuhioyuhouj" localSheetId="56">'[26]10'!#REF!</definedName>
    <definedName name="iyuhioyuhouj" localSheetId="57">'[26]10'!#REF!</definedName>
    <definedName name="iyuhioyuhouj" localSheetId="5">'[26]10'!#REF!</definedName>
    <definedName name="iyuhioyuhouj" localSheetId="59">'[26]10'!#REF!</definedName>
    <definedName name="iyuhioyuhouj" localSheetId="61">'[26]10'!#REF!</definedName>
    <definedName name="iyuhioyuhouj" localSheetId="6">'[27]10'!#REF!</definedName>
    <definedName name="iyuhioyuhouj" localSheetId="7">'[27]10'!#REF!</definedName>
    <definedName name="iyuhioyuhouj">'[27]10'!#REF!</definedName>
    <definedName name="Jan_50" localSheetId="10">#REF!</definedName>
    <definedName name="Jan_50" localSheetId="31">#REF!</definedName>
    <definedName name="Jan_50" localSheetId="49">#REF!</definedName>
    <definedName name="Jan_50" localSheetId="50">#REF!</definedName>
    <definedName name="Jan_50" localSheetId="56">#REF!</definedName>
    <definedName name="Jan_50" localSheetId="57">#REF!</definedName>
    <definedName name="Jan_50" localSheetId="5">#REF!</definedName>
    <definedName name="Jan_50" localSheetId="59">#REF!</definedName>
    <definedName name="Jan_50" localSheetId="61">#REF!</definedName>
    <definedName name="Jan_50">#REF!</definedName>
    <definedName name="Jan_51" localSheetId="10">#REF!</definedName>
    <definedName name="Jan_51" localSheetId="31">#REF!</definedName>
    <definedName name="Jan_51" localSheetId="49">#REF!</definedName>
    <definedName name="Jan_51" localSheetId="50">#REF!</definedName>
    <definedName name="Jan_51" localSheetId="56">#REF!</definedName>
    <definedName name="Jan_51" localSheetId="57">#REF!</definedName>
    <definedName name="Jan_51" localSheetId="5">#REF!</definedName>
    <definedName name="Jan_51" localSheetId="59">#REF!</definedName>
    <definedName name="Jan_51" localSheetId="61">#REF!</definedName>
    <definedName name="Jan_51">#REF!</definedName>
    <definedName name="Jan_52" localSheetId="10">#REF!</definedName>
    <definedName name="Jan_52" localSheetId="31">#REF!</definedName>
    <definedName name="Jan_52" localSheetId="49">#REF!</definedName>
    <definedName name="Jan_52" localSheetId="50">#REF!</definedName>
    <definedName name="Jan_52" localSheetId="56">#REF!</definedName>
    <definedName name="Jan_52" localSheetId="57">#REF!</definedName>
    <definedName name="Jan_52" localSheetId="5">#REF!</definedName>
    <definedName name="Jan_52" localSheetId="59">#REF!</definedName>
    <definedName name="Jan_52" localSheetId="61">#REF!</definedName>
    <definedName name="Jan_52">#REF!</definedName>
    <definedName name="Jan_53" localSheetId="10">#REF!</definedName>
    <definedName name="Jan_53" localSheetId="31">#REF!</definedName>
    <definedName name="Jan_53" localSheetId="49">#REF!</definedName>
    <definedName name="Jan_53" localSheetId="50">#REF!</definedName>
    <definedName name="Jan_53" localSheetId="56">#REF!</definedName>
    <definedName name="Jan_53" localSheetId="57">#REF!</definedName>
    <definedName name="Jan_53" localSheetId="5">#REF!</definedName>
    <definedName name="Jan_53" localSheetId="59">#REF!</definedName>
    <definedName name="Jan_53" localSheetId="61">#REF!</definedName>
    <definedName name="Jan_53">#REF!</definedName>
    <definedName name="Jan_54" localSheetId="10">#REF!</definedName>
    <definedName name="Jan_54" localSheetId="31">#REF!</definedName>
    <definedName name="Jan_54" localSheetId="49">#REF!</definedName>
    <definedName name="Jan_54" localSheetId="50">#REF!</definedName>
    <definedName name="Jan_54" localSheetId="56">#REF!</definedName>
    <definedName name="Jan_54" localSheetId="57">#REF!</definedName>
    <definedName name="Jan_54" localSheetId="5">#REF!</definedName>
    <definedName name="Jan_54" localSheetId="59">#REF!</definedName>
    <definedName name="Jan_54" localSheetId="61">#REF!</definedName>
    <definedName name="Jan_54">#REF!</definedName>
    <definedName name="Jan_55" localSheetId="10">#REF!</definedName>
    <definedName name="Jan_55" localSheetId="31">#REF!</definedName>
    <definedName name="Jan_55" localSheetId="49">#REF!</definedName>
    <definedName name="Jan_55" localSheetId="50">#REF!</definedName>
    <definedName name="Jan_55" localSheetId="56">#REF!</definedName>
    <definedName name="Jan_55" localSheetId="57">#REF!</definedName>
    <definedName name="Jan_55" localSheetId="5">#REF!</definedName>
    <definedName name="Jan_55" localSheetId="59">#REF!</definedName>
    <definedName name="Jan_55" localSheetId="61">#REF!</definedName>
    <definedName name="Jan_55">#REF!</definedName>
    <definedName name="Jan_56" localSheetId="10">#REF!</definedName>
    <definedName name="Jan_56" localSheetId="31">#REF!</definedName>
    <definedName name="Jan_56" localSheetId="49">#REF!</definedName>
    <definedName name="Jan_56" localSheetId="50">#REF!</definedName>
    <definedName name="Jan_56" localSheetId="56">#REF!</definedName>
    <definedName name="Jan_56" localSheetId="57">#REF!</definedName>
    <definedName name="Jan_56" localSheetId="5">#REF!</definedName>
    <definedName name="Jan_56" localSheetId="59">#REF!</definedName>
    <definedName name="Jan_56" localSheetId="61">#REF!</definedName>
    <definedName name="Jan_56">#REF!</definedName>
    <definedName name="Jan_57" localSheetId="10">#REF!</definedName>
    <definedName name="Jan_57" localSheetId="31">#REF!</definedName>
    <definedName name="Jan_57" localSheetId="49">#REF!</definedName>
    <definedName name="Jan_57" localSheetId="50">#REF!</definedName>
    <definedName name="Jan_57" localSheetId="56">#REF!</definedName>
    <definedName name="Jan_57" localSheetId="57">#REF!</definedName>
    <definedName name="Jan_57" localSheetId="5">#REF!</definedName>
    <definedName name="Jan_57" localSheetId="59">#REF!</definedName>
    <definedName name="Jan_57" localSheetId="61">#REF!</definedName>
    <definedName name="Jan_57">#REF!</definedName>
    <definedName name="Jan_58" localSheetId="10">#REF!</definedName>
    <definedName name="Jan_58" localSheetId="31">#REF!</definedName>
    <definedName name="Jan_58" localSheetId="49">#REF!</definedName>
    <definedName name="Jan_58" localSheetId="50">#REF!</definedName>
    <definedName name="Jan_58" localSheetId="56">#REF!</definedName>
    <definedName name="Jan_58" localSheetId="57">#REF!</definedName>
    <definedName name="Jan_58" localSheetId="5">#REF!</definedName>
    <definedName name="Jan_58" localSheetId="59">#REF!</definedName>
    <definedName name="Jan_58" localSheetId="61">#REF!</definedName>
    <definedName name="Jan_58">#REF!</definedName>
    <definedName name="Jan_59" localSheetId="10">#REF!</definedName>
    <definedName name="Jan_59" localSheetId="31">#REF!</definedName>
    <definedName name="Jan_59" localSheetId="49">#REF!</definedName>
    <definedName name="Jan_59" localSheetId="50">#REF!</definedName>
    <definedName name="Jan_59" localSheetId="56">#REF!</definedName>
    <definedName name="Jan_59" localSheetId="57">#REF!</definedName>
    <definedName name="Jan_59" localSheetId="5">#REF!</definedName>
    <definedName name="Jan_59" localSheetId="59">#REF!</definedName>
    <definedName name="Jan_59" localSheetId="61">#REF!</definedName>
    <definedName name="Jan_59">#REF!</definedName>
    <definedName name="Jan_60" localSheetId="10">#REF!</definedName>
    <definedName name="Jan_60" localSheetId="31">#REF!</definedName>
    <definedName name="Jan_60" localSheetId="49">#REF!</definedName>
    <definedName name="Jan_60" localSheetId="50">#REF!</definedName>
    <definedName name="Jan_60" localSheetId="56">#REF!</definedName>
    <definedName name="Jan_60" localSheetId="57">#REF!</definedName>
    <definedName name="Jan_60" localSheetId="5">#REF!</definedName>
    <definedName name="Jan_60" localSheetId="59">#REF!</definedName>
    <definedName name="Jan_60" localSheetId="61">#REF!</definedName>
    <definedName name="Jan_60">#REF!</definedName>
    <definedName name="Jan_61" localSheetId="10">#REF!</definedName>
    <definedName name="Jan_61" localSheetId="31">#REF!</definedName>
    <definedName name="Jan_61" localSheetId="49">#REF!</definedName>
    <definedName name="Jan_61" localSheetId="50">#REF!</definedName>
    <definedName name="Jan_61" localSheetId="56">#REF!</definedName>
    <definedName name="Jan_61" localSheetId="57">#REF!</definedName>
    <definedName name="Jan_61" localSheetId="5">#REF!</definedName>
    <definedName name="Jan_61" localSheetId="59">#REF!</definedName>
    <definedName name="Jan_61" localSheetId="61">#REF!</definedName>
    <definedName name="Jan_61">#REF!</definedName>
    <definedName name="Jan_62" localSheetId="10">#REF!</definedName>
    <definedName name="Jan_62" localSheetId="31">#REF!</definedName>
    <definedName name="Jan_62" localSheetId="49">#REF!</definedName>
    <definedName name="Jan_62" localSheetId="50">#REF!</definedName>
    <definedName name="Jan_62" localSheetId="56">#REF!</definedName>
    <definedName name="Jan_62" localSheetId="57">#REF!</definedName>
    <definedName name="Jan_62" localSheetId="5">#REF!</definedName>
    <definedName name="Jan_62" localSheetId="59">#REF!</definedName>
    <definedName name="Jan_62" localSheetId="61">#REF!</definedName>
    <definedName name="Jan_62">#REF!</definedName>
    <definedName name="Jan_63" localSheetId="10">#REF!</definedName>
    <definedName name="Jan_63" localSheetId="31">#REF!</definedName>
    <definedName name="Jan_63" localSheetId="49">#REF!</definedName>
    <definedName name="Jan_63" localSheetId="50">#REF!</definedName>
    <definedName name="Jan_63" localSheetId="56">#REF!</definedName>
    <definedName name="Jan_63" localSheetId="57">#REF!</definedName>
    <definedName name="Jan_63" localSheetId="5">#REF!</definedName>
    <definedName name="Jan_63" localSheetId="59">#REF!</definedName>
    <definedName name="Jan_63" localSheetId="61">#REF!</definedName>
    <definedName name="Jan_63">#REF!</definedName>
    <definedName name="Jan_64" localSheetId="10">#REF!</definedName>
    <definedName name="Jan_64" localSheetId="31">#REF!</definedName>
    <definedName name="Jan_64" localSheetId="49">#REF!</definedName>
    <definedName name="Jan_64" localSheetId="50">#REF!</definedName>
    <definedName name="Jan_64" localSheetId="56">#REF!</definedName>
    <definedName name="Jan_64" localSheetId="57">#REF!</definedName>
    <definedName name="Jan_64" localSheetId="5">#REF!</definedName>
    <definedName name="Jan_64" localSheetId="59">#REF!</definedName>
    <definedName name="Jan_64" localSheetId="61">#REF!</definedName>
    <definedName name="Jan_64">#REF!</definedName>
    <definedName name="Jan_65" localSheetId="10">#REF!</definedName>
    <definedName name="Jan_65" localSheetId="31">#REF!</definedName>
    <definedName name="Jan_65" localSheetId="49">#REF!</definedName>
    <definedName name="Jan_65" localSheetId="50">#REF!</definedName>
    <definedName name="Jan_65" localSheetId="56">#REF!</definedName>
    <definedName name="Jan_65" localSheetId="57">#REF!</definedName>
    <definedName name="Jan_65" localSheetId="5">#REF!</definedName>
    <definedName name="Jan_65" localSheetId="59">#REF!</definedName>
    <definedName name="Jan_65" localSheetId="61">#REF!</definedName>
    <definedName name="Jan_65">#REF!</definedName>
    <definedName name="Jan_66" localSheetId="10">#REF!</definedName>
    <definedName name="Jan_66" localSheetId="31">#REF!</definedName>
    <definedName name="Jan_66" localSheetId="49">#REF!</definedName>
    <definedName name="Jan_66" localSheetId="50">#REF!</definedName>
    <definedName name="Jan_66" localSheetId="56">#REF!</definedName>
    <definedName name="Jan_66" localSheetId="57">#REF!</definedName>
    <definedName name="Jan_66" localSheetId="5">#REF!</definedName>
    <definedName name="Jan_66" localSheetId="59">#REF!</definedName>
    <definedName name="Jan_66" localSheetId="61">#REF!</definedName>
    <definedName name="Jan_66">#REF!</definedName>
    <definedName name="Jan_67" localSheetId="10">#REF!</definedName>
    <definedName name="Jan_67" localSheetId="31">#REF!</definedName>
    <definedName name="Jan_67" localSheetId="49">#REF!</definedName>
    <definedName name="Jan_67" localSheetId="50">#REF!</definedName>
    <definedName name="Jan_67" localSheetId="56">#REF!</definedName>
    <definedName name="Jan_67" localSheetId="57">#REF!</definedName>
    <definedName name="Jan_67" localSheetId="5">#REF!</definedName>
    <definedName name="Jan_67" localSheetId="59">#REF!</definedName>
    <definedName name="Jan_67" localSheetId="61">#REF!</definedName>
    <definedName name="Jan_67">#REF!</definedName>
    <definedName name="Jan_68" localSheetId="10">#REF!</definedName>
    <definedName name="Jan_68" localSheetId="31">#REF!</definedName>
    <definedName name="Jan_68" localSheetId="49">#REF!</definedName>
    <definedName name="Jan_68" localSheetId="50">#REF!</definedName>
    <definedName name="Jan_68" localSheetId="56">#REF!</definedName>
    <definedName name="Jan_68" localSheetId="57">#REF!</definedName>
    <definedName name="Jan_68" localSheetId="5">#REF!</definedName>
    <definedName name="Jan_68" localSheetId="59">#REF!</definedName>
    <definedName name="Jan_68" localSheetId="61">#REF!</definedName>
    <definedName name="Jan_68">#REF!</definedName>
    <definedName name="Jan_69" localSheetId="10">#REF!</definedName>
    <definedName name="Jan_69" localSheetId="31">#REF!</definedName>
    <definedName name="Jan_69" localSheetId="49">#REF!</definedName>
    <definedName name="Jan_69" localSheetId="50">#REF!</definedName>
    <definedName name="Jan_69" localSheetId="56">#REF!</definedName>
    <definedName name="Jan_69" localSheetId="57">#REF!</definedName>
    <definedName name="Jan_69" localSheetId="5">#REF!</definedName>
    <definedName name="Jan_69" localSheetId="59">#REF!</definedName>
    <definedName name="Jan_69" localSheetId="61">#REF!</definedName>
    <definedName name="Jan_69">#REF!</definedName>
    <definedName name="Jan_70" localSheetId="10">#REF!</definedName>
    <definedName name="Jan_70" localSheetId="31">#REF!</definedName>
    <definedName name="Jan_70" localSheetId="49">#REF!</definedName>
    <definedName name="Jan_70" localSheetId="50">#REF!</definedName>
    <definedName name="Jan_70" localSheetId="56">#REF!</definedName>
    <definedName name="Jan_70" localSheetId="57">#REF!</definedName>
    <definedName name="Jan_70" localSheetId="5">#REF!</definedName>
    <definedName name="Jan_70" localSheetId="59">#REF!</definedName>
    <definedName name="Jan_70" localSheetId="61">#REF!</definedName>
    <definedName name="Jan_70">#REF!</definedName>
    <definedName name="Jan_71" localSheetId="10">#REF!</definedName>
    <definedName name="Jan_71" localSheetId="31">#REF!</definedName>
    <definedName name="Jan_71" localSheetId="49">#REF!</definedName>
    <definedName name="Jan_71" localSheetId="50">#REF!</definedName>
    <definedName name="Jan_71" localSheetId="56">#REF!</definedName>
    <definedName name="Jan_71" localSheetId="57">#REF!</definedName>
    <definedName name="Jan_71" localSheetId="5">#REF!</definedName>
    <definedName name="Jan_71" localSheetId="59">#REF!</definedName>
    <definedName name="Jan_71" localSheetId="61">#REF!</definedName>
    <definedName name="Jan_71">#REF!</definedName>
    <definedName name="Jan_72" localSheetId="10">#REF!</definedName>
    <definedName name="Jan_72" localSheetId="31">#REF!</definedName>
    <definedName name="Jan_72" localSheetId="49">#REF!</definedName>
    <definedName name="Jan_72" localSheetId="50">#REF!</definedName>
    <definedName name="Jan_72" localSheetId="56">#REF!</definedName>
    <definedName name="Jan_72" localSheetId="57">#REF!</definedName>
    <definedName name="Jan_72" localSheetId="5">#REF!</definedName>
    <definedName name="Jan_72" localSheetId="59">#REF!</definedName>
    <definedName name="Jan_72" localSheetId="61">#REF!</definedName>
    <definedName name="Jan_72">#REF!</definedName>
    <definedName name="Jan_73" localSheetId="10">#REF!</definedName>
    <definedName name="Jan_73" localSheetId="31">#REF!</definedName>
    <definedName name="Jan_73" localSheetId="49">#REF!</definedName>
    <definedName name="Jan_73" localSheetId="50">#REF!</definedName>
    <definedName name="Jan_73" localSheetId="56">#REF!</definedName>
    <definedName name="Jan_73" localSheetId="57">#REF!</definedName>
    <definedName name="Jan_73" localSheetId="5">#REF!</definedName>
    <definedName name="Jan_73" localSheetId="59">#REF!</definedName>
    <definedName name="Jan_73" localSheetId="61">#REF!</definedName>
    <definedName name="Jan_73">#REF!</definedName>
    <definedName name="Jan_74" localSheetId="10">#REF!</definedName>
    <definedName name="Jan_74" localSheetId="31">#REF!</definedName>
    <definedName name="Jan_74" localSheetId="49">#REF!</definedName>
    <definedName name="Jan_74" localSheetId="50">#REF!</definedName>
    <definedName name="Jan_74" localSheetId="56">#REF!</definedName>
    <definedName name="Jan_74" localSheetId="57">#REF!</definedName>
    <definedName name="Jan_74" localSheetId="5">#REF!</definedName>
    <definedName name="Jan_74" localSheetId="59">#REF!</definedName>
    <definedName name="Jan_74" localSheetId="61">#REF!</definedName>
    <definedName name="Jan_74">#REF!</definedName>
    <definedName name="Jan_75" localSheetId="10">#REF!</definedName>
    <definedName name="Jan_75" localSheetId="31">#REF!</definedName>
    <definedName name="Jan_75" localSheetId="49">#REF!</definedName>
    <definedName name="Jan_75" localSheetId="50">#REF!</definedName>
    <definedName name="Jan_75" localSheetId="56">#REF!</definedName>
    <definedName name="Jan_75" localSheetId="57">#REF!</definedName>
    <definedName name="Jan_75" localSheetId="5">#REF!</definedName>
    <definedName name="Jan_75" localSheetId="59">#REF!</definedName>
    <definedName name="Jan_75" localSheetId="61">#REF!</definedName>
    <definedName name="Jan_75">#REF!</definedName>
    <definedName name="Jan_76" localSheetId="10">#REF!</definedName>
    <definedName name="Jan_76" localSheetId="31">#REF!</definedName>
    <definedName name="Jan_76" localSheetId="49">#REF!</definedName>
    <definedName name="Jan_76" localSheetId="50">#REF!</definedName>
    <definedName name="Jan_76" localSheetId="56">#REF!</definedName>
    <definedName name="Jan_76" localSheetId="57">#REF!</definedName>
    <definedName name="Jan_76" localSheetId="5">#REF!</definedName>
    <definedName name="Jan_76" localSheetId="59">#REF!</definedName>
    <definedName name="Jan_76" localSheetId="61">#REF!</definedName>
    <definedName name="Jan_76">#REF!</definedName>
    <definedName name="Jan_77" localSheetId="10">#REF!</definedName>
    <definedName name="Jan_77" localSheetId="31">#REF!</definedName>
    <definedName name="Jan_77" localSheetId="49">#REF!</definedName>
    <definedName name="Jan_77" localSheetId="50">#REF!</definedName>
    <definedName name="Jan_77" localSheetId="56">#REF!</definedName>
    <definedName name="Jan_77" localSheetId="57">#REF!</definedName>
    <definedName name="Jan_77" localSheetId="5">#REF!</definedName>
    <definedName name="Jan_77" localSheetId="59">#REF!</definedName>
    <definedName name="Jan_77" localSheetId="61">#REF!</definedName>
    <definedName name="Jan_77">#REF!</definedName>
    <definedName name="Jan_78" localSheetId="10">#REF!</definedName>
    <definedName name="Jan_78" localSheetId="31">#REF!</definedName>
    <definedName name="Jan_78" localSheetId="49">#REF!</definedName>
    <definedName name="Jan_78" localSheetId="50">#REF!</definedName>
    <definedName name="Jan_78" localSheetId="56">#REF!</definedName>
    <definedName name="Jan_78" localSheetId="57">#REF!</definedName>
    <definedName name="Jan_78" localSheetId="5">#REF!</definedName>
    <definedName name="Jan_78" localSheetId="59">#REF!</definedName>
    <definedName name="Jan_78" localSheetId="61">#REF!</definedName>
    <definedName name="Jan_78">#REF!</definedName>
    <definedName name="Jan_79" localSheetId="10">#REF!</definedName>
    <definedName name="Jan_79" localSheetId="31">#REF!</definedName>
    <definedName name="Jan_79" localSheetId="49">#REF!</definedName>
    <definedName name="Jan_79" localSheetId="50">#REF!</definedName>
    <definedName name="Jan_79" localSheetId="56">#REF!</definedName>
    <definedName name="Jan_79" localSheetId="57">#REF!</definedName>
    <definedName name="Jan_79" localSheetId="5">#REF!</definedName>
    <definedName name="Jan_79" localSheetId="59">#REF!</definedName>
    <definedName name="Jan_79" localSheetId="61">#REF!</definedName>
    <definedName name="Jan_79">#REF!</definedName>
    <definedName name="Jan_80" localSheetId="10">#REF!</definedName>
    <definedName name="Jan_80" localSheetId="31">#REF!</definedName>
    <definedName name="Jan_80" localSheetId="49">#REF!</definedName>
    <definedName name="Jan_80" localSheetId="50">#REF!</definedName>
    <definedName name="Jan_80" localSheetId="56">#REF!</definedName>
    <definedName name="Jan_80" localSheetId="57">#REF!</definedName>
    <definedName name="Jan_80" localSheetId="5">#REF!</definedName>
    <definedName name="Jan_80" localSheetId="59">#REF!</definedName>
    <definedName name="Jan_80" localSheetId="61">#REF!</definedName>
    <definedName name="Jan_80">#REF!</definedName>
    <definedName name="Jan_81" localSheetId="10">#REF!</definedName>
    <definedName name="Jan_81" localSheetId="31">#REF!</definedName>
    <definedName name="Jan_81" localSheetId="49">#REF!</definedName>
    <definedName name="Jan_81" localSheetId="50">#REF!</definedName>
    <definedName name="Jan_81" localSheetId="56">#REF!</definedName>
    <definedName name="Jan_81" localSheetId="57">#REF!</definedName>
    <definedName name="Jan_81" localSheetId="5">#REF!</definedName>
    <definedName name="Jan_81" localSheetId="59">#REF!</definedName>
    <definedName name="Jan_81" localSheetId="61">#REF!</definedName>
    <definedName name="Jan_81">#REF!</definedName>
    <definedName name="Jan_82" localSheetId="10">#REF!</definedName>
    <definedName name="Jan_82" localSheetId="31">#REF!</definedName>
    <definedName name="Jan_82" localSheetId="49">#REF!</definedName>
    <definedName name="Jan_82" localSheetId="50">#REF!</definedName>
    <definedName name="Jan_82" localSheetId="56">#REF!</definedName>
    <definedName name="Jan_82" localSheetId="57">#REF!</definedName>
    <definedName name="Jan_82" localSheetId="5">#REF!</definedName>
    <definedName name="Jan_82" localSheetId="59">#REF!</definedName>
    <definedName name="Jan_82" localSheetId="61">#REF!</definedName>
    <definedName name="Jan_82">#REF!</definedName>
    <definedName name="Jan_83" localSheetId="10">#REF!</definedName>
    <definedName name="Jan_83" localSheetId="31">#REF!</definedName>
    <definedName name="Jan_83" localSheetId="49">#REF!</definedName>
    <definedName name="Jan_83" localSheetId="50">#REF!</definedName>
    <definedName name="Jan_83" localSheetId="56">#REF!</definedName>
    <definedName name="Jan_83" localSheetId="57">#REF!</definedName>
    <definedName name="Jan_83" localSheetId="5">#REF!</definedName>
    <definedName name="Jan_83" localSheetId="59">#REF!</definedName>
    <definedName name="Jan_83" localSheetId="61">#REF!</definedName>
    <definedName name="Jan_83">#REF!</definedName>
    <definedName name="Jan_84" localSheetId="10">#REF!</definedName>
    <definedName name="Jan_84" localSheetId="31">#REF!</definedName>
    <definedName name="Jan_84" localSheetId="49">#REF!</definedName>
    <definedName name="Jan_84" localSheetId="50">#REF!</definedName>
    <definedName name="Jan_84" localSheetId="56">#REF!</definedName>
    <definedName name="Jan_84" localSheetId="57">#REF!</definedName>
    <definedName name="Jan_84" localSheetId="5">#REF!</definedName>
    <definedName name="Jan_84" localSheetId="59">#REF!</definedName>
    <definedName name="Jan_84" localSheetId="61">#REF!</definedName>
    <definedName name="Jan_84">#REF!</definedName>
    <definedName name="Jan_85" localSheetId="10">#REF!</definedName>
    <definedName name="Jan_85" localSheetId="31">#REF!</definedName>
    <definedName name="Jan_85" localSheetId="49">#REF!</definedName>
    <definedName name="Jan_85" localSheetId="50">#REF!</definedName>
    <definedName name="Jan_85" localSheetId="56">#REF!</definedName>
    <definedName name="Jan_85" localSheetId="57">#REF!</definedName>
    <definedName name="Jan_85" localSheetId="5">#REF!</definedName>
    <definedName name="Jan_85" localSheetId="59">#REF!</definedName>
    <definedName name="Jan_85" localSheetId="61">#REF!</definedName>
    <definedName name="Jan_85">#REF!</definedName>
    <definedName name="Jan_86" localSheetId="10">#REF!</definedName>
    <definedName name="Jan_86" localSheetId="31">#REF!</definedName>
    <definedName name="Jan_86" localSheetId="49">#REF!</definedName>
    <definedName name="Jan_86" localSheetId="50">#REF!</definedName>
    <definedName name="Jan_86" localSheetId="56">#REF!</definedName>
    <definedName name="Jan_86" localSheetId="57">#REF!</definedName>
    <definedName name="Jan_86" localSheetId="5">#REF!</definedName>
    <definedName name="Jan_86" localSheetId="59">#REF!</definedName>
    <definedName name="Jan_86" localSheetId="61">#REF!</definedName>
    <definedName name="Jan_86">#REF!</definedName>
    <definedName name="Jan_87" localSheetId="10">#REF!</definedName>
    <definedName name="Jan_87" localSheetId="31">#REF!</definedName>
    <definedName name="Jan_87" localSheetId="49">#REF!</definedName>
    <definedName name="Jan_87" localSheetId="50">#REF!</definedName>
    <definedName name="Jan_87" localSheetId="56">#REF!</definedName>
    <definedName name="Jan_87" localSheetId="57">#REF!</definedName>
    <definedName name="Jan_87" localSheetId="5">#REF!</definedName>
    <definedName name="Jan_87" localSheetId="59">#REF!</definedName>
    <definedName name="Jan_87" localSheetId="61">#REF!</definedName>
    <definedName name="Jan_87">#REF!</definedName>
    <definedName name="Jan_88" localSheetId="10">#REF!</definedName>
    <definedName name="Jan_88" localSheetId="31">#REF!</definedName>
    <definedName name="Jan_88" localSheetId="49">#REF!</definedName>
    <definedName name="Jan_88" localSheetId="50">#REF!</definedName>
    <definedName name="Jan_88" localSheetId="56">#REF!</definedName>
    <definedName name="Jan_88" localSheetId="57">#REF!</definedName>
    <definedName name="Jan_88" localSheetId="5">#REF!</definedName>
    <definedName name="Jan_88" localSheetId="59">#REF!</definedName>
    <definedName name="Jan_88" localSheetId="61">#REF!</definedName>
    <definedName name="Jan_88">#REF!</definedName>
    <definedName name="Jan_89" localSheetId="10">#REF!</definedName>
    <definedName name="Jan_89" localSheetId="31">#REF!</definedName>
    <definedName name="Jan_89" localSheetId="49">#REF!</definedName>
    <definedName name="Jan_89" localSheetId="50">#REF!</definedName>
    <definedName name="Jan_89" localSheetId="56">#REF!</definedName>
    <definedName name="Jan_89" localSheetId="57">#REF!</definedName>
    <definedName name="Jan_89" localSheetId="5">#REF!</definedName>
    <definedName name="Jan_89" localSheetId="59">#REF!</definedName>
    <definedName name="Jan_89" localSheetId="61">#REF!</definedName>
    <definedName name="Jan_89">#REF!</definedName>
    <definedName name="Jan_90" localSheetId="10">#REF!</definedName>
    <definedName name="Jan_90" localSheetId="31">#REF!</definedName>
    <definedName name="Jan_90" localSheetId="49">#REF!</definedName>
    <definedName name="Jan_90" localSheetId="50">#REF!</definedName>
    <definedName name="Jan_90" localSheetId="56">#REF!</definedName>
    <definedName name="Jan_90" localSheetId="57">#REF!</definedName>
    <definedName name="Jan_90" localSheetId="5">#REF!</definedName>
    <definedName name="Jan_90" localSheetId="59">#REF!</definedName>
    <definedName name="Jan_90" localSheetId="61">#REF!</definedName>
    <definedName name="Jan_90">#REF!</definedName>
    <definedName name="Jan_91" localSheetId="10">#REF!</definedName>
    <definedName name="Jan_91" localSheetId="31">#REF!</definedName>
    <definedName name="Jan_91" localSheetId="49">#REF!</definedName>
    <definedName name="Jan_91" localSheetId="50">#REF!</definedName>
    <definedName name="Jan_91" localSheetId="56">#REF!</definedName>
    <definedName name="Jan_91" localSheetId="57">#REF!</definedName>
    <definedName name="Jan_91" localSheetId="5">#REF!</definedName>
    <definedName name="Jan_91" localSheetId="59">#REF!</definedName>
    <definedName name="Jan_91" localSheetId="61">#REF!</definedName>
    <definedName name="Jan_91">#REF!</definedName>
    <definedName name="Jan_92" localSheetId="10">#REF!</definedName>
    <definedName name="Jan_92" localSheetId="31">#REF!</definedName>
    <definedName name="Jan_92" localSheetId="49">#REF!</definedName>
    <definedName name="Jan_92" localSheetId="50">#REF!</definedName>
    <definedName name="Jan_92" localSheetId="56">#REF!</definedName>
    <definedName name="Jan_92" localSheetId="57">#REF!</definedName>
    <definedName name="Jan_92" localSheetId="5">#REF!</definedName>
    <definedName name="Jan_92" localSheetId="59">#REF!</definedName>
    <definedName name="Jan_92" localSheetId="61">#REF!</definedName>
    <definedName name="Jan_92">#REF!</definedName>
    <definedName name="Jan_93" localSheetId="10">#REF!</definedName>
    <definedName name="Jan_93" localSheetId="31">#REF!</definedName>
    <definedName name="Jan_93" localSheetId="49">#REF!</definedName>
    <definedName name="Jan_93" localSheetId="50">#REF!</definedName>
    <definedName name="Jan_93" localSheetId="56">#REF!</definedName>
    <definedName name="Jan_93" localSheetId="57">#REF!</definedName>
    <definedName name="Jan_93" localSheetId="5">#REF!</definedName>
    <definedName name="Jan_93" localSheetId="59">#REF!</definedName>
    <definedName name="Jan_93" localSheetId="61">#REF!</definedName>
    <definedName name="Jan_93">#REF!</definedName>
    <definedName name="Jan_94" localSheetId="10">#REF!</definedName>
    <definedName name="Jan_94" localSheetId="31">#REF!</definedName>
    <definedName name="Jan_94" localSheetId="49">#REF!</definedName>
    <definedName name="Jan_94" localSheetId="50">#REF!</definedName>
    <definedName name="Jan_94" localSheetId="56">#REF!</definedName>
    <definedName name="Jan_94" localSheetId="57">#REF!</definedName>
    <definedName name="Jan_94" localSheetId="5">#REF!</definedName>
    <definedName name="Jan_94" localSheetId="59">#REF!</definedName>
    <definedName name="Jan_94" localSheetId="61">#REF!</definedName>
    <definedName name="Jan_94">#REF!</definedName>
    <definedName name="Jan_95" localSheetId="10">#REF!</definedName>
    <definedName name="Jan_95" localSheetId="31">#REF!</definedName>
    <definedName name="Jan_95" localSheetId="49">#REF!</definedName>
    <definedName name="Jan_95" localSheetId="50">#REF!</definedName>
    <definedName name="Jan_95" localSheetId="56">#REF!</definedName>
    <definedName name="Jan_95" localSheetId="57">#REF!</definedName>
    <definedName name="Jan_95" localSheetId="5">#REF!</definedName>
    <definedName name="Jan_95" localSheetId="59">#REF!</definedName>
    <definedName name="Jan_95" localSheetId="61">#REF!</definedName>
    <definedName name="Jan_95">#REF!</definedName>
    <definedName name="Jan_96" localSheetId="10">#REF!</definedName>
    <definedName name="Jan_96" localSheetId="31">#REF!</definedName>
    <definedName name="Jan_96" localSheetId="49">#REF!</definedName>
    <definedName name="Jan_96" localSheetId="50">#REF!</definedName>
    <definedName name="Jan_96" localSheetId="56">#REF!</definedName>
    <definedName name="Jan_96" localSheetId="57">#REF!</definedName>
    <definedName name="Jan_96" localSheetId="5">#REF!</definedName>
    <definedName name="Jan_96" localSheetId="59">#REF!</definedName>
    <definedName name="Jan_96" localSheetId="61">#REF!</definedName>
    <definedName name="Jan_96">#REF!</definedName>
    <definedName name="Jan_97" localSheetId="10">#REF!</definedName>
    <definedName name="Jan_97" localSheetId="31">#REF!</definedName>
    <definedName name="Jan_97" localSheetId="49">#REF!</definedName>
    <definedName name="Jan_97" localSheetId="50">#REF!</definedName>
    <definedName name="Jan_97" localSheetId="56">#REF!</definedName>
    <definedName name="Jan_97" localSheetId="57">#REF!</definedName>
    <definedName name="Jan_97" localSheetId="5">#REF!</definedName>
    <definedName name="Jan_97" localSheetId="59">#REF!</definedName>
    <definedName name="Jan_97" localSheetId="61">#REF!</definedName>
    <definedName name="Jan_97">#REF!</definedName>
    <definedName name="Jan_98" localSheetId="10">#REF!</definedName>
    <definedName name="Jan_98" localSheetId="31">#REF!</definedName>
    <definedName name="Jan_98" localSheetId="49">#REF!</definedName>
    <definedName name="Jan_98" localSheetId="50">#REF!</definedName>
    <definedName name="Jan_98" localSheetId="56">#REF!</definedName>
    <definedName name="Jan_98" localSheetId="57">#REF!</definedName>
    <definedName name="Jan_98" localSheetId="5">#REF!</definedName>
    <definedName name="Jan_98" localSheetId="59">#REF!</definedName>
    <definedName name="Jan_98" localSheetId="61">#REF!</definedName>
    <definedName name="Jan_98">#REF!</definedName>
    <definedName name="Jan_99" localSheetId="10">#REF!</definedName>
    <definedName name="Jan_99" localSheetId="31">#REF!</definedName>
    <definedName name="Jan_99" localSheetId="49">#REF!</definedName>
    <definedName name="Jan_99" localSheetId="50">#REF!</definedName>
    <definedName name="Jan_99" localSheetId="56">#REF!</definedName>
    <definedName name="Jan_99" localSheetId="57">#REF!</definedName>
    <definedName name="Jan_99" localSheetId="5">#REF!</definedName>
    <definedName name="Jan_99" localSheetId="59">#REF!</definedName>
    <definedName name="Jan_99" localSheetId="61">#REF!</definedName>
    <definedName name="Jan_99">#REF!</definedName>
    <definedName name="Japanese">[84]cirr_series!$N$102:$N$107</definedName>
    <definedName name="jj" localSheetId="10">#REF!</definedName>
    <definedName name="jj" localSheetId="12">#REF!</definedName>
    <definedName name="jj" localSheetId="1">#REF!</definedName>
    <definedName name="jj" localSheetId="2">#REF!</definedName>
    <definedName name="jj" localSheetId="31">#REF!</definedName>
    <definedName name="jj" localSheetId="4">#REF!</definedName>
    <definedName name="jj" localSheetId="49">#REF!</definedName>
    <definedName name="jj" localSheetId="50">#REF!</definedName>
    <definedName name="jj" localSheetId="56">#REF!</definedName>
    <definedName name="jj" localSheetId="57">#REF!</definedName>
    <definedName name="jj" localSheetId="5">#REF!</definedName>
    <definedName name="jj" localSheetId="59">#REF!</definedName>
    <definedName name="jj" localSheetId="61">#REF!</definedName>
    <definedName name="jj" localSheetId="6">#REF!</definedName>
    <definedName name="jj" localSheetId="7">#REF!</definedName>
    <definedName name="jj">#REF!</definedName>
    <definedName name="jjj" localSheetId="10" hidden="1">[105]M!#REF!</definedName>
    <definedName name="jjj" localSheetId="31" hidden="1">[105]M!#REF!</definedName>
    <definedName name="jjj" localSheetId="49" hidden="1">[105]M!#REF!</definedName>
    <definedName name="jjj" localSheetId="50" hidden="1">[105]M!#REF!</definedName>
    <definedName name="jjj" localSheetId="56" hidden="1">[105]M!#REF!</definedName>
    <definedName name="jjj" localSheetId="57" hidden="1">[105]M!#REF!</definedName>
    <definedName name="jjj" localSheetId="5" hidden="1">[105]M!#REF!</definedName>
    <definedName name="jjj" localSheetId="59" hidden="1">[105]M!#REF!</definedName>
    <definedName name="jjj" localSheetId="61" hidden="1">[105]M!#REF!</definedName>
    <definedName name="jjj" hidden="1">[105]M!#REF!</definedName>
    <definedName name="jjjjjj" localSheetId="10" hidden="1">'[90]J(Priv.Cap)'!#REF!</definedName>
    <definedName name="jjjjjj" localSheetId="31" hidden="1">'[90]J(Priv.Cap)'!#REF!</definedName>
    <definedName name="jjjjjj" localSheetId="49" hidden="1">'[90]J(Priv.Cap)'!#REF!</definedName>
    <definedName name="jjjjjj" localSheetId="50" hidden="1">'[90]J(Priv.Cap)'!#REF!</definedName>
    <definedName name="jjjjjj" localSheetId="56" hidden="1">'[90]J(Priv.Cap)'!#REF!</definedName>
    <definedName name="jjjjjj" localSheetId="57" hidden="1">'[90]J(Priv.Cap)'!#REF!</definedName>
    <definedName name="jjjjjj" localSheetId="5" hidden="1">'[90]J(Priv.Cap)'!#REF!</definedName>
    <definedName name="jjjjjj" localSheetId="59" hidden="1">'[90]J(Priv.Cap)'!#REF!</definedName>
    <definedName name="jjjjjj" localSheetId="61" hidden="1">'[90]J(Priv.Cap)'!#REF!</definedName>
    <definedName name="jjjjjj" hidden="1">'[90]J(Priv.Cap)'!#REF!</definedName>
    <definedName name="jjjjjjjjjjjjjjjjjjjjjj" localSheetId="10">#REF!</definedName>
    <definedName name="jjjjjjjjjjjjjjjjjjjjjj" localSheetId="31">#REF!</definedName>
    <definedName name="jjjjjjjjjjjjjjjjjjjjjj" localSheetId="49">#REF!</definedName>
    <definedName name="jjjjjjjjjjjjjjjjjjjjjj" localSheetId="50">#REF!</definedName>
    <definedName name="jjjjjjjjjjjjjjjjjjjjjj" localSheetId="56">#REF!</definedName>
    <definedName name="jjjjjjjjjjjjjjjjjjjjjj" localSheetId="57">#REF!</definedName>
    <definedName name="jjjjjjjjjjjjjjjjjjjjjj" localSheetId="5">#REF!</definedName>
    <definedName name="jjjjjjjjjjjjjjjjjjjjjj" localSheetId="59">#REF!</definedName>
    <definedName name="jjjjjjjjjjjjjjjjjjjjjj" localSheetId="61">#REF!</definedName>
    <definedName name="jjjjjjjjjjjjjjjjjjjjjj">#REF!</definedName>
    <definedName name="jkl" localSheetId="10">'[106]10'!#REF!</definedName>
    <definedName name="jkl" localSheetId="12">'[106]10'!#REF!</definedName>
    <definedName name="jkl" localSheetId="1">'[106]10'!#REF!</definedName>
    <definedName name="jkl" localSheetId="2">'[106]10'!#REF!</definedName>
    <definedName name="jkl" localSheetId="31">'[106]10'!#REF!</definedName>
    <definedName name="jkl" localSheetId="4">'[106]10'!#REF!</definedName>
    <definedName name="jkl" localSheetId="49">'[106]10'!#REF!</definedName>
    <definedName name="jkl" localSheetId="50">'[106]10'!#REF!</definedName>
    <definedName name="jkl" localSheetId="56">'[106]10'!#REF!</definedName>
    <definedName name="jkl" localSheetId="57">'[106]10'!#REF!</definedName>
    <definedName name="jkl" localSheetId="5">'[106]10'!#REF!</definedName>
    <definedName name="jkl" localSheetId="59">'[106]10'!#REF!</definedName>
    <definedName name="jkl" localSheetId="61">'[106]10'!#REF!</definedName>
    <definedName name="jkl" localSheetId="6">'[106]10'!#REF!</definedName>
    <definedName name="jkl" localSheetId="7">'[106]10'!#REF!</definedName>
    <definedName name="jkl">'[106]10'!#REF!</definedName>
    <definedName name="jkujkyuj" localSheetId="10">#REF!</definedName>
    <definedName name="jkujkyuj" localSheetId="12">#REF!</definedName>
    <definedName name="jkujkyuj" localSheetId="1">#REF!</definedName>
    <definedName name="jkujkyuj" localSheetId="2">#REF!</definedName>
    <definedName name="jkujkyuj" localSheetId="31">#REF!</definedName>
    <definedName name="jkujkyuj" localSheetId="3">#REF!</definedName>
    <definedName name="jkujkyuj" localSheetId="4">#REF!</definedName>
    <definedName name="jkujkyuj" localSheetId="49">#REF!</definedName>
    <definedName name="jkujkyuj" localSheetId="50">#REF!</definedName>
    <definedName name="jkujkyuj" localSheetId="56">#REF!</definedName>
    <definedName name="jkujkyuj" localSheetId="57">#REF!</definedName>
    <definedName name="jkujkyuj" localSheetId="5">#REF!</definedName>
    <definedName name="jkujkyuj" localSheetId="59">#REF!</definedName>
    <definedName name="jkujkyuj" localSheetId="61">#REF!</definedName>
    <definedName name="jkujkyuj" localSheetId="6">#REF!</definedName>
    <definedName name="jkujkyuj" localSheetId="7">#REF!</definedName>
    <definedName name="jkujkyuj">#REF!</definedName>
    <definedName name="JPY">[33]CIRRs!$C$95</definedName>
    <definedName name="JR_PAGE_ANCHOR_0_1" localSheetId="10">#REF!</definedName>
    <definedName name="JR_PAGE_ANCHOR_0_1" localSheetId="31">#REF!</definedName>
    <definedName name="JR_PAGE_ANCHOR_0_1" localSheetId="49">#REF!</definedName>
    <definedName name="JR_PAGE_ANCHOR_0_1" localSheetId="50">#REF!</definedName>
    <definedName name="JR_PAGE_ANCHOR_0_1" localSheetId="56">#REF!</definedName>
    <definedName name="JR_PAGE_ANCHOR_0_1" localSheetId="57">#REF!</definedName>
    <definedName name="JR_PAGE_ANCHOR_0_1" localSheetId="5">#REF!</definedName>
    <definedName name="JR_PAGE_ANCHOR_0_1" localSheetId="59">#REF!</definedName>
    <definedName name="JR_PAGE_ANCHOR_0_1" localSheetId="61">#REF!</definedName>
    <definedName name="JR_PAGE_ANCHOR_0_1">#REF!</definedName>
    <definedName name="js" localSheetId="10" hidden="1">{#N/A,#N/A,TRUE,"Table1USD";#N/A,#N/A,TRUE,"Table1GBP"}</definedName>
    <definedName name="js" localSheetId="12" hidden="1">{#N/A,#N/A,TRUE,"Table1USD";#N/A,#N/A,TRUE,"Table1GBP"}</definedName>
    <definedName name="js" localSheetId="1" hidden="1">{#N/A,#N/A,TRUE,"Table1USD";#N/A,#N/A,TRUE,"Table1GBP"}</definedName>
    <definedName name="js" localSheetId="2" hidden="1">{#N/A,#N/A,TRUE,"Table1USD";#N/A,#N/A,TRUE,"Table1GBP"}</definedName>
    <definedName name="js" localSheetId="31" hidden="1">{#N/A,#N/A,TRUE,"Table1USD";#N/A,#N/A,TRUE,"Table1GBP"}</definedName>
    <definedName name="js" localSheetId="3" hidden="1">{#N/A,#N/A,TRUE,"Table1USD";#N/A,#N/A,TRUE,"Table1GBP"}</definedName>
    <definedName name="js" localSheetId="4" hidden="1">{#N/A,#N/A,TRUE,"Table1USD";#N/A,#N/A,TRUE,"Table1GBP"}</definedName>
    <definedName name="js" localSheetId="49" hidden="1">{#N/A,#N/A,TRUE,"Table1USD";#N/A,#N/A,TRUE,"Table1GBP"}</definedName>
    <definedName name="js" localSheetId="50" hidden="1">{#N/A,#N/A,TRUE,"Table1USD";#N/A,#N/A,TRUE,"Table1GBP"}</definedName>
    <definedName name="js" localSheetId="56" hidden="1">{#N/A,#N/A,TRUE,"Table1USD";#N/A,#N/A,TRUE,"Table1GBP"}</definedName>
    <definedName name="js" localSheetId="57" hidden="1">{#N/A,#N/A,TRUE,"Table1USD";#N/A,#N/A,TRUE,"Table1GBP"}</definedName>
    <definedName name="js" localSheetId="5" hidden="1">{#N/A,#N/A,TRUE,"Table1USD";#N/A,#N/A,TRUE,"Table1GBP"}</definedName>
    <definedName name="js" localSheetId="59" hidden="1">{#N/A,#N/A,TRUE,"Table1USD";#N/A,#N/A,TRUE,"Table1GBP"}</definedName>
    <definedName name="js" localSheetId="61" hidden="1">{#N/A,#N/A,TRUE,"Table1USD";#N/A,#N/A,TRUE,"Table1GBP"}</definedName>
    <definedName name="js" localSheetId="6" hidden="1">{#N/A,#N/A,TRUE,"Table1USD";#N/A,#N/A,TRUE,"Table1GBP"}</definedName>
    <definedName name="js" localSheetId="7" hidden="1">{#N/A,#N/A,TRUE,"Table1USD";#N/A,#N/A,TRUE,"Table1GBP"}</definedName>
    <definedName name="js" hidden="1">{#N/A,#N/A,TRUE,"Table1USD";#N/A,#N/A,TRUE,"Table1GBP"}</definedName>
    <definedName name="juguig" localSheetId="10">#REF!</definedName>
    <definedName name="juguig" localSheetId="31">#REF!</definedName>
    <definedName name="juguig" localSheetId="49">#REF!</definedName>
    <definedName name="juguig" localSheetId="50">#REF!</definedName>
    <definedName name="juguig" localSheetId="56">#REF!</definedName>
    <definedName name="juguig" localSheetId="57">#REF!</definedName>
    <definedName name="juguig" localSheetId="5">#REF!</definedName>
    <definedName name="juguig" localSheetId="59">#REF!</definedName>
    <definedName name="juguig" localSheetId="61">#REF!</definedName>
    <definedName name="juguig">#REF!</definedName>
    <definedName name="juhu" localSheetId="10">#REF!</definedName>
    <definedName name="juhu" localSheetId="31">#REF!</definedName>
    <definedName name="juhu" localSheetId="49">#REF!</definedName>
    <definedName name="juhu" localSheetId="50">#REF!</definedName>
    <definedName name="juhu" localSheetId="56">#REF!</definedName>
    <definedName name="juhu" localSheetId="57">#REF!</definedName>
    <definedName name="juhu" localSheetId="5">#REF!</definedName>
    <definedName name="juhu" localSheetId="59">#REF!</definedName>
    <definedName name="juhu" localSheetId="61">#REF!</definedName>
    <definedName name="juhu">#REF!</definedName>
    <definedName name="Jul_50" localSheetId="10">#REF!</definedName>
    <definedName name="Jul_50" localSheetId="31">#REF!</definedName>
    <definedName name="Jul_50" localSheetId="49">#REF!</definedName>
    <definedName name="Jul_50" localSheetId="50">#REF!</definedName>
    <definedName name="Jul_50" localSheetId="56">#REF!</definedName>
    <definedName name="Jul_50" localSheetId="57">#REF!</definedName>
    <definedName name="Jul_50" localSheetId="5">#REF!</definedName>
    <definedName name="Jul_50" localSheetId="59">#REF!</definedName>
    <definedName name="Jul_50" localSheetId="61">#REF!</definedName>
    <definedName name="Jul_50">#REF!</definedName>
    <definedName name="Jul_51" localSheetId="10">#REF!</definedName>
    <definedName name="Jul_51" localSheetId="31">#REF!</definedName>
    <definedName name="Jul_51" localSheetId="49">#REF!</definedName>
    <definedName name="Jul_51" localSheetId="50">#REF!</definedName>
    <definedName name="Jul_51" localSheetId="56">#REF!</definedName>
    <definedName name="Jul_51" localSheetId="57">#REF!</definedName>
    <definedName name="Jul_51" localSheetId="5">#REF!</definedName>
    <definedName name="Jul_51" localSheetId="59">#REF!</definedName>
    <definedName name="Jul_51" localSheetId="61">#REF!</definedName>
    <definedName name="Jul_51">#REF!</definedName>
    <definedName name="Jul_52" localSheetId="10">#REF!</definedName>
    <definedName name="Jul_52" localSheetId="31">#REF!</definedName>
    <definedName name="Jul_52" localSheetId="49">#REF!</definedName>
    <definedName name="Jul_52" localSheetId="50">#REF!</definedName>
    <definedName name="Jul_52" localSheetId="56">#REF!</definedName>
    <definedName name="Jul_52" localSheetId="57">#REF!</definedName>
    <definedName name="Jul_52" localSheetId="5">#REF!</definedName>
    <definedName name="Jul_52" localSheetId="59">#REF!</definedName>
    <definedName name="Jul_52" localSheetId="61">#REF!</definedName>
    <definedName name="Jul_52">#REF!</definedName>
    <definedName name="Jul_53" localSheetId="10">#REF!</definedName>
    <definedName name="Jul_53" localSheetId="31">#REF!</definedName>
    <definedName name="Jul_53" localSheetId="49">#REF!</definedName>
    <definedName name="Jul_53" localSheetId="50">#REF!</definedName>
    <definedName name="Jul_53" localSheetId="56">#REF!</definedName>
    <definedName name="Jul_53" localSheetId="57">#REF!</definedName>
    <definedName name="Jul_53" localSheetId="5">#REF!</definedName>
    <definedName name="Jul_53" localSheetId="59">#REF!</definedName>
    <definedName name="Jul_53" localSheetId="61">#REF!</definedName>
    <definedName name="Jul_53">#REF!</definedName>
    <definedName name="Jul_54" localSheetId="10">#REF!</definedName>
    <definedName name="Jul_54" localSheetId="31">#REF!</definedName>
    <definedName name="Jul_54" localSheetId="49">#REF!</definedName>
    <definedName name="Jul_54" localSheetId="50">#REF!</definedName>
    <definedName name="Jul_54" localSheetId="56">#REF!</definedName>
    <definedName name="Jul_54" localSheetId="57">#REF!</definedName>
    <definedName name="Jul_54" localSheetId="5">#REF!</definedName>
    <definedName name="Jul_54" localSheetId="59">#REF!</definedName>
    <definedName name="Jul_54" localSheetId="61">#REF!</definedName>
    <definedName name="Jul_54">#REF!</definedName>
    <definedName name="Jul_55" localSheetId="10">#REF!</definedName>
    <definedName name="Jul_55" localSheetId="31">#REF!</definedName>
    <definedName name="Jul_55" localSheetId="49">#REF!</definedName>
    <definedName name="Jul_55" localSheetId="50">#REF!</definedName>
    <definedName name="Jul_55" localSheetId="56">#REF!</definedName>
    <definedName name="Jul_55" localSheetId="57">#REF!</definedName>
    <definedName name="Jul_55" localSheetId="5">#REF!</definedName>
    <definedName name="Jul_55" localSheetId="59">#REF!</definedName>
    <definedName name="Jul_55" localSheetId="61">#REF!</definedName>
    <definedName name="Jul_55">#REF!</definedName>
    <definedName name="Jul_56" localSheetId="10">#REF!</definedName>
    <definedName name="Jul_56" localSheetId="31">#REF!</definedName>
    <definedName name="Jul_56" localSheetId="49">#REF!</definedName>
    <definedName name="Jul_56" localSheetId="50">#REF!</definedName>
    <definedName name="Jul_56" localSheetId="56">#REF!</definedName>
    <definedName name="Jul_56" localSheetId="57">#REF!</definedName>
    <definedName name="Jul_56" localSheetId="5">#REF!</definedName>
    <definedName name="Jul_56" localSheetId="59">#REF!</definedName>
    <definedName name="Jul_56" localSheetId="61">#REF!</definedName>
    <definedName name="Jul_56">#REF!</definedName>
    <definedName name="Jul_57" localSheetId="10">#REF!</definedName>
    <definedName name="Jul_57" localSheetId="31">#REF!</definedName>
    <definedName name="Jul_57" localSheetId="49">#REF!</definedName>
    <definedName name="Jul_57" localSheetId="50">#REF!</definedName>
    <definedName name="Jul_57" localSheetId="56">#REF!</definedName>
    <definedName name="Jul_57" localSheetId="57">#REF!</definedName>
    <definedName name="Jul_57" localSheetId="5">#REF!</definedName>
    <definedName name="Jul_57" localSheetId="59">#REF!</definedName>
    <definedName name="Jul_57" localSheetId="61">#REF!</definedName>
    <definedName name="Jul_57">#REF!</definedName>
    <definedName name="Jul_58" localSheetId="10">#REF!</definedName>
    <definedName name="Jul_58" localSheetId="31">#REF!</definedName>
    <definedName name="Jul_58" localSheetId="49">#REF!</definedName>
    <definedName name="Jul_58" localSheetId="50">#REF!</definedName>
    <definedName name="Jul_58" localSheetId="56">#REF!</definedName>
    <definedName name="Jul_58" localSheetId="57">#REF!</definedName>
    <definedName name="Jul_58" localSheetId="5">#REF!</definedName>
    <definedName name="Jul_58" localSheetId="59">#REF!</definedName>
    <definedName name="Jul_58" localSheetId="61">#REF!</definedName>
    <definedName name="Jul_58">#REF!</definedName>
    <definedName name="Jul_59" localSheetId="10">#REF!</definedName>
    <definedName name="Jul_59" localSheetId="31">#REF!</definedName>
    <definedName name="Jul_59" localSheetId="49">#REF!</definedName>
    <definedName name="Jul_59" localSheetId="50">#REF!</definedName>
    <definedName name="Jul_59" localSheetId="56">#REF!</definedName>
    <definedName name="Jul_59" localSheetId="57">#REF!</definedName>
    <definedName name="Jul_59" localSheetId="5">#REF!</definedName>
    <definedName name="Jul_59" localSheetId="59">#REF!</definedName>
    <definedName name="Jul_59" localSheetId="61">#REF!</definedName>
    <definedName name="Jul_59">#REF!</definedName>
    <definedName name="Jul_60" localSheetId="10">#REF!</definedName>
    <definedName name="Jul_60" localSheetId="31">#REF!</definedName>
    <definedName name="Jul_60" localSheetId="49">#REF!</definedName>
    <definedName name="Jul_60" localSheetId="50">#REF!</definedName>
    <definedName name="Jul_60" localSheetId="56">#REF!</definedName>
    <definedName name="Jul_60" localSheetId="57">#REF!</definedName>
    <definedName name="Jul_60" localSheetId="5">#REF!</definedName>
    <definedName name="Jul_60" localSheetId="59">#REF!</definedName>
    <definedName name="Jul_60" localSheetId="61">#REF!</definedName>
    <definedName name="Jul_60">#REF!</definedName>
    <definedName name="Jul_61" localSheetId="10">#REF!</definedName>
    <definedName name="Jul_61" localSheetId="31">#REF!</definedName>
    <definedName name="Jul_61" localSheetId="49">#REF!</definedName>
    <definedName name="Jul_61" localSheetId="50">#REF!</definedName>
    <definedName name="Jul_61" localSheetId="56">#REF!</definedName>
    <definedName name="Jul_61" localSheetId="57">#REF!</definedName>
    <definedName name="Jul_61" localSheetId="5">#REF!</definedName>
    <definedName name="Jul_61" localSheetId="59">#REF!</definedName>
    <definedName name="Jul_61" localSheetId="61">#REF!</definedName>
    <definedName name="Jul_61">#REF!</definedName>
    <definedName name="Jul_62" localSheetId="10">#REF!</definedName>
    <definedName name="Jul_62" localSheetId="31">#REF!</definedName>
    <definedName name="Jul_62" localSheetId="49">#REF!</definedName>
    <definedName name="Jul_62" localSheetId="50">#REF!</definedName>
    <definedName name="Jul_62" localSheetId="56">#REF!</definedName>
    <definedName name="Jul_62" localSheetId="57">#REF!</definedName>
    <definedName name="Jul_62" localSheetId="5">#REF!</definedName>
    <definedName name="Jul_62" localSheetId="59">#REF!</definedName>
    <definedName name="Jul_62" localSheetId="61">#REF!</definedName>
    <definedName name="Jul_62">#REF!</definedName>
    <definedName name="Jul_63" localSheetId="10">#REF!</definedName>
    <definedName name="Jul_63" localSheetId="31">#REF!</definedName>
    <definedName name="Jul_63" localSheetId="49">#REF!</definedName>
    <definedName name="Jul_63" localSheetId="50">#REF!</definedName>
    <definedName name="Jul_63" localSheetId="56">#REF!</definedName>
    <definedName name="Jul_63" localSheetId="57">#REF!</definedName>
    <definedName name="Jul_63" localSheetId="5">#REF!</definedName>
    <definedName name="Jul_63" localSheetId="59">#REF!</definedName>
    <definedName name="Jul_63" localSheetId="61">#REF!</definedName>
    <definedName name="Jul_63">#REF!</definedName>
    <definedName name="Jul_64" localSheetId="10">#REF!</definedName>
    <definedName name="Jul_64" localSheetId="31">#REF!</definedName>
    <definedName name="Jul_64" localSheetId="49">#REF!</definedName>
    <definedName name="Jul_64" localSheetId="50">#REF!</definedName>
    <definedName name="Jul_64" localSheetId="56">#REF!</definedName>
    <definedName name="Jul_64" localSheetId="57">#REF!</definedName>
    <definedName name="Jul_64" localSheetId="5">#REF!</definedName>
    <definedName name="Jul_64" localSheetId="59">#REF!</definedName>
    <definedName name="Jul_64" localSheetId="61">#REF!</definedName>
    <definedName name="Jul_64">#REF!</definedName>
    <definedName name="Jul_65" localSheetId="10">#REF!</definedName>
    <definedName name="Jul_65" localSheetId="31">#REF!</definedName>
    <definedName name="Jul_65" localSheetId="49">#REF!</definedName>
    <definedName name="Jul_65" localSheetId="50">#REF!</definedName>
    <definedName name="Jul_65" localSheetId="56">#REF!</definedName>
    <definedName name="Jul_65" localSheetId="57">#REF!</definedName>
    <definedName name="Jul_65" localSheetId="5">#REF!</definedName>
    <definedName name="Jul_65" localSheetId="59">#REF!</definedName>
    <definedName name="Jul_65" localSheetId="61">#REF!</definedName>
    <definedName name="Jul_65">#REF!</definedName>
    <definedName name="Jul_66" localSheetId="10">#REF!</definedName>
    <definedName name="Jul_66" localSheetId="31">#REF!</definedName>
    <definedName name="Jul_66" localSheetId="49">#REF!</definedName>
    <definedName name="Jul_66" localSheetId="50">#REF!</definedName>
    <definedName name="Jul_66" localSheetId="56">#REF!</definedName>
    <definedName name="Jul_66" localSheetId="57">#REF!</definedName>
    <definedName name="Jul_66" localSheetId="5">#REF!</definedName>
    <definedName name="Jul_66" localSheetId="59">#REF!</definedName>
    <definedName name="Jul_66" localSheetId="61">#REF!</definedName>
    <definedName name="Jul_66">#REF!</definedName>
    <definedName name="Jul_67" localSheetId="10">#REF!</definedName>
    <definedName name="Jul_67" localSheetId="31">#REF!</definedName>
    <definedName name="Jul_67" localSheetId="49">#REF!</definedName>
    <definedName name="Jul_67" localSheetId="50">#REF!</definedName>
    <definedName name="Jul_67" localSheetId="56">#REF!</definedName>
    <definedName name="Jul_67" localSheetId="57">#REF!</definedName>
    <definedName name="Jul_67" localSheetId="5">#REF!</definedName>
    <definedName name="Jul_67" localSheetId="59">#REF!</definedName>
    <definedName name="Jul_67" localSheetId="61">#REF!</definedName>
    <definedName name="Jul_67">#REF!</definedName>
    <definedName name="Jul_68" localSheetId="10">#REF!</definedName>
    <definedName name="Jul_68" localSheetId="31">#REF!</definedName>
    <definedName name="Jul_68" localSheetId="49">#REF!</definedName>
    <definedName name="Jul_68" localSheetId="50">#REF!</definedName>
    <definedName name="Jul_68" localSheetId="56">#REF!</definedName>
    <definedName name="Jul_68" localSheetId="57">#REF!</definedName>
    <definedName name="Jul_68" localSheetId="5">#REF!</definedName>
    <definedName name="Jul_68" localSheetId="59">#REF!</definedName>
    <definedName name="Jul_68" localSheetId="61">#REF!</definedName>
    <definedName name="Jul_68">#REF!</definedName>
    <definedName name="Jul_69" localSheetId="10">#REF!</definedName>
    <definedName name="Jul_69" localSheetId="31">#REF!</definedName>
    <definedName name="Jul_69" localSheetId="49">#REF!</definedName>
    <definedName name="Jul_69" localSheetId="50">#REF!</definedName>
    <definedName name="Jul_69" localSheetId="56">#REF!</definedName>
    <definedName name="Jul_69" localSheetId="57">#REF!</definedName>
    <definedName name="Jul_69" localSheetId="5">#REF!</definedName>
    <definedName name="Jul_69" localSheetId="59">#REF!</definedName>
    <definedName name="Jul_69" localSheetId="61">#REF!</definedName>
    <definedName name="Jul_69">#REF!</definedName>
    <definedName name="Jul_70" localSheetId="10">#REF!</definedName>
    <definedName name="Jul_70" localSheetId="31">#REF!</definedName>
    <definedName name="Jul_70" localSheetId="49">#REF!</definedName>
    <definedName name="Jul_70" localSheetId="50">#REF!</definedName>
    <definedName name="Jul_70" localSheetId="56">#REF!</definedName>
    <definedName name="Jul_70" localSheetId="57">#REF!</definedName>
    <definedName name="Jul_70" localSheetId="5">#REF!</definedName>
    <definedName name="Jul_70" localSheetId="59">#REF!</definedName>
    <definedName name="Jul_70" localSheetId="61">#REF!</definedName>
    <definedName name="Jul_70">#REF!</definedName>
    <definedName name="Jul_71" localSheetId="10">#REF!</definedName>
    <definedName name="Jul_71" localSheetId="31">#REF!</definedName>
    <definedName name="Jul_71" localSheetId="49">#REF!</definedName>
    <definedName name="Jul_71" localSheetId="50">#REF!</definedName>
    <definedName name="Jul_71" localSheetId="56">#REF!</definedName>
    <definedName name="Jul_71" localSheetId="57">#REF!</definedName>
    <definedName name="Jul_71" localSheetId="5">#REF!</definedName>
    <definedName name="Jul_71" localSheetId="59">#REF!</definedName>
    <definedName name="Jul_71" localSheetId="61">#REF!</definedName>
    <definedName name="Jul_71">#REF!</definedName>
    <definedName name="Jul_72" localSheetId="10">#REF!</definedName>
    <definedName name="Jul_72" localSheetId="31">#REF!</definedName>
    <definedName name="Jul_72" localSheetId="49">#REF!</definedName>
    <definedName name="Jul_72" localSheetId="50">#REF!</definedName>
    <definedName name="Jul_72" localSheetId="56">#REF!</definedName>
    <definedName name="Jul_72" localSheetId="57">#REF!</definedName>
    <definedName name="Jul_72" localSheetId="5">#REF!</definedName>
    <definedName name="Jul_72" localSheetId="59">#REF!</definedName>
    <definedName name="Jul_72" localSheetId="61">#REF!</definedName>
    <definedName name="Jul_72">#REF!</definedName>
    <definedName name="Jul_73" localSheetId="10">#REF!</definedName>
    <definedName name="Jul_73" localSheetId="31">#REF!</definedName>
    <definedName name="Jul_73" localSheetId="49">#REF!</definedName>
    <definedName name="Jul_73" localSheetId="50">#REF!</definedName>
    <definedName name="Jul_73" localSheetId="56">#REF!</definedName>
    <definedName name="Jul_73" localSheetId="57">#REF!</definedName>
    <definedName name="Jul_73" localSheetId="5">#REF!</definedName>
    <definedName name="Jul_73" localSheetId="59">#REF!</definedName>
    <definedName name="Jul_73" localSheetId="61">#REF!</definedName>
    <definedName name="Jul_73">#REF!</definedName>
    <definedName name="Jul_74" localSheetId="10">#REF!</definedName>
    <definedName name="Jul_74" localSheetId="31">#REF!</definedName>
    <definedName name="Jul_74" localSheetId="49">#REF!</definedName>
    <definedName name="Jul_74" localSheetId="50">#REF!</definedName>
    <definedName name="Jul_74" localSheetId="56">#REF!</definedName>
    <definedName name="Jul_74" localSheetId="57">#REF!</definedName>
    <definedName name="Jul_74" localSheetId="5">#REF!</definedName>
    <definedName name="Jul_74" localSheetId="59">#REF!</definedName>
    <definedName name="Jul_74" localSheetId="61">#REF!</definedName>
    <definedName name="Jul_74">#REF!</definedName>
    <definedName name="Jul_75" localSheetId="10">#REF!</definedName>
    <definedName name="Jul_75" localSheetId="31">#REF!</definedName>
    <definedName name="Jul_75" localSheetId="49">#REF!</definedName>
    <definedName name="Jul_75" localSheetId="50">#REF!</definedName>
    <definedName name="Jul_75" localSheetId="56">#REF!</definedName>
    <definedName name="Jul_75" localSheetId="57">#REF!</definedName>
    <definedName name="Jul_75" localSheetId="5">#REF!</definedName>
    <definedName name="Jul_75" localSheetId="59">#REF!</definedName>
    <definedName name="Jul_75" localSheetId="61">#REF!</definedName>
    <definedName name="Jul_75">#REF!</definedName>
    <definedName name="Jul_76" localSheetId="10">#REF!</definedName>
    <definedName name="Jul_76" localSheetId="31">#REF!</definedName>
    <definedName name="Jul_76" localSheetId="49">#REF!</definedName>
    <definedName name="Jul_76" localSheetId="50">#REF!</definedName>
    <definedName name="Jul_76" localSheetId="56">#REF!</definedName>
    <definedName name="Jul_76" localSheetId="57">#REF!</definedName>
    <definedName name="Jul_76" localSheetId="5">#REF!</definedName>
    <definedName name="Jul_76" localSheetId="59">#REF!</definedName>
    <definedName name="Jul_76" localSheetId="61">#REF!</definedName>
    <definedName name="Jul_76">#REF!</definedName>
    <definedName name="Jul_77" localSheetId="10">#REF!</definedName>
    <definedName name="Jul_77" localSheetId="31">#REF!</definedName>
    <definedName name="Jul_77" localSheetId="49">#REF!</definedName>
    <definedName name="Jul_77" localSheetId="50">#REF!</definedName>
    <definedName name="Jul_77" localSheetId="56">#REF!</definedName>
    <definedName name="Jul_77" localSheetId="57">#REF!</definedName>
    <definedName name="Jul_77" localSheetId="5">#REF!</definedName>
    <definedName name="Jul_77" localSheetId="59">#REF!</definedName>
    <definedName name="Jul_77" localSheetId="61">#REF!</definedName>
    <definedName name="Jul_77">#REF!</definedName>
    <definedName name="Jul_78" localSheetId="10">#REF!</definedName>
    <definedName name="Jul_78" localSheetId="31">#REF!</definedName>
    <definedName name="Jul_78" localSheetId="49">#REF!</definedName>
    <definedName name="Jul_78" localSheetId="50">#REF!</definedName>
    <definedName name="Jul_78" localSheetId="56">#REF!</definedName>
    <definedName name="Jul_78" localSheetId="57">#REF!</definedName>
    <definedName name="Jul_78" localSheetId="5">#REF!</definedName>
    <definedName name="Jul_78" localSheetId="59">#REF!</definedName>
    <definedName name="Jul_78" localSheetId="61">#REF!</definedName>
    <definedName name="Jul_78">#REF!</definedName>
    <definedName name="Jul_79" localSheetId="10">#REF!</definedName>
    <definedName name="Jul_79" localSheetId="31">#REF!</definedName>
    <definedName name="Jul_79" localSheetId="49">#REF!</definedName>
    <definedName name="Jul_79" localSheetId="50">#REF!</definedName>
    <definedName name="Jul_79" localSheetId="56">#REF!</definedName>
    <definedName name="Jul_79" localSheetId="57">#REF!</definedName>
    <definedName name="Jul_79" localSheetId="5">#REF!</definedName>
    <definedName name="Jul_79" localSheetId="59">#REF!</definedName>
    <definedName name="Jul_79" localSheetId="61">#REF!</definedName>
    <definedName name="Jul_79">#REF!</definedName>
    <definedName name="Jul_80" localSheetId="10">#REF!</definedName>
    <definedName name="Jul_80" localSheetId="31">#REF!</definedName>
    <definedName name="Jul_80" localSheetId="49">#REF!</definedName>
    <definedName name="Jul_80" localSheetId="50">#REF!</definedName>
    <definedName name="Jul_80" localSheetId="56">#REF!</definedName>
    <definedName name="Jul_80" localSheetId="57">#REF!</definedName>
    <definedName name="Jul_80" localSheetId="5">#REF!</definedName>
    <definedName name="Jul_80" localSheetId="59">#REF!</definedName>
    <definedName name="Jul_80" localSheetId="61">#REF!</definedName>
    <definedName name="Jul_80">#REF!</definedName>
    <definedName name="Jul_81" localSheetId="10">#REF!</definedName>
    <definedName name="Jul_81" localSheetId="31">#REF!</definedName>
    <definedName name="Jul_81" localSheetId="49">#REF!</definedName>
    <definedName name="Jul_81" localSheetId="50">#REF!</definedName>
    <definedName name="Jul_81" localSheetId="56">#REF!</definedName>
    <definedName name="Jul_81" localSheetId="57">#REF!</definedName>
    <definedName name="Jul_81" localSheetId="5">#REF!</definedName>
    <definedName name="Jul_81" localSheetId="59">#REF!</definedName>
    <definedName name="Jul_81" localSheetId="61">#REF!</definedName>
    <definedName name="Jul_81">#REF!</definedName>
    <definedName name="Jul_82" localSheetId="10">#REF!</definedName>
    <definedName name="Jul_82" localSheetId="31">#REF!</definedName>
    <definedName name="Jul_82" localSheetId="49">#REF!</definedName>
    <definedName name="Jul_82" localSheetId="50">#REF!</definedName>
    <definedName name="Jul_82" localSheetId="56">#REF!</definedName>
    <definedName name="Jul_82" localSheetId="57">#REF!</definedName>
    <definedName name="Jul_82" localSheetId="5">#REF!</definedName>
    <definedName name="Jul_82" localSheetId="59">#REF!</definedName>
    <definedName name="Jul_82" localSheetId="61">#REF!</definedName>
    <definedName name="Jul_82">#REF!</definedName>
    <definedName name="Jul_83" localSheetId="10">#REF!</definedName>
    <definedName name="Jul_83" localSheetId="31">#REF!</definedName>
    <definedName name="Jul_83" localSheetId="49">#REF!</definedName>
    <definedName name="Jul_83" localSheetId="50">#REF!</definedName>
    <definedName name="Jul_83" localSheetId="56">#REF!</definedName>
    <definedName name="Jul_83" localSheetId="57">#REF!</definedName>
    <definedName name="Jul_83" localSheetId="5">#REF!</definedName>
    <definedName name="Jul_83" localSheetId="59">#REF!</definedName>
    <definedName name="Jul_83" localSheetId="61">#REF!</definedName>
    <definedName name="Jul_83">#REF!</definedName>
    <definedName name="Jul_84" localSheetId="10">#REF!</definedName>
    <definedName name="Jul_84" localSheetId="31">#REF!</definedName>
    <definedName name="Jul_84" localSheetId="49">#REF!</definedName>
    <definedName name="Jul_84" localSheetId="50">#REF!</definedName>
    <definedName name="Jul_84" localSheetId="56">#REF!</definedName>
    <definedName name="Jul_84" localSheetId="57">#REF!</definedName>
    <definedName name="Jul_84" localSheetId="5">#REF!</definedName>
    <definedName name="Jul_84" localSheetId="59">#REF!</definedName>
    <definedName name="Jul_84" localSheetId="61">#REF!</definedName>
    <definedName name="Jul_84">#REF!</definedName>
    <definedName name="Jul_85" localSheetId="10">#REF!</definedName>
    <definedName name="Jul_85" localSheetId="31">#REF!</definedName>
    <definedName name="Jul_85" localSheetId="49">#REF!</definedName>
    <definedName name="Jul_85" localSheetId="50">#REF!</definedName>
    <definedName name="Jul_85" localSheetId="56">#REF!</definedName>
    <definedName name="Jul_85" localSheetId="57">#REF!</definedName>
    <definedName name="Jul_85" localSheetId="5">#REF!</definedName>
    <definedName name="Jul_85" localSheetId="59">#REF!</definedName>
    <definedName name="Jul_85" localSheetId="61">#REF!</definedName>
    <definedName name="Jul_85">#REF!</definedName>
    <definedName name="Jul_86" localSheetId="10">#REF!</definedName>
    <definedName name="Jul_86" localSheetId="31">#REF!</definedName>
    <definedName name="Jul_86" localSheetId="49">#REF!</definedName>
    <definedName name="Jul_86" localSheetId="50">#REF!</definedName>
    <definedName name="Jul_86" localSheetId="56">#REF!</definedName>
    <definedName name="Jul_86" localSheetId="57">#REF!</definedName>
    <definedName name="Jul_86" localSheetId="5">#REF!</definedName>
    <definedName name="Jul_86" localSheetId="59">#REF!</definedName>
    <definedName name="Jul_86" localSheetId="61">#REF!</definedName>
    <definedName name="Jul_86">#REF!</definedName>
    <definedName name="Jul_87" localSheetId="10">#REF!</definedName>
    <definedName name="Jul_87" localSheetId="31">#REF!</definedName>
    <definedName name="Jul_87" localSheetId="49">#REF!</definedName>
    <definedName name="Jul_87" localSheetId="50">#REF!</definedName>
    <definedName name="Jul_87" localSheetId="56">#REF!</definedName>
    <definedName name="Jul_87" localSheetId="57">#REF!</definedName>
    <definedName name="Jul_87" localSheetId="5">#REF!</definedName>
    <definedName name="Jul_87" localSheetId="59">#REF!</definedName>
    <definedName name="Jul_87" localSheetId="61">#REF!</definedName>
    <definedName name="Jul_87">#REF!</definedName>
    <definedName name="Jul_88" localSheetId="10">#REF!</definedName>
    <definedName name="Jul_88" localSheetId="31">#REF!</definedName>
    <definedName name="Jul_88" localSheetId="49">#REF!</definedName>
    <definedName name="Jul_88" localSheetId="50">#REF!</definedName>
    <definedName name="Jul_88" localSheetId="56">#REF!</definedName>
    <definedName name="Jul_88" localSheetId="57">#REF!</definedName>
    <definedName name="Jul_88" localSheetId="5">#REF!</definedName>
    <definedName name="Jul_88" localSheetId="59">#REF!</definedName>
    <definedName name="Jul_88" localSheetId="61">#REF!</definedName>
    <definedName name="Jul_88">#REF!</definedName>
    <definedName name="Jul_89" localSheetId="10">#REF!</definedName>
    <definedName name="Jul_89" localSheetId="31">#REF!</definedName>
    <definedName name="Jul_89" localSheetId="49">#REF!</definedName>
    <definedName name="Jul_89" localSheetId="50">#REF!</definedName>
    <definedName name="Jul_89" localSheetId="56">#REF!</definedName>
    <definedName name="Jul_89" localSheetId="57">#REF!</definedName>
    <definedName name="Jul_89" localSheetId="5">#REF!</definedName>
    <definedName name="Jul_89" localSheetId="59">#REF!</definedName>
    <definedName name="Jul_89" localSheetId="61">#REF!</definedName>
    <definedName name="Jul_89">#REF!</definedName>
    <definedName name="Jul_90" localSheetId="10">#REF!</definedName>
    <definedName name="Jul_90" localSheetId="31">#REF!</definedName>
    <definedName name="Jul_90" localSheetId="49">#REF!</definedName>
    <definedName name="Jul_90" localSheetId="50">#REF!</definedName>
    <definedName name="Jul_90" localSheetId="56">#REF!</definedName>
    <definedName name="Jul_90" localSheetId="57">#REF!</definedName>
    <definedName name="Jul_90" localSheetId="5">#REF!</definedName>
    <definedName name="Jul_90" localSheetId="59">#REF!</definedName>
    <definedName name="Jul_90" localSheetId="61">#REF!</definedName>
    <definedName name="Jul_90">#REF!</definedName>
    <definedName name="Jul_91" localSheetId="10">#REF!</definedName>
    <definedName name="Jul_91" localSheetId="31">#REF!</definedName>
    <definedName name="Jul_91" localSheetId="49">#REF!</definedName>
    <definedName name="Jul_91" localSheetId="50">#REF!</definedName>
    <definedName name="Jul_91" localSheetId="56">#REF!</definedName>
    <definedName name="Jul_91" localSheetId="57">#REF!</definedName>
    <definedName name="Jul_91" localSheetId="5">#REF!</definedName>
    <definedName name="Jul_91" localSheetId="59">#REF!</definedName>
    <definedName name="Jul_91" localSheetId="61">#REF!</definedName>
    <definedName name="Jul_91">#REF!</definedName>
    <definedName name="Jul_92" localSheetId="10">#REF!</definedName>
    <definedName name="Jul_92" localSheetId="31">#REF!</definedName>
    <definedName name="Jul_92" localSheetId="49">#REF!</definedName>
    <definedName name="Jul_92" localSheetId="50">#REF!</definedName>
    <definedName name="Jul_92" localSheetId="56">#REF!</definedName>
    <definedName name="Jul_92" localSheetId="57">#REF!</definedName>
    <definedName name="Jul_92" localSheetId="5">#REF!</definedName>
    <definedName name="Jul_92" localSheetId="59">#REF!</definedName>
    <definedName name="Jul_92" localSheetId="61">#REF!</definedName>
    <definedName name="Jul_92">#REF!</definedName>
    <definedName name="Jul_93" localSheetId="10">#REF!</definedName>
    <definedName name="Jul_93" localSheetId="31">#REF!</definedName>
    <definedName name="Jul_93" localSheetId="49">#REF!</definedName>
    <definedName name="Jul_93" localSheetId="50">#REF!</definedName>
    <definedName name="Jul_93" localSheetId="56">#REF!</definedName>
    <definedName name="Jul_93" localSheetId="57">#REF!</definedName>
    <definedName name="Jul_93" localSheetId="5">#REF!</definedName>
    <definedName name="Jul_93" localSheetId="59">#REF!</definedName>
    <definedName name="Jul_93" localSheetId="61">#REF!</definedName>
    <definedName name="Jul_93">#REF!</definedName>
    <definedName name="Jul_94" localSheetId="10">#REF!</definedName>
    <definedName name="Jul_94" localSheetId="31">#REF!</definedName>
    <definedName name="Jul_94" localSheetId="49">#REF!</definedName>
    <definedName name="Jul_94" localSheetId="50">#REF!</definedName>
    <definedName name="Jul_94" localSheetId="56">#REF!</definedName>
    <definedName name="Jul_94" localSheetId="57">#REF!</definedName>
    <definedName name="Jul_94" localSheetId="5">#REF!</definedName>
    <definedName name="Jul_94" localSheetId="59">#REF!</definedName>
    <definedName name="Jul_94" localSheetId="61">#REF!</definedName>
    <definedName name="Jul_94">#REF!</definedName>
    <definedName name="Jul_95" localSheetId="10">#REF!</definedName>
    <definedName name="Jul_95" localSheetId="31">#REF!</definedName>
    <definedName name="Jul_95" localSheetId="49">#REF!</definedName>
    <definedName name="Jul_95" localSheetId="50">#REF!</definedName>
    <definedName name="Jul_95" localSheetId="56">#REF!</definedName>
    <definedName name="Jul_95" localSheetId="57">#REF!</definedName>
    <definedName name="Jul_95" localSheetId="5">#REF!</definedName>
    <definedName name="Jul_95" localSheetId="59">#REF!</definedName>
    <definedName name="Jul_95" localSheetId="61">#REF!</definedName>
    <definedName name="Jul_95">#REF!</definedName>
    <definedName name="Jul_96" localSheetId="10">#REF!</definedName>
    <definedName name="Jul_96" localSheetId="31">#REF!</definedName>
    <definedName name="Jul_96" localSheetId="49">#REF!</definedName>
    <definedName name="Jul_96" localSheetId="50">#REF!</definedName>
    <definedName name="Jul_96" localSheetId="56">#REF!</definedName>
    <definedName name="Jul_96" localSheetId="57">#REF!</definedName>
    <definedName name="Jul_96" localSheetId="5">#REF!</definedName>
    <definedName name="Jul_96" localSheetId="59">#REF!</definedName>
    <definedName name="Jul_96" localSheetId="61">#REF!</definedName>
    <definedName name="Jul_96">#REF!</definedName>
    <definedName name="Jul_97" localSheetId="10">#REF!</definedName>
    <definedName name="Jul_97" localSheetId="31">#REF!</definedName>
    <definedName name="Jul_97" localSheetId="49">#REF!</definedName>
    <definedName name="Jul_97" localSheetId="50">#REF!</definedName>
    <definedName name="Jul_97" localSheetId="56">#REF!</definedName>
    <definedName name="Jul_97" localSheetId="57">#REF!</definedName>
    <definedName name="Jul_97" localSheetId="5">#REF!</definedName>
    <definedName name="Jul_97" localSheetId="59">#REF!</definedName>
    <definedName name="Jul_97" localSheetId="61">#REF!</definedName>
    <definedName name="Jul_97">#REF!</definedName>
    <definedName name="Jul_98" localSheetId="10">#REF!</definedName>
    <definedName name="Jul_98" localSheetId="31">#REF!</definedName>
    <definedName name="Jul_98" localSheetId="49">#REF!</definedName>
    <definedName name="Jul_98" localSheetId="50">#REF!</definedName>
    <definedName name="Jul_98" localSheetId="56">#REF!</definedName>
    <definedName name="Jul_98" localSheetId="57">#REF!</definedName>
    <definedName name="Jul_98" localSheetId="5">#REF!</definedName>
    <definedName name="Jul_98" localSheetId="59">#REF!</definedName>
    <definedName name="Jul_98" localSheetId="61">#REF!</definedName>
    <definedName name="Jul_98">#REF!</definedName>
    <definedName name="Jul_99" localSheetId="10">#REF!</definedName>
    <definedName name="Jul_99" localSheetId="31">#REF!</definedName>
    <definedName name="Jul_99" localSheetId="49">#REF!</definedName>
    <definedName name="Jul_99" localSheetId="50">#REF!</definedName>
    <definedName name="Jul_99" localSheetId="56">#REF!</definedName>
    <definedName name="Jul_99" localSheetId="57">#REF!</definedName>
    <definedName name="Jul_99" localSheetId="5">#REF!</definedName>
    <definedName name="Jul_99" localSheetId="59">#REF!</definedName>
    <definedName name="Jul_99" localSheetId="61">#REF!</definedName>
    <definedName name="Jul_99">#REF!</definedName>
    <definedName name="Jun_50" localSheetId="10">#REF!</definedName>
    <definedName name="Jun_50" localSheetId="31">#REF!</definedName>
    <definedName name="Jun_50" localSheetId="49">#REF!</definedName>
    <definedName name="Jun_50" localSheetId="50">#REF!</definedName>
    <definedName name="Jun_50" localSheetId="56">#REF!</definedName>
    <definedName name="Jun_50" localSheetId="57">#REF!</definedName>
    <definedName name="Jun_50" localSheetId="5">#REF!</definedName>
    <definedName name="Jun_50" localSheetId="59">#REF!</definedName>
    <definedName name="Jun_50" localSheetId="61">#REF!</definedName>
    <definedName name="Jun_50">#REF!</definedName>
    <definedName name="Jun_51" localSheetId="10">#REF!</definedName>
    <definedName name="Jun_51" localSheetId="31">#REF!</definedName>
    <definedName name="Jun_51" localSheetId="49">#REF!</definedName>
    <definedName name="Jun_51" localSheetId="50">#REF!</definedName>
    <definedName name="Jun_51" localSheetId="56">#REF!</definedName>
    <definedName name="Jun_51" localSheetId="57">#REF!</definedName>
    <definedName name="Jun_51" localSheetId="5">#REF!</definedName>
    <definedName name="Jun_51" localSheetId="59">#REF!</definedName>
    <definedName name="Jun_51" localSheetId="61">#REF!</definedName>
    <definedName name="Jun_51">#REF!</definedName>
    <definedName name="Jun_52" localSheetId="10">#REF!</definedName>
    <definedName name="Jun_52" localSheetId="31">#REF!</definedName>
    <definedName name="Jun_52" localSheetId="49">#REF!</definedName>
    <definedName name="Jun_52" localSheetId="50">#REF!</definedName>
    <definedName name="Jun_52" localSheetId="56">#REF!</definedName>
    <definedName name="Jun_52" localSheetId="57">#REF!</definedName>
    <definedName name="Jun_52" localSheetId="5">#REF!</definedName>
    <definedName name="Jun_52" localSheetId="59">#REF!</definedName>
    <definedName name="Jun_52" localSheetId="61">#REF!</definedName>
    <definedName name="Jun_52">#REF!</definedName>
    <definedName name="Jun_53" localSheetId="10">#REF!</definedName>
    <definedName name="Jun_53" localSheetId="31">#REF!</definedName>
    <definedName name="Jun_53" localSheetId="49">#REF!</definedName>
    <definedName name="Jun_53" localSheetId="50">#REF!</definedName>
    <definedName name="Jun_53" localSheetId="56">#REF!</definedName>
    <definedName name="Jun_53" localSheetId="57">#REF!</definedName>
    <definedName name="Jun_53" localSheetId="5">#REF!</definedName>
    <definedName name="Jun_53" localSheetId="59">#REF!</definedName>
    <definedName name="Jun_53" localSheetId="61">#REF!</definedName>
    <definedName name="Jun_53">#REF!</definedName>
    <definedName name="Jun_54" localSheetId="10">#REF!</definedName>
    <definedName name="Jun_54" localSheetId="31">#REF!</definedName>
    <definedName name="Jun_54" localSheetId="49">#REF!</definedName>
    <definedName name="Jun_54" localSheetId="50">#REF!</definedName>
    <definedName name="Jun_54" localSheetId="56">#REF!</definedName>
    <definedName name="Jun_54" localSheetId="57">#REF!</definedName>
    <definedName name="Jun_54" localSheetId="5">#REF!</definedName>
    <definedName name="Jun_54" localSheetId="59">#REF!</definedName>
    <definedName name="Jun_54" localSheetId="61">#REF!</definedName>
    <definedName name="Jun_54">#REF!</definedName>
    <definedName name="Jun_55" localSheetId="10">#REF!</definedName>
    <definedName name="Jun_55" localSheetId="31">#REF!</definedName>
    <definedName name="Jun_55" localSheetId="49">#REF!</definedName>
    <definedName name="Jun_55" localSheetId="50">#REF!</definedName>
    <definedName name="Jun_55" localSheetId="56">#REF!</definedName>
    <definedName name="Jun_55" localSheetId="57">#REF!</definedName>
    <definedName name="Jun_55" localSheetId="5">#REF!</definedName>
    <definedName name="Jun_55" localSheetId="59">#REF!</definedName>
    <definedName name="Jun_55" localSheetId="61">#REF!</definedName>
    <definedName name="Jun_55">#REF!</definedName>
    <definedName name="Jun_56" localSheetId="10">#REF!</definedName>
    <definedName name="Jun_56" localSheetId="31">#REF!</definedName>
    <definedName name="Jun_56" localSheetId="49">#REF!</definedName>
    <definedName name="Jun_56" localSheetId="50">#REF!</definedName>
    <definedName name="Jun_56" localSheetId="56">#REF!</definedName>
    <definedName name="Jun_56" localSheetId="57">#REF!</definedName>
    <definedName name="Jun_56" localSheetId="5">#REF!</definedName>
    <definedName name="Jun_56" localSheetId="59">#REF!</definedName>
    <definedName name="Jun_56" localSheetId="61">#REF!</definedName>
    <definedName name="Jun_56">#REF!</definedName>
    <definedName name="Jun_57" localSheetId="10">#REF!</definedName>
    <definedName name="Jun_57" localSheetId="31">#REF!</definedName>
    <definedName name="Jun_57" localSheetId="49">#REF!</definedName>
    <definedName name="Jun_57" localSheetId="50">#REF!</definedName>
    <definedName name="Jun_57" localSheetId="56">#REF!</definedName>
    <definedName name="Jun_57" localSheetId="57">#REF!</definedName>
    <definedName name="Jun_57" localSheetId="5">#REF!</definedName>
    <definedName name="Jun_57" localSheetId="59">#REF!</definedName>
    <definedName name="Jun_57" localSheetId="61">#REF!</definedName>
    <definedName name="Jun_57">#REF!</definedName>
    <definedName name="Jun_58" localSheetId="10">#REF!</definedName>
    <definedName name="Jun_58" localSheetId="31">#REF!</definedName>
    <definedName name="Jun_58" localSheetId="49">#REF!</definedName>
    <definedName name="Jun_58" localSheetId="50">#REF!</definedName>
    <definedName name="Jun_58" localSheetId="56">#REF!</definedName>
    <definedName name="Jun_58" localSheetId="57">#REF!</definedName>
    <definedName name="Jun_58" localSheetId="5">#REF!</definedName>
    <definedName name="Jun_58" localSheetId="59">#REF!</definedName>
    <definedName name="Jun_58" localSheetId="61">#REF!</definedName>
    <definedName name="Jun_58">#REF!</definedName>
    <definedName name="Jun_59" localSheetId="10">#REF!</definedName>
    <definedName name="Jun_59" localSheetId="31">#REF!</definedName>
    <definedName name="Jun_59" localSheetId="49">#REF!</definedName>
    <definedName name="Jun_59" localSheetId="50">#REF!</definedName>
    <definedName name="Jun_59" localSheetId="56">#REF!</definedName>
    <definedName name="Jun_59" localSheetId="57">#REF!</definedName>
    <definedName name="Jun_59" localSheetId="5">#REF!</definedName>
    <definedName name="Jun_59" localSheetId="59">#REF!</definedName>
    <definedName name="Jun_59" localSheetId="61">#REF!</definedName>
    <definedName name="Jun_59">#REF!</definedName>
    <definedName name="Jun_60" localSheetId="10">#REF!</definedName>
    <definedName name="Jun_60" localSheetId="31">#REF!</definedName>
    <definedName name="Jun_60" localSheetId="49">#REF!</definedName>
    <definedName name="Jun_60" localSheetId="50">#REF!</definedName>
    <definedName name="Jun_60" localSheetId="56">#REF!</definedName>
    <definedName name="Jun_60" localSheetId="57">#REF!</definedName>
    <definedName name="Jun_60" localSheetId="5">#REF!</definedName>
    <definedName name="Jun_60" localSheetId="59">#REF!</definedName>
    <definedName name="Jun_60" localSheetId="61">#REF!</definedName>
    <definedName name="Jun_60">#REF!</definedName>
    <definedName name="Jun_61" localSheetId="10">#REF!</definedName>
    <definedName name="Jun_61" localSheetId="31">#REF!</definedName>
    <definedName name="Jun_61" localSheetId="49">#REF!</definedName>
    <definedName name="Jun_61" localSheetId="50">#REF!</definedName>
    <definedName name="Jun_61" localSheetId="56">#REF!</definedName>
    <definedName name="Jun_61" localSheetId="57">#REF!</definedName>
    <definedName name="Jun_61" localSheetId="5">#REF!</definedName>
    <definedName name="Jun_61" localSheetId="59">#REF!</definedName>
    <definedName name="Jun_61" localSheetId="61">#REF!</definedName>
    <definedName name="Jun_61">#REF!</definedName>
    <definedName name="Jun_62" localSheetId="10">#REF!</definedName>
    <definedName name="Jun_62" localSheetId="31">#REF!</definedName>
    <definedName name="Jun_62" localSheetId="49">#REF!</definedName>
    <definedName name="Jun_62" localSheetId="50">#REF!</definedName>
    <definedName name="Jun_62" localSheetId="56">#REF!</definedName>
    <definedName name="Jun_62" localSheetId="57">#REF!</definedName>
    <definedName name="Jun_62" localSheetId="5">#REF!</definedName>
    <definedName name="Jun_62" localSheetId="59">#REF!</definedName>
    <definedName name="Jun_62" localSheetId="61">#REF!</definedName>
    <definedName name="Jun_62">#REF!</definedName>
    <definedName name="Jun_63" localSheetId="10">#REF!</definedName>
    <definedName name="Jun_63" localSheetId="31">#REF!</definedName>
    <definedName name="Jun_63" localSheetId="49">#REF!</definedName>
    <definedName name="Jun_63" localSheetId="50">#REF!</definedName>
    <definedName name="Jun_63" localSheetId="56">#REF!</definedName>
    <definedName name="Jun_63" localSheetId="57">#REF!</definedName>
    <definedName name="Jun_63" localSheetId="5">#REF!</definedName>
    <definedName name="Jun_63" localSheetId="59">#REF!</definedName>
    <definedName name="Jun_63" localSheetId="61">#REF!</definedName>
    <definedName name="Jun_63">#REF!</definedName>
    <definedName name="Jun_64" localSheetId="10">#REF!</definedName>
    <definedName name="Jun_64" localSheetId="31">#REF!</definedName>
    <definedName name="Jun_64" localSheetId="49">#REF!</definedName>
    <definedName name="Jun_64" localSheetId="50">#REF!</definedName>
    <definedName name="Jun_64" localSheetId="56">#REF!</definedName>
    <definedName name="Jun_64" localSheetId="57">#REF!</definedName>
    <definedName name="Jun_64" localSheetId="5">#REF!</definedName>
    <definedName name="Jun_64" localSheetId="59">#REF!</definedName>
    <definedName name="Jun_64" localSheetId="61">#REF!</definedName>
    <definedName name="Jun_64">#REF!</definedName>
    <definedName name="Jun_65" localSheetId="10">#REF!</definedName>
    <definedName name="Jun_65" localSheetId="31">#REF!</definedName>
    <definedName name="Jun_65" localSheetId="49">#REF!</definedName>
    <definedName name="Jun_65" localSheetId="50">#REF!</definedName>
    <definedName name="Jun_65" localSheetId="56">#REF!</definedName>
    <definedName name="Jun_65" localSheetId="57">#REF!</definedName>
    <definedName name="Jun_65" localSheetId="5">#REF!</definedName>
    <definedName name="Jun_65" localSheetId="59">#REF!</definedName>
    <definedName name="Jun_65" localSheetId="61">#REF!</definedName>
    <definedName name="Jun_65">#REF!</definedName>
    <definedName name="Jun_66" localSheetId="10">#REF!</definedName>
    <definedName name="Jun_66" localSheetId="31">#REF!</definedName>
    <definedName name="Jun_66" localSheetId="49">#REF!</definedName>
    <definedName name="Jun_66" localSheetId="50">#REF!</definedName>
    <definedName name="Jun_66" localSheetId="56">#REF!</definedName>
    <definedName name="Jun_66" localSheetId="57">#REF!</definedName>
    <definedName name="Jun_66" localSheetId="5">#REF!</definedName>
    <definedName name="Jun_66" localSheetId="59">#REF!</definedName>
    <definedName name="Jun_66" localSheetId="61">#REF!</definedName>
    <definedName name="Jun_66">#REF!</definedName>
    <definedName name="Jun_67" localSheetId="10">#REF!</definedName>
    <definedName name="Jun_67" localSheetId="31">#REF!</definedName>
    <definedName name="Jun_67" localSheetId="49">#REF!</definedName>
    <definedName name="Jun_67" localSheetId="50">#REF!</definedName>
    <definedName name="Jun_67" localSheetId="56">#REF!</definedName>
    <definedName name="Jun_67" localSheetId="57">#REF!</definedName>
    <definedName name="Jun_67" localSheetId="5">#REF!</definedName>
    <definedName name="Jun_67" localSheetId="59">#REF!</definedName>
    <definedName name="Jun_67" localSheetId="61">#REF!</definedName>
    <definedName name="Jun_67">#REF!</definedName>
    <definedName name="Jun_68" localSheetId="10">#REF!</definedName>
    <definedName name="Jun_68" localSheetId="31">#REF!</definedName>
    <definedName name="Jun_68" localSheetId="49">#REF!</definedName>
    <definedName name="Jun_68" localSheetId="50">#REF!</definedName>
    <definedName name="Jun_68" localSheetId="56">#REF!</definedName>
    <definedName name="Jun_68" localSheetId="57">#REF!</definedName>
    <definedName name="Jun_68" localSheetId="5">#REF!</definedName>
    <definedName name="Jun_68" localSheetId="59">#REF!</definedName>
    <definedName name="Jun_68" localSheetId="61">#REF!</definedName>
    <definedName name="Jun_68">#REF!</definedName>
    <definedName name="Jun_69" localSheetId="10">#REF!</definedName>
    <definedName name="Jun_69" localSheetId="31">#REF!</definedName>
    <definedName name="Jun_69" localSheetId="49">#REF!</definedName>
    <definedName name="Jun_69" localSheetId="50">#REF!</definedName>
    <definedName name="Jun_69" localSheetId="56">#REF!</definedName>
    <definedName name="Jun_69" localSheetId="57">#REF!</definedName>
    <definedName name="Jun_69" localSheetId="5">#REF!</definedName>
    <definedName name="Jun_69" localSheetId="59">#REF!</definedName>
    <definedName name="Jun_69" localSheetId="61">#REF!</definedName>
    <definedName name="Jun_69">#REF!</definedName>
    <definedName name="Jun_70" localSheetId="10">#REF!</definedName>
    <definedName name="Jun_70" localSheetId="31">#REF!</definedName>
    <definedName name="Jun_70" localSheetId="49">#REF!</definedName>
    <definedName name="Jun_70" localSheetId="50">#REF!</definedName>
    <definedName name="Jun_70" localSheetId="56">#REF!</definedName>
    <definedName name="Jun_70" localSheetId="57">#REF!</definedName>
    <definedName name="Jun_70" localSheetId="5">#REF!</definedName>
    <definedName name="Jun_70" localSheetId="59">#REF!</definedName>
    <definedName name="Jun_70" localSheetId="61">#REF!</definedName>
    <definedName name="Jun_70">#REF!</definedName>
    <definedName name="Jun_71" localSheetId="10">#REF!</definedName>
    <definedName name="Jun_71" localSheetId="31">#REF!</definedName>
    <definedName name="Jun_71" localSheetId="49">#REF!</definedName>
    <definedName name="Jun_71" localSheetId="50">#REF!</definedName>
    <definedName name="Jun_71" localSheetId="56">#REF!</definedName>
    <definedName name="Jun_71" localSheetId="57">#REF!</definedName>
    <definedName name="Jun_71" localSheetId="5">#REF!</definedName>
    <definedName name="Jun_71" localSheetId="59">#REF!</definedName>
    <definedName name="Jun_71" localSheetId="61">#REF!</definedName>
    <definedName name="Jun_71">#REF!</definedName>
    <definedName name="Jun_72" localSheetId="10">#REF!</definedName>
    <definedName name="Jun_72" localSheetId="31">#REF!</definedName>
    <definedName name="Jun_72" localSheetId="49">#REF!</definedName>
    <definedName name="Jun_72" localSheetId="50">#REF!</definedName>
    <definedName name="Jun_72" localSheetId="56">#REF!</definedName>
    <definedName name="Jun_72" localSheetId="57">#REF!</definedName>
    <definedName name="Jun_72" localSheetId="5">#REF!</definedName>
    <definedName name="Jun_72" localSheetId="59">#REF!</definedName>
    <definedName name="Jun_72" localSheetId="61">#REF!</definedName>
    <definedName name="Jun_72">#REF!</definedName>
    <definedName name="Jun_73" localSheetId="10">#REF!</definedName>
    <definedName name="Jun_73" localSheetId="31">#REF!</definedName>
    <definedName name="Jun_73" localSheetId="49">#REF!</definedName>
    <definedName name="Jun_73" localSheetId="50">#REF!</definedName>
    <definedName name="Jun_73" localSheetId="56">#REF!</definedName>
    <definedName name="Jun_73" localSheetId="57">#REF!</definedName>
    <definedName name="Jun_73" localSheetId="5">#REF!</definedName>
    <definedName name="Jun_73" localSheetId="59">#REF!</definedName>
    <definedName name="Jun_73" localSheetId="61">#REF!</definedName>
    <definedName name="Jun_73">#REF!</definedName>
    <definedName name="Jun_74" localSheetId="10">#REF!</definedName>
    <definedName name="Jun_74" localSheetId="31">#REF!</definedName>
    <definedName name="Jun_74" localSheetId="49">#REF!</definedName>
    <definedName name="Jun_74" localSheetId="50">#REF!</definedName>
    <definedName name="Jun_74" localSheetId="56">#REF!</definedName>
    <definedName name="Jun_74" localSheetId="57">#REF!</definedName>
    <definedName name="Jun_74" localSheetId="5">#REF!</definedName>
    <definedName name="Jun_74" localSheetId="59">#REF!</definedName>
    <definedName name="Jun_74" localSheetId="61">#REF!</definedName>
    <definedName name="Jun_74">#REF!</definedName>
    <definedName name="Jun_75" localSheetId="10">#REF!</definedName>
    <definedName name="Jun_75" localSheetId="31">#REF!</definedName>
    <definedName name="Jun_75" localSheetId="49">#REF!</definedName>
    <definedName name="Jun_75" localSheetId="50">#REF!</definedName>
    <definedName name="Jun_75" localSheetId="56">#REF!</definedName>
    <definedName name="Jun_75" localSheetId="57">#REF!</definedName>
    <definedName name="Jun_75" localSheetId="5">#REF!</definedName>
    <definedName name="Jun_75" localSheetId="59">#REF!</definedName>
    <definedName name="Jun_75" localSheetId="61">#REF!</definedName>
    <definedName name="Jun_75">#REF!</definedName>
    <definedName name="Jun_76" localSheetId="10">#REF!</definedName>
    <definedName name="Jun_76" localSheetId="31">#REF!</definedName>
    <definedName name="Jun_76" localSheetId="49">#REF!</definedName>
    <definedName name="Jun_76" localSheetId="50">#REF!</definedName>
    <definedName name="Jun_76" localSheetId="56">#REF!</definedName>
    <definedName name="Jun_76" localSheetId="57">#REF!</definedName>
    <definedName name="Jun_76" localSheetId="5">#REF!</definedName>
    <definedName name="Jun_76" localSheetId="59">#REF!</definedName>
    <definedName name="Jun_76" localSheetId="61">#REF!</definedName>
    <definedName name="Jun_76">#REF!</definedName>
    <definedName name="Jun_77" localSheetId="10">#REF!</definedName>
    <definedName name="Jun_77" localSheetId="31">#REF!</definedName>
    <definedName name="Jun_77" localSheetId="49">#REF!</definedName>
    <definedName name="Jun_77" localSheetId="50">#REF!</definedName>
    <definedName name="Jun_77" localSheetId="56">#REF!</definedName>
    <definedName name="Jun_77" localSheetId="57">#REF!</definedName>
    <definedName name="Jun_77" localSheetId="5">#REF!</definedName>
    <definedName name="Jun_77" localSheetId="59">#REF!</definedName>
    <definedName name="Jun_77" localSheetId="61">#REF!</definedName>
    <definedName name="Jun_77">#REF!</definedName>
    <definedName name="Jun_78" localSheetId="10">#REF!</definedName>
    <definedName name="Jun_78" localSheetId="31">#REF!</definedName>
    <definedName name="Jun_78" localSheetId="49">#REF!</definedName>
    <definedName name="Jun_78" localSheetId="50">#REF!</definedName>
    <definedName name="Jun_78" localSheetId="56">#REF!</definedName>
    <definedName name="Jun_78" localSheetId="57">#REF!</definedName>
    <definedName name="Jun_78" localSheetId="5">#REF!</definedName>
    <definedName name="Jun_78" localSheetId="59">#REF!</definedName>
    <definedName name="Jun_78" localSheetId="61">#REF!</definedName>
    <definedName name="Jun_78">#REF!</definedName>
    <definedName name="Jun_79" localSheetId="10">#REF!</definedName>
    <definedName name="Jun_79" localSheetId="31">#REF!</definedName>
    <definedName name="Jun_79" localSheetId="49">#REF!</definedName>
    <definedName name="Jun_79" localSheetId="50">#REF!</definedName>
    <definedName name="Jun_79" localSheetId="56">#REF!</definedName>
    <definedName name="Jun_79" localSheetId="57">#REF!</definedName>
    <definedName name="Jun_79" localSheetId="5">#REF!</definedName>
    <definedName name="Jun_79" localSheetId="59">#REF!</definedName>
    <definedName name="Jun_79" localSheetId="61">#REF!</definedName>
    <definedName name="Jun_79">#REF!</definedName>
    <definedName name="Jun_80" localSheetId="10">#REF!</definedName>
    <definedName name="Jun_80" localSheetId="31">#REF!</definedName>
    <definedName name="Jun_80" localSheetId="49">#REF!</definedName>
    <definedName name="Jun_80" localSheetId="50">#REF!</definedName>
    <definedName name="Jun_80" localSheetId="56">#REF!</definedName>
    <definedName name="Jun_80" localSheetId="57">#REF!</definedName>
    <definedName name="Jun_80" localSheetId="5">#REF!</definedName>
    <definedName name="Jun_80" localSheetId="59">#REF!</definedName>
    <definedName name="Jun_80" localSheetId="61">#REF!</definedName>
    <definedName name="Jun_80">#REF!</definedName>
    <definedName name="Jun_81" localSheetId="10">#REF!</definedName>
    <definedName name="Jun_81" localSheetId="31">#REF!</definedName>
    <definedName name="Jun_81" localSheetId="49">#REF!</definedName>
    <definedName name="Jun_81" localSheetId="50">#REF!</definedName>
    <definedName name="Jun_81" localSheetId="56">#REF!</definedName>
    <definedName name="Jun_81" localSheetId="57">#REF!</definedName>
    <definedName name="Jun_81" localSheetId="5">#REF!</definedName>
    <definedName name="Jun_81" localSheetId="59">#REF!</definedName>
    <definedName name="Jun_81" localSheetId="61">#REF!</definedName>
    <definedName name="Jun_81">#REF!</definedName>
    <definedName name="Jun_82" localSheetId="10">#REF!</definedName>
    <definedName name="Jun_82" localSheetId="31">#REF!</definedName>
    <definedName name="Jun_82" localSheetId="49">#REF!</definedName>
    <definedName name="Jun_82" localSheetId="50">#REF!</definedName>
    <definedName name="Jun_82" localSheetId="56">#REF!</definedName>
    <definedName name="Jun_82" localSheetId="57">#REF!</definedName>
    <definedName name="Jun_82" localSheetId="5">#REF!</definedName>
    <definedName name="Jun_82" localSheetId="59">#REF!</definedName>
    <definedName name="Jun_82" localSheetId="61">#REF!</definedName>
    <definedName name="Jun_82">#REF!</definedName>
    <definedName name="Jun_83" localSheetId="10">#REF!</definedName>
    <definedName name="Jun_83" localSheetId="31">#REF!</definedName>
    <definedName name="Jun_83" localSheetId="49">#REF!</definedName>
    <definedName name="Jun_83" localSheetId="50">#REF!</definedName>
    <definedName name="Jun_83" localSheetId="56">#REF!</definedName>
    <definedName name="Jun_83" localSheetId="57">#REF!</definedName>
    <definedName name="Jun_83" localSheetId="5">#REF!</definedName>
    <definedName name="Jun_83" localSheetId="59">#REF!</definedName>
    <definedName name="Jun_83" localSheetId="61">#REF!</definedName>
    <definedName name="Jun_83">#REF!</definedName>
    <definedName name="Jun_84" localSheetId="10">#REF!</definedName>
    <definedName name="Jun_84" localSheetId="31">#REF!</definedName>
    <definedName name="Jun_84" localSheetId="49">#REF!</definedName>
    <definedName name="Jun_84" localSheetId="50">#REF!</definedName>
    <definedName name="Jun_84" localSheetId="56">#REF!</definedName>
    <definedName name="Jun_84" localSheetId="57">#REF!</definedName>
    <definedName name="Jun_84" localSheetId="5">#REF!</definedName>
    <definedName name="Jun_84" localSheetId="59">#REF!</definedName>
    <definedName name="Jun_84" localSheetId="61">#REF!</definedName>
    <definedName name="Jun_84">#REF!</definedName>
    <definedName name="Jun_85" localSheetId="10">#REF!</definedName>
    <definedName name="Jun_85" localSheetId="31">#REF!</definedName>
    <definedName name="Jun_85" localSheetId="49">#REF!</definedName>
    <definedName name="Jun_85" localSheetId="50">#REF!</definedName>
    <definedName name="Jun_85" localSheetId="56">#REF!</definedName>
    <definedName name="Jun_85" localSheetId="57">#REF!</definedName>
    <definedName name="Jun_85" localSheetId="5">#REF!</definedName>
    <definedName name="Jun_85" localSheetId="59">#REF!</definedName>
    <definedName name="Jun_85" localSheetId="61">#REF!</definedName>
    <definedName name="Jun_85">#REF!</definedName>
    <definedName name="Jun_86" localSheetId="10">#REF!</definedName>
    <definedName name="Jun_86" localSheetId="31">#REF!</definedName>
    <definedName name="Jun_86" localSheetId="49">#REF!</definedName>
    <definedName name="Jun_86" localSheetId="50">#REF!</definedName>
    <definedName name="Jun_86" localSheetId="56">#REF!</definedName>
    <definedName name="Jun_86" localSheetId="57">#REF!</definedName>
    <definedName name="Jun_86" localSheetId="5">#REF!</definedName>
    <definedName name="Jun_86" localSheetId="59">#REF!</definedName>
    <definedName name="Jun_86" localSheetId="61">#REF!</definedName>
    <definedName name="Jun_86">#REF!</definedName>
    <definedName name="Jun_87" localSheetId="10">#REF!</definedName>
    <definedName name="Jun_87" localSheetId="31">#REF!</definedName>
    <definedName name="Jun_87" localSheetId="49">#REF!</definedName>
    <definedName name="Jun_87" localSheetId="50">#REF!</definedName>
    <definedName name="Jun_87" localSheetId="56">#REF!</definedName>
    <definedName name="Jun_87" localSheetId="57">#REF!</definedName>
    <definedName name="Jun_87" localSheetId="5">#REF!</definedName>
    <definedName name="Jun_87" localSheetId="59">#REF!</definedName>
    <definedName name="Jun_87" localSheetId="61">#REF!</definedName>
    <definedName name="Jun_87">#REF!</definedName>
    <definedName name="Jun_88" localSheetId="10">#REF!</definedName>
    <definedName name="Jun_88" localSheetId="31">#REF!</definedName>
    <definedName name="Jun_88" localSheetId="49">#REF!</definedName>
    <definedName name="Jun_88" localSheetId="50">#REF!</definedName>
    <definedName name="Jun_88" localSheetId="56">#REF!</definedName>
    <definedName name="Jun_88" localSheetId="57">#REF!</definedName>
    <definedName name="Jun_88" localSheetId="5">#REF!</definedName>
    <definedName name="Jun_88" localSheetId="59">#REF!</definedName>
    <definedName name="Jun_88" localSheetId="61">#REF!</definedName>
    <definedName name="Jun_88">#REF!</definedName>
    <definedName name="Jun_89" localSheetId="10">#REF!</definedName>
    <definedName name="Jun_89" localSheetId="31">#REF!</definedName>
    <definedName name="Jun_89" localSheetId="49">#REF!</definedName>
    <definedName name="Jun_89" localSheetId="50">#REF!</definedName>
    <definedName name="Jun_89" localSheetId="56">#REF!</definedName>
    <definedName name="Jun_89" localSheetId="57">#REF!</definedName>
    <definedName name="Jun_89" localSheetId="5">#REF!</definedName>
    <definedName name="Jun_89" localSheetId="59">#REF!</definedName>
    <definedName name="Jun_89" localSheetId="61">#REF!</definedName>
    <definedName name="Jun_89">#REF!</definedName>
    <definedName name="Jun_90" localSheetId="10">#REF!</definedName>
    <definedName name="Jun_90" localSheetId="31">#REF!</definedName>
    <definedName name="Jun_90" localSheetId="49">#REF!</definedName>
    <definedName name="Jun_90" localSheetId="50">#REF!</definedName>
    <definedName name="Jun_90" localSheetId="56">#REF!</definedName>
    <definedName name="Jun_90" localSheetId="57">#REF!</definedName>
    <definedName name="Jun_90" localSheetId="5">#REF!</definedName>
    <definedName name="Jun_90" localSheetId="59">#REF!</definedName>
    <definedName name="Jun_90" localSheetId="61">#REF!</definedName>
    <definedName name="Jun_90">#REF!</definedName>
    <definedName name="Jun_91" localSheetId="10">#REF!</definedName>
    <definedName name="Jun_91" localSheetId="31">#REF!</definedName>
    <definedName name="Jun_91" localSheetId="49">#REF!</definedName>
    <definedName name="Jun_91" localSheetId="50">#REF!</definedName>
    <definedName name="Jun_91" localSheetId="56">#REF!</definedName>
    <definedName name="Jun_91" localSheetId="57">#REF!</definedName>
    <definedName name="Jun_91" localSheetId="5">#REF!</definedName>
    <definedName name="Jun_91" localSheetId="59">#REF!</definedName>
    <definedName name="Jun_91" localSheetId="61">#REF!</definedName>
    <definedName name="Jun_91">#REF!</definedName>
    <definedName name="Jun_92" localSheetId="10">#REF!</definedName>
    <definedName name="Jun_92" localSheetId="31">#REF!</definedName>
    <definedName name="Jun_92" localSheetId="49">#REF!</definedName>
    <definedName name="Jun_92" localSheetId="50">#REF!</definedName>
    <definedName name="Jun_92" localSheetId="56">#REF!</definedName>
    <definedName name="Jun_92" localSheetId="57">#REF!</definedName>
    <definedName name="Jun_92" localSheetId="5">#REF!</definedName>
    <definedName name="Jun_92" localSheetId="59">#REF!</definedName>
    <definedName name="Jun_92" localSheetId="61">#REF!</definedName>
    <definedName name="Jun_92">#REF!</definedName>
    <definedName name="Jun_93" localSheetId="10">#REF!</definedName>
    <definedName name="Jun_93" localSheetId="31">#REF!</definedName>
    <definedName name="Jun_93" localSheetId="49">#REF!</definedName>
    <definedName name="Jun_93" localSheetId="50">#REF!</definedName>
    <definedName name="Jun_93" localSheetId="56">#REF!</definedName>
    <definedName name="Jun_93" localSheetId="57">#REF!</definedName>
    <definedName name="Jun_93" localSheetId="5">#REF!</definedName>
    <definedName name="Jun_93" localSheetId="59">#REF!</definedName>
    <definedName name="Jun_93" localSheetId="61">#REF!</definedName>
    <definedName name="Jun_93">#REF!</definedName>
    <definedName name="Jun_94" localSheetId="10">#REF!</definedName>
    <definedName name="Jun_94" localSheetId="31">#REF!</definedName>
    <definedName name="Jun_94" localSheetId="49">#REF!</definedName>
    <definedName name="Jun_94" localSheetId="50">#REF!</definedName>
    <definedName name="Jun_94" localSheetId="56">#REF!</definedName>
    <definedName name="Jun_94" localSheetId="57">#REF!</definedName>
    <definedName name="Jun_94" localSheetId="5">#REF!</definedName>
    <definedName name="Jun_94" localSheetId="59">#REF!</definedName>
    <definedName name="Jun_94" localSheetId="61">#REF!</definedName>
    <definedName name="Jun_94">#REF!</definedName>
    <definedName name="Jun_95" localSheetId="10">#REF!</definedName>
    <definedName name="Jun_95" localSheetId="31">#REF!</definedName>
    <definedName name="Jun_95" localSheetId="49">#REF!</definedName>
    <definedName name="Jun_95" localSheetId="50">#REF!</definedName>
    <definedName name="Jun_95" localSheetId="56">#REF!</definedName>
    <definedName name="Jun_95" localSheetId="57">#REF!</definedName>
    <definedName name="Jun_95" localSheetId="5">#REF!</definedName>
    <definedName name="Jun_95" localSheetId="59">#REF!</definedName>
    <definedName name="Jun_95" localSheetId="61">#REF!</definedName>
    <definedName name="Jun_95">#REF!</definedName>
    <definedName name="Jun_96" localSheetId="10">#REF!</definedName>
    <definedName name="Jun_96" localSheetId="31">#REF!</definedName>
    <definedName name="Jun_96" localSheetId="49">#REF!</definedName>
    <definedName name="Jun_96" localSheetId="50">#REF!</definedName>
    <definedName name="Jun_96" localSheetId="56">#REF!</definedName>
    <definedName name="Jun_96" localSheetId="57">#REF!</definedName>
    <definedName name="Jun_96" localSheetId="5">#REF!</definedName>
    <definedName name="Jun_96" localSheetId="59">#REF!</definedName>
    <definedName name="Jun_96" localSheetId="61">#REF!</definedName>
    <definedName name="Jun_96">#REF!</definedName>
    <definedName name="Jun_97" localSheetId="10">#REF!</definedName>
    <definedName name="Jun_97" localSheetId="31">#REF!</definedName>
    <definedName name="Jun_97" localSheetId="49">#REF!</definedName>
    <definedName name="Jun_97" localSheetId="50">#REF!</definedName>
    <definedName name="Jun_97" localSheetId="56">#REF!</definedName>
    <definedName name="Jun_97" localSheetId="57">#REF!</definedName>
    <definedName name="Jun_97" localSheetId="5">#REF!</definedName>
    <definedName name="Jun_97" localSheetId="59">#REF!</definedName>
    <definedName name="Jun_97" localSheetId="61">#REF!</definedName>
    <definedName name="Jun_97">#REF!</definedName>
    <definedName name="Jun_98" localSheetId="10">#REF!</definedName>
    <definedName name="Jun_98" localSheetId="31">#REF!</definedName>
    <definedName name="Jun_98" localSheetId="49">#REF!</definedName>
    <definedName name="Jun_98" localSheetId="50">#REF!</definedName>
    <definedName name="Jun_98" localSheetId="56">#REF!</definedName>
    <definedName name="Jun_98" localSheetId="57">#REF!</definedName>
    <definedName name="Jun_98" localSheetId="5">#REF!</definedName>
    <definedName name="Jun_98" localSheetId="59">#REF!</definedName>
    <definedName name="Jun_98" localSheetId="61">#REF!</definedName>
    <definedName name="Jun_98">#REF!</definedName>
    <definedName name="Jun_99" localSheetId="10">#REF!</definedName>
    <definedName name="Jun_99" localSheetId="31">#REF!</definedName>
    <definedName name="Jun_99" localSheetId="49">#REF!</definedName>
    <definedName name="Jun_99" localSheetId="50">#REF!</definedName>
    <definedName name="Jun_99" localSheetId="56">#REF!</definedName>
    <definedName name="Jun_99" localSheetId="57">#REF!</definedName>
    <definedName name="Jun_99" localSheetId="5">#REF!</definedName>
    <definedName name="Jun_99" localSheetId="59">#REF!</definedName>
    <definedName name="Jun_99" localSheetId="61">#REF!</definedName>
    <definedName name="Jun_99">#REF!</definedName>
    <definedName name="K" localSheetId="10">#REF!</definedName>
    <definedName name="K" localSheetId="31">#REF!</definedName>
    <definedName name="K" localSheetId="49">#REF!</definedName>
    <definedName name="K" localSheetId="50">#REF!</definedName>
    <definedName name="K" localSheetId="56">#REF!</definedName>
    <definedName name="K" localSheetId="57">#REF!</definedName>
    <definedName name="K" localSheetId="5">#REF!</definedName>
    <definedName name="K" localSheetId="59">#REF!</definedName>
    <definedName name="K" localSheetId="61">#REF!</definedName>
    <definedName name="K">#REF!</definedName>
    <definedName name="KDSE" localSheetId="10">#REF!</definedName>
    <definedName name="KDSE" localSheetId="31">#REF!</definedName>
    <definedName name="KDSE" localSheetId="49">#REF!</definedName>
    <definedName name="KDSE" localSheetId="50">#REF!</definedName>
    <definedName name="KDSE" localSheetId="56">#REF!</definedName>
    <definedName name="KDSE" localSheetId="57">#REF!</definedName>
    <definedName name="KDSE" localSheetId="5">#REF!</definedName>
    <definedName name="KDSE" localSheetId="59">#REF!</definedName>
    <definedName name="KDSE" localSheetId="61">#REF!</definedName>
    <definedName name="KDSE">#REF!</definedName>
    <definedName name="KDSF" localSheetId="10">#REF!</definedName>
    <definedName name="KDSF" localSheetId="31">#REF!</definedName>
    <definedName name="KDSF" localSheetId="49">#REF!</definedName>
    <definedName name="KDSF" localSheetId="50">#REF!</definedName>
    <definedName name="KDSF" localSheetId="56">#REF!</definedName>
    <definedName name="KDSF" localSheetId="57">#REF!</definedName>
    <definedName name="KDSF" localSheetId="5">#REF!</definedName>
    <definedName name="KDSF" localSheetId="59">#REF!</definedName>
    <definedName name="KDSF" localSheetId="61">#REF!</definedName>
    <definedName name="KDSF">#REF!</definedName>
    <definedName name="KEY">'[94]Old Table'!$A$1:$AB$51</definedName>
    <definedName name="kk" localSheetId="10">#REF!</definedName>
    <definedName name="kk" localSheetId="31" hidden="1">{"Tab1",#N/A,FALSE,"P";"Tab2",#N/A,FALSE,"P"}</definedName>
    <definedName name="kk" localSheetId="49" hidden="1">{"Tab1",#N/A,FALSE,"P";"Tab2",#N/A,FALSE,"P"}</definedName>
    <definedName name="kk" localSheetId="50" hidden="1">{"Tab1",#N/A,FALSE,"P";"Tab2",#N/A,FALSE,"P"}</definedName>
    <definedName name="kk" localSheetId="56" hidden="1">{"Tab1",#N/A,FALSE,"P";"Tab2",#N/A,FALSE,"P"}</definedName>
    <definedName name="kk" localSheetId="57" hidden="1">{"Tab1",#N/A,FALSE,"P";"Tab2",#N/A,FALSE,"P"}</definedName>
    <definedName name="kk" localSheetId="5" hidden="1">{"Tab1",#N/A,FALSE,"P";"Tab2",#N/A,FALSE,"P"}</definedName>
    <definedName name="kk" localSheetId="59" hidden="1">{"Tab1",#N/A,FALSE,"P";"Tab2",#N/A,FALSE,"P"}</definedName>
    <definedName name="kk" localSheetId="61" hidden="1">{"Tab1",#N/A,FALSE,"P";"Tab2",#N/A,FALSE,"P"}</definedName>
    <definedName name="kk" hidden="1">{"Tab1",#N/A,FALSE,"P";"Tab2",#N/A,FALSE,"P"}</definedName>
    <definedName name="kkk" localSheetId="10" hidden="1">{"WEO",#N/A,FALSE,"Data";"PRI",#N/A,FALSE,"Data";"QUA",#N/A,FALSE,"Data"}</definedName>
    <definedName name="kkk" localSheetId="31" hidden="1">{"WEO",#N/A,FALSE,"Data";"PRI",#N/A,FALSE,"Data";"QUA",#N/A,FALSE,"Data"}</definedName>
    <definedName name="kkk" localSheetId="49" hidden="1">{"WEO",#N/A,FALSE,"Data";"PRI",#N/A,FALSE,"Data";"QUA",#N/A,FALSE,"Data"}</definedName>
    <definedName name="kkk" localSheetId="50" hidden="1">{"WEO",#N/A,FALSE,"Data";"PRI",#N/A,FALSE,"Data";"QUA",#N/A,FALSE,"Data"}</definedName>
    <definedName name="kkk" localSheetId="56" hidden="1">{"WEO",#N/A,FALSE,"Data";"PRI",#N/A,FALSE,"Data";"QUA",#N/A,FALSE,"Data"}</definedName>
    <definedName name="kkk" localSheetId="57" hidden="1">{"WEO",#N/A,FALSE,"Data";"PRI",#N/A,FALSE,"Data";"QUA",#N/A,FALSE,"Data"}</definedName>
    <definedName name="kkk" localSheetId="5" hidden="1">{"WEO",#N/A,FALSE,"Data";"PRI",#N/A,FALSE,"Data";"QUA",#N/A,FALSE,"Data"}</definedName>
    <definedName name="kkk" localSheetId="59" hidden="1">{"WEO",#N/A,FALSE,"Data";"PRI",#N/A,FALSE,"Data";"QUA",#N/A,FALSE,"Data"}</definedName>
    <definedName name="kkk" localSheetId="61" hidden="1">{"WEO",#N/A,FALSE,"Data";"PRI",#N/A,FALSE,"Data";"QUA",#N/A,FALSE,"Data"}</definedName>
    <definedName name="kkk" hidden="1">{"WEO",#N/A,FALSE,"Data";"PRI",#N/A,FALSE,"Data";"QUA",#N/A,FALSE,"Data"}</definedName>
    <definedName name="kkkk" localSheetId="10" hidden="1">[107]M!#REF!</definedName>
    <definedName name="kkkk" hidden="1">[107]M!#REF!</definedName>
    <definedName name="KR" localSheetId="10">'[26]10'!#REF!</definedName>
    <definedName name="KR" localSheetId="1">'[27]10'!#REF!</definedName>
    <definedName name="KR" localSheetId="2">'[27]10'!#REF!</definedName>
    <definedName name="KR" localSheetId="31">'[26]10'!#REF!</definedName>
    <definedName name="KR" localSheetId="4">'[26]10'!#REF!</definedName>
    <definedName name="KR" localSheetId="56">'[26]10'!#REF!</definedName>
    <definedName name="KR" localSheetId="57">'[26]10'!#REF!</definedName>
    <definedName name="KR" localSheetId="5">'[26]10'!#REF!</definedName>
    <definedName name="KR" localSheetId="59">'[26]10'!#REF!</definedName>
    <definedName name="KR" localSheetId="61">'[26]10'!#REF!</definedName>
    <definedName name="KR" localSheetId="6">'[27]10'!#REF!</definedName>
    <definedName name="KR" localSheetId="7">'[27]10'!#REF!</definedName>
    <definedName name="KR">'[27]10'!#REF!</definedName>
    <definedName name="KRISHAY" localSheetId="10">'[26]10'!#REF!</definedName>
    <definedName name="KRISHAY" localSheetId="1">'[27]10'!#REF!</definedName>
    <definedName name="KRISHAY" localSheetId="2">'[27]10'!#REF!</definedName>
    <definedName name="KRISHAY" localSheetId="31">'[26]10'!#REF!</definedName>
    <definedName name="KRISHAY" localSheetId="4">'[26]10'!#REF!</definedName>
    <definedName name="KRISHAY" localSheetId="56">'[26]10'!#REF!</definedName>
    <definedName name="KRISHAY" localSheetId="57">'[26]10'!#REF!</definedName>
    <definedName name="KRISHAY" localSheetId="5">'[26]10'!#REF!</definedName>
    <definedName name="KRISHAY" localSheetId="59">'[26]10'!#REF!</definedName>
    <definedName name="KRISHAY" localSheetId="61">'[26]10'!#REF!</definedName>
    <definedName name="KRISHAY" localSheetId="6">'[27]10'!#REF!</definedName>
    <definedName name="KRISHAY" localSheetId="7">'[27]10'!#REF!</definedName>
    <definedName name="KRISHAY">'[27]10'!#REF!</definedName>
    <definedName name="KRR" localSheetId="10">'[26]10'!#REF!</definedName>
    <definedName name="KRR" localSheetId="31">'[26]10'!#REF!</definedName>
    <definedName name="KRR" localSheetId="49">'[27]10'!#REF!</definedName>
    <definedName name="KRR" localSheetId="50">'[27]10'!#REF!</definedName>
    <definedName name="KRR" localSheetId="56">'[26]10'!#REF!</definedName>
    <definedName name="KRR" localSheetId="57">'[26]10'!#REF!</definedName>
    <definedName name="KRR" localSheetId="59">'[26]10'!#REF!</definedName>
    <definedName name="KRR">'[26]10'!#REF!</definedName>
    <definedName name="KWD" localSheetId="10">#REF!</definedName>
    <definedName name="KWD" localSheetId="31">#REF!</definedName>
    <definedName name="KWD" localSheetId="49">#REF!</definedName>
    <definedName name="KWD" localSheetId="50">#REF!</definedName>
    <definedName name="KWD" localSheetId="56">#REF!</definedName>
    <definedName name="KWD" localSheetId="57">#REF!</definedName>
    <definedName name="KWD" localSheetId="5">#REF!</definedName>
    <definedName name="KWD" localSheetId="59">#REF!</definedName>
    <definedName name="KWD" localSheetId="61">#REF!</definedName>
    <definedName name="KWD">#REF!</definedName>
    <definedName name="L" localSheetId="10">#REF!</definedName>
    <definedName name="L" localSheetId="31">#REF!</definedName>
    <definedName name="L" localSheetId="49">#REF!</definedName>
    <definedName name="L" localSheetId="50">#REF!</definedName>
    <definedName name="L" localSheetId="56">#REF!</definedName>
    <definedName name="L" localSheetId="57">#REF!</definedName>
    <definedName name="L" localSheetId="5">#REF!</definedName>
    <definedName name="L" localSheetId="59">#REF!</definedName>
    <definedName name="L" localSheetId="61">#REF!</definedName>
    <definedName name="L">#REF!</definedName>
    <definedName name="last_EFF" localSheetId="10">#REF!</definedName>
    <definedName name="last_EFF" localSheetId="31">#REF!</definedName>
    <definedName name="last_EFF" localSheetId="49">#REF!</definedName>
    <definedName name="last_EFF" localSheetId="50">#REF!</definedName>
    <definedName name="last_EFF" localSheetId="56">#REF!</definedName>
    <definedName name="last_EFF" localSheetId="57">#REF!</definedName>
    <definedName name="last_EFF" localSheetId="5">#REF!</definedName>
    <definedName name="last_EFF" localSheetId="59">#REF!</definedName>
    <definedName name="last_EFF" localSheetId="61">#REF!</definedName>
    <definedName name="last_EFF">#REF!</definedName>
    <definedName name="last_PRGF" localSheetId="10">#REF!</definedName>
    <definedName name="last_PRGF" localSheetId="31">#REF!</definedName>
    <definedName name="last_PRGF" localSheetId="49">#REF!</definedName>
    <definedName name="last_PRGF" localSheetId="50">#REF!</definedName>
    <definedName name="last_PRGF" localSheetId="56">#REF!</definedName>
    <definedName name="last_PRGF" localSheetId="57">#REF!</definedName>
    <definedName name="last_PRGF" localSheetId="5">#REF!</definedName>
    <definedName name="last_PRGF" localSheetId="59">#REF!</definedName>
    <definedName name="last_PRGF" localSheetId="61">#REF!</definedName>
    <definedName name="last_PRGF">#REF!</definedName>
    <definedName name="Last_Row" localSheetId="10">IF('11'!Values_Entered,'11'!Header_Row+'11'!Number_of_Payments,'11'!Header_Row)</definedName>
    <definedName name="Last_Row" localSheetId="12">IF('13'!Values_Entered,Header_Row+'13'!Number_of_Payments,Header_Row)</definedName>
    <definedName name="Last_Row" localSheetId="1">IF('2'!Values_Entered,Header_Row+'2'!Number_of_Payments,Header_Row)</definedName>
    <definedName name="Last_Row" localSheetId="2">IF('3'!Values_Entered,Header_Row+'3'!Number_of_Payments,Header_Row)</definedName>
    <definedName name="Last_Row" localSheetId="31">IF('32'!Values_Entered,Header_Row+'32'!Number_of_Payments,Header_Row)</definedName>
    <definedName name="Last_Row" localSheetId="3">IF('4'!Values_Entered,Header_Row+'4'!Number_of_Payments,Header_Row)</definedName>
    <definedName name="Last_Row" localSheetId="4">IF('5'!Values_Entered,Header_Row+'5'!Number_of_Payments,Header_Row)</definedName>
    <definedName name="Last_Row" localSheetId="49">IF('51'!Values_Entered,Header_Row+'51'!Number_of_Payments,Header_Row)</definedName>
    <definedName name="Last_Row" localSheetId="50">IF('52'!Values_Entered,Header_Row+'52'!Number_of_Payments,Header_Row)</definedName>
    <definedName name="Last_Row" localSheetId="56">IF('57a-57b'!Values_Entered,Header_Row+'57a-57b'!Number_of_Payments,Header_Row)</definedName>
    <definedName name="Last_Row" localSheetId="57">IF('58'!Values_Entered,Header_Row+'58'!Number_of_Payments,Header_Row)</definedName>
    <definedName name="Last_Row" localSheetId="5">IF('6'!Values_Entered,Header_Row+'6'!Number_of_Payments,Header_Row)</definedName>
    <definedName name="Last_Row" localSheetId="59">IF('60'!Values_Entered,Header_Row+'60'!Number_of_Payments,Header_Row)</definedName>
    <definedName name="Last_Row" localSheetId="61">IF('62'!Values_Entered,Header_Row+'62'!Number_of_Payments,Header_Row)</definedName>
    <definedName name="Last_Row" localSheetId="6">IF('7'!Values_Entered,'7'!Header_Row+'7'!Number_of_Payments,'7'!Header_Row)</definedName>
    <definedName name="Last_Row" localSheetId="7">IF('8'!Values_Entered,Header_Row+'8'!Number_of_Payments,Header_Row)</definedName>
    <definedName name="Last_Row">IF(Values_Entered,Header_Row+Number_of_Payments,Header_Row)</definedName>
    <definedName name="last_STBY" localSheetId="10">#REF!</definedName>
    <definedName name="last_STBY" localSheetId="31">#REF!</definedName>
    <definedName name="last_STBY" localSheetId="49">#REF!</definedName>
    <definedName name="last_STBY" localSheetId="50">#REF!</definedName>
    <definedName name="last_STBY" localSheetId="56">#REF!</definedName>
    <definedName name="last_STBY" localSheetId="57">#REF!</definedName>
    <definedName name="last_STBY" localSheetId="5">#REF!</definedName>
    <definedName name="last_STBY" localSheetId="59">#REF!</definedName>
    <definedName name="last_STBY" localSheetId="61">#REF!</definedName>
    <definedName name="last_STBY">#REF!</definedName>
    <definedName name="latest1998" localSheetId="10">#REF!</definedName>
    <definedName name="latest1998" localSheetId="31">#REF!</definedName>
    <definedName name="latest1998" localSheetId="49">#REF!</definedName>
    <definedName name="latest1998" localSheetId="50">#REF!</definedName>
    <definedName name="latest1998" localSheetId="56">#REF!</definedName>
    <definedName name="latest1998" localSheetId="57">#REF!</definedName>
    <definedName name="latest1998" localSheetId="5">#REF!</definedName>
    <definedName name="latest1998" localSheetId="59">#REF!</definedName>
    <definedName name="latest1998" localSheetId="61">#REF!</definedName>
    <definedName name="latest1998">#REF!</definedName>
    <definedName name="LE" localSheetId="10">#REF!</definedName>
    <definedName name="LE" localSheetId="31">#REF!</definedName>
    <definedName name="LE" localSheetId="49">#REF!</definedName>
    <definedName name="LE" localSheetId="50">#REF!</definedName>
    <definedName name="LE" localSheetId="56">#REF!</definedName>
    <definedName name="LE" localSheetId="57">#REF!</definedName>
    <definedName name="LE" localSheetId="5">#REF!</definedName>
    <definedName name="LE" localSheetId="59">#REF!</definedName>
    <definedName name="LE" localSheetId="61">#REF!</definedName>
    <definedName name="LE">#REF!</definedName>
    <definedName name="LEGC" localSheetId="10">#REF!</definedName>
    <definedName name="LEGC" localSheetId="31">#REF!</definedName>
    <definedName name="LEGC" localSheetId="49">#REF!</definedName>
    <definedName name="LEGC" localSheetId="50">#REF!</definedName>
    <definedName name="LEGC" localSheetId="56">#REF!</definedName>
    <definedName name="LEGC" localSheetId="57">#REF!</definedName>
    <definedName name="LEGC" localSheetId="5">#REF!</definedName>
    <definedName name="LEGC" localSheetId="59">#REF!</definedName>
    <definedName name="LEGC" localSheetId="61">#REF!</definedName>
    <definedName name="LEGC">#REF!</definedName>
    <definedName name="LINES" localSheetId="10">#REF!</definedName>
    <definedName name="LINES" localSheetId="31">#REF!</definedName>
    <definedName name="LINES" localSheetId="49">#REF!</definedName>
    <definedName name="LINES" localSheetId="50">#REF!</definedName>
    <definedName name="LINES" localSheetId="56">#REF!</definedName>
    <definedName name="LINES" localSheetId="57">#REF!</definedName>
    <definedName name="LINES" localSheetId="5">#REF!</definedName>
    <definedName name="LINES" localSheetId="59">#REF!</definedName>
    <definedName name="LINES" localSheetId="61">#REF!</definedName>
    <definedName name="LINES">#REF!</definedName>
    <definedName name="Liquid_liabilities" localSheetId="10">#REF!</definedName>
    <definedName name="Liquid_liabilities" localSheetId="31">#REF!</definedName>
    <definedName name="Liquid_liabilities" localSheetId="49">#REF!</definedName>
    <definedName name="Liquid_liabilities" localSheetId="50">#REF!</definedName>
    <definedName name="Liquid_liabilities" localSheetId="56">#REF!</definedName>
    <definedName name="Liquid_liabilities" localSheetId="57">#REF!</definedName>
    <definedName name="Liquid_liabilities" localSheetId="5">#REF!</definedName>
    <definedName name="Liquid_liabilities" localSheetId="59">#REF!</definedName>
    <definedName name="Liquid_liabilities" localSheetId="61">#REF!</definedName>
    <definedName name="Liquid_liabilities">#REF!</definedName>
    <definedName name="Liquidity_ratio" localSheetId="10">#REF!</definedName>
    <definedName name="Liquidity_ratio" localSheetId="31">#REF!</definedName>
    <definedName name="Liquidity_ratio" localSheetId="49">#REF!</definedName>
    <definedName name="Liquidity_ratio" localSheetId="50">#REF!</definedName>
    <definedName name="Liquidity_ratio" localSheetId="56">#REF!</definedName>
    <definedName name="Liquidity_ratio" localSheetId="57">#REF!</definedName>
    <definedName name="Liquidity_ratio" localSheetId="5">#REF!</definedName>
    <definedName name="Liquidity_ratio" localSheetId="59">#REF!</definedName>
    <definedName name="Liquidity_ratio" localSheetId="61">#REF!</definedName>
    <definedName name="Liquidity_ratio">#REF!</definedName>
    <definedName name="LIST" localSheetId="10">[97]List!$A$11:$E$963</definedName>
    <definedName name="LIST" localSheetId="31">[97]List!$A$11:$E$963</definedName>
    <definedName name="LIST" localSheetId="4">[97]List!$A$11:$E$963</definedName>
    <definedName name="LIST" localSheetId="56">[97]List!$A$11:$E$963</definedName>
    <definedName name="LIST" localSheetId="57">[97]List!$A$11:$E$963</definedName>
    <definedName name="LIST" localSheetId="5">[97]List!$A$11:$E$963</definedName>
    <definedName name="LIST" localSheetId="59">[97]List!$A$11:$E$963</definedName>
    <definedName name="LIST" localSheetId="61">[97]List!$A$11:$E$963</definedName>
    <definedName name="LIST">[98]List!$A$11:$E$963</definedName>
    <definedName name="lita" localSheetId="10">'11'!lita</definedName>
    <definedName name="lita" localSheetId="31">'32'!lita</definedName>
    <definedName name="lita" localSheetId="49">'51'!lita</definedName>
    <definedName name="lita" localSheetId="50">'52'!lita</definedName>
    <definedName name="lita" localSheetId="56">'57a-57b'!lita</definedName>
    <definedName name="lita" localSheetId="57">'58'!lita</definedName>
    <definedName name="lita" localSheetId="5">'6'!lita</definedName>
    <definedName name="lita" localSheetId="59">'60'!lita</definedName>
    <definedName name="lita" localSheetId="61">'62'!lita</definedName>
    <definedName name="lita">[0]!lita</definedName>
    <definedName name="lj" localSheetId="10">'[106]10'!#REF!</definedName>
    <definedName name="lj" localSheetId="12">'[106]10'!#REF!</definedName>
    <definedName name="lj" localSheetId="1">'[106]10'!#REF!</definedName>
    <definedName name="lj" localSheetId="2">'[106]10'!#REF!</definedName>
    <definedName name="lj" localSheetId="31">'[106]10'!#REF!</definedName>
    <definedName name="lj" localSheetId="4">'[106]10'!#REF!</definedName>
    <definedName name="lj" localSheetId="49">'[106]10'!#REF!</definedName>
    <definedName name="lj" localSheetId="50">'[106]10'!#REF!</definedName>
    <definedName name="lj" localSheetId="56">'[106]10'!#REF!</definedName>
    <definedName name="lj" localSheetId="57">'[106]10'!#REF!</definedName>
    <definedName name="lj" localSheetId="5">'[106]10'!#REF!</definedName>
    <definedName name="lj" localSheetId="59">'[106]10'!#REF!</definedName>
    <definedName name="lj" localSheetId="61">'[106]10'!#REF!</definedName>
    <definedName name="lj" localSheetId="6">'[106]10'!#REF!</definedName>
    <definedName name="lj" localSheetId="7">'[106]10'!#REF!</definedName>
    <definedName name="lj">'[106]10'!#REF!</definedName>
    <definedName name="LL" localSheetId="10" hidden="1">{FALSE,FALSE,-1.25,-15.5,484.5,276.75,FALSE,FALSE,TRUE,TRUE,0,12,#N/A,46,#N/A,2.93460490463215,15.35,1,FALSE,FALSE,3,TRUE,1,FALSE,100,"Swvu.PLA1.","ACwvu.PLA1.",#N/A,FALSE,FALSE,0,0,0,0,2,"","",TRUE,TRUE,FALSE,FALSE,1,60,#N/A,#N/A,FALSE,FALSE,FALSE,FALSE,FALSE,FALSE,FALSE,9,65532,65532,FALSE,FALSE,TRUE,TRUE,TRUE}</definedName>
    <definedName name="ll" localSheetId="12">#REF!</definedName>
    <definedName name="ll" localSheetId="1">#REF!</definedName>
    <definedName name="ll" localSheetId="2">#REF!</definedName>
    <definedName name="ll" localSheetId="31">#REF!</definedName>
    <definedName name="ll" localSheetId="3">#REF!</definedName>
    <definedName name="ll" localSheetId="4">#REF!</definedName>
    <definedName name="ll" localSheetId="49">#REF!</definedName>
    <definedName name="ll" localSheetId="50">#REF!</definedName>
    <definedName name="ll" localSheetId="56">#REF!</definedName>
    <definedName name="ll" localSheetId="57">#REF!</definedName>
    <definedName name="ll" localSheetId="5">#REF!</definedName>
    <definedName name="ll" localSheetId="59">#REF!</definedName>
    <definedName name="ll" localSheetId="61">#REF!</definedName>
    <definedName name="ll" localSheetId="6">#REF!</definedName>
    <definedName name="ll" localSheetId="7">#REF!</definedName>
    <definedName name="ll">#REF!</definedName>
    <definedName name="LLL" localSheetId="10">'[26]10'!#REF!</definedName>
    <definedName name="LLL" localSheetId="12">'[27]10'!#REF!</definedName>
    <definedName name="LLL" localSheetId="1">'[27]10'!#REF!</definedName>
    <definedName name="LLL" localSheetId="2">'[27]10'!#REF!</definedName>
    <definedName name="LLL" localSheetId="31">'[26]10'!#REF!</definedName>
    <definedName name="LLL" localSheetId="4">'[26]10'!#REF!</definedName>
    <definedName name="LLL" localSheetId="49">'[27]10'!#REF!</definedName>
    <definedName name="LLL" localSheetId="50">'[27]10'!#REF!</definedName>
    <definedName name="LLL" localSheetId="56">'[26]10'!#REF!</definedName>
    <definedName name="LLL" localSheetId="57">'[26]10'!#REF!</definedName>
    <definedName name="LLL" localSheetId="5">'[26]10'!#REF!</definedName>
    <definedName name="LLL" localSheetId="59">'[26]10'!#REF!</definedName>
    <definedName name="LLL" localSheetId="61">'[26]10'!#REF!</definedName>
    <definedName name="LLL" localSheetId="6">'[27]10'!#REF!</definedName>
    <definedName name="LLL" localSheetId="7">'[27]10'!#REF!</definedName>
    <definedName name="LLL">'[27]10'!#REF!</definedName>
    <definedName name="llll" localSheetId="10" hidden="1">[105]M!#REF!</definedName>
    <definedName name="llll" localSheetId="31" hidden="1">[105]M!#REF!</definedName>
    <definedName name="llll" localSheetId="49" hidden="1">[105]M!#REF!</definedName>
    <definedName name="llll" localSheetId="50" hidden="1">[105]M!#REF!</definedName>
    <definedName name="llll" localSheetId="56" hidden="1">[105]M!#REF!</definedName>
    <definedName name="llll" localSheetId="57" hidden="1">[105]M!#REF!</definedName>
    <definedName name="llll" localSheetId="5" hidden="1">[105]M!#REF!</definedName>
    <definedName name="llll" localSheetId="59" hidden="1">[105]M!#REF!</definedName>
    <definedName name="llll" localSheetId="61" hidden="1">[105]M!#REF!</definedName>
    <definedName name="llll" hidden="1">[105]M!#REF!</definedName>
    <definedName name="llllllllllllllllllllllllllllllllllll" localSheetId="10">#REF!</definedName>
    <definedName name="llllllllllllllllllllllllllllllllllll" localSheetId="31">#REF!</definedName>
    <definedName name="llllllllllllllllllllllllllllllllllll" localSheetId="49">#REF!</definedName>
    <definedName name="llllllllllllllllllllllllllllllllllll" localSheetId="50">#REF!</definedName>
    <definedName name="llllllllllllllllllllllllllllllllllll" localSheetId="56">#REF!</definedName>
    <definedName name="llllllllllllllllllllllllllllllllllll" localSheetId="57">#REF!</definedName>
    <definedName name="llllllllllllllllllllllllllllllllllll" localSheetId="5">#REF!</definedName>
    <definedName name="llllllllllllllllllllllllllllllllllll" localSheetId="59">#REF!</definedName>
    <definedName name="llllllllllllllllllllllllllllllllllll" localSheetId="61">#REF!</definedName>
    <definedName name="llllllllllllllllllllllllllllllllllll">#REF!</definedName>
    <definedName name="loan">[53]Loan!$Q$15:$Q$127</definedName>
    <definedName name="Loan_Amount" localSheetId="10">#REF!</definedName>
    <definedName name="Loan_Amount" localSheetId="12">#REF!</definedName>
    <definedName name="Loan_Amount" localSheetId="1">#REF!</definedName>
    <definedName name="Loan_Amount" localSheetId="2">#REF!</definedName>
    <definedName name="Loan_Amount" localSheetId="31">#REF!</definedName>
    <definedName name="Loan_Amount" localSheetId="3">#REF!</definedName>
    <definedName name="Loan_Amount" localSheetId="4">#REF!</definedName>
    <definedName name="Loan_Amount" localSheetId="49">#REF!</definedName>
    <definedName name="Loan_Amount" localSheetId="50">#REF!</definedName>
    <definedName name="Loan_Amount" localSheetId="56">#REF!</definedName>
    <definedName name="Loan_Amount" localSheetId="57">#REF!</definedName>
    <definedName name="Loan_Amount" localSheetId="5">#REF!</definedName>
    <definedName name="Loan_Amount" localSheetId="59">#REF!</definedName>
    <definedName name="Loan_Amount" localSheetId="61">#REF!</definedName>
    <definedName name="Loan_Amount" localSheetId="6">#REF!</definedName>
    <definedName name="Loan_Amount" localSheetId="7">#REF!</definedName>
    <definedName name="Loan_Amount">#REF!</definedName>
    <definedName name="Loan_Start" localSheetId="10">#REF!</definedName>
    <definedName name="Loan_Start" localSheetId="12">#REF!</definedName>
    <definedName name="Loan_Start" localSheetId="1">#REF!</definedName>
    <definedName name="Loan_Start" localSheetId="2">#REF!</definedName>
    <definedName name="Loan_Start" localSheetId="31">#REF!</definedName>
    <definedName name="Loan_Start" localSheetId="3">#REF!</definedName>
    <definedName name="Loan_Start" localSheetId="4">#REF!</definedName>
    <definedName name="Loan_Start" localSheetId="49">#REF!</definedName>
    <definedName name="Loan_Start" localSheetId="50">#REF!</definedName>
    <definedName name="Loan_Start" localSheetId="56">#REF!</definedName>
    <definedName name="Loan_Start" localSheetId="57">#REF!</definedName>
    <definedName name="Loan_Start" localSheetId="5">#REF!</definedName>
    <definedName name="Loan_Start" localSheetId="59">#REF!</definedName>
    <definedName name="Loan_Start" localSheetId="61">#REF!</definedName>
    <definedName name="Loan_Start" localSheetId="6">#REF!</definedName>
    <definedName name="Loan_Start" localSheetId="7">#REF!</definedName>
    <definedName name="Loan_Start">#REF!</definedName>
    <definedName name="Loan_Years" localSheetId="10">#REF!</definedName>
    <definedName name="Loan_Years" localSheetId="12">#REF!</definedName>
    <definedName name="Loan_Years" localSheetId="1">#REF!</definedName>
    <definedName name="Loan_Years" localSheetId="2">#REF!</definedName>
    <definedName name="Loan_Years" localSheetId="31">#REF!</definedName>
    <definedName name="Loan_Years" localSheetId="3">#REF!</definedName>
    <definedName name="Loan_Years" localSheetId="4">#REF!</definedName>
    <definedName name="Loan_Years" localSheetId="49">#REF!</definedName>
    <definedName name="Loan_Years" localSheetId="50">#REF!</definedName>
    <definedName name="Loan_Years" localSheetId="56">#REF!</definedName>
    <definedName name="Loan_Years" localSheetId="57">#REF!</definedName>
    <definedName name="Loan_Years" localSheetId="5">#REF!</definedName>
    <definedName name="Loan_Years" localSheetId="59">#REF!</definedName>
    <definedName name="Loan_Years" localSheetId="61">#REF!</definedName>
    <definedName name="Loan_Years" localSheetId="6">#REF!</definedName>
    <definedName name="Loan_Years" localSheetId="7">#REF!</definedName>
    <definedName name="Loan_Years">#REF!</definedName>
    <definedName name="Location" localSheetId="10">#REF!</definedName>
    <definedName name="Location" localSheetId="31">#REF!</definedName>
    <definedName name="Location" localSheetId="49">#REF!</definedName>
    <definedName name="Location" localSheetId="50">#REF!</definedName>
    <definedName name="Location" localSheetId="56">#REF!</definedName>
    <definedName name="Location" localSheetId="57">#REF!</definedName>
    <definedName name="Location" localSheetId="5">#REF!</definedName>
    <definedName name="Location" localSheetId="59">#REF!</definedName>
    <definedName name="Location" localSheetId="61">#REF!</definedName>
    <definedName name="Location">#REF!</definedName>
    <definedName name="LP" localSheetId="10">#REF!</definedName>
    <definedName name="LP" localSheetId="31">#REF!</definedName>
    <definedName name="LP" localSheetId="49">#REF!</definedName>
    <definedName name="LP" localSheetId="50">#REF!</definedName>
    <definedName name="LP" localSheetId="56">#REF!</definedName>
    <definedName name="LP" localSheetId="57">#REF!</definedName>
    <definedName name="LP" localSheetId="5">#REF!</definedName>
    <definedName name="LP" localSheetId="59">#REF!</definedName>
    <definedName name="LP" localSheetId="61">#REF!</definedName>
    <definedName name="LP">#REF!</definedName>
    <definedName name="LTBOP.SR" localSheetId="10">#REF!</definedName>
    <definedName name="LTBOP.SR" localSheetId="31">#REF!</definedName>
    <definedName name="LTBOP.SR" localSheetId="49">#REF!</definedName>
    <definedName name="LTBOP.SR" localSheetId="50">#REF!</definedName>
    <definedName name="LTBOP.SR" localSheetId="56">#REF!</definedName>
    <definedName name="LTBOP.SR" localSheetId="57">#REF!</definedName>
    <definedName name="LTBOP.SR" localSheetId="5">#REF!</definedName>
    <definedName name="LTBOP.SR" localSheetId="59">#REF!</definedName>
    <definedName name="LTBOP.SR" localSheetId="61">#REF!</definedName>
    <definedName name="LTBOP.SR">#REF!</definedName>
    <definedName name="LTcirr" localSheetId="10">#REF!</definedName>
    <definedName name="LTcirr" localSheetId="31">#REF!</definedName>
    <definedName name="LTcirr" localSheetId="49">#REF!</definedName>
    <definedName name="LTcirr" localSheetId="50">#REF!</definedName>
    <definedName name="LTcirr" localSheetId="56">#REF!</definedName>
    <definedName name="LTcirr" localSheetId="57">#REF!</definedName>
    <definedName name="LTcirr" localSheetId="5">#REF!</definedName>
    <definedName name="LTcirr" localSheetId="59">#REF!</definedName>
    <definedName name="LTcirr" localSheetId="61">#REF!</definedName>
    <definedName name="LTcirr">#REF!</definedName>
    <definedName name="LTr" localSheetId="10">#REF!</definedName>
    <definedName name="LTr" localSheetId="31">#REF!</definedName>
    <definedName name="LTr" localSheetId="49">#REF!</definedName>
    <definedName name="LTr" localSheetId="50">#REF!</definedName>
    <definedName name="LTr" localSheetId="56">#REF!</definedName>
    <definedName name="LTr" localSheetId="57">#REF!</definedName>
    <definedName name="LTr" localSheetId="5">#REF!</definedName>
    <definedName name="LTr" localSheetId="59">#REF!</definedName>
    <definedName name="LTr" localSheetId="61">#REF!</definedName>
    <definedName name="LTr">#REF!</definedName>
    <definedName name="LUR">#N/A</definedName>
    <definedName name="Lyon">[15]C!$O$1</definedName>
    <definedName name="M" localSheetId="10">#REF!</definedName>
    <definedName name="M" localSheetId="1">#REF!</definedName>
    <definedName name="M" localSheetId="2">#REF!</definedName>
    <definedName name="M" localSheetId="31">#REF!</definedName>
    <definedName name="M" localSheetId="4">#REF!</definedName>
    <definedName name="M" localSheetId="49">#REF!</definedName>
    <definedName name="M" localSheetId="50">#REF!</definedName>
    <definedName name="M" localSheetId="56">#REF!</definedName>
    <definedName name="M" localSheetId="57">#REF!</definedName>
    <definedName name="M" localSheetId="5">#REF!</definedName>
    <definedName name="M" localSheetId="59">#REF!</definedName>
    <definedName name="M" localSheetId="61">#REF!</definedName>
    <definedName name="M" localSheetId="6">#REF!</definedName>
    <definedName name="M" localSheetId="7">#REF!</definedName>
    <definedName name="M">#REF!</definedName>
    <definedName name="M_S" localSheetId="10">#REF!</definedName>
    <definedName name="M_S" localSheetId="31">#REF!</definedName>
    <definedName name="M_S" localSheetId="49">#REF!</definedName>
    <definedName name="M_S" localSheetId="50">#REF!</definedName>
    <definedName name="M_S" localSheetId="56">#REF!</definedName>
    <definedName name="M_S" localSheetId="57">#REF!</definedName>
    <definedName name="M_S" localSheetId="5">#REF!</definedName>
    <definedName name="M_S" localSheetId="59">#REF!</definedName>
    <definedName name="M_S" localSheetId="61">#REF!</definedName>
    <definedName name="M_S">#REF!</definedName>
    <definedName name="MACRO" localSheetId="10">#REF!</definedName>
    <definedName name="MACRO" localSheetId="31">#REF!</definedName>
    <definedName name="MACRO" localSheetId="49">#REF!</definedName>
    <definedName name="MACRO" localSheetId="50">#REF!</definedName>
    <definedName name="MACRO" localSheetId="56">#REF!</definedName>
    <definedName name="MACRO" localSheetId="57">#REF!</definedName>
    <definedName name="MACRO" localSheetId="5">#REF!</definedName>
    <definedName name="MACRO" localSheetId="59">#REF!</definedName>
    <definedName name="MACRO" localSheetId="61">#REF!</definedName>
    <definedName name="MACRO">#REF!</definedName>
    <definedName name="MACRO_ASSUMP_2006" localSheetId="10">#REF!</definedName>
    <definedName name="MACRO_ASSUMP_2006" localSheetId="31">#REF!</definedName>
    <definedName name="MACRO_ASSUMP_2006" localSheetId="49">#REF!</definedName>
    <definedName name="MACRO_ASSUMP_2006" localSheetId="50">#REF!</definedName>
    <definedName name="MACRO_ASSUMP_2006" localSheetId="56">#REF!</definedName>
    <definedName name="MACRO_ASSUMP_2006" localSheetId="57">#REF!</definedName>
    <definedName name="MACRO_ASSUMP_2006" localSheetId="5">#REF!</definedName>
    <definedName name="MACRO_ASSUMP_2006" localSheetId="59">#REF!</definedName>
    <definedName name="MACRO_ASSUMP_2006" localSheetId="61">#REF!</definedName>
    <definedName name="MACRO_ASSUMP_2006">#REF!</definedName>
    <definedName name="Malaysia" localSheetId="10">#REF!</definedName>
    <definedName name="Malaysia" localSheetId="31">#REF!</definedName>
    <definedName name="Malaysia" localSheetId="49">#REF!</definedName>
    <definedName name="Malaysia" localSheetId="50">#REF!</definedName>
    <definedName name="Malaysia" localSheetId="56">#REF!</definedName>
    <definedName name="Malaysia" localSheetId="57">#REF!</definedName>
    <definedName name="Malaysia" localSheetId="5">#REF!</definedName>
    <definedName name="Malaysia" localSheetId="59">#REF!</definedName>
    <definedName name="Malaysia" localSheetId="61">#REF!</definedName>
    <definedName name="Malaysia">#REF!</definedName>
    <definedName name="Mar_50" localSheetId="10">#REF!</definedName>
    <definedName name="Mar_50" localSheetId="31">#REF!</definedName>
    <definedName name="Mar_50" localSheetId="49">#REF!</definedName>
    <definedName name="Mar_50" localSheetId="50">#REF!</definedName>
    <definedName name="Mar_50" localSheetId="56">#REF!</definedName>
    <definedName name="Mar_50" localSheetId="57">#REF!</definedName>
    <definedName name="Mar_50" localSheetId="5">#REF!</definedName>
    <definedName name="Mar_50" localSheetId="59">#REF!</definedName>
    <definedName name="Mar_50" localSheetId="61">#REF!</definedName>
    <definedName name="Mar_50">#REF!</definedName>
    <definedName name="Mar_51" localSheetId="10">#REF!</definedName>
    <definedName name="Mar_51" localSheetId="31">#REF!</definedName>
    <definedName name="Mar_51" localSheetId="49">#REF!</definedName>
    <definedName name="Mar_51" localSheetId="50">#REF!</definedName>
    <definedName name="Mar_51" localSheetId="56">#REF!</definedName>
    <definedName name="Mar_51" localSheetId="57">#REF!</definedName>
    <definedName name="Mar_51" localSheetId="5">#REF!</definedName>
    <definedName name="Mar_51" localSheetId="59">#REF!</definedName>
    <definedName name="Mar_51" localSheetId="61">#REF!</definedName>
    <definedName name="Mar_51">#REF!</definedName>
    <definedName name="Mar_52" localSheetId="10">#REF!</definedName>
    <definedName name="Mar_52" localSheetId="31">#REF!</definedName>
    <definedName name="Mar_52" localSheetId="49">#REF!</definedName>
    <definedName name="Mar_52" localSheetId="50">#REF!</definedName>
    <definedName name="Mar_52" localSheetId="56">#REF!</definedName>
    <definedName name="Mar_52" localSheetId="57">#REF!</definedName>
    <definedName name="Mar_52" localSheetId="5">#REF!</definedName>
    <definedName name="Mar_52" localSheetId="59">#REF!</definedName>
    <definedName name="Mar_52" localSheetId="61">#REF!</definedName>
    <definedName name="Mar_52">#REF!</definedName>
    <definedName name="Mar_53" localSheetId="10">#REF!</definedName>
    <definedName name="Mar_53" localSheetId="31">#REF!</definedName>
    <definedName name="Mar_53" localSheetId="49">#REF!</definedName>
    <definedName name="Mar_53" localSheetId="50">#REF!</definedName>
    <definedName name="Mar_53" localSheetId="56">#REF!</definedName>
    <definedName name="Mar_53" localSheetId="57">#REF!</definedName>
    <definedName name="Mar_53" localSheetId="5">#REF!</definedName>
    <definedName name="Mar_53" localSheetId="59">#REF!</definedName>
    <definedName name="Mar_53" localSheetId="61">#REF!</definedName>
    <definedName name="Mar_53">#REF!</definedName>
    <definedName name="Mar_54" localSheetId="10">#REF!</definedName>
    <definedName name="Mar_54" localSheetId="31">#REF!</definedName>
    <definedName name="Mar_54" localSheetId="49">#REF!</definedName>
    <definedName name="Mar_54" localSheetId="50">#REF!</definedName>
    <definedName name="Mar_54" localSheetId="56">#REF!</definedName>
    <definedName name="Mar_54" localSheetId="57">#REF!</definedName>
    <definedName name="Mar_54" localSheetId="5">#REF!</definedName>
    <definedName name="Mar_54" localSheetId="59">#REF!</definedName>
    <definedName name="Mar_54" localSheetId="61">#REF!</definedName>
    <definedName name="Mar_54">#REF!</definedName>
    <definedName name="Mar_55" localSheetId="10">#REF!</definedName>
    <definedName name="Mar_55" localSheetId="31">#REF!</definedName>
    <definedName name="Mar_55" localSheetId="49">#REF!</definedName>
    <definedName name="Mar_55" localSheetId="50">#REF!</definedName>
    <definedName name="Mar_55" localSheetId="56">#REF!</definedName>
    <definedName name="Mar_55" localSheetId="57">#REF!</definedName>
    <definedName name="Mar_55" localSheetId="5">#REF!</definedName>
    <definedName name="Mar_55" localSheetId="59">#REF!</definedName>
    <definedName name="Mar_55" localSheetId="61">#REF!</definedName>
    <definedName name="Mar_55">#REF!</definedName>
    <definedName name="Mar_56" localSheetId="10">#REF!</definedName>
    <definedName name="Mar_56" localSheetId="31">#REF!</definedName>
    <definedName name="Mar_56" localSheetId="49">#REF!</definedName>
    <definedName name="Mar_56" localSheetId="50">#REF!</definedName>
    <definedName name="Mar_56" localSheetId="56">#REF!</definedName>
    <definedName name="Mar_56" localSheetId="57">#REF!</definedName>
    <definedName name="Mar_56" localSheetId="5">#REF!</definedName>
    <definedName name="Mar_56" localSheetId="59">#REF!</definedName>
    <definedName name="Mar_56" localSheetId="61">#REF!</definedName>
    <definedName name="Mar_56">#REF!</definedName>
    <definedName name="Mar_57" localSheetId="10">#REF!</definedName>
    <definedName name="Mar_57" localSheetId="31">#REF!</definedName>
    <definedName name="Mar_57" localSheetId="49">#REF!</definedName>
    <definedName name="Mar_57" localSheetId="50">#REF!</definedName>
    <definedName name="Mar_57" localSheetId="56">#REF!</definedName>
    <definedName name="Mar_57" localSheetId="57">#REF!</definedName>
    <definedName name="Mar_57" localSheetId="5">#REF!</definedName>
    <definedName name="Mar_57" localSheetId="59">#REF!</definedName>
    <definedName name="Mar_57" localSheetId="61">#REF!</definedName>
    <definedName name="Mar_57">#REF!</definedName>
    <definedName name="Mar_58" localSheetId="10">#REF!</definedName>
    <definedName name="Mar_58" localSheetId="31">#REF!</definedName>
    <definedName name="Mar_58" localSheetId="49">#REF!</definedName>
    <definedName name="Mar_58" localSheetId="50">#REF!</definedName>
    <definedName name="Mar_58" localSheetId="56">#REF!</definedName>
    <definedName name="Mar_58" localSheetId="57">#REF!</definedName>
    <definedName name="Mar_58" localSheetId="5">#REF!</definedName>
    <definedName name="Mar_58" localSheetId="59">#REF!</definedName>
    <definedName name="Mar_58" localSheetId="61">#REF!</definedName>
    <definedName name="Mar_58">#REF!</definedName>
    <definedName name="Mar_59" localSheetId="10">#REF!</definedName>
    <definedName name="Mar_59" localSheetId="31">#REF!</definedName>
    <definedName name="Mar_59" localSheetId="49">#REF!</definedName>
    <definedName name="Mar_59" localSheetId="50">#REF!</definedName>
    <definedName name="Mar_59" localSheetId="56">#REF!</definedName>
    <definedName name="Mar_59" localSheetId="57">#REF!</definedName>
    <definedName name="Mar_59" localSheetId="5">#REF!</definedName>
    <definedName name="Mar_59" localSheetId="59">#REF!</definedName>
    <definedName name="Mar_59" localSheetId="61">#REF!</definedName>
    <definedName name="Mar_59">#REF!</definedName>
    <definedName name="Mar_60" localSheetId="10">#REF!</definedName>
    <definedName name="Mar_60" localSheetId="31">#REF!</definedName>
    <definedName name="Mar_60" localSheetId="49">#REF!</definedName>
    <definedName name="Mar_60" localSheetId="50">#REF!</definedName>
    <definedName name="Mar_60" localSheetId="56">#REF!</definedName>
    <definedName name="Mar_60" localSheetId="57">#REF!</definedName>
    <definedName name="Mar_60" localSheetId="5">#REF!</definedName>
    <definedName name="Mar_60" localSheetId="59">#REF!</definedName>
    <definedName name="Mar_60" localSheetId="61">#REF!</definedName>
    <definedName name="Mar_60">#REF!</definedName>
    <definedName name="Mar_61" localSheetId="10">#REF!</definedName>
    <definedName name="Mar_61" localSheetId="31">#REF!</definedName>
    <definedName name="Mar_61" localSheetId="49">#REF!</definedName>
    <definedName name="Mar_61" localSheetId="50">#REF!</definedName>
    <definedName name="Mar_61" localSheetId="56">#REF!</definedName>
    <definedName name="Mar_61" localSheetId="57">#REF!</definedName>
    <definedName name="Mar_61" localSheetId="5">#REF!</definedName>
    <definedName name="Mar_61" localSheetId="59">#REF!</definedName>
    <definedName name="Mar_61" localSheetId="61">#REF!</definedName>
    <definedName name="Mar_61">#REF!</definedName>
    <definedName name="Mar_62" localSheetId="10">#REF!</definedName>
    <definedName name="Mar_62" localSheetId="31">#REF!</definedName>
    <definedName name="Mar_62" localSheetId="49">#REF!</definedName>
    <definedName name="Mar_62" localSheetId="50">#REF!</definedName>
    <definedName name="Mar_62" localSheetId="56">#REF!</definedName>
    <definedName name="Mar_62" localSheetId="57">#REF!</definedName>
    <definedName name="Mar_62" localSheetId="5">#REF!</definedName>
    <definedName name="Mar_62" localSheetId="59">#REF!</definedName>
    <definedName name="Mar_62" localSheetId="61">#REF!</definedName>
    <definedName name="Mar_62">#REF!</definedName>
    <definedName name="Mar_63" localSheetId="10">#REF!</definedName>
    <definedName name="Mar_63" localSheetId="31">#REF!</definedName>
    <definedName name="Mar_63" localSheetId="49">#REF!</definedName>
    <definedName name="Mar_63" localSheetId="50">#REF!</definedName>
    <definedName name="Mar_63" localSheetId="56">#REF!</definedName>
    <definedName name="Mar_63" localSheetId="57">#REF!</definedName>
    <definedName name="Mar_63" localSheetId="5">#REF!</definedName>
    <definedName name="Mar_63" localSheetId="59">#REF!</definedName>
    <definedName name="Mar_63" localSheetId="61">#REF!</definedName>
    <definedName name="Mar_63">#REF!</definedName>
    <definedName name="Mar_64" localSheetId="10">#REF!</definedName>
    <definedName name="Mar_64" localSheetId="31">#REF!</definedName>
    <definedName name="Mar_64" localSheetId="49">#REF!</definedName>
    <definedName name="Mar_64" localSheetId="50">#REF!</definedName>
    <definedName name="Mar_64" localSheetId="56">#REF!</definedName>
    <definedName name="Mar_64" localSheetId="57">#REF!</definedName>
    <definedName name="Mar_64" localSheetId="5">#REF!</definedName>
    <definedName name="Mar_64" localSheetId="59">#REF!</definedName>
    <definedName name="Mar_64" localSheetId="61">#REF!</definedName>
    <definedName name="Mar_64">#REF!</definedName>
    <definedName name="Mar_65" localSheetId="10">#REF!</definedName>
    <definedName name="Mar_65" localSheetId="31">#REF!</definedName>
    <definedName name="Mar_65" localSheetId="49">#REF!</definedName>
    <definedName name="Mar_65" localSheetId="50">#REF!</definedName>
    <definedName name="Mar_65" localSheetId="56">#REF!</definedName>
    <definedName name="Mar_65" localSheetId="57">#REF!</definedName>
    <definedName name="Mar_65" localSheetId="5">#REF!</definedName>
    <definedName name="Mar_65" localSheetId="59">#REF!</definedName>
    <definedName name="Mar_65" localSheetId="61">#REF!</definedName>
    <definedName name="Mar_65">#REF!</definedName>
    <definedName name="Mar_66" localSheetId="10">#REF!</definedName>
    <definedName name="Mar_66" localSheetId="31">#REF!</definedName>
    <definedName name="Mar_66" localSheetId="49">#REF!</definedName>
    <definedName name="Mar_66" localSheetId="50">#REF!</definedName>
    <definedName name="Mar_66" localSheetId="56">#REF!</definedName>
    <definedName name="Mar_66" localSheetId="57">#REF!</definedName>
    <definedName name="Mar_66" localSheetId="5">#REF!</definedName>
    <definedName name="Mar_66" localSheetId="59">#REF!</definedName>
    <definedName name="Mar_66" localSheetId="61">#REF!</definedName>
    <definedName name="Mar_66">#REF!</definedName>
    <definedName name="Mar_67" localSheetId="10">#REF!</definedName>
    <definedName name="Mar_67" localSheetId="31">#REF!</definedName>
    <definedName name="Mar_67" localSheetId="49">#REF!</definedName>
    <definedName name="Mar_67" localSheetId="50">#REF!</definedName>
    <definedName name="Mar_67" localSheetId="56">#REF!</definedName>
    <definedName name="Mar_67" localSheetId="57">#REF!</definedName>
    <definedName name="Mar_67" localSheetId="5">#REF!</definedName>
    <definedName name="Mar_67" localSheetId="59">#REF!</definedName>
    <definedName name="Mar_67" localSheetId="61">#REF!</definedName>
    <definedName name="Mar_67">#REF!</definedName>
    <definedName name="Mar_68" localSheetId="10">#REF!</definedName>
    <definedName name="Mar_68" localSheetId="31">#REF!</definedName>
    <definedName name="Mar_68" localSheetId="49">#REF!</definedName>
    <definedName name="Mar_68" localSheetId="50">#REF!</definedName>
    <definedName name="Mar_68" localSheetId="56">#REF!</definedName>
    <definedName name="Mar_68" localSheetId="57">#REF!</definedName>
    <definedName name="Mar_68" localSheetId="5">#REF!</definedName>
    <definedName name="Mar_68" localSheetId="59">#REF!</definedName>
    <definedName name="Mar_68" localSheetId="61">#REF!</definedName>
    <definedName name="Mar_68">#REF!</definedName>
    <definedName name="Mar_69" localSheetId="10">#REF!</definedName>
    <definedName name="Mar_69" localSheetId="31">#REF!</definedName>
    <definedName name="Mar_69" localSheetId="49">#REF!</definedName>
    <definedName name="Mar_69" localSheetId="50">#REF!</definedName>
    <definedName name="Mar_69" localSheetId="56">#REF!</definedName>
    <definedName name="Mar_69" localSheetId="57">#REF!</definedName>
    <definedName name="Mar_69" localSheetId="5">#REF!</definedName>
    <definedName name="Mar_69" localSheetId="59">#REF!</definedName>
    <definedName name="Mar_69" localSheetId="61">#REF!</definedName>
    <definedName name="Mar_69">#REF!</definedName>
    <definedName name="Mar_70" localSheetId="10">#REF!</definedName>
    <definedName name="Mar_70" localSheetId="31">#REF!</definedName>
    <definedName name="Mar_70" localSheetId="49">#REF!</definedName>
    <definedName name="Mar_70" localSheetId="50">#REF!</definedName>
    <definedName name="Mar_70" localSheetId="56">#REF!</definedName>
    <definedName name="Mar_70" localSheetId="57">#REF!</definedName>
    <definedName name="Mar_70" localSheetId="5">#REF!</definedName>
    <definedName name="Mar_70" localSheetId="59">#REF!</definedName>
    <definedName name="Mar_70" localSheetId="61">#REF!</definedName>
    <definedName name="Mar_70">#REF!</definedName>
    <definedName name="Mar_71" localSheetId="10">#REF!</definedName>
    <definedName name="Mar_71" localSheetId="31">#REF!</definedName>
    <definedName name="Mar_71" localSheetId="49">#REF!</definedName>
    <definedName name="Mar_71" localSheetId="50">#REF!</definedName>
    <definedName name="Mar_71" localSheetId="56">#REF!</definedName>
    <definedName name="Mar_71" localSheetId="57">#REF!</definedName>
    <definedName name="Mar_71" localSheetId="5">#REF!</definedName>
    <definedName name="Mar_71" localSheetId="59">#REF!</definedName>
    <definedName name="Mar_71" localSheetId="61">#REF!</definedName>
    <definedName name="Mar_71">#REF!</definedName>
    <definedName name="Mar_72" localSheetId="10">#REF!</definedName>
    <definedName name="Mar_72" localSheetId="31">#REF!</definedName>
    <definedName name="Mar_72" localSheetId="49">#REF!</definedName>
    <definedName name="Mar_72" localSheetId="50">#REF!</definedName>
    <definedName name="Mar_72" localSheetId="56">#REF!</definedName>
    <definedName name="Mar_72" localSheetId="57">#REF!</definedName>
    <definedName name="Mar_72" localSheetId="5">#REF!</definedName>
    <definedName name="Mar_72" localSheetId="59">#REF!</definedName>
    <definedName name="Mar_72" localSheetId="61">#REF!</definedName>
    <definedName name="Mar_72">#REF!</definedName>
    <definedName name="Mar_73" localSheetId="10">#REF!</definedName>
    <definedName name="Mar_73" localSheetId="31">#REF!</definedName>
    <definedName name="Mar_73" localSheetId="49">#REF!</definedName>
    <definedName name="Mar_73" localSheetId="50">#REF!</definedName>
    <definedName name="Mar_73" localSheetId="56">#REF!</definedName>
    <definedName name="Mar_73" localSheetId="57">#REF!</definedName>
    <definedName name="Mar_73" localSheetId="5">#REF!</definedName>
    <definedName name="Mar_73" localSheetId="59">#REF!</definedName>
    <definedName name="Mar_73" localSheetId="61">#REF!</definedName>
    <definedName name="Mar_73">#REF!</definedName>
    <definedName name="Mar_74" localSheetId="10">#REF!</definedName>
    <definedName name="Mar_74" localSheetId="31">#REF!</definedName>
    <definedName name="Mar_74" localSheetId="49">#REF!</definedName>
    <definedName name="Mar_74" localSheetId="50">#REF!</definedName>
    <definedName name="Mar_74" localSheetId="56">#REF!</definedName>
    <definedName name="Mar_74" localSheetId="57">#REF!</definedName>
    <definedName name="Mar_74" localSheetId="5">#REF!</definedName>
    <definedName name="Mar_74" localSheetId="59">#REF!</definedName>
    <definedName name="Mar_74" localSheetId="61">#REF!</definedName>
    <definedName name="Mar_74">#REF!</definedName>
    <definedName name="Mar_75" localSheetId="10">#REF!</definedName>
    <definedName name="Mar_75" localSheetId="31">#REF!</definedName>
    <definedName name="Mar_75" localSheetId="49">#REF!</definedName>
    <definedName name="Mar_75" localSheetId="50">#REF!</definedName>
    <definedName name="Mar_75" localSheetId="56">#REF!</definedName>
    <definedName name="Mar_75" localSheetId="57">#REF!</definedName>
    <definedName name="Mar_75" localSheetId="5">#REF!</definedName>
    <definedName name="Mar_75" localSheetId="59">#REF!</definedName>
    <definedName name="Mar_75" localSheetId="61">#REF!</definedName>
    <definedName name="Mar_75">#REF!</definedName>
    <definedName name="Mar_76" localSheetId="10">#REF!</definedName>
    <definedName name="Mar_76" localSheetId="31">#REF!</definedName>
    <definedName name="Mar_76" localSheetId="49">#REF!</definedName>
    <definedName name="Mar_76" localSheetId="50">#REF!</definedName>
    <definedName name="Mar_76" localSheetId="56">#REF!</definedName>
    <definedName name="Mar_76" localSheetId="57">#REF!</definedName>
    <definedName name="Mar_76" localSheetId="5">#REF!</definedName>
    <definedName name="Mar_76" localSheetId="59">#REF!</definedName>
    <definedName name="Mar_76" localSheetId="61">#REF!</definedName>
    <definedName name="Mar_76">#REF!</definedName>
    <definedName name="Mar_77" localSheetId="10">#REF!</definedName>
    <definedName name="Mar_77" localSheetId="31">#REF!</definedName>
    <definedName name="Mar_77" localSheetId="49">#REF!</definedName>
    <definedName name="Mar_77" localSheetId="50">#REF!</definedName>
    <definedName name="Mar_77" localSheetId="56">#REF!</definedName>
    <definedName name="Mar_77" localSheetId="57">#REF!</definedName>
    <definedName name="Mar_77" localSheetId="5">#REF!</definedName>
    <definedName name="Mar_77" localSheetId="59">#REF!</definedName>
    <definedName name="Mar_77" localSheetId="61">#REF!</definedName>
    <definedName name="Mar_77">#REF!</definedName>
    <definedName name="Mar_78" localSheetId="10">#REF!</definedName>
    <definedName name="Mar_78" localSheetId="31">#REF!</definedName>
    <definedName name="Mar_78" localSheetId="49">#REF!</definedName>
    <definedName name="Mar_78" localSheetId="50">#REF!</definedName>
    <definedName name="Mar_78" localSheetId="56">#REF!</definedName>
    <definedName name="Mar_78" localSheetId="57">#REF!</definedName>
    <definedName name="Mar_78" localSheetId="5">#REF!</definedName>
    <definedName name="Mar_78" localSheetId="59">#REF!</definedName>
    <definedName name="Mar_78" localSheetId="61">#REF!</definedName>
    <definedName name="Mar_78">#REF!</definedName>
    <definedName name="Mar_79" localSheetId="10">#REF!</definedName>
    <definedName name="Mar_79" localSheetId="31">#REF!</definedName>
    <definedName name="Mar_79" localSheetId="49">#REF!</definedName>
    <definedName name="Mar_79" localSheetId="50">#REF!</definedName>
    <definedName name="Mar_79" localSheetId="56">#REF!</definedName>
    <definedName name="Mar_79" localSheetId="57">#REF!</definedName>
    <definedName name="Mar_79" localSheetId="5">#REF!</definedName>
    <definedName name="Mar_79" localSheetId="59">#REF!</definedName>
    <definedName name="Mar_79" localSheetId="61">#REF!</definedName>
    <definedName name="Mar_79">#REF!</definedName>
    <definedName name="Mar_80" localSheetId="10">#REF!</definedName>
    <definedName name="Mar_80" localSheetId="31">#REF!</definedName>
    <definedName name="Mar_80" localSheetId="49">#REF!</definedName>
    <definedName name="Mar_80" localSheetId="50">#REF!</definedName>
    <definedName name="Mar_80" localSheetId="56">#REF!</definedName>
    <definedName name="Mar_80" localSheetId="57">#REF!</definedName>
    <definedName name="Mar_80" localSheetId="5">#REF!</definedName>
    <definedName name="Mar_80" localSheetId="59">#REF!</definedName>
    <definedName name="Mar_80" localSheetId="61">#REF!</definedName>
    <definedName name="Mar_80">#REF!</definedName>
    <definedName name="Mar_81" localSheetId="10">#REF!</definedName>
    <definedName name="Mar_81" localSheetId="31">#REF!</definedName>
    <definedName name="Mar_81" localSheetId="49">#REF!</definedName>
    <definedName name="Mar_81" localSheetId="50">#REF!</definedName>
    <definedName name="Mar_81" localSheetId="56">#REF!</definedName>
    <definedName name="Mar_81" localSheetId="57">#REF!</definedName>
    <definedName name="Mar_81" localSheetId="5">#REF!</definedName>
    <definedName name="Mar_81" localSheetId="59">#REF!</definedName>
    <definedName name="Mar_81" localSheetId="61">#REF!</definedName>
    <definedName name="Mar_81">#REF!</definedName>
    <definedName name="Mar_82" localSheetId="10">#REF!</definedName>
    <definedName name="Mar_82" localSheetId="31">#REF!</definedName>
    <definedName name="Mar_82" localSheetId="49">#REF!</definedName>
    <definedName name="Mar_82" localSheetId="50">#REF!</definedName>
    <definedName name="Mar_82" localSheetId="56">#REF!</definedName>
    <definedName name="Mar_82" localSheetId="57">#REF!</definedName>
    <definedName name="Mar_82" localSheetId="5">#REF!</definedName>
    <definedName name="Mar_82" localSheetId="59">#REF!</definedName>
    <definedName name="Mar_82" localSheetId="61">#REF!</definedName>
    <definedName name="Mar_82">#REF!</definedName>
    <definedName name="Mar_83" localSheetId="10">#REF!</definedName>
    <definedName name="Mar_83" localSheetId="31">#REF!</definedName>
    <definedName name="Mar_83" localSheetId="49">#REF!</definedName>
    <definedName name="Mar_83" localSheetId="50">#REF!</definedName>
    <definedName name="Mar_83" localSheetId="56">#REF!</definedName>
    <definedName name="Mar_83" localSheetId="57">#REF!</definedName>
    <definedName name="Mar_83" localSheetId="5">#REF!</definedName>
    <definedName name="Mar_83" localSheetId="59">#REF!</definedName>
    <definedName name="Mar_83" localSheetId="61">#REF!</definedName>
    <definedName name="Mar_83">#REF!</definedName>
    <definedName name="Mar_84" localSheetId="10">#REF!</definedName>
    <definedName name="Mar_84" localSheetId="31">#REF!</definedName>
    <definedName name="Mar_84" localSheetId="49">#REF!</definedName>
    <definedName name="Mar_84" localSheetId="50">#REF!</definedName>
    <definedName name="Mar_84" localSheetId="56">#REF!</definedName>
    <definedName name="Mar_84" localSheetId="57">#REF!</definedName>
    <definedName name="Mar_84" localSheetId="5">#REF!</definedName>
    <definedName name="Mar_84" localSheetId="59">#REF!</definedName>
    <definedName name="Mar_84" localSheetId="61">#REF!</definedName>
    <definedName name="Mar_84">#REF!</definedName>
    <definedName name="Mar_85" localSheetId="10">#REF!</definedName>
    <definedName name="Mar_85" localSheetId="31">#REF!</definedName>
    <definedName name="Mar_85" localSheetId="49">#REF!</definedName>
    <definedName name="Mar_85" localSheetId="50">#REF!</definedName>
    <definedName name="Mar_85" localSheetId="56">#REF!</definedName>
    <definedName name="Mar_85" localSheetId="57">#REF!</definedName>
    <definedName name="Mar_85" localSheetId="5">#REF!</definedName>
    <definedName name="Mar_85" localSheetId="59">#REF!</definedName>
    <definedName name="Mar_85" localSheetId="61">#REF!</definedName>
    <definedName name="Mar_85">#REF!</definedName>
    <definedName name="Mar_86" localSheetId="10">#REF!</definedName>
    <definedName name="Mar_86" localSheetId="31">#REF!</definedName>
    <definedName name="Mar_86" localSheetId="49">#REF!</definedName>
    <definedName name="Mar_86" localSheetId="50">#REF!</definedName>
    <definedName name="Mar_86" localSheetId="56">#REF!</definedName>
    <definedName name="Mar_86" localSheetId="57">#REF!</definedName>
    <definedName name="Mar_86" localSheetId="5">#REF!</definedName>
    <definedName name="Mar_86" localSheetId="59">#REF!</definedName>
    <definedName name="Mar_86" localSheetId="61">#REF!</definedName>
    <definedName name="Mar_86">#REF!</definedName>
    <definedName name="Mar_87" localSheetId="10">#REF!</definedName>
    <definedName name="Mar_87" localSheetId="31">#REF!</definedName>
    <definedName name="Mar_87" localSheetId="49">#REF!</definedName>
    <definedName name="Mar_87" localSheetId="50">#REF!</definedName>
    <definedName name="Mar_87" localSheetId="56">#REF!</definedName>
    <definedName name="Mar_87" localSheetId="57">#REF!</definedName>
    <definedName name="Mar_87" localSheetId="5">#REF!</definedName>
    <definedName name="Mar_87" localSheetId="59">#REF!</definedName>
    <definedName name="Mar_87" localSheetId="61">#REF!</definedName>
    <definedName name="Mar_87">#REF!</definedName>
    <definedName name="Mar_88" localSheetId="10">#REF!</definedName>
    <definedName name="Mar_88" localSheetId="31">#REF!</definedName>
    <definedName name="Mar_88" localSheetId="49">#REF!</definedName>
    <definedName name="Mar_88" localSheetId="50">#REF!</definedName>
    <definedName name="Mar_88" localSheetId="56">#REF!</definedName>
    <definedName name="Mar_88" localSheetId="57">#REF!</definedName>
    <definedName name="Mar_88" localSheetId="5">#REF!</definedName>
    <definedName name="Mar_88" localSheetId="59">#REF!</definedName>
    <definedName name="Mar_88" localSheetId="61">#REF!</definedName>
    <definedName name="Mar_88">#REF!</definedName>
    <definedName name="Mar_89" localSheetId="10">#REF!</definedName>
    <definedName name="Mar_89" localSheetId="31">#REF!</definedName>
    <definedName name="Mar_89" localSheetId="49">#REF!</definedName>
    <definedName name="Mar_89" localSheetId="50">#REF!</definedName>
    <definedName name="Mar_89" localSheetId="56">#REF!</definedName>
    <definedName name="Mar_89" localSheetId="57">#REF!</definedName>
    <definedName name="Mar_89" localSheetId="5">#REF!</definedName>
    <definedName name="Mar_89" localSheetId="59">#REF!</definedName>
    <definedName name="Mar_89" localSheetId="61">#REF!</definedName>
    <definedName name="Mar_89">#REF!</definedName>
    <definedName name="Mar_90" localSheetId="10">#REF!</definedName>
    <definedName name="Mar_90" localSheetId="31">#REF!</definedName>
    <definedName name="Mar_90" localSheetId="49">#REF!</definedName>
    <definedName name="Mar_90" localSheetId="50">#REF!</definedName>
    <definedName name="Mar_90" localSheetId="56">#REF!</definedName>
    <definedName name="Mar_90" localSheetId="57">#REF!</definedName>
    <definedName name="Mar_90" localSheetId="5">#REF!</definedName>
    <definedName name="Mar_90" localSheetId="59">#REF!</definedName>
    <definedName name="Mar_90" localSheetId="61">#REF!</definedName>
    <definedName name="Mar_90">#REF!</definedName>
    <definedName name="Mar_91" localSheetId="10">#REF!</definedName>
    <definedName name="Mar_91" localSheetId="31">#REF!</definedName>
    <definedName name="Mar_91" localSheetId="49">#REF!</definedName>
    <definedName name="Mar_91" localSheetId="50">#REF!</definedName>
    <definedName name="Mar_91" localSheetId="56">#REF!</definedName>
    <definedName name="Mar_91" localSheetId="57">#REF!</definedName>
    <definedName name="Mar_91" localSheetId="5">#REF!</definedName>
    <definedName name="Mar_91" localSheetId="59">#REF!</definedName>
    <definedName name="Mar_91" localSheetId="61">#REF!</definedName>
    <definedName name="Mar_91">#REF!</definedName>
    <definedName name="Mar_92" localSheetId="10">#REF!</definedName>
    <definedName name="Mar_92" localSheetId="31">#REF!</definedName>
    <definedName name="Mar_92" localSheetId="49">#REF!</definedName>
    <definedName name="Mar_92" localSheetId="50">#REF!</definedName>
    <definedName name="Mar_92" localSheetId="56">#REF!</definedName>
    <definedName name="Mar_92" localSheetId="57">#REF!</definedName>
    <definedName name="Mar_92" localSheetId="5">#REF!</definedName>
    <definedName name="Mar_92" localSheetId="59">#REF!</definedName>
    <definedName name="Mar_92" localSheetId="61">#REF!</definedName>
    <definedName name="Mar_92">#REF!</definedName>
    <definedName name="Mar_93" localSheetId="10">#REF!</definedName>
    <definedName name="Mar_93" localSheetId="31">#REF!</definedName>
    <definedName name="Mar_93" localSheetId="49">#REF!</definedName>
    <definedName name="Mar_93" localSheetId="50">#REF!</definedName>
    <definedName name="Mar_93" localSheetId="56">#REF!</definedName>
    <definedName name="Mar_93" localSheetId="57">#REF!</definedName>
    <definedName name="Mar_93" localSheetId="5">#REF!</definedName>
    <definedName name="Mar_93" localSheetId="59">#REF!</definedName>
    <definedName name="Mar_93" localSheetId="61">#REF!</definedName>
    <definedName name="Mar_93">#REF!</definedName>
    <definedName name="Mar_94" localSheetId="10">#REF!</definedName>
    <definedName name="Mar_94" localSheetId="31">#REF!</definedName>
    <definedName name="Mar_94" localSheetId="49">#REF!</definedName>
    <definedName name="Mar_94" localSheetId="50">#REF!</definedName>
    <definedName name="Mar_94" localSheetId="56">#REF!</definedName>
    <definedName name="Mar_94" localSheetId="57">#REF!</definedName>
    <definedName name="Mar_94" localSheetId="5">#REF!</definedName>
    <definedName name="Mar_94" localSheetId="59">#REF!</definedName>
    <definedName name="Mar_94" localSheetId="61">#REF!</definedName>
    <definedName name="Mar_94">#REF!</definedName>
    <definedName name="Mar_95" localSheetId="10">#REF!</definedName>
    <definedName name="Mar_95" localSheetId="31">#REF!</definedName>
    <definedName name="Mar_95" localSheetId="49">#REF!</definedName>
    <definedName name="Mar_95" localSheetId="50">#REF!</definedName>
    <definedName name="Mar_95" localSheetId="56">#REF!</definedName>
    <definedName name="Mar_95" localSheetId="57">#REF!</definedName>
    <definedName name="Mar_95" localSheetId="5">#REF!</definedName>
    <definedName name="Mar_95" localSheetId="59">#REF!</definedName>
    <definedName name="Mar_95" localSheetId="61">#REF!</definedName>
    <definedName name="Mar_95">#REF!</definedName>
    <definedName name="Mar_96" localSheetId="10">#REF!</definedName>
    <definedName name="Mar_96" localSheetId="31">#REF!</definedName>
    <definedName name="Mar_96" localSheetId="49">#REF!</definedName>
    <definedName name="Mar_96" localSheetId="50">#REF!</definedName>
    <definedName name="Mar_96" localSheetId="56">#REF!</definedName>
    <definedName name="Mar_96" localSheetId="57">#REF!</definedName>
    <definedName name="Mar_96" localSheetId="5">#REF!</definedName>
    <definedName name="Mar_96" localSheetId="59">#REF!</definedName>
    <definedName name="Mar_96" localSheetId="61">#REF!</definedName>
    <definedName name="Mar_96">#REF!</definedName>
    <definedName name="Mar_97" localSheetId="10">#REF!</definedName>
    <definedName name="Mar_97" localSheetId="31">#REF!</definedName>
    <definedName name="Mar_97" localSheetId="49">#REF!</definedName>
    <definedName name="Mar_97" localSheetId="50">#REF!</definedName>
    <definedName name="Mar_97" localSheetId="56">#REF!</definedName>
    <definedName name="Mar_97" localSheetId="57">#REF!</definedName>
    <definedName name="Mar_97" localSheetId="5">#REF!</definedName>
    <definedName name="Mar_97" localSheetId="59">#REF!</definedName>
    <definedName name="Mar_97" localSheetId="61">#REF!</definedName>
    <definedName name="Mar_97">#REF!</definedName>
    <definedName name="Mar_98" localSheetId="10">#REF!</definedName>
    <definedName name="Mar_98" localSheetId="31">#REF!</definedName>
    <definedName name="Mar_98" localSheetId="49">#REF!</definedName>
    <definedName name="Mar_98" localSheetId="50">#REF!</definedName>
    <definedName name="Mar_98" localSheetId="56">#REF!</definedName>
    <definedName name="Mar_98" localSheetId="57">#REF!</definedName>
    <definedName name="Mar_98" localSheetId="5">#REF!</definedName>
    <definedName name="Mar_98" localSheetId="59">#REF!</definedName>
    <definedName name="Mar_98" localSheetId="61">#REF!</definedName>
    <definedName name="Mar_98">#REF!</definedName>
    <definedName name="Mar_99" localSheetId="10">#REF!</definedName>
    <definedName name="Mar_99" localSheetId="31">#REF!</definedName>
    <definedName name="Mar_99" localSheetId="49">#REF!</definedName>
    <definedName name="Mar_99" localSheetId="50">#REF!</definedName>
    <definedName name="Mar_99" localSheetId="56">#REF!</definedName>
    <definedName name="Mar_99" localSheetId="57">#REF!</definedName>
    <definedName name="Mar_99" localSheetId="5">#REF!</definedName>
    <definedName name="Mar_99" localSheetId="59">#REF!</definedName>
    <definedName name="Mar_99" localSheetId="61">#REF!</definedName>
    <definedName name="Mar_99">#REF!</definedName>
    <definedName name="Maturity_IDA">[71]NPV!$B$26</definedName>
    <definedName name="Maturity_IDA1" localSheetId="10">#REF!</definedName>
    <definedName name="Maturity_IDA1" localSheetId="31">#REF!</definedName>
    <definedName name="Maturity_IDA1" localSheetId="49">#REF!</definedName>
    <definedName name="Maturity_IDA1" localSheetId="50">#REF!</definedName>
    <definedName name="Maturity_IDA1" localSheetId="56">#REF!</definedName>
    <definedName name="Maturity_IDA1" localSheetId="57">#REF!</definedName>
    <definedName name="Maturity_IDA1" localSheetId="5">#REF!</definedName>
    <definedName name="Maturity_IDA1" localSheetId="59">#REF!</definedName>
    <definedName name="Maturity_IDA1" localSheetId="61">#REF!</definedName>
    <definedName name="Maturity_IDA1">#REF!</definedName>
    <definedName name="Maturity_NC" localSheetId="10">[71]NPV!#REF!</definedName>
    <definedName name="Maturity_NC" localSheetId="31">[71]NPV!#REF!</definedName>
    <definedName name="Maturity_NC" localSheetId="56">[71]NPV!#REF!</definedName>
    <definedName name="Maturity_NC" localSheetId="57">[71]NPV!#REF!</definedName>
    <definedName name="Maturity_NC" localSheetId="59">[71]NPV!#REF!</definedName>
    <definedName name="Maturity_NC" localSheetId="61">[71]NPV!#REF!</definedName>
    <definedName name="Maturity_NC">[71]NPV!#REF!</definedName>
    <definedName name="May_50" localSheetId="10">#REF!</definedName>
    <definedName name="May_50" localSheetId="31">#REF!</definedName>
    <definedName name="May_50" localSheetId="49">#REF!</definedName>
    <definedName name="May_50" localSheetId="50">#REF!</definedName>
    <definedName name="May_50" localSheetId="56">#REF!</definedName>
    <definedName name="May_50" localSheetId="57">#REF!</definedName>
    <definedName name="May_50" localSheetId="5">#REF!</definedName>
    <definedName name="May_50" localSheetId="59">#REF!</definedName>
    <definedName name="May_50" localSheetId="61">#REF!</definedName>
    <definedName name="May_50">#REF!</definedName>
    <definedName name="May_51" localSheetId="10">#REF!</definedName>
    <definedName name="May_51" localSheetId="31">#REF!</definedName>
    <definedName name="May_51" localSheetId="49">#REF!</definedName>
    <definedName name="May_51" localSheetId="50">#REF!</definedName>
    <definedName name="May_51" localSheetId="56">#REF!</definedName>
    <definedName name="May_51" localSheetId="57">#REF!</definedName>
    <definedName name="May_51" localSheetId="5">#REF!</definedName>
    <definedName name="May_51" localSheetId="59">#REF!</definedName>
    <definedName name="May_51" localSheetId="61">#REF!</definedName>
    <definedName name="May_51">#REF!</definedName>
    <definedName name="May_52" localSheetId="10">#REF!</definedName>
    <definedName name="May_52" localSheetId="31">#REF!</definedName>
    <definedName name="May_52" localSheetId="49">#REF!</definedName>
    <definedName name="May_52" localSheetId="50">#REF!</definedName>
    <definedName name="May_52" localSheetId="56">#REF!</definedName>
    <definedName name="May_52" localSheetId="57">#REF!</definedName>
    <definedName name="May_52" localSheetId="5">#REF!</definedName>
    <definedName name="May_52" localSheetId="59">#REF!</definedName>
    <definedName name="May_52" localSheetId="61">#REF!</definedName>
    <definedName name="May_52">#REF!</definedName>
    <definedName name="May_53" localSheetId="10">#REF!</definedName>
    <definedName name="May_53" localSheetId="31">#REF!</definedName>
    <definedName name="May_53" localSheetId="49">#REF!</definedName>
    <definedName name="May_53" localSheetId="50">#REF!</definedName>
    <definedName name="May_53" localSheetId="56">#REF!</definedName>
    <definedName name="May_53" localSheetId="57">#REF!</definedName>
    <definedName name="May_53" localSheetId="5">#REF!</definedName>
    <definedName name="May_53" localSheetId="59">#REF!</definedName>
    <definedName name="May_53" localSheetId="61">#REF!</definedName>
    <definedName name="May_53">#REF!</definedName>
    <definedName name="May_54" localSheetId="10">#REF!</definedName>
    <definedName name="May_54" localSheetId="31">#REF!</definedName>
    <definedName name="May_54" localSheetId="49">#REF!</definedName>
    <definedName name="May_54" localSheetId="50">#REF!</definedName>
    <definedName name="May_54" localSheetId="56">#REF!</definedName>
    <definedName name="May_54" localSheetId="57">#REF!</definedName>
    <definedName name="May_54" localSheetId="5">#REF!</definedName>
    <definedName name="May_54" localSheetId="59">#REF!</definedName>
    <definedName name="May_54" localSheetId="61">#REF!</definedName>
    <definedName name="May_54">#REF!</definedName>
    <definedName name="May_55" localSheetId="10">#REF!</definedName>
    <definedName name="May_55" localSheetId="31">#REF!</definedName>
    <definedName name="May_55" localSheetId="49">#REF!</definedName>
    <definedName name="May_55" localSheetId="50">#REF!</definedName>
    <definedName name="May_55" localSheetId="56">#REF!</definedName>
    <definedName name="May_55" localSheetId="57">#REF!</definedName>
    <definedName name="May_55" localSheetId="5">#REF!</definedName>
    <definedName name="May_55" localSheetId="59">#REF!</definedName>
    <definedName name="May_55" localSheetId="61">#REF!</definedName>
    <definedName name="May_55">#REF!</definedName>
    <definedName name="May_56" localSheetId="10">#REF!</definedName>
    <definedName name="May_56" localSheetId="31">#REF!</definedName>
    <definedName name="May_56" localSheetId="49">#REF!</definedName>
    <definedName name="May_56" localSheetId="50">#REF!</definedName>
    <definedName name="May_56" localSheetId="56">#REF!</definedName>
    <definedName name="May_56" localSheetId="57">#REF!</definedName>
    <definedName name="May_56" localSheetId="5">#REF!</definedName>
    <definedName name="May_56" localSheetId="59">#REF!</definedName>
    <definedName name="May_56" localSheetId="61">#REF!</definedName>
    <definedName name="May_56">#REF!</definedName>
    <definedName name="May_57" localSheetId="10">#REF!</definedName>
    <definedName name="May_57" localSheetId="31">#REF!</definedName>
    <definedName name="May_57" localSheetId="49">#REF!</definedName>
    <definedName name="May_57" localSheetId="50">#REF!</definedName>
    <definedName name="May_57" localSheetId="56">#REF!</definedName>
    <definedName name="May_57" localSheetId="57">#REF!</definedName>
    <definedName name="May_57" localSheetId="5">#REF!</definedName>
    <definedName name="May_57" localSheetId="59">#REF!</definedName>
    <definedName name="May_57" localSheetId="61">#REF!</definedName>
    <definedName name="May_57">#REF!</definedName>
    <definedName name="May_58" localSheetId="10">#REF!</definedName>
    <definedName name="May_58" localSheetId="31">#REF!</definedName>
    <definedName name="May_58" localSheetId="49">#REF!</definedName>
    <definedName name="May_58" localSheetId="50">#REF!</definedName>
    <definedName name="May_58" localSheetId="56">#REF!</definedName>
    <definedName name="May_58" localSheetId="57">#REF!</definedName>
    <definedName name="May_58" localSheetId="5">#REF!</definedName>
    <definedName name="May_58" localSheetId="59">#REF!</definedName>
    <definedName name="May_58" localSheetId="61">#REF!</definedName>
    <definedName name="May_58">#REF!</definedName>
    <definedName name="May_59" localSheetId="10">#REF!</definedName>
    <definedName name="May_59" localSheetId="31">#REF!</definedName>
    <definedName name="May_59" localSheetId="49">#REF!</definedName>
    <definedName name="May_59" localSheetId="50">#REF!</definedName>
    <definedName name="May_59" localSheetId="56">#REF!</definedName>
    <definedName name="May_59" localSheetId="57">#REF!</definedName>
    <definedName name="May_59" localSheetId="5">#REF!</definedName>
    <definedName name="May_59" localSheetId="59">#REF!</definedName>
    <definedName name="May_59" localSheetId="61">#REF!</definedName>
    <definedName name="May_59">#REF!</definedName>
    <definedName name="May_60" localSheetId="10">#REF!</definedName>
    <definedName name="May_60" localSheetId="31">#REF!</definedName>
    <definedName name="May_60" localSheetId="49">#REF!</definedName>
    <definedName name="May_60" localSheetId="50">#REF!</definedName>
    <definedName name="May_60" localSheetId="56">#REF!</definedName>
    <definedName name="May_60" localSheetId="57">#REF!</definedName>
    <definedName name="May_60" localSheetId="5">#REF!</definedName>
    <definedName name="May_60" localSheetId="59">#REF!</definedName>
    <definedName name="May_60" localSheetId="61">#REF!</definedName>
    <definedName name="May_60">#REF!</definedName>
    <definedName name="May_61" localSheetId="10">#REF!</definedName>
    <definedName name="May_61" localSheetId="31">#REF!</definedName>
    <definedName name="May_61" localSheetId="49">#REF!</definedName>
    <definedName name="May_61" localSheetId="50">#REF!</definedName>
    <definedName name="May_61" localSheetId="56">#REF!</definedName>
    <definedName name="May_61" localSheetId="57">#REF!</definedName>
    <definedName name="May_61" localSheetId="5">#REF!</definedName>
    <definedName name="May_61" localSheetId="59">#REF!</definedName>
    <definedName name="May_61" localSheetId="61">#REF!</definedName>
    <definedName name="May_61">#REF!</definedName>
    <definedName name="May_62" localSheetId="10">#REF!</definedName>
    <definedName name="May_62" localSheetId="31">#REF!</definedName>
    <definedName name="May_62" localSheetId="49">#REF!</definedName>
    <definedName name="May_62" localSheetId="50">#REF!</definedName>
    <definedName name="May_62" localSheetId="56">#REF!</definedName>
    <definedName name="May_62" localSheetId="57">#REF!</definedName>
    <definedName name="May_62" localSheetId="5">#REF!</definedName>
    <definedName name="May_62" localSheetId="59">#REF!</definedName>
    <definedName name="May_62" localSheetId="61">#REF!</definedName>
    <definedName name="May_62">#REF!</definedName>
    <definedName name="May_63" localSheetId="10">#REF!</definedName>
    <definedName name="May_63" localSheetId="31">#REF!</definedName>
    <definedName name="May_63" localSheetId="49">#REF!</definedName>
    <definedName name="May_63" localSheetId="50">#REF!</definedName>
    <definedName name="May_63" localSheetId="56">#REF!</definedName>
    <definedName name="May_63" localSheetId="57">#REF!</definedName>
    <definedName name="May_63" localSheetId="5">#REF!</definedName>
    <definedName name="May_63" localSheetId="59">#REF!</definedName>
    <definedName name="May_63" localSheetId="61">#REF!</definedName>
    <definedName name="May_63">#REF!</definedName>
    <definedName name="May_64" localSheetId="10">#REF!</definedName>
    <definedName name="May_64" localSheetId="31">#REF!</definedName>
    <definedName name="May_64" localSheetId="49">#REF!</definedName>
    <definedName name="May_64" localSheetId="50">#REF!</definedName>
    <definedName name="May_64" localSheetId="56">#REF!</definedName>
    <definedName name="May_64" localSheetId="57">#REF!</definedName>
    <definedName name="May_64" localSheetId="5">#REF!</definedName>
    <definedName name="May_64" localSheetId="59">#REF!</definedName>
    <definedName name="May_64" localSheetId="61">#REF!</definedName>
    <definedName name="May_64">#REF!</definedName>
    <definedName name="May_65" localSheetId="10">#REF!</definedName>
    <definedName name="May_65" localSheetId="31">#REF!</definedName>
    <definedName name="May_65" localSheetId="49">#REF!</definedName>
    <definedName name="May_65" localSheetId="50">#REF!</definedName>
    <definedName name="May_65" localSheetId="56">#REF!</definedName>
    <definedName name="May_65" localSheetId="57">#REF!</definedName>
    <definedName name="May_65" localSheetId="5">#REF!</definedName>
    <definedName name="May_65" localSheetId="59">#REF!</definedName>
    <definedName name="May_65" localSheetId="61">#REF!</definedName>
    <definedName name="May_65">#REF!</definedName>
    <definedName name="May_66" localSheetId="10">#REF!</definedName>
    <definedName name="May_66" localSheetId="31">#REF!</definedName>
    <definedName name="May_66" localSheetId="49">#REF!</definedName>
    <definedName name="May_66" localSheetId="50">#REF!</definedName>
    <definedName name="May_66" localSheetId="56">#REF!</definedName>
    <definedName name="May_66" localSheetId="57">#REF!</definedName>
    <definedName name="May_66" localSheetId="5">#REF!</definedName>
    <definedName name="May_66" localSheetId="59">#REF!</definedName>
    <definedName name="May_66" localSheetId="61">#REF!</definedName>
    <definedName name="May_66">#REF!</definedName>
    <definedName name="May_67" localSheetId="10">#REF!</definedName>
    <definedName name="May_67" localSheetId="31">#REF!</definedName>
    <definedName name="May_67" localSheetId="49">#REF!</definedName>
    <definedName name="May_67" localSheetId="50">#REF!</definedName>
    <definedName name="May_67" localSheetId="56">#REF!</definedName>
    <definedName name="May_67" localSheetId="57">#REF!</definedName>
    <definedName name="May_67" localSheetId="5">#REF!</definedName>
    <definedName name="May_67" localSheetId="59">#REF!</definedName>
    <definedName name="May_67" localSheetId="61">#REF!</definedName>
    <definedName name="May_67">#REF!</definedName>
    <definedName name="May_68" localSheetId="10">#REF!</definedName>
    <definedName name="May_68" localSheetId="31">#REF!</definedName>
    <definedName name="May_68" localSheetId="49">#REF!</definedName>
    <definedName name="May_68" localSheetId="50">#REF!</definedName>
    <definedName name="May_68" localSheetId="56">#REF!</definedName>
    <definedName name="May_68" localSheetId="57">#REF!</definedName>
    <definedName name="May_68" localSheetId="5">#REF!</definedName>
    <definedName name="May_68" localSheetId="59">#REF!</definedName>
    <definedName name="May_68" localSheetId="61">#REF!</definedName>
    <definedName name="May_68">#REF!</definedName>
    <definedName name="May_69" localSheetId="10">#REF!</definedName>
    <definedName name="May_69" localSheetId="31">#REF!</definedName>
    <definedName name="May_69" localSheetId="49">#REF!</definedName>
    <definedName name="May_69" localSheetId="50">#REF!</definedName>
    <definedName name="May_69" localSheetId="56">#REF!</definedName>
    <definedName name="May_69" localSheetId="57">#REF!</definedName>
    <definedName name="May_69" localSheetId="5">#REF!</definedName>
    <definedName name="May_69" localSheetId="59">#REF!</definedName>
    <definedName name="May_69" localSheetId="61">#REF!</definedName>
    <definedName name="May_69">#REF!</definedName>
    <definedName name="May_70" localSheetId="10">#REF!</definedName>
    <definedName name="May_70" localSheetId="31">#REF!</definedName>
    <definedName name="May_70" localSheetId="49">#REF!</definedName>
    <definedName name="May_70" localSheetId="50">#REF!</definedName>
    <definedName name="May_70" localSheetId="56">#REF!</definedName>
    <definedName name="May_70" localSheetId="57">#REF!</definedName>
    <definedName name="May_70" localSheetId="5">#REF!</definedName>
    <definedName name="May_70" localSheetId="59">#REF!</definedName>
    <definedName name="May_70" localSheetId="61">#REF!</definedName>
    <definedName name="May_70">#REF!</definedName>
    <definedName name="May_71" localSheetId="10">#REF!</definedName>
    <definedName name="May_71" localSheetId="31">#REF!</definedName>
    <definedName name="May_71" localSheetId="49">#REF!</definedName>
    <definedName name="May_71" localSheetId="50">#REF!</definedName>
    <definedName name="May_71" localSheetId="56">#REF!</definedName>
    <definedName name="May_71" localSheetId="57">#REF!</definedName>
    <definedName name="May_71" localSheetId="5">#REF!</definedName>
    <definedName name="May_71" localSheetId="59">#REF!</definedName>
    <definedName name="May_71" localSheetId="61">#REF!</definedName>
    <definedName name="May_71">#REF!</definedName>
    <definedName name="May_72" localSheetId="10">#REF!</definedName>
    <definedName name="May_72" localSheetId="31">#REF!</definedName>
    <definedName name="May_72" localSheetId="49">#REF!</definedName>
    <definedName name="May_72" localSheetId="50">#REF!</definedName>
    <definedName name="May_72" localSheetId="56">#REF!</definedName>
    <definedName name="May_72" localSheetId="57">#REF!</definedName>
    <definedName name="May_72" localSheetId="5">#REF!</definedName>
    <definedName name="May_72" localSheetId="59">#REF!</definedName>
    <definedName name="May_72" localSheetId="61">#REF!</definedName>
    <definedName name="May_72">#REF!</definedName>
    <definedName name="May_73" localSheetId="10">#REF!</definedName>
    <definedName name="May_73" localSheetId="31">#REF!</definedName>
    <definedName name="May_73" localSheetId="49">#REF!</definedName>
    <definedName name="May_73" localSheetId="50">#REF!</definedName>
    <definedName name="May_73" localSheetId="56">#REF!</definedName>
    <definedName name="May_73" localSheetId="57">#REF!</definedName>
    <definedName name="May_73" localSheetId="5">#REF!</definedName>
    <definedName name="May_73" localSheetId="59">#REF!</definedName>
    <definedName name="May_73" localSheetId="61">#REF!</definedName>
    <definedName name="May_73">#REF!</definedName>
    <definedName name="May_74" localSheetId="10">#REF!</definedName>
    <definedName name="May_74" localSheetId="31">#REF!</definedName>
    <definedName name="May_74" localSheetId="49">#REF!</definedName>
    <definedName name="May_74" localSheetId="50">#REF!</definedName>
    <definedName name="May_74" localSheetId="56">#REF!</definedName>
    <definedName name="May_74" localSheetId="57">#REF!</definedName>
    <definedName name="May_74" localSheetId="5">#REF!</definedName>
    <definedName name="May_74" localSheetId="59">#REF!</definedName>
    <definedName name="May_74" localSheetId="61">#REF!</definedName>
    <definedName name="May_74">#REF!</definedName>
    <definedName name="May_75" localSheetId="10">#REF!</definedName>
    <definedName name="May_75" localSheetId="31">#REF!</definedName>
    <definedName name="May_75" localSheetId="49">#REF!</definedName>
    <definedName name="May_75" localSheetId="50">#REF!</definedName>
    <definedName name="May_75" localSheetId="56">#REF!</definedName>
    <definedName name="May_75" localSheetId="57">#REF!</definedName>
    <definedName name="May_75" localSheetId="5">#REF!</definedName>
    <definedName name="May_75" localSheetId="59">#REF!</definedName>
    <definedName name="May_75" localSheetId="61">#REF!</definedName>
    <definedName name="May_75">#REF!</definedName>
    <definedName name="May_76" localSheetId="10">#REF!</definedName>
    <definedName name="May_76" localSheetId="31">#REF!</definedName>
    <definedName name="May_76" localSheetId="49">#REF!</definedName>
    <definedName name="May_76" localSheetId="50">#REF!</definedName>
    <definedName name="May_76" localSheetId="56">#REF!</definedName>
    <definedName name="May_76" localSheetId="57">#REF!</definedName>
    <definedName name="May_76" localSheetId="5">#REF!</definedName>
    <definedName name="May_76" localSheetId="59">#REF!</definedName>
    <definedName name="May_76" localSheetId="61">#REF!</definedName>
    <definedName name="May_76">#REF!</definedName>
    <definedName name="May_77" localSheetId="10">#REF!</definedName>
    <definedName name="May_77" localSheetId="31">#REF!</definedName>
    <definedName name="May_77" localSheetId="49">#REF!</definedName>
    <definedName name="May_77" localSheetId="50">#REF!</definedName>
    <definedName name="May_77" localSheetId="56">#REF!</definedName>
    <definedName name="May_77" localSheetId="57">#REF!</definedName>
    <definedName name="May_77" localSheetId="5">#REF!</definedName>
    <definedName name="May_77" localSheetId="59">#REF!</definedName>
    <definedName name="May_77" localSheetId="61">#REF!</definedName>
    <definedName name="May_77">#REF!</definedName>
    <definedName name="May_78" localSheetId="10">#REF!</definedName>
    <definedName name="May_78" localSheetId="31">#REF!</definedName>
    <definedName name="May_78" localSheetId="49">#REF!</definedName>
    <definedName name="May_78" localSheetId="50">#REF!</definedName>
    <definedName name="May_78" localSheetId="56">#REF!</definedName>
    <definedName name="May_78" localSheetId="57">#REF!</definedName>
    <definedName name="May_78" localSheetId="5">#REF!</definedName>
    <definedName name="May_78" localSheetId="59">#REF!</definedName>
    <definedName name="May_78" localSheetId="61">#REF!</definedName>
    <definedName name="May_78">#REF!</definedName>
    <definedName name="May_79" localSheetId="10">#REF!</definedName>
    <definedName name="May_79" localSheetId="31">#REF!</definedName>
    <definedName name="May_79" localSheetId="49">#REF!</definedName>
    <definedName name="May_79" localSheetId="50">#REF!</definedName>
    <definedName name="May_79" localSheetId="56">#REF!</definedName>
    <definedName name="May_79" localSheetId="57">#REF!</definedName>
    <definedName name="May_79" localSheetId="5">#REF!</definedName>
    <definedName name="May_79" localSheetId="59">#REF!</definedName>
    <definedName name="May_79" localSheetId="61">#REF!</definedName>
    <definedName name="May_79">#REF!</definedName>
    <definedName name="May_80" localSheetId="10">#REF!</definedName>
    <definedName name="May_80" localSheetId="31">#REF!</definedName>
    <definedName name="May_80" localSheetId="49">#REF!</definedName>
    <definedName name="May_80" localSheetId="50">#REF!</definedName>
    <definedName name="May_80" localSheetId="56">#REF!</definedName>
    <definedName name="May_80" localSheetId="57">#REF!</definedName>
    <definedName name="May_80" localSheetId="5">#REF!</definedName>
    <definedName name="May_80" localSheetId="59">#REF!</definedName>
    <definedName name="May_80" localSheetId="61">#REF!</definedName>
    <definedName name="May_80">#REF!</definedName>
    <definedName name="May_81" localSheetId="10">#REF!</definedName>
    <definedName name="May_81" localSheetId="31">#REF!</definedName>
    <definedName name="May_81" localSheetId="49">#REF!</definedName>
    <definedName name="May_81" localSheetId="50">#REF!</definedName>
    <definedName name="May_81" localSheetId="56">#REF!</definedName>
    <definedName name="May_81" localSheetId="57">#REF!</definedName>
    <definedName name="May_81" localSheetId="5">#REF!</definedName>
    <definedName name="May_81" localSheetId="59">#REF!</definedName>
    <definedName name="May_81" localSheetId="61">#REF!</definedName>
    <definedName name="May_81">#REF!</definedName>
    <definedName name="May_82" localSheetId="10">#REF!</definedName>
    <definedName name="May_82" localSheetId="31">#REF!</definedName>
    <definedName name="May_82" localSheetId="49">#REF!</definedName>
    <definedName name="May_82" localSheetId="50">#REF!</definedName>
    <definedName name="May_82" localSheetId="56">#REF!</definedName>
    <definedName name="May_82" localSheetId="57">#REF!</definedName>
    <definedName name="May_82" localSheetId="5">#REF!</definedName>
    <definedName name="May_82" localSheetId="59">#REF!</definedName>
    <definedName name="May_82" localSheetId="61">#REF!</definedName>
    <definedName name="May_82">#REF!</definedName>
    <definedName name="May_83" localSheetId="10">#REF!</definedName>
    <definedName name="May_83" localSheetId="31">#REF!</definedName>
    <definedName name="May_83" localSheetId="49">#REF!</definedName>
    <definedName name="May_83" localSheetId="50">#REF!</definedName>
    <definedName name="May_83" localSheetId="56">#REF!</definedName>
    <definedName name="May_83" localSheetId="57">#REF!</definedName>
    <definedName name="May_83" localSheetId="5">#REF!</definedName>
    <definedName name="May_83" localSheetId="59">#REF!</definedName>
    <definedName name="May_83" localSheetId="61">#REF!</definedName>
    <definedName name="May_83">#REF!</definedName>
    <definedName name="May_84" localSheetId="10">#REF!</definedName>
    <definedName name="May_84" localSheetId="31">#REF!</definedName>
    <definedName name="May_84" localSheetId="49">#REF!</definedName>
    <definedName name="May_84" localSheetId="50">#REF!</definedName>
    <definedName name="May_84" localSheetId="56">#REF!</definedName>
    <definedName name="May_84" localSheetId="57">#REF!</definedName>
    <definedName name="May_84" localSheetId="5">#REF!</definedName>
    <definedName name="May_84" localSheetId="59">#REF!</definedName>
    <definedName name="May_84" localSheetId="61">#REF!</definedName>
    <definedName name="May_84">#REF!</definedName>
    <definedName name="May_85" localSheetId="10">#REF!</definedName>
    <definedName name="May_85" localSheetId="31">#REF!</definedName>
    <definedName name="May_85" localSheetId="49">#REF!</definedName>
    <definedName name="May_85" localSheetId="50">#REF!</definedName>
    <definedName name="May_85" localSheetId="56">#REF!</definedName>
    <definedName name="May_85" localSheetId="57">#REF!</definedName>
    <definedName name="May_85" localSheetId="5">#REF!</definedName>
    <definedName name="May_85" localSheetId="59">#REF!</definedName>
    <definedName name="May_85" localSheetId="61">#REF!</definedName>
    <definedName name="May_85">#REF!</definedName>
    <definedName name="May_86" localSheetId="10">#REF!</definedName>
    <definedName name="May_86" localSheetId="31">#REF!</definedName>
    <definedName name="May_86" localSheetId="49">#REF!</definedName>
    <definedName name="May_86" localSheetId="50">#REF!</definedName>
    <definedName name="May_86" localSheetId="56">#REF!</definedName>
    <definedName name="May_86" localSheetId="57">#REF!</definedName>
    <definedName name="May_86" localSheetId="5">#REF!</definedName>
    <definedName name="May_86" localSheetId="59">#REF!</definedName>
    <definedName name="May_86" localSheetId="61">#REF!</definedName>
    <definedName name="May_86">#REF!</definedName>
    <definedName name="May_87" localSheetId="10">#REF!</definedName>
    <definedName name="May_87" localSheetId="31">#REF!</definedName>
    <definedName name="May_87" localSheetId="49">#REF!</definedName>
    <definedName name="May_87" localSheetId="50">#REF!</definedName>
    <definedName name="May_87" localSheetId="56">#REF!</definedName>
    <definedName name="May_87" localSheetId="57">#REF!</definedName>
    <definedName name="May_87" localSheetId="5">#REF!</definedName>
    <definedName name="May_87" localSheetId="59">#REF!</definedName>
    <definedName name="May_87" localSheetId="61">#REF!</definedName>
    <definedName name="May_87">#REF!</definedName>
    <definedName name="May_88" localSheetId="10">#REF!</definedName>
    <definedName name="May_88" localSheetId="31">#REF!</definedName>
    <definedName name="May_88" localSheetId="49">#REF!</definedName>
    <definedName name="May_88" localSheetId="50">#REF!</definedName>
    <definedName name="May_88" localSheetId="56">#REF!</definedName>
    <definedName name="May_88" localSheetId="57">#REF!</definedName>
    <definedName name="May_88" localSheetId="5">#REF!</definedName>
    <definedName name="May_88" localSheetId="59">#REF!</definedName>
    <definedName name="May_88" localSheetId="61">#REF!</definedName>
    <definedName name="May_88">#REF!</definedName>
    <definedName name="May_89" localSheetId="10">#REF!</definedName>
    <definedName name="May_89" localSheetId="31">#REF!</definedName>
    <definedName name="May_89" localSheetId="49">#REF!</definedName>
    <definedName name="May_89" localSheetId="50">#REF!</definedName>
    <definedName name="May_89" localSheetId="56">#REF!</definedName>
    <definedName name="May_89" localSheetId="57">#REF!</definedName>
    <definedName name="May_89" localSheetId="5">#REF!</definedName>
    <definedName name="May_89" localSheetId="59">#REF!</definedName>
    <definedName name="May_89" localSheetId="61">#REF!</definedName>
    <definedName name="May_89">#REF!</definedName>
    <definedName name="May_90" localSheetId="10">#REF!</definedName>
    <definedName name="May_90" localSheetId="31">#REF!</definedName>
    <definedName name="May_90" localSheetId="49">#REF!</definedName>
    <definedName name="May_90" localSheetId="50">#REF!</definedName>
    <definedName name="May_90" localSheetId="56">#REF!</definedName>
    <definedName name="May_90" localSheetId="57">#REF!</definedName>
    <definedName name="May_90" localSheetId="5">#REF!</definedName>
    <definedName name="May_90" localSheetId="59">#REF!</definedName>
    <definedName name="May_90" localSheetId="61">#REF!</definedName>
    <definedName name="May_90">#REF!</definedName>
    <definedName name="May_91" localSheetId="10">#REF!</definedName>
    <definedName name="May_91" localSheetId="31">#REF!</definedName>
    <definedName name="May_91" localSheetId="49">#REF!</definedName>
    <definedName name="May_91" localSheetId="50">#REF!</definedName>
    <definedName name="May_91" localSheetId="56">#REF!</definedName>
    <definedName name="May_91" localSheetId="57">#REF!</definedName>
    <definedName name="May_91" localSheetId="5">#REF!</definedName>
    <definedName name="May_91" localSheetId="59">#REF!</definedName>
    <definedName name="May_91" localSheetId="61">#REF!</definedName>
    <definedName name="May_91">#REF!</definedName>
    <definedName name="May_92" localSheetId="10">#REF!</definedName>
    <definedName name="May_92" localSheetId="31">#REF!</definedName>
    <definedName name="May_92" localSheetId="49">#REF!</definedName>
    <definedName name="May_92" localSheetId="50">#REF!</definedName>
    <definedName name="May_92" localSheetId="56">#REF!</definedName>
    <definedName name="May_92" localSheetId="57">#REF!</definedName>
    <definedName name="May_92" localSheetId="5">#REF!</definedName>
    <definedName name="May_92" localSheetId="59">#REF!</definedName>
    <definedName name="May_92" localSheetId="61">#REF!</definedName>
    <definedName name="May_92">#REF!</definedName>
    <definedName name="May_93" localSheetId="10">#REF!</definedName>
    <definedName name="May_93" localSheetId="31">#REF!</definedName>
    <definedName name="May_93" localSheetId="49">#REF!</definedName>
    <definedName name="May_93" localSheetId="50">#REF!</definedName>
    <definedName name="May_93" localSheetId="56">#REF!</definedName>
    <definedName name="May_93" localSheetId="57">#REF!</definedName>
    <definedName name="May_93" localSheetId="5">#REF!</definedName>
    <definedName name="May_93" localSheetId="59">#REF!</definedName>
    <definedName name="May_93" localSheetId="61">#REF!</definedName>
    <definedName name="May_93">#REF!</definedName>
    <definedName name="May_94" localSheetId="10">#REF!</definedName>
    <definedName name="May_94" localSheetId="31">#REF!</definedName>
    <definedName name="May_94" localSheetId="49">#REF!</definedName>
    <definedName name="May_94" localSheetId="50">#REF!</definedName>
    <definedName name="May_94" localSheetId="56">#REF!</definedName>
    <definedName name="May_94" localSheetId="57">#REF!</definedName>
    <definedName name="May_94" localSheetId="5">#REF!</definedName>
    <definedName name="May_94" localSheetId="59">#REF!</definedName>
    <definedName name="May_94" localSheetId="61">#REF!</definedName>
    <definedName name="May_94">#REF!</definedName>
    <definedName name="May_95" localSheetId="10">#REF!</definedName>
    <definedName name="May_95" localSheetId="31">#REF!</definedName>
    <definedName name="May_95" localSheetId="49">#REF!</definedName>
    <definedName name="May_95" localSheetId="50">#REF!</definedName>
    <definedName name="May_95" localSheetId="56">#REF!</definedName>
    <definedName name="May_95" localSheetId="57">#REF!</definedName>
    <definedName name="May_95" localSheetId="5">#REF!</definedName>
    <definedName name="May_95" localSheetId="59">#REF!</definedName>
    <definedName name="May_95" localSheetId="61">#REF!</definedName>
    <definedName name="May_95">#REF!</definedName>
    <definedName name="May_96" localSheetId="10">#REF!</definedName>
    <definedName name="May_96" localSheetId="31">#REF!</definedName>
    <definedName name="May_96" localSheetId="49">#REF!</definedName>
    <definedName name="May_96" localSheetId="50">#REF!</definedName>
    <definedName name="May_96" localSheetId="56">#REF!</definedName>
    <definedName name="May_96" localSheetId="57">#REF!</definedName>
    <definedName name="May_96" localSheetId="5">#REF!</definedName>
    <definedName name="May_96" localSheetId="59">#REF!</definedName>
    <definedName name="May_96" localSheetId="61">#REF!</definedName>
    <definedName name="May_96">#REF!</definedName>
    <definedName name="May_97" localSheetId="10">#REF!</definedName>
    <definedName name="May_97" localSheetId="31">#REF!</definedName>
    <definedName name="May_97" localSheetId="49">#REF!</definedName>
    <definedName name="May_97" localSheetId="50">#REF!</definedName>
    <definedName name="May_97" localSheetId="56">#REF!</definedName>
    <definedName name="May_97" localSheetId="57">#REF!</definedName>
    <definedName name="May_97" localSheetId="5">#REF!</definedName>
    <definedName name="May_97" localSheetId="59">#REF!</definedName>
    <definedName name="May_97" localSheetId="61">#REF!</definedName>
    <definedName name="May_97">#REF!</definedName>
    <definedName name="May_98" localSheetId="10">#REF!</definedName>
    <definedName name="May_98" localSheetId="31">#REF!</definedName>
    <definedName name="May_98" localSheetId="49">#REF!</definedName>
    <definedName name="May_98" localSheetId="50">#REF!</definedName>
    <definedName name="May_98" localSheetId="56">#REF!</definedName>
    <definedName name="May_98" localSheetId="57">#REF!</definedName>
    <definedName name="May_98" localSheetId="5">#REF!</definedName>
    <definedName name="May_98" localSheetId="59">#REF!</definedName>
    <definedName name="May_98" localSheetId="61">#REF!</definedName>
    <definedName name="May_98">#REF!</definedName>
    <definedName name="May_99" localSheetId="10">#REF!</definedName>
    <definedName name="May_99" localSheetId="31">#REF!</definedName>
    <definedName name="May_99" localSheetId="49">#REF!</definedName>
    <definedName name="May_99" localSheetId="50">#REF!</definedName>
    <definedName name="May_99" localSheetId="56">#REF!</definedName>
    <definedName name="May_99" localSheetId="57">#REF!</definedName>
    <definedName name="May_99" localSheetId="5">#REF!</definedName>
    <definedName name="May_99" localSheetId="59">#REF!</definedName>
    <definedName name="May_99" localSheetId="61">#REF!</definedName>
    <definedName name="May_99">#REF!</definedName>
    <definedName name="MCB" localSheetId="1">#REF!</definedName>
    <definedName name="MCB" localSheetId="2">#REF!</definedName>
    <definedName name="MCB" localSheetId="4">#REF!</definedName>
    <definedName name="MCB" localSheetId="6">#REF!</definedName>
    <definedName name="MCB" localSheetId="7">#REF!</definedName>
    <definedName name="MCB">#REF!</definedName>
    <definedName name="MCV">#N/A</definedName>
    <definedName name="MCV_B">#N/A</definedName>
    <definedName name="MCV_B1" localSheetId="10">#REF!</definedName>
    <definedName name="MCV_B1" localSheetId="31">#REF!</definedName>
    <definedName name="MCV_B1" localSheetId="49">#REF!</definedName>
    <definedName name="MCV_B1" localSheetId="50">#REF!</definedName>
    <definedName name="MCV_B1" localSheetId="56">#REF!</definedName>
    <definedName name="MCV_B1" localSheetId="57">#REF!</definedName>
    <definedName name="MCV_B1" localSheetId="5">#REF!</definedName>
    <definedName name="MCV_B1" localSheetId="59">#REF!</definedName>
    <definedName name="MCV_B1" localSheetId="61">#REF!</definedName>
    <definedName name="MCV_B1">#REF!</definedName>
    <definedName name="MCV_D">#N/A</definedName>
    <definedName name="MCV_D1" localSheetId="10">#REF!</definedName>
    <definedName name="MCV_D1" localSheetId="31">#REF!</definedName>
    <definedName name="MCV_D1" localSheetId="49">#REF!</definedName>
    <definedName name="MCV_D1" localSheetId="50">#REF!</definedName>
    <definedName name="MCV_D1" localSheetId="56">#REF!</definedName>
    <definedName name="MCV_D1" localSheetId="57">#REF!</definedName>
    <definedName name="MCV_D1" localSheetId="5">#REF!</definedName>
    <definedName name="MCV_D1" localSheetId="59">#REF!</definedName>
    <definedName name="MCV_D1" localSheetId="61">#REF!</definedName>
    <definedName name="MCV_D1">#REF!</definedName>
    <definedName name="MCV_N">#N/A</definedName>
    <definedName name="MCV_T">#N/A</definedName>
    <definedName name="MCV_T1" localSheetId="10">#REF!</definedName>
    <definedName name="MCV_T1" localSheetId="31">#REF!</definedName>
    <definedName name="MCV_T1" localSheetId="49">#REF!</definedName>
    <definedName name="MCV_T1" localSheetId="50">#REF!</definedName>
    <definedName name="MCV_T1" localSheetId="56">#REF!</definedName>
    <definedName name="MCV_T1" localSheetId="57">#REF!</definedName>
    <definedName name="MCV_T1" localSheetId="5">#REF!</definedName>
    <definedName name="MCV_T1" localSheetId="59">#REF!</definedName>
    <definedName name="MCV_T1" localSheetId="61">#REF!</definedName>
    <definedName name="MCV_T1">#REF!</definedName>
    <definedName name="MDLS" localSheetId="10">#REF!</definedName>
    <definedName name="MDLS" localSheetId="1">#REF!</definedName>
    <definedName name="MDLS" localSheetId="2">#REF!</definedName>
    <definedName name="MDLS" localSheetId="31">#REF!</definedName>
    <definedName name="MDLS" localSheetId="4">#REF!</definedName>
    <definedName name="MDLS" localSheetId="49">#REF!</definedName>
    <definedName name="MDLS" localSheetId="50">#REF!</definedName>
    <definedName name="MDLS" localSheetId="56">#REF!</definedName>
    <definedName name="MDLS" localSheetId="57">#REF!</definedName>
    <definedName name="MDLS" localSheetId="5">#REF!</definedName>
    <definedName name="MDLS" localSheetId="59">#REF!</definedName>
    <definedName name="MDLS" localSheetId="61">#REF!</definedName>
    <definedName name="MDLS" localSheetId="6">#REF!</definedName>
    <definedName name="MDLS" localSheetId="7">#REF!</definedName>
    <definedName name="MDLS">#REF!</definedName>
    <definedName name="MDTab" localSheetId="10" hidden="1">{FALSE,FALSE,-1.25,-15.5,484.5,276.75,FALSE,FALSE,TRUE,TRUE,0,12,#N/A,46,#N/A,2.93460490463215,15.35,1,FALSE,FALSE,3,TRUE,1,FALSE,100,"Swvu.PLA1.","ACwvu.PLA1.",#N/A,FALSE,FALSE,0,0,0,0,2,"","",TRUE,TRUE,FALSE,FALSE,1,60,#N/A,#N/A,FALSE,FALSE,FALSE,FALSE,FALSE,FALSE,FALSE,9,65532,65532,FALSE,FALSE,TRUE,TRUE,TRUE}</definedName>
    <definedName name="MDTab" localSheetId="31" hidden="1">{FALSE,FALSE,-1.25,-15.5,484.5,276.75,FALSE,FALSE,TRUE,TRUE,0,12,#N/A,46,#N/A,2.93460490463215,15.35,1,FALSE,FALSE,3,TRUE,1,FALSE,100,"Swvu.PLA1.","ACwvu.PLA1.",#N/A,FALSE,FALSE,0,0,0,0,2,"","",TRUE,TRUE,FALSE,FALSE,1,60,#N/A,#N/A,FALSE,FALSE,FALSE,FALSE,FALSE,FALSE,FALSE,9,65532,65532,FALSE,FALSE,TRUE,TRUE,TRUE}</definedName>
    <definedName name="MDTab" localSheetId="49" hidden="1">{FALSE,FALSE,-1.25,-15.5,484.5,276.75,FALSE,FALSE,TRUE,TRUE,0,12,#N/A,46,#N/A,2.93460490463215,15.35,1,FALSE,FALSE,3,TRUE,1,FALSE,100,"Swvu.PLA1.","ACwvu.PLA1.",#N/A,FALSE,FALSE,0,0,0,0,2,"","",TRUE,TRUE,FALSE,FALSE,1,60,#N/A,#N/A,FALSE,FALSE,FALSE,FALSE,FALSE,FALSE,FALSE,9,65532,65532,FALSE,FALSE,TRUE,TRUE,TRUE}</definedName>
    <definedName name="MDTab" localSheetId="50" hidden="1">{FALSE,FALSE,-1.25,-15.5,484.5,276.75,FALSE,FALSE,TRUE,TRUE,0,12,#N/A,46,#N/A,2.93460490463215,15.35,1,FALSE,FALSE,3,TRUE,1,FALSE,100,"Swvu.PLA1.","ACwvu.PLA1.",#N/A,FALSE,FALSE,0,0,0,0,2,"","",TRUE,TRUE,FALSE,FALSE,1,60,#N/A,#N/A,FALSE,FALSE,FALSE,FALSE,FALSE,FALSE,FALSE,9,65532,65532,FALSE,FALSE,TRUE,TRUE,TRUE}</definedName>
    <definedName name="MDTab" localSheetId="56" hidden="1">{FALSE,FALSE,-1.25,-15.5,484.5,276.75,FALSE,FALSE,TRUE,TRUE,0,12,#N/A,46,#N/A,2.93460490463215,15.35,1,FALSE,FALSE,3,TRUE,1,FALSE,100,"Swvu.PLA1.","ACwvu.PLA1.",#N/A,FALSE,FALSE,0,0,0,0,2,"","",TRUE,TRUE,FALSE,FALSE,1,60,#N/A,#N/A,FALSE,FALSE,FALSE,FALSE,FALSE,FALSE,FALSE,9,65532,65532,FALSE,FALSE,TRUE,TRUE,TRUE}</definedName>
    <definedName name="MDTab" localSheetId="57" hidden="1">{FALSE,FALSE,-1.25,-15.5,484.5,276.75,FALSE,FALSE,TRUE,TRUE,0,12,#N/A,46,#N/A,2.93460490463215,15.35,1,FALSE,FALSE,3,TRUE,1,FALSE,100,"Swvu.PLA1.","ACwvu.PLA1.",#N/A,FALSE,FALSE,0,0,0,0,2,"","",TRUE,TRUE,FALSE,FALSE,1,60,#N/A,#N/A,FALSE,FALSE,FALSE,FALSE,FALSE,FALSE,FALSE,9,65532,65532,FALSE,FALSE,TRUE,TRUE,TRUE}</definedName>
    <definedName name="MDTab" localSheetId="5" hidden="1">{FALSE,FALSE,-1.25,-15.5,484.5,276.75,FALSE,FALSE,TRUE,TRUE,0,12,#N/A,46,#N/A,2.93460490463215,15.35,1,FALSE,FALSE,3,TRUE,1,FALSE,100,"Swvu.PLA1.","ACwvu.PLA1.",#N/A,FALSE,FALSE,0,0,0,0,2,"","",TRUE,TRUE,FALSE,FALSE,1,60,#N/A,#N/A,FALSE,FALSE,FALSE,FALSE,FALSE,FALSE,FALSE,9,65532,65532,FALSE,FALSE,TRUE,TRUE,TRUE}</definedName>
    <definedName name="MDTab" localSheetId="59" hidden="1">{FALSE,FALSE,-1.25,-15.5,484.5,276.75,FALSE,FALSE,TRUE,TRUE,0,12,#N/A,46,#N/A,2.93460490463215,15.35,1,FALSE,FALSE,3,TRUE,1,FALSE,100,"Swvu.PLA1.","ACwvu.PLA1.",#N/A,FALSE,FALSE,0,0,0,0,2,"","",TRUE,TRUE,FALSE,FALSE,1,60,#N/A,#N/A,FALSE,FALSE,FALSE,FALSE,FALSE,FALSE,FALSE,9,65532,65532,FALSE,FALSE,TRUE,TRUE,TRUE}</definedName>
    <definedName name="MDTab" localSheetId="61"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ORES" localSheetId="10">#REF!</definedName>
    <definedName name="MENORES" localSheetId="31">#REF!</definedName>
    <definedName name="MENORES" localSheetId="49">#REF!</definedName>
    <definedName name="MENORES" localSheetId="50">#REF!</definedName>
    <definedName name="MENORES" localSheetId="56">#REF!</definedName>
    <definedName name="MENORES" localSheetId="57">#REF!</definedName>
    <definedName name="MENORES" localSheetId="5">#REF!</definedName>
    <definedName name="MENORES" localSheetId="59">#REF!</definedName>
    <definedName name="MENORES" localSheetId="61">#REF!</definedName>
    <definedName name="MENORES">#REF!</definedName>
    <definedName name="MF1.1" localSheetId="10">#REF!</definedName>
    <definedName name="MF1.1" localSheetId="31">#REF!</definedName>
    <definedName name="MF1.1" localSheetId="49">#REF!</definedName>
    <definedName name="MF1.1" localSheetId="50">#REF!</definedName>
    <definedName name="MF1.1" localSheetId="56">#REF!</definedName>
    <definedName name="MF1.1" localSheetId="57">#REF!</definedName>
    <definedName name="MF1.1" localSheetId="5">#REF!</definedName>
    <definedName name="MF1.1" localSheetId="59">#REF!</definedName>
    <definedName name="MF1.1" localSheetId="61">#REF!</definedName>
    <definedName name="MF1.1">#REF!</definedName>
    <definedName name="MF2.1" localSheetId="10">#REF!</definedName>
    <definedName name="MF2.1" localSheetId="31">#REF!</definedName>
    <definedName name="MF2.1" localSheetId="49">#REF!</definedName>
    <definedName name="MF2.1" localSheetId="50">#REF!</definedName>
    <definedName name="MF2.1" localSheetId="56">#REF!</definedName>
    <definedName name="MF2.1" localSheetId="57">#REF!</definedName>
    <definedName name="MF2.1" localSheetId="5">#REF!</definedName>
    <definedName name="MF2.1" localSheetId="59">#REF!</definedName>
    <definedName name="MF2.1" localSheetId="61">#REF!</definedName>
    <definedName name="MF2.1">#REF!</definedName>
    <definedName name="MFBOPINPUT" localSheetId="10">#REF!</definedName>
    <definedName name="MFBOPINPUT" localSheetId="31">#REF!</definedName>
    <definedName name="MFBOPINPUT" localSheetId="49">#REF!</definedName>
    <definedName name="MFBOPINPUT" localSheetId="50">#REF!</definedName>
    <definedName name="MFBOPINPUT" localSheetId="56">#REF!</definedName>
    <definedName name="MFBOPINPUT" localSheetId="57">#REF!</definedName>
    <definedName name="MFBOPINPUT" localSheetId="5">#REF!</definedName>
    <definedName name="MFBOPINPUT" localSheetId="59">#REF!</definedName>
    <definedName name="MFBOPINPUT" localSheetId="61">#REF!</definedName>
    <definedName name="MFBOPINPUT">#REF!</definedName>
    <definedName name="MFISCAL" localSheetId="10">'[21]Annual Raw Data'!#REF!</definedName>
    <definedName name="MFISCAL">'[21]Annual Raw Data'!#REF!</definedName>
    <definedName name="mflowsa" localSheetId="10">[11]!mflowsa</definedName>
    <definedName name="mflowsa">[11]!mflowsa</definedName>
    <definedName name="mflowsq" localSheetId="10">[11]!mflowsq</definedName>
    <definedName name="mflowsq">[11]!mflowsq</definedName>
    <definedName name="mi" localSheetId="10">#REF!</definedName>
    <definedName name="mi" localSheetId="1">#REF!</definedName>
    <definedName name="mi" localSheetId="2">#REF!</definedName>
    <definedName name="mi" localSheetId="31">#REF!</definedName>
    <definedName name="mi" localSheetId="4">#REF!</definedName>
    <definedName name="mi" localSheetId="49">#REF!</definedName>
    <definedName name="mi" localSheetId="50">#REF!</definedName>
    <definedName name="mi" localSheetId="56">#REF!</definedName>
    <definedName name="mi" localSheetId="57">#REF!</definedName>
    <definedName name="mi" localSheetId="5">#REF!</definedName>
    <definedName name="mi" localSheetId="59">#REF!</definedName>
    <definedName name="mi" localSheetId="61">#REF!</definedName>
    <definedName name="mi" localSheetId="6">#REF!</definedName>
    <definedName name="mi" localSheetId="7">#REF!</definedName>
    <definedName name="mi">#REF!</definedName>
    <definedName name="MICRO" localSheetId="10">#REF!</definedName>
    <definedName name="MICRO" localSheetId="31">#REF!</definedName>
    <definedName name="MICRO" localSheetId="49">#REF!</definedName>
    <definedName name="MICRO" localSheetId="50">#REF!</definedName>
    <definedName name="MICRO" localSheetId="56">#REF!</definedName>
    <definedName name="MICRO" localSheetId="57">#REF!</definedName>
    <definedName name="MICRO" localSheetId="5">#REF!</definedName>
    <definedName name="MICRO" localSheetId="59">#REF!</definedName>
    <definedName name="MICRO" localSheetId="61">#REF!</definedName>
    <definedName name="MICRO">#REF!</definedName>
    <definedName name="MIDDLE" localSheetId="10">#REF!</definedName>
    <definedName name="MIDDLE" localSheetId="31">#REF!</definedName>
    <definedName name="MIDDLE" localSheetId="49">#REF!</definedName>
    <definedName name="MIDDLE" localSheetId="50">#REF!</definedName>
    <definedName name="MIDDLE" localSheetId="56">#REF!</definedName>
    <definedName name="MIDDLE" localSheetId="57">#REF!</definedName>
    <definedName name="MIDDLE" localSheetId="5">#REF!</definedName>
    <definedName name="MIDDLE" localSheetId="59">#REF!</definedName>
    <definedName name="MIDDLE" localSheetId="61">#REF!</definedName>
    <definedName name="MIDDLE">#REF!</definedName>
    <definedName name="mil" localSheetId="10">'[108]2'!#REF!</definedName>
    <definedName name="mil" localSheetId="49">'[108]2'!#REF!</definedName>
    <definedName name="mil" localSheetId="50">'[108]2'!#REF!</definedName>
    <definedName name="mil" localSheetId="56">'[108]2'!#REF!</definedName>
    <definedName name="mil" localSheetId="57">'[108]2'!#REF!</definedName>
    <definedName name="mil" localSheetId="5">'[108]2'!#REF!</definedName>
    <definedName name="mil" localSheetId="59">'[108]2'!#REF!</definedName>
    <definedName name="mil" localSheetId="61">'[108]2'!#REF!</definedName>
    <definedName name="mil">'[108]2'!#REF!</definedName>
    <definedName name="MIN" localSheetId="10">#REF!</definedName>
    <definedName name="MIN" localSheetId="31">#REF!</definedName>
    <definedName name="MIN" localSheetId="49">#REF!</definedName>
    <definedName name="MIN" localSheetId="50">#REF!</definedName>
    <definedName name="MIN" localSheetId="56">#REF!</definedName>
    <definedName name="MIN" localSheetId="57">#REF!</definedName>
    <definedName name="MIN" localSheetId="5">#REF!</definedName>
    <definedName name="MIN" localSheetId="59">#REF!</definedName>
    <definedName name="MIN" localSheetId="61">#REF!</definedName>
    <definedName name="MIN">#REF!</definedName>
    <definedName name="Minimum_working_balances" localSheetId="10">#REF!</definedName>
    <definedName name="Minimum_working_balances" localSheetId="31">#REF!</definedName>
    <definedName name="Minimum_working_balances" localSheetId="49">#REF!</definedName>
    <definedName name="Minimum_working_balances" localSheetId="50">#REF!</definedName>
    <definedName name="Minimum_working_balances" localSheetId="56">#REF!</definedName>
    <definedName name="Minimum_working_balances" localSheetId="57">#REF!</definedName>
    <definedName name="Minimum_working_balances" localSheetId="5">#REF!</definedName>
    <definedName name="Minimum_working_balances" localSheetId="59">#REF!</definedName>
    <definedName name="Minimum_working_balances" localSheetId="61">#REF!</definedName>
    <definedName name="Minimum_working_balances">#REF!</definedName>
    <definedName name="MISC3" localSheetId="10">#REF!</definedName>
    <definedName name="MISC3" localSheetId="31">#REF!</definedName>
    <definedName name="MISC3" localSheetId="49">#REF!</definedName>
    <definedName name="MISC3" localSheetId="50">#REF!</definedName>
    <definedName name="MISC3" localSheetId="56">#REF!</definedName>
    <definedName name="MISC3" localSheetId="57">#REF!</definedName>
    <definedName name="MISC3" localSheetId="5">#REF!</definedName>
    <definedName name="MISC3" localSheetId="59">#REF!</definedName>
    <definedName name="MISC3" localSheetId="61">#REF!</definedName>
    <definedName name="MISC3">#REF!</definedName>
    <definedName name="MISC4" localSheetId="10">[14]OUTPUT!#REF!</definedName>
    <definedName name="MISC4" localSheetId="31">[14]OUTPUT!#REF!</definedName>
    <definedName name="MISC4" localSheetId="56">[14]OUTPUT!#REF!</definedName>
    <definedName name="MISC4" localSheetId="57">[14]OUTPUT!#REF!</definedName>
    <definedName name="MISC4" localSheetId="59">[14]OUTPUT!#REF!</definedName>
    <definedName name="MISC4" localSheetId="61">[14]OUTPUT!#REF!</definedName>
    <definedName name="MISC4">[14]OUTPUT!#REF!</definedName>
    <definedName name="MK_CASHFLOW" localSheetId="10">#REF!</definedName>
    <definedName name="MK_CASHFLOW" localSheetId="31">#REF!</definedName>
    <definedName name="MK_CASHFLOW" localSheetId="49">#REF!</definedName>
    <definedName name="MK_CASHFLOW" localSheetId="50">#REF!</definedName>
    <definedName name="MK_CASHFLOW" localSheetId="56">#REF!</definedName>
    <definedName name="MK_CASHFLOW" localSheetId="57">#REF!</definedName>
    <definedName name="MK_CASHFLOW" localSheetId="5">#REF!</definedName>
    <definedName name="MK_CASHFLOW" localSheetId="59">#REF!</definedName>
    <definedName name="MK_CASHFLOW" localSheetId="61">#REF!</definedName>
    <definedName name="MK_CASHFLOW">#REF!</definedName>
    <definedName name="mm" localSheetId="10">'[45]10'!#REF!</definedName>
    <definedName name="mm" localSheetId="1">'[27]10'!#REF!</definedName>
    <definedName name="mm" localSheetId="2">'[27]10'!#REF!</definedName>
    <definedName name="mm" localSheetId="31">'[26]10'!#REF!</definedName>
    <definedName name="mm" localSheetId="4">'[26]10'!#REF!</definedName>
    <definedName name="mm" localSheetId="49">'[27]10'!#REF!</definedName>
    <definedName name="mm" localSheetId="50">'[27]10'!#REF!</definedName>
    <definedName name="mm" localSheetId="56">'[26]10'!#REF!</definedName>
    <definedName name="mm" localSheetId="57">'[26]10'!#REF!</definedName>
    <definedName name="mm" localSheetId="5">'[26]10'!#REF!</definedName>
    <definedName name="mm" localSheetId="59">'[26]10'!#REF!</definedName>
    <definedName name="mm" localSheetId="61">'[26]10'!#REF!</definedName>
    <definedName name="mm" localSheetId="6">'[27]10'!#REF!</definedName>
    <definedName name="mm" localSheetId="7">'[27]10'!#REF!</definedName>
    <definedName name="mm">'[27]10'!#REF!</definedName>
    <definedName name="mmm" localSheetId="10" hidden="1">{"Riqfin97",#N/A,FALSE,"Tran";"Riqfinpro",#N/A,FALSE,"Tran"}</definedName>
    <definedName name="mmm" localSheetId="31" hidden="1">{"Riqfin97",#N/A,FALSE,"Tran";"Riqfinpro",#N/A,FALSE,"Tran"}</definedName>
    <definedName name="mmm" localSheetId="49" hidden="1">{"Riqfin97",#N/A,FALSE,"Tran";"Riqfinpro",#N/A,FALSE,"Tran"}</definedName>
    <definedName name="mmm" localSheetId="50" hidden="1">{"Riqfin97",#N/A,FALSE,"Tran";"Riqfinpro",#N/A,FALSE,"Tran"}</definedName>
    <definedName name="mmm" localSheetId="56" hidden="1">{"Riqfin97",#N/A,FALSE,"Tran";"Riqfinpro",#N/A,FALSE,"Tran"}</definedName>
    <definedName name="mmm" localSheetId="57" hidden="1">{"Riqfin97",#N/A,FALSE,"Tran";"Riqfinpro",#N/A,FALSE,"Tran"}</definedName>
    <definedName name="mmm" localSheetId="5" hidden="1">{"Riqfin97",#N/A,FALSE,"Tran";"Riqfinpro",#N/A,FALSE,"Tran"}</definedName>
    <definedName name="mmm" localSheetId="59" hidden="1">{"Riqfin97",#N/A,FALSE,"Tran";"Riqfinpro",#N/A,FALSE,"Tran"}</definedName>
    <definedName name="mmm" localSheetId="61" hidden="1">{"Riqfin97",#N/A,FALSE,"Tran";"Riqfinpro",#N/A,FALSE,"Tran"}</definedName>
    <definedName name="mmm" hidden="1">{"Riqfin97",#N/A,FALSE,"Tran";"Riqfinpro",#N/A,FALSE,"Tran"}</definedName>
    <definedName name="mmmm" localSheetId="10" hidden="1">{"Tab1",#N/A,FALSE,"P";"Tab2",#N/A,FALSE,"P"}</definedName>
    <definedName name="mmmm" localSheetId="31" hidden="1">{"Tab1",#N/A,FALSE,"P";"Tab2",#N/A,FALSE,"P"}</definedName>
    <definedName name="mmmm" localSheetId="49" hidden="1">{"Tab1",#N/A,FALSE,"P";"Tab2",#N/A,FALSE,"P"}</definedName>
    <definedName name="mmmm" localSheetId="50" hidden="1">{"Tab1",#N/A,FALSE,"P";"Tab2",#N/A,FALSE,"P"}</definedName>
    <definedName name="mmmm" localSheetId="56" hidden="1">{"Tab1",#N/A,FALSE,"P";"Tab2",#N/A,FALSE,"P"}</definedName>
    <definedName name="mmmm" localSheetId="57" hidden="1">{"Tab1",#N/A,FALSE,"P";"Tab2",#N/A,FALSE,"P"}</definedName>
    <definedName name="mmmm" localSheetId="5" hidden="1">{"Tab1",#N/A,FALSE,"P";"Tab2",#N/A,FALSE,"P"}</definedName>
    <definedName name="mmmm" localSheetId="59" hidden="1">{"Tab1",#N/A,FALSE,"P";"Tab2",#N/A,FALSE,"P"}</definedName>
    <definedName name="mmmm" localSheetId="61" hidden="1">{"Tab1",#N/A,FALSE,"P";"Tab2",#N/A,FALSE,"P"}</definedName>
    <definedName name="mmmm" hidden="1">{"Tab1",#N/A,FALSE,"P";"Tab2",#N/A,FALSE,"P"}</definedName>
    <definedName name="mmmmmmmmmmmmmmmmm" localSheetId="10">#REF!</definedName>
    <definedName name="mmmmmmmmmmmmmmmmm" localSheetId="31">#REF!</definedName>
    <definedName name="mmmmmmmmmmmmmmmmm" localSheetId="49">#REF!</definedName>
    <definedName name="mmmmmmmmmmmmmmmmm" localSheetId="50">#REF!</definedName>
    <definedName name="mmmmmmmmmmmmmmmmm" localSheetId="56">#REF!</definedName>
    <definedName name="mmmmmmmmmmmmmmmmm" localSheetId="57">#REF!</definedName>
    <definedName name="mmmmmmmmmmmmmmmmm" localSheetId="5">#REF!</definedName>
    <definedName name="mmmmmmmmmmmmmmmmm" localSheetId="59">#REF!</definedName>
    <definedName name="mmmmmmmmmmmmmmmmm" localSheetId="61">#REF!</definedName>
    <definedName name="mmmmmmmmmmmmmmmmm">#REF!</definedName>
    <definedName name="mmmmmmmmmmmmmmmmmmmmmmmmmmmmmmmmm" localSheetId="10">#REF!</definedName>
    <definedName name="mmmmmmmmmmmmmmmmmmmmmmmmmmmmmmmmm" localSheetId="31">#REF!</definedName>
    <definedName name="mmmmmmmmmmmmmmmmmmmmmmmmmmmmmmmmm" localSheetId="49">#REF!</definedName>
    <definedName name="mmmmmmmmmmmmmmmmmmmmmmmmmmmmmmmmm" localSheetId="50">#REF!</definedName>
    <definedName name="mmmmmmmmmmmmmmmmmmmmmmmmmmmmmmmmm" localSheetId="56">#REF!</definedName>
    <definedName name="mmmmmmmmmmmmmmmmmmmmmmmmmmmmmmmmm" localSheetId="57">#REF!</definedName>
    <definedName name="mmmmmmmmmmmmmmmmmmmmmmmmmmmmmmmmm" localSheetId="5">#REF!</definedName>
    <definedName name="mmmmmmmmmmmmmmmmmmmmmmmmmmmmmmmmm" localSheetId="59">#REF!</definedName>
    <definedName name="mmmmmmmmmmmmmmmmmmmmmmmmmmmmmmmmm" localSheetId="61">#REF!</definedName>
    <definedName name="mmmmmmmmmmmmmmmmmmmmmmmmmmmmmmmmm">#REF!</definedName>
    <definedName name="MNDATES" localSheetId="10">#REF!</definedName>
    <definedName name="MNDATES" localSheetId="31">#REF!</definedName>
    <definedName name="MNDATES" localSheetId="49">#REF!</definedName>
    <definedName name="MNDATES" localSheetId="50">#REF!</definedName>
    <definedName name="MNDATES" localSheetId="56">#REF!</definedName>
    <definedName name="MNDATES" localSheetId="57">#REF!</definedName>
    <definedName name="MNDATES" localSheetId="5">#REF!</definedName>
    <definedName name="MNDATES" localSheetId="59">#REF!</definedName>
    <definedName name="MNDATES" localSheetId="61">#REF!</definedName>
    <definedName name="MNDATES">#REF!</definedName>
    <definedName name="Modified_by" localSheetId="10">#REF!</definedName>
    <definedName name="Modified_by" localSheetId="31">#REF!</definedName>
    <definedName name="Modified_by" localSheetId="49">#REF!</definedName>
    <definedName name="Modified_by" localSheetId="50">#REF!</definedName>
    <definedName name="Modified_by" localSheetId="56">#REF!</definedName>
    <definedName name="Modified_by" localSheetId="57">#REF!</definedName>
    <definedName name="Modified_by" localSheetId="5">#REF!</definedName>
    <definedName name="Modified_by" localSheetId="59">#REF!</definedName>
    <definedName name="Modified_by" localSheetId="61">#REF!</definedName>
    <definedName name="Modified_by">#REF!</definedName>
    <definedName name="Modified_on" localSheetId="10">#REF!</definedName>
    <definedName name="Modified_on" localSheetId="31">#REF!</definedName>
    <definedName name="Modified_on" localSheetId="49">#REF!</definedName>
    <definedName name="Modified_on" localSheetId="50">#REF!</definedName>
    <definedName name="Modified_on" localSheetId="56">#REF!</definedName>
    <definedName name="Modified_on" localSheetId="57">#REF!</definedName>
    <definedName name="Modified_on" localSheetId="5">#REF!</definedName>
    <definedName name="Modified_on" localSheetId="59">#REF!</definedName>
    <definedName name="Modified_on" localSheetId="61">#REF!</definedName>
    <definedName name="Modified_on">#REF!</definedName>
    <definedName name="Módulo2.completo" localSheetId="10">'11'!Módulo2.completo</definedName>
    <definedName name="Módulo2.completo" localSheetId="31">'32'!Módulo2.completo</definedName>
    <definedName name="Módulo2.completo" localSheetId="49">'51'!Módulo2.completo</definedName>
    <definedName name="Módulo2.completo" localSheetId="50">'52'!Módulo2.completo</definedName>
    <definedName name="Módulo2.completo" localSheetId="56">'57a-57b'!Módulo2.completo</definedName>
    <definedName name="Módulo2.completo" localSheetId="57">'58'!Módulo2.completo</definedName>
    <definedName name="Módulo2.completo" localSheetId="5">'6'!Módulo2.completo</definedName>
    <definedName name="Módulo2.completo" localSheetId="59">'60'!Módulo2.completo</definedName>
    <definedName name="Módulo2.completo" localSheetId="61">'62'!Módulo2.completo</definedName>
    <definedName name="Módulo2.completo">[0]!Módulo2.completo</definedName>
    <definedName name="MON_SM" localSheetId="10">#REF!</definedName>
    <definedName name="MON_SM" localSheetId="31">#REF!</definedName>
    <definedName name="MON_SM" localSheetId="49">#REF!</definedName>
    <definedName name="MON_SM" localSheetId="50">#REF!</definedName>
    <definedName name="MON_SM" localSheetId="56">#REF!</definedName>
    <definedName name="MON_SM" localSheetId="57">#REF!</definedName>
    <definedName name="MON_SM" localSheetId="5">#REF!</definedName>
    <definedName name="MON_SM" localSheetId="59">#REF!</definedName>
    <definedName name="MON_SM" localSheetId="61">#REF!</definedName>
    <definedName name="MON_SM">#REF!</definedName>
    <definedName name="MONE" localSheetId="10">#REF!</definedName>
    <definedName name="MONE" localSheetId="31">#REF!</definedName>
    <definedName name="MONE" localSheetId="49">#REF!</definedName>
    <definedName name="MONE" localSheetId="50">#REF!</definedName>
    <definedName name="MONE" localSheetId="56">#REF!</definedName>
    <definedName name="MONE" localSheetId="57">#REF!</definedName>
    <definedName name="MONE" localSheetId="5">#REF!</definedName>
    <definedName name="MONE" localSheetId="59">#REF!</definedName>
    <definedName name="MONE" localSheetId="61">#REF!</definedName>
    <definedName name="MONE">#REF!</definedName>
    <definedName name="MonetarySurvey">'[10]Monetary Dev_Monthly'!$A$11:$CB$73</definedName>
    <definedName name="Money" localSheetId="10">#REF!</definedName>
    <definedName name="Money" localSheetId="31">#REF!</definedName>
    <definedName name="Money" localSheetId="49">#REF!</definedName>
    <definedName name="Money" localSheetId="50">#REF!</definedName>
    <definedName name="Money" localSheetId="56">#REF!</definedName>
    <definedName name="Money" localSheetId="57">#REF!</definedName>
    <definedName name="Money" localSheetId="5">#REF!</definedName>
    <definedName name="Money" localSheetId="59">#REF!</definedName>
    <definedName name="Money" localSheetId="61">#REF!</definedName>
    <definedName name="Money">#REF!</definedName>
    <definedName name="money_monthly_output_to_fiscal" localSheetId="10">'[51]Monthly data'!#REF!</definedName>
    <definedName name="money_monthly_output_to_fiscal" localSheetId="31">'[51]Monthly data'!#REF!</definedName>
    <definedName name="money_monthly_output_to_fiscal" localSheetId="56">'[51]Monthly data'!#REF!</definedName>
    <definedName name="money_monthly_output_to_fiscal" localSheetId="57">'[51]Monthly data'!#REF!</definedName>
    <definedName name="money_monthly_output_to_fiscal" localSheetId="59">'[51]Monthly data'!#REF!</definedName>
    <definedName name="money_monthly_output_to_fiscal" localSheetId="61">'[51]Monthly data'!#REF!</definedName>
    <definedName name="money_monthly_output_to_fiscal">'[51]Monthly data'!#REF!</definedName>
    <definedName name="MONEY1A" localSheetId="10">#REF!</definedName>
    <definedName name="MONEY1A" localSheetId="31">#REF!</definedName>
    <definedName name="MONEY1A" localSheetId="49">#REF!</definedName>
    <definedName name="MONEY1A" localSheetId="50">#REF!</definedName>
    <definedName name="MONEY1A" localSheetId="56">#REF!</definedName>
    <definedName name="MONEY1A" localSheetId="57">#REF!</definedName>
    <definedName name="MONEY1A" localSheetId="5">#REF!</definedName>
    <definedName name="MONEY1A" localSheetId="59">#REF!</definedName>
    <definedName name="MONEY1A" localSheetId="61">#REF!</definedName>
    <definedName name="MONEY1A">#REF!</definedName>
    <definedName name="MONEY1Q" localSheetId="10">#REF!</definedName>
    <definedName name="MONEY1Q" localSheetId="31">#REF!</definedName>
    <definedName name="MONEY1Q" localSheetId="49">#REF!</definedName>
    <definedName name="MONEY1Q" localSheetId="50">#REF!</definedName>
    <definedName name="MONEY1Q" localSheetId="56">#REF!</definedName>
    <definedName name="MONEY1Q" localSheetId="57">#REF!</definedName>
    <definedName name="MONEY1Q" localSheetId="5">#REF!</definedName>
    <definedName name="MONEY1Q" localSheetId="59">#REF!</definedName>
    <definedName name="MONEY1Q" localSheetId="61">#REF!</definedName>
    <definedName name="MONEY1Q">#REF!</definedName>
    <definedName name="MONEY2A" localSheetId="10">#REF!</definedName>
    <definedName name="MONEY2A" localSheetId="31">#REF!</definedName>
    <definedName name="MONEY2A" localSheetId="49">#REF!</definedName>
    <definedName name="MONEY2A" localSheetId="50">#REF!</definedName>
    <definedName name="MONEY2A" localSheetId="56">#REF!</definedName>
    <definedName name="MONEY2A" localSheetId="57">#REF!</definedName>
    <definedName name="MONEY2A" localSheetId="5">#REF!</definedName>
    <definedName name="MONEY2A" localSheetId="59">#REF!</definedName>
    <definedName name="MONEY2A" localSheetId="61">#REF!</definedName>
    <definedName name="MONEY2A">#REF!</definedName>
    <definedName name="MONEY2Q" localSheetId="10">#REF!</definedName>
    <definedName name="MONEY2Q" localSheetId="31">#REF!</definedName>
    <definedName name="MONEY2Q" localSheetId="49">#REF!</definedName>
    <definedName name="MONEY2Q" localSheetId="50">#REF!</definedName>
    <definedName name="MONEY2Q" localSheetId="56">#REF!</definedName>
    <definedName name="MONEY2Q" localSheetId="57">#REF!</definedName>
    <definedName name="MONEY2Q" localSheetId="5">#REF!</definedName>
    <definedName name="MONEY2Q" localSheetId="59">#REF!</definedName>
    <definedName name="MONEY2Q" localSheetId="61">#REF!</definedName>
    <definedName name="MONEY2Q">#REF!</definedName>
    <definedName name="MoneySurvey" localSheetId="10">#REF!</definedName>
    <definedName name="MoneySurvey" localSheetId="31">#REF!</definedName>
    <definedName name="MoneySurvey" localSheetId="49">#REF!</definedName>
    <definedName name="MoneySurvey" localSheetId="50">#REF!</definedName>
    <definedName name="MoneySurvey" localSheetId="56">#REF!</definedName>
    <definedName name="MoneySurvey" localSheetId="57">#REF!</definedName>
    <definedName name="MoneySurvey" localSheetId="5">#REF!</definedName>
    <definedName name="MoneySurvey" localSheetId="59">#REF!</definedName>
    <definedName name="MoneySurvey" localSheetId="61">#REF!</definedName>
    <definedName name="MoneySurvey">#REF!</definedName>
    <definedName name="MONEYSV" localSheetId="10">'[10]Monetary Dev_Monthly'!#REF!</definedName>
    <definedName name="MONEYSV">'[10]Monetary Dev_Monthly'!#REF!</definedName>
    <definedName name="MONF" localSheetId="10">#REF!</definedName>
    <definedName name="MONF" localSheetId="31">#REF!</definedName>
    <definedName name="MONF" localSheetId="49">#REF!</definedName>
    <definedName name="MONF" localSheetId="50">#REF!</definedName>
    <definedName name="MONF" localSheetId="56">#REF!</definedName>
    <definedName name="MONF" localSheetId="57">#REF!</definedName>
    <definedName name="MONF" localSheetId="5">#REF!</definedName>
    <definedName name="MONF" localSheetId="59">#REF!</definedName>
    <definedName name="MONF" localSheetId="61">#REF!</definedName>
    <definedName name="MONF">#REF!</definedName>
    <definedName name="MONF_SM" localSheetId="10">#REF!</definedName>
    <definedName name="MONF_SM" localSheetId="31">#REF!</definedName>
    <definedName name="MONF_SM" localSheetId="49">#REF!</definedName>
    <definedName name="MONF_SM" localSheetId="50">#REF!</definedName>
    <definedName name="MONF_SM" localSheetId="56">#REF!</definedName>
    <definedName name="MONF_SM" localSheetId="57">#REF!</definedName>
    <definedName name="MONF_SM" localSheetId="5">#REF!</definedName>
    <definedName name="MONF_SM" localSheetId="59">#REF!</definedName>
    <definedName name="MONF_SM" localSheetId="61">#REF!</definedName>
    <definedName name="MONF_SM">#REF!</definedName>
    <definedName name="monsur" localSheetId="10">#REF!</definedName>
    <definedName name="monsur" localSheetId="31">#REF!</definedName>
    <definedName name="monsur" localSheetId="49">#REF!</definedName>
    <definedName name="monsur" localSheetId="50">#REF!</definedName>
    <definedName name="monsur" localSheetId="56">#REF!</definedName>
    <definedName name="monsur" localSheetId="57">#REF!</definedName>
    <definedName name="monsur" localSheetId="5">#REF!</definedName>
    <definedName name="monsur" localSheetId="59">#REF!</definedName>
    <definedName name="monsur" localSheetId="61">#REF!</definedName>
    <definedName name="monsur">#REF!</definedName>
    <definedName name="Monsuv" localSheetId="10">'[109]Monetary Dev_Monthly'!#REF!</definedName>
    <definedName name="Monsuv" localSheetId="31">'[109]Monetary Dev_Monthly'!#REF!</definedName>
    <definedName name="Monsuv" localSheetId="56">'[109]Monetary Dev_Monthly'!#REF!</definedName>
    <definedName name="Monsuv" localSheetId="57">'[109]Monetary Dev_Monthly'!#REF!</definedName>
    <definedName name="Monsuv" localSheetId="59">'[109]Monetary Dev_Monthly'!#REF!</definedName>
    <definedName name="Monsuv" localSheetId="61">'[109]Monetary Dev_Monthly'!#REF!</definedName>
    <definedName name="Monsuv">'[109]Monetary Dev_Monthly'!#REF!</definedName>
    <definedName name="monthly_cpi_er_from_real" localSheetId="10">#REF!</definedName>
    <definedName name="monthly_cpi_er_from_real" localSheetId="31">#REF!</definedName>
    <definedName name="monthly_cpi_er_from_real" localSheetId="49">#REF!</definedName>
    <definedName name="monthly_cpi_er_from_real" localSheetId="50">#REF!</definedName>
    <definedName name="monthly_cpi_er_from_real" localSheetId="56">#REF!</definedName>
    <definedName name="monthly_cpi_er_from_real" localSheetId="57">#REF!</definedName>
    <definedName name="monthly_cpi_er_from_real" localSheetId="5">#REF!</definedName>
    <definedName name="monthly_cpi_er_from_real" localSheetId="59">#REF!</definedName>
    <definedName name="monthly_cpi_er_from_real" localSheetId="61">#REF!</definedName>
    <definedName name="monthly_cpi_er_from_real">#REF!</definedName>
    <definedName name="MONY" localSheetId="10">#REF!</definedName>
    <definedName name="MONY" localSheetId="31">#REF!</definedName>
    <definedName name="MONY" localSheetId="49">#REF!</definedName>
    <definedName name="MONY" localSheetId="50">#REF!</definedName>
    <definedName name="MONY" localSheetId="56">#REF!</definedName>
    <definedName name="MONY" localSheetId="57">#REF!</definedName>
    <definedName name="MONY" localSheetId="5">#REF!</definedName>
    <definedName name="MONY" localSheetId="59">#REF!</definedName>
    <definedName name="MONY" localSheetId="61">#REF!</definedName>
    <definedName name="MONY">#REF!</definedName>
    <definedName name="MonyTrend" localSheetId="10">'[10]Monetary Dev_Monthly'!#REF!</definedName>
    <definedName name="MonyTrend" localSheetId="31">'[10]Monetary Dev_Monthly'!#REF!</definedName>
    <definedName name="MonyTrend" localSheetId="56">'[10]Monetary Dev_Monthly'!#REF!</definedName>
    <definedName name="MonyTrend" localSheetId="57">'[10]Monetary Dev_Monthly'!#REF!</definedName>
    <definedName name="MonyTrend" localSheetId="59">'[10]Monetary Dev_Monthly'!#REF!</definedName>
    <definedName name="MonyTrend" localSheetId="61">'[10]Monetary Dev_Monthly'!#REF!</definedName>
    <definedName name="MonyTrend">'[10]Monetary Dev_Monthly'!#REF!</definedName>
    <definedName name="MOUT" localSheetId="10">#REF!</definedName>
    <definedName name="MOUT" localSheetId="31">#REF!</definedName>
    <definedName name="MOUT" localSheetId="49">#REF!</definedName>
    <definedName name="MOUT" localSheetId="50">#REF!</definedName>
    <definedName name="MOUT" localSheetId="56">#REF!</definedName>
    <definedName name="MOUT" localSheetId="57">#REF!</definedName>
    <definedName name="MOUT" localSheetId="5">#REF!</definedName>
    <definedName name="MOUT" localSheetId="59">#REF!</definedName>
    <definedName name="MOUT" localSheetId="61">#REF!</definedName>
    <definedName name="MOUT">#REF!</definedName>
    <definedName name="MPCB" localSheetId="10">#REF!</definedName>
    <definedName name="MPCB" localSheetId="12">#REF!</definedName>
    <definedName name="MPCB" localSheetId="1">#REF!</definedName>
    <definedName name="MPCB" localSheetId="2">#REF!</definedName>
    <definedName name="MPCB" localSheetId="31">#REF!</definedName>
    <definedName name="MPCB" localSheetId="4">#REF!</definedName>
    <definedName name="MPCB" localSheetId="49">#REF!</definedName>
    <definedName name="MPCB" localSheetId="50">#REF!</definedName>
    <definedName name="MPCB" localSheetId="56">#REF!</definedName>
    <definedName name="MPCB" localSheetId="57">#REF!</definedName>
    <definedName name="MPCB" localSheetId="5">#REF!</definedName>
    <definedName name="MPCB" localSheetId="59">#REF!</definedName>
    <definedName name="MPCB" localSheetId="61">#REF!</definedName>
    <definedName name="MPCB" localSheetId="6">#REF!</definedName>
    <definedName name="MPCB" localSheetId="7">#REF!</definedName>
    <definedName name="MPCB">#REF!</definedName>
    <definedName name="MS" localSheetId="10">#REF!</definedName>
    <definedName name="MS" localSheetId="31">#REF!</definedName>
    <definedName name="MS" localSheetId="49">#REF!</definedName>
    <definedName name="MS" localSheetId="50">#REF!</definedName>
    <definedName name="MS" localSheetId="56">#REF!</definedName>
    <definedName name="MS" localSheetId="57">#REF!</definedName>
    <definedName name="MS" localSheetId="5">#REF!</definedName>
    <definedName name="MS" localSheetId="59">#REF!</definedName>
    <definedName name="MS" localSheetId="61">#REF!</definedName>
    <definedName name="MS">#REF!</definedName>
    <definedName name="MS1F" localSheetId="10">#REF!</definedName>
    <definedName name="MS1F" localSheetId="31">#REF!</definedName>
    <definedName name="MS1F" localSheetId="49">#REF!</definedName>
    <definedName name="MS1F" localSheetId="50">#REF!</definedName>
    <definedName name="MS1F" localSheetId="56">#REF!</definedName>
    <definedName name="MS1F" localSheetId="57">#REF!</definedName>
    <definedName name="MS1F" localSheetId="5">#REF!</definedName>
    <definedName name="MS1F" localSheetId="59">#REF!</definedName>
    <definedName name="MS1F" localSheetId="61">#REF!</definedName>
    <definedName name="MS1F">#REF!</definedName>
    <definedName name="mstocksa" localSheetId="10">[11]!mstocksa</definedName>
    <definedName name="mstocksa">[11]!mstocksa</definedName>
    <definedName name="mstocksq" localSheetId="10">[11]!mstocksq</definedName>
    <definedName name="mstocksq">[11]!mstocksq</definedName>
    <definedName name="Msurvey" localSheetId="10" hidden="1">{#N/A,#N/A,FALSE,"report1"}</definedName>
    <definedName name="Msurvey" localSheetId="31" hidden="1">{#N/A,#N/A,FALSE,"report1"}</definedName>
    <definedName name="Msurvey" localSheetId="49" hidden="1">{#N/A,#N/A,FALSE,"report1"}</definedName>
    <definedName name="Msurvey" localSheetId="50" hidden="1">{#N/A,#N/A,FALSE,"report1"}</definedName>
    <definedName name="Msurvey" localSheetId="56" hidden="1">{#N/A,#N/A,FALSE,"report1"}</definedName>
    <definedName name="Msurvey" localSheetId="57" hidden="1">{#N/A,#N/A,FALSE,"report1"}</definedName>
    <definedName name="Msurvey" localSheetId="5" hidden="1">{#N/A,#N/A,FALSE,"report1"}</definedName>
    <definedName name="Msurvey" localSheetId="59" hidden="1">{#N/A,#N/A,FALSE,"report1"}</definedName>
    <definedName name="Msurvey" localSheetId="61" hidden="1">{#N/A,#N/A,FALSE,"report1"}</definedName>
    <definedName name="Msurvey" hidden="1">{#N/A,#N/A,FALSE,"report1"}</definedName>
    <definedName name="Municipios" localSheetId="10">#REF!</definedName>
    <definedName name="Municipios" localSheetId="31">#REF!</definedName>
    <definedName name="Municipios" localSheetId="49">#REF!</definedName>
    <definedName name="Municipios" localSheetId="50">#REF!</definedName>
    <definedName name="Municipios" localSheetId="56">#REF!</definedName>
    <definedName name="Municipios" localSheetId="57">#REF!</definedName>
    <definedName name="Municipios" localSheetId="5">#REF!</definedName>
    <definedName name="Municipios" localSheetId="59">#REF!</definedName>
    <definedName name="Municipios" localSheetId="61">#REF!</definedName>
    <definedName name="Municipios">#REF!</definedName>
    <definedName name="MUR">'[110]Input Sheet'!$B$4</definedName>
    <definedName name="MUR_loan">[53]Loan!$Q$15:$Q$133</definedName>
    <definedName name="MURCol">[53]Deposits!$AC$15:$AC$773</definedName>
    <definedName name="my" localSheetId="10">#REF!</definedName>
    <definedName name="my" localSheetId="12">#REF!</definedName>
    <definedName name="my" localSheetId="1">#REF!</definedName>
    <definedName name="my" localSheetId="2">#REF!</definedName>
    <definedName name="my" localSheetId="31">#REF!</definedName>
    <definedName name="my" localSheetId="3">#REF!</definedName>
    <definedName name="my" localSheetId="4">#REF!</definedName>
    <definedName name="my" localSheetId="49">#REF!</definedName>
    <definedName name="my" localSheetId="50">#REF!</definedName>
    <definedName name="my" localSheetId="56">#REF!</definedName>
    <definedName name="my" localSheetId="57">#REF!</definedName>
    <definedName name="my" localSheetId="5">#REF!</definedName>
    <definedName name="my" localSheetId="59">#REF!</definedName>
    <definedName name="my" localSheetId="61">#REF!</definedName>
    <definedName name="my" localSheetId="6">#REF!</definedName>
    <definedName name="my" localSheetId="7">#REF!</definedName>
    <definedName name="my">#REF!</definedName>
    <definedName name="N" localSheetId="10">#REF!</definedName>
    <definedName name="N" localSheetId="12">#REF!</definedName>
    <definedName name="N" localSheetId="1">#REF!</definedName>
    <definedName name="N" localSheetId="2">#REF!</definedName>
    <definedName name="N" localSheetId="31">#REF!</definedName>
    <definedName name="N" localSheetId="3">#REF!</definedName>
    <definedName name="N" localSheetId="4">#REF!</definedName>
    <definedName name="N" localSheetId="49">#REF!</definedName>
    <definedName name="N" localSheetId="50">#REF!</definedName>
    <definedName name="N" localSheetId="56">#REF!</definedName>
    <definedName name="N" localSheetId="57">#REF!</definedName>
    <definedName name="N" localSheetId="5">#REF!</definedName>
    <definedName name="N" localSheetId="59">#REF!</definedName>
    <definedName name="N" localSheetId="61">#REF!</definedName>
    <definedName name="N" localSheetId="6">#REF!</definedName>
    <definedName name="N" localSheetId="7">#REF!</definedName>
    <definedName name="N">#REF!</definedName>
    <definedName name="NA_" localSheetId="10">[64]Main!#REF!</definedName>
    <definedName name="NA_" localSheetId="31">[64]Main!#REF!</definedName>
    <definedName name="NA_" localSheetId="49">[64]Main!#REF!</definedName>
    <definedName name="NA_" localSheetId="50">[64]Main!#REF!</definedName>
    <definedName name="NA_" localSheetId="56">[64]Main!#REF!</definedName>
    <definedName name="NA_" localSheetId="57">[64]Main!#REF!</definedName>
    <definedName name="NA_" localSheetId="59">[64]Main!#REF!</definedName>
    <definedName name="NA_" localSheetId="61">[64]Main!#REF!</definedName>
    <definedName name="NA_">[64]Main!#REF!</definedName>
    <definedName name="nam" localSheetId="10">'[108]2'!#REF!</definedName>
    <definedName name="nam" localSheetId="31">'[108]2'!#REF!</definedName>
    <definedName name="nam" localSheetId="49">'[108]2'!#REF!</definedName>
    <definedName name="nam" localSheetId="50">'[108]2'!#REF!</definedName>
    <definedName name="nam" localSheetId="56">'[108]2'!#REF!</definedName>
    <definedName name="nam" localSheetId="57">'[108]2'!#REF!</definedName>
    <definedName name="nam" localSheetId="59">'[108]2'!#REF!</definedName>
    <definedName name="nam" localSheetId="61">'[108]2'!#REF!</definedName>
    <definedName name="nam">'[108]2'!#REF!</definedName>
    <definedName name="NAMDEBT" localSheetId="10">#REF!</definedName>
    <definedName name="NAMDEBT" localSheetId="31">#REF!</definedName>
    <definedName name="NAMDEBT" localSheetId="49">#REF!</definedName>
    <definedName name="NAMDEBT" localSheetId="50">#REF!</definedName>
    <definedName name="NAMDEBT" localSheetId="56">#REF!</definedName>
    <definedName name="NAMDEBT" localSheetId="57">#REF!</definedName>
    <definedName name="NAMDEBT" localSheetId="5">#REF!</definedName>
    <definedName name="NAMDEBT" localSheetId="59">#REF!</definedName>
    <definedName name="NAMDEBT" localSheetId="61">#REF!</definedName>
    <definedName name="NAMDEBT">#REF!</definedName>
    <definedName name="NAMES" localSheetId="10">#REF!</definedName>
    <definedName name="NAMES" localSheetId="12">#REF!</definedName>
    <definedName name="NAMES" localSheetId="1">#REF!</definedName>
    <definedName name="NAMES" localSheetId="2">#REF!</definedName>
    <definedName name="NAMES" localSheetId="31">#REF!</definedName>
    <definedName name="NAMES" localSheetId="3">#REF!</definedName>
    <definedName name="NAMES" localSheetId="4">#REF!</definedName>
    <definedName name="NAMES" localSheetId="49">#REF!</definedName>
    <definedName name="NAMES" localSheetId="50">#REF!</definedName>
    <definedName name="NAMES" localSheetId="56">#REF!</definedName>
    <definedName name="NAMES" localSheetId="57">#REF!</definedName>
    <definedName name="NAMES" localSheetId="5">#REF!</definedName>
    <definedName name="NAMES" localSheetId="59">#REF!</definedName>
    <definedName name="NAMES" localSheetId="61">#REF!</definedName>
    <definedName name="NAMES" localSheetId="6">#REF!</definedName>
    <definedName name="NAMES" localSheetId="7">#REF!</definedName>
    <definedName name="NAMES">#REF!</definedName>
    <definedName name="names_w" localSheetId="10">#REF!</definedName>
    <definedName name="names_w" localSheetId="31">#REF!</definedName>
    <definedName name="names_w" localSheetId="49">#REF!</definedName>
    <definedName name="names_w" localSheetId="50">#REF!</definedName>
    <definedName name="names_w" localSheetId="56">#REF!</definedName>
    <definedName name="names_w" localSheetId="57">#REF!</definedName>
    <definedName name="names_w" localSheetId="5">#REF!</definedName>
    <definedName name="names_w" localSheetId="59">#REF!</definedName>
    <definedName name="names_w" localSheetId="61">#REF!</definedName>
    <definedName name="names_w">#REF!</definedName>
    <definedName name="names1" localSheetId="10">#REF!</definedName>
    <definedName name="names1" localSheetId="31">#REF!</definedName>
    <definedName name="names1" localSheetId="49">#REF!</definedName>
    <definedName name="names1" localSheetId="50">#REF!</definedName>
    <definedName name="names1" localSheetId="56">#REF!</definedName>
    <definedName name="names1" localSheetId="57">#REF!</definedName>
    <definedName name="names1" localSheetId="5">#REF!</definedName>
    <definedName name="names1" localSheetId="59">#REF!</definedName>
    <definedName name="names1" localSheetId="61">#REF!</definedName>
    <definedName name="names1">#REF!</definedName>
    <definedName name="names2" localSheetId="10">#REF!</definedName>
    <definedName name="names2" localSheetId="31">#REF!</definedName>
    <definedName name="names2" localSheetId="49">#REF!</definedName>
    <definedName name="names2" localSheetId="50">#REF!</definedName>
    <definedName name="names2" localSheetId="56">#REF!</definedName>
    <definedName name="names2" localSheetId="57">#REF!</definedName>
    <definedName name="names2" localSheetId="5">#REF!</definedName>
    <definedName name="names2" localSheetId="59">#REF!</definedName>
    <definedName name="names2" localSheetId="61">#REF!</definedName>
    <definedName name="names2">#REF!</definedName>
    <definedName name="names3" localSheetId="10">#REF!</definedName>
    <definedName name="names3" localSheetId="31">#REF!</definedName>
    <definedName name="names3" localSheetId="49">#REF!</definedName>
    <definedName name="names3" localSheetId="50">#REF!</definedName>
    <definedName name="names3" localSheetId="56">#REF!</definedName>
    <definedName name="names3" localSheetId="57">#REF!</definedName>
    <definedName name="names3" localSheetId="5">#REF!</definedName>
    <definedName name="names3" localSheetId="59">#REF!</definedName>
    <definedName name="names3" localSheetId="61">#REF!</definedName>
    <definedName name="names3">#REF!</definedName>
    <definedName name="NARINT" localSheetId="10">#REF!</definedName>
    <definedName name="NARINT" localSheetId="31">#REF!</definedName>
    <definedName name="NARINT" localSheetId="49">#REF!</definedName>
    <definedName name="NARINT" localSheetId="50">#REF!</definedName>
    <definedName name="NARINT" localSheetId="56">#REF!</definedName>
    <definedName name="NARINT" localSheetId="57">#REF!</definedName>
    <definedName name="NARINT" localSheetId="5">#REF!</definedName>
    <definedName name="NARINT" localSheetId="59">#REF!</definedName>
    <definedName name="NARINT" localSheetId="61">#REF!</definedName>
    <definedName name="NARINT">#REF!</definedName>
    <definedName name="NARMONEYSV" localSheetId="10">#REF!</definedName>
    <definedName name="NARMONEYSV" localSheetId="31">#REF!</definedName>
    <definedName name="NARMONEYSV" localSheetId="49">#REF!</definedName>
    <definedName name="NARMONEYSV" localSheetId="50">#REF!</definedName>
    <definedName name="NARMONEYSV" localSheetId="56">#REF!</definedName>
    <definedName name="NARMONEYSV" localSheetId="57">#REF!</definedName>
    <definedName name="NARMONEYSV" localSheetId="5">#REF!</definedName>
    <definedName name="NARMONEYSV" localSheetId="59">#REF!</definedName>
    <definedName name="NARMONEYSV" localSheetId="61">#REF!</definedName>
    <definedName name="NARMONEYSV">#REF!</definedName>
    <definedName name="NARMONTR" localSheetId="10">#REF!</definedName>
    <definedName name="NARMONTR" localSheetId="31">#REF!</definedName>
    <definedName name="NARMONTR" localSheetId="49">#REF!</definedName>
    <definedName name="NARMONTR" localSheetId="50">#REF!</definedName>
    <definedName name="NARMONTR" localSheetId="56">#REF!</definedName>
    <definedName name="NARMONTR" localSheetId="57">#REF!</definedName>
    <definedName name="NARMONTR" localSheetId="5">#REF!</definedName>
    <definedName name="NARMONTR" localSheetId="59">#REF!</definedName>
    <definedName name="NARMONTR" localSheetId="61">#REF!</definedName>
    <definedName name="NARMONTR">#REF!</definedName>
    <definedName name="NARSXPRT" localSheetId="10">'[81]27'!#REF!</definedName>
    <definedName name="NARSXPRT">'[81]27'!#REF!</definedName>
    <definedName name="NASBOP" localSheetId="10">'[81]27'!#REF!</definedName>
    <definedName name="NASBOP">'[81]27'!#REF!</definedName>
    <definedName name="NASBOP4A" localSheetId="10">#REF!</definedName>
    <definedName name="NASBOP4A" localSheetId="31">#REF!</definedName>
    <definedName name="NASBOP4A" localSheetId="49">#REF!</definedName>
    <definedName name="NASBOP4A" localSheetId="50">#REF!</definedName>
    <definedName name="NASBOP4A" localSheetId="56">#REF!</definedName>
    <definedName name="NASBOP4A" localSheetId="57">#REF!</definedName>
    <definedName name="NASBOP4A" localSheetId="5">#REF!</definedName>
    <definedName name="NASBOP4A" localSheetId="59">#REF!</definedName>
    <definedName name="NASBOP4A" localSheetId="61">#REF!</definedName>
    <definedName name="NASBOP4A">#REF!</definedName>
    <definedName name="NCG">#N/A</definedName>
    <definedName name="NCG_R">#N/A</definedName>
    <definedName name="NCP">#N/A</definedName>
    <definedName name="NCP_R">#N/A</definedName>
    <definedName name="Ndf">[33]CIRRs!$C$69</definedName>
    <definedName name="NE.CON.GOVT.CN" localSheetId="10">#REF!</definedName>
    <definedName name="NE.CON.GOVT.CN" localSheetId="31">#REF!</definedName>
    <definedName name="NE.CON.GOVT.CN" localSheetId="49">#REF!</definedName>
    <definedName name="NE.CON.GOVT.CN" localSheetId="50">#REF!</definedName>
    <definedName name="NE.CON.GOVT.CN" localSheetId="56">#REF!</definedName>
    <definedName name="NE.CON.GOVT.CN" localSheetId="57">#REF!</definedName>
    <definedName name="NE.CON.GOVT.CN" localSheetId="5">#REF!</definedName>
    <definedName name="NE.CON.GOVT.CN" localSheetId="59">#REF!</definedName>
    <definedName name="NE.CON.GOVT.CN" localSheetId="61">#REF!</definedName>
    <definedName name="NE.CON.GOVT.CN">#REF!</definedName>
    <definedName name="NE.CON.GOVT.KN" localSheetId="10">#REF!</definedName>
    <definedName name="NE.CON.GOVT.KN" localSheetId="31">#REF!</definedName>
    <definedName name="NE.CON.GOVT.KN" localSheetId="49">#REF!</definedName>
    <definedName name="NE.CON.GOVT.KN" localSheetId="50">#REF!</definedName>
    <definedName name="NE.CON.GOVT.KN" localSheetId="56">#REF!</definedName>
    <definedName name="NE.CON.GOVT.KN" localSheetId="57">#REF!</definedName>
    <definedName name="NE.CON.GOVT.KN" localSheetId="5">#REF!</definedName>
    <definedName name="NE.CON.GOVT.KN" localSheetId="59">#REF!</definedName>
    <definedName name="NE.CON.GOVT.KN" localSheetId="61">#REF!</definedName>
    <definedName name="NE.CON.GOVT.KN">#REF!</definedName>
    <definedName name="NE.CON.PETC.CN" localSheetId="10">#REF!</definedName>
    <definedName name="NE.CON.PETC.CN" localSheetId="31">#REF!</definedName>
    <definedName name="NE.CON.PETC.CN" localSheetId="49">#REF!</definedName>
    <definedName name="NE.CON.PETC.CN" localSheetId="50">#REF!</definedName>
    <definedName name="NE.CON.PETC.CN" localSheetId="56">#REF!</definedName>
    <definedName name="NE.CON.PETC.CN" localSheetId="57">#REF!</definedName>
    <definedName name="NE.CON.PETC.CN" localSheetId="5">#REF!</definedName>
    <definedName name="NE.CON.PETC.CN" localSheetId="59">#REF!</definedName>
    <definedName name="NE.CON.PETC.CN" localSheetId="61">#REF!</definedName>
    <definedName name="NE.CON.PETC.CN">#REF!</definedName>
    <definedName name="NE.CON.PETC.KN" localSheetId="10">#REF!</definedName>
    <definedName name="NE.CON.PETC.KN" localSheetId="31">#REF!</definedName>
    <definedName name="NE.CON.PETC.KN" localSheetId="49">#REF!</definedName>
    <definedName name="NE.CON.PETC.KN" localSheetId="50">#REF!</definedName>
    <definedName name="NE.CON.PETC.KN" localSheetId="56">#REF!</definedName>
    <definedName name="NE.CON.PETC.KN" localSheetId="57">#REF!</definedName>
    <definedName name="NE.CON.PETC.KN" localSheetId="5">#REF!</definedName>
    <definedName name="NE.CON.PETC.KN" localSheetId="59">#REF!</definedName>
    <definedName name="NE.CON.PETC.KN" localSheetId="61">#REF!</definedName>
    <definedName name="NE.CON.PETC.KN">#REF!</definedName>
    <definedName name="NE.CON.TETC.CN" localSheetId="10">#REF!</definedName>
    <definedName name="NE.CON.TETC.CN" localSheetId="31">#REF!</definedName>
    <definedName name="NE.CON.TETC.CN" localSheetId="49">#REF!</definedName>
    <definedName name="NE.CON.TETC.CN" localSheetId="50">#REF!</definedName>
    <definedName name="NE.CON.TETC.CN" localSheetId="56">#REF!</definedName>
    <definedName name="NE.CON.TETC.CN" localSheetId="57">#REF!</definedName>
    <definedName name="NE.CON.TETC.CN" localSheetId="5">#REF!</definedName>
    <definedName name="NE.CON.TETC.CN" localSheetId="59">#REF!</definedName>
    <definedName name="NE.CON.TETC.CN" localSheetId="61">#REF!</definedName>
    <definedName name="NE.CON.TETC.CN">#REF!</definedName>
    <definedName name="NE.CON.TETC.KN" localSheetId="10">#REF!</definedName>
    <definedName name="NE.CON.TETC.KN" localSheetId="31">#REF!</definedName>
    <definedName name="NE.CON.TETC.KN" localSheetId="49">#REF!</definedName>
    <definedName name="NE.CON.TETC.KN" localSheetId="50">#REF!</definedName>
    <definedName name="NE.CON.TETC.KN" localSheetId="56">#REF!</definedName>
    <definedName name="NE.CON.TETC.KN" localSheetId="57">#REF!</definedName>
    <definedName name="NE.CON.TETC.KN" localSheetId="5">#REF!</definedName>
    <definedName name="NE.CON.TETC.KN" localSheetId="59">#REF!</definedName>
    <definedName name="NE.CON.TETC.KN" localSheetId="61">#REF!</definedName>
    <definedName name="NE.CON.TETC.KN">#REF!</definedName>
    <definedName name="NE.EXP.GNFS.CN" localSheetId="10">#REF!</definedName>
    <definedName name="NE.EXP.GNFS.CN" localSheetId="31">#REF!</definedName>
    <definedName name="NE.EXP.GNFS.CN" localSheetId="49">#REF!</definedName>
    <definedName name="NE.EXP.GNFS.CN" localSheetId="50">#REF!</definedName>
    <definedName name="NE.EXP.GNFS.CN" localSheetId="56">#REF!</definedName>
    <definedName name="NE.EXP.GNFS.CN" localSheetId="57">#REF!</definedName>
    <definedName name="NE.EXP.GNFS.CN" localSheetId="5">#REF!</definedName>
    <definedName name="NE.EXP.GNFS.CN" localSheetId="59">#REF!</definedName>
    <definedName name="NE.EXP.GNFS.CN" localSheetId="61">#REF!</definedName>
    <definedName name="NE.EXP.GNFS.CN">#REF!</definedName>
    <definedName name="NE.EXP.GNFS.KN" localSheetId="10">#REF!</definedName>
    <definedName name="NE.EXP.GNFS.KN" localSheetId="31">#REF!</definedName>
    <definedName name="NE.EXP.GNFS.KN" localSheetId="49">#REF!</definedName>
    <definedName name="NE.EXP.GNFS.KN" localSheetId="50">#REF!</definedName>
    <definedName name="NE.EXP.GNFS.KN" localSheetId="56">#REF!</definedName>
    <definedName name="NE.EXP.GNFS.KN" localSheetId="57">#REF!</definedName>
    <definedName name="NE.EXP.GNFS.KN" localSheetId="5">#REF!</definedName>
    <definedName name="NE.EXP.GNFS.KN" localSheetId="59">#REF!</definedName>
    <definedName name="NE.EXP.GNFS.KN" localSheetId="61">#REF!</definedName>
    <definedName name="NE.EXP.GNFS.KN">#REF!</definedName>
    <definedName name="NE.GDI.FGOV.CN" localSheetId="10">#REF!</definedName>
    <definedName name="NE.GDI.FGOV.CN" localSheetId="31">#REF!</definedName>
    <definedName name="NE.GDI.FGOV.CN" localSheetId="49">#REF!</definedName>
    <definedName name="NE.GDI.FGOV.CN" localSheetId="50">#REF!</definedName>
    <definedName name="NE.GDI.FGOV.CN" localSheetId="56">#REF!</definedName>
    <definedName name="NE.GDI.FGOV.CN" localSheetId="57">#REF!</definedName>
    <definedName name="NE.GDI.FGOV.CN" localSheetId="5">#REF!</definedName>
    <definedName name="NE.GDI.FGOV.CN" localSheetId="59">#REF!</definedName>
    <definedName name="NE.GDI.FGOV.CN" localSheetId="61">#REF!</definedName>
    <definedName name="NE.GDI.FGOV.CN">#REF!</definedName>
    <definedName name="NE.GDI.FGOV.KN" localSheetId="10">#REF!</definedName>
    <definedName name="NE.GDI.FGOV.KN" localSheetId="31">#REF!</definedName>
    <definedName name="NE.GDI.FGOV.KN" localSheetId="49">#REF!</definedName>
    <definedName name="NE.GDI.FGOV.KN" localSheetId="50">#REF!</definedName>
    <definedName name="NE.GDI.FGOV.KN" localSheetId="56">#REF!</definedName>
    <definedName name="NE.GDI.FGOV.KN" localSheetId="57">#REF!</definedName>
    <definedName name="NE.GDI.FGOV.KN" localSheetId="5">#REF!</definedName>
    <definedName name="NE.GDI.FGOV.KN" localSheetId="59">#REF!</definedName>
    <definedName name="NE.GDI.FGOV.KN" localSheetId="61">#REF!</definedName>
    <definedName name="NE.GDI.FGOV.KN">#REF!</definedName>
    <definedName name="NE.GDI.FPRV.CN" localSheetId="10">#REF!</definedName>
    <definedName name="NE.GDI.FPRV.CN" localSheetId="31">#REF!</definedName>
    <definedName name="NE.GDI.FPRV.CN" localSheetId="49">#REF!</definedName>
    <definedName name="NE.GDI.FPRV.CN" localSheetId="50">#REF!</definedName>
    <definedName name="NE.GDI.FPRV.CN" localSheetId="56">#REF!</definedName>
    <definedName name="NE.GDI.FPRV.CN" localSheetId="57">#REF!</definedName>
    <definedName name="NE.GDI.FPRV.CN" localSheetId="5">#REF!</definedName>
    <definedName name="NE.GDI.FPRV.CN" localSheetId="59">#REF!</definedName>
    <definedName name="NE.GDI.FPRV.CN" localSheetId="61">#REF!</definedName>
    <definedName name="NE.GDI.FPRV.CN">#REF!</definedName>
    <definedName name="NE.GDI.FPRV.KN" localSheetId="10">#REF!</definedName>
    <definedName name="NE.GDI.FPRV.KN" localSheetId="31">#REF!</definedName>
    <definedName name="NE.GDI.FPRV.KN" localSheetId="49">#REF!</definedName>
    <definedName name="NE.GDI.FPRV.KN" localSheetId="50">#REF!</definedName>
    <definedName name="NE.GDI.FPRV.KN" localSheetId="56">#REF!</definedName>
    <definedName name="NE.GDI.FPRV.KN" localSheetId="57">#REF!</definedName>
    <definedName name="NE.GDI.FPRV.KN" localSheetId="5">#REF!</definedName>
    <definedName name="NE.GDI.FPRV.KN" localSheetId="59">#REF!</definedName>
    <definedName name="NE.GDI.FPRV.KN" localSheetId="61">#REF!</definedName>
    <definedName name="NE.GDI.FPRV.KN">#REF!</definedName>
    <definedName name="NE.GDI.FTOT.CN" localSheetId="10">#REF!</definedName>
    <definedName name="NE.GDI.FTOT.CN" localSheetId="31">#REF!</definedName>
    <definedName name="NE.GDI.FTOT.CN" localSheetId="49">#REF!</definedName>
    <definedName name="NE.GDI.FTOT.CN" localSheetId="50">#REF!</definedName>
    <definedName name="NE.GDI.FTOT.CN" localSheetId="56">#REF!</definedName>
    <definedName name="NE.GDI.FTOT.CN" localSheetId="57">#REF!</definedName>
    <definedName name="NE.GDI.FTOT.CN" localSheetId="5">#REF!</definedName>
    <definedName name="NE.GDI.FTOT.CN" localSheetId="59">#REF!</definedName>
    <definedName name="NE.GDI.FTOT.CN" localSheetId="61">#REF!</definedName>
    <definedName name="NE.GDI.FTOT.CN">#REF!</definedName>
    <definedName name="NE.GDI.FTOT.KN" localSheetId="10">#REF!</definedName>
    <definedName name="NE.GDI.FTOT.KN" localSheetId="31">#REF!</definedName>
    <definedName name="NE.GDI.FTOT.KN" localSheetId="49">#REF!</definedName>
    <definedName name="NE.GDI.FTOT.KN" localSheetId="50">#REF!</definedName>
    <definedName name="NE.GDI.FTOT.KN" localSheetId="56">#REF!</definedName>
    <definedName name="NE.GDI.FTOT.KN" localSheetId="57">#REF!</definedName>
    <definedName name="NE.GDI.FTOT.KN" localSheetId="5">#REF!</definedName>
    <definedName name="NE.GDI.FTOT.KN" localSheetId="59">#REF!</definedName>
    <definedName name="NE.GDI.FTOT.KN" localSheetId="61">#REF!</definedName>
    <definedName name="NE.GDI.FTOT.KN">#REF!</definedName>
    <definedName name="NE.GDI.STKB.CN" localSheetId="10">#REF!</definedName>
    <definedName name="NE.GDI.STKB.CN" localSheetId="31">#REF!</definedName>
    <definedName name="NE.GDI.STKB.CN" localSheetId="49">#REF!</definedName>
    <definedName name="NE.GDI.STKB.CN" localSheetId="50">#REF!</definedName>
    <definedName name="NE.GDI.STKB.CN" localSheetId="56">#REF!</definedName>
    <definedName name="NE.GDI.STKB.CN" localSheetId="57">#REF!</definedName>
    <definedName name="NE.GDI.STKB.CN" localSheetId="5">#REF!</definedName>
    <definedName name="NE.GDI.STKB.CN" localSheetId="59">#REF!</definedName>
    <definedName name="NE.GDI.STKB.CN" localSheetId="61">#REF!</definedName>
    <definedName name="NE.GDI.STKB.CN">#REF!</definedName>
    <definedName name="NE.GDI.STKB.KN" localSheetId="10">#REF!</definedName>
    <definedName name="NE.GDI.STKB.KN" localSheetId="31">#REF!</definedName>
    <definedName name="NE.GDI.STKB.KN" localSheetId="49">#REF!</definedName>
    <definedName name="NE.GDI.STKB.KN" localSheetId="50">#REF!</definedName>
    <definedName name="NE.GDI.STKB.KN" localSheetId="56">#REF!</definedName>
    <definedName name="NE.GDI.STKB.KN" localSheetId="57">#REF!</definedName>
    <definedName name="NE.GDI.STKB.KN" localSheetId="5">#REF!</definedName>
    <definedName name="NE.GDI.STKB.KN" localSheetId="59">#REF!</definedName>
    <definedName name="NE.GDI.STKB.KN" localSheetId="61">#REF!</definedName>
    <definedName name="NE.GDI.STKB.KN">#REF!</definedName>
    <definedName name="NE.GDI.TOTL.CN" localSheetId="10">#REF!</definedName>
    <definedName name="NE.GDI.TOTL.CN" localSheetId="31">#REF!</definedName>
    <definedName name="NE.GDI.TOTL.CN" localSheetId="49">#REF!</definedName>
    <definedName name="NE.GDI.TOTL.CN" localSheetId="50">#REF!</definedName>
    <definedName name="NE.GDI.TOTL.CN" localSheetId="56">#REF!</definedName>
    <definedName name="NE.GDI.TOTL.CN" localSheetId="57">#REF!</definedName>
    <definedName name="NE.GDI.TOTL.CN" localSheetId="5">#REF!</definedName>
    <definedName name="NE.GDI.TOTL.CN" localSheetId="59">#REF!</definedName>
    <definedName name="NE.GDI.TOTL.CN" localSheetId="61">#REF!</definedName>
    <definedName name="NE.GDI.TOTL.CN">#REF!</definedName>
    <definedName name="NE.GDI.TOTL.KN" localSheetId="10">#REF!</definedName>
    <definedName name="NE.GDI.TOTL.KN" localSheetId="31">#REF!</definedName>
    <definedName name="NE.GDI.TOTL.KN" localSheetId="49">#REF!</definedName>
    <definedName name="NE.GDI.TOTL.KN" localSheetId="50">#REF!</definedName>
    <definedName name="NE.GDI.TOTL.KN" localSheetId="56">#REF!</definedName>
    <definedName name="NE.GDI.TOTL.KN" localSheetId="57">#REF!</definedName>
    <definedName name="NE.GDI.TOTL.KN" localSheetId="5">#REF!</definedName>
    <definedName name="NE.GDI.TOTL.KN" localSheetId="59">#REF!</definedName>
    <definedName name="NE.GDI.TOTL.KN" localSheetId="61">#REF!</definedName>
    <definedName name="NE.GDI.TOTL.KN">#REF!</definedName>
    <definedName name="NE.IMP.GNFS.CN" localSheetId="10">#REF!</definedName>
    <definedName name="NE.IMP.GNFS.CN" localSheetId="31">#REF!</definedName>
    <definedName name="NE.IMP.GNFS.CN" localSheetId="49">#REF!</definedName>
    <definedName name="NE.IMP.GNFS.CN" localSheetId="50">#REF!</definedName>
    <definedName name="NE.IMP.GNFS.CN" localSheetId="56">#REF!</definedName>
    <definedName name="NE.IMP.GNFS.CN" localSheetId="57">#REF!</definedName>
    <definedName name="NE.IMP.GNFS.CN" localSheetId="5">#REF!</definedName>
    <definedName name="NE.IMP.GNFS.CN" localSheetId="59">#REF!</definedName>
    <definedName name="NE.IMP.GNFS.CN" localSheetId="61">#REF!</definedName>
    <definedName name="NE.IMP.GNFS.CN">#REF!</definedName>
    <definedName name="NE.IMP.GNFS.KN" localSheetId="10">#REF!</definedName>
    <definedName name="NE.IMP.GNFS.KN" localSheetId="31">#REF!</definedName>
    <definedName name="NE.IMP.GNFS.KN" localSheetId="49">#REF!</definedName>
    <definedName name="NE.IMP.GNFS.KN" localSheetId="50">#REF!</definedName>
    <definedName name="NE.IMP.GNFS.KN" localSheetId="56">#REF!</definedName>
    <definedName name="NE.IMP.GNFS.KN" localSheetId="57">#REF!</definedName>
    <definedName name="NE.IMP.GNFS.KN" localSheetId="5">#REF!</definedName>
    <definedName name="NE.IMP.GNFS.KN" localSheetId="59">#REF!</definedName>
    <definedName name="NE.IMP.GNFS.KN" localSheetId="61">#REF!</definedName>
    <definedName name="NE.IMP.GNFS.KN">#REF!</definedName>
    <definedName name="Net_uncommitted_usable_resources" localSheetId="10">#REF!</definedName>
    <definedName name="Net_uncommitted_usable_resources" localSheetId="31">#REF!</definedName>
    <definedName name="Net_uncommitted_usable_resources" localSheetId="49">#REF!</definedName>
    <definedName name="Net_uncommitted_usable_resources" localSheetId="50">#REF!</definedName>
    <definedName name="Net_uncommitted_usable_resources" localSheetId="56">#REF!</definedName>
    <definedName name="Net_uncommitted_usable_resources" localSheetId="57">#REF!</definedName>
    <definedName name="Net_uncommitted_usable_resources" localSheetId="5">#REF!</definedName>
    <definedName name="Net_uncommitted_usable_resources" localSheetId="59">#REF!</definedName>
    <definedName name="Net_uncommitted_usable_resources" localSheetId="61">#REF!</definedName>
    <definedName name="Net_uncommitted_usable_resources">#REF!</definedName>
    <definedName name="new" localSheetId="10">#REF!</definedName>
    <definedName name="new" localSheetId="1">#REF!</definedName>
    <definedName name="new" localSheetId="2">#REF!</definedName>
    <definedName name="new" localSheetId="31">#REF!</definedName>
    <definedName name="new" localSheetId="4">#REF!</definedName>
    <definedName name="new" localSheetId="56">#REF!</definedName>
    <definedName name="new" localSheetId="57">#REF!</definedName>
    <definedName name="new" localSheetId="58">#REF!</definedName>
    <definedName name="new" localSheetId="59">#REF!</definedName>
    <definedName name="new" localSheetId="60">#REF!</definedName>
    <definedName name="new" localSheetId="61">#REF!</definedName>
    <definedName name="new" localSheetId="62">#REF!</definedName>
    <definedName name="new" localSheetId="6">#REF!</definedName>
    <definedName name="new" localSheetId="7">#REF!</definedName>
    <definedName name="new">#REF!</definedName>
    <definedName name="NEW_DS" localSheetId="10">#REF!</definedName>
    <definedName name="NEW_DS" localSheetId="31">#REF!</definedName>
    <definedName name="NEW_DS" localSheetId="49">#REF!</definedName>
    <definedName name="NEW_DS" localSheetId="50">#REF!</definedName>
    <definedName name="NEW_DS" localSheetId="56">#REF!</definedName>
    <definedName name="NEW_DS" localSheetId="57">#REF!</definedName>
    <definedName name="NEW_DS" localSheetId="5">#REF!</definedName>
    <definedName name="NEW_DS" localSheetId="59">#REF!</definedName>
    <definedName name="NEW_DS" localSheetId="61">#REF!</definedName>
    <definedName name="NEW_DS">#REF!</definedName>
    <definedName name="newcash97" localSheetId="10">#REF!</definedName>
    <definedName name="newcash97" localSheetId="31">#REF!</definedName>
    <definedName name="newcash97" localSheetId="49">#REF!</definedName>
    <definedName name="newcash97" localSheetId="50">#REF!</definedName>
    <definedName name="newcash97" localSheetId="56">#REF!</definedName>
    <definedName name="newcash97" localSheetId="57">#REF!</definedName>
    <definedName name="newcash97" localSheetId="5">#REF!</definedName>
    <definedName name="newcash97" localSheetId="59">#REF!</definedName>
    <definedName name="newcash97" localSheetId="61">#REF!</definedName>
    <definedName name="newcash97">#REF!</definedName>
    <definedName name="newcash98" localSheetId="10">#REF!</definedName>
    <definedName name="newcash98" localSheetId="31">#REF!</definedName>
    <definedName name="newcash98" localSheetId="49">#REF!</definedName>
    <definedName name="newcash98" localSheetId="50">#REF!</definedName>
    <definedName name="newcash98" localSheetId="56">#REF!</definedName>
    <definedName name="newcash98" localSheetId="57">#REF!</definedName>
    <definedName name="newcash98" localSheetId="5">#REF!</definedName>
    <definedName name="newcash98" localSheetId="59">#REF!</definedName>
    <definedName name="newcash98" localSheetId="61">#REF!</definedName>
    <definedName name="newcash98">#REF!</definedName>
    <definedName name="NewRGDf" localSheetId="10">#REF!</definedName>
    <definedName name="NewRGDf" localSheetId="31">#REF!</definedName>
    <definedName name="NewRGDf" localSheetId="49">#REF!</definedName>
    <definedName name="NewRGDf" localSheetId="50">#REF!</definedName>
    <definedName name="NewRGDf" localSheetId="56">#REF!</definedName>
    <definedName name="NewRGDf" localSheetId="57">#REF!</definedName>
    <definedName name="NewRGDf" localSheetId="5">#REF!</definedName>
    <definedName name="NewRGDf" localSheetId="59">#REF!</definedName>
    <definedName name="NewRGDf" localSheetId="61">#REF!</definedName>
    <definedName name="NewRGDf">#REF!</definedName>
    <definedName name="NEWSHEET" localSheetId="10">#REF!</definedName>
    <definedName name="NEWSHEET" localSheetId="31">#REF!</definedName>
    <definedName name="NEWSHEET" localSheetId="49">#REF!</definedName>
    <definedName name="NEWSHEET" localSheetId="50">#REF!</definedName>
    <definedName name="NEWSHEET" localSheetId="56">#REF!</definedName>
    <definedName name="NEWSHEET" localSheetId="57">#REF!</definedName>
    <definedName name="NEWSHEET" localSheetId="5">#REF!</definedName>
    <definedName name="NEWSHEET" localSheetId="59">#REF!</definedName>
    <definedName name="NEWSHEET" localSheetId="61">#REF!</definedName>
    <definedName name="NEWSHEET">#REF!</definedName>
    <definedName name="NFI">#N/A</definedName>
    <definedName name="NFI_R">#N/A</definedName>
    <definedName name="NFIP" localSheetId="10">'[44]WETA BOP'!#REF!</definedName>
    <definedName name="NFIP">'[44]WETA BOP'!#REF!</definedName>
    <definedName name="NGDP">#N/A</definedName>
    <definedName name="NGDP_DG">#N/A</definedName>
    <definedName name="NGDP_R">#N/A</definedName>
    <definedName name="NGDP_RG">#N/A</definedName>
    <definedName name="NGDPA" localSheetId="10">#REF!</definedName>
    <definedName name="NGDPA" localSheetId="31">#REF!</definedName>
    <definedName name="NGDPA" localSheetId="49">#REF!</definedName>
    <definedName name="NGDPA" localSheetId="50">#REF!</definedName>
    <definedName name="NGDPA" localSheetId="56">#REF!</definedName>
    <definedName name="NGDPA" localSheetId="57">#REF!</definedName>
    <definedName name="NGDPA" localSheetId="5">#REF!</definedName>
    <definedName name="NGDPA" localSheetId="59">#REF!</definedName>
    <definedName name="NGDPA" localSheetId="61">#REF!</definedName>
    <definedName name="NGDPA">#REF!</definedName>
    <definedName name="NGK" localSheetId="10">#REF!</definedName>
    <definedName name="NGK" localSheetId="31">#REF!</definedName>
    <definedName name="NGK" localSheetId="49">#REF!</definedName>
    <definedName name="NGK" localSheetId="50">#REF!</definedName>
    <definedName name="NGK" localSheetId="56">#REF!</definedName>
    <definedName name="NGK" localSheetId="57">#REF!</definedName>
    <definedName name="NGK" localSheetId="5">#REF!</definedName>
    <definedName name="NGK" localSheetId="59">#REF!</definedName>
    <definedName name="NGK" localSheetId="61">#REF!</definedName>
    <definedName name="NGK">#REF!</definedName>
    <definedName name="NGNI" localSheetId="10">#REF!</definedName>
    <definedName name="NGNI" localSheetId="31">#REF!</definedName>
    <definedName name="NGNI" localSheetId="49">#REF!</definedName>
    <definedName name="NGNI" localSheetId="50">#REF!</definedName>
    <definedName name="NGNI" localSheetId="56">#REF!</definedName>
    <definedName name="NGNI" localSheetId="57">#REF!</definedName>
    <definedName name="NGNI" localSheetId="5">#REF!</definedName>
    <definedName name="NGNI" localSheetId="59">#REF!</definedName>
    <definedName name="NGNI" localSheetId="61">#REF!</definedName>
    <definedName name="NGNI">#REF!</definedName>
    <definedName name="NGPXO" localSheetId="10">#REF!</definedName>
    <definedName name="NGPXO" localSheetId="31">#REF!</definedName>
    <definedName name="NGPXO" localSheetId="49">#REF!</definedName>
    <definedName name="NGPXO" localSheetId="50">#REF!</definedName>
    <definedName name="NGPXO" localSheetId="56">#REF!</definedName>
    <definedName name="NGPXO" localSheetId="57">#REF!</definedName>
    <definedName name="NGPXO" localSheetId="5">#REF!</definedName>
    <definedName name="NGPXO" localSheetId="59">#REF!</definedName>
    <definedName name="NGPXO" localSheetId="61">#REF!</definedName>
    <definedName name="NGPXO">#REF!</definedName>
    <definedName name="NGPXO_R" localSheetId="10">#REF!</definedName>
    <definedName name="NGPXO_R" localSheetId="31">#REF!</definedName>
    <definedName name="NGPXO_R" localSheetId="49">#REF!</definedName>
    <definedName name="NGPXO_R" localSheetId="50">#REF!</definedName>
    <definedName name="NGPXO_R" localSheetId="56">#REF!</definedName>
    <definedName name="NGPXO_R" localSheetId="57">#REF!</definedName>
    <definedName name="NGPXO_R" localSheetId="5">#REF!</definedName>
    <definedName name="NGPXO_R" localSheetId="59">#REF!</definedName>
    <definedName name="NGPXO_R" localSheetId="61">#REF!</definedName>
    <definedName name="NGPXO_R">#REF!</definedName>
    <definedName name="NGS_NGDP">#N/A</definedName>
    <definedName name="nh" localSheetId="10">#REF!</definedName>
    <definedName name="nh" localSheetId="1">#REF!</definedName>
    <definedName name="nh" localSheetId="2">#REF!</definedName>
    <definedName name="nh" localSheetId="31">#REF!</definedName>
    <definedName name="nh" localSheetId="4">#REF!</definedName>
    <definedName name="nh" localSheetId="49">#REF!</definedName>
    <definedName name="nh" localSheetId="50">#REF!</definedName>
    <definedName name="nh" localSheetId="56">#REF!</definedName>
    <definedName name="nh" localSheetId="57">#REF!</definedName>
    <definedName name="nh" localSheetId="5">#REF!</definedName>
    <definedName name="nh" localSheetId="59">#REF!</definedName>
    <definedName name="nh" localSheetId="61">#REF!</definedName>
    <definedName name="nh" localSheetId="6">#REF!</definedName>
    <definedName name="nh" localSheetId="7">#REF!</definedName>
    <definedName name="nh">#REF!</definedName>
    <definedName name="nick">'[111]NEW-IDA'!$C$15</definedName>
    <definedName name="NINV">#N/A</definedName>
    <definedName name="NINV_R">#N/A</definedName>
    <definedName name="NLG">[33]CIRRs!$C$99</definedName>
    <definedName name="NM">#N/A</definedName>
    <definedName name="NM_R">#N/A</definedName>
    <definedName name="nmBlankRow" localSheetId="10">#REF!</definedName>
    <definedName name="nmBlankRow" localSheetId="31">#REF!</definedName>
    <definedName name="nmBlankRow" localSheetId="49">#REF!</definedName>
    <definedName name="nmBlankRow" localSheetId="50">#REF!</definedName>
    <definedName name="nmBlankRow" localSheetId="56">#REF!</definedName>
    <definedName name="nmBlankRow" localSheetId="57">#REF!</definedName>
    <definedName name="nmBlankRow" localSheetId="5">#REF!</definedName>
    <definedName name="nmBlankRow" localSheetId="59">#REF!</definedName>
    <definedName name="nmBlankRow" localSheetId="61">#REF!</definedName>
    <definedName name="nmBlankRow">#REF!</definedName>
    <definedName name="nmColumnHeader" localSheetId="10">#REF!</definedName>
    <definedName name="nmColumnHeader" localSheetId="31">#REF!</definedName>
    <definedName name="nmColumnHeader" localSheetId="49">#REF!</definedName>
    <definedName name="nmColumnHeader" localSheetId="50">#REF!</definedName>
    <definedName name="nmColumnHeader" localSheetId="56">#REF!</definedName>
    <definedName name="nmColumnHeader" localSheetId="57">#REF!</definedName>
    <definedName name="nmColumnHeader" localSheetId="5">#REF!</definedName>
    <definedName name="nmColumnHeader" localSheetId="59">#REF!</definedName>
    <definedName name="nmColumnHeader" localSheetId="61">#REF!</definedName>
    <definedName name="nmColumnHeader">#REF!</definedName>
    <definedName name="nmData" localSheetId="10">#REF!</definedName>
    <definedName name="nmData" localSheetId="31">#REF!</definedName>
    <definedName name="nmData" localSheetId="49">#REF!</definedName>
    <definedName name="nmData" localSheetId="50">#REF!</definedName>
    <definedName name="nmData" localSheetId="56">#REF!</definedName>
    <definedName name="nmData" localSheetId="57">#REF!</definedName>
    <definedName name="nmData" localSheetId="5">#REF!</definedName>
    <definedName name="nmData" localSheetId="59">#REF!</definedName>
    <definedName name="nmData" localSheetId="61">#REF!</definedName>
    <definedName name="nmData">#REF!</definedName>
    <definedName name="NMG" localSheetId="10">'[44]WETA BOP'!#REF!</definedName>
    <definedName name="NMG" localSheetId="31">'[44]WETA BOP'!#REF!</definedName>
    <definedName name="NMG" localSheetId="56">'[44]WETA BOP'!#REF!</definedName>
    <definedName name="NMG" localSheetId="57">'[44]WETA BOP'!#REF!</definedName>
    <definedName name="NMG" localSheetId="59">'[44]WETA BOP'!#REF!</definedName>
    <definedName name="NMG" localSheetId="61">'[44]WETA BOP'!#REF!</definedName>
    <definedName name="NMG">'[44]WETA BOP'!#REF!</definedName>
    <definedName name="NMG_R" localSheetId="10">'[44]WETA BOP'!#REF!</definedName>
    <definedName name="NMG_R" localSheetId="31">'[44]WETA BOP'!#REF!</definedName>
    <definedName name="NMG_R" localSheetId="56">'[44]WETA BOP'!#REF!</definedName>
    <definedName name="NMG_R" localSheetId="57">'[44]WETA BOP'!#REF!</definedName>
    <definedName name="NMG_R" localSheetId="59">'[44]WETA BOP'!#REF!</definedName>
    <definedName name="NMG_R" localSheetId="61">'[44]WETA BOP'!#REF!</definedName>
    <definedName name="NMG_R">'[44]WETA BOP'!#REF!</definedName>
    <definedName name="NMG_RG">#N/A</definedName>
    <definedName name="nmIndexTable" localSheetId="10">#REF!</definedName>
    <definedName name="nmIndexTable" localSheetId="31">#REF!</definedName>
    <definedName name="nmIndexTable" localSheetId="49">#REF!</definedName>
    <definedName name="nmIndexTable" localSheetId="50">#REF!</definedName>
    <definedName name="nmIndexTable" localSheetId="56">#REF!</definedName>
    <definedName name="nmIndexTable" localSheetId="57">#REF!</definedName>
    <definedName name="nmIndexTable" localSheetId="5">#REF!</definedName>
    <definedName name="nmIndexTable" localSheetId="59">#REF!</definedName>
    <definedName name="nmIndexTable" localSheetId="61">#REF!</definedName>
    <definedName name="nmIndexTable">#REF!</definedName>
    <definedName name="nmReportFooter" localSheetId="10">#REF!</definedName>
    <definedName name="nmReportFooter" localSheetId="31">#REF!</definedName>
    <definedName name="nmReportFooter" localSheetId="49">#REF!</definedName>
    <definedName name="nmReportFooter" localSheetId="50">#REF!</definedName>
    <definedName name="nmReportFooter" localSheetId="56">#REF!</definedName>
    <definedName name="nmReportFooter" localSheetId="57">#REF!</definedName>
    <definedName name="nmReportFooter" localSheetId="5">#REF!</definedName>
    <definedName name="nmReportFooter" localSheetId="59">#REF!</definedName>
    <definedName name="nmReportFooter" localSheetId="61">#REF!</definedName>
    <definedName name="nmReportFooter">#REF!</definedName>
    <definedName name="nmReportHeader" localSheetId="10">#REF!</definedName>
    <definedName name="nmReportHeader" localSheetId="31">#REF!</definedName>
    <definedName name="nmReportHeader" localSheetId="49">#REF!</definedName>
    <definedName name="nmReportHeader" localSheetId="50">#REF!</definedName>
    <definedName name="nmReportHeader" localSheetId="56">#REF!</definedName>
    <definedName name="nmReportHeader" localSheetId="57">#REF!</definedName>
    <definedName name="nmReportHeader" localSheetId="5">#REF!</definedName>
    <definedName name="nmReportHeader" localSheetId="59">#REF!</definedName>
    <definedName name="nmReportHeader" localSheetId="61">#REF!</definedName>
    <definedName name="nmReportHeader">#REF!</definedName>
    <definedName name="nmRollOver" localSheetId="10">#REF!</definedName>
    <definedName name="nmRollOver" localSheetId="31">#REF!</definedName>
    <definedName name="nmRollOver" localSheetId="49">#REF!</definedName>
    <definedName name="nmRollOver" localSheetId="50">#REF!</definedName>
    <definedName name="nmRollOver" localSheetId="56">#REF!</definedName>
    <definedName name="nmRollOver" localSheetId="57">#REF!</definedName>
    <definedName name="nmRollOver" localSheetId="5">#REF!</definedName>
    <definedName name="nmRollOver" localSheetId="59">#REF!</definedName>
    <definedName name="nmRollOver" localSheetId="61">#REF!</definedName>
    <definedName name="nmRollOver">#REF!</definedName>
    <definedName name="nmRowHeader" localSheetId="10">#REF!</definedName>
    <definedName name="nmRowHeader" localSheetId="31">#REF!</definedName>
    <definedName name="nmRowHeader" localSheetId="49">#REF!</definedName>
    <definedName name="nmRowHeader" localSheetId="50">#REF!</definedName>
    <definedName name="nmRowHeader" localSheetId="56">#REF!</definedName>
    <definedName name="nmRowHeader" localSheetId="57">#REF!</definedName>
    <definedName name="nmRowHeader" localSheetId="5">#REF!</definedName>
    <definedName name="nmRowHeader" localSheetId="59">#REF!</definedName>
    <definedName name="nmRowHeader" localSheetId="61">#REF!</definedName>
    <definedName name="nmRowHeader">#REF!</definedName>
    <definedName name="nn" localSheetId="10">DATE(YEAR('11'!bbb),MONTH('11'!bbb)+Payment_Number,DAY('11'!bbb))</definedName>
    <definedName name="nn" localSheetId="31" hidden="1">{"Riqfin97",#N/A,FALSE,"Tran";"Riqfinpro",#N/A,FALSE,"Tran"}</definedName>
    <definedName name="nn" localSheetId="49" hidden="1">{"Riqfin97",#N/A,FALSE,"Tran";"Riqfinpro",#N/A,FALSE,"Tran"}</definedName>
    <definedName name="nn" localSheetId="50" hidden="1">{"Riqfin97",#N/A,FALSE,"Tran";"Riqfinpro",#N/A,FALSE,"Tran"}</definedName>
    <definedName name="nn" localSheetId="56" hidden="1">{"Riqfin97",#N/A,FALSE,"Tran";"Riqfinpro",#N/A,FALSE,"Tran"}</definedName>
    <definedName name="nn" localSheetId="57" hidden="1">{"Riqfin97",#N/A,FALSE,"Tran";"Riqfinpro",#N/A,FALSE,"Tran"}</definedName>
    <definedName name="nn" localSheetId="5" hidden="1">{"Riqfin97",#N/A,FALSE,"Tran";"Riqfinpro",#N/A,FALSE,"Tran"}</definedName>
    <definedName name="nn" localSheetId="59" hidden="1">{"Riqfin97",#N/A,FALSE,"Tran";"Riqfinpro",#N/A,FALSE,"Tran"}</definedName>
    <definedName name="nn" localSheetId="61" hidden="1">{"Riqfin97",#N/A,FALSE,"Tran";"Riqfinpro",#N/A,FALSE,"Tran"}</definedName>
    <definedName name="nn" hidden="1">{"Riqfin97",#N/A,FALSE,"Tran";"Riqfinpro",#N/A,FALSE,"Tran"}</definedName>
    <definedName name="NNAMES" localSheetId="10">'[44]WETA BOP'!#REF!</definedName>
    <definedName name="NNAMES">'[44]WETA BOP'!#REF!</definedName>
    <definedName name="nnga" localSheetId="10" hidden="1">#REF!</definedName>
    <definedName name="nnga" localSheetId="31" hidden="1">#REF!</definedName>
    <definedName name="nnga" localSheetId="49" hidden="1">#REF!</definedName>
    <definedName name="nnga" localSheetId="50" hidden="1">#REF!</definedName>
    <definedName name="nnga" localSheetId="56" hidden="1">#REF!</definedName>
    <definedName name="nnga" localSheetId="57" hidden="1">#REF!</definedName>
    <definedName name="nnga" localSheetId="5" hidden="1">#REF!</definedName>
    <definedName name="nnga" localSheetId="59" hidden="1">#REF!</definedName>
    <definedName name="nnga" localSheetId="61" hidden="1">#REF!</definedName>
    <definedName name="nnga" hidden="1">#REF!</definedName>
    <definedName name="nnn" localSheetId="10" hidden="1">{"Tab1",#N/A,FALSE,"P";"Tab2",#N/A,FALSE,"P"}</definedName>
    <definedName name="nnn" localSheetId="31" hidden="1">{"Tab1",#N/A,FALSE,"P";"Tab2",#N/A,FALSE,"P"}</definedName>
    <definedName name="nnn" localSheetId="49" hidden="1">{"Tab1",#N/A,FALSE,"P";"Tab2",#N/A,FALSE,"P"}</definedName>
    <definedName name="nnn" localSheetId="50" hidden="1">{"Tab1",#N/A,FALSE,"P";"Tab2",#N/A,FALSE,"P"}</definedName>
    <definedName name="nnn" localSheetId="56" hidden="1">{"Tab1",#N/A,FALSE,"P";"Tab2",#N/A,FALSE,"P"}</definedName>
    <definedName name="nnn" localSheetId="57" hidden="1">{"Tab1",#N/A,FALSE,"P";"Tab2",#N/A,FALSE,"P"}</definedName>
    <definedName name="nnn" localSheetId="5" hidden="1">{"Tab1",#N/A,FALSE,"P";"Tab2",#N/A,FALSE,"P"}</definedName>
    <definedName name="nnn" localSheetId="59" hidden="1">{"Tab1",#N/A,FALSE,"P";"Tab2",#N/A,FALSE,"P"}</definedName>
    <definedName name="nnn" localSheetId="61" hidden="1">{"Tab1",#N/A,FALSE,"P";"Tab2",#N/A,FALSE,"P"}</definedName>
    <definedName name="nnn" hidden="1">{"Tab1",#N/A,FALSE,"P";"Tab2",#N/A,FALSE,"P"}</definedName>
    <definedName name="NOK">[33]CIRRs!$C$100</definedName>
    <definedName name="noor" localSheetId="10">#REF!</definedName>
    <definedName name="noor" localSheetId="1">#REF!</definedName>
    <definedName name="noor" localSheetId="2">#REF!</definedName>
    <definedName name="noor" localSheetId="31">#REF!</definedName>
    <definedName name="noor" localSheetId="4">#REF!</definedName>
    <definedName name="noor" localSheetId="49">#REF!</definedName>
    <definedName name="noor" localSheetId="50">#REF!</definedName>
    <definedName name="noor" localSheetId="56">#REF!</definedName>
    <definedName name="noor" localSheetId="57">#REF!</definedName>
    <definedName name="noor" localSheetId="5">#REF!</definedName>
    <definedName name="noor" localSheetId="59">#REF!</definedName>
    <definedName name="noor" localSheetId="61">#REF!</definedName>
    <definedName name="noor" localSheetId="6">#REF!</definedName>
    <definedName name="noor" localSheetId="7">#REF!</definedName>
    <definedName name="noor">#REF!</definedName>
    <definedName name="Notes" localSheetId="10">#REF!</definedName>
    <definedName name="Notes" localSheetId="31">#REF!</definedName>
    <definedName name="Notes" localSheetId="49">#REF!</definedName>
    <definedName name="Notes" localSheetId="50">#REF!</definedName>
    <definedName name="Notes" localSheetId="56">#REF!</definedName>
    <definedName name="Notes" localSheetId="57">#REF!</definedName>
    <definedName name="Notes" localSheetId="5">#REF!</definedName>
    <definedName name="Notes" localSheetId="59">#REF!</definedName>
    <definedName name="Notes" localSheetId="61">#REF!</definedName>
    <definedName name="Notes">#REF!</definedName>
    <definedName name="NOTITLES" localSheetId="10">#REF!</definedName>
    <definedName name="NOTITLES" localSheetId="31">#REF!</definedName>
    <definedName name="NOTITLES" localSheetId="49">#REF!</definedName>
    <definedName name="NOTITLES" localSheetId="50">#REF!</definedName>
    <definedName name="NOTITLES" localSheetId="56">#REF!</definedName>
    <definedName name="NOTITLES" localSheetId="57">#REF!</definedName>
    <definedName name="NOTITLES" localSheetId="5">#REF!</definedName>
    <definedName name="NOTITLES" localSheetId="59">#REF!</definedName>
    <definedName name="NOTITLES" localSheetId="61">#REF!</definedName>
    <definedName name="NOTITLES">#REF!</definedName>
    <definedName name="Nov_50" localSheetId="10">#REF!</definedName>
    <definedName name="Nov_50" localSheetId="31">#REF!</definedName>
    <definedName name="Nov_50" localSheetId="49">#REF!</definedName>
    <definedName name="Nov_50" localSheetId="50">#REF!</definedName>
    <definedName name="Nov_50" localSheetId="56">#REF!</definedName>
    <definedName name="Nov_50" localSheetId="57">#REF!</definedName>
    <definedName name="Nov_50" localSheetId="5">#REF!</definedName>
    <definedName name="Nov_50" localSheetId="59">#REF!</definedName>
    <definedName name="Nov_50" localSheetId="61">#REF!</definedName>
    <definedName name="Nov_50">#REF!</definedName>
    <definedName name="Nov_51" localSheetId="10">#REF!</definedName>
    <definedName name="Nov_51" localSheetId="31">#REF!</definedName>
    <definedName name="Nov_51" localSheetId="49">#REF!</definedName>
    <definedName name="Nov_51" localSheetId="50">#REF!</definedName>
    <definedName name="Nov_51" localSheetId="56">#REF!</definedName>
    <definedName name="Nov_51" localSheetId="57">#REF!</definedName>
    <definedName name="Nov_51" localSheetId="5">#REF!</definedName>
    <definedName name="Nov_51" localSheetId="59">#REF!</definedName>
    <definedName name="Nov_51" localSheetId="61">#REF!</definedName>
    <definedName name="Nov_51">#REF!</definedName>
    <definedName name="Nov_52" localSheetId="10">#REF!</definedName>
    <definedName name="Nov_52" localSheetId="31">#REF!</definedName>
    <definedName name="Nov_52" localSheetId="49">#REF!</definedName>
    <definedName name="Nov_52" localSheetId="50">#REF!</definedName>
    <definedName name="Nov_52" localSheetId="56">#REF!</definedName>
    <definedName name="Nov_52" localSheetId="57">#REF!</definedName>
    <definedName name="Nov_52" localSheetId="5">#REF!</definedName>
    <definedName name="Nov_52" localSheetId="59">#REF!</definedName>
    <definedName name="Nov_52" localSheetId="61">#REF!</definedName>
    <definedName name="Nov_52">#REF!</definedName>
    <definedName name="Nov_53" localSheetId="10">#REF!</definedName>
    <definedName name="Nov_53" localSheetId="31">#REF!</definedName>
    <definedName name="Nov_53" localSheetId="49">#REF!</definedName>
    <definedName name="Nov_53" localSheetId="50">#REF!</definedName>
    <definedName name="Nov_53" localSheetId="56">#REF!</definedName>
    <definedName name="Nov_53" localSheetId="57">#REF!</definedName>
    <definedName name="Nov_53" localSheetId="5">#REF!</definedName>
    <definedName name="Nov_53" localSheetId="59">#REF!</definedName>
    <definedName name="Nov_53" localSheetId="61">#REF!</definedName>
    <definedName name="Nov_53">#REF!</definedName>
    <definedName name="Nov_54" localSheetId="10">#REF!</definedName>
    <definedName name="Nov_54" localSheetId="31">#REF!</definedName>
    <definedName name="Nov_54" localSheetId="49">#REF!</definedName>
    <definedName name="Nov_54" localSheetId="50">#REF!</definedName>
    <definedName name="Nov_54" localSheetId="56">#REF!</definedName>
    <definedName name="Nov_54" localSheetId="57">#REF!</definedName>
    <definedName name="Nov_54" localSheetId="5">#REF!</definedName>
    <definedName name="Nov_54" localSheetId="59">#REF!</definedName>
    <definedName name="Nov_54" localSheetId="61">#REF!</definedName>
    <definedName name="Nov_54">#REF!</definedName>
    <definedName name="Nov_55" localSheetId="10">#REF!</definedName>
    <definedName name="Nov_55" localSheetId="31">#REF!</definedName>
    <definedName name="Nov_55" localSheetId="49">#REF!</definedName>
    <definedName name="Nov_55" localSheetId="50">#REF!</definedName>
    <definedName name="Nov_55" localSheetId="56">#REF!</definedName>
    <definedName name="Nov_55" localSheetId="57">#REF!</definedName>
    <definedName name="Nov_55" localSheetId="5">#REF!</definedName>
    <definedName name="Nov_55" localSheetId="59">#REF!</definedName>
    <definedName name="Nov_55" localSheetId="61">#REF!</definedName>
    <definedName name="Nov_55">#REF!</definedName>
    <definedName name="Nov_56" localSheetId="10">#REF!</definedName>
    <definedName name="Nov_56" localSheetId="31">#REF!</definedName>
    <definedName name="Nov_56" localSheetId="49">#REF!</definedName>
    <definedName name="Nov_56" localSheetId="50">#REF!</definedName>
    <definedName name="Nov_56" localSheetId="56">#REF!</definedName>
    <definedName name="Nov_56" localSheetId="57">#REF!</definedName>
    <definedName name="Nov_56" localSheetId="5">#REF!</definedName>
    <definedName name="Nov_56" localSheetId="59">#REF!</definedName>
    <definedName name="Nov_56" localSheetId="61">#REF!</definedName>
    <definedName name="Nov_56">#REF!</definedName>
    <definedName name="Nov_57" localSheetId="10">#REF!</definedName>
    <definedName name="Nov_57" localSheetId="31">#REF!</definedName>
    <definedName name="Nov_57" localSheetId="49">#REF!</definedName>
    <definedName name="Nov_57" localSheetId="50">#REF!</definedName>
    <definedName name="Nov_57" localSheetId="56">#REF!</definedName>
    <definedName name="Nov_57" localSheetId="57">#REF!</definedName>
    <definedName name="Nov_57" localSheetId="5">#REF!</definedName>
    <definedName name="Nov_57" localSheetId="59">#REF!</definedName>
    <definedName name="Nov_57" localSheetId="61">#REF!</definedName>
    <definedName name="Nov_57">#REF!</definedName>
    <definedName name="Nov_58" localSheetId="10">#REF!</definedName>
    <definedName name="Nov_58" localSheetId="31">#REF!</definedName>
    <definedName name="Nov_58" localSheetId="49">#REF!</definedName>
    <definedName name="Nov_58" localSheetId="50">#REF!</definedName>
    <definedName name="Nov_58" localSheetId="56">#REF!</definedName>
    <definedName name="Nov_58" localSheetId="57">#REF!</definedName>
    <definedName name="Nov_58" localSheetId="5">#REF!</definedName>
    <definedName name="Nov_58" localSheetId="59">#REF!</definedName>
    <definedName name="Nov_58" localSheetId="61">#REF!</definedName>
    <definedName name="Nov_58">#REF!</definedName>
    <definedName name="Nov_59" localSheetId="10">#REF!</definedName>
    <definedName name="Nov_59" localSheetId="31">#REF!</definedName>
    <definedName name="Nov_59" localSheetId="49">#REF!</definedName>
    <definedName name="Nov_59" localSheetId="50">#REF!</definedName>
    <definedName name="Nov_59" localSheetId="56">#REF!</definedName>
    <definedName name="Nov_59" localSheetId="57">#REF!</definedName>
    <definedName name="Nov_59" localSheetId="5">#REF!</definedName>
    <definedName name="Nov_59" localSheetId="59">#REF!</definedName>
    <definedName name="Nov_59" localSheetId="61">#REF!</definedName>
    <definedName name="Nov_59">#REF!</definedName>
    <definedName name="Nov_60" localSheetId="10">#REF!</definedName>
    <definedName name="Nov_60" localSheetId="31">#REF!</definedName>
    <definedName name="Nov_60" localSheetId="49">#REF!</definedName>
    <definedName name="Nov_60" localSheetId="50">#REF!</definedName>
    <definedName name="Nov_60" localSheetId="56">#REF!</definedName>
    <definedName name="Nov_60" localSheetId="57">#REF!</definedName>
    <definedName name="Nov_60" localSheetId="5">#REF!</definedName>
    <definedName name="Nov_60" localSheetId="59">#REF!</definedName>
    <definedName name="Nov_60" localSheetId="61">#REF!</definedName>
    <definedName name="Nov_60">#REF!</definedName>
    <definedName name="Nov_61" localSheetId="10">#REF!</definedName>
    <definedName name="Nov_61" localSheetId="31">#REF!</definedName>
    <definedName name="Nov_61" localSheetId="49">#REF!</definedName>
    <definedName name="Nov_61" localSheetId="50">#REF!</definedName>
    <definedName name="Nov_61" localSheetId="56">#REF!</definedName>
    <definedName name="Nov_61" localSheetId="57">#REF!</definedName>
    <definedName name="Nov_61" localSheetId="5">#REF!</definedName>
    <definedName name="Nov_61" localSheetId="59">#REF!</definedName>
    <definedName name="Nov_61" localSheetId="61">#REF!</definedName>
    <definedName name="Nov_61">#REF!</definedName>
    <definedName name="Nov_62" localSheetId="10">#REF!</definedName>
    <definedName name="Nov_62" localSheetId="31">#REF!</definedName>
    <definedName name="Nov_62" localSheetId="49">#REF!</definedName>
    <definedName name="Nov_62" localSheetId="50">#REF!</definedName>
    <definedName name="Nov_62" localSheetId="56">#REF!</definedName>
    <definedName name="Nov_62" localSheetId="57">#REF!</definedName>
    <definedName name="Nov_62" localSheetId="5">#REF!</definedName>
    <definedName name="Nov_62" localSheetId="59">#REF!</definedName>
    <definedName name="Nov_62" localSheetId="61">#REF!</definedName>
    <definedName name="Nov_62">#REF!</definedName>
    <definedName name="Nov_63" localSheetId="10">#REF!</definedName>
    <definedName name="Nov_63" localSheetId="31">#REF!</definedName>
    <definedName name="Nov_63" localSheetId="49">#REF!</definedName>
    <definedName name="Nov_63" localSheetId="50">#REF!</definedName>
    <definedName name="Nov_63" localSheetId="56">#REF!</definedName>
    <definedName name="Nov_63" localSheetId="57">#REF!</definedName>
    <definedName name="Nov_63" localSheetId="5">#REF!</definedName>
    <definedName name="Nov_63" localSheetId="59">#REF!</definedName>
    <definedName name="Nov_63" localSheetId="61">#REF!</definedName>
    <definedName name="Nov_63">#REF!</definedName>
    <definedName name="Nov_64" localSheetId="10">#REF!</definedName>
    <definedName name="Nov_64" localSheetId="31">#REF!</definedName>
    <definedName name="Nov_64" localSheetId="49">#REF!</definedName>
    <definedName name="Nov_64" localSheetId="50">#REF!</definedName>
    <definedName name="Nov_64" localSheetId="56">#REF!</definedName>
    <definedName name="Nov_64" localSheetId="57">#REF!</definedName>
    <definedName name="Nov_64" localSheetId="5">#REF!</definedName>
    <definedName name="Nov_64" localSheetId="59">#REF!</definedName>
    <definedName name="Nov_64" localSheetId="61">#REF!</definedName>
    <definedName name="Nov_64">#REF!</definedName>
    <definedName name="Nov_65" localSheetId="10">#REF!</definedName>
    <definedName name="Nov_65" localSheetId="31">#REF!</definedName>
    <definedName name="Nov_65" localSheetId="49">#REF!</definedName>
    <definedName name="Nov_65" localSheetId="50">#REF!</definedName>
    <definedName name="Nov_65" localSheetId="56">#REF!</definedName>
    <definedName name="Nov_65" localSheetId="57">#REF!</definedName>
    <definedName name="Nov_65" localSheetId="5">#REF!</definedName>
    <definedName name="Nov_65" localSheetId="59">#REF!</definedName>
    <definedName name="Nov_65" localSheetId="61">#REF!</definedName>
    <definedName name="Nov_65">#REF!</definedName>
    <definedName name="Nov_66" localSheetId="10">#REF!</definedName>
    <definedName name="Nov_66" localSheetId="31">#REF!</definedName>
    <definedName name="Nov_66" localSheetId="49">#REF!</definedName>
    <definedName name="Nov_66" localSheetId="50">#REF!</definedName>
    <definedName name="Nov_66" localSheetId="56">#REF!</definedName>
    <definedName name="Nov_66" localSheetId="57">#REF!</definedName>
    <definedName name="Nov_66" localSheetId="5">#REF!</definedName>
    <definedName name="Nov_66" localSheetId="59">#REF!</definedName>
    <definedName name="Nov_66" localSheetId="61">#REF!</definedName>
    <definedName name="Nov_66">#REF!</definedName>
    <definedName name="Nov_67" localSheetId="10">#REF!</definedName>
    <definedName name="Nov_67" localSheetId="31">#REF!</definedName>
    <definedName name="Nov_67" localSheetId="49">#REF!</definedName>
    <definedName name="Nov_67" localSheetId="50">#REF!</definedName>
    <definedName name="Nov_67" localSheetId="56">#REF!</definedName>
    <definedName name="Nov_67" localSheetId="57">#REF!</definedName>
    <definedName name="Nov_67" localSheetId="5">#REF!</definedName>
    <definedName name="Nov_67" localSheetId="59">#REF!</definedName>
    <definedName name="Nov_67" localSheetId="61">#REF!</definedName>
    <definedName name="Nov_67">#REF!</definedName>
    <definedName name="Nov_68" localSheetId="10">#REF!</definedName>
    <definedName name="Nov_68" localSheetId="31">#REF!</definedName>
    <definedName name="Nov_68" localSheetId="49">#REF!</definedName>
    <definedName name="Nov_68" localSheetId="50">#REF!</definedName>
    <definedName name="Nov_68" localSheetId="56">#REF!</definedName>
    <definedName name="Nov_68" localSheetId="57">#REF!</definedName>
    <definedName name="Nov_68" localSheetId="5">#REF!</definedName>
    <definedName name="Nov_68" localSheetId="59">#REF!</definedName>
    <definedName name="Nov_68" localSheetId="61">#REF!</definedName>
    <definedName name="Nov_68">#REF!</definedName>
    <definedName name="Nov_69" localSheetId="10">#REF!</definedName>
    <definedName name="Nov_69" localSheetId="31">#REF!</definedName>
    <definedName name="Nov_69" localSheetId="49">#REF!</definedName>
    <definedName name="Nov_69" localSheetId="50">#REF!</definedName>
    <definedName name="Nov_69" localSheetId="56">#REF!</definedName>
    <definedName name="Nov_69" localSheetId="57">#REF!</definedName>
    <definedName name="Nov_69" localSheetId="5">#REF!</definedName>
    <definedName name="Nov_69" localSheetId="59">#REF!</definedName>
    <definedName name="Nov_69" localSheetId="61">#REF!</definedName>
    <definedName name="Nov_69">#REF!</definedName>
    <definedName name="Nov_70" localSheetId="10">#REF!</definedName>
    <definedName name="Nov_70" localSheetId="31">#REF!</definedName>
    <definedName name="Nov_70" localSheetId="49">#REF!</definedName>
    <definedName name="Nov_70" localSheetId="50">#REF!</definedName>
    <definedName name="Nov_70" localSheetId="56">#REF!</definedName>
    <definedName name="Nov_70" localSheetId="57">#REF!</definedName>
    <definedName name="Nov_70" localSheetId="5">#REF!</definedName>
    <definedName name="Nov_70" localSheetId="59">#REF!</definedName>
    <definedName name="Nov_70" localSheetId="61">#REF!</definedName>
    <definedName name="Nov_70">#REF!</definedName>
    <definedName name="Nov_71" localSheetId="10">#REF!</definedName>
    <definedName name="Nov_71" localSheetId="31">#REF!</definedName>
    <definedName name="Nov_71" localSheetId="49">#REF!</definedName>
    <definedName name="Nov_71" localSheetId="50">#REF!</definedName>
    <definedName name="Nov_71" localSheetId="56">#REF!</definedName>
    <definedName name="Nov_71" localSheetId="57">#REF!</definedName>
    <definedName name="Nov_71" localSheetId="5">#REF!</definedName>
    <definedName name="Nov_71" localSheetId="59">#REF!</definedName>
    <definedName name="Nov_71" localSheetId="61">#REF!</definedName>
    <definedName name="Nov_71">#REF!</definedName>
    <definedName name="Nov_72" localSheetId="10">#REF!</definedName>
    <definedName name="Nov_72" localSheetId="31">#REF!</definedName>
    <definedName name="Nov_72" localSheetId="49">#REF!</definedName>
    <definedName name="Nov_72" localSheetId="50">#REF!</definedName>
    <definedName name="Nov_72" localSheetId="56">#REF!</definedName>
    <definedName name="Nov_72" localSheetId="57">#REF!</definedName>
    <definedName name="Nov_72" localSheetId="5">#REF!</definedName>
    <definedName name="Nov_72" localSheetId="59">#REF!</definedName>
    <definedName name="Nov_72" localSheetId="61">#REF!</definedName>
    <definedName name="Nov_72">#REF!</definedName>
    <definedName name="Nov_73" localSheetId="10">#REF!</definedName>
    <definedName name="Nov_73" localSheetId="31">#REF!</definedName>
    <definedName name="Nov_73" localSheetId="49">#REF!</definedName>
    <definedName name="Nov_73" localSheetId="50">#REF!</definedName>
    <definedName name="Nov_73" localSheetId="56">#REF!</definedName>
    <definedName name="Nov_73" localSheetId="57">#REF!</definedName>
    <definedName name="Nov_73" localSheetId="5">#REF!</definedName>
    <definedName name="Nov_73" localSheetId="59">#REF!</definedName>
    <definedName name="Nov_73" localSheetId="61">#REF!</definedName>
    <definedName name="Nov_73">#REF!</definedName>
    <definedName name="Nov_74" localSheetId="10">#REF!</definedName>
    <definedName name="Nov_74" localSheetId="31">#REF!</definedName>
    <definedName name="Nov_74" localSheetId="49">#REF!</definedName>
    <definedName name="Nov_74" localSheetId="50">#REF!</definedName>
    <definedName name="Nov_74" localSheetId="56">#REF!</definedName>
    <definedName name="Nov_74" localSheetId="57">#REF!</definedName>
    <definedName name="Nov_74" localSheetId="5">#REF!</definedName>
    <definedName name="Nov_74" localSheetId="59">#REF!</definedName>
    <definedName name="Nov_74" localSheetId="61">#REF!</definedName>
    <definedName name="Nov_74">#REF!</definedName>
    <definedName name="Nov_75" localSheetId="10">#REF!</definedName>
    <definedName name="Nov_75" localSheetId="31">#REF!</definedName>
    <definedName name="Nov_75" localSheetId="49">#REF!</definedName>
    <definedName name="Nov_75" localSheetId="50">#REF!</definedName>
    <definedName name="Nov_75" localSheetId="56">#REF!</definedName>
    <definedName name="Nov_75" localSheetId="57">#REF!</definedName>
    <definedName name="Nov_75" localSheetId="5">#REF!</definedName>
    <definedName name="Nov_75" localSheetId="59">#REF!</definedName>
    <definedName name="Nov_75" localSheetId="61">#REF!</definedName>
    <definedName name="Nov_75">#REF!</definedName>
    <definedName name="Nov_76" localSheetId="10">#REF!</definedName>
    <definedName name="Nov_76" localSheetId="31">#REF!</definedName>
    <definedName name="Nov_76" localSheetId="49">#REF!</definedName>
    <definedName name="Nov_76" localSheetId="50">#REF!</definedName>
    <definedName name="Nov_76" localSheetId="56">#REF!</definedName>
    <definedName name="Nov_76" localSheetId="57">#REF!</definedName>
    <definedName name="Nov_76" localSheetId="5">#REF!</definedName>
    <definedName name="Nov_76" localSheetId="59">#REF!</definedName>
    <definedName name="Nov_76" localSheetId="61">#REF!</definedName>
    <definedName name="Nov_76">#REF!</definedName>
    <definedName name="Nov_77" localSheetId="10">#REF!</definedName>
    <definedName name="Nov_77" localSheetId="31">#REF!</definedName>
    <definedName name="Nov_77" localSheetId="49">#REF!</definedName>
    <definedName name="Nov_77" localSheetId="50">#REF!</definedName>
    <definedName name="Nov_77" localSheetId="56">#REF!</definedName>
    <definedName name="Nov_77" localSheetId="57">#REF!</definedName>
    <definedName name="Nov_77" localSheetId="5">#REF!</definedName>
    <definedName name="Nov_77" localSheetId="59">#REF!</definedName>
    <definedName name="Nov_77" localSheetId="61">#REF!</definedName>
    <definedName name="Nov_77">#REF!</definedName>
    <definedName name="Nov_78" localSheetId="10">#REF!</definedName>
    <definedName name="Nov_78" localSheetId="31">#REF!</definedName>
    <definedName name="Nov_78" localSheetId="49">#REF!</definedName>
    <definedName name="Nov_78" localSheetId="50">#REF!</definedName>
    <definedName name="Nov_78" localSheetId="56">#REF!</definedName>
    <definedName name="Nov_78" localSheetId="57">#REF!</definedName>
    <definedName name="Nov_78" localSheetId="5">#REF!</definedName>
    <definedName name="Nov_78" localSheetId="59">#REF!</definedName>
    <definedName name="Nov_78" localSheetId="61">#REF!</definedName>
    <definedName name="Nov_78">#REF!</definedName>
    <definedName name="Nov_79" localSheetId="10">#REF!</definedName>
    <definedName name="Nov_79" localSheetId="31">#REF!</definedName>
    <definedName name="Nov_79" localSheetId="49">#REF!</definedName>
    <definedName name="Nov_79" localSheetId="50">#REF!</definedName>
    <definedName name="Nov_79" localSheetId="56">#REF!</definedName>
    <definedName name="Nov_79" localSheetId="57">#REF!</definedName>
    <definedName name="Nov_79" localSheetId="5">#REF!</definedName>
    <definedName name="Nov_79" localSheetId="59">#REF!</definedName>
    <definedName name="Nov_79" localSheetId="61">#REF!</definedName>
    <definedName name="Nov_79">#REF!</definedName>
    <definedName name="Nov_80" localSheetId="10">#REF!</definedName>
    <definedName name="Nov_80" localSheetId="31">#REF!</definedName>
    <definedName name="Nov_80" localSheetId="49">#REF!</definedName>
    <definedName name="Nov_80" localSheetId="50">#REF!</definedName>
    <definedName name="Nov_80" localSheetId="56">#REF!</definedName>
    <definedName name="Nov_80" localSheetId="57">#REF!</definedName>
    <definedName name="Nov_80" localSheetId="5">#REF!</definedName>
    <definedName name="Nov_80" localSheetId="59">#REF!</definedName>
    <definedName name="Nov_80" localSheetId="61">#REF!</definedName>
    <definedName name="Nov_80">#REF!</definedName>
    <definedName name="Nov_81" localSheetId="10">#REF!</definedName>
    <definedName name="Nov_81" localSheetId="31">#REF!</definedName>
    <definedName name="Nov_81" localSheetId="49">#REF!</definedName>
    <definedName name="Nov_81" localSheetId="50">#REF!</definedName>
    <definedName name="Nov_81" localSheetId="56">#REF!</definedName>
    <definedName name="Nov_81" localSheetId="57">#REF!</definedName>
    <definedName name="Nov_81" localSheetId="5">#REF!</definedName>
    <definedName name="Nov_81" localSheetId="59">#REF!</definedName>
    <definedName name="Nov_81" localSheetId="61">#REF!</definedName>
    <definedName name="Nov_81">#REF!</definedName>
    <definedName name="Nov_82" localSheetId="10">#REF!</definedName>
    <definedName name="Nov_82" localSheetId="31">#REF!</definedName>
    <definedName name="Nov_82" localSheetId="49">#REF!</definedName>
    <definedName name="Nov_82" localSheetId="50">#REF!</definedName>
    <definedName name="Nov_82" localSheetId="56">#REF!</definedName>
    <definedName name="Nov_82" localSheetId="57">#REF!</definedName>
    <definedName name="Nov_82" localSheetId="5">#REF!</definedName>
    <definedName name="Nov_82" localSheetId="59">#REF!</definedName>
    <definedName name="Nov_82" localSheetId="61">#REF!</definedName>
    <definedName name="Nov_82">#REF!</definedName>
    <definedName name="Nov_83" localSheetId="10">#REF!</definedName>
    <definedName name="Nov_83" localSheetId="31">#REF!</definedName>
    <definedName name="Nov_83" localSheetId="49">#REF!</definedName>
    <definedName name="Nov_83" localSheetId="50">#REF!</definedName>
    <definedName name="Nov_83" localSheetId="56">#REF!</definedName>
    <definedName name="Nov_83" localSheetId="57">#REF!</definedName>
    <definedName name="Nov_83" localSheetId="5">#REF!</definedName>
    <definedName name="Nov_83" localSheetId="59">#REF!</definedName>
    <definedName name="Nov_83" localSheetId="61">#REF!</definedName>
    <definedName name="Nov_83">#REF!</definedName>
    <definedName name="Nov_84" localSheetId="10">#REF!</definedName>
    <definedName name="Nov_84" localSheetId="31">#REF!</definedName>
    <definedName name="Nov_84" localSheetId="49">#REF!</definedName>
    <definedName name="Nov_84" localSheetId="50">#REF!</definedName>
    <definedName name="Nov_84" localSheetId="56">#REF!</definedName>
    <definedName name="Nov_84" localSheetId="57">#REF!</definedName>
    <definedName name="Nov_84" localSheetId="5">#REF!</definedName>
    <definedName name="Nov_84" localSheetId="59">#REF!</definedName>
    <definedName name="Nov_84" localSheetId="61">#REF!</definedName>
    <definedName name="Nov_84">#REF!</definedName>
    <definedName name="Nov_85" localSheetId="10">#REF!</definedName>
    <definedName name="Nov_85" localSheetId="31">#REF!</definedName>
    <definedName name="Nov_85" localSheetId="49">#REF!</definedName>
    <definedName name="Nov_85" localSheetId="50">#REF!</definedName>
    <definedName name="Nov_85" localSheetId="56">#REF!</definedName>
    <definedName name="Nov_85" localSheetId="57">#REF!</definedName>
    <definedName name="Nov_85" localSheetId="5">#REF!</definedName>
    <definedName name="Nov_85" localSheetId="59">#REF!</definedName>
    <definedName name="Nov_85" localSheetId="61">#REF!</definedName>
    <definedName name="Nov_85">#REF!</definedName>
    <definedName name="Nov_86" localSheetId="10">#REF!</definedName>
    <definedName name="Nov_86" localSheetId="31">#REF!</definedName>
    <definedName name="Nov_86" localSheetId="49">#REF!</definedName>
    <definedName name="Nov_86" localSheetId="50">#REF!</definedName>
    <definedName name="Nov_86" localSheetId="56">#REF!</definedName>
    <definedName name="Nov_86" localSheetId="57">#REF!</definedName>
    <definedName name="Nov_86" localSheetId="5">#REF!</definedName>
    <definedName name="Nov_86" localSheetId="59">#REF!</definedName>
    <definedName name="Nov_86" localSheetId="61">#REF!</definedName>
    <definedName name="Nov_86">#REF!</definedName>
    <definedName name="Nov_87" localSheetId="10">#REF!</definedName>
    <definedName name="Nov_87" localSheetId="31">#REF!</definedName>
    <definedName name="Nov_87" localSheetId="49">#REF!</definedName>
    <definedName name="Nov_87" localSheetId="50">#REF!</definedName>
    <definedName name="Nov_87" localSheetId="56">#REF!</definedName>
    <definedName name="Nov_87" localSheetId="57">#REF!</definedName>
    <definedName name="Nov_87" localSheetId="5">#REF!</definedName>
    <definedName name="Nov_87" localSheetId="59">#REF!</definedName>
    <definedName name="Nov_87" localSheetId="61">#REF!</definedName>
    <definedName name="Nov_87">#REF!</definedName>
    <definedName name="Nov_88" localSheetId="10">#REF!</definedName>
    <definedName name="Nov_88" localSheetId="31">#REF!</definedName>
    <definedName name="Nov_88" localSheetId="49">#REF!</definedName>
    <definedName name="Nov_88" localSheetId="50">#REF!</definedName>
    <definedName name="Nov_88" localSheetId="56">#REF!</definedName>
    <definedName name="Nov_88" localSheetId="57">#REF!</definedName>
    <definedName name="Nov_88" localSheetId="5">#REF!</definedName>
    <definedName name="Nov_88" localSheetId="59">#REF!</definedName>
    <definedName name="Nov_88" localSheetId="61">#REF!</definedName>
    <definedName name="Nov_88">#REF!</definedName>
    <definedName name="Nov_89" localSheetId="10">#REF!</definedName>
    <definedName name="Nov_89" localSheetId="31">#REF!</definedName>
    <definedName name="Nov_89" localSheetId="49">#REF!</definedName>
    <definedName name="Nov_89" localSheetId="50">#REF!</definedName>
    <definedName name="Nov_89" localSheetId="56">#REF!</definedName>
    <definedName name="Nov_89" localSheetId="57">#REF!</definedName>
    <definedName name="Nov_89" localSheetId="5">#REF!</definedName>
    <definedName name="Nov_89" localSheetId="59">#REF!</definedName>
    <definedName name="Nov_89" localSheetId="61">#REF!</definedName>
    <definedName name="Nov_89">#REF!</definedName>
    <definedName name="Nov_90" localSheetId="10">#REF!</definedName>
    <definedName name="Nov_90" localSheetId="31">#REF!</definedName>
    <definedName name="Nov_90" localSheetId="49">#REF!</definedName>
    <definedName name="Nov_90" localSheetId="50">#REF!</definedName>
    <definedName name="Nov_90" localSheetId="56">#REF!</definedName>
    <definedName name="Nov_90" localSheetId="57">#REF!</definedName>
    <definedName name="Nov_90" localSheetId="5">#REF!</definedName>
    <definedName name="Nov_90" localSheetId="59">#REF!</definedName>
    <definedName name="Nov_90" localSheetId="61">#REF!</definedName>
    <definedName name="Nov_90">#REF!</definedName>
    <definedName name="Nov_91" localSheetId="10">#REF!</definedName>
    <definedName name="Nov_91" localSheetId="31">#REF!</definedName>
    <definedName name="Nov_91" localSheetId="49">#REF!</definedName>
    <definedName name="Nov_91" localSheetId="50">#REF!</definedName>
    <definedName name="Nov_91" localSheetId="56">#REF!</definedName>
    <definedName name="Nov_91" localSheetId="57">#REF!</definedName>
    <definedName name="Nov_91" localSheetId="5">#REF!</definedName>
    <definedName name="Nov_91" localSheetId="59">#REF!</definedName>
    <definedName name="Nov_91" localSheetId="61">#REF!</definedName>
    <definedName name="Nov_91">#REF!</definedName>
    <definedName name="Nov_92" localSheetId="10">#REF!</definedName>
    <definedName name="Nov_92" localSheetId="31">#REF!</definedName>
    <definedName name="Nov_92" localSheetId="49">#REF!</definedName>
    <definedName name="Nov_92" localSheetId="50">#REF!</definedName>
    <definedName name="Nov_92" localSheetId="56">#REF!</definedName>
    <definedName name="Nov_92" localSheetId="57">#REF!</definedName>
    <definedName name="Nov_92" localSheetId="5">#REF!</definedName>
    <definedName name="Nov_92" localSheetId="59">#REF!</definedName>
    <definedName name="Nov_92" localSheetId="61">#REF!</definedName>
    <definedName name="Nov_92">#REF!</definedName>
    <definedName name="Nov_93" localSheetId="10">#REF!</definedName>
    <definedName name="Nov_93" localSheetId="31">#REF!</definedName>
    <definedName name="Nov_93" localSheetId="49">#REF!</definedName>
    <definedName name="Nov_93" localSheetId="50">#REF!</definedName>
    <definedName name="Nov_93" localSheetId="56">#REF!</definedName>
    <definedName name="Nov_93" localSheetId="57">#REF!</definedName>
    <definedName name="Nov_93" localSheetId="5">#REF!</definedName>
    <definedName name="Nov_93" localSheetId="59">#REF!</definedName>
    <definedName name="Nov_93" localSheetId="61">#REF!</definedName>
    <definedName name="Nov_93">#REF!</definedName>
    <definedName name="Nov_94" localSheetId="10">#REF!</definedName>
    <definedName name="Nov_94" localSheetId="31">#REF!</definedName>
    <definedName name="Nov_94" localSheetId="49">#REF!</definedName>
    <definedName name="Nov_94" localSheetId="50">#REF!</definedName>
    <definedName name="Nov_94" localSheetId="56">#REF!</definedName>
    <definedName name="Nov_94" localSheetId="57">#REF!</definedName>
    <definedName name="Nov_94" localSheetId="5">#REF!</definedName>
    <definedName name="Nov_94" localSheetId="59">#REF!</definedName>
    <definedName name="Nov_94" localSheetId="61">#REF!</definedName>
    <definedName name="Nov_94">#REF!</definedName>
    <definedName name="Nov_95" localSheetId="10">#REF!</definedName>
    <definedName name="Nov_95" localSheetId="31">#REF!</definedName>
    <definedName name="Nov_95" localSheetId="49">#REF!</definedName>
    <definedName name="Nov_95" localSheetId="50">#REF!</definedName>
    <definedName name="Nov_95" localSheetId="56">#REF!</definedName>
    <definedName name="Nov_95" localSheetId="57">#REF!</definedName>
    <definedName name="Nov_95" localSheetId="5">#REF!</definedName>
    <definedName name="Nov_95" localSheetId="59">#REF!</definedName>
    <definedName name="Nov_95" localSheetId="61">#REF!</definedName>
    <definedName name="Nov_95">#REF!</definedName>
    <definedName name="Nov_96" localSheetId="10">#REF!</definedName>
    <definedName name="Nov_96" localSheetId="31">#REF!</definedName>
    <definedName name="Nov_96" localSheetId="49">#REF!</definedName>
    <definedName name="Nov_96" localSheetId="50">#REF!</definedName>
    <definedName name="Nov_96" localSheetId="56">#REF!</definedName>
    <definedName name="Nov_96" localSheetId="57">#REF!</definedName>
    <definedName name="Nov_96" localSheetId="5">#REF!</definedName>
    <definedName name="Nov_96" localSheetId="59">#REF!</definedName>
    <definedName name="Nov_96" localSheetId="61">#REF!</definedName>
    <definedName name="Nov_96">#REF!</definedName>
    <definedName name="Nov_97" localSheetId="10">#REF!</definedName>
    <definedName name="Nov_97" localSheetId="31">#REF!</definedName>
    <definedName name="Nov_97" localSheetId="49">#REF!</definedName>
    <definedName name="Nov_97" localSheetId="50">#REF!</definedName>
    <definedName name="Nov_97" localSheetId="56">#REF!</definedName>
    <definedName name="Nov_97" localSheetId="57">#REF!</definedName>
    <definedName name="Nov_97" localSheetId="5">#REF!</definedName>
    <definedName name="Nov_97" localSheetId="59">#REF!</definedName>
    <definedName name="Nov_97" localSheetId="61">#REF!</definedName>
    <definedName name="Nov_97">#REF!</definedName>
    <definedName name="Nov_98" localSheetId="10">#REF!</definedName>
    <definedName name="Nov_98" localSheetId="31">#REF!</definedName>
    <definedName name="Nov_98" localSheetId="49">#REF!</definedName>
    <definedName name="Nov_98" localSheetId="50">#REF!</definedName>
    <definedName name="Nov_98" localSheetId="56">#REF!</definedName>
    <definedName name="Nov_98" localSheetId="57">#REF!</definedName>
    <definedName name="Nov_98" localSheetId="5">#REF!</definedName>
    <definedName name="Nov_98" localSheetId="59">#REF!</definedName>
    <definedName name="Nov_98" localSheetId="61">#REF!</definedName>
    <definedName name="Nov_98">#REF!</definedName>
    <definedName name="Nov_99" localSheetId="10">#REF!</definedName>
    <definedName name="Nov_99" localSheetId="31">#REF!</definedName>
    <definedName name="Nov_99" localSheetId="49">#REF!</definedName>
    <definedName name="Nov_99" localSheetId="50">#REF!</definedName>
    <definedName name="Nov_99" localSheetId="56">#REF!</definedName>
    <definedName name="Nov_99" localSheetId="57">#REF!</definedName>
    <definedName name="Nov_99" localSheetId="5">#REF!</definedName>
    <definedName name="Nov_99" localSheetId="59">#REF!</definedName>
    <definedName name="Nov_99" localSheetId="61">#REF!</definedName>
    <definedName name="Nov_99">#REF!</definedName>
    <definedName name="NTDD_RG" localSheetId="10">'11'!NTDD_RG</definedName>
    <definedName name="NTDD_RG" localSheetId="31">'32'!NTDD_RG</definedName>
    <definedName name="NTDD_RG" localSheetId="49">'51'!NTDD_RG</definedName>
    <definedName name="NTDD_RG" localSheetId="50">'52'!NTDD_RG</definedName>
    <definedName name="NTDD_RG" localSheetId="56">'57a-57b'!NTDD_RG</definedName>
    <definedName name="NTDD_RG" localSheetId="57">'58'!NTDD_RG</definedName>
    <definedName name="NTDD_RG" localSheetId="5">'6'!NTDD_RG</definedName>
    <definedName name="NTDD_RG" localSheetId="59">'60'!NTDD_RG</definedName>
    <definedName name="NTDD_RG" localSheetId="61">'62'!NTDD_RG</definedName>
    <definedName name="NTDD_RG">[0]!NTDD_RG</definedName>
    <definedName name="Num_Pmt_Per_Year" localSheetId="10">#REF!</definedName>
    <definedName name="Num_Pmt_Per_Year" localSheetId="1">#REF!</definedName>
    <definedName name="Num_Pmt_Per_Year" localSheetId="2">#REF!</definedName>
    <definedName name="Num_Pmt_Per_Year" localSheetId="31">#REF!</definedName>
    <definedName name="Num_Pmt_Per_Year" localSheetId="4">#REF!</definedName>
    <definedName name="Num_Pmt_Per_Year" localSheetId="49">#REF!</definedName>
    <definedName name="Num_Pmt_Per_Year" localSheetId="50">#REF!</definedName>
    <definedName name="Num_Pmt_Per_Year" localSheetId="56">#REF!</definedName>
    <definedName name="Num_Pmt_Per_Year" localSheetId="57">#REF!</definedName>
    <definedName name="Num_Pmt_Per_Year" localSheetId="5">#REF!</definedName>
    <definedName name="Num_Pmt_Per_Year" localSheetId="59">#REF!</definedName>
    <definedName name="Num_Pmt_Per_Year" localSheetId="61">#REF!</definedName>
    <definedName name="Num_Pmt_Per_Year" localSheetId="6">#REF!</definedName>
    <definedName name="Num_Pmt_Per_Year" localSheetId="7">#REF!</definedName>
    <definedName name="Num_Pmt_Per_Year">#REF!</definedName>
    <definedName name="Number_of_Payments" localSheetId="10">MATCH(0.01,'11'!End_Bal,-1)+1</definedName>
    <definedName name="Number_of_Payments" localSheetId="12">MATCH(0.01,'13'!End_Bal,-1)+1</definedName>
    <definedName name="Number_of_Payments" localSheetId="1">MATCH(0.01,'2'!End_Bal,-1)+1</definedName>
    <definedName name="Number_of_Payments" localSheetId="2">MATCH(0.01,'3'!End_Bal,-1)+1</definedName>
    <definedName name="Number_of_Payments" localSheetId="31">MATCH(0.01,'32'!End_Bal,-1)+1</definedName>
    <definedName name="Number_of_Payments" localSheetId="3">MATCH(0.01,End_Bal,-1)+1</definedName>
    <definedName name="Number_of_Payments" localSheetId="4">MATCH(0.01,'5'!End_Bal,-1)+1</definedName>
    <definedName name="Number_of_Payments" localSheetId="49">MATCH(0.01,'51'!End_Bal,-1)+1</definedName>
    <definedName name="Number_of_Payments" localSheetId="50">MATCH(0.01,'52'!End_Bal,-1)+1</definedName>
    <definedName name="Number_of_Payments" localSheetId="56">MATCH(0.01,'57a-57b'!End_Bal,-1)+1</definedName>
    <definedName name="Number_of_Payments" localSheetId="57">MATCH(0.01,'58'!End_Bal,-1)+1</definedName>
    <definedName name="Number_of_Payments" localSheetId="5">MATCH(0.01,'6'!End_Bal,-1)+1</definedName>
    <definedName name="Number_of_Payments" localSheetId="59">MATCH(0.01,'60'!End_Bal,-1)+1</definedName>
    <definedName name="Number_of_Payments" localSheetId="61">MATCH(0.01,'62'!End_Bal,-1)+1</definedName>
    <definedName name="Number_of_Payments" localSheetId="6">MATCH(0.01,'7'!End_Bal,-1)+1</definedName>
    <definedName name="Number_of_Payments" localSheetId="7">MATCH(0.01,'8'!End_Bal,-1)+1</definedName>
    <definedName name="Number_of_Payments">MATCH(0.01,End_Bal,-1)+1</definedName>
    <definedName name="NV.AGR.TOTL.CN" localSheetId="10">#REF!</definedName>
    <definedName name="NV.AGR.TOTL.CN" localSheetId="31">#REF!</definedName>
    <definedName name="NV.AGR.TOTL.CN" localSheetId="49">#REF!</definedName>
    <definedName name="NV.AGR.TOTL.CN" localSheetId="50">#REF!</definedName>
    <definedName name="NV.AGR.TOTL.CN" localSheetId="56">#REF!</definedName>
    <definedName name="NV.AGR.TOTL.CN" localSheetId="57">#REF!</definedName>
    <definedName name="NV.AGR.TOTL.CN" localSheetId="5">#REF!</definedName>
    <definedName name="NV.AGR.TOTL.CN" localSheetId="59">#REF!</definedName>
    <definedName name="NV.AGR.TOTL.CN" localSheetId="61">#REF!</definedName>
    <definedName name="NV.AGR.TOTL.CN">#REF!</definedName>
    <definedName name="NV.AGR.TOTL.KN" localSheetId="10">#REF!</definedName>
    <definedName name="NV.AGR.TOTL.KN" localSheetId="31">#REF!</definedName>
    <definedName name="NV.AGR.TOTL.KN" localSheetId="49">#REF!</definedName>
    <definedName name="NV.AGR.TOTL.KN" localSheetId="50">#REF!</definedName>
    <definedName name="NV.AGR.TOTL.KN" localSheetId="56">#REF!</definedName>
    <definedName name="NV.AGR.TOTL.KN" localSheetId="57">#REF!</definedName>
    <definedName name="NV.AGR.TOTL.KN" localSheetId="5">#REF!</definedName>
    <definedName name="NV.AGR.TOTL.KN" localSheetId="59">#REF!</definedName>
    <definedName name="NV.AGR.TOTL.KN" localSheetId="61">#REF!</definedName>
    <definedName name="NV.AGR.TOTL.KN">#REF!</definedName>
    <definedName name="NV.IND.CNST.CN" localSheetId="10">#REF!</definedName>
    <definedName name="NV.IND.CNST.CN" localSheetId="31">#REF!</definedName>
    <definedName name="NV.IND.CNST.CN" localSheetId="49">#REF!</definedName>
    <definedName name="NV.IND.CNST.CN" localSheetId="50">#REF!</definedName>
    <definedName name="NV.IND.CNST.CN" localSheetId="56">#REF!</definedName>
    <definedName name="NV.IND.CNST.CN" localSheetId="57">#REF!</definedName>
    <definedName name="NV.IND.CNST.CN" localSheetId="5">#REF!</definedName>
    <definedName name="NV.IND.CNST.CN" localSheetId="59">#REF!</definedName>
    <definedName name="NV.IND.CNST.CN" localSheetId="61">#REF!</definedName>
    <definedName name="NV.IND.CNST.CN">#REF!</definedName>
    <definedName name="NV.IND.GELW.CN" localSheetId="10">#REF!</definedName>
    <definedName name="NV.IND.GELW.CN" localSheetId="31">#REF!</definedName>
    <definedName name="NV.IND.GELW.CN" localSheetId="49">#REF!</definedName>
    <definedName name="NV.IND.GELW.CN" localSheetId="50">#REF!</definedName>
    <definedName name="NV.IND.GELW.CN" localSheetId="56">#REF!</definedName>
    <definedName name="NV.IND.GELW.CN" localSheetId="57">#REF!</definedName>
    <definedName name="NV.IND.GELW.CN" localSheetId="5">#REF!</definedName>
    <definedName name="NV.IND.GELW.CN" localSheetId="59">#REF!</definedName>
    <definedName name="NV.IND.GELW.CN" localSheetId="61">#REF!</definedName>
    <definedName name="NV.IND.GELW.CN">#REF!</definedName>
    <definedName name="NV.IND.MANF.CN" localSheetId="10">#REF!</definedName>
    <definedName name="NV.IND.MANF.CN" localSheetId="31">#REF!</definedName>
    <definedName name="NV.IND.MANF.CN" localSheetId="49">#REF!</definedName>
    <definedName name="NV.IND.MANF.CN" localSheetId="50">#REF!</definedName>
    <definedName name="NV.IND.MANF.CN" localSheetId="56">#REF!</definedName>
    <definedName name="NV.IND.MANF.CN" localSheetId="57">#REF!</definedName>
    <definedName name="NV.IND.MANF.CN" localSheetId="5">#REF!</definedName>
    <definedName name="NV.IND.MANF.CN" localSheetId="59">#REF!</definedName>
    <definedName name="NV.IND.MANF.CN" localSheetId="61">#REF!</definedName>
    <definedName name="NV.IND.MANF.CN">#REF!</definedName>
    <definedName name="NV.IND.MANF.KN" localSheetId="10">#REF!</definedName>
    <definedName name="NV.IND.MANF.KN" localSheetId="31">#REF!</definedName>
    <definedName name="NV.IND.MANF.KN" localSheetId="49">#REF!</definedName>
    <definedName name="NV.IND.MANF.KN" localSheetId="50">#REF!</definedName>
    <definedName name="NV.IND.MANF.KN" localSheetId="56">#REF!</definedName>
    <definedName name="NV.IND.MANF.KN" localSheetId="57">#REF!</definedName>
    <definedName name="NV.IND.MANF.KN" localSheetId="5">#REF!</definedName>
    <definedName name="NV.IND.MANF.KN" localSheetId="59">#REF!</definedName>
    <definedName name="NV.IND.MANF.KN" localSheetId="61">#REF!</definedName>
    <definedName name="NV.IND.MANF.KN">#REF!</definedName>
    <definedName name="NV.IND.MINQ.CN" localSheetId="10">#REF!</definedName>
    <definedName name="NV.IND.MINQ.CN" localSheetId="31">#REF!</definedName>
    <definedName name="NV.IND.MINQ.CN" localSheetId="49">#REF!</definedName>
    <definedName name="NV.IND.MINQ.CN" localSheetId="50">#REF!</definedName>
    <definedName name="NV.IND.MINQ.CN" localSheetId="56">#REF!</definedName>
    <definedName name="NV.IND.MINQ.CN" localSheetId="57">#REF!</definedName>
    <definedName name="NV.IND.MINQ.CN" localSheetId="5">#REF!</definedName>
    <definedName name="NV.IND.MINQ.CN" localSheetId="59">#REF!</definedName>
    <definedName name="NV.IND.MINQ.CN" localSheetId="61">#REF!</definedName>
    <definedName name="NV.IND.MINQ.CN">#REF!</definedName>
    <definedName name="NV.IND.TOTL.CN" localSheetId="10">#REF!</definedName>
    <definedName name="NV.IND.TOTL.CN" localSheetId="31">#REF!</definedName>
    <definedName name="NV.IND.TOTL.CN" localSheetId="49">#REF!</definedName>
    <definedName name="NV.IND.TOTL.CN" localSheetId="50">#REF!</definedName>
    <definedName name="NV.IND.TOTL.CN" localSheetId="56">#REF!</definedName>
    <definedName name="NV.IND.TOTL.CN" localSheetId="57">#REF!</definedName>
    <definedName name="NV.IND.TOTL.CN" localSheetId="5">#REF!</definedName>
    <definedName name="NV.IND.TOTL.CN" localSheetId="59">#REF!</definedName>
    <definedName name="NV.IND.TOTL.CN" localSheetId="61">#REF!</definedName>
    <definedName name="NV.IND.TOTL.CN">#REF!</definedName>
    <definedName name="NV.IND.TOTL.KN" localSheetId="10">#REF!</definedName>
    <definedName name="NV.IND.TOTL.KN" localSheetId="31">#REF!</definedName>
    <definedName name="NV.IND.TOTL.KN" localSheetId="49">#REF!</definedName>
    <definedName name="NV.IND.TOTL.KN" localSheetId="50">#REF!</definedName>
    <definedName name="NV.IND.TOTL.KN" localSheetId="56">#REF!</definedName>
    <definedName name="NV.IND.TOTL.KN" localSheetId="57">#REF!</definedName>
    <definedName name="NV.IND.TOTL.KN" localSheetId="5">#REF!</definedName>
    <definedName name="NV.IND.TOTL.KN" localSheetId="59">#REF!</definedName>
    <definedName name="NV.IND.TOTL.KN" localSheetId="61">#REF!</definedName>
    <definedName name="NV.IND.TOTL.KN">#REF!</definedName>
    <definedName name="NV.SRV.ADMN.CN" localSheetId="10">#REF!</definedName>
    <definedName name="NV.SRV.ADMN.CN" localSheetId="31">#REF!</definedName>
    <definedName name="NV.SRV.ADMN.CN" localSheetId="49">#REF!</definedName>
    <definedName name="NV.SRV.ADMN.CN" localSheetId="50">#REF!</definedName>
    <definedName name="NV.SRV.ADMN.CN" localSheetId="56">#REF!</definedName>
    <definedName name="NV.SRV.ADMN.CN" localSheetId="57">#REF!</definedName>
    <definedName name="NV.SRV.ADMN.CN" localSheetId="5">#REF!</definedName>
    <definedName name="NV.SRV.ADMN.CN" localSheetId="59">#REF!</definedName>
    <definedName name="NV.SRV.ADMN.CN" localSheetId="61">#REF!</definedName>
    <definedName name="NV.SRV.ADMN.CN">#REF!</definedName>
    <definedName name="NV.SRV.BNKG.CN" localSheetId="10">#REF!</definedName>
    <definedName name="NV.SRV.BNKG.CN" localSheetId="31">#REF!</definedName>
    <definedName name="NV.SRV.BNKG.CN" localSheetId="49">#REF!</definedName>
    <definedName name="NV.SRV.BNKG.CN" localSheetId="50">#REF!</definedName>
    <definedName name="NV.SRV.BNKG.CN" localSheetId="56">#REF!</definedName>
    <definedName name="NV.SRV.BNKG.CN" localSheetId="57">#REF!</definedName>
    <definedName name="NV.SRV.BNKG.CN" localSheetId="5">#REF!</definedName>
    <definedName name="NV.SRV.BNKG.CN" localSheetId="59">#REF!</definedName>
    <definedName name="NV.SRV.BNKG.CN" localSheetId="61">#REF!</definedName>
    <definedName name="NV.SRV.BNKG.CN">#REF!</definedName>
    <definedName name="NV.SRV.DISC.CN" localSheetId="10">#REF!</definedName>
    <definedName name="NV.SRV.DISC.CN" localSheetId="31">#REF!</definedName>
    <definedName name="NV.SRV.DISC.CN" localSheetId="49">#REF!</definedName>
    <definedName name="NV.SRV.DISC.CN" localSheetId="50">#REF!</definedName>
    <definedName name="NV.SRV.DISC.CN" localSheetId="56">#REF!</definedName>
    <definedName name="NV.SRV.DISC.CN" localSheetId="57">#REF!</definedName>
    <definedName name="NV.SRV.DISC.CN" localSheetId="5">#REF!</definedName>
    <definedName name="NV.SRV.DISC.CN" localSheetId="59">#REF!</definedName>
    <definedName name="NV.SRV.DISC.CN" localSheetId="61">#REF!</definedName>
    <definedName name="NV.SRV.DISC.CN">#REF!</definedName>
    <definedName name="NV.SRV.DWEL.CN" localSheetId="10">#REF!</definedName>
    <definedName name="NV.SRV.DWEL.CN" localSheetId="31">#REF!</definedName>
    <definedName name="NV.SRV.DWEL.CN" localSheetId="49">#REF!</definedName>
    <definedName name="NV.SRV.DWEL.CN" localSheetId="50">#REF!</definedName>
    <definedName name="NV.SRV.DWEL.CN" localSheetId="56">#REF!</definedName>
    <definedName name="NV.SRV.DWEL.CN" localSheetId="57">#REF!</definedName>
    <definedName name="NV.SRV.DWEL.CN" localSheetId="5">#REF!</definedName>
    <definedName name="NV.SRV.DWEL.CN" localSheetId="59">#REF!</definedName>
    <definedName name="NV.SRV.DWEL.CN" localSheetId="61">#REF!</definedName>
    <definedName name="NV.SRV.DWEL.CN">#REF!</definedName>
    <definedName name="NV.SRV.OTHR.CN" localSheetId="10">#REF!</definedName>
    <definedName name="NV.SRV.OTHR.CN" localSheetId="31">#REF!</definedName>
    <definedName name="NV.SRV.OTHR.CN" localSheetId="49">#REF!</definedName>
    <definedName name="NV.SRV.OTHR.CN" localSheetId="50">#REF!</definedName>
    <definedName name="NV.SRV.OTHR.CN" localSheetId="56">#REF!</definedName>
    <definedName name="NV.SRV.OTHR.CN" localSheetId="57">#REF!</definedName>
    <definedName name="NV.SRV.OTHR.CN" localSheetId="5">#REF!</definedName>
    <definedName name="NV.SRV.OTHR.CN" localSheetId="59">#REF!</definedName>
    <definedName name="NV.SRV.OTHR.CN" localSheetId="61">#REF!</definedName>
    <definedName name="NV.SRV.OTHR.CN">#REF!</definedName>
    <definedName name="NV.SRV.OTHR.CN.ps" localSheetId="10">#REF!</definedName>
    <definedName name="NV.SRV.OTHR.CN.ps" localSheetId="31">#REF!</definedName>
    <definedName name="NV.SRV.OTHR.CN.ps" localSheetId="49">#REF!</definedName>
    <definedName name="NV.SRV.OTHR.CN.ps" localSheetId="50">#REF!</definedName>
    <definedName name="NV.SRV.OTHR.CN.ps" localSheetId="56">#REF!</definedName>
    <definedName name="NV.SRV.OTHR.CN.ps" localSheetId="57">#REF!</definedName>
    <definedName name="NV.SRV.OTHR.CN.ps" localSheetId="5">#REF!</definedName>
    <definedName name="NV.SRV.OTHR.CN.ps" localSheetId="59">#REF!</definedName>
    <definedName name="NV.SRV.OTHR.CN.ps" localSheetId="61">#REF!</definedName>
    <definedName name="NV.SRV.OTHR.CN.ps">#REF!</definedName>
    <definedName name="NV.SRV.TETC.CN" localSheetId="10">#REF!</definedName>
    <definedName name="NV.SRV.TETC.CN" localSheetId="31">#REF!</definedName>
    <definedName name="NV.SRV.TETC.CN" localSheetId="49">#REF!</definedName>
    <definedName name="NV.SRV.TETC.CN" localSheetId="50">#REF!</definedName>
    <definedName name="NV.SRV.TETC.CN" localSheetId="56">#REF!</definedName>
    <definedName name="NV.SRV.TETC.CN" localSheetId="57">#REF!</definedName>
    <definedName name="NV.SRV.TETC.CN" localSheetId="5">#REF!</definedName>
    <definedName name="NV.SRV.TETC.CN" localSheetId="59">#REF!</definedName>
    <definedName name="NV.SRV.TETC.CN" localSheetId="61">#REF!</definedName>
    <definedName name="NV.SRV.TETC.CN">#REF!</definedName>
    <definedName name="NV.SRV.TETC.KN" localSheetId="10">#REF!</definedName>
    <definedName name="NV.SRV.TETC.KN" localSheetId="31">#REF!</definedName>
    <definedName name="NV.SRV.TETC.KN" localSheetId="49">#REF!</definedName>
    <definedName name="NV.SRV.TETC.KN" localSheetId="50">#REF!</definedName>
    <definedName name="NV.SRV.TETC.KN" localSheetId="56">#REF!</definedName>
    <definedName name="NV.SRV.TETC.KN" localSheetId="57">#REF!</definedName>
    <definedName name="NV.SRV.TETC.KN" localSheetId="5">#REF!</definedName>
    <definedName name="NV.SRV.TETC.KN" localSheetId="59">#REF!</definedName>
    <definedName name="NV.SRV.TETC.KN" localSheetId="61">#REF!</definedName>
    <definedName name="NV.SRV.TETC.KN">#REF!</definedName>
    <definedName name="NV.SRV.TOTL.CN" localSheetId="10">#REF!</definedName>
    <definedName name="NV.SRV.TOTL.CN" localSheetId="31">#REF!</definedName>
    <definedName name="NV.SRV.TOTL.CN" localSheetId="49">#REF!</definedName>
    <definedName name="NV.SRV.TOTL.CN" localSheetId="50">#REF!</definedName>
    <definedName name="NV.SRV.TOTL.CN" localSheetId="56">#REF!</definedName>
    <definedName name="NV.SRV.TOTL.CN" localSheetId="57">#REF!</definedName>
    <definedName name="NV.SRV.TOTL.CN" localSheetId="5">#REF!</definedName>
    <definedName name="NV.SRV.TOTL.CN" localSheetId="59">#REF!</definedName>
    <definedName name="NV.SRV.TOTL.CN" localSheetId="61">#REF!</definedName>
    <definedName name="NV.SRV.TOTL.CN">#REF!</definedName>
    <definedName name="NV.SRV.TRAD.CN" localSheetId="10">#REF!</definedName>
    <definedName name="NV.SRV.TRAD.CN" localSheetId="31">#REF!</definedName>
    <definedName name="NV.SRV.TRAD.CN" localSheetId="49">#REF!</definedName>
    <definedName name="NV.SRV.TRAD.CN" localSheetId="50">#REF!</definedName>
    <definedName name="NV.SRV.TRAD.CN" localSheetId="56">#REF!</definedName>
    <definedName name="NV.SRV.TRAD.CN" localSheetId="57">#REF!</definedName>
    <definedName name="NV.SRV.TRAD.CN" localSheetId="5">#REF!</definedName>
    <definedName name="NV.SRV.TRAD.CN" localSheetId="59">#REF!</definedName>
    <definedName name="NV.SRV.TRAD.CN" localSheetId="61">#REF!</definedName>
    <definedName name="NV.SRV.TRAD.CN">#REF!</definedName>
    <definedName name="NV.SRV.TRAN.CN" localSheetId="10">#REF!</definedName>
    <definedName name="NV.SRV.TRAN.CN" localSheetId="31">#REF!</definedName>
    <definedName name="NV.SRV.TRAN.CN" localSheetId="49">#REF!</definedName>
    <definedName name="NV.SRV.TRAN.CN" localSheetId="50">#REF!</definedName>
    <definedName name="NV.SRV.TRAN.CN" localSheetId="56">#REF!</definedName>
    <definedName name="NV.SRV.TRAN.CN" localSheetId="57">#REF!</definedName>
    <definedName name="NV.SRV.TRAN.CN" localSheetId="5">#REF!</definedName>
    <definedName name="NV.SRV.TRAN.CN" localSheetId="59">#REF!</definedName>
    <definedName name="NV.SRV.TRAN.CN" localSheetId="61">#REF!</definedName>
    <definedName name="NV.SRV.TRAN.CN">#REF!</definedName>
    <definedName name="NX">#N/A</definedName>
    <definedName name="NX_R">#N/A</definedName>
    <definedName name="NXG" localSheetId="10">'[44]WETA BOP'!#REF!</definedName>
    <definedName name="NXG" localSheetId="31">'[44]WETA BOP'!#REF!</definedName>
    <definedName name="NXG" localSheetId="56">'[44]WETA BOP'!#REF!</definedName>
    <definedName name="NXG" localSheetId="57">'[44]WETA BOP'!#REF!</definedName>
    <definedName name="NXG" localSheetId="59">'[44]WETA BOP'!#REF!</definedName>
    <definedName name="NXG" localSheetId="61">'[44]WETA BOP'!#REF!</definedName>
    <definedName name="NXG">'[44]WETA BOP'!#REF!</definedName>
    <definedName name="NXG_R" localSheetId="10">'[44]WETA BOP'!#REF!</definedName>
    <definedName name="NXG_R" localSheetId="31">'[44]WETA BOP'!#REF!</definedName>
    <definedName name="NXG_R" localSheetId="56">'[44]WETA BOP'!#REF!</definedName>
    <definedName name="NXG_R" localSheetId="57">'[44]WETA BOP'!#REF!</definedName>
    <definedName name="NXG_R" localSheetId="59">'[44]WETA BOP'!#REF!</definedName>
    <definedName name="NXG_R" localSheetId="61">'[44]WETA BOP'!#REF!</definedName>
    <definedName name="NXG_R">'[44]WETA BOP'!#REF!</definedName>
    <definedName name="NXG_RG">#N/A</definedName>
    <definedName name="NY.GDP.FCST.CN" localSheetId="10">#REF!</definedName>
    <definedName name="NY.GDP.FCST.CN" localSheetId="31">#REF!</definedName>
    <definedName name="NY.GDP.FCST.CN" localSheetId="49">#REF!</definedName>
    <definedName name="NY.GDP.FCST.CN" localSheetId="50">#REF!</definedName>
    <definedName name="NY.GDP.FCST.CN" localSheetId="56">#REF!</definedName>
    <definedName name="NY.GDP.FCST.CN" localSheetId="57">#REF!</definedName>
    <definedName name="NY.GDP.FCST.CN" localSheetId="5">#REF!</definedName>
    <definedName name="NY.GDP.FCST.CN" localSheetId="59">#REF!</definedName>
    <definedName name="NY.GDP.FCST.CN" localSheetId="61">#REF!</definedName>
    <definedName name="NY.GDP.FCST.CN">#REF!</definedName>
    <definedName name="NY.GDP.FCST.KN" localSheetId="10">#REF!</definedName>
    <definedName name="NY.GDP.FCST.KN" localSheetId="31">#REF!</definedName>
    <definedName name="NY.GDP.FCST.KN" localSheetId="49">#REF!</definedName>
    <definedName name="NY.GDP.FCST.KN" localSheetId="50">#REF!</definedName>
    <definedName name="NY.GDP.FCST.KN" localSheetId="56">#REF!</definedName>
    <definedName name="NY.GDP.FCST.KN" localSheetId="57">#REF!</definedName>
    <definedName name="NY.GDP.FCST.KN" localSheetId="5">#REF!</definedName>
    <definedName name="NY.GDP.FCST.KN" localSheetId="59">#REF!</definedName>
    <definedName name="NY.GDP.FCST.KN" localSheetId="61">#REF!</definedName>
    <definedName name="NY.GDP.FCST.KN">#REF!</definedName>
    <definedName name="NY.GDP.MKTP.CN" localSheetId="10">#REF!</definedName>
    <definedName name="NY.GDP.MKTP.CN" localSheetId="31">#REF!</definedName>
    <definedName name="NY.GDP.MKTP.CN" localSheetId="49">#REF!</definedName>
    <definedName name="NY.GDP.MKTP.CN" localSheetId="50">#REF!</definedName>
    <definedName name="NY.GDP.MKTP.CN" localSheetId="56">#REF!</definedName>
    <definedName name="NY.GDP.MKTP.CN" localSheetId="57">#REF!</definedName>
    <definedName name="NY.GDP.MKTP.CN" localSheetId="5">#REF!</definedName>
    <definedName name="NY.GDP.MKTP.CN" localSheetId="59">#REF!</definedName>
    <definedName name="NY.GDP.MKTP.CN" localSheetId="61">#REF!</definedName>
    <definedName name="NY.GDP.MKTP.CN">#REF!</definedName>
    <definedName name="NY.GDP.MKTP.KN" localSheetId="10">#REF!</definedName>
    <definedName name="NY.GDP.MKTP.KN" localSheetId="31">#REF!</definedName>
    <definedName name="NY.GDP.MKTP.KN" localSheetId="49">#REF!</definedName>
    <definedName name="NY.GDP.MKTP.KN" localSheetId="50">#REF!</definedName>
    <definedName name="NY.GDP.MKTP.KN" localSheetId="56">#REF!</definedName>
    <definedName name="NY.GDP.MKTP.KN" localSheetId="57">#REF!</definedName>
    <definedName name="NY.GDP.MKTP.KN" localSheetId="5">#REF!</definedName>
    <definedName name="NY.GDP.MKTP.KN" localSheetId="59">#REF!</definedName>
    <definedName name="NY.GDP.MKTP.KN" localSheetId="61">#REF!</definedName>
    <definedName name="NY.GDP.MKTP.KN">#REF!</definedName>
    <definedName name="NY.GNP.MKTP.CN" localSheetId="10">#REF!</definedName>
    <definedName name="NY.GNP.MKTP.CN" localSheetId="31">#REF!</definedName>
    <definedName name="NY.GNP.MKTP.CN" localSheetId="49">#REF!</definedName>
    <definedName name="NY.GNP.MKTP.CN" localSheetId="50">#REF!</definedName>
    <definedName name="NY.GNP.MKTP.CN" localSheetId="56">#REF!</definedName>
    <definedName name="NY.GNP.MKTP.CN" localSheetId="57">#REF!</definedName>
    <definedName name="NY.GNP.MKTP.CN" localSheetId="5">#REF!</definedName>
    <definedName name="NY.GNP.MKTP.CN" localSheetId="59">#REF!</definedName>
    <definedName name="NY.GNP.MKTP.CN" localSheetId="61">#REF!</definedName>
    <definedName name="NY.GNP.MKTP.CN">#REF!</definedName>
    <definedName name="NY.GNP.MKTP.KN" localSheetId="10">#REF!</definedName>
    <definedName name="NY.GNP.MKTP.KN" localSheetId="31">#REF!</definedName>
    <definedName name="NY.GNP.MKTP.KN" localSheetId="49">#REF!</definedName>
    <definedName name="NY.GNP.MKTP.KN" localSheetId="50">#REF!</definedName>
    <definedName name="NY.GNP.MKTP.KN" localSheetId="56">#REF!</definedName>
    <definedName name="NY.GNP.MKTP.KN" localSheetId="57">#REF!</definedName>
    <definedName name="NY.GNP.MKTP.KN" localSheetId="5">#REF!</definedName>
    <definedName name="NY.GNP.MKTP.KN" localSheetId="59">#REF!</definedName>
    <definedName name="NY.GNP.MKTP.KN" localSheetId="61">#REF!</definedName>
    <definedName name="NY.GNP.MKTP.KN">#REF!</definedName>
    <definedName name="NY.GNP.PCAP.CD" localSheetId="10">#REF!</definedName>
    <definedName name="NY.GNP.PCAP.CD" localSheetId="31">#REF!</definedName>
    <definedName name="NY.GNP.PCAP.CD" localSheetId="49">#REF!</definedName>
    <definedName name="NY.GNP.PCAP.CD" localSheetId="50">#REF!</definedName>
    <definedName name="NY.GNP.PCAP.CD" localSheetId="56">#REF!</definedName>
    <definedName name="NY.GNP.PCAP.CD" localSheetId="57">#REF!</definedName>
    <definedName name="NY.GNP.PCAP.CD" localSheetId="5">#REF!</definedName>
    <definedName name="NY.GNP.PCAP.CD" localSheetId="59">#REF!</definedName>
    <definedName name="NY.GNP.PCAP.CD" localSheetId="61">#REF!</definedName>
    <definedName name="NY.GNP.PCAP.CD">#REF!</definedName>
    <definedName name="NY.GNP.PCAP.KD" localSheetId="10">#REF!</definedName>
    <definedName name="NY.GNP.PCAP.KD" localSheetId="31">#REF!</definedName>
    <definedName name="NY.GNP.PCAP.KD" localSheetId="49">#REF!</definedName>
    <definedName name="NY.GNP.PCAP.KD" localSheetId="50">#REF!</definedName>
    <definedName name="NY.GNP.PCAP.KD" localSheetId="56">#REF!</definedName>
    <definedName name="NY.GNP.PCAP.KD" localSheetId="57">#REF!</definedName>
    <definedName name="NY.GNP.PCAP.KD" localSheetId="5">#REF!</definedName>
    <definedName name="NY.GNP.PCAP.KD" localSheetId="59">#REF!</definedName>
    <definedName name="NY.GNP.PCAP.KD" localSheetId="61">#REF!</definedName>
    <definedName name="NY.GNP.PCAP.KD">#REF!</definedName>
    <definedName name="NY.GSR.NFCY.CN" localSheetId="10">#REF!</definedName>
    <definedName name="NY.GSR.NFCY.CN" localSheetId="31">#REF!</definedName>
    <definedName name="NY.GSR.NFCY.CN" localSheetId="49">#REF!</definedName>
    <definedName name="NY.GSR.NFCY.CN" localSheetId="50">#REF!</definedName>
    <definedName name="NY.GSR.NFCY.CN" localSheetId="56">#REF!</definedName>
    <definedName name="NY.GSR.NFCY.CN" localSheetId="57">#REF!</definedName>
    <definedName name="NY.GSR.NFCY.CN" localSheetId="5">#REF!</definedName>
    <definedName name="NY.GSR.NFCY.CN" localSheetId="59">#REF!</definedName>
    <definedName name="NY.GSR.NFCY.CN" localSheetId="61">#REF!</definedName>
    <definedName name="NY.GSR.NFCY.CN">#REF!</definedName>
    <definedName name="NY.GSR.NFCY.KN" localSheetId="10">#REF!</definedName>
    <definedName name="NY.GSR.NFCY.KN" localSheetId="31">#REF!</definedName>
    <definedName name="NY.GSR.NFCY.KN" localSheetId="49">#REF!</definedName>
    <definedName name="NY.GSR.NFCY.KN" localSheetId="50">#REF!</definedName>
    <definedName name="NY.GSR.NFCY.KN" localSheetId="56">#REF!</definedName>
    <definedName name="NY.GSR.NFCY.KN" localSheetId="57">#REF!</definedName>
    <definedName name="NY.GSR.NFCY.KN" localSheetId="5">#REF!</definedName>
    <definedName name="NY.GSR.NFCY.KN" localSheetId="59">#REF!</definedName>
    <definedName name="NY.GSR.NFCY.KN" localSheetId="61">#REF!</definedName>
    <definedName name="NY.GSR.NFCY.KN">#REF!</definedName>
    <definedName name="NY.TAX.IDRT.CN" localSheetId="10">#REF!</definedName>
    <definedName name="NY.TAX.IDRT.CN" localSheetId="31">#REF!</definedName>
    <definedName name="NY.TAX.IDRT.CN" localSheetId="49">#REF!</definedName>
    <definedName name="NY.TAX.IDRT.CN" localSheetId="50">#REF!</definedName>
    <definedName name="NY.TAX.IDRT.CN" localSheetId="56">#REF!</definedName>
    <definedName name="NY.TAX.IDRT.CN" localSheetId="57">#REF!</definedName>
    <definedName name="NY.TAX.IDRT.CN" localSheetId="5">#REF!</definedName>
    <definedName name="NY.TAX.IDRT.CN" localSheetId="59">#REF!</definedName>
    <definedName name="NY.TAX.IDRT.CN" localSheetId="61">#REF!</definedName>
    <definedName name="NY.TAX.IDRT.CN">#REF!</definedName>
    <definedName name="NY.TAX.NIND.CN" localSheetId="10">#REF!</definedName>
    <definedName name="NY.TAX.NIND.CN" localSheetId="31">#REF!</definedName>
    <definedName name="NY.TAX.NIND.CN" localSheetId="49">#REF!</definedName>
    <definedName name="NY.TAX.NIND.CN" localSheetId="50">#REF!</definedName>
    <definedName name="NY.TAX.NIND.CN" localSheetId="56">#REF!</definedName>
    <definedName name="NY.TAX.NIND.CN" localSheetId="57">#REF!</definedName>
    <definedName name="NY.TAX.NIND.CN" localSheetId="5">#REF!</definedName>
    <definedName name="NY.TAX.NIND.CN" localSheetId="59">#REF!</definedName>
    <definedName name="NY.TAX.NIND.CN" localSheetId="61">#REF!</definedName>
    <definedName name="NY.TAX.NIND.CN">#REF!</definedName>
    <definedName name="NY.TAX.NIND.CN.zs" localSheetId="10">#REF!</definedName>
    <definedName name="NY.TAX.NIND.CN.zs" localSheetId="31">#REF!</definedName>
    <definedName name="NY.TAX.NIND.CN.zs" localSheetId="49">#REF!</definedName>
    <definedName name="NY.TAX.NIND.CN.zs" localSheetId="50">#REF!</definedName>
    <definedName name="NY.TAX.NIND.CN.zs" localSheetId="56">#REF!</definedName>
    <definedName name="NY.TAX.NIND.CN.zs" localSheetId="57">#REF!</definedName>
    <definedName name="NY.TAX.NIND.CN.zs" localSheetId="5">#REF!</definedName>
    <definedName name="NY.TAX.NIND.CN.zs" localSheetId="59">#REF!</definedName>
    <definedName name="NY.TAX.NIND.CN.zs" localSheetId="61">#REF!</definedName>
    <definedName name="NY.TAX.NIND.CN.zs">#REF!</definedName>
    <definedName name="NY.TAX.NIND.KN" localSheetId="10">#REF!</definedName>
    <definedName name="NY.TAX.NIND.KN" localSheetId="31">#REF!</definedName>
    <definedName name="NY.TAX.NIND.KN" localSheetId="49">#REF!</definedName>
    <definedName name="NY.TAX.NIND.KN" localSheetId="50">#REF!</definedName>
    <definedName name="NY.TAX.NIND.KN" localSheetId="56">#REF!</definedName>
    <definedName name="NY.TAX.NIND.KN" localSheetId="57">#REF!</definedName>
    <definedName name="NY.TAX.NIND.KN" localSheetId="5">#REF!</definedName>
    <definedName name="NY.TAX.NIND.KN" localSheetId="59">#REF!</definedName>
    <definedName name="NY.TAX.NIND.KN" localSheetId="61">#REF!</definedName>
    <definedName name="NY.TAX.NIND.KN">#REF!</definedName>
    <definedName name="NY.TAX.SUBS.CN" localSheetId="10">#REF!</definedName>
    <definedName name="NY.TAX.SUBS.CN" localSheetId="31">#REF!</definedName>
    <definedName name="NY.TAX.SUBS.CN" localSheetId="49">#REF!</definedName>
    <definedName name="NY.TAX.SUBS.CN" localSheetId="50">#REF!</definedName>
    <definedName name="NY.TAX.SUBS.CN" localSheetId="56">#REF!</definedName>
    <definedName name="NY.TAX.SUBS.CN" localSheetId="57">#REF!</definedName>
    <definedName name="NY.TAX.SUBS.CN" localSheetId="5">#REF!</definedName>
    <definedName name="NY.TAX.SUBS.CN" localSheetId="59">#REF!</definedName>
    <definedName name="NY.TAX.SUBS.CN" localSheetId="61">#REF!</definedName>
    <definedName name="NY.TAX.SUBS.CN">#REF!</definedName>
    <definedName name="NY.TRF.NCTR.CN" localSheetId="10">#REF!</definedName>
    <definedName name="NY.TRF.NCTR.CN" localSheetId="31">#REF!</definedName>
    <definedName name="NY.TRF.NCTR.CN" localSheetId="49">#REF!</definedName>
    <definedName name="NY.TRF.NCTR.CN" localSheetId="50">#REF!</definedName>
    <definedName name="NY.TRF.NCTR.CN" localSheetId="56">#REF!</definedName>
    <definedName name="NY.TRF.NCTR.CN" localSheetId="57">#REF!</definedName>
    <definedName name="NY.TRF.NCTR.CN" localSheetId="5">#REF!</definedName>
    <definedName name="NY.TRF.NCTR.CN" localSheetId="59">#REF!</definedName>
    <definedName name="NY.TRF.NCTR.CN" localSheetId="61">#REF!</definedName>
    <definedName name="NY.TRF.NCTR.CN">#REF!</definedName>
    <definedName name="NY.TRF.NCTR.KN" localSheetId="10">#REF!</definedName>
    <definedName name="NY.TRF.NCTR.KN" localSheetId="31">#REF!</definedName>
    <definedName name="NY.TRF.NCTR.KN" localSheetId="49">#REF!</definedName>
    <definedName name="NY.TRF.NCTR.KN" localSheetId="50">#REF!</definedName>
    <definedName name="NY.TRF.NCTR.KN" localSheetId="56">#REF!</definedName>
    <definedName name="NY.TRF.NCTR.KN" localSheetId="57">#REF!</definedName>
    <definedName name="NY.TRF.NCTR.KN" localSheetId="5">#REF!</definedName>
    <definedName name="NY.TRF.NCTR.KN" localSheetId="59">#REF!</definedName>
    <definedName name="NY.TRF.NCTR.KN" localSheetId="61">#REF!</definedName>
    <definedName name="NY.TRF.NCTR.KN">#REF!</definedName>
    <definedName name="O" localSheetId="10">#REF!</definedName>
    <definedName name="O" localSheetId="31">#REF!</definedName>
    <definedName name="O" localSheetId="49">#REF!</definedName>
    <definedName name="O" localSheetId="50">#REF!</definedName>
    <definedName name="O" localSheetId="56">#REF!</definedName>
    <definedName name="O" localSheetId="57">#REF!</definedName>
    <definedName name="O" localSheetId="5">#REF!</definedName>
    <definedName name="O" localSheetId="59">#REF!</definedName>
    <definedName name="O" localSheetId="61">#REF!</definedName>
    <definedName name="O">#REF!</definedName>
    <definedName name="OBI" localSheetId="10">#REF!</definedName>
    <definedName name="OBI" localSheetId="31">#REF!</definedName>
    <definedName name="OBI" localSheetId="49">#REF!</definedName>
    <definedName name="OBI" localSheetId="50">#REF!</definedName>
    <definedName name="OBI" localSheetId="56">#REF!</definedName>
    <definedName name="OBI" localSheetId="57">#REF!</definedName>
    <definedName name="OBI" localSheetId="5">#REF!</definedName>
    <definedName name="OBI" localSheetId="59">#REF!</definedName>
    <definedName name="OBI" localSheetId="61">#REF!</definedName>
    <definedName name="OBI">#REF!</definedName>
    <definedName name="Oct_50" localSheetId="10">#REF!</definedName>
    <definedName name="Oct_50" localSheetId="31">#REF!</definedName>
    <definedName name="Oct_50" localSheetId="49">#REF!</definedName>
    <definedName name="Oct_50" localSheetId="50">#REF!</definedName>
    <definedName name="Oct_50" localSheetId="56">#REF!</definedName>
    <definedName name="Oct_50" localSheetId="57">#REF!</definedName>
    <definedName name="Oct_50" localSheetId="5">#REF!</definedName>
    <definedName name="Oct_50" localSheetId="59">#REF!</definedName>
    <definedName name="Oct_50" localSheetId="61">#REF!</definedName>
    <definedName name="Oct_50">#REF!</definedName>
    <definedName name="Oct_51" localSheetId="10">#REF!</definedName>
    <definedName name="Oct_51" localSheetId="31">#REF!</definedName>
    <definedName name="Oct_51" localSheetId="49">#REF!</definedName>
    <definedName name="Oct_51" localSheetId="50">#REF!</definedName>
    <definedName name="Oct_51" localSheetId="56">#REF!</definedName>
    <definedName name="Oct_51" localSheetId="57">#REF!</definedName>
    <definedName name="Oct_51" localSheetId="5">#REF!</definedName>
    <definedName name="Oct_51" localSheetId="59">#REF!</definedName>
    <definedName name="Oct_51" localSheetId="61">#REF!</definedName>
    <definedName name="Oct_51">#REF!</definedName>
    <definedName name="Oct_52" localSheetId="10">#REF!</definedName>
    <definedName name="Oct_52" localSheetId="31">#REF!</definedName>
    <definedName name="Oct_52" localSheetId="49">#REF!</definedName>
    <definedName name="Oct_52" localSheetId="50">#REF!</definedName>
    <definedName name="Oct_52" localSheetId="56">#REF!</definedName>
    <definedName name="Oct_52" localSheetId="57">#REF!</definedName>
    <definedName name="Oct_52" localSheetId="5">#REF!</definedName>
    <definedName name="Oct_52" localSheetId="59">#REF!</definedName>
    <definedName name="Oct_52" localSheetId="61">#REF!</definedName>
    <definedName name="Oct_52">#REF!</definedName>
    <definedName name="Oct_53" localSheetId="10">#REF!</definedName>
    <definedName name="Oct_53" localSheetId="31">#REF!</definedName>
    <definedName name="Oct_53" localSheetId="49">#REF!</definedName>
    <definedName name="Oct_53" localSheetId="50">#REF!</definedName>
    <definedName name="Oct_53" localSheetId="56">#REF!</definedName>
    <definedName name="Oct_53" localSheetId="57">#REF!</definedName>
    <definedName name="Oct_53" localSheetId="5">#REF!</definedName>
    <definedName name="Oct_53" localSheetId="59">#REF!</definedName>
    <definedName name="Oct_53" localSheetId="61">#REF!</definedName>
    <definedName name="Oct_53">#REF!</definedName>
    <definedName name="Oct_54" localSheetId="10">#REF!</definedName>
    <definedName name="Oct_54" localSheetId="31">#REF!</definedName>
    <definedName name="Oct_54" localSheetId="49">#REF!</definedName>
    <definedName name="Oct_54" localSheetId="50">#REF!</definedName>
    <definedName name="Oct_54" localSheetId="56">#REF!</definedName>
    <definedName name="Oct_54" localSheetId="57">#REF!</definedName>
    <definedName name="Oct_54" localSheetId="5">#REF!</definedName>
    <definedName name="Oct_54" localSheetId="59">#REF!</definedName>
    <definedName name="Oct_54" localSheetId="61">#REF!</definedName>
    <definedName name="Oct_54">#REF!</definedName>
    <definedName name="Oct_55" localSheetId="10">#REF!</definedName>
    <definedName name="Oct_55" localSheetId="31">#REF!</definedName>
    <definedName name="Oct_55" localSheetId="49">#REF!</definedName>
    <definedName name="Oct_55" localSheetId="50">#REF!</definedName>
    <definedName name="Oct_55" localSheetId="56">#REF!</definedName>
    <definedName name="Oct_55" localSheetId="57">#REF!</definedName>
    <definedName name="Oct_55" localSheetId="5">#REF!</definedName>
    <definedName name="Oct_55" localSheetId="59">#REF!</definedName>
    <definedName name="Oct_55" localSheetId="61">#REF!</definedName>
    <definedName name="Oct_55">#REF!</definedName>
    <definedName name="Oct_56" localSheetId="10">#REF!</definedName>
    <definedName name="Oct_56" localSheetId="31">#REF!</definedName>
    <definedName name="Oct_56" localSheetId="49">#REF!</definedName>
    <definedName name="Oct_56" localSheetId="50">#REF!</definedName>
    <definedName name="Oct_56" localSheetId="56">#REF!</definedName>
    <definedName name="Oct_56" localSheetId="57">#REF!</definedName>
    <definedName name="Oct_56" localSheetId="5">#REF!</definedName>
    <definedName name="Oct_56" localSheetId="59">#REF!</definedName>
    <definedName name="Oct_56" localSheetId="61">#REF!</definedName>
    <definedName name="Oct_56">#REF!</definedName>
    <definedName name="Oct_57" localSheetId="10">#REF!</definedName>
    <definedName name="Oct_57" localSheetId="31">#REF!</definedName>
    <definedName name="Oct_57" localSheetId="49">#REF!</definedName>
    <definedName name="Oct_57" localSheetId="50">#REF!</definedName>
    <definedName name="Oct_57" localSheetId="56">#REF!</definedName>
    <definedName name="Oct_57" localSheetId="57">#REF!</definedName>
    <definedName name="Oct_57" localSheetId="5">#REF!</definedName>
    <definedName name="Oct_57" localSheetId="59">#REF!</definedName>
    <definedName name="Oct_57" localSheetId="61">#REF!</definedName>
    <definedName name="Oct_57">#REF!</definedName>
    <definedName name="Oct_58" localSheetId="10">#REF!</definedName>
    <definedName name="Oct_58" localSheetId="31">#REF!</definedName>
    <definedName name="Oct_58" localSheetId="49">#REF!</definedName>
    <definedName name="Oct_58" localSheetId="50">#REF!</definedName>
    <definedName name="Oct_58" localSheetId="56">#REF!</definedName>
    <definedName name="Oct_58" localSheetId="57">#REF!</definedName>
    <definedName name="Oct_58" localSheetId="5">#REF!</definedName>
    <definedName name="Oct_58" localSheetId="59">#REF!</definedName>
    <definedName name="Oct_58" localSheetId="61">#REF!</definedName>
    <definedName name="Oct_58">#REF!</definedName>
    <definedName name="Oct_59" localSheetId="10">#REF!</definedName>
    <definedName name="Oct_59" localSheetId="31">#REF!</definedName>
    <definedName name="Oct_59" localSheetId="49">#REF!</definedName>
    <definedName name="Oct_59" localSheetId="50">#REF!</definedName>
    <definedName name="Oct_59" localSheetId="56">#REF!</definedName>
    <definedName name="Oct_59" localSheetId="57">#REF!</definedName>
    <definedName name="Oct_59" localSheetId="5">#REF!</definedName>
    <definedName name="Oct_59" localSheetId="59">#REF!</definedName>
    <definedName name="Oct_59" localSheetId="61">#REF!</definedName>
    <definedName name="Oct_59">#REF!</definedName>
    <definedName name="Oct_60" localSheetId="10">#REF!</definedName>
    <definedName name="Oct_60" localSheetId="31">#REF!</definedName>
    <definedName name="Oct_60" localSheetId="49">#REF!</definedName>
    <definedName name="Oct_60" localSheetId="50">#REF!</definedName>
    <definedName name="Oct_60" localSheetId="56">#REF!</definedName>
    <definedName name="Oct_60" localSheetId="57">#REF!</definedName>
    <definedName name="Oct_60" localSheetId="5">#REF!</definedName>
    <definedName name="Oct_60" localSheetId="59">#REF!</definedName>
    <definedName name="Oct_60" localSheetId="61">#REF!</definedName>
    <definedName name="Oct_60">#REF!</definedName>
    <definedName name="Oct_61" localSheetId="10">#REF!</definedName>
    <definedName name="Oct_61" localSheetId="31">#REF!</definedName>
    <definedName name="Oct_61" localSheetId="49">#REF!</definedName>
    <definedName name="Oct_61" localSheetId="50">#REF!</definedName>
    <definedName name="Oct_61" localSheetId="56">#REF!</definedName>
    <definedName name="Oct_61" localSheetId="57">#REF!</definedName>
    <definedName name="Oct_61" localSheetId="5">#REF!</definedName>
    <definedName name="Oct_61" localSheetId="59">#REF!</definedName>
    <definedName name="Oct_61" localSheetId="61">#REF!</definedName>
    <definedName name="Oct_61">#REF!</definedName>
    <definedName name="Oct_62" localSheetId="10">#REF!</definedName>
    <definedName name="Oct_62" localSheetId="31">#REF!</definedName>
    <definedName name="Oct_62" localSheetId="49">#REF!</definedName>
    <definedName name="Oct_62" localSheetId="50">#REF!</definedName>
    <definedName name="Oct_62" localSheetId="56">#REF!</definedName>
    <definedName name="Oct_62" localSheetId="57">#REF!</definedName>
    <definedName name="Oct_62" localSheetId="5">#REF!</definedName>
    <definedName name="Oct_62" localSheetId="59">#REF!</definedName>
    <definedName name="Oct_62" localSheetId="61">#REF!</definedName>
    <definedName name="Oct_62">#REF!</definedName>
    <definedName name="Oct_63" localSheetId="10">#REF!</definedName>
    <definedName name="Oct_63" localSheetId="31">#REF!</definedName>
    <definedName name="Oct_63" localSheetId="49">#REF!</definedName>
    <definedName name="Oct_63" localSheetId="50">#REF!</definedName>
    <definedName name="Oct_63" localSheetId="56">#REF!</definedName>
    <definedName name="Oct_63" localSheetId="57">#REF!</definedName>
    <definedName name="Oct_63" localSheetId="5">#REF!</definedName>
    <definedName name="Oct_63" localSheetId="59">#REF!</definedName>
    <definedName name="Oct_63" localSheetId="61">#REF!</definedName>
    <definedName name="Oct_63">#REF!</definedName>
    <definedName name="Oct_64" localSheetId="10">#REF!</definedName>
    <definedName name="Oct_64" localSheetId="31">#REF!</definedName>
    <definedName name="Oct_64" localSheetId="49">#REF!</definedName>
    <definedName name="Oct_64" localSheetId="50">#REF!</definedName>
    <definedName name="Oct_64" localSheetId="56">#REF!</definedName>
    <definedName name="Oct_64" localSheetId="57">#REF!</definedName>
    <definedName name="Oct_64" localSheetId="5">#REF!</definedName>
    <definedName name="Oct_64" localSheetId="59">#REF!</definedName>
    <definedName name="Oct_64" localSheetId="61">#REF!</definedName>
    <definedName name="Oct_64">#REF!</definedName>
    <definedName name="Oct_65" localSheetId="10">#REF!</definedName>
    <definedName name="Oct_65" localSheetId="31">#REF!</definedName>
    <definedName name="Oct_65" localSheetId="49">#REF!</definedName>
    <definedName name="Oct_65" localSheetId="50">#REF!</definedName>
    <definedName name="Oct_65" localSheetId="56">#REF!</definedName>
    <definedName name="Oct_65" localSheetId="57">#REF!</definedName>
    <definedName name="Oct_65" localSheetId="5">#REF!</definedName>
    <definedName name="Oct_65" localSheetId="59">#REF!</definedName>
    <definedName name="Oct_65" localSheetId="61">#REF!</definedName>
    <definedName name="Oct_65">#REF!</definedName>
    <definedName name="Oct_66" localSheetId="10">#REF!</definedName>
    <definedName name="Oct_66" localSheetId="31">#REF!</definedName>
    <definedName name="Oct_66" localSheetId="49">#REF!</definedName>
    <definedName name="Oct_66" localSheetId="50">#REF!</definedName>
    <definedName name="Oct_66" localSheetId="56">#REF!</definedName>
    <definedName name="Oct_66" localSheetId="57">#REF!</definedName>
    <definedName name="Oct_66" localSheetId="5">#REF!</definedName>
    <definedName name="Oct_66" localSheetId="59">#REF!</definedName>
    <definedName name="Oct_66" localSheetId="61">#REF!</definedName>
    <definedName name="Oct_66">#REF!</definedName>
    <definedName name="Oct_67" localSheetId="10">#REF!</definedName>
    <definedName name="Oct_67" localSheetId="31">#REF!</definedName>
    <definedName name="Oct_67" localSheetId="49">#REF!</definedName>
    <definedName name="Oct_67" localSheetId="50">#REF!</definedName>
    <definedName name="Oct_67" localSheetId="56">#REF!</definedName>
    <definedName name="Oct_67" localSheetId="57">#REF!</definedName>
    <definedName name="Oct_67" localSheetId="5">#REF!</definedName>
    <definedName name="Oct_67" localSheetId="59">#REF!</definedName>
    <definedName name="Oct_67" localSheetId="61">#REF!</definedName>
    <definedName name="Oct_67">#REF!</definedName>
    <definedName name="Oct_68" localSheetId="10">#REF!</definedName>
    <definedName name="Oct_68" localSheetId="31">#REF!</definedName>
    <definedName name="Oct_68" localSheetId="49">#REF!</definedName>
    <definedName name="Oct_68" localSheetId="50">#REF!</definedName>
    <definedName name="Oct_68" localSheetId="56">#REF!</definedName>
    <definedName name="Oct_68" localSheetId="57">#REF!</definedName>
    <definedName name="Oct_68" localSheetId="5">#REF!</definedName>
    <definedName name="Oct_68" localSheetId="59">#REF!</definedName>
    <definedName name="Oct_68" localSheetId="61">#REF!</definedName>
    <definedName name="Oct_68">#REF!</definedName>
    <definedName name="Oct_69" localSheetId="10">#REF!</definedName>
    <definedName name="Oct_69" localSheetId="31">#REF!</definedName>
    <definedName name="Oct_69" localSheetId="49">#REF!</definedName>
    <definedName name="Oct_69" localSheetId="50">#REF!</definedName>
    <definedName name="Oct_69" localSheetId="56">#REF!</definedName>
    <definedName name="Oct_69" localSheetId="57">#REF!</definedName>
    <definedName name="Oct_69" localSheetId="5">#REF!</definedName>
    <definedName name="Oct_69" localSheetId="59">#REF!</definedName>
    <definedName name="Oct_69" localSheetId="61">#REF!</definedName>
    <definedName name="Oct_69">#REF!</definedName>
    <definedName name="Oct_70" localSheetId="10">#REF!</definedName>
    <definedName name="Oct_70" localSheetId="31">#REF!</definedName>
    <definedName name="Oct_70" localSheetId="49">#REF!</definedName>
    <definedName name="Oct_70" localSheetId="50">#REF!</definedName>
    <definedName name="Oct_70" localSheetId="56">#REF!</definedName>
    <definedName name="Oct_70" localSheetId="57">#REF!</definedName>
    <definedName name="Oct_70" localSheetId="5">#REF!</definedName>
    <definedName name="Oct_70" localSheetId="59">#REF!</definedName>
    <definedName name="Oct_70" localSheetId="61">#REF!</definedName>
    <definedName name="Oct_70">#REF!</definedName>
    <definedName name="Oct_71" localSheetId="10">#REF!</definedName>
    <definedName name="Oct_71" localSheetId="31">#REF!</definedName>
    <definedName name="Oct_71" localSheetId="49">#REF!</definedName>
    <definedName name="Oct_71" localSheetId="50">#REF!</definedName>
    <definedName name="Oct_71" localSheetId="56">#REF!</definedName>
    <definedName name="Oct_71" localSheetId="57">#REF!</definedName>
    <definedName name="Oct_71" localSheetId="5">#REF!</definedName>
    <definedName name="Oct_71" localSheetId="59">#REF!</definedName>
    <definedName name="Oct_71" localSheetId="61">#REF!</definedName>
    <definedName name="Oct_71">#REF!</definedName>
    <definedName name="Oct_72" localSheetId="10">#REF!</definedName>
    <definedName name="Oct_72" localSheetId="31">#REF!</definedName>
    <definedName name="Oct_72" localSheetId="49">#REF!</definedName>
    <definedName name="Oct_72" localSheetId="50">#REF!</definedName>
    <definedName name="Oct_72" localSheetId="56">#REF!</definedName>
    <definedName name="Oct_72" localSheetId="57">#REF!</definedName>
    <definedName name="Oct_72" localSheetId="5">#REF!</definedName>
    <definedName name="Oct_72" localSheetId="59">#REF!</definedName>
    <definedName name="Oct_72" localSheetId="61">#REF!</definedName>
    <definedName name="Oct_72">#REF!</definedName>
    <definedName name="Oct_73" localSheetId="10">#REF!</definedName>
    <definedName name="Oct_73" localSheetId="31">#REF!</definedName>
    <definedName name="Oct_73" localSheetId="49">#REF!</definedName>
    <definedName name="Oct_73" localSheetId="50">#REF!</definedName>
    <definedName name="Oct_73" localSheetId="56">#REF!</definedName>
    <definedName name="Oct_73" localSheetId="57">#REF!</definedName>
    <definedName name="Oct_73" localSheetId="5">#REF!</definedName>
    <definedName name="Oct_73" localSheetId="59">#REF!</definedName>
    <definedName name="Oct_73" localSheetId="61">#REF!</definedName>
    <definedName name="Oct_73">#REF!</definedName>
    <definedName name="Oct_74" localSheetId="10">#REF!</definedName>
    <definedName name="Oct_74" localSheetId="31">#REF!</definedName>
    <definedName name="Oct_74" localSheetId="49">#REF!</definedName>
    <definedName name="Oct_74" localSheetId="50">#REF!</definedName>
    <definedName name="Oct_74" localSheetId="56">#REF!</definedName>
    <definedName name="Oct_74" localSheetId="57">#REF!</definedName>
    <definedName name="Oct_74" localSheetId="5">#REF!</definedName>
    <definedName name="Oct_74" localSheetId="59">#REF!</definedName>
    <definedName name="Oct_74" localSheetId="61">#REF!</definedName>
    <definedName name="Oct_74">#REF!</definedName>
    <definedName name="Oct_75" localSheetId="10">#REF!</definedName>
    <definedName name="Oct_75" localSheetId="31">#REF!</definedName>
    <definedName name="Oct_75" localSheetId="49">#REF!</definedName>
    <definedName name="Oct_75" localSheetId="50">#REF!</definedName>
    <definedName name="Oct_75" localSheetId="56">#REF!</definedName>
    <definedName name="Oct_75" localSheetId="57">#REF!</definedName>
    <definedName name="Oct_75" localSheetId="5">#REF!</definedName>
    <definedName name="Oct_75" localSheetId="59">#REF!</definedName>
    <definedName name="Oct_75" localSheetId="61">#REF!</definedName>
    <definedName name="Oct_75">#REF!</definedName>
    <definedName name="Oct_76" localSheetId="10">#REF!</definedName>
    <definedName name="Oct_76" localSheetId="31">#REF!</definedName>
    <definedName name="Oct_76" localSheetId="49">#REF!</definedName>
    <definedName name="Oct_76" localSheetId="50">#REF!</definedName>
    <definedName name="Oct_76" localSheetId="56">#REF!</definedName>
    <definedName name="Oct_76" localSheetId="57">#REF!</definedName>
    <definedName name="Oct_76" localSheetId="5">#REF!</definedName>
    <definedName name="Oct_76" localSheetId="59">#REF!</definedName>
    <definedName name="Oct_76" localSheetId="61">#REF!</definedName>
    <definedName name="Oct_76">#REF!</definedName>
    <definedName name="Oct_77" localSheetId="10">#REF!</definedName>
    <definedName name="Oct_77" localSheetId="31">#REF!</definedName>
    <definedName name="Oct_77" localSheetId="49">#REF!</definedName>
    <definedName name="Oct_77" localSheetId="50">#REF!</definedName>
    <definedName name="Oct_77" localSheetId="56">#REF!</definedName>
    <definedName name="Oct_77" localSheetId="57">#REF!</definedName>
    <definedName name="Oct_77" localSheetId="5">#REF!</definedName>
    <definedName name="Oct_77" localSheetId="59">#REF!</definedName>
    <definedName name="Oct_77" localSheetId="61">#REF!</definedName>
    <definedName name="Oct_77">#REF!</definedName>
    <definedName name="Oct_78" localSheetId="10">#REF!</definedName>
    <definedName name="Oct_78" localSheetId="31">#REF!</definedName>
    <definedName name="Oct_78" localSheetId="49">#REF!</definedName>
    <definedName name="Oct_78" localSheetId="50">#REF!</definedName>
    <definedName name="Oct_78" localSheetId="56">#REF!</definedName>
    <definedName name="Oct_78" localSheetId="57">#REF!</definedName>
    <definedName name="Oct_78" localSheetId="5">#REF!</definedName>
    <definedName name="Oct_78" localSheetId="59">#REF!</definedName>
    <definedName name="Oct_78" localSheetId="61">#REF!</definedName>
    <definedName name="Oct_78">#REF!</definedName>
    <definedName name="Oct_79" localSheetId="10">#REF!</definedName>
    <definedName name="Oct_79" localSheetId="31">#REF!</definedName>
    <definedName name="Oct_79" localSheetId="49">#REF!</definedName>
    <definedName name="Oct_79" localSheetId="50">#REF!</definedName>
    <definedName name="Oct_79" localSheetId="56">#REF!</definedName>
    <definedName name="Oct_79" localSheetId="57">#REF!</definedName>
    <definedName name="Oct_79" localSheetId="5">#REF!</definedName>
    <definedName name="Oct_79" localSheetId="59">#REF!</definedName>
    <definedName name="Oct_79" localSheetId="61">#REF!</definedName>
    <definedName name="Oct_79">#REF!</definedName>
    <definedName name="Oct_80" localSheetId="10">#REF!</definedName>
    <definedName name="Oct_80" localSheetId="31">#REF!</definedName>
    <definedName name="Oct_80" localSheetId="49">#REF!</definedName>
    <definedName name="Oct_80" localSheetId="50">#REF!</definedName>
    <definedName name="Oct_80" localSheetId="56">#REF!</definedName>
    <definedName name="Oct_80" localSheetId="57">#REF!</definedName>
    <definedName name="Oct_80" localSheetId="5">#REF!</definedName>
    <definedName name="Oct_80" localSheetId="59">#REF!</definedName>
    <definedName name="Oct_80" localSheetId="61">#REF!</definedName>
    <definedName name="Oct_80">#REF!</definedName>
    <definedName name="Oct_81" localSheetId="10">#REF!</definedName>
    <definedName name="Oct_81" localSheetId="31">#REF!</definedName>
    <definedName name="Oct_81" localSheetId="49">#REF!</definedName>
    <definedName name="Oct_81" localSheetId="50">#REF!</definedName>
    <definedName name="Oct_81" localSheetId="56">#REF!</definedName>
    <definedName name="Oct_81" localSheetId="57">#REF!</definedName>
    <definedName name="Oct_81" localSheetId="5">#REF!</definedName>
    <definedName name="Oct_81" localSheetId="59">#REF!</definedName>
    <definedName name="Oct_81" localSheetId="61">#REF!</definedName>
    <definedName name="Oct_81">#REF!</definedName>
    <definedName name="Oct_82" localSheetId="10">#REF!</definedName>
    <definedName name="Oct_82" localSheetId="31">#REF!</definedName>
    <definedName name="Oct_82" localSheetId="49">#REF!</definedName>
    <definedName name="Oct_82" localSheetId="50">#REF!</definedName>
    <definedName name="Oct_82" localSheetId="56">#REF!</definedName>
    <definedName name="Oct_82" localSheetId="57">#REF!</definedName>
    <definedName name="Oct_82" localSheetId="5">#REF!</definedName>
    <definedName name="Oct_82" localSheetId="59">#REF!</definedName>
    <definedName name="Oct_82" localSheetId="61">#REF!</definedName>
    <definedName name="Oct_82">#REF!</definedName>
    <definedName name="Oct_83" localSheetId="10">#REF!</definedName>
    <definedName name="Oct_83" localSheetId="31">#REF!</definedName>
    <definedName name="Oct_83" localSheetId="49">#REF!</definedName>
    <definedName name="Oct_83" localSheetId="50">#REF!</definedName>
    <definedName name="Oct_83" localSheetId="56">#REF!</definedName>
    <definedName name="Oct_83" localSheetId="57">#REF!</definedName>
    <definedName name="Oct_83" localSheetId="5">#REF!</definedName>
    <definedName name="Oct_83" localSheetId="59">#REF!</definedName>
    <definedName name="Oct_83" localSheetId="61">#REF!</definedName>
    <definedName name="Oct_83">#REF!</definedName>
    <definedName name="Oct_84" localSheetId="10">#REF!</definedName>
    <definedName name="Oct_84" localSheetId="31">#REF!</definedName>
    <definedName name="Oct_84" localSheetId="49">#REF!</definedName>
    <definedName name="Oct_84" localSheetId="50">#REF!</definedName>
    <definedName name="Oct_84" localSheetId="56">#REF!</definedName>
    <definedName name="Oct_84" localSheetId="57">#REF!</definedName>
    <definedName name="Oct_84" localSheetId="5">#REF!</definedName>
    <definedName name="Oct_84" localSheetId="59">#REF!</definedName>
    <definedName name="Oct_84" localSheetId="61">#REF!</definedName>
    <definedName name="Oct_84">#REF!</definedName>
    <definedName name="Oct_85" localSheetId="10">#REF!</definedName>
    <definedName name="Oct_85" localSheetId="31">#REF!</definedName>
    <definedName name="Oct_85" localSheetId="49">#REF!</definedName>
    <definedName name="Oct_85" localSheetId="50">#REF!</definedName>
    <definedName name="Oct_85" localSheetId="56">#REF!</definedName>
    <definedName name="Oct_85" localSheetId="57">#REF!</definedName>
    <definedName name="Oct_85" localSheetId="5">#REF!</definedName>
    <definedName name="Oct_85" localSheetId="59">#REF!</definedName>
    <definedName name="Oct_85" localSheetId="61">#REF!</definedName>
    <definedName name="Oct_85">#REF!</definedName>
    <definedName name="Oct_86" localSheetId="10">#REF!</definedName>
    <definedName name="Oct_86" localSheetId="31">#REF!</definedName>
    <definedName name="Oct_86" localSheetId="49">#REF!</definedName>
    <definedName name="Oct_86" localSheetId="50">#REF!</definedName>
    <definedName name="Oct_86" localSheetId="56">#REF!</definedName>
    <definedName name="Oct_86" localSheetId="57">#REF!</definedName>
    <definedName name="Oct_86" localSheetId="5">#REF!</definedName>
    <definedName name="Oct_86" localSheetId="59">#REF!</definedName>
    <definedName name="Oct_86" localSheetId="61">#REF!</definedName>
    <definedName name="Oct_86">#REF!</definedName>
    <definedName name="Oct_87" localSheetId="10">#REF!</definedName>
    <definedName name="Oct_87" localSheetId="31">#REF!</definedName>
    <definedName name="Oct_87" localSheetId="49">#REF!</definedName>
    <definedName name="Oct_87" localSheetId="50">#REF!</definedName>
    <definedName name="Oct_87" localSheetId="56">#REF!</definedName>
    <definedName name="Oct_87" localSheetId="57">#REF!</definedName>
    <definedName name="Oct_87" localSheetId="5">#REF!</definedName>
    <definedName name="Oct_87" localSheetId="59">#REF!</definedName>
    <definedName name="Oct_87" localSheetId="61">#REF!</definedName>
    <definedName name="Oct_87">#REF!</definedName>
    <definedName name="Oct_88" localSheetId="10">#REF!</definedName>
    <definedName name="Oct_88" localSheetId="31">#REF!</definedName>
    <definedName name="Oct_88" localSheetId="49">#REF!</definedName>
    <definedName name="Oct_88" localSheetId="50">#REF!</definedName>
    <definedName name="Oct_88" localSheetId="56">#REF!</definedName>
    <definedName name="Oct_88" localSheetId="57">#REF!</definedName>
    <definedName name="Oct_88" localSheetId="5">#REF!</definedName>
    <definedName name="Oct_88" localSheetId="59">#REF!</definedName>
    <definedName name="Oct_88" localSheetId="61">#REF!</definedName>
    <definedName name="Oct_88">#REF!</definedName>
    <definedName name="Oct_89" localSheetId="10">#REF!</definedName>
    <definedName name="Oct_89" localSheetId="31">#REF!</definedName>
    <definedName name="Oct_89" localSheetId="49">#REF!</definedName>
    <definedName name="Oct_89" localSheetId="50">#REF!</definedName>
    <definedName name="Oct_89" localSheetId="56">#REF!</definedName>
    <definedName name="Oct_89" localSheetId="57">#REF!</definedName>
    <definedName name="Oct_89" localSheetId="5">#REF!</definedName>
    <definedName name="Oct_89" localSheetId="59">#REF!</definedName>
    <definedName name="Oct_89" localSheetId="61">#REF!</definedName>
    <definedName name="Oct_89">#REF!</definedName>
    <definedName name="Oct_90" localSheetId="10">#REF!</definedName>
    <definedName name="Oct_90" localSheetId="31">#REF!</definedName>
    <definedName name="Oct_90" localSheetId="49">#REF!</definedName>
    <definedName name="Oct_90" localSheetId="50">#REF!</definedName>
    <definedName name="Oct_90" localSheetId="56">#REF!</definedName>
    <definedName name="Oct_90" localSheetId="57">#REF!</definedName>
    <definedName name="Oct_90" localSheetId="5">#REF!</definedName>
    <definedName name="Oct_90" localSheetId="59">#REF!</definedName>
    <definedName name="Oct_90" localSheetId="61">#REF!</definedName>
    <definedName name="Oct_90">#REF!</definedName>
    <definedName name="Oct_91" localSheetId="10">#REF!</definedName>
    <definedName name="Oct_91" localSheetId="31">#REF!</definedName>
    <definedName name="Oct_91" localSheetId="49">#REF!</definedName>
    <definedName name="Oct_91" localSheetId="50">#REF!</definedName>
    <definedName name="Oct_91" localSheetId="56">#REF!</definedName>
    <definedName name="Oct_91" localSheetId="57">#REF!</definedName>
    <definedName name="Oct_91" localSheetId="5">#REF!</definedName>
    <definedName name="Oct_91" localSheetId="59">#REF!</definedName>
    <definedName name="Oct_91" localSheetId="61">#REF!</definedName>
    <definedName name="Oct_91">#REF!</definedName>
    <definedName name="Oct_92" localSheetId="10">#REF!</definedName>
    <definedName name="Oct_92" localSheetId="31">#REF!</definedName>
    <definedName name="Oct_92" localSheetId="49">#REF!</definedName>
    <definedName name="Oct_92" localSheetId="50">#REF!</definedName>
    <definedName name="Oct_92" localSheetId="56">#REF!</definedName>
    <definedName name="Oct_92" localSheetId="57">#REF!</definedName>
    <definedName name="Oct_92" localSheetId="5">#REF!</definedName>
    <definedName name="Oct_92" localSheetId="59">#REF!</definedName>
    <definedName name="Oct_92" localSheetId="61">#REF!</definedName>
    <definedName name="Oct_92">#REF!</definedName>
    <definedName name="Oct_93" localSheetId="10">#REF!</definedName>
    <definedName name="Oct_93" localSheetId="31">#REF!</definedName>
    <definedName name="Oct_93" localSheetId="49">#REF!</definedName>
    <definedName name="Oct_93" localSheetId="50">#REF!</definedName>
    <definedName name="Oct_93" localSheetId="56">#REF!</definedName>
    <definedName name="Oct_93" localSheetId="57">#REF!</definedName>
    <definedName name="Oct_93" localSheetId="5">#REF!</definedName>
    <definedName name="Oct_93" localSheetId="59">#REF!</definedName>
    <definedName name="Oct_93" localSheetId="61">#REF!</definedName>
    <definedName name="Oct_93">#REF!</definedName>
    <definedName name="Oct_94" localSheetId="10">#REF!</definedName>
    <definedName name="Oct_94" localSheetId="31">#REF!</definedName>
    <definedName name="Oct_94" localSheetId="49">#REF!</definedName>
    <definedName name="Oct_94" localSheetId="50">#REF!</definedName>
    <definedName name="Oct_94" localSheetId="56">#REF!</definedName>
    <definedName name="Oct_94" localSheetId="57">#REF!</definedName>
    <definedName name="Oct_94" localSheetId="5">#REF!</definedName>
    <definedName name="Oct_94" localSheetId="59">#REF!</definedName>
    <definedName name="Oct_94" localSheetId="61">#REF!</definedName>
    <definedName name="Oct_94">#REF!</definedName>
    <definedName name="Oct_95" localSheetId="10">#REF!</definedName>
    <definedName name="Oct_95" localSheetId="31">#REF!</definedName>
    <definedName name="Oct_95" localSheetId="49">#REF!</definedName>
    <definedName name="Oct_95" localSheetId="50">#REF!</definedName>
    <definedName name="Oct_95" localSheetId="56">#REF!</definedName>
    <definedName name="Oct_95" localSheetId="57">#REF!</definedName>
    <definedName name="Oct_95" localSheetId="5">#REF!</definedName>
    <definedName name="Oct_95" localSheetId="59">#REF!</definedName>
    <definedName name="Oct_95" localSheetId="61">#REF!</definedName>
    <definedName name="Oct_95">#REF!</definedName>
    <definedName name="Oct_96" localSheetId="10">#REF!</definedName>
    <definedName name="Oct_96" localSheetId="31">#REF!</definedName>
    <definedName name="Oct_96" localSheetId="49">#REF!</definedName>
    <definedName name="Oct_96" localSheetId="50">#REF!</definedName>
    <definedName name="Oct_96" localSheetId="56">#REF!</definedName>
    <definedName name="Oct_96" localSheetId="57">#REF!</definedName>
    <definedName name="Oct_96" localSheetId="5">#REF!</definedName>
    <definedName name="Oct_96" localSheetId="59">#REF!</definedName>
    <definedName name="Oct_96" localSheetId="61">#REF!</definedName>
    <definedName name="Oct_96">#REF!</definedName>
    <definedName name="Oct_97" localSheetId="10">#REF!</definedName>
    <definedName name="Oct_97" localSheetId="31">#REF!</definedName>
    <definedName name="Oct_97" localSheetId="49">#REF!</definedName>
    <definedName name="Oct_97" localSheetId="50">#REF!</definedName>
    <definedName name="Oct_97" localSheetId="56">#REF!</definedName>
    <definedName name="Oct_97" localSheetId="57">#REF!</definedName>
    <definedName name="Oct_97" localSheetId="5">#REF!</definedName>
    <definedName name="Oct_97" localSheetId="59">#REF!</definedName>
    <definedName name="Oct_97" localSheetId="61">#REF!</definedName>
    <definedName name="Oct_97">#REF!</definedName>
    <definedName name="Oct_98" localSheetId="10">#REF!</definedName>
    <definedName name="Oct_98" localSheetId="31">#REF!</definedName>
    <definedName name="Oct_98" localSheetId="49">#REF!</definedName>
    <definedName name="Oct_98" localSheetId="50">#REF!</definedName>
    <definedName name="Oct_98" localSheetId="56">#REF!</definedName>
    <definedName name="Oct_98" localSheetId="57">#REF!</definedName>
    <definedName name="Oct_98" localSheetId="5">#REF!</definedName>
    <definedName name="Oct_98" localSheetId="59">#REF!</definedName>
    <definedName name="Oct_98" localSheetId="61">#REF!</definedName>
    <definedName name="Oct_98">#REF!</definedName>
    <definedName name="Oct_99" localSheetId="10">#REF!</definedName>
    <definedName name="Oct_99" localSheetId="31">#REF!</definedName>
    <definedName name="Oct_99" localSheetId="49">#REF!</definedName>
    <definedName name="Oct_99" localSheetId="50">#REF!</definedName>
    <definedName name="Oct_99" localSheetId="56">#REF!</definedName>
    <definedName name="Oct_99" localSheetId="57">#REF!</definedName>
    <definedName name="Oct_99" localSheetId="5">#REF!</definedName>
    <definedName name="Oct_99" localSheetId="59">#REF!</definedName>
    <definedName name="Oct_99" localSheetId="61">#REF!</definedName>
    <definedName name="Oct_99">#REF!</definedName>
    <definedName name="oda">'[112]Figure 6 NPV'!$G$4</definedName>
    <definedName name="odofg" localSheetId="10">#REF!</definedName>
    <definedName name="odofg" localSheetId="31">#REF!</definedName>
    <definedName name="odofg" localSheetId="49">#REF!</definedName>
    <definedName name="odofg" localSheetId="50">#REF!</definedName>
    <definedName name="odofg" localSheetId="56">#REF!</definedName>
    <definedName name="odofg" localSheetId="57">#REF!</definedName>
    <definedName name="odofg" localSheetId="5">#REF!</definedName>
    <definedName name="odofg" localSheetId="59">#REF!</definedName>
    <definedName name="odofg" localSheetId="61">#REF!</definedName>
    <definedName name="odofg">#REF!</definedName>
    <definedName name="OECD_Table" localSheetId="10">#REF!</definedName>
    <definedName name="OECD_Table" localSheetId="31">#REF!</definedName>
    <definedName name="OECD_Table" localSheetId="49">#REF!</definedName>
    <definedName name="OECD_Table" localSheetId="50">#REF!</definedName>
    <definedName name="OECD_Table" localSheetId="56">#REF!</definedName>
    <definedName name="OECD_Table" localSheetId="57">#REF!</definedName>
    <definedName name="OECD_Table" localSheetId="5">#REF!</definedName>
    <definedName name="OECD_Table" localSheetId="59">#REF!</definedName>
    <definedName name="OECD_Table" localSheetId="61">#REF!</definedName>
    <definedName name="OECD_Table">#REF!</definedName>
    <definedName name="of_which_Currencies" localSheetId="10">#REF!</definedName>
    <definedName name="of_which_Currencies" localSheetId="31">#REF!</definedName>
    <definedName name="of_which_Currencies" localSheetId="49">#REF!</definedName>
    <definedName name="of_which_Currencies" localSheetId="50">#REF!</definedName>
    <definedName name="of_which_Currencies" localSheetId="56">#REF!</definedName>
    <definedName name="of_which_Currencies" localSheetId="57">#REF!</definedName>
    <definedName name="of_which_Currencies" localSheetId="5">#REF!</definedName>
    <definedName name="of_which_Currencies" localSheetId="59">#REF!</definedName>
    <definedName name="of_which_Currencies" localSheetId="61">#REF!</definedName>
    <definedName name="of_which_Currencies">#REF!</definedName>
    <definedName name="of_which_SDRs" localSheetId="10">#REF!</definedName>
    <definedName name="of_which_SDRs" localSheetId="31">#REF!</definedName>
    <definedName name="of_which_SDRs" localSheetId="49">#REF!</definedName>
    <definedName name="of_which_SDRs" localSheetId="50">#REF!</definedName>
    <definedName name="of_which_SDRs" localSheetId="56">#REF!</definedName>
    <definedName name="of_which_SDRs" localSheetId="57">#REF!</definedName>
    <definedName name="of_which_SDRs" localSheetId="5">#REF!</definedName>
    <definedName name="of_which_SDRs" localSheetId="59">#REF!</definedName>
    <definedName name="of_which_SDRs" localSheetId="61">#REF!</definedName>
    <definedName name="of_which_SDRs">#REF!</definedName>
    <definedName name="oHIPC" localSheetId="10">#REF!</definedName>
    <definedName name="oHIPC" localSheetId="31">#REF!</definedName>
    <definedName name="oHIPC" localSheetId="49">#REF!</definedName>
    <definedName name="oHIPC" localSheetId="50">#REF!</definedName>
    <definedName name="oHIPC" localSheetId="56">#REF!</definedName>
    <definedName name="oHIPC" localSheetId="57">#REF!</definedName>
    <definedName name="oHIPC" localSheetId="5">#REF!</definedName>
    <definedName name="oHIPC" localSheetId="59">#REF!</definedName>
    <definedName name="oHIPC" localSheetId="61">#REF!</definedName>
    <definedName name="oHIPC">#REF!</definedName>
    <definedName name="ojoj" localSheetId="10">#REF!</definedName>
    <definedName name="ojoj" localSheetId="31">#REF!</definedName>
    <definedName name="ojoj" localSheetId="49">#REF!</definedName>
    <definedName name="ojoj" localSheetId="50">#REF!</definedName>
    <definedName name="ojoj" localSheetId="56">#REF!</definedName>
    <definedName name="ojoj" localSheetId="57">#REF!</definedName>
    <definedName name="ojoj" localSheetId="5">#REF!</definedName>
    <definedName name="ojoj" localSheetId="59">#REF!</definedName>
    <definedName name="ojoj" localSheetId="61">#REF!</definedName>
    <definedName name="ojoj">#REF!</definedName>
    <definedName name="okk" localSheetId="10">#REF!</definedName>
    <definedName name="okk" localSheetId="12">#REF!</definedName>
    <definedName name="okk" localSheetId="1">#REF!</definedName>
    <definedName name="okk" localSheetId="2">#REF!</definedName>
    <definedName name="okk" localSheetId="31">#REF!</definedName>
    <definedName name="okk" localSheetId="4">#REF!</definedName>
    <definedName name="okk" localSheetId="49">#REF!</definedName>
    <definedName name="okk" localSheetId="50">#REF!</definedName>
    <definedName name="okk" localSheetId="56">#REF!</definedName>
    <definedName name="okk" localSheetId="57">#REF!</definedName>
    <definedName name="okk" localSheetId="5">#REF!</definedName>
    <definedName name="okk" localSheetId="59">#REF!</definedName>
    <definedName name="okk" localSheetId="61">#REF!</definedName>
    <definedName name="okk" localSheetId="6">#REF!</definedName>
    <definedName name="okk" localSheetId="7">#REF!</definedName>
    <definedName name="okk">#REF!</definedName>
    <definedName name="old" localSheetId="10">'[113]Table 1'!#REF!</definedName>
    <definedName name="old">'[113]Table 1'!#REF!</definedName>
    <definedName name="oo" localSheetId="10" hidden="1">{"Riqfin97",#N/A,FALSE,"Tran";"Riqfinpro",#N/A,FALSE,"Tran"}</definedName>
    <definedName name="oo" localSheetId="31" hidden="1">{"Riqfin97",#N/A,FALSE,"Tran";"Riqfinpro",#N/A,FALSE,"Tran"}</definedName>
    <definedName name="oo" localSheetId="49" hidden="1">{"Riqfin97",#N/A,FALSE,"Tran";"Riqfinpro",#N/A,FALSE,"Tran"}</definedName>
    <definedName name="oo" localSheetId="50" hidden="1">{"Riqfin97",#N/A,FALSE,"Tran";"Riqfinpro",#N/A,FALSE,"Tran"}</definedName>
    <definedName name="oo" localSheetId="56" hidden="1">{"Riqfin97",#N/A,FALSE,"Tran";"Riqfinpro",#N/A,FALSE,"Tran"}</definedName>
    <definedName name="oo" localSheetId="57" hidden="1">{"Riqfin97",#N/A,FALSE,"Tran";"Riqfinpro",#N/A,FALSE,"Tran"}</definedName>
    <definedName name="oo" localSheetId="5" hidden="1">{"Riqfin97",#N/A,FALSE,"Tran";"Riqfinpro",#N/A,FALSE,"Tran"}</definedName>
    <definedName name="oo" localSheetId="59" hidden="1">{"Riqfin97",#N/A,FALSE,"Tran";"Riqfinpro",#N/A,FALSE,"Tran"}</definedName>
    <definedName name="oo" localSheetId="61" hidden="1">{"Riqfin97",#N/A,FALSE,"Tran";"Riqfinpro",#N/A,FALSE,"Tran"}</definedName>
    <definedName name="oo" hidden="1">{"Riqfin97",#N/A,FALSE,"Tran";"Riqfinpro",#N/A,FALSE,"Tran"}</definedName>
    <definedName name="ooo" localSheetId="10">#REF!</definedName>
    <definedName name="ooo" localSheetId="31">#REF!</definedName>
    <definedName name="ooo" localSheetId="49">#REF!</definedName>
    <definedName name="ooo" localSheetId="50">#REF!</definedName>
    <definedName name="ooo" localSheetId="56">#REF!</definedName>
    <definedName name="ooo" localSheetId="57">#REF!</definedName>
    <definedName name="ooo" localSheetId="5">#REF!</definedName>
    <definedName name="ooo" localSheetId="59">#REF!</definedName>
    <definedName name="ooo" localSheetId="61">#REF!</definedName>
    <definedName name="ooo">#REF!</definedName>
    <definedName name="Ope" localSheetId="10">#REF!</definedName>
    <definedName name="Ope" localSheetId="31">#REF!</definedName>
    <definedName name="Ope" localSheetId="49">#REF!</definedName>
    <definedName name="Ope" localSheetId="50">#REF!</definedName>
    <definedName name="Ope" localSheetId="56">#REF!</definedName>
    <definedName name="Ope" localSheetId="57">#REF!</definedName>
    <definedName name="Ope" localSheetId="5">#REF!</definedName>
    <definedName name="Ope" localSheetId="59">#REF!</definedName>
    <definedName name="Ope" localSheetId="61">#REF!</definedName>
    <definedName name="Ope">#REF!</definedName>
    <definedName name="Opec">[33]CIRRs!$C$66</definedName>
    <definedName name="OTHER_FLOWS">[114]Main:Kin!$A$12:$S$642</definedName>
    <definedName name="otherCB" localSheetId="10">#REF!</definedName>
    <definedName name="otherCB" localSheetId="31">#REF!</definedName>
    <definedName name="otherCB" localSheetId="49">#REF!</definedName>
    <definedName name="otherCB" localSheetId="50">#REF!</definedName>
    <definedName name="otherCB" localSheetId="56">#REF!</definedName>
    <definedName name="otherCB" localSheetId="57">#REF!</definedName>
    <definedName name="otherCB" localSheetId="5">#REF!</definedName>
    <definedName name="otherCB" localSheetId="59">#REF!</definedName>
    <definedName name="otherCB" localSheetId="61">#REF!</definedName>
    <definedName name="otherCB">#REF!</definedName>
    <definedName name="otherCB1" localSheetId="10">#REF!</definedName>
    <definedName name="otherCB1" localSheetId="31">#REF!</definedName>
    <definedName name="otherCB1" localSheetId="49">#REF!</definedName>
    <definedName name="otherCB1" localSheetId="50">#REF!</definedName>
    <definedName name="otherCB1" localSheetId="56">#REF!</definedName>
    <definedName name="otherCB1" localSheetId="57">#REF!</definedName>
    <definedName name="otherCB1" localSheetId="5">#REF!</definedName>
    <definedName name="otherCB1" localSheetId="59">#REF!</definedName>
    <definedName name="otherCB1" localSheetId="61">#REF!</definedName>
    <definedName name="otherCB1">#REF!</definedName>
    <definedName name="otherCB2" localSheetId="10">#REF!</definedName>
    <definedName name="otherCB2" localSheetId="31">#REF!</definedName>
    <definedName name="otherCB2" localSheetId="49">#REF!</definedName>
    <definedName name="otherCB2" localSheetId="50">#REF!</definedName>
    <definedName name="otherCB2" localSheetId="56">#REF!</definedName>
    <definedName name="otherCB2" localSheetId="57">#REF!</definedName>
    <definedName name="otherCB2" localSheetId="5">#REF!</definedName>
    <definedName name="otherCB2" localSheetId="59">#REF!</definedName>
    <definedName name="otherCB2" localSheetId="61">#REF!</definedName>
    <definedName name="otherCB2">#REF!</definedName>
    <definedName name="otherCB3" localSheetId="10">#REF!</definedName>
    <definedName name="otherCB3" localSheetId="31">#REF!</definedName>
    <definedName name="otherCB3" localSheetId="49">#REF!</definedName>
    <definedName name="otherCB3" localSheetId="50">#REF!</definedName>
    <definedName name="otherCB3" localSheetId="56">#REF!</definedName>
    <definedName name="otherCB3" localSheetId="57">#REF!</definedName>
    <definedName name="otherCB3" localSheetId="5">#REF!</definedName>
    <definedName name="otherCB3" localSheetId="59">#REF!</definedName>
    <definedName name="otherCB3" localSheetId="61">#REF!</definedName>
    <definedName name="otherCB3">#REF!</definedName>
    <definedName name="OtherCCY">[103]depoStats!$J$2:$O$50</definedName>
    <definedName name="OTHERCCY_Loan">[53]Loanstats!$K$3:$P$27</definedName>
    <definedName name="Otras_Residuales" localSheetId="10">#REF!</definedName>
    <definedName name="Otras_Residuales" localSheetId="31">#REF!</definedName>
    <definedName name="Otras_Residuales" localSheetId="49">#REF!</definedName>
    <definedName name="Otras_Residuales" localSheetId="50">#REF!</definedName>
    <definedName name="Otras_Residuales" localSheetId="56">#REF!</definedName>
    <definedName name="Otras_Residuales" localSheetId="57">#REF!</definedName>
    <definedName name="Otras_Residuales" localSheetId="5">#REF!</definedName>
    <definedName name="Otras_Residuales" localSheetId="59">#REF!</definedName>
    <definedName name="Otras_Residuales" localSheetId="61">#REF!</definedName>
    <definedName name="Otras_Residuales">#REF!</definedName>
    <definedName name="otro" localSheetId="10" hidden="1">{FALSE,FALSE,-1.25,-15.5,484.5,276.75,FALSE,FALSE,TRUE,TRUE,0,12,#N/A,46,#N/A,2.93460490463215,15.35,1,FALSE,FALSE,3,TRUE,1,FALSE,100,"Swvu.PLA1.","ACwvu.PLA1.",#N/A,FALSE,FALSE,0,0,0,0,2,"","",TRUE,TRUE,FALSE,FALSE,1,60,#N/A,#N/A,FALSE,FALSE,FALSE,FALSE,FALSE,FALSE,FALSE,9,65532,65532,FALSE,FALSE,TRUE,TRUE,TRUE}</definedName>
    <definedName name="otro" localSheetId="31" hidden="1">{FALSE,FALSE,-1.25,-15.5,484.5,276.75,FALSE,FALSE,TRUE,TRUE,0,12,#N/A,46,#N/A,2.93460490463215,15.35,1,FALSE,FALSE,3,TRUE,1,FALSE,100,"Swvu.PLA1.","ACwvu.PLA1.",#N/A,FALSE,FALSE,0,0,0,0,2,"","",TRUE,TRUE,FALSE,FALSE,1,60,#N/A,#N/A,FALSE,FALSE,FALSE,FALSE,FALSE,FALSE,FALSE,9,65532,65532,FALSE,FALSE,TRUE,TRUE,TRUE}</definedName>
    <definedName name="otro" localSheetId="49" hidden="1">{FALSE,FALSE,-1.25,-15.5,484.5,276.75,FALSE,FALSE,TRUE,TRUE,0,12,#N/A,46,#N/A,2.93460490463215,15.35,1,FALSE,FALSE,3,TRUE,1,FALSE,100,"Swvu.PLA1.","ACwvu.PLA1.",#N/A,FALSE,FALSE,0,0,0,0,2,"","",TRUE,TRUE,FALSE,FALSE,1,60,#N/A,#N/A,FALSE,FALSE,FALSE,FALSE,FALSE,FALSE,FALSE,9,65532,65532,FALSE,FALSE,TRUE,TRUE,TRUE}</definedName>
    <definedName name="otro" localSheetId="50" hidden="1">{FALSE,FALSE,-1.25,-15.5,484.5,276.75,FALSE,FALSE,TRUE,TRUE,0,12,#N/A,46,#N/A,2.93460490463215,15.35,1,FALSE,FALSE,3,TRUE,1,FALSE,100,"Swvu.PLA1.","ACwvu.PLA1.",#N/A,FALSE,FALSE,0,0,0,0,2,"","",TRUE,TRUE,FALSE,FALSE,1,60,#N/A,#N/A,FALSE,FALSE,FALSE,FALSE,FALSE,FALSE,FALSE,9,65532,65532,FALSE,FALSE,TRUE,TRUE,TRUE}</definedName>
    <definedName name="otro" localSheetId="56" hidden="1">{FALSE,FALSE,-1.25,-15.5,484.5,276.75,FALSE,FALSE,TRUE,TRUE,0,12,#N/A,46,#N/A,2.93460490463215,15.35,1,FALSE,FALSE,3,TRUE,1,FALSE,100,"Swvu.PLA1.","ACwvu.PLA1.",#N/A,FALSE,FALSE,0,0,0,0,2,"","",TRUE,TRUE,FALSE,FALSE,1,60,#N/A,#N/A,FALSE,FALSE,FALSE,FALSE,FALSE,FALSE,FALSE,9,65532,65532,FALSE,FALSE,TRUE,TRUE,TRUE}</definedName>
    <definedName name="otro" localSheetId="57" hidden="1">{FALSE,FALSE,-1.25,-15.5,484.5,276.75,FALSE,FALSE,TRUE,TRUE,0,12,#N/A,46,#N/A,2.93460490463215,15.35,1,FALSE,FALSE,3,TRUE,1,FALSE,100,"Swvu.PLA1.","ACwvu.PLA1.",#N/A,FALSE,FALSE,0,0,0,0,2,"","",TRUE,TRUE,FALSE,FALSE,1,60,#N/A,#N/A,FALSE,FALSE,FALSE,FALSE,FALSE,FALSE,FALSE,9,65532,65532,FALSE,FALSE,TRUE,TRUE,TRUE}</definedName>
    <definedName name="otro" localSheetId="5" hidden="1">{FALSE,FALSE,-1.25,-15.5,484.5,276.75,FALSE,FALSE,TRUE,TRUE,0,12,#N/A,46,#N/A,2.93460490463215,15.35,1,FALSE,FALSE,3,TRUE,1,FALSE,100,"Swvu.PLA1.","ACwvu.PLA1.",#N/A,FALSE,FALSE,0,0,0,0,2,"","",TRUE,TRUE,FALSE,FALSE,1,60,#N/A,#N/A,FALSE,FALSE,FALSE,FALSE,FALSE,FALSE,FALSE,9,65532,65532,FALSE,FALSE,TRUE,TRUE,TRUE}</definedName>
    <definedName name="otro" localSheetId="59" hidden="1">{FALSE,FALSE,-1.25,-15.5,484.5,276.75,FALSE,FALSE,TRUE,TRUE,0,12,#N/A,46,#N/A,2.93460490463215,15.35,1,FALSE,FALSE,3,TRUE,1,FALSE,100,"Swvu.PLA1.","ACwvu.PLA1.",#N/A,FALSE,FALSE,0,0,0,0,2,"","",TRUE,TRUE,FALSE,FALSE,1,60,#N/A,#N/A,FALSE,FALSE,FALSE,FALSE,FALSE,FALSE,FALSE,9,65532,65532,FALSE,FALSE,TRUE,TRUE,TRUE}</definedName>
    <definedName name="otro" localSheetId="61"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BP" localSheetId="10">#REF!</definedName>
    <definedName name="OUTBP" localSheetId="31">#REF!</definedName>
    <definedName name="OUTBP" localSheetId="49">#REF!</definedName>
    <definedName name="OUTBP" localSheetId="50">#REF!</definedName>
    <definedName name="OUTBP" localSheetId="56">#REF!</definedName>
    <definedName name="OUTBP" localSheetId="57">#REF!</definedName>
    <definedName name="OUTBP" localSheetId="5">#REF!</definedName>
    <definedName name="OUTBP" localSheetId="59">#REF!</definedName>
    <definedName name="OUTBP" localSheetId="61">#REF!</definedName>
    <definedName name="OUTBP">#REF!</definedName>
    <definedName name="OUTBS" localSheetId="10">#REF!</definedName>
    <definedName name="OUTBS" localSheetId="31">#REF!</definedName>
    <definedName name="OUTBS" localSheetId="49">#REF!</definedName>
    <definedName name="OUTBS" localSheetId="50">#REF!</definedName>
    <definedName name="OUTBS" localSheetId="56">#REF!</definedName>
    <definedName name="OUTBS" localSheetId="57">#REF!</definedName>
    <definedName name="OUTBS" localSheetId="5">#REF!</definedName>
    <definedName name="OUTBS" localSheetId="59">#REF!</definedName>
    <definedName name="OUTBS" localSheetId="61">#REF!</definedName>
    <definedName name="OUTBS">#REF!</definedName>
    <definedName name="OUTCPI" localSheetId="10">#REF!</definedName>
    <definedName name="OUTCPI" localSheetId="31">#REF!</definedName>
    <definedName name="OUTCPI" localSheetId="49">#REF!</definedName>
    <definedName name="OUTCPI" localSheetId="50">#REF!</definedName>
    <definedName name="OUTCPI" localSheetId="56">#REF!</definedName>
    <definedName name="OUTCPI" localSheetId="57">#REF!</definedName>
    <definedName name="OUTCPI" localSheetId="5">#REF!</definedName>
    <definedName name="OUTCPI" localSheetId="59">#REF!</definedName>
    <definedName name="OUTCPI" localSheetId="61">#REF!</definedName>
    <definedName name="OUTCPI">#REF!</definedName>
    <definedName name="OUTDS1" localSheetId="10">#REF!</definedName>
    <definedName name="OUTDS1" localSheetId="31">#REF!</definedName>
    <definedName name="OUTDS1" localSheetId="49">#REF!</definedName>
    <definedName name="OUTDS1" localSheetId="50">#REF!</definedName>
    <definedName name="OUTDS1" localSheetId="56">#REF!</definedName>
    <definedName name="OUTDS1" localSheetId="57">#REF!</definedName>
    <definedName name="OUTDS1" localSheetId="5">#REF!</definedName>
    <definedName name="OUTDS1" localSheetId="59">#REF!</definedName>
    <definedName name="OUTDS1" localSheetId="61">#REF!</definedName>
    <definedName name="OUTDS1">#REF!</definedName>
    <definedName name="OUTEXR" localSheetId="10">#REF!</definedName>
    <definedName name="OUTEXR" localSheetId="31">#REF!</definedName>
    <definedName name="OUTEXR" localSheetId="49">#REF!</definedName>
    <definedName name="OUTEXR" localSheetId="50">#REF!</definedName>
    <definedName name="OUTEXR" localSheetId="56">#REF!</definedName>
    <definedName name="OUTEXR" localSheetId="57">#REF!</definedName>
    <definedName name="OUTEXR" localSheetId="5">#REF!</definedName>
    <definedName name="OUTEXR" localSheetId="59">#REF!</definedName>
    <definedName name="OUTEXR" localSheetId="61">#REF!</definedName>
    <definedName name="OUTEXR">#REF!</definedName>
    <definedName name="OUTFISC" localSheetId="10">#REF!</definedName>
    <definedName name="OUTFISC" localSheetId="31">#REF!</definedName>
    <definedName name="OUTFISC" localSheetId="49">#REF!</definedName>
    <definedName name="OUTFISC" localSheetId="50">#REF!</definedName>
    <definedName name="OUTFISC" localSheetId="56">#REF!</definedName>
    <definedName name="OUTFISC" localSheetId="57">#REF!</definedName>
    <definedName name="OUTFISC" localSheetId="5">#REF!</definedName>
    <definedName name="OUTFISC" localSheetId="59">#REF!</definedName>
    <definedName name="OUTFISC" localSheetId="61">#REF!</definedName>
    <definedName name="OUTFISC">#REF!</definedName>
    <definedName name="OutHUB" localSheetId="10">#REF!</definedName>
    <definedName name="OutHUB" localSheetId="31">#REF!</definedName>
    <definedName name="OutHUB" localSheetId="49">#REF!</definedName>
    <definedName name="OutHUB" localSheetId="50">#REF!</definedName>
    <definedName name="OutHUB" localSheetId="56">#REF!</definedName>
    <definedName name="OutHUB" localSheetId="57">#REF!</definedName>
    <definedName name="OutHUB" localSheetId="5">#REF!</definedName>
    <definedName name="OutHUB" localSheetId="59">#REF!</definedName>
    <definedName name="OutHUB" localSheetId="61">#REF!</definedName>
    <definedName name="OutHUB">#REF!</definedName>
    <definedName name="OUTIMF" localSheetId="10">#REF!</definedName>
    <definedName name="OUTIMF" localSheetId="31">#REF!</definedName>
    <definedName name="OUTIMF" localSheetId="49">#REF!</definedName>
    <definedName name="OUTIMF" localSheetId="50">#REF!</definedName>
    <definedName name="OUTIMF" localSheetId="56">#REF!</definedName>
    <definedName name="OUTIMF" localSheetId="57">#REF!</definedName>
    <definedName name="OUTIMF" localSheetId="5">#REF!</definedName>
    <definedName name="OUTIMF" localSheetId="59">#REF!</definedName>
    <definedName name="OUTIMF" localSheetId="61">#REF!</definedName>
    <definedName name="OUTIMF">#REF!</definedName>
    <definedName name="OUTMN" localSheetId="10">#REF!</definedName>
    <definedName name="OUTMN" localSheetId="31">#REF!</definedName>
    <definedName name="OUTMN" localSheetId="49">#REF!</definedName>
    <definedName name="OUTMN" localSheetId="50">#REF!</definedName>
    <definedName name="OUTMN" localSheetId="56">#REF!</definedName>
    <definedName name="OUTMN" localSheetId="57">#REF!</definedName>
    <definedName name="OUTMN" localSheetId="5">#REF!</definedName>
    <definedName name="OUTMN" localSheetId="59">#REF!</definedName>
    <definedName name="OUTMN" localSheetId="61">#REF!</definedName>
    <definedName name="OUTMN">#REF!</definedName>
    <definedName name="OUTMS1" localSheetId="10">#REF!</definedName>
    <definedName name="OUTMS1" localSheetId="31">#REF!</definedName>
    <definedName name="OUTMS1" localSheetId="49">#REF!</definedName>
    <definedName name="OUTMS1" localSheetId="50">#REF!</definedName>
    <definedName name="OUTMS1" localSheetId="56">#REF!</definedName>
    <definedName name="OUTMS1" localSheetId="57">#REF!</definedName>
    <definedName name="OUTMS1" localSheetId="5">#REF!</definedName>
    <definedName name="OUTMS1" localSheetId="59">#REF!</definedName>
    <definedName name="OUTMS1" localSheetId="61">#REF!</definedName>
    <definedName name="OUTMS1">#REF!</definedName>
    <definedName name="OUTMS2" localSheetId="10">#REF!</definedName>
    <definedName name="OUTMS2" localSheetId="31">#REF!</definedName>
    <definedName name="OUTMS2" localSheetId="49">#REF!</definedName>
    <definedName name="OUTMS2" localSheetId="50">#REF!</definedName>
    <definedName name="OUTMS2" localSheetId="56">#REF!</definedName>
    <definedName name="OUTMS2" localSheetId="57">#REF!</definedName>
    <definedName name="OUTMS2" localSheetId="5">#REF!</definedName>
    <definedName name="OUTMS2" localSheetId="59">#REF!</definedName>
    <definedName name="OUTMS2" localSheetId="61">#REF!</definedName>
    <definedName name="OUTMS2">#REF!</definedName>
    <definedName name="OUTMS3" localSheetId="10">#REF!</definedName>
    <definedName name="OUTMS3" localSheetId="31">#REF!</definedName>
    <definedName name="OUTMS3" localSheetId="49">#REF!</definedName>
    <definedName name="OUTMS3" localSheetId="50">#REF!</definedName>
    <definedName name="OUTMS3" localSheetId="56">#REF!</definedName>
    <definedName name="OUTMS3" localSheetId="57">#REF!</definedName>
    <definedName name="OUTMS3" localSheetId="5">#REF!</definedName>
    <definedName name="OUTMS3" localSheetId="59">#REF!</definedName>
    <definedName name="OUTMS3" localSheetId="61">#REF!</definedName>
    <definedName name="OUTMS3">#REF!</definedName>
    <definedName name="OUTMS4" localSheetId="10">#REF!</definedName>
    <definedName name="OUTMS4" localSheetId="31">#REF!</definedName>
    <definedName name="OUTMS4" localSheetId="49">#REF!</definedName>
    <definedName name="OUTMS4" localSheetId="50">#REF!</definedName>
    <definedName name="OUTMS4" localSheetId="56">#REF!</definedName>
    <definedName name="OUTMS4" localSheetId="57">#REF!</definedName>
    <definedName name="OUTMS4" localSheetId="5">#REF!</definedName>
    <definedName name="OUTMS4" localSheetId="59">#REF!</definedName>
    <definedName name="OUTMS4" localSheetId="61">#REF!</definedName>
    <definedName name="OUTMS4">#REF!</definedName>
    <definedName name="OUTPUT" localSheetId="10">#REF!</definedName>
    <definedName name="OUTPUT" localSheetId="12">#REF!</definedName>
    <definedName name="OUTPUT" localSheetId="1">#REF!</definedName>
    <definedName name="OUTPUT" localSheetId="2">#REF!</definedName>
    <definedName name="OUTPUT" localSheetId="31">#REF!</definedName>
    <definedName name="OUTPUT" localSheetId="3">#REF!</definedName>
    <definedName name="OUTPUT" localSheetId="4">#REF!</definedName>
    <definedName name="OUTPUT" localSheetId="49">#REF!</definedName>
    <definedName name="OUTPUT" localSheetId="50">#REF!</definedName>
    <definedName name="OUTPUT" localSheetId="56">#REF!</definedName>
    <definedName name="OUTPUT" localSheetId="57">#REF!</definedName>
    <definedName name="OUTPUT" localSheetId="5">#REF!</definedName>
    <definedName name="OUTPUT" localSheetId="59">#REF!</definedName>
    <definedName name="OUTPUT" localSheetId="61">#REF!</definedName>
    <definedName name="OUTPUT" localSheetId="6">#REF!</definedName>
    <definedName name="OUTPUT" localSheetId="7">#REF!</definedName>
    <definedName name="OUTPUT">#REF!</definedName>
    <definedName name="OUTQMS1" localSheetId="10">#REF!</definedName>
    <definedName name="OUTQMS1" localSheetId="31">#REF!</definedName>
    <definedName name="OUTQMS1" localSheetId="49">#REF!</definedName>
    <definedName name="OUTQMS1" localSheetId="50">#REF!</definedName>
    <definedName name="OUTQMS1" localSheetId="56">#REF!</definedName>
    <definedName name="OUTQMS1" localSheetId="57">#REF!</definedName>
    <definedName name="OUTQMS1" localSheetId="5">#REF!</definedName>
    <definedName name="OUTQMS1" localSheetId="59">#REF!</definedName>
    <definedName name="OUTQMS1" localSheetId="61">#REF!</definedName>
    <definedName name="OUTQMS1">#REF!</definedName>
    <definedName name="OUTQMS2" localSheetId="10">#REF!</definedName>
    <definedName name="OUTQMS2" localSheetId="31">#REF!</definedName>
    <definedName name="OUTQMS2" localSheetId="49">#REF!</definedName>
    <definedName name="OUTQMS2" localSheetId="50">#REF!</definedName>
    <definedName name="OUTQMS2" localSheetId="56">#REF!</definedName>
    <definedName name="OUTQMS2" localSheetId="57">#REF!</definedName>
    <definedName name="OUTQMS2" localSheetId="5">#REF!</definedName>
    <definedName name="OUTQMS2" localSheetId="59">#REF!</definedName>
    <definedName name="OUTQMS2" localSheetId="61">#REF!</definedName>
    <definedName name="OUTQMS2">#REF!</definedName>
    <definedName name="OUTQMS3" localSheetId="10">#REF!</definedName>
    <definedName name="OUTQMS3" localSheetId="31">#REF!</definedName>
    <definedName name="OUTQMS3" localSheetId="49">#REF!</definedName>
    <definedName name="OUTQMS3" localSheetId="50">#REF!</definedName>
    <definedName name="OUTQMS3" localSheetId="56">#REF!</definedName>
    <definedName name="OUTQMS3" localSheetId="57">#REF!</definedName>
    <definedName name="OUTQMS3" localSheetId="5">#REF!</definedName>
    <definedName name="OUTQMS3" localSheetId="59">#REF!</definedName>
    <definedName name="OUTQMS3" localSheetId="61">#REF!</definedName>
    <definedName name="OUTQMS3">#REF!</definedName>
    <definedName name="OUTQMS4" localSheetId="10">#REF!</definedName>
    <definedName name="OUTQMS4" localSheetId="31">#REF!</definedName>
    <definedName name="OUTQMS4" localSheetId="49">#REF!</definedName>
    <definedName name="OUTQMS4" localSheetId="50">#REF!</definedName>
    <definedName name="OUTQMS4" localSheetId="56">#REF!</definedName>
    <definedName name="OUTQMS4" localSheetId="57">#REF!</definedName>
    <definedName name="OUTQMS4" localSheetId="5">#REF!</definedName>
    <definedName name="OUTQMS4" localSheetId="59">#REF!</definedName>
    <definedName name="OUTQMS4" localSheetId="61">#REF!</definedName>
    <definedName name="OUTQMS4">#REF!</definedName>
    <definedName name="outs_debt" localSheetId="10" hidden="1">'[108]2'!#REF!</definedName>
    <definedName name="outs_debt" hidden="1">'[108]2'!#REF!</definedName>
    <definedName name="OUTTI" localSheetId="10">#REF!</definedName>
    <definedName name="OUTTI" localSheetId="31">#REF!</definedName>
    <definedName name="OUTTI" localSheetId="49">#REF!</definedName>
    <definedName name="OUTTI" localSheetId="50">#REF!</definedName>
    <definedName name="OUTTI" localSheetId="56">#REF!</definedName>
    <definedName name="OUTTI" localSheetId="57">#REF!</definedName>
    <definedName name="OUTTI" localSheetId="5">#REF!</definedName>
    <definedName name="OUTTI" localSheetId="59">#REF!</definedName>
    <definedName name="OUTTI" localSheetId="61">#REF!</definedName>
    <definedName name="OUTTI">#REF!</definedName>
    <definedName name="OUTTM" localSheetId="10">#REF!</definedName>
    <definedName name="OUTTM" localSheetId="31">#REF!</definedName>
    <definedName name="OUTTM" localSheetId="49">#REF!</definedName>
    <definedName name="OUTTM" localSheetId="50">#REF!</definedName>
    <definedName name="OUTTM" localSheetId="56">#REF!</definedName>
    <definedName name="OUTTM" localSheetId="57">#REF!</definedName>
    <definedName name="OUTTM" localSheetId="5">#REF!</definedName>
    <definedName name="OUTTM" localSheetId="59">#REF!</definedName>
    <definedName name="OUTTM" localSheetId="61">#REF!</definedName>
    <definedName name="OUTTM">#REF!</definedName>
    <definedName name="OUTTX" localSheetId="10">#REF!</definedName>
    <definedName name="OUTTX" localSheetId="31">#REF!</definedName>
    <definedName name="OUTTX" localSheetId="49">#REF!</definedName>
    <definedName name="OUTTX" localSheetId="50">#REF!</definedName>
    <definedName name="OUTTX" localSheetId="56">#REF!</definedName>
    <definedName name="OUTTX" localSheetId="57">#REF!</definedName>
    <definedName name="OUTTX" localSheetId="5">#REF!</definedName>
    <definedName name="OUTTX" localSheetId="59">#REF!</definedName>
    <definedName name="OUTTX" localSheetId="61">#REF!</definedName>
    <definedName name="OUTTX">#REF!</definedName>
    <definedName name="Owner" localSheetId="10">#REF!</definedName>
    <definedName name="Owner" localSheetId="31">#REF!</definedName>
    <definedName name="Owner" localSheetId="49">#REF!</definedName>
    <definedName name="Owner" localSheetId="50">#REF!</definedName>
    <definedName name="Owner" localSheetId="56">#REF!</definedName>
    <definedName name="Owner" localSheetId="57">#REF!</definedName>
    <definedName name="Owner" localSheetId="5">#REF!</definedName>
    <definedName name="Owner" localSheetId="59">#REF!</definedName>
    <definedName name="Owner" localSheetId="61">#REF!</definedName>
    <definedName name="Owner">#REF!</definedName>
    <definedName name="P" localSheetId="10">#REF!</definedName>
    <definedName name="P" localSheetId="12">#REF!</definedName>
    <definedName name="P" localSheetId="1">#REF!</definedName>
    <definedName name="P" localSheetId="2">#REF!</definedName>
    <definedName name="P" localSheetId="31">#REF!</definedName>
    <definedName name="P" localSheetId="3">#REF!</definedName>
    <definedName name="P" localSheetId="4">#REF!</definedName>
    <definedName name="P" localSheetId="49">#REF!</definedName>
    <definedName name="P" localSheetId="50">#REF!</definedName>
    <definedName name="P" localSheetId="56">#REF!</definedName>
    <definedName name="P" localSheetId="57">#REF!</definedName>
    <definedName name="P" localSheetId="5">#REF!</definedName>
    <definedName name="P" localSheetId="59">#REF!</definedName>
    <definedName name="P" localSheetId="61">#REF!</definedName>
    <definedName name="P" localSheetId="6">#REF!</definedName>
    <definedName name="P" localSheetId="7">#REF!</definedName>
    <definedName name="P">#REF!</definedName>
    <definedName name="pa" localSheetId="10">#REF!</definedName>
    <definedName name="pa" localSheetId="12">#REF!</definedName>
    <definedName name="pa" localSheetId="1">#REF!</definedName>
    <definedName name="pa" localSheetId="2">#REF!</definedName>
    <definedName name="pa" localSheetId="31">#REF!</definedName>
    <definedName name="pa" localSheetId="3">#REF!</definedName>
    <definedName name="pa" localSheetId="4">#REF!</definedName>
    <definedName name="pa" localSheetId="49">#REF!</definedName>
    <definedName name="pa" localSheetId="50">#REF!</definedName>
    <definedName name="pa" localSheetId="56">#REF!</definedName>
    <definedName name="pa" localSheetId="57">#REF!</definedName>
    <definedName name="pa" localSheetId="5">#REF!</definedName>
    <definedName name="pa" localSheetId="59">#REF!</definedName>
    <definedName name="pa" localSheetId="61">#REF!</definedName>
    <definedName name="pa" localSheetId="6">#REF!</definedName>
    <definedName name="pa" localSheetId="7">#REF!</definedName>
    <definedName name="pa">#REF!</definedName>
    <definedName name="PA.NUS.ATLS" localSheetId="10">#REF!</definedName>
    <definedName name="PA.NUS.ATLS" localSheetId="31">#REF!</definedName>
    <definedName name="PA.NUS.ATLS" localSheetId="49">#REF!</definedName>
    <definedName name="PA.NUS.ATLS" localSheetId="50">#REF!</definedName>
    <definedName name="PA.NUS.ATLS" localSheetId="56">#REF!</definedName>
    <definedName name="PA.NUS.ATLS" localSheetId="57">#REF!</definedName>
    <definedName name="PA.NUS.ATLS" localSheetId="5">#REF!</definedName>
    <definedName name="PA.NUS.ATLS" localSheetId="59">#REF!</definedName>
    <definedName name="PA.NUS.ATLS" localSheetId="61">#REF!</definedName>
    <definedName name="PA.NUS.ATLS">#REF!</definedName>
    <definedName name="PA.NUS.FCRF" localSheetId="10">#REF!</definedName>
    <definedName name="PA.NUS.FCRF" localSheetId="31">#REF!</definedName>
    <definedName name="PA.NUS.FCRF" localSheetId="49">#REF!</definedName>
    <definedName name="PA.NUS.FCRF" localSheetId="50">#REF!</definedName>
    <definedName name="PA.NUS.FCRF" localSheetId="56">#REF!</definedName>
    <definedName name="PA.NUS.FCRF" localSheetId="57">#REF!</definedName>
    <definedName name="PA.NUS.FCRF" localSheetId="5">#REF!</definedName>
    <definedName name="PA.NUS.FCRF" localSheetId="59">#REF!</definedName>
    <definedName name="PA.NUS.FCRF" localSheetId="61">#REF!</definedName>
    <definedName name="PA.NUS.FCRF">#REF!</definedName>
    <definedName name="page1" localSheetId="10">#REF!</definedName>
    <definedName name="page1" localSheetId="1">#REF!</definedName>
    <definedName name="page1" localSheetId="2">#REF!</definedName>
    <definedName name="page1" localSheetId="4">#REF!</definedName>
    <definedName name="page1" localSheetId="6">#REF!</definedName>
    <definedName name="page1" localSheetId="7">#REF!</definedName>
    <definedName name="page1">#REF!</definedName>
    <definedName name="page2" localSheetId="10">#REF!</definedName>
    <definedName name="page2" localSheetId="1">#REF!</definedName>
    <definedName name="page2" localSheetId="2">#REF!</definedName>
    <definedName name="page2" localSheetId="4">#REF!</definedName>
    <definedName name="page2" localSheetId="6">#REF!</definedName>
    <definedName name="page2" localSheetId="7">#REF!</definedName>
    <definedName name="page2">#REF!</definedName>
    <definedName name="page3" localSheetId="10">#REF!</definedName>
    <definedName name="page3" localSheetId="1">#REF!</definedName>
    <definedName name="page3" localSheetId="2">#REF!</definedName>
    <definedName name="page3" localSheetId="4">#REF!</definedName>
    <definedName name="page3" localSheetId="6">#REF!</definedName>
    <definedName name="page3" localSheetId="7">#REF!</definedName>
    <definedName name="page3">#REF!</definedName>
    <definedName name="PAGE5" localSheetId="10">#REF!</definedName>
    <definedName name="PAGE5" localSheetId="31">#REF!</definedName>
    <definedName name="PAGE5" localSheetId="49">#REF!</definedName>
    <definedName name="PAGE5" localSheetId="50">#REF!</definedName>
    <definedName name="PAGE5" localSheetId="56">#REF!</definedName>
    <definedName name="PAGE5" localSheetId="57">#REF!</definedName>
    <definedName name="PAGE5" localSheetId="5">#REF!</definedName>
    <definedName name="PAGE5" localSheetId="59">#REF!</definedName>
    <definedName name="PAGE5" localSheetId="61">#REF!</definedName>
    <definedName name="PAGE5">#REF!</definedName>
    <definedName name="PARIS" localSheetId="10">#REF!</definedName>
    <definedName name="PARIS" localSheetId="31">#REF!</definedName>
    <definedName name="PARIS" localSheetId="49">#REF!</definedName>
    <definedName name="PARIS" localSheetId="50">#REF!</definedName>
    <definedName name="PARIS" localSheetId="56">#REF!</definedName>
    <definedName name="PARIS" localSheetId="57">#REF!</definedName>
    <definedName name="PARIS" localSheetId="5">#REF!</definedName>
    <definedName name="PARIS" localSheetId="59">#REF!</definedName>
    <definedName name="PARIS" localSheetId="61">#REF!</definedName>
    <definedName name="PARIS">#REF!</definedName>
    <definedName name="Parmeshwar">[15]E!$AJ$98:$AX$115</definedName>
    <definedName name="Pay_Date" localSheetId="10">#REF!</definedName>
    <definedName name="Pay_Date" localSheetId="1">#REF!</definedName>
    <definedName name="Pay_Date" localSheetId="2">#REF!</definedName>
    <definedName name="Pay_Date" localSheetId="31">#REF!</definedName>
    <definedName name="Pay_Date" localSheetId="4">#REF!</definedName>
    <definedName name="Pay_Date" localSheetId="49">#REF!</definedName>
    <definedName name="Pay_Date" localSheetId="50">#REF!</definedName>
    <definedName name="Pay_Date" localSheetId="56">#REF!</definedName>
    <definedName name="Pay_Date" localSheetId="57">#REF!</definedName>
    <definedName name="Pay_Date" localSheetId="5">#REF!</definedName>
    <definedName name="Pay_Date" localSheetId="59">#REF!</definedName>
    <definedName name="Pay_Date" localSheetId="61">#REF!</definedName>
    <definedName name="Pay_Date" localSheetId="6">#REF!</definedName>
    <definedName name="Pay_Date" localSheetId="7">#REF!</definedName>
    <definedName name="Pay_Date">#REF!</definedName>
    <definedName name="Pay_Num" localSheetId="10">#REF!</definedName>
    <definedName name="Pay_Num" localSheetId="1">#REF!</definedName>
    <definedName name="Pay_Num" localSheetId="2">#REF!</definedName>
    <definedName name="Pay_Num" localSheetId="31">#REF!</definedName>
    <definedName name="Pay_Num" localSheetId="4">#REF!</definedName>
    <definedName name="Pay_Num" localSheetId="49">#REF!</definedName>
    <definedName name="Pay_Num" localSheetId="50">#REF!</definedName>
    <definedName name="Pay_Num" localSheetId="56">#REF!</definedName>
    <definedName name="Pay_Num" localSheetId="57">#REF!</definedName>
    <definedName name="Pay_Num" localSheetId="5">#REF!</definedName>
    <definedName name="Pay_Num" localSheetId="59">#REF!</definedName>
    <definedName name="Pay_Num" localSheetId="61">#REF!</definedName>
    <definedName name="Pay_Num" localSheetId="6">#REF!</definedName>
    <definedName name="Pay_Num" localSheetId="7">#REF!</definedName>
    <definedName name="Pay_Num">#REF!</definedName>
    <definedName name="PAYCAP" localSheetId="10">#REF!</definedName>
    <definedName name="PAYCAP" localSheetId="31">#REF!</definedName>
    <definedName name="PAYCAP" localSheetId="49">#REF!</definedName>
    <definedName name="PAYCAP" localSheetId="50">#REF!</definedName>
    <definedName name="PAYCAP" localSheetId="56">#REF!</definedName>
    <definedName name="PAYCAP" localSheetId="57">#REF!</definedName>
    <definedName name="PAYCAP" localSheetId="5">#REF!</definedName>
    <definedName name="PAYCAP" localSheetId="59">#REF!</definedName>
    <definedName name="PAYCAP" localSheetId="61">#REF!</definedName>
    <definedName name="PAYCAP">#REF!</definedName>
    <definedName name="Paym_Cap" localSheetId="10">#REF!</definedName>
    <definedName name="Paym_Cap" localSheetId="31">#REF!</definedName>
    <definedName name="Paym_Cap" localSheetId="49">#REF!</definedName>
    <definedName name="Paym_Cap" localSheetId="50">#REF!</definedName>
    <definedName name="Paym_Cap" localSheetId="56">#REF!</definedName>
    <definedName name="Paym_Cap" localSheetId="57">#REF!</definedName>
    <definedName name="Paym_Cap" localSheetId="5">#REF!</definedName>
    <definedName name="Paym_Cap" localSheetId="59">#REF!</definedName>
    <definedName name="Paym_Cap" localSheetId="61">#REF!</definedName>
    <definedName name="Paym_Cap">#REF!</definedName>
    <definedName name="Payment_Date" localSheetId="10">DATE(YEAR('11'!Loan_Start),MONTH('11'!Loan_Start)+Payment_Number,DAY('11'!Loan_Start))</definedName>
    <definedName name="Payment_Date" localSheetId="12">DATE(YEAR('13'!Loan_Start),MONTH('13'!Loan_Start)+Payment_Number,DAY('13'!Loan_Start))</definedName>
    <definedName name="Payment_Date" localSheetId="1">DATE(YEAR('2'!Loan_Start),MONTH('2'!Loan_Start)+Payment_Number,DAY('2'!Loan_Start))</definedName>
    <definedName name="Payment_Date" localSheetId="2">DATE(YEAR('3'!Loan_Start),MONTH('3'!Loan_Start)+Payment_Number,DAY('3'!Loan_Start))</definedName>
    <definedName name="Payment_Date" localSheetId="31">DATE(YEAR('32'!Loan_Start),MONTH('32'!Loan_Start)+Payment_Number,DAY('32'!Loan_Start))</definedName>
    <definedName name="Payment_Date" localSheetId="3">DATE(YEAR('4'!Loan_Start),MONTH('4'!Loan_Start)+Payment_Number,DAY('4'!Loan_Start))</definedName>
    <definedName name="Payment_Date" localSheetId="4">DATE(YEAR('5'!Loan_Start),MONTH('5'!Loan_Start)+Payment_Number,DAY('5'!Loan_Start))</definedName>
    <definedName name="Payment_Date" localSheetId="49">DATE(YEAR('51'!Loan_Start),MONTH('51'!Loan_Start)+Payment_Number,DAY('51'!Loan_Start))</definedName>
    <definedName name="Payment_Date" localSheetId="50">DATE(YEAR('52'!Loan_Start),MONTH('52'!Loan_Start)+Payment_Number,DAY('52'!Loan_Start))</definedName>
    <definedName name="Payment_Date" localSheetId="56">DATE(YEAR('57a-57b'!Loan_Start),MONTH('57a-57b'!Loan_Start)+Payment_Number,DAY('57a-57b'!Loan_Start))</definedName>
    <definedName name="Payment_Date" localSheetId="57">DATE(YEAR('58'!Loan_Start),MONTH('58'!Loan_Start)+Payment_Number,DAY('58'!Loan_Start))</definedName>
    <definedName name="Payment_Date" localSheetId="5">DATE(YEAR('6'!Loan_Start),MONTH('6'!Loan_Start)+Payment_Number,DAY('6'!Loan_Start))</definedName>
    <definedName name="Payment_Date" localSheetId="59">DATE(YEAR('60'!Loan_Start),MONTH('60'!Loan_Start)+Payment_Number,DAY('60'!Loan_Start))</definedName>
    <definedName name="Payment_Date" localSheetId="61">DATE(YEAR('62'!Loan_Start),MONTH('62'!Loan_Start)+Payment_Number,DAY('62'!Loan_Start))</definedName>
    <definedName name="Payment_Date" localSheetId="6">DATE(YEAR('7'!Loan_Start),MONTH('7'!Loan_Start)+Payment_Number,DAY('7'!Loan_Start))</definedName>
    <definedName name="Payment_Date" localSheetId="7">DATE(YEAR('8'!Loan_Start),MONTH('8'!Loan_Start)+Payment_Number,DAY('8'!Loan_Start))</definedName>
    <definedName name="Payment_Date">DATE(YEAR(Loan_Start),MONTH(Loan_Start)+Payment_Number,DAY(Loan_Start))</definedName>
    <definedName name="pchBM" localSheetId="10">#REF!</definedName>
    <definedName name="pchBM" localSheetId="31">#REF!</definedName>
    <definedName name="pchBM" localSheetId="49">#REF!</definedName>
    <definedName name="pchBM" localSheetId="50">#REF!</definedName>
    <definedName name="pchBM" localSheetId="56">#REF!</definedName>
    <definedName name="pchBM" localSheetId="57">#REF!</definedName>
    <definedName name="pchBM" localSheetId="5">#REF!</definedName>
    <definedName name="pchBM" localSheetId="59">#REF!</definedName>
    <definedName name="pchBM" localSheetId="61">#REF!</definedName>
    <definedName name="pchBM">#REF!</definedName>
    <definedName name="pchBMG" localSheetId="10">#REF!</definedName>
    <definedName name="pchBMG" localSheetId="31">#REF!</definedName>
    <definedName name="pchBMG" localSheetId="49">#REF!</definedName>
    <definedName name="pchBMG" localSheetId="50">#REF!</definedName>
    <definedName name="pchBMG" localSheetId="56">#REF!</definedName>
    <definedName name="pchBMG" localSheetId="57">#REF!</definedName>
    <definedName name="pchBMG" localSheetId="5">#REF!</definedName>
    <definedName name="pchBMG" localSheetId="59">#REF!</definedName>
    <definedName name="pchBMG" localSheetId="61">#REF!</definedName>
    <definedName name="pchBMG">#REF!</definedName>
    <definedName name="pchBX" localSheetId="10">#REF!</definedName>
    <definedName name="pchBX" localSheetId="31">#REF!</definedName>
    <definedName name="pchBX" localSheetId="49">#REF!</definedName>
    <definedName name="pchBX" localSheetId="50">#REF!</definedName>
    <definedName name="pchBX" localSheetId="56">#REF!</definedName>
    <definedName name="pchBX" localSheetId="57">#REF!</definedName>
    <definedName name="pchBX" localSheetId="5">#REF!</definedName>
    <definedName name="pchBX" localSheetId="59">#REF!</definedName>
    <definedName name="pchBX" localSheetId="61">#REF!</definedName>
    <definedName name="pchBX">#REF!</definedName>
    <definedName name="pchBXG" localSheetId="10">#REF!</definedName>
    <definedName name="pchBXG" localSheetId="31">#REF!</definedName>
    <definedName name="pchBXG" localSheetId="49">#REF!</definedName>
    <definedName name="pchBXG" localSheetId="50">#REF!</definedName>
    <definedName name="pchBXG" localSheetId="56">#REF!</definedName>
    <definedName name="pchBXG" localSheetId="57">#REF!</definedName>
    <definedName name="pchBXG" localSheetId="5">#REF!</definedName>
    <definedName name="pchBXG" localSheetId="59">#REF!</definedName>
    <definedName name="pchBXG" localSheetId="61">#REF!</definedName>
    <definedName name="pchBXG">#REF!</definedName>
    <definedName name="PCPI" localSheetId="10">#REF!</definedName>
    <definedName name="PCPI" localSheetId="31">#REF!</definedName>
    <definedName name="PCPI" localSheetId="49">#REF!</definedName>
    <definedName name="PCPI" localSheetId="50">#REF!</definedName>
    <definedName name="PCPI" localSheetId="56">#REF!</definedName>
    <definedName name="PCPI" localSheetId="57">#REF!</definedName>
    <definedName name="PCPI" localSheetId="5">#REF!</definedName>
    <definedName name="PCPI" localSheetId="59">#REF!</definedName>
    <definedName name="PCPI" localSheetId="61">#REF!</definedName>
    <definedName name="PCPI">#REF!</definedName>
    <definedName name="PCPIE" localSheetId="10">#REF!</definedName>
    <definedName name="PCPIE" localSheetId="31">#REF!</definedName>
    <definedName name="PCPIE" localSheetId="49">#REF!</definedName>
    <definedName name="PCPIE" localSheetId="50">#REF!</definedName>
    <definedName name="PCPIE" localSheetId="56">#REF!</definedName>
    <definedName name="PCPIE" localSheetId="57">#REF!</definedName>
    <definedName name="PCPIE" localSheetId="5">#REF!</definedName>
    <definedName name="PCPIE" localSheetId="59">#REF!</definedName>
    <definedName name="PCPIE" localSheetId="61">#REF!</definedName>
    <definedName name="PCPIE">#REF!</definedName>
    <definedName name="PCPIG">#N/A</definedName>
    <definedName name="pcsod">'[74]Scheduled Repayment'!$E$4:$AK$4</definedName>
    <definedName name="pcsodds">'[74]Scheduled Repayment'!$E$3:$AK$3</definedName>
    <definedName name="PDRDSA" localSheetId="10">#REF!</definedName>
    <definedName name="PDRDSA" localSheetId="31">#REF!</definedName>
    <definedName name="PDRDSA" localSheetId="49">#REF!</definedName>
    <definedName name="PDRDSA" localSheetId="50">#REF!</definedName>
    <definedName name="PDRDSA" localSheetId="56">#REF!</definedName>
    <definedName name="PDRDSA" localSheetId="57">#REF!</definedName>
    <definedName name="PDRDSA" localSheetId="5">#REF!</definedName>
    <definedName name="PDRDSA" localSheetId="59">#REF!</definedName>
    <definedName name="PDRDSA" localSheetId="61">#REF!</definedName>
    <definedName name="PDRDSA">#REF!</definedName>
    <definedName name="PDRDSA2" localSheetId="10">#REF!</definedName>
    <definedName name="PDRDSA2" localSheetId="31">#REF!</definedName>
    <definedName name="PDRDSA2" localSheetId="49">#REF!</definedName>
    <definedName name="PDRDSA2" localSheetId="50">#REF!</definedName>
    <definedName name="PDRDSA2" localSheetId="56">#REF!</definedName>
    <definedName name="PDRDSA2" localSheetId="57">#REF!</definedName>
    <definedName name="PDRDSA2" localSheetId="5">#REF!</definedName>
    <definedName name="PDRDSA2" localSheetId="59">#REF!</definedName>
    <definedName name="PDRDSA2" localSheetId="61">#REF!</definedName>
    <definedName name="PDRDSA2">#REF!</definedName>
    <definedName name="PE.NUS.FCAE" localSheetId="10">#REF!</definedName>
    <definedName name="PE.NUS.FCAE" localSheetId="31">#REF!</definedName>
    <definedName name="PE.NUS.FCAE" localSheetId="49">#REF!</definedName>
    <definedName name="PE.NUS.FCAE" localSheetId="50">#REF!</definedName>
    <definedName name="PE.NUS.FCAE" localSheetId="56">#REF!</definedName>
    <definedName name="PE.NUS.FCAE" localSheetId="57">#REF!</definedName>
    <definedName name="PE.NUS.FCAE" localSheetId="5">#REF!</definedName>
    <definedName name="PE.NUS.FCAE" localSheetId="59">#REF!</definedName>
    <definedName name="PE.NUS.FCAE" localSheetId="61">#REF!</definedName>
    <definedName name="PE.NUS.FCAE">#REF!</definedName>
    <definedName name="period">[115]IN!$D$1:$I$1</definedName>
    <definedName name="Petroecuador" localSheetId="10">#REF!</definedName>
    <definedName name="Petroecuador" localSheetId="31">#REF!</definedName>
    <definedName name="Petroecuador" localSheetId="49">#REF!</definedName>
    <definedName name="Petroecuador" localSheetId="50">#REF!</definedName>
    <definedName name="Petroecuador" localSheetId="56">#REF!</definedName>
    <definedName name="Petroecuador" localSheetId="57">#REF!</definedName>
    <definedName name="Petroecuador" localSheetId="5">#REF!</definedName>
    <definedName name="Petroecuador" localSheetId="59">#REF!</definedName>
    <definedName name="Petroecuador" localSheetId="61">#REF!</definedName>
    <definedName name="Petroecuador">#REF!</definedName>
    <definedName name="PFP" localSheetId="10">#REF!</definedName>
    <definedName name="PFP" localSheetId="31">#REF!</definedName>
    <definedName name="PFP" localSheetId="49">#REF!</definedName>
    <definedName name="PFP" localSheetId="50">#REF!</definedName>
    <definedName name="PFP" localSheetId="56">#REF!</definedName>
    <definedName name="PFP" localSheetId="57">#REF!</definedName>
    <definedName name="PFP" localSheetId="5">#REF!</definedName>
    <definedName name="PFP" localSheetId="59">#REF!</definedName>
    <definedName name="PFP" localSheetId="61">#REF!</definedName>
    <definedName name="PFP">#REF!</definedName>
    <definedName name="pfp_table1" localSheetId="10">#REF!</definedName>
    <definedName name="pfp_table1" localSheetId="31">#REF!</definedName>
    <definedName name="pfp_table1" localSheetId="49">#REF!</definedName>
    <definedName name="pfp_table1" localSheetId="50">#REF!</definedName>
    <definedName name="pfp_table1" localSheetId="56">#REF!</definedName>
    <definedName name="pfp_table1" localSheetId="57">#REF!</definedName>
    <definedName name="pfp_table1" localSheetId="5">#REF!</definedName>
    <definedName name="pfp_table1" localSheetId="59">#REF!</definedName>
    <definedName name="pfp_table1" localSheetId="61">#REF!</definedName>
    <definedName name="pfp_table1">#REF!</definedName>
    <definedName name="Ports" localSheetId="10">#REF!</definedName>
    <definedName name="Ports" localSheetId="31">#REF!</definedName>
    <definedName name="Ports" localSheetId="49">#REF!</definedName>
    <definedName name="Ports" localSheetId="50">#REF!</definedName>
    <definedName name="Ports" localSheetId="56">#REF!</definedName>
    <definedName name="Ports" localSheetId="57">#REF!</definedName>
    <definedName name="Ports" localSheetId="5">#REF!</definedName>
    <definedName name="Ports" localSheetId="59">#REF!</definedName>
    <definedName name="Ports" localSheetId="61">#REF!</definedName>
    <definedName name="Ports">#REF!</definedName>
    <definedName name="pp" localSheetId="10">'11'!pp</definedName>
    <definedName name="pp" localSheetId="12">#REF!</definedName>
    <definedName name="pp" localSheetId="1">#REF!</definedName>
    <definedName name="pp" localSheetId="2">#REF!</definedName>
    <definedName name="pp" localSheetId="31">#REF!</definedName>
    <definedName name="pp" localSheetId="3">#REF!</definedName>
    <definedName name="pp" localSheetId="4">#REF!</definedName>
    <definedName name="pp" localSheetId="49">#REF!</definedName>
    <definedName name="pp" localSheetId="50">#REF!</definedName>
    <definedName name="pp" localSheetId="56">#REF!</definedName>
    <definedName name="pp" localSheetId="57">#REF!</definedName>
    <definedName name="pp" localSheetId="5">#REF!</definedName>
    <definedName name="pp" localSheetId="59">#REF!</definedName>
    <definedName name="pp" localSheetId="61">#REF!</definedName>
    <definedName name="pp" localSheetId="6">#REF!</definedName>
    <definedName name="pp" localSheetId="7">#REF!</definedName>
    <definedName name="pp">#REF!</definedName>
    <definedName name="ppim" localSheetId="10" hidden="1">#REF!</definedName>
    <definedName name="ppim" localSheetId="12" hidden="1">#REF!</definedName>
    <definedName name="ppim" localSheetId="1" hidden="1">#REF!</definedName>
    <definedName name="ppim" localSheetId="2" hidden="1">#REF!</definedName>
    <definedName name="ppim" localSheetId="31" hidden="1">#REF!</definedName>
    <definedName name="ppim" localSheetId="3" hidden="1">#REF!</definedName>
    <definedName name="ppim" localSheetId="4" hidden="1">#REF!</definedName>
    <definedName name="ppim" localSheetId="49" hidden="1">#REF!</definedName>
    <definedName name="ppim" localSheetId="50" hidden="1">#REF!</definedName>
    <definedName name="ppim" localSheetId="56" hidden="1">#REF!</definedName>
    <definedName name="ppim" localSheetId="57" hidden="1">#REF!</definedName>
    <definedName name="ppim" localSheetId="5" hidden="1">#REF!</definedName>
    <definedName name="ppim" localSheetId="59" hidden="1">#REF!</definedName>
    <definedName name="ppim" localSheetId="61" hidden="1">#REF!</definedName>
    <definedName name="ppim" localSheetId="6" hidden="1">#REF!</definedName>
    <definedName name="ppim" localSheetId="7" hidden="1">#REF!</definedName>
    <definedName name="ppim" hidden="1">#REF!</definedName>
    <definedName name="ppp" localSheetId="10">#REF!</definedName>
    <definedName name="ppp" localSheetId="31">#REF!</definedName>
    <definedName name="ppp" localSheetId="49">#REF!</definedName>
    <definedName name="ppp" localSheetId="50">#REF!</definedName>
    <definedName name="ppp" localSheetId="56">#REF!</definedName>
    <definedName name="ppp" localSheetId="57">#REF!</definedName>
    <definedName name="ppp" localSheetId="5">#REF!</definedName>
    <definedName name="ppp" localSheetId="59">#REF!</definedName>
    <definedName name="ppp" localSheetId="61">#REF!</definedName>
    <definedName name="ppp">#REF!</definedName>
    <definedName name="ppppp" localSheetId="10">#REF!</definedName>
    <definedName name="ppppp" localSheetId="12">#REF!</definedName>
    <definedName name="ppppp" localSheetId="1">#REF!</definedName>
    <definedName name="ppppp" localSheetId="2">#REF!</definedName>
    <definedName name="ppppp" localSheetId="31">#REF!</definedName>
    <definedName name="ppppp" localSheetId="3">#REF!</definedName>
    <definedName name="ppppp" localSheetId="4">#REF!</definedName>
    <definedName name="ppppp" localSheetId="49">#REF!</definedName>
    <definedName name="ppppp" localSheetId="50">#REF!</definedName>
    <definedName name="ppppp" localSheetId="56">#REF!</definedName>
    <definedName name="ppppp" localSheetId="57">#REF!</definedName>
    <definedName name="ppppp" localSheetId="5">#REF!</definedName>
    <definedName name="ppppp" localSheetId="59">#REF!</definedName>
    <definedName name="ppppp" localSheetId="61">#REF!</definedName>
    <definedName name="ppppp" localSheetId="6">#REF!</definedName>
    <definedName name="ppppp" localSheetId="7">#REF!</definedName>
    <definedName name="ppppp">#REF!</definedName>
    <definedName name="PPPWGT">#N/A</definedName>
    <definedName name="pq" localSheetId="10">#REF!</definedName>
    <definedName name="pq" localSheetId="1">#REF!</definedName>
    <definedName name="pq" localSheetId="2">#REF!</definedName>
    <definedName name="pq" localSheetId="31">#REF!</definedName>
    <definedName name="pq" localSheetId="4">#REF!</definedName>
    <definedName name="pq" localSheetId="49">#REF!</definedName>
    <definedName name="pq" localSheetId="50">#REF!</definedName>
    <definedName name="pq" localSheetId="56">#REF!</definedName>
    <definedName name="pq" localSheetId="57">#REF!</definedName>
    <definedName name="pq" localSheetId="5">#REF!</definedName>
    <definedName name="pq" localSheetId="59">#REF!</definedName>
    <definedName name="pq" localSheetId="61">#REF!</definedName>
    <definedName name="pq" localSheetId="6">#REF!</definedName>
    <definedName name="pq" localSheetId="7">#REF!</definedName>
    <definedName name="pq">#REF!</definedName>
    <definedName name="pr_sr" localSheetId="10">#REF!</definedName>
    <definedName name="pr_sr" localSheetId="31">#REF!</definedName>
    <definedName name="pr_sr" localSheetId="49">#REF!</definedName>
    <definedName name="pr_sr" localSheetId="50">#REF!</definedName>
    <definedName name="pr_sr" localSheetId="56">#REF!</definedName>
    <definedName name="pr_sr" localSheetId="57">#REF!</definedName>
    <definedName name="pr_sr" localSheetId="5">#REF!</definedName>
    <definedName name="pr_sr" localSheetId="59">#REF!</definedName>
    <definedName name="pr_sr" localSheetId="61">#REF!</definedName>
    <definedName name="pr_sr">#REF!</definedName>
    <definedName name="PRGF_Total_Undrawn" localSheetId="10">'[93]Table 2b'!#REF!</definedName>
    <definedName name="PRGF_Total_Undrawn" localSheetId="31">'[93]Table 2b'!#REF!</definedName>
    <definedName name="PRGF_Total_Undrawn" localSheetId="49">'[93]Table 2b'!#REF!</definedName>
    <definedName name="PRGF_Total_Undrawn" localSheetId="50">'[93]Table 2b'!#REF!</definedName>
    <definedName name="PRGF_Total_Undrawn" localSheetId="56">'[93]Table 2b'!#REF!</definedName>
    <definedName name="PRGF_Total_Undrawn" localSheetId="57">'[93]Table 2b'!#REF!</definedName>
    <definedName name="PRGF_Total_Undrawn" localSheetId="5">'[93]Table 2b'!#REF!</definedName>
    <definedName name="PRGF_Total_Undrawn" localSheetId="59">'[93]Table 2b'!#REF!</definedName>
    <definedName name="PRGF_Total_Undrawn" localSheetId="61">'[93]Table 2b'!#REF!</definedName>
    <definedName name="PRGF_Total_Undrawn">'[93]Table 2b'!#REF!</definedName>
    <definedName name="PRICE" localSheetId="10">#REF!</definedName>
    <definedName name="PRICE" localSheetId="31">#REF!</definedName>
    <definedName name="PRICE" localSheetId="49">#REF!</definedName>
    <definedName name="PRICE" localSheetId="50">#REF!</definedName>
    <definedName name="PRICE" localSheetId="56">#REF!</definedName>
    <definedName name="PRICE" localSheetId="57">#REF!</definedName>
    <definedName name="PRICE" localSheetId="5">#REF!</definedName>
    <definedName name="PRICE" localSheetId="59">#REF!</definedName>
    <definedName name="PRICE" localSheetId="61">#REF!</definedName>
    <definedName name="PRICE">#REF!</definedName>
    <definedName name="PRICETAB" localSheetId="10">#REF!</definedName>
    <definedName name="PRICETAB" localSheetId="31">#REF!</definedName>
    <definedName name="PRICETAB" localSheetId="49">#REF!</definedName>
    <definedName name="PRICETAB" localSheetId="50">#REF!</definedName>
    <definedName name="PRICETAB" localSheetId="56">#REF!</definedName>
    <definedName name="PRICETAB" localSheetId="57">#REF!</definedName>
    <definedName name="PRICETAB" localSheetId="5">#REF!</definedName>
    <definedName name="PRICETAB" localSheetId="59">#REF!</definedName>
    <definedName name="PRICETAB" localSheetId="61">#REF!</definedName>
    <definedName name="PRICETAB">#REF!</definedName>
    <definedName name="Princ" localSheetId="10">#REF!</definedName>
    <definedName name="Princ" localSheetId="1">#REF!</definedName>
    <definedName name="Princ" localSheetId="2">#REF!</definedName>
    <definedName name="Princ" localSheetId="31">#REF!</definedName>
    <definedName name="Princ" localSheetId="4">#REF!</definedName>
    <definedName name="Princ" localSheetId="49">#REF!</definedName>
    <definedName name="Princ" localSheetId="50">#REF!</definedName>
    <definedName name="Princ" localSheetId="56">#REF!</definedName>
    <definedName name="Princ" localSheetId="57">#REF!</definedName>
    <definedName name="Princ" localSheetId="5">#REF!</definedName>
    <definedName name="Princ" localSheetId="59">#REF!</definedName>
    <definedName name="Princ" localSheetId="61">#REF!</definedName>
    <definedName name="Princ" localSheetId="6">#REF!</definedName>
    <definedName name="Princ" localSheetId="7">#REF!</definedName>
    <definedName name="Princ">#REF!</definedName>
    <definedName name="PRINT" localSheetId="10">#REF!</definedName>
    <definedName name="PRINT" localSheetId="31">#REF!</definedName>
    <definedName name="PRINT" localSheetId="49">#REF!</definedName>
    <definedName name="PRINT" localSheetId="50">#REF!</definedName>
    <definedName name="PRINT" localSheetId="56">#REF!</definedName>
    <definedName name="PRINT" localSheetId="57">#REF!</definedName>
    <definedName name="PRINT" localSheetId="5">#REF!</definedName>
    <definedName name="PRINT" localSheetId="59">#REF!</definedName>
    <definedName name="PRINT" localSheetId="61">#REF!</definedName>
    <definedName name="PRINT">#REF!</definedName>
    <definedName name="_xlnm.Print_Area" localSheetId="0">'1'!$A$1:$N$47</definedName>
    <definedName name="_xlnm.Print_Area" localSheetId="9">'10'!$A$1:$J$30</definedName>
    <definedName name="_xlnm.Print_Area" localSheetId="10">'11'!$A$1:$F$28</definedName>
    <definedName name="_xlnm.Print_Area" localSheetId="11">'12'!$A$1:$M$136</definedName>
    <definedName name="_xlnm.Print_Area" localSheetId="12">'13'!$A$1:$G$25</definedName>
    <definedName name="_xlnm.Print_Area" localSheetId="14">'15'!$A$1:$CM$67</definedName>
    <definedName name="_xlnm.Print_Area" localSheetId="15">'16'!$A$1:$CL$47</definedName>
    <definedName name="_xlnm.Print_Area" localSheetId="16">'17'!$A$1:$D$207</definedName>
    <definedName name="_xlnm.Print_Area" localSheetId="17">'18'!$A$1:$F$62</definedName>
    <definedName name="_xlnm.Print_Area" localSheetId="18">'19a-19b'!$A$1:$Y$316</definedName>
    <definedName name="_xlnm.Print_Area" localSheetId="1">'2'!$A$1:$N$32</definedName>
    <definedName name="_xlnm.Print_Area" localSheetId="19">'20'!$A$1:$EP$65</definedName>
    <definedName name="_xlnm.Print_Area" localSheetId="20">'21'!$A$1:$EP$65</definedName>
    <definedName name="_xlnm.Print_Area" localSheetId="21">'22'!$A$1:$EP$66</definedName>
    <definedName name="_xlnm.Print_Area" localSheetId="22">'23'!$A$4:$CL$54</definedName>
    <definedName name="_xlnm.Print_Area" localSheetId="23">'24'!$A$1:$CL$41</definedName>
    <definedName name="_xlnm.Print_Area" localSheetId="24">'25a-25b'!$A$1:$CL$67</definedName>
    <definedName name="_xlnm.Print_Area" localSheetId="25">'26'!$A$1:$H$150</definedName>
    <definedName name="_xlnm.Print_Area" localSheetId="26">'27'!$A$1:$EO$143</definedName>
    <definedName name="_xlnm.Print_Area" localSheetId="27">'28'!$A$1:$EN$64</definedName>
    <definedName name="_xlnm.Print_Area" localSheetId="28">'29'!$A$1:$J$152</definedName>
    <definedName name="_xlnm.Print_Area" localSheetId="2">'3'!$A$1:$H$40</definedName>
    <definedName name="_xlnm.Print_Area" localSheetId="29">'30'!$A$42:$I$390</definedName>
    <definedName name="_xlnm.Print_Area" localSheetId="30">'31'!$A$1:$G$33</definedName>
    <definedName name="_xlnm.Print_Area" localSheetId="31">'32'!$A$1:$Y$128</definedName>
    <definedName name="_xlnm.Print_Area" localSheetId="32">'33'!$A$1:$F$96</definedName>
    <definedName name="_xlnm.Print_Area" localSheetId="33">'34a'!$A$1:$F$97</definedName>
    <definedName name="_xlnm.Print_Area" localSheetId="34">'34b'!$A$1:$J$95</definedName>
    <definedName name="_xlnm.Print_Area" localSheetId="35">'35-37'!$A$1:$BQ$48</definedName>
    <definedName name="_xlnm.Print_Area" localSheetId="36">'38'!$A$1:$BL$25</definedName>
    <definedName name="_xlnm.Print_Area" localSheetId="37">'39'!$A$1:$AB$29</definedName>
    <definedName name="_xlnm.Print_Area" localSheetId="3">'4'!$A$1:$I$39</definedName>
    <definedName name="_xlnm.Print_Area" localSheetId="38">'40'!$A$1:$J$19</definedName>
    <definedName name="_xlnm.Print_Area" localSheetId="39">'41a-c'!$A$1:$I$45</definedName>
    <definedName name="_xlnm.Print_Area" localSheetId="40">'42a-b'!$A$1:$O$34</definedName>
    <definedName name="_xlnm.Print_Area" localSheetId="41">'43,44a-b'!$A$1:$K$39</definedName>
    <definedName name="_xlnm.Print_Area" localSheetId="42">'44c-d'!$A$1:$G$24</definedName>
    <definedName name="_xlnm.Print_Area" localSheetId="43">'44e-f'!$A$1:$G$26</definedName>
    <definedName name="_xlnm.Print_Area" localSheetId="44">'45a-b-c'!$A$1:$F$39</definedName>
    <definedName name="_xlnm.Print_Area" localSheetId="45">'46'!$A$1:$D$12</definedName>
    <definedName name="_xlnm.Print_Area" localSheetId="46">'47-48'!$A$1:$K$47</definedName>
    <definedName name="_xlnm.Print_Area" localSheetId="47">'49a-b'!$A$1:$E$31</definedName>
    <definedName name="_xlnm.Print_Area" localSheetId="4">'5'!$A$1:$K$39</definedName>
    <definedName name="_xlnm.Print_Area" localSheetId="48">'50'!$A$1:$E$35</definedName>
    <definedName name="_xlnm.Print_Area" localSheetId="49">'51'!$A$1:$L$228</definedName>
    <definedName name="_xlnm.Print_Area" localSheetId="50">'52'!$A$1:$G$169</definedName>
    <definedName name="_xlnm.Print_Area" localSheetId="51">'53a-b'!$A$1:$O$59</definedName>
    <definedName name="_xlnm.Print_Area" localSheetId="52">'54a'!$A$1:$L$63</definedName>
    <definedName name="_xlnm.Print_Area" localSheetId="53">'54b-c'!$A$1:$FV$41</definedName>
    <definedName name="_xlnm.Print_Area" localSheetId="54">'54d'!$A$1:$H$29</definedName>
    <definedName name="_xlnm.Print_Area" localSheetId="55">'55-56'!$A$1:$N$43</definedName>
    <definedName name="_xlnm.Print_Area" localSheetId="56">'57a-57b'!$A$1:$I$289</definedName>
    <definedName name="_xlnm.Print_Area" localSheetId="57">'58'!$A$1:$H$23</definedName>
    <definedName name="_xlnm.Print_Area" localSheetId="58">'59a-59b'!$A$1:$N$69</definedName>
    <definedName name="_xlnm.Print_Area" localSheetId="5">'6'!$A$1:$N$37</definedName>
    <definedName name="_xlnm.Print_Area" localSheetId="59">'60'!$A$1:$J$101</definedName>
    <definedName name="_xlnm.Print_Area" localSheetId="60">'61a-61b'!$A$1:$O$68</definedName>
    <definedName name="_xlnm.Print_Area" localSheetId="61">'62'!$A$2:$D$18</definedName>
    <definedName name="_xlnm.Print_Area" localSheetId="62">'63'!$A$1:$H$119</definedName>
    <definedName name="_xlnm.Print_Area" localSheetId="6">'7'!$A$1:$N$31</definedName>
    <definedName name="_xlnm.Print_Area" localSheetId="7">'8'!$A$1:$K$51</definedName>
    <definedName name="_xlnm.Print_Area" localSheetId="8">'9'!$A$1:$W$27</definedName>
    <definedName name="_xlnm.Print_Area">#REF!</definedName>
    <definedName name="Print_Area_M2" localSheetId="10">#REF!</definedName>
    <definedName name="Print_Area_M2" localSheetId="12">#REF!</definedName>
    <definedName name="Print_Area_M2" localSheetId="1">#REF!</definedName>
    <definedName name="Print_Area_M2" localSheetId="2">#REF!</definedName>
    <definedName name="Print_Area_M2" localSheetId="31">#REF!</definedName>
    <definedName name="Print_Area_M2" localSheetId="3">#REF!</definedName>
    <definedName name="Print_Area_M2" localSheetId="4">#REF!</definedName>
    <definedName name="Print_Area_M2" localSheetId="49">#REF!</definedName>
    <definedName name="Print_Area_M2" localSheetId="50">#REF!</definedName>
    <definedName name="Print_Area_M2" localSheetId="56">#REF!</definedName>
    <definedName name="Print_Area_M2" localSheetId="57">#REF!</definedName>
    <definedName name="Print_Area_M2" localSheetId="5">#REF!</definedName>
    <definedName name="Print_Area_M2" localSheetId="59">#REF!</definedName>
    <definedName name="Print_Area_M2" localSheetId="61">#REF!</definedName>
    <definedName name="Print_Area_M2" localSheetId="6">#REF!</definedName>
    <definedName name="Print_Area_M2" localSheetId="7">#REF!</definedName>
    <definedName name="Print_Area_M2">#REF!</definedName>
    <definedName name="Print_Area_MI" localSheetId="0">#REF!</definedName>
    <definedName name="Print_Area_MI" localSheetId="10">#REF!</definedName>
    <definedName name="Print_Area_MI" localSheetId="12">#REF!</definedName>
    <definedName name="Print_Area_MI" localSheetId="14">#REF!</definedName>
    <definedName name="Print_Area_MI" localSheetId="15">#REF!</definedName>
    <definedName name="Print_Area_MI" localSheetId="18">#REF!</definedName>
    <definedName name="Print_Area_MI" localSheetId="1">#REF!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25">#REF!</definedName>
    <definedName name="Print_Area_MI" localSheetId="26">#REF!</definedName>
    <definedName name="Print_Area_MI" localSheetId="27">#REF!</definedName>
    <definedName name="Print_Area_MI" localSheetId="28">#REF!</definedName>
    <definedName name="Print_Area_MI" localSheetId="2">#REF!</definedName>
    <definedName name="Print_Area_MI" localSheetId="31">#REF!</definedName>
    <definedName name="Print_Area_MI" localSheetId="32">#REF!</definedName>
    <definedName name="Print_Area_MI" localSheetId="33">#REF!</definedName>
    <definedName name="Print_Area_MI" localSheetId="34">#REF!</definedName>
    <definedName name="Print_Area_MI" localSheetId="35">#REF!</definedName>
    <definedName name="Print_Area_MI" localSheetId="37">#REF!</definedName>
    <definedName name="Print_Area_MI" localSheetId="3">#REF!</definedName>
    <definedName name="Print_Area_MI" localSheetId="39">#REF!</definedName>
    <definedName name="Print_Area_MI" localSheetId="40">#REF!</definedName>
    <definedName name="Print_Area_MI" localSheetId="41">#REF!</definedName>
    <definedName name="Print_Area_MI" localSheetId="42">#REF!</definedName>
    <definedName name="Print_Area_MI" localSheetId="43">#REF!</definedName>
    <definedName name="Print_Area_MI" localSheetId="44">#REF!</definedName>
    <definedName name="Print_Area_MI" localSheetId="46">#REF!</definedName>
    <definedName name="Print_Area_MI" localSheetId="4">#REF!</definedName>
    <definedName name="Print_Area_MI" localSheetId="48">#REF!</definedName>
    <definedName name="Print_Area_MI" localSheetId="49">#REF!</definedName>
    <definedName name="Print_Area_MI" localSheetId="50">#REF!</definedName>
    <definedName name="Print_Area_MI" localSheetId="52">#REF!</definedName>
    <definedName name="Print_Area_MI" localSheetId="53">#REF!</definedName>
    <definedName name="Print_Area_MI" localSheetId="54">#REF!</definedName>
    <definedName name="Print_Area_MI" localSheetId="55">#REF!</definedName>
    <definedName name="Print_Area_MI" localSheetId="56">#REF!</definedName>
    <definedName name="Print_Area_MI" localSheetId="57">#REF!</definedName>
    <definedName name="Print_Area_MI" localSheetId="58">#REF!</definedName>
    <definedName name="Print_Area_MI" localSheetId="5">#REF!</definedName>
    <definedName name="Print_Area_MI" localSheetId="59">#REF!</definedName>
    <definedName name="Print_Area_MI" localSheetId="60">#REF!</definedName>
    <definedName name="Print_Area_MI" localSheetId="61">#REF!</definedName>
    <definedName name="Print_Area_MI" localSheetId="62">#REF!</definedName>
    <definedName name="Print_Area_MI" localSheetId="6">#REF!</definedName>
    <definedName name="Print_Area_MI" localSheetId="7">#REF!</definedName>
    <definedName name="Print_Area_MI">#REF!</definedName>
    <definedName name="PRINT_AREA_MI_7" localSheetId="10">#REF!</definedName>
    <definedName name="PRINT_AREA_MI_7" localSheetId="31">#REF!</definedName>
    <definedName name="PRINT_AREA_MI_7" localSheetId="49">#REF!</definedName>
    <definedName name="PRINT_AREA_MI_7" localSheetId="50">#REF!</definedName>
    <definedName name="PRINT_AREA_MI_7" localSheetId="56">#REF!</definedName>
    <definedName name="PRINT_AREA_MI_7" localSheetId="57">#REF!</definedName>
    <definedName name="PRINT_AREA_MI_7" localSheetId="5">#REF!</definedName>
    <definedName name="PRINT_AREA_MI_7" localSheetId="59">#REF!</definedName>
    <definedName name="PRINT_AREA_MI_7" localSheetId="61">#REF!</definedName>
    <definedName name="PRINT_AREA_MI_7">#REF!</definedName>
    <definedName name="PRINT_AREA_MI10" localSheetId="10">#REF!</definedName>
    <definedName name="PRINT_AREA_MI10" localSheetId="31">#REF!</definedName>
    <definedName name="PRINT_AREA_MI10" localSheetId="49">#REF!</definedName>
    <definedName name="PRINT_AREA_MI10" localSheetId="50">#REF!</definedName>
    <definedName name="PRINT_AREA_MI10" localSheetId="56">#REF!</definedName>
    <definedName name="PRINT_AREA_MI10" localSheetId="57">#REF!</definedName>
    <definedName name="PRINT_AREA_MI10" localSheetId="5">#REF!</definedName>
    <definedName name="PRINT_AREA_MI10" localSheetId="59">#REF!</definedName>
    <definedName name="PRINT_AREA_MI10" localSheetId="61">#REF!</definedName>
    <definedName name="PRINT_AREA_MI10">#REF!</definedName>
    <definedName name="PRINT_AREA_MI8" localSheetId="10">#REF!</definedName>
    <definedName name="PRINT_AREA_MI8" localSheetId="31">#REF!</definedName>
    <definedName name="PRINT_AREA_MI8" localSheetId="49">#REF!</definedName>
    <definedName name="PRINT_AREA_MI8" localSheetId="50">#REF!</definedName>
    <definedName name="PRINT_AREA_MI8" localSheetId="56">#REF!</definedName>
    <definedName name="PRINT_AREA_MI8" localSheetId="57">#REF!</definedName>
    <definedName name="PRINT_AREA_MI8" localSheetId="5">#REF!</definedName>
    <definedName name="PRINT_AREA_MI8" localSheetId="59">#REF!</definedName>
    <definedName name="PRINT_AREA_MI8" localSheetId="61">#REF!</definedName>
    <definedName name="PRINT_AREA_MI8">#REF!</definedName>
    <definedName name="Print_Area_MII" localSheetId="10">#REF!</definedName>
    <definedName name="Print_Area_MII" localSheetId="1">#REF!</definedName>
    <definedName name="Print_Area_MII" localSheetId="2">#REF!</definedName>
    <definedName name="Print_Area_MII" localSheetId="4">#REF!</definedName>
    <definedName name="Print_Area_MII" localSheetId="6">#REF!</definedName>
    <definedName name="Print_Area_MII" localSheetId="7">#REF!</definedName>
    <definedName name="Print_Area_MII">#REF!</definedName>
    <definedName name="Print_Area_Reset" localSheetId="10">OFFSET('11'!Full_Print,0,0,'11'!Last_Row)</definedName>
    <definedName name="Print_Area_Reset" localSheetId="12">OFFSET('13'!Full_Print,0,0,'13'!Last_Row)</definedName>
    <definedName name="Print_Area_Reset" localSheetId="1">OFFSET('2'!Full_Print,0,0,'2'!Last_Row)</definedName>
    <definedName name="Print_Area_Reset" localSheetId="2">OFFSET('3'!Full_Print,0,0,'3'!Last_Row)</definedName>
    <definedName name="Print_Area_Reset" localSheetId="31">OFFSET('32'!Full_Print,0,0,'32'!Last_Row)</definedName>
    <definedName name="Print_Area_Reset" localSheetId="3">OFFSET(Full_Print,0,0,'4'!Last_Row)</definedName>
    <definedName name="Print_Area_Reset" localSheetId="4">OFFSET('5'!Full_Print,0,0,'5'!Last_Row)</definedName>
    <definedName name="Print_Area_Reset" localSheetId="49">OFFSET('51'!Full_Print,0,0,'51'!Last_Row)</definedName>
    <definedName name="Print_Area_Reset" localSheetId="50">OFFSET('52'!Full_Print,0,0,'52'!Last_Row)</definedName>
    <definedName name="Print_Area_Reset" localSheetId="56">OFFSET('57a-57b'!Full_Print,0,0,'57a-57b'!Last_Row)</definedName>
    <definedName name="Print_Area_Reset" localSheetId="57">OFFSET('58'!Full_Print,0,0,'58'!Last_Row)</definedName>
    <definedName name="Print_Area_Reset" localSheetId="5">OFFSET('6'!Full_Print,0,0,'6'!Last_Row)</definedName>
    <definedName name="Print_Area_Reset" localSheetId="59">OFFSET('60'!Full_Print,0,0,'60'!Last_Row)</definedName>
    <definedName name="Print_Area_Reset" localSheetId="61">OFFSET('62'!Full_Print,0,0,'62'!Last_Row)</definedName>
    <definedName name="Print_Area_Reset" localSheetId="6">OFFSET('7'!Full_Print,0,0,'7'!Last_Row)</definedName>
    <definedName name="Print_Area_Reset" localSheetId="7">OFFSET('8'!Full_Print,0,0,'8'!Last_Row)</definedName>
    <definedName name="Print_Area_Reset">OFFSET(Full_Print,0,0,Last_Row)</definedName>
    <definedName name="Print_Area_T3">'[116]Table 3'!$A$1:$I$51</definedName>
    <definedName name="Print_Area_T4">'[116]Table 4'!$A$5:$L$85</definedName>
    <definedName name="Print_Area_T5">'[116]Table 5'!$A$2:$L$56</definedName>
    <definedName name="Print_Area_T6">'[116]Table 6'!$A$1:$AF$86</definedName>
    <definedName name="PRINT_AREA10" localSheetId="10">#REF!</definedName>
    <definedName name="PRINT_AREA10" localSheetId="31">#REF!</definedName>
    <definedName name="PRINT_AREA10" localSheetId="49">#REF!</definedName>
    <definedName name="PRINT_AREA10" localSheetId="50">#REF!</definedName>
    <definedName name="PRINT_AREA10" localSheetId="56">#REF!</definedName>
    <definedName name="PRINT_AREA10" localSheetId="57">#REF!</definedName>
    <definedName name="PRINT_AREA10" localSheetId="5">#REF!</definedName>
    <definedName name="PRINT_AREA10" localSheetId="59">#REF!</definedName>
    <definedName name="PRINT_AREA10" localSheetId="61">#REF!</definedName>
    <definedName name="PRINT_AREA10">#REF!</definedName>
    <definedName name="PRINT_AREA7" localSheetId="10">#REF!</definedName>
    <definedName name="PRINT_AREA7" localSheetId="31">#REF!</definedName>
    <definedName name="PRINT_AREA7" localSheetId="49">#REF!</definedName>
    <definedName name="PRINT_AREA7" localSheetId="50">#REF!</definedName>
    <definedName name="PRINT_AREA7" localSheetId="56">#REF!</definedName>
    <definedName name="PRINT_AREA7" localSheetId="57">#REF!</definedName>
    <definedName name="PRINT_AREA7" localSheetId="5">#REF!</definedName>
    <definedName name="PRINT_AREA7" localSheetId="59">#REF!</definedName>
    <definedName name="PRINT_AREA7" localSheetId="61">#REF!</definedName>
    <definedName name="PRINT_AREA7">#REF!</definedName>
    <definedName name="PRINT_AREA8" localSheetId="10">#REF!</definedName>
    <definedName name="PRINT_AREA8" localSheetId="31">#REF!</definedName>
    <definedName name="PRINT_AREA8" localSheetId="49">#REF!</definedName>
    <definedName name="PRINT_AREA8" localSheetId="50">#REF!</definedName>
    <definedName name="PRINT_AREA8" localSheetId="56">#REF!</definedName>
    <definedName name="PRINT_AREA8" localSheetId="57">#REF!</definedName>
    <definedName name="PRINT_AREA8" localSheetId="5">#REF!</definedName>
    <definedName name="PRINT_AREA8" localSheetId="59">#REF!</definedName>
    <definedName name="PRINT_AREA8" localSheetId="61">#REF!</definedName>
    <definedName name="PRINT_AREA8">#REF!</definedName>
    <definedName name="PRINT_SHEET_F_ALL_YEARS" localSheetId="10">#REF!</definedName>
    <definedName name="PRINT_SHEET_F_ALL_YEARS" localSheetId="31">#REF!</definedName>
    <definedName name="PRINT_SHEET_F_ALL_YEARS" localSheetId="49">#REF!</definedName>
    <definedName name="PRINT_SHEET_F_ALL_YEARS" localSheetId="50">#REF!</definedName>
    <definedName name="PRINT_SHEET_F_ALL_YEARS" localSheetId="56">#REF!</definedName>
    <definedName name="PRINT_SHEET_F_ALL_YEARS" localSheetId="57">#REF!</definedName>
    <definedName name="PRINT_SHEET_F_ALL_YEARS" localSheetId="5">#REF!</definedName>
    <definedName name="PRINT_SHEET_F_ALL_YEARS" localSheetId="59">#REF!</definedName>
    <definedName name="PRINT_SHEET_F_ALL_YEARS" localSheetId="61">#REF!</definedName>
    <definedName name="PRINT_SHEET_F_ALL_YEARS">#REF!</definedName>
    <definedName name="_xlnm.Print_Titles" localSheetId="10">#REF!,#REF!</definedName>
    <definedName name="_xlnm.Print_Titles" localSheetId="22">'23'!$A:$A,'23'!$4:$6</definedName>
    <definedName name="_xlnm.Print_Titles" localSheetId="23">'24'!$A:$A,'24'!$4:$4</definedName>
    <definedName name="_xlnm.Print_Titles" localSheetId="24">'25a-25b'!$A:$A,'25a-25b'!$3:$3</definedName>
    <definedName name="_xlnm.Print_Titles" localSheetId="31">#REF!,#REF!</definedName>
    <definedName name="_xlnm.Print_Titles" localSheetId="49">#REF!,#REF!</definedName>
    <definedName name="_xlnm.Print_Titles" localSheetId="50">#REF!,#REF!</definedName>
    <definedName name="_xlnm.Print_Titles" localSheetId="56">#REF!,#REF!</definedName>
    <definedName name="_xlnm.Print_Titles" localSheetId="57">#REF!,#REF!</definedName>
    <definedName name="_xlnm.Print_Titles" localSheetId="5">#REF!,#REF!</definedName>
    <definedName name="_xlnm.Print_Titles" localSheetId="59">#REF!,#REF!</definedName>
    <definedName name="_xlnm.Print_Titles" localSheetId="61">#REF!,#REF!</definedName>
    <definedName name="_xlnm.Print_Titles" localSheetId="62">'63'!$1:$4</definedName>
    <definedName name="_xlnm.Print_Titles">#REF!,#REF!</definedName>
    <definedName name="Print_Titles_MI" localSheetId="10">#REF!</definedName>
    <definedName name="Print_Titles_MI" localSheetId="31">#REF!</definedName>
    <definedName name="Print_Titles_MI" localSheetId="49">#REF!</definedName>
    <definedName name="Print_Titles_MI" localSheetId="50">#REF!</definedName>
    <definedName name="Print_Titles_MI" localSheetId="56">#REF!</definedName>
    <definedName name="Print_Titles_MI" localSheetId="57">#REF!</definedName>
    <definedName name="Print_Titles_MI" localSheetId="5">#REF!</definedName>
    <definedName name="Print_Titles_MI" localSheetId="59">#REF!</definedName>
    <definedName name="Print_Titles_MI" localSheetId="61">#REF!</definedName>
    <definedName name="Print_Titles_MI">#REF!</definedName>
    <definedName name="print16" localSheetId="10">'[117]16'!#REF!</definedName>
    <definedName name="print16" localSheetId="31">'[117]16'!#REF!</definedName>
    <definedName name="print16" localSheetId="56">'[117]16'!#REF!</definedName>
    <definedName name="print16" localSheetId="57">'[117]16'!#REF!</definedName>
    <definedName name="print16" localSheetId="59">'[117]16'!#REF!</definedName>
    <definedName name="print16" localSheetId="61">'[117]16'!#REF!</definedName>
    <definedName name="print16">'[117]16'!#REF!</definedName>
    <definedName name="print20" localSheetId="10">#REF!</definedName>
    <definedName name="print20" localSheetId="31">#REF!</definedName>
    <definedName name="print20" localSheetId="49">#REF!</definedName>
    <definedName name="print20" localSheetId="50">#REF!</definedName>
    <definedName name="print20" localSheetId="56">#REF!</definedName>
    <definedName name="print20" localSheetId="57">#REF!</definedName>
    <definedName name="print20" localSheetId="5">#REF!</definedName>
    <definedName name="print20" localSheetId="59">#REF!</definedName>
    <definedName name="print20" localSheetId="61">#REF!</definedName>
    <definedName name="print20">#REF!</definedName>
    <definedName name="printA1" localSheetId="10">#REF!</definedName>
    <definedName name="printA1" localSheetId="31">#REF!</definedName>
    <definedName name="printA1" localSheetId="49">#REF!</definedName>
    <definedName name="printA1" localSheetId="50">#REF!</definedName>
    <definedName name="printA1" localSheetId="56">#REF!</definedName>
    <definedName name="printA1" localSheetId="57">#REF!</definedName>
    <definedName name="printA1" localSheetId="5">#REF!</definedName>
    <definedName name="printA1" localSheetId="59">#REF!</definedName>
    <definedName name="printA1" localSheetId="61">#REF!</definedName>
    <definedName name="printA1">#REF!</definedName>
    <definedName name="printA2" localSheetId="10">#REF!</definedName>
    <definedName name="printA2" localSheetId="31">#REF!</definedName>
    <definedName name="printA2" localSheetId="49">#REF!</definedName>
    <definedName name="printA2" localSheetId="50">#REF!</definedName>
    <definedName name="printA2" localSheetId="56">#REF!</definedName>
    <definedName name="printA2" localSheetId="57">#REF!</definedName>
    <definedName name="printA2" localSheetId="5">#REF!</definedName>
    <definedName name="printA2" localSheetId="59">#REF!</definedName>
    <definedName name="printA2" localSheetId="61">#REF!</definedName>
    <definedName name="printA2">#REF!</definedName>
    <definedName name="PrintArea">'[116]Table 2'!$A$3:$L$54</definedName>
    <definedName name="PRINTBOP" localSheetId="10">#REF!</definedName>
    <definedName name="PRINTBOP" localSheetId="31">#REF!</definedName>
    <definedName name="PRINTBOP" localSheetId="49">#REF!</definedName>
    <definedName name="PRINTBOP" localSheetId="50">#REF!</definedName>
    <definedName name="PRINTBOP" localSheetId="56">#REF!</definedName>
    <definedName name="PRINTBOP" localSheetId="57">#REF!</definedName>
    <definedName name="PRINTBOP" localSheetId="5">#REF!</definedName>
    <definedName name="PRINTBOP" localSheetId="59">#REF!</definedName>
    <definedName name="PRINTBOP" localSheetId="61">#REF!</definedName>
    <definedName name="PRINTBOP">#REF!</definedName>
    <definedName name="printing_table1" localSheetId="10">#REF!</definedName>
    <definedName name="printing_table1" localSheetId="31">#REF!</definedName>
    <definedName name="printing_table1" localSheetId="49">#REF!</definedName>
    <definedName name="printing_table1" localSheetId="50">#REF!</definedName>
    <definedName name="printing_table1" localSheetId="56">#REF!</definedName>
    <definedName name="printing_table1" localSheetId="57">#REF!</definedName>
    <definedName name="printing_table1" localSheetId="5">#REF!</definedName>
    <definedName name="printing_table1" localSheetId="59">#REF!</definedName>
    <definedName name="printing_table1" localSheetId="61">#REF!</definedName>
    <definedName name="printing_table1">#REF!</definedName>
    <definedName name="printing_table2" localSheetId="10">#REF!</definedName>
    <definedName name="printing_table2" localSheetId="31">#REF!</definedName>
    <definedName name="printing_table2" localSheetId="49">#REF!</definedName>
    <definedName name="printing_table2" localSheetId="50">#REF!</definedName>
    <definedName name="printing_table2" localSheetId="56">#REF!</definedName>
    <definedName name="printing_table2" localSheetId="57">#REF!</definedName>
    <definedName name="printing_table2" localSheetId="5">#REF!</definedName>
    <definedName name="printing_table2" localSheetId="59">#REF!</definedName>
    <definedName name="printing_table2" localSheetId="61">#REF!</definedName>
    <definedName name="printing_table2">#REF!</definedName>
    <definedName name="PRINTMACRO" localSheetId="10">#REF!</definedName>
    <definedName name="PRINTMACRO" localSheetId="31">#REF!</definedName>
    <definedName name="PRINTMACRO" localSheetId="49">#REF!</definedName>
    <definedName name="PRINTMACRO" localSheetId="50">#REF!</definedName>
    <definedName name="PRINTMACRO" localSheetId="56">#REF!</definedName>
    <definedName name="PRINTMACRO" localSheetId="57">#REF!</definedName>
    <definedName name="PRINTMACRO" localSheetId="5">#REF!</definedName>
    <definedName name="PRINTMACRO" localSheetId="59">#REF!</definedName>
    <definedName name="PRINTMACRO" localSheetId="61">#REF!</definedName>
    <definedName name="PRINTMACRO">#REF!</definedName>
    <definedName name="printnotes" localSheetId="10">#REF!</definedName>
    <definedName name="printnotes" localSheetId="31">#REF!</definedName>
    <definedName name="printnotes" localSheetId="49">#REF!</definedName>
    <definedName name="printnotes" localSheetId="50">#REF!</definedName>
    <definedName name="printnotes" localSheetId="56">#REF!</definedName>
    <definedName name="printnotes" localSheetId="57">#REF!</definedName>
    <definedName name="printnotes" localSheetId="5">#REF!</definedName>
    <definedName name="printnotes" localSheetId="59">#REF!</definedName>
    <definedName name="printnotes" localSheetId="61">#REF!</definedName>
    <definedName name="printnotes">#REF!</definedName>
    <definedName name="printnotes1" localSheetId="10">#REF!</definedName>
    <definedName name="printnotes1" localSheetId="31">#REF!</definedName>
    <definedName name="printnotes1" localSheetId="49">#REF!</definedName>
    <definedName name="printnotes1" localSheetId="50">#REF!</definedName>
    <definedName name="printnotes1" localSheetId="56">#REF!</definedName>
    <definedName name="printnotes1" localSheetId="57">#REF!</definedName>
    <definedName name="printnotes1" localSheetId="5">#REF!</definedName>
    <definedName name="printnotes1" localSheetId="59">#REF!</definedName>
    <definedName name="printnotes1" localSheetId="61">#REF!</definedName>
    <definedName name="printnotes1">#REF!</definedName>
    <definedName name="printnotes2" localSheetId="10">#REF!</definedName>
    <definedName name="printnotes2" localSheetId="31">#REF!</definedName>
    <definedName name="printnotes2" localSheetId="49">#REF!</definedName>
    <definedName name="printnotes2" localSheetId="50">#REF!</definedName>
    <definedName name="printnotes2" localSheetId="56">#REF!</definedName>
    <definedName name="printnotes2" localSheetId="57">#REF!</definedName>
    <definedName name="printnotes2" localSheetId="5">#REF!</definedName>
    <definedName name="printnotes2" localSheetId="59">#REF!</definedName>
    <definedName name="printnotes2" localSheetId="61">#REF!</definedName>
    <definedName name="printnotes2">#REF!</definedName>
    <definedName name="printnotes3" localSheetId="10">#REF!</definedName>
    <definedName name="printnotes3" localSheetId="31">#REF!</definedName>
    <definedName name="printnotes3" localSheetId="49">#REF!</definedName>
    <definedName name="printnotes3" localSheetId="50">#REF!</definedName>
    <definedName name="printnotes3" localSheetId="56">#REF!</definedName>
    <definedName name="printnotes3" localSheetId="57">#REF!</definedName>
    <definedName name="printnotes3" localSheetId="5">#REF!</definedName>
    <definedName name="printnotes3" localSheetId="59">#REF!</definedName>
    <definedName name="printnotes3" localSheetId="61">#REF!</definedName>
    <definedName name="printnotes3">#REF!</definedName>
    <definedName name="PrintThis_Links">[78]Links!$A$1:$F$33</definedName>
    <definedName name="PRMONTH" localSheetId="10">#REF!</definedName>
    <definedName name="PRMONTH" localSheetId="31">#REF!</definedName>
    <definedName name="PRMONTH" localSheetId="49">#REF!</definedName>
    <definedName name="PRMONTH" localSheetId="50">#REF!</definedName>
    <definedName name="PRMONTH" localSheetId="56">#REF!</definedName>
    <definedName name="PRMONTH" localSheetId="57">#REF!</definedName>
    <definedName name="PRMONTH" localSheetId="5">#REF!</definedName>
    <definedName name="PRMONTH" localSheetId="59">#REF!</definedName>
    <definedName name="PRMONTH" localSheetId="61">#REF!</definedName>
    <definedName name="PRMONTH">#REF!</definedName>
    <definedName name="prn">[71]FSUOUT!$B$2:$V$32</definedName>
    <definedName name="pro" localSheetId="10">'[26]10'!#REF!</definedName>
    <definedName name="pro" localSheetId="12">'[27]10'!#REF!</definedName>
    <definedName name="pro" localSheetId="1">'[27]10'!#REF!</definedName>
    <definedName name="pro" localSheetId="2">'[27]10'!#REF!</definedName>
    <definedName name="pro" localSheetId="31">'[26]10'!#REF!</definedName>
    <definedName name="pro" localSheetId="3">'[27]10'!#REF!</definedName>
    <definedName name="pro" localSheetId="4">'[26]10'!#REF!</definedName>
    <definedName name="pro" localSheetId="49">'[27]10'!#REF!</definedName>
    <definedName name="pro" localSheetId="50">'[27]10'!#REF!</definedName>
    <definedName name="pro" localSheetId="56">'[26]10'!#REF!</definedName>
    <definedName name="pro" localSheetId="57">'[26]10'!#REF!</definedName>
    <definedName name="pro" localSheetId="5">'[26]10'!#REF!</definedName>
    <definedName name="pro" localSheetId="59">'[26]10'!#REF!</definedName>
    <definedName name="pro" localSheetId="61">'[26]10'!#REF!</definedName>
    <definedName name="pro" localSheetId="6">'[27]10'!#REF!</definedName>
    <definedName name="pro" localSheetId="7">'[27]10'!#REF!</definedName>
    <definedName name="pro">'[27]10'!#REF!</definedName>
    <definedName name="PROG" localSheetId="10">#REF!</definedName>
    <definedName name="PROG" localSheetId="31">#REF!</definedName>
    <definedName name="PROG" localSheetId="49">#REF!</definedName>
    <definedName name="PROG" localSheetId="50">#REF!</definedName>
    <definedName name="PROG" localSheetId="56">#REF!</definedName>
    <definedName name="PROG" localSheetId="57">#REF!</definedName>
    <definedName name="PROG" localSheetId="5">#REF!</definedName>
    <definedName name="PROG" localSheetId="59">#REF!</definedName>
    <definedName name="PROG" localSheetId="61">#REF!</definedName>
    <definedName name="PROG">#REF!</definedName>
    <definedName name="Prog1998" localSheetId="10">'[118]2003'!#REF!</definedName>
    <definedName name="Prog1998" localSheetId="31">'[118]2003'!#REF!</definedName>
    <definedName name="Prog1998" localSheetId="49">'[118]2003'!#REF!</definedName>
    <definedName name="Prog1998" localSheetId="50">'[118]2003'!#REF!</definedName>
    <definedName name="Prog1998" localSheetId="56">'[118]2003'!#REF!</definedName>
    <definedName name="Prog1998" localSheetId="57">'[118]2003'!#REF!</definedName>
    <definedName name="Prog1998" localSheetId="59">'[118]2003'!#REF!</definedName>
    <definedName name="Prog1998" localSheetId="61">'[118]2003'!#REF!</definedName>
    <definedName name="Prog1998">'[118]2003'!#REF!</definedName>
    <definedName name="proj00" localSheetId="10">[119]sources!#REF!</definedName>
    <definedName name="proj00" localSheetId="31">[119]sources!#REF!</definedName>
    <definedName name="proj00" localSheetId="49">[119]sources!#REF!</definedName>
    <definedName name="proj00" localSheetId="50">[119]sources!#REF!</definedName>
    <definedName name="proj00" localSheetId="56">[119]sources!#REF!</definedName>
    <definedName name="proj00" localSheetId="57">[119]sources!#REF!</definedName>
    <definedName name="proj00" localSheetId="59">[119]sources!#REF!</definedName>
    <definedName name="proj00" localSheetId="61">[119]sources!#REF!</definedName>
    <definedName name="proj00">[119]sources!#REF!</definedName>
    <definedName name="prphalf">[104]Sheet4!$C$3:$G$57</definedName>
    <definedName name="PRPINTSEPT">[120]STOCK!$D$4:$W$102</definedName>
    <definedName name="PRYEAR" localSheetId="10">#REF!</definedName>
    <definedName name="PRYEAR" localSheetId="31">#REF!</definedName>
    <definedName name="PRYEAR" localSheetId="49">#REF!</definedName>
    <definedName name="PRYEAR" localSheetId="50">#REF!</definedName>
    <definedName name="PRYEAR" localSheetId="56">#REF!</definedName>
    <definedName name="PRYEAR" localSheetId="57">#REF!</definedName>
    <definedName name="PRYEAR" localSheetId="5">#REF!</definedName>
    <definedName name="PRYEAR" localSheetId="59">#REF!</definedName>
    <definedName name="PRYEAR" localSheetId="61">#REF!</definedName>
    <definedName name="PRYEAR">#REF!</definedName>
    <definedName name="PTE" localSheetId="10">#REF!</definedName>
    <definedName name="PTE" localSheetId="31">#REF!</definedName>
    <definedName name="PTE" localSheetId="49">#REF!</definedName>
    <definedName name="PTE" localSheetId="50">#REF!</definedName>
    <definedName name="PTE" localSheetId="56">#REF!</definedName>
    <definedName name="PTE" localSheetId="57">#REF!</definedName>
    <definedName name="PTE" localSheetId="5">#REF!</definedName>
    <definedName name="PTE" localSheetId="59">#REF!</definedName>
    <definedName name="PTE" localSheetId="61">#REF!</definedName>
    <definedName name="PTE">#REF!</definedName>
    <definedName name="PX.REC.REER" localSheetId="10">#REF!</definedName>
    <definedName name="PX.REC.REER" localSheetId="31">#REF!</definedName>
    <definedName name="PX.REC.REER" localSheetId="49">#REF!</definedName>
    <definedName name="PX.REC.REER" localSheetId="50">#REF!</definedName>
    <definedName name="PX.REC.REER" localSheetId="56">#REF!</definedName>
    <definedName name="PX.REC.REER" localSheetId="57">#REF!</definedName>
    <definedName name="PX.REC.REER" localSheetId="5">#REF!</definedName>
    <definedName name="PX.REC.REER" localSheetId="59">#REF!</definedName>
    <definedName name="PX.REC.REER" localSheetId="61">#REF!</definedName>
    <definedName name="PX.REC.REER">#REF!</definedName>
    <definedName name="q" localSheetId="10">#REF!</definedName>
    <definedName name="q" localSheetId="12">#REF!</definedName>
    <definedName name="q" localSheetId="1">#REF!</definedName>
    <definedName name="q" localSheetId="2">#REF!</definedName>
    <definedName name="q" localSheetId="31">#REF!</definedName>
    <definedName name="q" localSheetId="3">#REF!</definedName>
    <definedName name="q" localSheetId="4">#REF!</definedName>
    <definedName name="q" localSheetId="49">#REF!</definedName>
    <definedName name="q" localSheetId="50">#REF!</definedName>
    <definedName name="q" localSheetId="56">#REF!</definedName>
    <definedName name="q" localSheetId="57">#REF!</definedName>
    <definedName name="q" localSheetId="5">#REF!</definedName>
    <definedName name="q" localSheetId="59">#REF!</definedName>
    <definedName name="q" localSheetId="61">#REF!</definedName>
    <definedName name="q" localSheetId="6">#REF!</definedName>
    <definedName name="q" localSheetId="7">#REF!</definedName>
    <definedName name="q">#REF!</definedName>
    <definedName name="Q_5" localSheetId="10">#REF!</definedName>
    <definedName name="Q_5" localSheetId="31">#REF!</definedName>
    <definedName name="Q_5" localSheetId="49">#REF!</definedName>
    <definedName name="Q_5" localSheetId="50">#REF!</definedName>
    <definedName name="Q_5" localSheetId="56">#REF!</definedName>
    <definedName name="Q_5" localSheetId="57">#REF!</definedName>
    <definedName name="Q_5" localSheetId="5">#REF!</definedName>
    <definedName name="Q_5" localSheetId="59">#REF!</definedName>
    <definedName name="Q_5" localSheetId="61">#REF!</definedName>
    <definedName name="Q_5">#REF!</definedName>
    <definedName name="Q_6" localSheetId="10">#REF!</definedName>
    <definedName name="Q_6" localSheetId="31">#REF!</definedName>
    <definedName name="Q_6" localSheetId="49">#REF!</definedName>
    <definedName name="Q_6" localSheetId="50">#REF!</definedName>
    <definedName name="Q_6" localSheetId="56">#REF!</definedName>
    <definedName name="Q_6" localSheetId="57">#REF!</definedName>
    <definedName name="Q_6" localSheetId="5">#REF!</definedName>
    <definedName name="Q_6" localSheetId="59">#REF!</definedName>
    <definedName name="Q_6" localSheetId="61">#REF!</definedName>
    <definedName name="Q_6">#REF!</definedName>
    <definedName name="Q_7" localSheetId="10">#REF!</definedName>
    <definedName name="Q_7" localSheetId="31">#REF!</definedName>
    <definedName name="Q_7" localSheetId="49">#REF!</definedName>
    <definedName name="Q_7" localSheetId="50">#REF!</definedName>
    <definedName name="Q_7" localSheetId="56">#REF!</definedName>
    <definedName name="Q_7" localSheetId="57">#REF!</definedName>
    <definedName name="Q_7" localSheetId="5">#REF!</definedName>
    <definedName name="Q_7" localSheetId="59">#REF!</definedName>
    <definedName name="Q_7" localSheetId="61">#REF!</definedName>
    <definedName name="Q_7">#REF!</definedName>
    <definedName name="Q6_" localSheetId="10">#REF!</definedName>
    <definedName name="Q6_" localSheetId="31">#REF!</definedName>
    <definedName name="Q6_" localSheetId="49">#REF!</definedName>
    <definedName name="Q6_" localSheetId="50">#REF!</definedName>
    <definedName name="Q6_" localSheetId="56">#REF!</definedName>
    <definedName name="Q6_" localSheetId="57">#REF!</definedName>
    <definedName name="Q6_" localSheetId="5">#REF!</definedName>
    <definedName name="Q6_" localSheetId="59">#REF!</definedName>
    <definedName name="Q6_" localSheetId="61">#REF!</definedName>
    <definedName name="Q6_">#REF!</definedName>
    <definedName name="QC96_97" localSheetId="10">#REF!</definedName>
    <definedName name="QC96_97" localSheetId="31">#REF!</definedName>
    <definedName name="QC96_97" localSheetId="49">#REF!</definedName>
    <definedName name="QC96_97" localSheetId="50">#REF!</definedName>
    <definedName name="QC96_97" localSheetId="56">#REF!</definedName>
    <definedName name="QC96_97" localSheetId="57">#REF!</definedName>
    <definedName name="QC96_97" localSheetId="5">#REF!</definedName>
    <definedName name="QC96_97" localSheetId="59">#REF!</definedName>
    <definedName name="QC96_97" localSheetId="61">#REF!</definedName>
    <definedName name="QC96_97">#REF!</definedName>
    <definedName name="QFISCAL" localSheetId="10">'[121]Quarterly Raw Data'!#REF!</definedName>
    <definedName name="QFISCAL">'[121]Quarterly Raw Data'!#REF!</definedName>
    <definedName name="QN96_7" localSheetId="10">#REF!</definedName>
    <definedName name="QN96_7" localSheetId="31">#REF!</definedName>
    <definedName name="QN96_7" localSheetId="49">#REF!</definedName>
    <definedName name="QN96_7" localSheetId="50">#REF!</definedName>
    <definedName name="QN96_7" localSheetId="56">#REF!</definedName>
    <definedName name="QN96_7" localSheetId="57">#REF!</definedName>
    <definedName name="QN96_7" localSheetId="5">#REF!</definedName>
    <definedName name="QN96_7" localSheetId="59">#REF!</definedName>
    <definedName name="QN96_7" localSheetId="61">#REF!</definedName>
    <definedName name="QN96_7">#REF!</definedName>
    <definedName name="qq" localSheetId="10">#REF!</definedName>
    <definedName name="qq" localSheetId="12">#REF!</definedName>
    <definedName name="qq" localSheetId="1">#REF!</definedName>
    <definedName name="qq" localSheetId="2">#REF!</definedName>
    <definedName name="qq" localSheetId="31">#REF!</definedName>
    <definedName name="qq" localSheetId="3">#REF!</definedName>
    <definedName name="qq" localSheetId="4">#REF!</definedName>
    <definedName name="qq" localSheetId="49">#REF!</definedName>
    <definedName name="qq" localSheetId="50">#REF!</definedName>
    <definedName name="qq" localSheetId="56">#REF!</definedName>
    <definedName name="qq" localSheetId="57">#REF!</definedName>
    <definedName name="qq" localSheetId="5">#REF!</definedName>
    <definedName name="qq" localSheetId="59">#REF!</definedName>
    <definedName name="qq" localSheetId="61">#REF!</definedName>
    <definedName name="qq" localSheetId="6">#REF!</definedName>
    <definedName name="qq" localSheetId="7">#REF!</definedName>
    <definedName name="qq">#REF!</definedName>
    <definedName name="qqq" localSheetId="10">#REF!</definedName>
    <definedName name="qqq" localSheetId="12">#REF!</definedName>
    <definedName name="qqq" localSheetId="1">#REF!</definedName>
    <definedName name="qqq" localSheetId="2">#REF!</definedName>
    <definedName name="qqq" localSheetId="31">#REF!</definedName>
    <definedName name="qqq" localSheetId="4">#REF!</definedName>
    <definedName name="qqq" localSheetId="49">#REF!</definedName>
    <definedName name="qqq" localSheetId="50">#REF!</definedName>
    <definedName name="qqq" localSheetId="56">#REF!</definedName>
    <definedName name="qqq" localSheetId="57">#REF!</definedName>
    <definedName name="qqq" localSheetId="5">#REF!</definedName>
    <definedName name="qqq" localSheetId="59">#REF!</definedName>
    <definedName name="qqq" localSheetId="61">#REF!</definedName>
    <definedName name="qqq" localSheetId="6">#REF!</definedName>
    <definedName name="qqq" localSheetId="7">#REF!</definedName>
    <definedName name="qqq">#REF!</definedName>
    <definedName name="QQQQQ" localSheetId="10">#REF!</definedName>
    <definedName name="QQQQQ" localSheetId="31">#REF!</definedName>
    <definedName name="QQQQQ" localSheetId="49">#REF!</definedName>
    <definedName name="QQQQQ" localSheetId="50">#REF!</definedName>
    <definedName name="QQQQQ" localSheetId="56">#REF!</definedName>
    <definedName name="QQQQQ" localSheetId="57">#REF!</definedName>
    <definedName name="QQQQQ" localSheetId="5">#REF!</definedName>
    <definedName name="QQQQQ" localSheetId="59">#REF!</definedName>
    <definedName name="QQQQQ" localSheetId="61">#REF!</definedName>
    <definedName name="QQQQQ">#REF!</definedName>
    <definedName name="QTAB7" localSheetId="10">'[121]Quarterly MacroFlow'!#REF!</definedName>
    <definedName name="QTAB7">'[121]Quarterly MacroFlow'!#REF!</definedName>
    <definedName name="QTAB7A" localSheetId="10">'[121]Quarterly MacroFlow'!#REF!</definedName>
    <definedName name="QTAB7A">'[121]Quarterly MacroFlow'!#REF!</definedName>
    <definedName name="quit_dlog" localSheetId="10">'11'!quit_dlog</definedName>
    <definedName name="quit_dlog" localSheetId="31">'32'!quit_dlog</definedName>
    <definedName name="quit_dlog" localSheetId="49">'51'!quit_dlog</definedName>
    <definedName name="quit_dlog" localSheetId="50">'52'!quit_dlog</definedName>
    <definedName name="quit_dlog" localSheetId="56">'57a-57b'!quit_dlog</definedName>
    <definedName name="quit_dlog" localSheetId="57">'58'!quit_dlog</definedName>
    <definedName name="quit_dlog" localSheetId="5">'6'!quit_dlog</definedName>
    <definedName name="quit_dlog" localSheetId="59">'60'!quit_dlog</definedName>
    <definedName name="quit_dlog" localSheetId="61">'62'!quit_dlog</definedName>
    <definedName name="quit_dlog">[0]!quit_dlog</definedName>
    <definedName name="QUOTA" localSheetId="10">[64]AMB!#REF!</definedName>
    <definedName name="QUOTA" localSheetId="31">[64]AMB!#REF!</definedName>
    <definedName name="QUOTA" localSheetId="49">[64]AMB!#REF!</definedName>
    <definedName name="QUOTA" localSheetId="50">[64]AMB!#REF!</definedName>
    <definedName name="QUOTA" localSheetId="56">[64]AMB!#REF!</definedName>
    <definedName name="QUOTA" localSheetId="57">[64]AMB!#REF!</definedName>
    <definedName name="QUOTA" localSheetId="5">[64]AMB!#REF!</definedName>
    <definedName name="QUOTA" localSheetId="59">[64]AMB!#REF!</definedName>
    <definedName name="QUOTA" localSheetId="61">[64]AMB!#REF!</definedName>
    <definedName name="QUOTA">[64]AMB!#REF!</definedName>
    <definedName name="QW" localSheetId="10">#REF!</definedName>
    <definedName name="QW" localSheetId="31">#REF!</definedName>
    <definedName name="QW" localSheetId="49">#REF!</definedName>
    <definedName name="QW" localSheetId="50">#REF!</definedName>
    <definedName name="QW" localSheetId="56">#REF!</definedName>
    <definedName name="QW" localSheetId="57">#REF!</definedName>
    <definedName name="QW" localSheetId="5">#REF!</definedName>
    <definedName name="QW" localSheetId="59">#REF!</definedName>
    <definedName name="QW" localSheetId="61">#REF!</definedName>
    <definedName name="QW">#REF!</definedName>
    <definedName name="Range_TableA" localSheetId="10">#REF!</definedName>
    <definedName name="Range_TableA" localSheetId="31">#REF!</definedName>
    <definedName name="Range_TableA" localSheetId="49">#REF!</definedName>
    <definedName name="Range_TableA" localSheetId="50">#REF!</definedName>
    <definedName name="Range_TableA" localSheetId="56">#REF!</definedName>
    <definedName name="Range_TableA" localSheetId="57">#REF!</definedName>
    <definedName name="Range_TableA" localSheetId="5">#REF!</definedName>
    <definedName name="Range_TableA" localSheetId="59">#REF!</definedName>
    <definedName name="Range_TableA" localSheetId="61">#REF!</definedName>
    <definedName name="Range_TableA">#REF!</definedName>
    <definedName name="Range_TableB_1" localSheetId="10">#REF!</definedName>
    <definedName name="Range_TableB_1" localSheetId="31">#REF!</definedName>
    <definedName name="Range_TableB_1" localSheetId="49">#REF!</definedName>
    <definedName name="Range_TableB_1" localSheetId="50">#REF!</definedName>
    <definedName name="Range_TableB_1" localSheetId="56">#REF!</definedName>
    <definedName name="Range_TableB_1" localSheetId="57">#REF!</definedName>
    <definedName name="Range_TableB_1" localSheetId="5">#REF!</definedName>
    <definedName name="Range_TableB_1" localSheetId="59">#REF!</definedName>
    <definedName name="Range_TableB_1" localSheetId="61">#REF!</definedName>
    <definedName name="Range_TableB_1">#REF!</definedName>
    <definedName name="Range_TableB_2" localSheetId="10">#REF!</definedName>
    <definedName name="Range_TableB_2" localSheetId="31">#REF!</definedName>
    <definedName name="Range_TableB_2" localSheetId="49">#REF!</definedName>
    <definedName name="Range_TableB_2" localSheetId="50">#REF!</definedName>
    <definedName name="Range_TableB_2" localSheetId="56">#REF!</definedName>
    <definedName name="Range_TableB_2" localSheetId="57">#REF!</definedName>
    <definedName name="Range_TableB_2" localSheetId="5">#REF!</definedName>
    <definedName name="Range_TableB_2" localSheetId="59">#REF!</definedName>
    <definedName name="Range_TableB_2" localSheetId="61">#REF!</definedName>
    <definedName name="Range_TableB_2">#REF!</definedName>
    <definedName name="Range_TableB_3" localSheetId="10">#REF!</definedName>
    <definedName name="Range_TableB_3" localSheetId="31">#REF!</definedName>
    <definedName name="Range_TableB_3" localSheetId="49">#REF!</definedName>
    <definedName name="Range_TableB_3" localSheetId="50">#REF!</definedName>
    <definedName name="Range_TableB_3" localSheetId="56">#REF!</definedName>
    <definedName name="Range_TableB_3" localSheetId="57">#REF!</definedName>
    <definedName name="Range_TableB_3" localSheetId="5">#REF!</definedName>
    <definedName name="Range_TableB_3" localSheetId="59">#REF!</definedName>
    <definedName name="Range_TableB_3" localSheetId="61">#REF!</definedName>
    <definedName name="Range_TableB_3">#REF!</definedName>
    <definedName name="Range_TableB_4" localSheetId="10">#REF!</definedName>
    <definedName name="Range_TableB_4" localSheetId="31">#REF!</definedName>
    <definedName name="Range_TableB_4" localSheetId="49">#REF!</definedName>
    <definedName name="Range_TableB_4" localSheetId="50">#REF!</definedName>
    <definedName name="Range_TableB_4" localSheetId="56">#REF!</definedName>
    <definedName name="Range_TableB_4" localSheetId="57">#REF!</definedName>
    <definedName name="Range_TableB_4" localSheetId="5">#REF!</definedName>
    <definedName name="Range_TableB_4" localSheetId="59">#REF!</definedName>
    <definedName name="Range_TableB_4" localSheetId="61">#REF!</definedName>
    <definedName name="Range_TableB_4">#REF!</definedName>
    <definedName name="Range_TableB_5" localSheetId="10">#REF!</definedName>
    <definedName name="Range_TableB_5" localSheetId="31">#REF!</definedName>
    <definedName name="Range_TableB_5" localSheetId="49">#REF!</definedName>
    <definedName name="Range_TableB_5" localSheetId="50">#REF!</definedName>
    <definedName name="Range_TableB_5" localSheetId="56">#REF!</definedName>
    <definedName name="Range_TableB_5" localSheetId="57">#REF!</definedName>
    <definedName name="Range_TableB_5" localSheetId="5">#REF!</definedName>
    <definedName name="Range_TableB_5" localSheetId="59">#REF!</definedName>
    <definedName name="Range_TableB_5" localSheetId="61">#REF!</definedName>
    <definedName name="Range_TableB_5">#REF!</definedName>
    <definedName name="Range_TableB1_1" localSheetId="10">#REF!</definedName>
    <definedName name="Range_TableB1_1" localSheetId="31">#REF!</definedName>
    <definedName name="Range_TableB1_1" localSheetId="49">#REF!</definedName>
    <definedName name="Range_TableB1_1" localSheetId="50">#REF!</definedName>
    <definedName name="Range_TableB1_1" localSheetId="56">#REF!</definedName>
    <definedName name="Range_TableB1_1" localSheetId="57">#REF!</definedName>
    <definedName name="Range_TableB1_1" localSheetId="5">#REF!</definedName>
    <definedName name="Range_TableB1_1" localSheetId="59">#REF!</definedName>
    <definedName name="Range_TableB1_1" localSheetId="61">#REF!</definedName>
    <definedName name="Range_TableB1_1">#REF!</definedName>
    <definedName name="Range_TableB1_2" localSheetId="10">#REF!</definedName>
    <definedName name="Range_TableB1_2" localSheetId="31">#REF!</definedName>
    <definedName name="Range_TableB1_2" localSheetId="49">#REF!</definedName>
    <definedName name="Range_TableB1_2" localSheetId="50">#REF!</definedName>
    <definedName name="Range_TableB1_2" localSheetId="56">#REF!</definedName>
    <definedName name="Range_TableB1_2" localSheetId="57">#REF!</definedName>
    <definedName name="Range_TableB1_2" localSheetId="5">#REF!</definedName>
    <definedName name="Range_TableB1_2" localSheetId="59">#REF!</definedName>
    <definedName name="Range_TableB1_2" localSheetId="61">#REF!</definedName>
    <definedName name="Range_TableB1_2">#REF!</definedName>
    <definedName name="Range_TableB1_3" localSheetId="10">#REF!</definedName>
    <definedName name="Range_TableB1_3" localSheetId="31">#REF!</definedName>
    <definedName name="Range_TableB1_3" localSheetId="49">#REF!</definedName>
    <definedName name="Range_TableB1_3" localSheetId="50">#REF!</definedName>
    <definedName name="Range_TableB1_3" localSheetId="56">#REF!</definedName>
    <definedName name="Range_TableB1_3" localSheetId="57">#REF!</definedName>
    <definedName name="Range_TableB1_3" localSheetId="5">#REF!</definedName>
    <definedName name="Range_TableB1_3" localSheetId="59">#REF!</definedName>
    <definedName name="Range_TableB1_3" localSheetId="61">#REF!</definedName>
    <definedName name="Range_TableB1_3">#REF!</definedName>
    <definedName name="rate">[122]rate!$A$3:$C$21</definedName>
    <definedName name="re" localSheetId="10">[91]Page77!#REF!</definedName>
    <definedName name="re" localSheetId="12">[123]Page77!#REF!</definedName>
    <definedName name="re" localSheetId="1">[123]Page77!#REF!</definedName>
    <definedName name="re" localSheetId="2">[123]Page77!#REF!</definedName>
    <definedName name="re" localSheetId="31">[91]Page77!#REF!</definedName>
    <definedName name="re" localSheetId="4">[123]Page77!#REF!</definedName>
    <definedName name="re" localSheetId="49">[123]Page77!#REF!</definedName>
    <definedName name="re" localSheetId="50">[123]Page77!#REF!</definedName>
    <definedName name="re" localSheetId="56">[91]Page77!#REF!</definedName>
    <definedName name="re" localSheetId="57">[91]Page77!#REF!</definedName>
    <definedName name="re" localSheetId="58">[91]Page77!#REF!</definedName>
    <definedName name="re" localSheetId="5">[123]Page77!#REF!</definedName>
    <definedName name="re" localSheetId="59">[91]Page77!#REF!</definedName>
    <definedName name="re" localSheetId="60">[91]Page77!#REF!</definedName>
    <definedName name="re" localSheetId="61">[91]Page77!#REF!</definedName>
    <definedName name="re" localSheetId="62">[91]Page77!#REF!</definedName>
    <definedName name="re" localSheetId="6">[123]Page77!#REF!</definedName>
    <definedName name="re" localSheetId="7">[123]Page77!#REF!</definedName>
    <definedName name="re">[123]Page77!#REF!</definedName>
    <definedName name="red" localSheetId="10">#REF!</definedName>
    <definedName name="red" localSheetId="31">#REF!</definedName>
    <definedName name="red" localSheetId="49">#REF!</definedName>
    <definedName name="red" localSheetId="50">#REF!</definedName>
    <definedName name="red" localSheetId="56">#REF!</definedName>
    <definedName name="red" localSheetId="57">#REF!</definedName>
    <definedName name="red" localSheetId="5">#REF!</definedName>
    <definedName name="red" localSheetId="59">#REF!</definedName>
    <definedName name="red" localSheetId="61">#REF!</definedName>
    <definedName name="red">#REF!</definedName>
    <definedName name="RED.DET" localSheetId="10">#REF!</definedName>
    <definedName name="RED.DET" localSheetId="31">#REF!</definedName>
    <definedName name="RED.DET" localSheetId="49">#REF!</definedName>
    <definedName name="RED.DET" localSheetId="50">#REF!</definedName>
    <definedName name="RED.DET" localSheetId="56">#REF!</definedName>
    <definedName name="RED.DET" localSheetId="57">#REF!</definedName>
    <definedName name="RED.DET" localSheetId="5">#REF!</definedName>
    <definedName name="RED.DET" localSheetId="59">#REF!</definedName>
    <definedName name="RED.DET" localSheetId="61">#REF!</definedName>
    <definedName name="RED.DET">#REF!</definedName>
    <definedName name="RED.DET_" localSheetId="10">#REF!</definedName>
    <definedName name="RED.DET_" localSheetId="31">#REF!</definedName>
    <definedName name="RED.DET_" localSheetId="49">#REF!</definedName>
    <definedName name="RED.DET_" localSheetId="50">#REF!</definedName>
    <definedName name="RED.DET_" localSheetId="56">#REF!</definedName>
    <definedName name="RED.DET_" localSheetId="57">#REF!</definedName>
    <definedName name="RED.DET_" localSheetId="5">#REF!</definedName>
    <definedName name="RED.DET_" localSheetId="59">#REF!</definedName>
    <definedName name="RED.DET_" localSheetId="61">#REF!</definedName>
    <definedName name="RED.DET_">#REF!</definedName>
    <definedName name="RED.EXP" localSheetId="10">#REF!</definedName>
    <definedName name="RED.EXP" localSheetId="31">#REF!</definedName>
    <definedName name="RED.EXP" localSheetId="49">#REF!</definedName>
    <definedName name="RED.EXP" localSheetId="50">#REF!</definedName>
    <definedName name="RED.EXP" localSheetId="56">#REF!</definedName>
    <definedName name="RED.EXP" localSheetId="57">#REF!</definedName>
    <definedName name="RED.EXP" localSheetId="5">#REF!</definedName>
    <definedName name="RED.EXP" localSheetId="59">#REF!</definedName>
    <definedName name="RED.EXP" localSheetId="61">#REF!</definedName>
    <definedName name="RED.EXP">#REF!</definedName>
    <definedName name="RED.IMP" localSheetId="10">#REF!</definedName>
    <definedName name="RED.IMP" localSheetId="31">#REF!</definedName>
    <definedName name="RED.IMP" localSheetId="49">#REF!</definedName>
    <definedName name="RED.IMP" localSheetId="50">#REF!</definedName>
    <definedName name="RED.IMP" localSheetId="56">#REF!</definedName>
    <definedName name="RED.IMP" localSheetId="57">#REF!</definedName>
    <definedName name="RED.IMP" localSheetId="5">#REF!</definedName>
    <definedName name="RED.IMP" localSheetId="59">#REF!</definedName>
    <definedName name="RED.IMP" localSheetId="61">#REF!</definedName>
    <definedName name="RED.IMP">#REF!</definedName>
    <definedName name="RED.TOT" localSheetId="10">#REF!</definedName>
    <definedName name="RED.TOT" localSheetId="31">#REF!</definedName>
    <definedName name="RED.TOT" localSheetId="49">#REF!</definedName>
    <definedName name="RED.TOT" localSheetId="50">#REF!</definedName>
    <definedName name="RED.TOT" localSheetId="56">#REF!</definedName>
    <definedName name="RED.TOT" localSheetId="57">#REF!</definedName>
    <definedName name="RED.TOT" localSheetId="5">#REF!</definedName>
    <definedName name="RED.TOT" localSheetId="59">#REF!</definedName>
    <definedName name="RED.TOT" localSheetId="61">#REF!</definedName>
    <definedName name="RED.TOT">#REF!</definedName>
    <definedName name="RED_BOP" localSheetId="10">#REF!</definedName>
    <definedName name="RED_BOP" localSheetId="31">#REF!</definedName>
    <definedName name="RED_BOP" localSheetId="49">#REF!</definedName>
    <definedName name="RED_BOP" localSheetId="50">#REF!</definedName>
    <definedName name="RED_BOP" localSheetId="56">#REF!</definedName>
    <definedName name="RED_BOP" localSheetId="57">#REF!</definedName>
    <definedName name="RED_BOP" localSheetId="5">#REF!</definedName>
    <definedName name="RED_BOP" localSheetId="59">#REF!</definedName>
    <definedName name="RED_BOP" localSheetId="61">#REF!</definedName>
    <definedName name="RED_BOP">#REF!</definedName>
    <definedName name="red_cpi" localSheetId="10">#REF!</definedName>
    <definedName name="red_cpi" localSheetId="31">#REF!</definedName>
    <definedName name="red_cpi" localSheetId="49">#REF!</definedName>
    <definedName name="red_cpi" localSheetId="50">#REF!</definedName>
    <definedName name="red_cpi" localSheetId="56">#REF!</definedName>
    <definedName name="red_cpi" localSheetId="57">#REF!</definedName>
    <definedName name="red_cpi" localSheetId="5">#REF!</definedName>
    <definedName name="red_cpi" localSheetId="59">#REF!</definedName>
    <definedName name="red_cpi" localSheetId="61">#REF!</definedName>
    <definedName name="red_cpi">#REF!</definedName>
    <definedName name="RED_D" localSheetId="10">#REF!</definedName>
    <definedName name="RED_D" localSheetId="31">#REF!</definedName>
    <definedName name="RED_D" localSheetId="49">#REF!</definedName>
    <definedName name="RED_D" localSheetId="50">#REF!</definedName>
    <definedName name="RED_D" localSheetId="56">#REF!</definedName>
    <definedName name="RED_D" localSheetId="57">#REF!</definedName>
    <definedName name="RED_D" localSheetId="5">#REF!</definedName>
    <definedName name="RED_D" localSheetId="59">#REF!</definedName>
    <definedName name="RED_D" localSheetId="61">#REF!</definedName>
    <definedName name="RED_D">#REF!</definedName>
    <definedName name="RED_DS" localSheetId="10">#REF!</definedName>
    <definedName name="RED_DS" localSheetId="31">#REF!</definedName>
    <definedName name="RED_DS" localSheetId="49">#REF!</definedName>
    <definedName name="RED_DS" localSheetId="50">#REF!</definedName>
    <definedName name="RED_DS" localSheetId="56">#REF!</definedName>
    <definedName name="RED_DS" localSheetId="57">#REF!</definedName>
    <definedName name="RED_DS" localSheetId="5">#REF!</definedName>
    <definedName name="RED_DS" localSheetId="59">#REF!</definedName>
    <definedName name="RED_DS" localSheetId="61">#REF!</definedName>
    <definedName name="RED_DS">#REF!</definedName>
    <definedName name="red_gdp_exp" localSheetId="10">#REF!</definedName>
    <definedName name="red_gdp_exp" localSheetId="31">#REF!</definedName>
    <definedName name="red_gdp_exp" localSheetId="49">#REF!</definedName>
    <definedName name="red_gdp_exp" localSheetId="50">#REF!</definedName>
    <definedName name="red_gdp_exp" localSheetId="56">#REF!</definedName>
    <definedName name="red_gdp_exp" localSheetId="57">#REF!</definedName>
    <definedName name="red_gdp_exp" localSheetId="5">#REF!</definedName>
    <definedName name="red_gdp_exp" localSheetId="59">#REF!</definedName>
    <definedName name="red_gdp_exp" localSheetId="61">#REF!</definedName>
    <definedName name="red_gdp_exp">#REF!</definedName>
    <definedName name="red_govt_empl" localSheetId="10">#REF!</definedName>
    <definedName name="red_govt_empl" localSheetId="31">#REF!</definedName>
    <definedName name="red_govt_empl" localSheetId="49">#REF!</definedName>
    <definedName name="red_govt_empl" localSheetId="50">#REF!</definedName>
    <definedName name="red_govt_empl" localSheetId="56">#REF!</definedName>
    <definedName name="red_govt_empl" localSheetId="57">#REF!</definedName>
    <definedName name="red_govt_empl" localSheetId="5">#REF!</definedName>
    <definedName name="red_govt_empl" localSheetId="59">#REF!</definedName>
    <definedName name="red_govt_empl" localSheetId="61">#REF!</definedName>
    <definedName name="red_govt_empl">#REF!</definedName>
    <definedName name="RED_NATCPI" localSheetId="10">#REF!</definedName>
    <definedName name="RED_NATCPI" localSheetId="31">#REF!</definedName>
    <definedName name="RED_NATCPI" localSheetId="49">#REF!</definedName>
    <definedName name="RED_NATCPI" localSheetId="50">#REF!</definedName>
    <definedName name="RED_NATCPI" localSheetId="56">#REF!</definedName>
    <definedName name="RED_NATCPI" localSheetId="57">#REF!</definedName>
    <definedName name="RED_NATCPI" localSheetId="5">#REF!</definedName>
    <definedName name="RED_NATCPI" localSheetId="59">#REF!</definedName>
    <definedName name="RED_NATCPI" localSheetId="61">#REF!</definedName>
    <definedName name="RED_NATCPI">#REF!</definedName>
    <definedName name="RED_TBCPI" localSheetId="10">#REF!</definedName>
    <definedName name="RED_TBCPI" localSheetId="31">#REF!</definedName>
    <definedName name="RED_TBCPI" localSheetId="49">#REF!</definedName>
    <definedName name="RED_TBCPI" localSheetId="50">#REF!</definedName>
    <definedName name="RED_TBCPI" localSheetId="56">#REF!</definedName>
    <definedName name="RED_TBCPI" localSheetId="57">#REF!</definedName>
    <definedName name="RED_TBCPI" localSheetId="5">#REF!</definedName>
    <definedName name="RED_TBCPI" localSheetId="59">#REF!</definedName>
    <definedName name="RED_TBCPI" localSheetId="61">#REF!</definedName>
    <definedName name="RED_TBCPI">#REF!</definedName>
    <definedName name="RED_TRD" localSheetId="10">#REF!</definedName>
    <definedName name="RED_TRD" localSheetId="31">#REF!</definedName>
    <definedName name="RED_TRD" localSheetId="49">#REF!</definedName>
    <definedName name="RED_TRD" localSheetId="50">#REF!</definedName>
    <definedName name="RED_TRD" localSheetId="56">#REF!</definedName>
    <definedName name="RED_TRD" localSheetId="57">#REF!</definedName>
    <definedName name="RED_TRD" localSheetId="5">#REF!</definedName>
    <definedName name="RED_TRD" localSheetId="59">#REF!</definedName>
    <definedName name="RED_TRD" localSheetId="61">#REF!</definedName>
    <definedName name="RED_TRD">#REF!</definedName>
    <definedName name="REDFAC" localSheetId="10">#REF!</definedName>
    <definedName name="REDFAC" localSheetId="31">#REF!</definedName>
    <definedName name="REDFAC" localSheetId="49">#REF!</definedName>
    <definedName name="REDFAC" localSheetId="50">#REF!</definedName>
    <definedName name="REDFAC" localSheetId="56">#REF!</definedName>
    <definedName name="REDFAC" localSheetId="57">#REF!</definedName>
    <definedName name="REDFAC" localSheetId="5">#REF!</definedName>
    <definedName name="REDFAC" localSheetId="59">#REF!</definedName>
    <definedName name="REDFAC" localSheetId="61">#REF!</definedName>
    <definedName name="REDFAC">#REF!</definedName>
    <definedName name="redtab28" localSheetId="10">'[81]27'!#REF!</definedName>
    <definedName name="redtab28">'[81]27'!#REF!</definedName>
    <definedName name="redtab29" localSheetId="10">'[81]27'!#REF!</definedName>
    <definedName name="redtab29">'[81]27'!#REF!</definedName>
    <definedName name="redtab30" localSheetId="10">'[81]27'!#REF!</definedName>
    <definedName name="redtab30">'[81]27'!#REF!</definedName>
    <definedName name="redtab31" localSheetId="10">'[81]27'!#REF!</definedName>
    <definedName name="redtab31">'[81]27'!#REF!</definedName>
    <definedName name="redtab32" localSheetId="10">'[81]27'!#REF!</definedName>
    <definedName name="redtab32">'[81]27'!#REF!</definedName>
    <definedName name="redtab33" localSheetId="10">'[81]27'!#REF!</definedName>
    <definedName name="redtab33">'[81]27'!#REF!</definedName>
    <definedName name="redtab34" localSheetId="10">'[81]27'!#REF!</definedName>
    <definedName name="redtab34">'[81]27'!#REF!</definedName>
    <definedName name="redtab35" localSheetId="10">#REF!</definedName>
    <definedName name="redtab35" localSheetId="31">#REF!</definedName>
    <definedName name="redtab35" localSheetId="49">#REF!</definedName>
    <definedName name="redtab35" localSheetId="50">#REF!</definedName>
    <definedName name="redtab35" localSheetId="56">#REF!</definedName>
    <definedName name="redtab35" localSheetId="57">#REF!</definedName>
    <definedName name="redtab35" localSheetId="5">#REF!</definedName>
    <definedName name="redtab35" localSheetId="59">#REF!</definedName>
    <definedName name="redtab35" localSheetId="61">#REF!</definedName>
    <definedName name="redtab35">#REF!</definedName>
    <definedName name="REDTbl3" localSheetId="10">#REF!</definedName>
    <definedName name="REDTbl3" localSheetId="31">#REF!</definedName>
    <definedName name="REDTbl3" localSheetId="49">#REF!</definedName>
    <definedName name="REDTbl3" localSheetId="50">#REF!</definedName>
    <definedName name="REDTbl3" localSheetId="56">#REF!</definedName>
    <definedName name="REDTbl3" localSheetId="57">#REF!</definedName>
    <definedName name="REDTbl3" localSheetId="5">#REF!</definedName>
    <definedName name="REDTbl3" localSheetId="59">#REF!</definedName>
    <definedName name="REDTbl3" localSheetId="61">#REF!</definedName>
    <definedName name="REDTbl3">#REF!</definedName>
    <definedName name="REDTbl4" localSheetId="10">#REF!</definedName>
    <definedName name="REDTbl4" localSheetId="31">#REF!</definedName>
    <definedName name="REDTbl4" localSheetId="49">#REF!</definedName>
    <definedName name="REDTbl4" localSheetId="50">#REF!</definedName>
    <definedName name="REDTbl4" localSheetId="56">#REF!</definedName>
    <definedName name="REDTbl4" localSheetId="57">#REF!</definedName>
    <definedName name="REDTbl4" localSheetId="5">#REF!</definedName>
    <definedName name="REDTbl4" localSheetId="59">#REF!</definedName>
    <definedName name="REDTbl4" localSheetId="61">#REF!</definedName>
    <definedName name="REDTbl4">#REF!</definedName>
    <definedName name="REDTbl5" localSheetId="10">#REF!</definedName>
    <definedName name="REDTbl5" localSheetId="31">#REF!</definedName>
    <definedName name="REDTbl5" localSheetId="49">#REF!</definedName>
    <definedName name="REDTbl5" localSheetId="50">#REF!</definedName>
    <definedName name="REDTbl5" localSheetId="56">#REF!</definedName>
    <definedName name="REDTbl5" localSheetId="57">#REF!</definedName>
    <definedName name="REDTbl5" localSheetId="5">#REF!</definedName>
    <definedName name="REDTbl5" localSheetId="59">#REF!</definedName>
    <definedName name="REDTbl5" localSheetId="61">#REF!</definedName>
    <definedName name="REDTbl5">#REF!</definedName>
    <definedName name="REDTbl6" localSheetId="10">#REF!</definedName>
    <definedName name="REDTbl6" localSheetId="31">#REF!</definedName>
    <definedName name="REDTbl6" localSheetId="49">#REF!</definedName>
    <definedName name="REDTbl6" localSheetId="50">#REF!</definedName>
    <definedName name="REDTbl6" localSheetId="56">#REF!</definedName>
    <definedName name="REDTbl6" localSheetId="57">#REF!</definedName>
    <definedName name="REDTbl6" localSheetId="5">#REF!</definedName>
    <definedName name="REDTbl6" localSheetId="59">#REF!</definedName>
    <definedName name="REDTbl6" localSheetId="61">#REF!</definedName>
    <definedName name="REDTbl6">#REF!</definedName>
    <definedName name="REDTbl7" localSheetId="10">#REF!</definedName>
    <definedName name="REDTbl7" localSheetId="31">#REF!</definedName>
    <definedName name="REDTbl7" localSheetId="49">#REF!</definedName>
    <definedName name="REDTbl7" localSheetId="50">#REF!</definedName>
    <definedName name="REDTbl7" localSheetId="56">#REF!</definedName>
    <definedName name="REDTbl7" localSheetId="57">#REF!</definedName>
    <definedName name="REDTbl7" localSheetId="5">#REF!</definedName>
    <definedName name="REDTbl7" localSheetId="59">#REF!</definedName>
    <definedName name="REDTbl7" localSheetId="61">#REF!</definedName>
    <definedName name="REDTbl7">#REF!</definedName>
    <definedName name="REDUC" localSheetId="10">#REF!</definedName>
    <definedName name="REDUC" localSheetId="31">#REF!</definedName>
    <definedName name="REDUC" localSheetId="49">#REF!</definedName>
    <definedName name="REDUC" localSheetId="50">#REF!</definedName>
    <definedName name="REDUC" localSheetId="56">#REF!</definedName>
    <definedName name="REDUC" localSheetId="57">#REF!</definedName>
    <definedName name="REDUC" localSheetId="5">#REF!</definedName>
    <definedName name="REDUC" localSheetId="59">#REF!</definedName>
    <definedName name="REDUC" localSheetId="61">#REF!</definedName>
    <definedName name="REDUC">#REF!</definedName>
    <definedName name="reducido" localSheetId="10">'11'!reducido</definedName>
    <definedName name="reducido" localSheetId="31">'32'!reducido</definedName>
    <definedName name="reducido" localSheetId="49">'51'!reducido</definedName>
    <definedName name="reducido" localSheetId="50">'52'!reducido</definedName>
    <definedName name="reducido" localSheetId="56">'57a-57b'!reducido</definedName>
    <definedName name="reducido" localSheetId="57">'58'!reducido</definedName>
    <definedName name="reducido" localSheetId="5">'6'!reducido</definedName>
    <definedName name="reducido" localSheetId="59">'60'!reducido</definedName>
    <definedName name="reducido" localSheetId="61">'62'!reducido</definedName>
    <definedName name="reducido">[0]!reducido</definedName>
    <definedName name="reduct" localSheetId="10">#REF!</definedName>
    <definedName name="reduct" localSheetId="31">#REF!</definedName>
    <definedName name="reduct" localSheetId="49">#REF!</definedName>
    <definedName name="reduct" localSheetId="50">#REF!</definedName>
    <definedName name="reduct" localSheetId="56">#REF!</definedName>
    <definedName name="reduct" localSheetId="57">#REF!</definedName>
    <definedName name="reduct" localSheetId="5">#REF!</definedName>
    <definedName name="reduct" localSheetId="59">#REF!</definedName>
    <definedName name="reduct" localSheetId="61">#REF!</definedName>
    <definedName name="reduct">#REF!</definedName>
    <definedName name="RES_" localSheetId="10">[40]T1!#REF!</definedName>
    <definedName name="RES_" localSheetId="31">[40]T1!#REF!</definedName>
    <definedName name="RES_" localSheetId="49">[40]T1!#REF!</definedName>
    <definedName name="RES_" localSheetId="50">[40]T1!#REF!</definedName>
    <definedName name="RES_" localSheetId="56">[40]T1!#REF!</definedName>
    <definedName name="RES_" localSheetId="57">[40]T1!#REF!</definedName>
    <definedName name="RES_" localSheetId="5">[40]T1!#REF!</definedName>
    <definedName name="RES_" localSheetId="59">[40]T1!#REF!</definedName>
    <definedName name="RES_" localSheetId="61">[40]T1!#REF!</definedName>
    <definedName name="RES_">[40]T1!#REF!</definedName>
    <definedName name="RES_SDR" localSheetId="10">#REF!</definedName>
    <definedName name="RES_SDR" localSheetId="31">#REF!</definedName>
    <definedName name="RES_SDR" localSheetId="49">#REF!</definedName>
    <definedName name="RES_SDR" localSheetId="50">#REF!</definedName>
    <definedName name="RES_SDR" localSheetId="56">#REF!</definedName>
    <definedName name="RES_SDR" localSheetId="57">#REF!</definedName>
    <definedName name="RES_SDR" localSheetId="5">#REF!</definedName>
    <definedName name="RES_SDR" localSheetId="59">#REF!</definedName>
    <definedName name="RES_SDR" localSheetId="61">#REF!</definedName>
    <definedName name="RES_SDR">#REF!</definedName>
    <definedName name="Rescheduling_assumptions_continued" localSheetId="10">#REF!</definedName>
    <definedName name="Rescheduling_assumptions_continued" localSheetId="31">#REF!</definedName>
    <definedName name="Rescheduling_assumptions_continued" localSheetId="49">#REF!</definedName>
    <definedName name="Rescheduling_assumptions_continued" localSheetId="50">#REF!</definedName>
    <definedName name="Rescheduling_assumptions_continued" localSheetId="56">#REF!</definedName>
    <definedName name="Rescheduling_assumptions_continued" localSheetId="57">#REF!</definedName>
    <definedName name="Rescheduling_assumptions_continued" localSheetId="5">#REF!</definedName>
    <definedName name="Rescheduling_assumptions_continued" localSheetId="59">#REF!</definedName>
    <definedName name="Rescheduling_assumptions_continued" localSheetId="61">#REF!</definedName>
    <definedName name="Rescheduling_assumptions_continued">#REF!</definedName>
    <definedName name="Rev" localSheetId="10">#REF!</definedName>
    <definedName name="Rev" localSheetId="31">#REF!</definedName>
    <definedName name="Rev" localSheetId="49">#REF!</definedName>
    <definedName name="Rev" localSheetId="50">#REF!</definedName>
    <definedName name="Rev" localSheetId="56">#REF!</definedName>
    <definedName name="Rev" localSheetId="57">#REF!</definedName>
    <definedName name="Rev" localSheetId="5">#REF!</definedName>
    <definedName name="Rev" localSheetId="59">#REF!</definedName>
    <definedName name="Rev" localSheetId="61">#REF!</definedName>
    <definedName name="Rev">#REF!</definedName>
    <definedName name="Rev_GDP" localSheetId="10">#REF!</definedName>
    <definedName name="Rev_GDP" localSheetId="31">#REF!</definedName>
    <definedName name="Rev_GDP" localSheetId="49">#REF!</definedName>
    <definedName name="Rev_GDP" localSheetId="50">#REF!</definedName>
    <definedName name="Rev_GDP" localSheetId="56">#REF!</definedName>
    <definedName name="Rev_GDP" localSheetId="57">#REF!</definedName>
    <definedName name="Rev_GDP" localSheetId="5">#REF!</definedName>
    <definedName name="Rev_GDP" localSheetId="59">#REF!</definedName>
    <definedName name="Rev_GDP" localSheetId="61">#REF!</definedName>
    <definedName name="Rev_GDP">#REF!</definedName>
    <definedName name="revenue">[124]C!$A$747:$IV$747</definedName>
    <definedName name="Revisions" localSheetId="10">#REF!</definedName>
    <definedName name="Revisions" localSheetId="31">#REF!</definedName>
    <definedName name="Revisions" localSheetId="49">#REF!</definedName>
    <definedName name="Revisions" localSheetId="50">#REF!</definedName>
    <definedName name="Revisions" localSheetId="56">#REF!</definedName>
    <definedName name="Revisions" localSheetId="57">#REF!</definedName>
    <definedName name="Revisions" localSheetId="5">#REF!</definedName>
    <definedName name="Revisions" localSheetId="59">#REF!</definedName>
    <definedName name="Revisions" localSheetId="61">#REF!</definedName>
    <definedName name="Revisions">#REF!</definedName>
    <definedName name="REZ" localSheetId="10">#REF!</definedName>
    <definedName name="REZ" localSheetId="12">#REF!</definedName>
    <definedName name="REZ" localSheetId="1">#REF!</definedName>
    <definedName name="REZ" localSheetId="2">#REF!</definedName>
    <definedName name="REZ" localSheetId="31">#REF!</definedName>
    <definedName name="REZ" localSheetId="4">#REF!</definedName>
    <definedName name="REZ" localSheetId="49">#REF!</definedName>
    <definedName name="REZ" localSheetId="50">#REF!</definedName>
    <definedName name="REZ" localSheetId="56">#REF!</definedName>
    <definedName name="REZ" localSheetId="57">#REF!</definedName>
    <definedName name="REZ" localSheetId="5">#REF!</definedName>
    <definedName name="REZ" localSheetId="59">#REF!</definedName>
    <definedName name="REZ" localSheetId="61">#REF!</definedName>
    <definedName name="REZ" localSheetId="6">#REF!</definedName>
    <definedName name="REZ" localSheetId="7">#REF!</definedName>
    <definedName name="REZ">#REF!</definedName>
    <definedName name="RgCcode">[42]EERProfile!$B$2</definedName>
    <definedName name="RgCName">[42]EERProfile!$A$2</definedName>
    <definedName name="RGDPA" localSheetId="10">#REF!</definedName>
    <definedName name="RGDPA" localSheetId="31">#REF!</definedName>
    <definedName name="RGDPA" localSheetId="49">#REF!</definedName>
    <definedName name="RGDPA" localSheetId="50">#REF!</definedName>
    <definedName name="RGDPA" localSheetId="56">#REF!</definedName>
    <definedName name="RGDPA" localSheetId="57">#REF!</definedName>
    <definedName name="RGDPA" localSheetId="5">#REF!</definedName>
    <definedName name="RGDPA" localSheetId="59">#REF!</definedName>
    <definedName name="RGDPA" localSheetId="61">#REF!</definedName>
    <definedName name="RGDPA">#REF!</definedName>
    <definedName name="RgFdBaseYr">[42]EERProfile!$O$2</definedName>
    <definedName name="RgFdBper">[42]EERProfile!$M$2</definedName>
    <definedName name="RgFdDefBaseYr">[42]EERProfile!$P$2</definedName>
    <definedName name="RgFdEper">[42]EERProfile!$N$2</definedName>
    <definedName name="RgFdGrFoot">[42]EERProfile!$AC$2</definedName>
    <definedName name="RgFdGrSeries">[42]EERProfile!$AA$2:$AA$7</definedName>
    <definedName name="RgFdGrSeriesVal">[42]EERProfile!$AB$2:$AB$7</definedName>
    <definedName name="RgFdGrType">[42]EERProfile!$Z$2</definedName>
    <definedName name="RgFdPartCseries">[42]EERProfile!$K$2</definedName>
    <definedName name="RgFdPartCsource" localSheetId="10">#REF!</definedName>
    <definedName name="RgFdPartCsource" localSheetId="31">#REF!</definedName>
    <definedName name="RgFdPartCsource" localSheetId="49">#REF!</definedName>
    <definedName name="RgFdPartCsource" localSheetId="50">#REF!</definedName>
    <definedName name="RgFdPartCsource" localSheetId="56">#REF!</definedName>
    <definedName name="RgFdPartCsource" localSheetId="57">#REF!</definedName>
    <definedName name="RgFdPartCsource" localSheetId="5">#REF!</definedName>
    <definedName name="RgFdPartCsource" localSheetId="59">#REF!</definedName>
    <definedName name="RgFdPartCsource" localSheetId="61">#REF!</definedName>
    <definedName name="RgFdPartCsource">#REF!</definedName>
    <definedName name="RgFdPartEseries" localSheetId="10">#REF!</definedName>
    <definedName name="RgFdPartEseries" localSheetId="31">#REF!</definedName>
    <definedName name="RgFdPartEseries" localSheetId="49">#REF!</definedName>
    <definedName name="RgFdPartEseries" localSheetId="50">#REF!</definedName>
    <definedName name="RgFdPartEseries" localSheetId="56">#REF!</definedName>
    <definedName name="RgFdPartEseries" localSheetId="57">#REF!</definedName>
    <definedName name="RgFdPartEseries" localSheetId="5">#REF!</definedName>
    <definedName name="RgFdPartEseries" localSheetId="59">#REF!</definedName>
    <definedName name="RgFdPartEseries" localSheetId="61">#REF!</definedName>
    <definedName name="RgFdPartEseries">#REF!</definedName>
    <definedName name="RgFdPartEsource" localSheetId="10">#REF!</definedName>
    <definedName name="RgFdPartEsource" localSheetId="31">#REF!</definedName>
    <definedName name="RgFdPartEsource" localSheetId="49">#REF!</definedName>
    <definedName name="RgFdPartEsource" localSheetId="50">#REF!</definedName>
    <definedName name="RgFdPartEsource" localSheetId="56">#REF!</definedName>
    <definedName name="RgFdPartEsource" localSheetId="57">#REF!</definedName>
    <definedName name="RgFdPartEsource" localSheetId="5">#REF!</definedName>
    <definedName name="RgFdPartEsource" localSheetId="59">#REF!</definedName>
    <definedName name="RgFdPartEsource" localSheetId="61">#REF!</definedName>
    <definedName name="RgFdPartEsource">#REF!</definedName>
    <definedName name="RgFdPartUserFile">[42]EERProfile!$L$2</definedName>
    <definedName name="RgFdReptCSeries" localSheetId="10">#REF!</definedName>
    <definedName name="RgFdReptCSeries" localSheetId="31">#REF!</definedName>
    <definedName name="RgFdReptCSeries" localSheetId="49">#REF!</definedName>
    <definedName name="RgFdReptCSeries" localSheetId="50">#REF!</definedName>
    <definedName name="RgFdReptCSeries" localSheetId="56">#REF!</definedName>
    <definedName name="RgFdReptCSeries" localSheetId="57">#REF!</definedName>
    <definedName name="RgFdReptCSeries" localSheetId="5">#REF!</definedName>
    <definedName name="RgFdReptCSeries" localSheetId="59">#REF!</definedName>
    <definedName name="RgFdReptCSeries" localSheetId="61">#REF!</definedName>
    <definedName name="RgFdReptCSeries">#REF!</definedName>
    <definedName name="RgFdReptCsource" localSheetId="10">#REF!</definedName>
    <definedName name="RgFdReptCsource" localSheetId="31">#REF!</definedName>
    <definedName name="RgFdReptCsource" localSheetId="49">#REF!</definedName>
    <definedName name="RgFdReptCsource" localSheetId="50">#REF!</definedName>
    <definedName name="RgFdReptCsource" localSheetId="56">#REF!</definedName>
    <definedName name="RgFdReptCsource" localSheetId="57">#REF!</definedName>
    <definedName name="RgFdReptCsource" localSheetId="5">#REF!</definedName>
    <definedName name="RgFdReptCsource" localSheetId="59">#REF!</definedName>
    <definedName name="RgFdReptCsource" localSheetId="61">#REF!</definedName>
    <definedName name="RgFdReptCsource">#REF!</definedName>
    <definedName name="RgFdReptEseries" localSheetId="10">#REF!</definedName>
    <definedName name="RgFdReptEseries" localSheetId="31">#REF!</definedName>
    <definedName name="RgFdReptEseries" localSheetId="49">#REF!</definedName>
    <definedName name="RgFdReptEseries" localSheetId="50">#REF!</definedName>
    <definedName name="RgFdReptEseries" localSheetId="56">#REF!</definedName>
    <definedName name="RgFdReptEseries" localSheetId="57">#REF!</definedName>
    <definedName name="RgFdReptEseries" localSheetId="5">#REF!</definedName>
    <definedName name="RgFdReptEseries" localSheetId="59">#REF!</definedName>
    <definedName name="RgFdReptEseries" localSheetId="61">#REF!</definedName>
    <definedName name="RgFdReptEseries">#REF!</definedName>
    <definedName name="RgFdReptEsource" localSheetId="10">#REF!</definedName>
    <definedName name="RgFdReptEsource" localSheetId="31">#REF!</definedName>
    <definedName name="RgFdReptEsource" localSheetId="49">#REF!</definedName>
    <definedName name="RgFdReptEsource" localSheetId="50">#REF!</definedName>
    <definedName name="RgFdReptEsource" localSheetId="56">#REF!</definedName>
    <definedName name="RgFdReptEsource" localSheetId="57">#REF!</definedName>
    <definedName name="RgFdReptEsource" localSheetId="5">#REF!</definedName>
    <definedName name="RgFdReptEsource" localSheetId="59">#REF!</definedName>
    <definedName name="RgFdReptEsource" localSheetId="61">#REF!</definedName>
    <definedName name="RgFdReptEsource">#REF!</definedName>
    <definedName name="RgFdReptUserFile">[42]EERProfile!$G$2</definedName>
    <definedName name="RgFdSAMethod" localSheetId="10">#REF!</definedName>
    <definedName name="RgFdSAMethod" localSheetId="31">#REF!</definedName>
    <definedName name="RgFdSAMethod" localSheetId="49">#REF!</definedName>
    <definedName name="RgFdSAMethod" localSheetId="50">#REF!</definedName>
    <definedName name="RgFdSAMethod" localSheetId="56">#REF!</definedName>
    <definedName name="RgFdSAMethod" localSheetId="57">#REF!</definedName>
    <definedName name="RgFdSAMethod" localSheetId="5">#REF!</definedName>
    <definedName name="RgFdSAMethod" localSheetId="59">#REF!</definedName>
    <definedName name="RgFdSAMethod" localSheetId="61">#REF!</definedName>
    <definedName name="RgFdSAMethod">#REF!</definedName>
    <definedName name="RgFdTbBper" localSheetId="10">#REF!</definedName>
    <definedName name="RgFdTbBper" localSheetId="31">#REF!</definedName>
    <definedName name="RgFdTbBper" localSheetId="49">#REF!</definedName>
    <definedName name="RgFdTbBper" localSheetId="50">#REF!</definedName>
    <definedName name="RgFdTbBper" localSheetId="56">#REF!</definedName>
    <definedName name="RgFdTbBper" localSheetId="57">#REF!</definedName>
    <definedName name="RgFdTbBper" localSheetId="5">#REF!</definedName>
    <definedName name="RgFdTbBper" localSheetId="59">#REF!</definedName>
    <definedName name="RgFdTbBper" localSheetId="61">#REF!</definedName>
    <definedName name="RgFdTbBper">#REF!</definedName>
    <definedName name="RgFdTbCreate" localSheetId="10">#REF!</definedName>
    <definedName name="RgFdTbCreate" localSheetId="31">#REF!</definedName>
    <definedName name="RgFdTbCreate" localSheetId="49">#REF!</definedName>
    <definedName name="RgFdTbCreate" localSheetId="50">#REF!</definedName>
    <definedName name="RgFdTbCreate" localSheetId="56">#REF!</definedName>
    <definedName name="RgFdTbCreate" localSheetId="57">#REF!</definedName>
    <definedName name="RgFdTbCreate" localSheetId="5">#REF!</definedName>
    <definedName name="RgFdTbCreate" localSheetId="59">#REF!</definedName>
    <definedName name="RgFdTbCreate" localSheetId="61">#REF!</definedName>
    <definedName name="RgFdTbCreate">#REF!</definedName>
    <definedName name="RgFdTbEper" localSheetId="10">#REF!</definedName>
    <definedName name="RgFdTbEper" localSheetId="31">#REF!</definedName>
    <definedName name="RgFdTbEper" localSheetId="49">#REF!</definedName>
    <definedName name="RgFdTbEper" localSheetId="50">#REF!</definedName>
    <definedName name="RgFdTbEper" localSheetId="56">#REF!</definedName>
    <definedName name="RgFdTbEper" localSheetId="57">#REF!</definedName>
    <definedName name="RgFdTbEper" localSheetId="5">#REF!</definedName>
    <definedName name="RgFdTbEper" localSheetId="59">#REF!</definedName>
    <definedName name="RgFdTbEper" localSheetId="61">#REF!</definedName>
    <definedName name="RgFdTbEper">#REF!</definedName>
    <definedName name="RGFdTbFoot" localSheetId="10">#REF!</definedName>
    <definedName name="RGFdTbFoot" localSheetId="31">#REF!</definedName>
    <definedName name="RGFdTbFoot" localSheetId="49">#REF!</definedName>
    <definedName name="RGFdTbFoot" localSheetId="50">#REF!</definedName>
    <definedName name="RGFdTbFoot" localSheetId="56">#REF!</definedName>
    <definedName name="RGFdTbFoot" localSheetId="57">#REF!</definedName>
    <definedName name="RGFdTbFoot" localSheetId="5">#REF!</definedName>
    <definedName name="RGFdTbFoot" localSheetId="59">#REF!</definedName>
    <definedName name="RGFdTbFoot" localSheetId="61">#REF!</definedName>
    <definedName name="RGFdTbFoot">#REF!</definedName>
    <definedName name="RgFdTbFreq" localSheetId="10">#REF!</definedName>
    <definedName name="RgFdTbFreq" localSheetId="31">#REF!</definedName>
    <definedName name="RgFdTbFreq" localSheetId="49">#REF!</definedName>
    <definedName name="RgFdTbFreq" localSheetId="50">#REF!</definedName>
    <definedName name="RgFdTbFreq" localSheetId="56">#REF!</definedName>
    <definedName name="RgFdTbFreq" localSheetId="57">#REF!</definedName>
    <definedName name="RgFdTbFreq" localSheetId="5">#REF!</definedName>
    <definedName name="RgFdTbFreq" localSheetId="59">#REF!</definedName>
    <definedName name="RgFdTbFreq" localSheetId="61">#REF!</definedName>
    <definedName name="RgFdTbFreq">#REF!</definedName>
    <definedName name="RgFdTbFreqVal" localSheetId="10">#REF!</definedName>
    <definedName name="RgFdTbFreqVal" localSheetId="31">#REF!</definedName>
    <definedName name="RgFdTbFreqVal" localSheetId="49">#REF!</definedName>
    <definedName name="RgFdTbFreqVal" localSheetId="50">#REF!</definedName>
    <definedName name="RgFdTbFreqVal" localSheetId="56">#REF!</definedName>
    <definedName name="RgFdTbFreqVal" localSheetId="57">#REF!</definedName>
    <definedName name="RgFdTbFreqVal" localSheetId="5">#REF!</definedName>
    <definedName name="RgFdTbFreqVal" localSheetId="59">#REF!</definedName>
    <definedName name="RgFdTbFreqVal" localSheetId="61">#REF!</definedName>
    <definedName name="RgFdTbFreqVal">#REF!</definedName>
    <definedName name="RgFdTbSendto" localSheetId="10">#REF!</definedName>
    <definedName name="RgFdTbSendto" localSheetId="31">#REF!</definedName>
    <definedName name="RgFdTbSendto" localSheetId="49">#REF!</definedName>
    <definedName name="RgFdTbSendto" localSheetId="50">#REF!</definedName>
    <definedName name="RgFdTbSendto" localSheetId="56">#REF!</definedName>
    <definedName name="RgFdTbSendto" localSheetId="57">#REF!</definedName>
    <definedName name="RgFdTbSendto" localSheetId="5">#REF!</definedName>
    <definedName name="RgFdTbSendto" localSheetId="59">#REF!</definedName>
    <definedName name="RgFdTbSendto" localSheetId="61">#REF!</definedName>
    <definedName name="RgFdTbSendto">#REF!</definedName>
    <definedName name="RgFdWgtMethod" localSheetId="10">#REF!</definedName>
    <definedName name="RgFdWgtMethod" localSheetId="31">#REF!</definedName>
    <definedName name="RgFdWgtMethod" localSheetId="49">#REF!</definedName>
    <definedName name="RgFdWgtMethod" localSheetId="50">#REF!</definedName>
    <definedName name="RgFdWgtMethod" localSheetId="56">#REF!</definedName>
    <definedName name="RgFdWgtMethod" localSheetId="57">#REF!</definedName>
    <definedName name="RgFdWgtMethod" localSheetId="5">#REF!</definedName>
    <definedName name="RgFdWgtMethod" localSheetId="59">#REF!</definedName>
    <definedName name="RgFdWgtMethod" localSheetId="61">#REF!</definedName>
    <definedName name="RgFdWgtMethod">#REF!</definedName>
    <definedName name="RGSPA" localSheetId="10">#REF!</definedName>
    <definedName name="RGSPA" localSheetId="31">#REF!</definedName>
    <definedName name="RGSPA" localSheetId="49">#REF!</definedName>
    <definedName name="RGSPA" localSheetId="50">#REF!</definedName>
    <definedName name="RGSPA" localSheetId="56">#REF!</definedName>
    <definedName name="RGSPA" localSheetId="57">#REF!</definedName>
    <definedName name="RGSPA" localSheetId="5">#REF!</definedName>
    <definedName name="RGSPA" localSheetId="59">#REF!</definedName>
    <definedName name="RGSPA" localSheetId="61">#REF!</definedName>
    <definedName name="RGSPA">#REF!</definedName>
    <definedName name="right" localSheetId="10">#REF!</definedName>
    <definedName name="right" localSheetId="31">#REF!</definedName>
    <definedName name="right" localSheetId="49">#REF!</definedName>
    <definedName name="right" localSheetId="50">#REF!</definedName>
    <definedName name="right" localSheetId="56">#REF!</definedName>
    <definedName name="right" localSheetId="57">#REF!</definedName>
    <definedName name="right" localSheetId="5">#REF!</definedName>
    <definedName name="right" localSheetId="59">#REF!</definedName>
    <definedName name="right" localSheetId="61">#REF!</definedName>
    <definedName name="right">#REF!</definedName>
    <definedName name="rindex" localSheetId="10">#REF!</definedName>
    <definedName name="rindex" localSheetId="31">#REF!</definedName>
    <definedName name="rindex" localSheetId="49">#REF!</definedName>
    <definedName name="rindex" localSheetId="50">#REF!</definedName>
    <definedName name="rindex" localSheetId="56">#REF!</definedName>
    <definedName name="rindex" localSheetId="57">#REF!</definedName>
    <definedName name="rindex" localSheetId="5">#REF!</definedName>
    <definedName name="rindex" localSheetId="59">#REF!</definedName>
    <definedName name="rindex" localSheetId="61">#REF!</definedName>
    <definedName name="rindex">#REF!</definedName>
    <definedName name="rn" localSheetId="10" hidden="1">{#N/A,#N/A,TRUE,"Table1USD";#N/A,#N/A,TRUE,"Table1GBP"}</definedName>
    <definedName name="rn" localSheetId="12" hidden="1">{#N/A,#N/A,TRUE,"Table1USD";#N/A,#N/A,TRUE,"Table1GBP"}</definedName>
    <definedName name="rn" localSheetId="1" hidden="1">{#N/A,#N/A,TRUE,"Table1USD";#N/A,#N/A,TRUE,"Table1GBP"}</definedName>
    <definedName name="rn" localSheetId="2" hidden="1">{#N/A,#N/A,TRUE,"Table1USD";#N/A,#N/A,TRUE,"Table1GBP"}</definedName>
    <definedName name="rn" localSheetId="31" hidden="1">{#N/A,#N/A,TRUE,"Table1USD";#N/A,#N/A,TRUE,"Table1GBP"}</definedName>
    <definedName name="rn" localSheetId="3" hidden="1">{#N/A,#N/A,TRUE,"Table1USD";#N/A,#N/A,TRUE,"Table1GBP"}</definedName>
    <definedName name="rn" localSheetId="4" hidden="1">{#N/A,#N/A,TRUE,"Table1USD";#N/A,#N/A,TRUE,"Table1GBP"}</definedName>
    <definedName name="rn" localSheetId="49" hidden="1">{#N/A,#N/A,TRUE,"Table1USD";#N/A,#N/A,TRUE,"Table1GBP"}</definedName>
    <definedName name="rn" localSheetId="50" hidden="1">{#N/A,#N/A,TRUE,"Table1USD";#N/A,#N/A,TRUE,"Table1GBP"}</definedName>
    <definedName name="rn" localSheetId="56" hidden="1">{#N/A,#N/A,TRUE,"Table1USD";#N/A,#N/A,TRUE,"Table1GBP"}</definedName>
    <definedName name="rn" localSheetId="57" hidden="1">{#N/A,#N/A,TRUE,"Table1USD";#N/A,#N/A,TRUE,"Table1GBP"}</definedName>
    <definedName name="rn" localSheetId="5" hidden="1">{#N/A,#N/A,TRUE,"Table1USD";#N/A,#N/A,TRUE,"Table1GBP"}</definedName>
    <definedName name="rn" localSheetId="59" hidden="1">{#N/A,#N/A,TRUE,"Table1USD";#N/A,#N/A,TRUE,"Table1GBP"}</definedName>
    <definedName name="rn" localSheetId="61" hidden="1">{#N/A,#N/A,TRUE,"Table1USD";#N/A,#N/A,TRUE,"Table1GBP"}</definedName>
    <definedName name="rn" localSheetId="6" hidden="1">{#N/A,#N/A,TRUE,"Table1USD";#N/A,#N/A,TRUE,"Table1GBP"}</definedName>
    <definedName name="rn" localSheetId="7" hidden="1">{#N/A,#N/A,TRUE,"Table1USD";#N/A,#N/A,TRUE,"Table1GBP"}</definedName>
    <definedName name="rn" hidden="1">{#N/A,#N/A,TRUE,"Table1USD";#N/A,#N/A,TRUE,"Table1GBP"}</definedName>
    <definedName name="rng_nm" localSheetId="10">#REF!</definedName>
    <definedName name="rng_nm" localSheetId="31">#REF!</definedName>
    <definedName name="rng_nm" localSheetId="49">#REF!</definedName>
    <definedName name="rng_nm" localSheetId="50">#REF!</definedName>
    <definedName name="rng_nm" localSheetId="56">#REF!</definedName>
    <definedName name="rng_nm" localSheetId="57">#REF!</definedName>
    <definedName name="rng_nm" localSheetId="5">#REF!</definedName>
    <definedName name="rng_nm" localSheetId="59">#REF!</definedName>
    <definedName name="rng_nm" localSheetId="61">#REF!</definedName>
    <definedName name="rng_nm">#REF!</definedName>
    <definedName name="rngErrorSort">[78]ErrCheck!$A$4</definedName>
    <definedName name="rngLastSave">[78]Main!$G$19</definedName>
    <definedName name="rngLastSent">[78]Main!$G$18</definedName>
    <definedName name="rngLastUpdate">[78]Links!$D$2</definedName>
    <definedName name="rngNeedsUpdate">[78]Links!$E$2</definedName>
    <definedName name="RNGNM" localSheetId="10">#REF!</definedName>
    <definedName name="RNGNM" localSheetId="31">#REF!</definedName>
    <definedName name="RNGNM" localSheetId="49">#REF!</definedName>
    <definedName name="RNGNM" localSheetId="50">#REF!</definedName>
    <definedName name="RNGNM" localSheetId="56">#REF!</definedName>
    <definedName name="RNGNM" localSheetId="57">#REF!</definedName>
    <definedName name="RNGNM" localSheetId="5">#REF!</definedName>
    <definedName name="RNGNM" localSheetId="59">#REF!</definedName>
    <definedName name="RNGNM" localSheetId="61">#REF!</definedName>
    <definedName name="RNGNM">#REF!</definedName>
    <definedName name="rngQuestChecked">[78]ErrCheck!$A$3</definedName>
    <definedName name="Rows_Table" localSheetId="10">#REF!</definedName>
    <definedName name="Rows_Table" localSheetId="31">#REF!</definedName>
    <definedName name="Rows_Table" localSheetId="49">#REF!</definedName>
    <definedName name="Rows_Table" localSheetId="50">#REF!</definedName>
    <definedName name="Rows_Table" localSheetId="56">#REF!</definedName>
    <definedName name="Rows_Table" localSheetId="57">#REF!</definedName>
    <definedName name="Rows_Table" localSheetId="5">#REF!</definedName>
    <definedName name="Rows_Table" localSheetId="59">#REF!</definedName>
    <definedName name="Rows_Table" localSheetId="61">#REF!</definedName>
    <definedName name="Rows_Table">#REF!</definedName>
    <definedName name="rr" localSheetId="10" hidden="1">{"Riqfin97",#N/A,FALSE,"Tran";"Riqfinpro",#N/A,FALSE,"Tran"}</definedName>
    <definedName name="rr" localSheetId="31" hidden="1">{"Riqfin97",#N/A,FALSE,"Tran";"Riqfinpro",#N/A,FALSE,"Tran"}</definedName>
    <definedName name="rr" localSheetId="49" hidden="1">{"Riqfin97",#N/A,FALSE,"Tran";"Riqfinpro",#N/A,FALSE,"Tran"}</definedName>
    <definedName name="rr" localSheetId="50" hidden="1">{"Riqfin97",#N/A,FALSE,"Tran";"Riqfinpro",#N/A,FALSE,"Tran"}</definedName>
    <definedName name="rr" localSheetId="56" hidden="1">{"Riqfin97",#N/A,FALSE,"Tran";"Riqfinpro",#N/A,FALSE,"Tran"}</definedName>
    <definedName name="rr" localSheetId="57" hidden="1">{"Riqfin97",#N/A,FALSE,"Tran";"Riqfinpro",#N/A,FALSE,"Tran"}</definedName>
    <definedName name="rr" localSheetId="5" hidden="1">{"Riqfin97",#N/A,FALSE,"Tran";"Riqfinpro",#N/A,FALSE,"Tran"}</definedName>
    <definedName name="rr" localSheetId="59" hidden="1">{"Riqfin97",#N/A,FALSE,"Tran";"Riqfinpro",#N/A,FALSE,"Tran"}</definedName>
    <definedName name="rr" localSheetId="61" hidden="1">{"Riqfin97",#N/A,FALSE,"Tran";"Riqfinpro",#N/A,FALSE,"Tran"}</definedName>
    <definedName name="rr" hidden="1">{"Riqfin97",#N/A,FALSE,"Tran";"Riqfinpro",#N/A,FALSE,"Tran"}</definedName>
    <definedName name="rrr" localSheetId="10">#REF!</definedName>
    <definedName name="rrr" localSheetId="12">#REF!</definedName>
    <definedName name="rrr" localSheetId="1">#REF!</definedName>
    <definedName name="rrr" localSheetId="2">#REF!</definedName>
    <definedName name="rrr" localSheetId="4">#REF!</definedName>
    <definedName name="rrr" localSheetId="56">#REF!</definedName>
    <definedName name="rrr" localSheetId="57">#REF!</definedName>
    <definedName name="rrr" localSheetId="5">#REF!</definedName>
    <definedName name="rrr" localSheetId="59">#REF!</definedName>
    <definedName name="rrr" localSheetId="61">#REF!</definedName>
    <definedName name="rrr" localSheetId="6">#REF!</definedName>
    <definedName name="rrr" localSheetId="7">#REF!</definedName>
    <definedName name="rrr">#REF!</definedName>
    <definedName name="rrrrr" localSheetId="10">#REF!</definedName>
    <definedName name="rrrrr" localSheetId="31">#REF!</definedName>
    <definedName name="rrrrr" localSheetId="49">#REF!</definedName>
    <definedName name="rrrrr" localSheetId="50">#REF!</definedName>
    <definedName name="rrrrr" localSheetId="56">#REF!</definedName>
    <definedName name="rrrrr" localSheetId="57">#REF!</definedName>
    <definedName name="rrrrr" localSheetId="5">#REF!</definedName>
    <definedName name="rrrrr" localSheetId="59">#REF!</definedName>
    <definedName name="rrrrr" localSheetId="61">#REF!</definedName>
    <definedName name="rrrrr">#REF!</definedName>
    <definedName name="Rs" localSheetId="10">{"BOP_TAB",#N/A,FALSE,"N";"MIDTERM_TAB",#N/A,FALSE,"O";"FUND_CRED",#N/A,FALSE,"P";"DEBT_TAB1",#N/A,FALSE,"Q";"DEBT_TAB2",#N/A,FALSE,"Q";"FORFIN_TAB1",#N/A,FALSE,"R";"FORFIN_TAB2",#N/A,FALSE,"R";"BOP_ANALY",#N/A,FALSE,"U"}</definedName>
    <definedName name="Rs" localSheetId="31">{"BOP_TAB",#N/A,FALSE,"N";"MIDTERM_TAB",#N/A,FALSE,"O";"FUND_CRED",#N/A,FALSE,"P";"DEBT_TAB1",#N/A,FALSE,"Q";"DEBT_TAB2",#N/A,FALSE,"Q";"FORFIN_TAB1",#N/A,FALSE,"R";"FORFIN_TAB2",#N/A,FALSE,"R";"BOP_ANALY",#N/A,FALSE,"U"}</definedName>
    <definedName name="Rs" localSheetId="49">{"BOP_TAB",#N/A,FALSE,"N";"MIDTERM_TAB",#N/A,FALSE,"O";"FUND_CRED",#N/A,FALSE,"P";"DEBT_TAB1",#N/A,FALSE,"Q";"DEBT_TAB2",#N/A,FALSE,"Q";"FORFIN_TAB1",#N/A,FALSE,"R";"FORFIN_TAB2",#N/A,FALSE,"R";"BOP_ANALY",#N/A,FALSE,"U"}</definedName>
    <definedName name="Rs" localSheetId="50">{"BOP_TAB",#N/A,FALSE,"N";"MIDTERM_TAB",#N/A,FALSE,"O";"FUND_CRED",#N/A,FALSE,"P";"DEBT_TAB1",#N/A,FALSE,"Q";"DEBT_TAB2",#N/A,FALSE,"Q";"FORFIN_TAB1",#N/A,FALSE,"R";"FORFIN_TAB2",#N/A,FALSE,"R";"BOP_ANALY",#N/A,FALSE,"U"}</definedName>
    <definedName name="Rs" localSheetId="56">{"BOP_TAB",#N/A,FALSE,"N";"MIDTERM_TAB",#N/A,FALSE,"O";"FUND_CRED",#N/A,FALSE,"P";"DEBT_TAB1",#N/A,FALSE,"Q";"DEBT_TAB2",#N/A,FALSE,"Q";"FORFIN_TAB1",#N/A,FALSE,"R";"FORFIN_TAB2",#N/A,FALSE,"R";"BOP_ANALY",#N/A,FALSE,"U"}</definedName>
    <definedName name="Rs" localSheetId="57">{"BOP_TAB",#N/A,FALSE,"N";"MIDTERM_TAB",#N/A,FALSE,"O";"FUND_CRED",#N/A,FALSE,"P";"DEBT_TAB1",#N/A,FALSE,"Q";"DEBT_TAB2",#N/A,FALSE,"Q";"FORFIN_TAB1",#N/A,FALSE,"R";"FORFIN_TAB2",#N/A,FALSE,"R";"BOP_ANALY",#N/A,FALSE,"U"}</definedName>
    <definedName name="Rs" localSheetId="5">{"BOP_TAB",#N/A,FALSE,"N";"MIDTERM_TAB",#N/A,FALSE,"O";"FUND_CRED",#N/A,FALSE,"P";"DEBT_TAB1",#N/A,FALSE,"Q";"DEBT_TAB2",#N/A,FALSE,"Q";"FORFIN_TAB1",#N/A,FALSE,"R";"FORFIN_TAB2",#N/A,FALSE,"R";"BOP_ANALY",#N/A,FALSE,"U"}</definedName>
    <definedName name="Rs" localSheetId="59">{"BOP_TAB",#N/A,FALSE,"N";"MIDTERM_TAB",#N/A,FALSE,"O";"FUND_CRED",#N/A,FALSE,"P";"DEBT_TAB1",#N/A,FALSE,"Q";"DEBT_TAB2",#N/A,FALSE,"Q";"FORFIN_TAB1",#N/A,FALSE,"R";"FORFIN_TAB2",#N/A,FALSE,"R";"BOP_ANALY",#N/A,FALSE,"U"}</definedName>
    <definedName name="Rs" localSheetId="61">{"BOP_TAB",#N/A,FALSE,"N";"MIDTERM_TAB",#N/A,FALSE,"O";"FUND_CRED",#N/A,FALSE,"P";"DEBT_TAB1",#N/A,FALSE,"Q";"DEBT_TAB2",#N/A,FALSE,"Q";"FORFIN_TAB1",#N/A,FALSE,"R";"FORFIN_TAB2",#N/A,FALSE,"R";"BOP_ANALY",#N/A,FALSE,"U"}</definedName>
    <definedName name="Rs">{"BOP_TAB",#N/A,FALSE,"N";"MIDTERM_TAB",#N/A,FALSE,"O";"FUND_CRED",#N/A,FALSE,"P";"DEBT_TAB1",#N/A,FALSE,"Q";"DEBT_TAB2",#N/A,FALSE,"Q";"FORFIN_TAB1",#N/A,FALSE,"R";"FORFIN_TAB2",#N/A,FALSE,"R";"BOP_ANALY",#N/A,FALSE,"U"}</definedName>
    <definedName name="rtre" localSheetId="10" hidden="1">{"Main Economic Indicators",#N/A,FALSE,"C"}</definedName>
    <definedName name="rtre" localSheetId="31" hidden="1">{"Main Economic Indicators",#N/A,FALSE,"C"}</definedName>
    <definedName name="rtre" localSheetId="49" hidden="1">{"Main Economic Indicators",#N/A,FALSE,"C"}</definedName>
    <definedName name="rtre" localSheetId="50" hidden="1">{"Main Economic Indicators",#N/A,FALSE,"C"}</definedName>
    <definedName name="rtre" localSheetId="56" hidden="1">{"Main Economic Indicators",#N/A,FALSE,"C"}</definedName>
    <definedName name="rtre" localSheetId="57" hidden="1">{"Main Economic Indicators",#N/A,FALSE,"C"}</definedName>
    <definedName name="rtre" localSheetId="5" hidden="1">{"Main Economic Indicators",#N/A,FALSE,"C"}</definedName>
    <definedName name="rtre" localSheetId="59" hidden="1">{"Main Economic Indicators",#N/A,FALSE,"C"}</definedName>
    <definedName name="rtre" localSheetId="61" hidden="1">{"Main Economic Indicators",#N/A,FALSE,"C"}</definedName>
    <definedName name="rtre" hidden="1">{"Main Economic Indicators",#N/A,FALSE,"C"}</definedName>
    <definedName name="rty" localSheetId="10">'[106]10'!#REF!</definedName>
    <definedName name="rty" localSheetId="12">'[106]10'!#REF!</definedName>
    <definedName name="rty" localSheetId="1">'[106]10'!#REF!</definedName>
    <definedName name="rty" localSheetId="2">'[106]10'!#REF!</definedName>
    <definedName name="rty" localSheetId="31">'[106]10'!#REF!</definedName>
    <definedName name="rty" localSheetId="4">'[106]10'!#REF!</definedName>
    <definedName name="rty" localSheetId="49">'[106]10'!#REF!</definedName>
    <definedName name="rty" localSheetId="50">'[106]10'!#REF!</definedName>
    <definedName name="rty" localSheetId="56">'[106]10'!#REF!</definedName>
    <definedName name="rty" localSheetId="57">'[106]10'!#REF!</definedName>
    <definedName name="rty" localSheetId="5">'[106]10'!#REF!</definedName>
    <definedName name="rty" localSheetId="59">'[106]10'!#REF!</definedName>
    <definedName name="rty" localSheetId="61">'[106]10'!#REF!</definedName>
    <definedName name="rty" localSheetId="6">'[106]10'!#REF!</definedName>
    <definedName name="rty" localSheetId="7">'[106]10'!#REF!</definedName>
    <definedName name="rty">'[106]10'!#REF!</definedName>
    <definedName name="Rwvu.PLA2." localSheetId="10" hidden="1">'[32]COP FED'!#REF!</definedName>
    <definedName name="Rwvu.PLA2." hidden="1">'[32]COP FED'!#REF!</definedName>
    <definedName name="Rwvu.Print." hidden="1">#N/A</definedName>
    <definedName name="rXDR">[33]CIRRs!$C$109</definedName>
    <definedName name="s" localSheetId="10">#REF!</definedName>
    <definedName name="s" localSheetId="12">#REF!</definedName>
    <definedName name="s" localSheetId="1">#REF!</definedName>
    <definedName name="s" localSheetId="2">#REF!</definedName>
    <definedName name="s" localSheetId="31">#REF!</definedName>
    <definedName name="s" localSheetId="3">#REF!</definedName>
    <definedName name="s" localSheetId="4">#REF!</definedName>
    <definedName name="s" localSheetId="49">#REF!</definedName>
    <definedName name="s" localSheetId="50">#REF!</definedName>
    <definedName name="s" localSheetId="56">#REF!</definedName>
    <definedName name="s" localSheetId="57">#REF!</definedName>
    <definedName name="s" localSheetId="5">#REF!</definedName>
    <definedName name="s" localSheetId="59">#REF!</definedName>
    <definedName name="s" localSheetId="61">#REF!</definedName>
    <definedName name="s" localSheetId="6">#REF!</definedName>
    <definedName name="s" localSheetId="7">#REF!</definedName>
    <definedName name="s">#REF!</definedName>
    <definedName name="SA_Tab" localSheetId="10">#REF!</definedName>
    <definedName name="SA_Tab" localSheetId="31">#REF!</definedName>
    <definedName name="SA_Tab" localSheetId="49">#REF!</definedName>
    <definedName name="SA_Tab" localSheetId="50">#REF!</definedName>
    <definedName name="SA_Tab" localSheetId="56">#REF!</definedName>
    <definedName name="SA_Tab" localSheetId="57">#REF!</definedName>
    <definedName name="SA_Tab" localSheetId="5">#REF!</definedName>
    <definedName name="SA_Tab" localSheetId="59">#REF!</definedName>
    <definedName name="SA_Tab" localSheetId="61">#REF!</definedName>
    <definedName name="SA_Tab">#REF!</definedName>
    <definedName name="SAPBEXrevision" hidden="1">1</definedName>
    <definedName name="SAPBEXsysID" hidden="1">"BWP"</definedName>
    <definedName name="SAPBEXwbID" hidden="1">"3JWNKPJPDI66MGYD92LLP8GMR"</definedName>
    <definedName name="SAR" localSheetId="10">#REF!</definedName>
    <definedName name="SAR" localSheetId="31">#REF!</definedName>
    <definedName name="SAR" localSheetId="49">#REF!</definedName>
    <definedName name="SAR" localSheetId="50">#REF!</definedName>
    <definedName name="SAR" localSheetId="56">#REF!</definedName>
    <definedName name="SAR" localSheetId="57">#REF!</definedName>
    <definedName name="SAR" localSheetId="5">#REF!</definedName>
    <definedName name="SAR" localSheetId="59">#REF!</definedName>
    <definedName name="SAR" localSheetId="61">#REF!</definedName>
    <definedName name="SAR">#REF!</definedName>
    <definedName name="sat" localSheetId="10">#REF!</definedName>
    <definedName name="sat" localSheetId="12">#REF!</definedName>
    <definedName name="sat" localSheetId="1">#REF!</definedName>
    <definedName name="sat" localSheetId="2">#REF!</definedName>
    <definedName name="sat" localSheetId="31">#REF!</definedName>
    <definedName name="sat" localSheetId="3">#REF!</definedName>
    <definedName name="sat" localSheetId="4">#REF!</definedName>
    <definedName name="sat" localSheetId="49">#REF!</definedName>
    <definedName name="sat" localSheetId="50">#REF!</definedName>
    <definedName name="sat" localSheetId="56">#REF!</definedName>
    <definedName name="sat" localSheetId="57">#REF!</definedName>
    <definedName name="sat" localSheetId="5">#REF!</definedName>
    <definedName name="sat" localSheetId="59">#REF!</definedName>
    <definedName name="sat" localSheetId="61">#REF!</definedName>
    <definedName name="sat" localSheetId="6">#REF!</definedName>
    <definedName name="sat" localSheetId="7">#REF!</definedName>
    <definedName name="sat">#REF!</definedName>
    <definedName name="satish" localSheetId="10">'[26]10'!#REF!</definedName>
    <definedName name="satish" localSheetId="12">'[27]10'!#REF!</definedName>
    <definedName name="satish" localSheetId="1">'[27]10'!#REF!</definedName>
    <definedName name="satish" localSheetId="2">'[27]10'!#REF!</definedName>
    <definedName name="satish" localSheetId="31">'[26]10'!#REF!</definedName>
    <definedName name="satish" localSheetId="3">'[27]10'!#REF!</definedName>
    <definedName name="satish" localSheetId="4">'[26]10'!#REF!</definedName>
    <definedName name="satish" localSheetId="49">'[27]10'!#REF!</definedName>
    <definedName name="satish" localSheetId="50">'[27]10'!#REF!</definedName>
    <definedName name="satish" localSheetId="56">'[26]10'!#REF!</definedName>
    <definedName name="satish" localSheetId="57">'[26]10'!#REF!</definedName>
    <definedName name="satish" localSheetId="5">'[26]10'!#REF!</definedName>
    <definedName name="satish" localSheetId="59">'[26]10'!#REF!</definedName>
    <definedName name="satish" localSheetId="61">'[26]10'!#REF!</definedName>
    <definedName name="satish" localSheetId="6">'[27]10'!#REF!</definedName>
    <definedName name="satish" localSheetId="7">'[27]10'!#REF!</definedName>
    <definedName name="satish">'[27]10'!#REF!</definedName>
    <definedName name="SAVE" localSheetId="10">#REF!</definedName>
    <definedName name="SAVE" localSheetId="31">#REF!</definedName>
    <definedName name="SAVE" localSheetId="49">#REF!</definedName>
    <definedName name="SAVE" localSheetId="50">#REF!</definedName>
    <definedName name="SAVE" localSheetId="56">#REF!</definedName>
    <definedName name="SAVE" localSheetId="57">#REF!</definedName>
    <definedName name="SAVE" localSheetId="5">#REF!</definedName>
    <definedName name="SAVE" localSheetId="59">#REF!</definedName>
    <definedName name="SAVE" localSheetId="61">#REF!</definedName>
    <definedName name="SAVE">#REF!</definedName>
    <definedName name="save_as_wk1" localSheetId="10">'11'!save_as_wk1</definedName>
    <definedName name="save_as_wk1" localSheetId="31">'32'!save_as_wk1</definedName>
    <definedName name="save_as_wk1" localSheetId="49">'51'!save_as_wk1</definedName>
    <definedName name="save_as_wk1" localSheetId="50">'52'!save_as_wk1</definedName>
    <definedName name="save_as_wk1" localSheetId="56">'57a-57b'!save_as_wk1</definedName>
    <definedName name="save_as_wk1" localSheetId="57">'58'!save_as_wk1</definedName>
    <definedName name="save_as_wk1" localSheetId="5">'6'!save_as_wk1</definedName>
    <definedName name="save_as_wk1" localSheetId="59">'60'!save_as_wk1</definedName>
    <definedName name="save_as_wk1" localSheetId="61">'62'!save_as_wk1</definedName>
    <definedName name="save_as_wk1">[0]!save_as_wk1</definedName>
    <definedName name="SBI" localSheetId="10">#REF!</definedName>
    <definedName name="SBI" localSheetId="12">#REF!</definedName>
    <definedName name="SBI" localSheetId="1">#REF!</definedName>
    <definedName name="SBI" localSheetId="2">#REF!</definedName>
    <definedName name="SBI" localSheetId="31">#REF!</definedName>
    <definedName name="SBI" localSheetId="3">#REF!</definedName>
    <definedName name="SBI" localSheetId="4">#REF!</definedName>
    <definedName name="SBI" localSheetId="49">#REF!</definedName>
    <definedName name="SBI" localSheetId="50">#REF!</definedName>
    <definedName name="SBI" localSheetId="56">#REF!</definedName>
    <definedName name="SBI" localSheetId="57">#REF!</definedName>
    <definedName name="SBI" localSheetId="5">#REF!</definedName>
    <definedName name="SBI" localSheetId="59">#REF!</definedName>
    <definedName name="SBI" localSheetId="61">#REF!</definedName>
    <definedName name="SBI" localSheetId="6">#REF!</definedName>
    <definedName name="SBI" localSheetId="7">#REF!</definedName>
    <definedName name="SBI">#REF!</definedName>
    <definedName name="SBM" localSheetId="10">#REF!</definedName>
    <definedName name="SBM" localSheetId="12">#REF!</definedName>
    <definedName name="SBM" localSheetId="1">#REF!</definedName>
    <definedName name="SBM" localSheetId="2">#REF!</definedName>
    <definedName name="SBM" localSheetId="31">#REF!</definedName>
    <definedName name="SBM" localSheetId="3">#REF!</definedName>
    <definedName name="SBM" localSheetId="4">#REF!</definedName>
    <definedName name="SBM" localSheetId="49">#REF!</definedName>
    <definedName name="SBM" localSheetId="50">#REF!</definedName>
    <definedName name="SBM" localSheetId="56">#REF!</definedName>
    <definedName name="SBM" localSheetId="57">#REF!</definedName>
    <definedName name="SBM" localSheetId="5">#REF!</definedName>
    <definedName name="SBM" localSheetId="59">#REF!</definedName>
    <definedName name="SBM" localSheetId="61">#REF!</definedName>
    <definedName name="SBM" localSheetId="6">#REF!</definedName>
    <definedName name="SBM" localSheetId="7">#REF!</definedName>
    <definedName name="SBM">#REF!</definedName>
    <definedName name="scale" localSheetId="10">#REF!</definedName>
    <definedName name="scale" localSheetId="31">#REF!</definedName>
    <definedName name="scale" localSheetId="49">#REF!</definedName>
    <definedName name="scale" localSheetId="50">#REF!</definedName>
    <definedName name="scale" localSheetId="56">#REF!</definedName>
    <definedName name="scale" localSheetId="57">#REF!</definedName>
    <definedName name="scale" localSheetId="5">#REF!</definedName>
    <definedName name="scale" localSheetId="59">#REF!</definedName>
    <definedName name="scale" localSheetId="61">#REF!</definedName>
    <definedName name="scale">#REF!</definedName>
    <definedName name="Sched_Pay" localSheetId="10">#REF!</definedName>
    <definedName name="Sched_Pay" localSheetId="12">#REF!</definedName>
    <definedName name="Sched_Pay" localSheetId="1">#REF!</definedName>
    <definedName name="Sched_Pay" localSheetId="2">#REF!</definedName>
    <definedName name="Sched_Pay" localSheetId="31">#REF!</definedName>
    <definedName name="Sched_Pay" localSheetId="4">#REF!</definedName>
    <definedName name="Sched_Pay" localSheetId="49">#REF!</definedName>
    <definedName name="Sched_Pay" localSheetId="50">#REF!</definedName>
    <definedName name="Sched_Pay" localSheetId="56">#REF!</definedName>
    <definedName name="Sched_Pay" localSheetId="57">#REF!</definedName>
    <definedName name="Sched_Pay" localSheetId="5">#REF!</definedName>
    <definedName name="Sched_Pay" localSheetId="59">#REF!</definedName>
    <definedName name="Sched_Pay" localSheetId="61">#REF!</definedName>
    <definedName name="Sched_Pay" localSheetId="6">#REF!</definedName>
    <definedName name="Sched_Pay" localSheetId="7">#REF!</definedName>
    <definedName name="Sched_Pay">#REF!</definedName>
    <definedName name="Scheduled_Extra_Payments" localSheetId="10">#REF!</definedName>
    <definedName name="Scheduled_Extra_Payments" localSheetId="1">#REF!</definedName>
    <definedName name="Scheduled_Extra_Payments" localSheetId="2">#REF!</definedName>
    <definedName name="Scheduled_Extra_Payments" localSheetId="4">#REF!</definedName>
    <definedName name="Scheduled_Extra_Payments" localSheetId="6">#REF!</definedName>
    <definedName name="Scheduled_Extra_Payments" localSheetId="7">#REF!</definedName>
    <definedName name="Scheduled_Extra_Payments">#REF!</definedName>
    <definedName name="Scheduled_Interest_Rate" localSheetId="10">#REF!</definedName>
    <definedName name="Scheduled_Interest_Rate" localSheetId="1">#REF!</definedName>
    <definedName name="Scheduled_Interest_Rate" localSheetId="2">#REF!</definedName>
    <definedName name="Scheduled_Interest_Rate" localSheetId="4">#REF!</definedName>
    <definedName name="Scheduled_Interest_Rate" localSheetId="6">#REF!</definedName>
    <definedName name="Scheduled_Interest_Rate" localSheetId="7">#REF!</definedName>
    <definedName name="Scheduled_Interest_Rate">#REF!</definedName>
    <definedName name="Scheduled_Monthly_Payment" localSheetId="10">#REF!</definedName>
    <definedName name="Scheduled_Monthly_Payment" localSheetId="1">#REF!</definedName>
    <definedName name="Scheduled_Monthly_Payment" localSheetId="2">#REF!</definedName>
    <definedName name="Scheduled_Monthly_Payment" localSheetId="4">#REF!</definedName>
    <definedName name="Scheduled_Monthly_Payment" localSheetId="6">#REF!</definedName>
    <definedName name="Scheduled_Monthly_Payment" localSheetId="7">#REF!</definedName>
    <definedName name="Scheduled_Monthly_Payment">#REF!</definedName>
    <definedName name="sdf" localSheetId="10" hidden="1">{"Main Economic Indicators",#N/A,FALSE,"C"}</definedName>
    <definedName name="sdf" localSheetId="31" hidden="1">{"Main Economic Indicators",#N/A,FALSE,"C"}</definedName>
    <definedName name="sdf" localSheetId="49" hidden="1">{"Main Economic Indicators",#N/A,FALSE,"C"}</definedName>
    <definedName name="sdf" localSheetId="50" hidden="1">{"Main Economic Indicators",#N/A,FALSE,"C"}</definedName>
    <definedName name="sdf" localSheetId="56" hidden="1">{"Main Economic Indicators",#N/A,FALSE,"C"}</definedName>
    <definedName name="sdf" localSheetId="57" hidden="1">{"Main Economic Indicators",#N/A,FALSE,"C"}</definedName>
    <definedName name="sdf" localSheetId="5" hidden="1">{"Main Economic Indicators",#N/A,FALSE,"C"}</definedName>
    <definedName name="sdf" localSheetId="59" hidden="1">{"Main Economic Indicators",#N/A,FALSE,"C"}</definedName>
    <definedName name="sdf" localSheetId="61" hidden="1">{"Main Economic Indicators",#N/A,FALSE,"C"}</definedName>
    <definedName name="sdf" hidden="1">{"Main Economic Indicators",#N/A,FALSE,"C"}</definedName>
    <definedName name="sdfgzd" localSheetId="10">#REF!</definedName>
    <definedName name="sdfgzd" localSheetId="31">#REF!</definedName>
    <definedName name="sdfgzd" localSheetId="49">#REF!</definedName>
    <definedName name="sdfgzd" localSheetId="50">#REF!</definedName>
    <definedName name="sdfgzd" localSheetId="56">#REF!</definedName>
    <definedName name="sdfgzd" localSheetId="57">#REF!</definedName>
    <definedName name="sdfgzd" localSheetId="5">#REF!</definedName>
    <definedName name="sdfgzd" localSheetId="59">#REF!</definedName>
    <definedName name="sdfgzd" localSheetId="61">#REF!</definedName>
    <definedName name="sdfgzd">#REF!</definedName>
    <definedName name="sdg" localSheetId="31">'[28]Table 1'!#REF!</definedName>
    <definedName name="sdg" localSheetId="56">'[28]Table 1'!#REF!</definedName>
    <definedName name="sdg" localSheetId="57">'[28]Table 1'!#REF!</definedName>
    <definedName name="sdg" localSheetId="58">'[28]Table 1'!#REF!</definedName>
    <definedName name="sdg" localSheetId="59">'[28]Table 1'!#REF!</definedName>
    <definedName name="sdg" localSheetId="60">'[28]Table 1'!#REF!</definedName>
    <definedName name="sdg" localSheetId="61">'[28]Table 1'!#REF!</definedName>
    <definedName name="sdg" localSheetId="62">'[28]Table 1'!#REF!</definedName>
    <definedName name="sdg">'[28]Table 1'!#REF!</definedName>
    <definedName name="sdgd" localSheetId="31">'[79]Table 1'!#REF!</definedName>
    <definedName name="sdgd" localSheetId="58">'[79]Table 1'!#REF!</definedName>
    <definedName name="sdgd" localSheetId="59">'[79]Table 1'!#REF!</definedName>
    <definedName name="sdgd" localSheetId="60">'[79]Table 1'!#REF!</definedName>
    <definedName name="sdgd" localSheetId="61">'[79]Table 1'!#REF!</definedName>
    <definedName name="sdgd" localSheetId="62">'[79]Table 1'!#REF!</definedName>
    <definedName name="sdgd">'[79]Table 1'!#REF!</definedName>
    <definedName name="SDR">[33]CIRRs!$C$103</definedName>
    <definedName name="SDRs" localSheetId="10">#REF!</definedName>
    <definedName name="SDRs" localSheetId="31">#REF!</definedName>
    <definedName name="SDRs" localSheetId="49">#REF!</definedName>
    <definedName name="SDRs" localSheetId="50">#REF!</definedName>
    <definedName name="SDRs" localSheetId="56">#REF!</definedName>
    <definedName name="SDRs" localSheetId="57">#REF!</definedName>
    <definedName name="SDRs" localSheetId="5">#REF!</definedName>
    <definedName name="SDRs" localSheetId="59">#REF!</definedName>
    <definedName name="SDRs" localSheetId="61">#REF!</definedName>
    <definedName name="SDRs">#REF!</definedName>
    <definedName name="sds_gdp_exp_lari" localSheetId="10">#REF!</definedName>
    <definedName name="sds_gdp_exp_lari" localSheetId="31">#REF!</definedName>
    <definedName name="sds_gdp_exp_lari" localSheetId="49">#REF!</definedName>
    <definedName name="sds_gdp_exp_lari" localSheetId="50">#REF!</definedName>
    <definedName name="sds_gdp_exp_lari" localSheetId="56">#REF!</definedName>
    <definedName name="sds_gdp_exp_lari" localSheetId="57">#REF!</definedName>
    <definedName name="sds_gdp_exp_lari" localSheetId="5">#REF!</definedName>
    <definedName name="sds_gdp_exp_lari" localSheetId="59">#REF!</definedName>
    <definedName name="sds_gdp_exp_lari" localSheetId="61">#REF!</definedName>
    <definedName name="sds_gdp_exp_lari">#REF!</definedName>
    <definedName name="sds_gdp_origin" localSheetId="10">#REF!</definedName>
    <definedName name="sds_gdp_origin" localSheetId="31">#REF!</definedName>
    <definedName name="sds_gdp_origin" localSheetId="49">#REF!</definedName>
    <definedName name="sds_gdp_origin" localSheetId="50">#REF!</definedName>
    <definedName name="sds_gdp_origin" localSheetId="56">#REF!</definedName>
    <definedName name="sds_gdp_origin" localSheetId="57">#REF!</definedName>
    <definedName name="sds_gdp_origin" localSheetId="5">#REF!</definedName>
    <definedName name="sds_gdp_origin" localSheetId="59">#REF!</definedName>
    <definedName name="sds_gdp_origin" localSheetId="61">#REF!</definedName>
    <definedName name="sds_gdp_origin">#REF!</definedName>
    <definedName name="sds_gpd_exp_gdp" localSheetId="10">#REF!</definedName>
    <definedName name="sds_gpd_exp_gdp" localSheetId="31">#REF!</definedName>
    <definedName name="sds_gpd_exp_gdp" localSheetId="49">#REF!</definedName>
    <definedName name="sds_gpd_exp_gdp" localSheetId="50">#REF!</definedName>
    <definedName name="sds_gpd_exp_gdp" localSheetId="56">#REF!</definedName>
    <definedName name="sds_gpd_exp_gdp" localSheetId="57">#REF!</definedName>
    <definedName name="sds_gpd_exp_gdp" localSheetId="5">#REF!</definedName>
    <definedName name="sds_gpd_exp_gdp" localSheetId="59">#REF!</definedName>
    <definedName name="sds_gpd_exp_gdp" localSheetId="61">#REF!</definedName>
    <definedName name="sds_gpd_exp_gdp">#REF!</definedName>
    <definedName name="se" localSheetId="1">#REF!</definedName>
    <definedName name="se" localSheetId="2">#REF!</definedName>
    <definedName name="se" localSheetId="4">#REF!</definedName>
    <definedName name="se" localSheetId="6">#REF!</definedName>
    <definedName name="se" localSheetId="7">#REF!</definedName>
    <definedName name="se">#REF!</definedName>
    <definedName name="SE.ADT.ILIT.ZS" localSheetId="10">#REF!</definedName>
    <definedName name="SE.ADT.ILIT.ZS" localSheetId="31">#REF!</definedName>
    <definedName name="SE.ADT.ILIT.ZS" localSheetId="49">#REF!</definedName>
    <definedName name="SE.ADT.ILIT.ZS" localSheetId="50">#REF!</definedName>
    <definedName name="SE.ADT.ILIT.ZS" localSheetId="56">#REF!</definedName>
    <definedName name="SE.ADT.ILIT.ZS" localSheetId="57">#REF!</definedName>
    <definedName name="SE.ADT.ILIT.ZS" localSheetId="5">#REF!</definedName>
    <definedName name="SE.ADT.ILIT.ZS" localSheetId="59">#REF!</definedName>
    <definedName name="SE.ADT.ILIT.ZS" localSheetId="61">#REF!</definedName>
    <definedName name="SE.ADT.ILIT.ZS">#REF!</definedName>
    <definedName name="SE.PRM.ENRR" localSheetId="10">#REF!</definedName>
    <definedName name="SE.PRM.ENRR" localSheetId="31">#REF!</definedName>
    <definedName name="SE.PRM.ENRR" localSheetId="49">#REF!</definedName>
    <definedName name="SE.PRM.ENRR" localSheetId="50">#REF!</definedName>
    <definedName name="SE.PRM.ENRR" localSheetId="56">#REF!</definedName>
    <definedName name="SE.PRM.ENRR" localSheetId="57">#REF!</definedName>
    <definedName name="SE.PRM.ENRR" localSheetId="5">#REF!</definedName>
    <definedName name="SE.PRM.ENRR" localSheetId="59">#REF!</definedName>
    <definedName name="SE.PRM.ENRR" localSheetId="61">#REF!</definedName>
    <definedName name="SE.PRM.ENRR">#REF!</definedName>
    <definedName name="SE.PRM.ENRR.FE" localSheetId="10">#REF!</definedName>
    <definedName name="SE.PRM.ENRR.FE" localSheetId="31">#REF!</definedName>
    <definedName name="SE.PRM.ENRR.FE" localSheetId="49">#REF!</definedName>
    <definedName name="SE.PRM.ENRR.FE" localSheetId="50">#REF!</definedName>
    <definedName name="SE.PRM.ENRR.FE" localSheetId="56">#REF!</definedName>
    <definedName name="SE.PRM.ENRR.FE" localSheetId="57">#REF!</definedName>
    <definedName name="SE.PRM.ENRR.FE" localSheetId="5">#REF!</definedName>
    <definedName name="SE.PRM.ENRR.FE" localSheetId="59">#REF!</definedName>
    <definedName name="SE.PRM.ENRR.FE" localSheetId="61">#REF!</definedName>
    <definedName name="SE.PRM.ENRR.FE">#REF!</definedName>
    <definedName name="SE.PRM.ENRR.MA" localSheetId="10">#REF!</definedName>
    <definedName name="SE.PRM.ENRR.MA" localSheetId="31">#REF!</definedName>
    <definedName name="SE.PRM.ENRR.MA" localSheetId="49">#REF!</definedName>
    <definedName name="SE.PRM.ENRR.MA" localSheetId="50">#REF!</definedName>
    <definedName name="SE.PRM.ENRR.MA" localSheetId="56">#REF!</definedName>
    <definedName name="SE.PRM.ENRR.MA" localSheetId="57">#REF!</definedName>
    <definedName name="SE.PRM.ENRR.MA" localSheetId="5">#REF!</definedName>
    <definedName name="SE.PRM.ENRR.MA" localSheetId="59">#REF!</definedName>
    <definedName name="SE.PRM.ENRR.MA" localSheetId="61">#REF!</definedName>
    <definedName name="SE.PRM.ENRR.MA">#REF!</definedName>
    <definedName name="SEAB" localSheetId="1">#REF!</definedName>
    <definedName name="SEAB" localSheetId="2">#REF!</definedName>
    <definedName name="SEAB" localSheetId="4">#REF!</definedName>
    <definedName name="SEAB" localSheetId="6">#REF!</definedName>
    <definedName name="SEAB" localSheetId="7">#REF!</definedName>
    <definedName name="SEAB">#REF!</definedName>
    <definedName name="SECIND" localSheetId="10">#REF!</definedName>
    <definedName name="SECIND" localSheetId="31">#REF!</definedName>
    <definedName name="SECIND" localSheetId="49">#REF!</definedName>
    <definedName name="SECIND" localSheetId="50">#REF!</definedName>
    <definedName name="SECIND" localSheetId="56">#REF!</definedName>
    <definedName name="SECIND" localSheetId="57">#REF!</definedName>
    <definedName name="SECIND" localSheetId="5">#REF!</definedName>
    <definedName name="SECIND" localSheetId="59">#REF!</definedName>
    <definedName name="SECIND" localSheetId="61">#REF!</definedName>
    <definedName name="SECIND">#REF!</definedName>
    <definedName name="sector">'[103]8SDM'!$A$11:$B$153</definedName>
    <definedName name="SEFI" localSheetId="10">#REF!</definedName>
    <definedName name="SEFI" localSheetId="31">#REF!</definedName>
    <definedName name="SEFI" localSheetId="49">#REF!</definedName>
    <definedName name="SEFI" localSheetId="50">#REF!</definedName>
    <definedName name="SEFI" localSheetId="56">#REF!</definedName>
    <definedName name="SEFI" localSheetId="57">#REF!</definedName>
    <definedName name="SEFI" localSheetId="5">#REF!</definedName>
    <definedName name="SEFI" localSheetId="59">#REF!</definedName>
    <definedName name="SEFI" localSheetId="61">#REF!</definedName>
    <definedName name="SEFI">#REF!</definedName>
    <definedName name="SEI2E" localSheetId="10">#REF!</definedName>
    <definedName name="SEI2E" localSheetId="31">#REF!</definedName>
    <definedName name="SEI2E" localSheetId="49">#REF!</definedName>
    <definedName name="SEI2E" localSheetId="50">#REF!</definedName>
    <definedName name="SEI2E" localSheetId="56">#REF!</definedName>
    <definedName name="SEI2E" localSheetId="57">#REF!</definedName>
    <definedName name="SEI2E" localSheetId="5">#REF!</definedName>
    <definedName name="SEI2E" localSheetId="59">#REF!</definedName>
    <definedName name="SEI2E" localSheetId="61">#REF!</definedName>
    <definedName name="SEI2E">#REF!</definedName>
    <definedName name="SEIE" localSheetId="10">#REF!</definedName>
    <definedName name="SEIE" localSheetId="31">#REF!</definedName>
    <definedName name="SEIE" localSheetId="49">#REF!</definedName>
    <definedName name="SEIE" localSheetId="50">#REF!</definedName>
    <definedName name="SEIE" localSheetId="56">#REF!</definedName>
    <definedName name="SEIE" localSheetId="57">#REF!</definedName>
    <definedName name="SEIE" localSheetId="5">#REF!</definedName>
    <definedName name="SEIE" localSheetId="59">#REF!</definedName>
    <definedName name="SEIE" localSheetId="61">#REF!</definedName>
    <definedName name="SEIE">#REF!</definedName>
    <definedName name="SEIF" localSheetId="10">#REF!</definedName>
    <definedName name="SEIF" localSheetId="31">#REF!</definedName>
    <definedName name="SEIF" localSheetId="49">#REF!</definedName>
    <definedName name="SEIF" localSheetId="50">#REF!</definedName>
    <definedName name="SEIF" localSheetId="56">#REF!</definedName>
    <definedName name="SEIF" localSheetId="57">#REF!</definedName>
    <definedName name="SEIF" localSheetId="5">#REF!</definedName>
    <definedName name="SEIF" localSheetId="59">#REF!</definedName>
    <definedName name="SEIF" localSheetId="61">#REF!</definedName>
    <definedName name="SEIF">#REF!</definedName>
    <definedName name="SEK" localSheetId="10">#REF!</definedName>
    <definedName name="SEK" localSheetId="31">#REF!</definedName>
    <definedName name="SEK" localSheetId="49">#REF!</definedName>
    <definedName name="SEK" localSheetId="50">#REF!</definedName>
    <definedName name="SEK" localSheetId="56">#REF!</definedName>
    <definedName name="SEK" localSheetId="57">#REF!</definedName>
    <definedName name="SEK" localSheetId="5">#REF!</definedName>
    <definedName name="SEK" localSheetId="59">#REF!</definedName>
    <definedName name="SEK" localSheetId="61">#REF!</definedName>
    <definedName name="SEK">#REF!</definedName>
    <definedName name="select" localSheetId="10">#REF!</definedName>
    <definedName name="select" localSheetId="31">#REF!</definedName>
    <definedName name="select" localSheetId="49">#REF!</definedName>
    <definedName name="select" localSheetId="50">#REF!</definedName>
    <definedName name="select" localSheetId="56">#REF!</definedName>
    <definedName name="select" localSheetId="57">#REF!</definedName>
    <definedName name="select" localSheetId="5">#REF!</definedName>
    <definedName name="select" localSheetId="59">#REF!</definedName>
    <definedName name="select" localSheetId="61">#REF!</definedName>
    <definedName name="select">#REF!</definedName>
    <definedName name="sencount" hidden="1">2</definedName>
    <definedName name="SENSITIVITY" localSheetId="10">#REF!</definedName>
    <definedName name="SENSITIVITY" localSheetId="31">#REF!</definedName>
    <definedName name="SENSITIVITY" localSheetId="49">#REF!</definedName>
    <definedName name="SENSITIVITY" localSheetId="50">#REF!</definedName>
    <definedName name="SENSITIVITY" localSheetId="56">#REF!</definedName>
    <definedName name="SENSITIVITY" localSheetId="57">#REF!</definedName>
    <definedName name="SENSITIVITY" localSheetId="5">#REF!</definedName>
    <definedName name="SENSITIVITY" localSheetId="59">#REF!</definedName>
    <definedName name="SENSITIVITY" localSheetId="61">#REF!</definedName>
    <definedName name="SENSITIVITY">#REF!</definedName>
    <definedName name="Sep_50" localSheetId="10">#REF!</definedName>
    <definedName name="Sep_50" localSheetId="31">#REF!</definedName>
    <definedName name="Sep_50" localSheetId="49">#REF!</definedName>
    <definedName name="Sep_50" localSheetId="50">#REF!</definedName>
    <definedName name="Sep_50" localSheetId="56">#REF!</definedName>
    <definedName name="Sep_50" localSheetId="57">#REF!</definedName>
    <definedName name="Sep_50" localSheetId="5">#REF!</definedName>
    <definedName name="Sep_50" localSheetId="59">#REF!</definedName>
    <definedName name="Sep_50" localSheetId="61">#REF!</definedName>
    <definedName name="Sep_50">#REF!</definedName>
    <definedName name="Sep_51" localSheetId="10">#REF!</definedName>
    <definedName name="Sep_51" localSheetId="31">#REF!</definedName>
    <definedName name="Sep_51" localSheetId="49">#REF!</definedName>
    <definedName name="Sep_51" localSheetId="50">#REF!</definedName>
    <definedName name="Sep_51" localSheetId="56">#REF!</definedName>
    <definedName name="Sep_51" localSheetId="57">#REF!</definedName>
    <definedName name="Sep_51" localSheetId="5">#REF!</definedName>
    <definedName name="Sep_51" localSheetId="59">#REF!</definedName>
    <definedName name="Sep_51" localSheetId="61">#REF!</definedName>
    <definedName name="Sep_51">#REF!</definedName>
    <definedName name="Sep_52" localSheetId="10">#REF!</definedName>
    <definedName name="Sep_52" localSheetId="31">#REF!</definedName>
    <definedName name="Sep_52" localSheetId="49">#REF!</definedName>
    <definedName name="Sep_52" localSheetId="50">#REF!</definedName>
    <definedName name="Sep_52" localSheetId="56">#REF!</definedName>
    <definedName name="Sep_52" localSheetId="57">#REF!</definedName>
    <definedName name="Sep_52" localSheetId="5">#REF!</definedName>
    <definedName name="Sep_52" localSheetId="59">#REF!</definedName>
    <definedName name="Sep_52" localSheetId="61">#REF!</definedName>
    <definedName name="Sep_52">#REF!</definedName>
    <definedName name="Sep_53" localSheetId="10">#REF!</definedName>
    <definedName name="Sep_53" localSheetId="31">#REF!</definedName>
    <definedName name="Sep_53" localSheetId="49">#REF!</definedName>
    <definedName name="Sep_53" localSheetId="50">#REF!</definedName>
    <definedName name="Sep_53" localSheetId="56">#REF!</definedName>
    <definedName name="Sep_53" localSheetId="57">#REF!</definedName>
    <definedName name="Sep_53" localSheetId="5">#REF!</definedName>
    <definedName name="Sep_53" localSheetId="59">#REF!</definedName>
    <definedName name="Sep_53" localSheetId="61">#REF!</definedName>
    <definedName name="Sep_53">#REF!</definedName>
    <definedName name="Sep_54" localSheetId="10">#REF!</definedName>
    <definedName name="Sep_54" localSheetId="31">#REF!</definedName>
    <definedName name="Sep_54" localSheetId="49">#REF!</definedName>
    <definedName name="Sep_54" localSheetId="50">#REF!</definedName>
    <definedName name="Sep_54" localSheetId="56">#REF!</definedName>
    <definedName name="Sep_54" localSheetId="57">#REF!</definedName>
    <definedName name="Sep_54" localSheetId="5">#REF!</definedName>
    <definedName name="Sep_54" localSheetId="59">#REF!</definedName>
    <definedName name="Sep_54" localSheetId="61">#REF!</definedName>
    <definedName name="Sep_54">#REF!</definedName>
    <definedName name="Sep_55" localSheetId="10">#REF!</definedName>
    <definedName name="Sep_55" localSheetId="31">#REF!</definedName>
    <definedName name="Sep_55" localSheetId="49">#REF!</definedName>
    <definedName name="Sep_55" localSheetId="50">#REF!</definedName>
    <definedName name="Sep_55" localSheetId="56">#REF!</definedName>
    <definedName name="Sep_55" localSheetId="57">#REF!</definedName>
    <definedName name="Sep_55" localSheetId="5">#REF!</definedName>
    <definedName name="Sep_55" localSheetId="59">#REF!</definedName>
    <definedName name="Sep_55" localSheetId="61">#REF!</definedName>
    <definedName name="Sep_55">#REF!</definedName>
    <definedName name="Sep_56" localSheetId="10">#REF!</definedName>
    <definedName name="Sep_56" localSheetId="31">#REF!</definedName>
    <definedName name="Sep_56" localSheetId="49">#REF!</definedName>
    <definedName name="Sep_56" localSheetId="50">#REF!</definedName>
    <definedName name="Sep_56" localSheetId="56">#REF!</definedName>
    <definedName name="Sep_56" localSheetId="57">#REF!</definedName>
    <definedName name="Sep_56" localSheetId="5">#REF!</definedName>
    <definedName name="Sep_56" localSheetId="59">#REF!</definedName>
    <definedName name="Sep_56" localSheetId="61">#REF!</definedName>
    <definedName name="Sep_56">#REF!</definedName>
    <definedName name="Sep_57" localSheetId="10">#REF!</definedName>
    <definedName name="Sep_57" localSheetId="31">#REF!</definedName>
    <definedName name="Sep_57" localSheetId="49">#REF!</definedName>
    <definedName name="Sep_57" localSheetId="50">#REF!</definedName>
    <definedName name="Sep_57" localSheetId="56">#REF!</definedName>
    <definedName name="Sep_57" localSheetId="57">#REF!</definedName>
    <definedName name="Sep_57" localSheetId="5">#REF!</definedName>
    <definedName name="Sep_57" localSheetId="59">#REF!</definedName>
    <definedName name="Sep_57" localSheetId="61">#REF!</definedName>
    <definedName name="Sep_57">#REF!</definedName>
    <definedName name="Sep_58" localSheetId="10">#REF!</definedName>
    <definedName name="Sep_58" localSheetId="31">#REF!</definedName>
    <definedName name="Sep_58" localSheetId="49">#REF!</definedName>
    <definedName name="Sep_58" localSheetId="50">#REF!</definedName>
    <definedName name="Sep_58" localSheetId="56">#REF!</definedName>
    <definedName name="Sep_58" localSheetId="57">#REF!</definedName>
    <definedName name="Sep_58" localSheetId="5">#REF!</definedName>
    <definedName name="Sep_58" localSheetId="59">#REF!</definedName>
    <definedName name="Sep_58" localSheetId="61">#REF!</definedName>
    <definedName name="Sep_58">#REF!</definedName>
    <definedName name="Sep_59" localSheetId="10">#REF!</definedName>
    <definedName name="Sep_59" localSheetId="31">#REF!</definedName>
    <definedName name="Sep_59" localSheetId="49">#REF!</definedName>
    <definedName name="Sep_59" localSheetId="50">#REF!</definedName>
    <definedName name="Sep_59" localSheetId="56">#REF!</definedName>
    <definedName name="Sep_59" localSheetId="57">#REF!</definedName>
    <definedName name="Sep_59" localSheetId="5">#REF!</definedName>
    <definedName name="Sep_59" localSheetId="59">#REF!</definedName>
    <definedName name="Sep_59" localSheetId="61">#REF!</definedName>
    <definedName name="Sep_59">#REF!</definedName>
    <definedName name="Sep_60" localSheetId="10">#REF!</definedName>
    <definedName name="Sep_60" localSheetId="31">#REF!</definedName>
    <definedName name="Sep_60" localSheetId="49">#REF!</definedName>
    <definedName name="Sep_60" localSheetId="50">#REF!</definedName>
    <definedName name="Sep_60" localSheetId="56">#REF!</definedName>
    <definedName name="Sep_60" localSheetId="57">#REF!</definedName>
    <definedName name="Sep_60" localSheetId="5">#REF!</definedName>
    <definedName name="Sep_60" localSheetId="59">#REF!</definedName>
    <definedName name="Sep_60" localSheetId="61">#REF!</definedName>
    <definedName name="Sep_60">#REF!</definedName>
    <definedName name="Sep_61" localSheetId="10">#REF!</definedName>
    <definedName name="Sep_61" localSheetId="31">#REF!</definedName>
    <definedName name="Sep_61" localSheetId="49">#REF!</definedName>
    <definedName name="Sep_61" localSheetId="50">#REF!</definedName>
    <definedName name="Sep_61" localSheetId="56">#REF!</definedName>
    <definedName name="Sep_61" localSheetId="57">#REF!</definedName>
    <definedName name="Sep_61" localSheetId="5">#REF!</definedName>
    <definedName name="Sep_61" localSheetId="59">#REF!</definedName>
    <definedName name="Sep_61" localSheetId="61">#REF!</definedName>
    <definedName name="Sep_61">#REF!</definedName>
    <definedName name="Sep_62" localSheetId="10">#REF!</definedName>
    <definedName name="Sep_62" localSheetId="31">#REF!</definedName>
    <definedName name="Sep_62" localSheetId="49">#REF!</definedName>
    <definedName name="Sep_62" localSheetId="50">#REF!</definedName>
    <definedName name="Sep_62" localSheetId="56">#REF!</definedName>
    <definedName name="Sep_62" localSheetId="57">#REF!</definedName>
    <definedName name="Sep_62" localSheetId="5">#REF!</definedName>
    <definedName name="Sep_62" localSheetId="59">#REF!</definedName>
    <definedName name="Sep_62" localSheetId="61">#REF!</definedName>
    <definedName name="Sep_62">#REF!</definedName>
    <definedName name="Sep_63" localSheetId="10">#REF!</definedName>
    <definedName name="Sep_63" localSheetId="31">#REF!</definedName>
    <definedName name="Sep_63" localSheetId="49">#REF!</definedName>
    <definedName name="Sep_63" localSheetId="50">#REF!</definedName>
    <definedName name="Sep_63" localSheetId="56">#REF!</definedName>
    <definedName name="Sep_63" localSheetId="57">#REF!</definedName>
    <definedName name="Sep_63" localSheetId="5">#REF!</definedName>
    <definedName name="Sep_63" localSheetId="59">#REF!</definedName>
    <definedName name="Sep_63" localSheetId="61">#REF!</definedName>
    <definedName name="Sep_63">#REF!</definedName>
    <definedName name="Sep_64" localSheetId="10">#REF!</definedName>
    <definedName name="Sep_64" localSheetId="31">#REF!</definedName>
    <definedName name="Sep_64" localSheetId="49">#REF!</definedName>
    <definedName name="Sep_64" localSheetId="50">#REF!</definedName>
    <definedName name="Sep_64" localSheetId="56">#REF!</definedName>
    <definedName name="Sep_64" localSheetId="57">#REF!</definedName>
    <definedName name="Sep_64" localSheetId="5">#REF!</definedName>
    <definedName name="Sep_64" localSheetId="59">#REF!</definedName>
    <definedName name="Sep_64" localSheetId="61">#REF!</definedName>
    <definedName name="Sep_64">#REF!</definedName>
    <definedName name="Sep_65" localSheetId="10">#REF!</definedName>
    <definedName name="Sep_65" localSheetId="31">#REF!</definedName>
    <definedName name="Sep_65" localSheetId="49">#REF!</definedName>
    <definedName name="Sep_65" localSheetId="50">#REF!</definedName>
    <definedName name="Sep_65" localSheetId="56">#REF!</definedName>
    <definedName name="Sep_65" localSheetId="57">#REF!</definedName>
    <definedName name="Sep_65" localSheetId="5">#REF!</definedName>
    <definedName name="Sep_65" localSheetId="59">#REF!</definedName>
    <definedName name="Sep_65" localSheetId="61">#REF!</definedName>
    <definedName name="Sep_65">#REF!</definedName>
    <definedName name="Sep_66" localSheetId="10">#REF!</definedName>
    <definedName name="Sep_66" localSheetId="31">#REF!</definedName>
    <definedName name="Sep_66" localSheetId="49">#REF!</definedName>
    <definedName name="Sep_66" localSheetId="50">#REF!</definedName>
    <definedName name="Sep_66" localSheetId="56">#REF!</definedName>
    <definedName name="Sep_66" localSheetId="57">#REF!</definedName>
    <definedName name="Sep_66" localSheetId="5">#REF!</definedName>
    <definedName name="Sep_66" localSheetId="59">#REF!</definedName>
    <definedName name="Sep_66" localSheetId="61">#REF!</definedName>
    <definedName name="Sep_66">#REF!</definedName>
    <definedName name="Sep_67" localSheetId="10">#REF!</definedName>
    <definedName name="Sep_67" localSheetId="31">#REF!</definedName>
    <definedName name="Sep_67" localSheetId="49">#REF!</definedName>
    <definedName name="Sep_67" localSheetId="50">#REF!</definedName>
    <definedName name="Sep_67" localSheetId="56">#REF!</definedName>
    <definedName name="Sep_67" localSheetId="57">#REF!</definedName>
    <definedName name="Sep_67" localSheetId="5">#REF!</definedName>
    <definedName name="Sep_67" localSheetId="59">#REF!</definedName>
    <definedName name="Sep_67" localSheetId="61">#REF!</definedName>
    <definedName name="Sep_67">#REF!</definedName>
    <definedName name="Sep_68" localSheetId="10">#REF!</definedName>
    <definedName name="Sep_68" localSheetId="31">#REF!</definedName>
    <definedName name="Sep_68" localSheetId="49">#REF!</definedName>
    <definedName name="Sep_68" localSheetId="50">#REF!</definedName>
    <definedName name="Sep_68" localSheetId="56">#REF!</definedName>
    <definedName name="Sep_68" localSheetId="57">#REF!</definedName>
    <definedName name="Sep_68" localSheetId="5">#REF!</definedName>
    <definedName name="Sep_68" localSheetId="59">#REF!</definedName>
    <definedName name="Sep_68" localSheetId="61">#REF!</definedName>
    <definedName name="Sep_68">#REF!</definedName>
    <definedName name="Sep_69" localSheetId="10">#REF!</definedName>
    <definedName name="Sep_69" localSheetId="31">#REF!</definedName>
    <definedName name="Sep_69" localSheetId="49">#REF!</definedName>
    <definedName name="Sep_69" localSheetId="50">#REF!</definedName>
    <definedName name="Sep_69" localSheetId="56">#REF!</definedName>
    <definedName name="Sep_69" localSheetId="57">#REF!</definedName>
    <definedName name="Sep_69" localSheetId="5">#REF!</definedName>
    <definedName name="Sep_69" localSheetId="59">#REF!</definedName>
    <definedName name="Sep_69" localSheetId="61">#REF!</definedName>
    <definedName name="Sep_69">#REF!</definedName>
    <definedName name="Sep_70" localSheetId="10">#REF!</definedName>
    <definedName name="Sep_70" localSheetId="31">#REF!</definedName>
    <definedName name="Sep_70" localSheetId="49">#REF!</definedName>
    <definedName name="Sep_70" localSheetId="50">#REF!</definedName>
    <definedName name="Sep_70" localSheetId="56">#REF!</definedName>
    <definedName name="Sep_70" localSheetId="57">#REF!</definedName>
    <definedName name="Sep_70" localSheetId="5">#REF!</definedName>
    <definedName name="Sep_70" localSheetId="59">#REF!</definedName>
    <definedName name="Sep_70" localSheetId="61">#REF!</definedName>
    <definedName name="Sep_70">#REF!</definedName>
    <definedName name="Sep_71" localSheetId="10">#REF!</definedName>
    <definedName name="Sep_71" localSheetId="31">#REF!</definedName>
    <definedName name="Sep_71" localSheetId="49">#REF!</definedName>
    <definedName name="Sep_71" localSheetId="50">#REF!</definedName>
    <definedName name="Sep_71" localSheetId="56">#REF!</definedName>
    <definedName name="Sep_71" localSheetId="57">#REF!</definedName>
    <definedName name="Sep_71" localSheetId="5">#REF!</definedName>
    <definedName name="Sep_71" localSheetId="59">#REF!</definedName>
    <definedName name="Sep_71" localSheetId="61">#REF!</definedName>
    <definedName name="Sep_71">#REF!</definedName>
    <definedName name="Sep_72" localSheetId="10">#REF!</definedName>
    <definedName name="Sep_72" localSheetId="31">#REF!</definedName>
    <definedName name="Sep_72" localSheetId="49">#REF!</definedName>
    <definedName name="Sep_72" localSheetId="50">#REF!</definedName>
    <definedName name="Sep_72" localSheetId="56">#REF!</definedName>
    <definedName name="Sep_72" localSheetId="57">#REF!</definedName>
    <definedName name="Sep_72" localSheetId="5">#REF!</definedName>
    <definedName name="Sep_72" localSheetId="59">#REF!</definedName>
    <definedName name="Sep_72" localSheetId="61">#REF!</definedName>
    <definedName name="Sep_72">#REF!</definedName>
    <definedName name="Sep_73" localSheetId="10">#REF!</definedName>
    <definedName name="Sep_73" localSheetId="31">#REF!</definedName>
    <definedName name="Sep_73" localSheetId="49">#REF!</definedName>
    <definedName name="Sep_73" localSheetId="50">#REF!</definedName>
    <definedName name="Sep_73" localSheetId="56">#REF!</definedName>
    <definedName name="Sep_73" localSheetId="57">#REF!</definedName>
    <definedName name="Sep_73" localSheetId="5">#REF!</definedName>
    <definedName name="Sep_73" localSheetId="59">#REF!</definedName>
    <definedName name="Sep_73" localSheetId="61">#REF!</definedName>
    <definedName name="Sep_73">#REF!</definedName>
    <definedName name="Sep_74" localSheetId="10">#REF!</definedName>
    <definedName name="Sep_74" localSheetId="31">#REF!</definedName>
    <definedName name="Sep_74" localSheetId="49">#REF!</definedName>
    <definedName name="Sep_74" localSheetId="50">#REF!</definedName>
    <definedName name="Sep_74" localSheetId="56">#REF!</definedName>
    <definedName name="Sep_74" localSheetId="57">#REF!</definedName>
    <definedName name="Sep_74" localSheetId="5">#REF!</definedName>
    <definedName name="Sep_74" localSheetId="59">#REF!</definedName>
    <definedName name="Sep_74" localSheetId="61">#REF!</definedName>
    <definedName name="Sep_74">#REF!</definedName>
    <definedName name="Sep_75" localSheetId="10">#REF!</definedName>
    <definedName name="Sep_75" localSheetId="31">#REF!</definedName>
    <definedName name="Sep_75" localSheetId="49">#REF!</definedName>
    <definedName name="Sep_75" localSheetId="50">#REF!</definedName>
    <definedName name="Sep_75" localSheetId="56">#REF!</definedName>
    <definedName name="Sep_75" localSheetId="57">#REF!</definedName>
    <definedName name="Sep_75" localSheetId="5">#REF!</definedName>
    <definedName name="Sep_75" localSheetId="59">#REF!</definedName>
    <definedName name="Sep_75" localSheetId="61">#REF!</definedName>
    <definedName name="Sep_75">#REF!</definedName>
    <definedName name="Sep_76" localSheetId="10">#REF!</definedName>
    <definedName name="Sep_76" localSheetId="31">#REF!</definedName>
    <definedName name="Sep_76" localSheetId="49">#REF!</definedName>
    <definedName name="Sep_76" localSheetId="50">#REF!</definedName>
    <definedName name="Sep_76" localSheetId="56">#REF!</definedName>
    <definedName name="Sep_76" localSheetId="57">#REF!</definedName>
    <definedName name="Sep_76" localSheetId="5">#REF!</definedName>
    <definedName name="Sep_76" localSheetId="59">#REF!</definedName>
    <definedName name="Sep_76" localSheetId="61">#REF!</definedName>
    <definedName name="Sep_76">#REF!</definedName>
    <definedName name="Sep_77" localSheetId="10">#REF!</definedName>
    <definedName name="Sep_77" localSheetId="31">#REF!</definedName>
    <definedName name="Sep_77" localSheetId="49">#REF!</definedName>
    <definedName name="Sep_77" localSheetId="50">#REF!</definedName>
    <definedName name="Sep_77" localSheetId="56">#REF!</definedName>
    <definedName name="Sep_77" localSheetId="57">#REF!</definedName>
    <definedName name="Sep_77" localSheetId="5">#REF!</definedName>
    <definedName name="Sep_77" localSheetId="59">#REF!</definedName>
    <definedName name="Sep_77" localSheetId="61">#REF!</definedName>
    <definedName name="Sep_77">#REF!</definedName>
    <definedName name="Sep_78" localSheetId="10">#REF!</definedName>
    <definedName name="Sep_78" localSheetId="31">#REF!</definedName>
    <definedName name="Sep_78" localSheetId="49">#REF!</definedName>
    <definedName name="Sep_78" localSheetId="50">#REF!</definedName>
    <definedName name="Sep_78" localSheetId="56">#REF!</definedName>
    <definedName name="Sep_78" localSheetId="57">#REF!</definedName>
    <definedName name="Sep_78" localSheetId="5">#REF!</definedName>
    <definedName name="Sep_78" localSheetId="59">#REF!</definedName>
    <definedName name="Sep_78" localSheetId="61">#REF!</definedName>
    <definedName name="Sep_78">#REF!</definedName>
    <definedName name="Sep_79" localSheetId="10">#REF!</definedName>
    <definedName name="Sep_79" localSheetId="31">#REF!</definedName>
    <definedName name="Sep_79" localSheetId="49">#REF!</definedName>
    <definedName name="Sep_79" localSheetId="50">#REF!</definedName>
    <definedName name="Sep_79" localSheetId="56">#REF!</definedName>
    <definedName name="Sep_79" localSheetId="57">#REF!</definedName>
    <definedName name="Sep_79" localSheetId="5">#REF!</definedName>
    <definedName name="Sep_79" localSheetId="59">#REF!</definedName>
    <definedName name="Sep_79" localSheetId="61">#REF!</definedName>
    <definedName name="Sep_79">#REF!</definedName>
    <definedName name="Sep_80" localSheetId="10">#REF!</definedName>
    <definedName name="Sep_80" localSheetId="31">#REF!</definedName>
    <definedName name="Sep_80" localSheetId="49">#REF!</definedName>
    <definedName name="Sep_80" localSheetId="50">#REF!</definedName>
    <definedName name="Sep_80" localSheetId="56">#REF!</definedName>
    <definedName name="Sep_80" localSheetId="57">#REF!</definedName>
    <definedName name="Sep_80" localSheetId="5">#REF!</definedName>
    <definedName name="Sep_80" localSheetId="59">#REF!</definedName>
    <definedName name="Sep_80" localSheetId="61">#REF!</definedName>
    <definedName name="Sep_80">#REF!</definedName>
    <definedName name="Sep_81" localSheetId="10">#REF!</definedName>
    <definedName name="Sep_81" localSheetId="31">#REF!</definedName>
    <definedName name="Sep_81" localSheetId="49">#REF!</definedName>
    <definedName name="Sep_81" localSheetId="50">#REF!</definedName>
    <definedName name="Sep_81" localSheetId="56">#REF!</definedName>
    <definedName name="Sep_81" localSheetId="57">#REF!</definedName>
    <definedName name="Sep_81" localSheetId="5">#REF!</definedName>
    <definedName name="Sep_81" localSheetId="59">#REF!</definedName>
    <definedName name="Sep_81" localSheetId="61">#REF!</definedName>
    <definedName name="Sep_81">#REF!</definedName>
    <definedName name="Sep_82" localSheetId="10">#REF!</definedName>
    <definedName name="Sep_82" localSheetId="31">#REF!</definedName>
    <definedName name="Sep_82" localSheetId="49">#REF!</definedName>
    <definedName name="Sep_82" localSheetId="50">#REF!</definedName>
    <definedName name="Sep_82" localSheetId="56">#REF!</definedName>
    <definedName name="Sep_82" localSheetId="57">#REF!</definedName>
    <definedName name="Sep_82" localSheetId="5">#REF!</definedName>
    <definedName name="Sep_82" localSheetId="59">#REF!</definedName>
    <definedName name="Sep_82" localSheetId="61">#REF!</definedName>
    <definedName name="Sep_82">#REF!</definedName>
    <definedName name="Sep_83" localSheetId="10">#REF!</definedName>
    <definedName name="Sep_83" localSheetId="31">#REF!</definedName>
    <definedName name="Sep_83" localSheetId="49">#REF!</definedName>
    <definedName name="Sep_83" localSheetId="50">#REF!</definedName>
    <definedName name="Sep_83" localSheetId="56">#REF!</definedName>
    <definedName name="Sep_83" localSheetId="57">#REF!</definedName>
    <definedName name="Sep_83" localSheetId="5">#REF!</definedName>
    <definedName name="Sep_83" localSheetId="59">#REF!</definedName>
    <definedName name="Sep_83" localSheetId="61">#REF!</definedName>
    <definedName name="Sep_83">#REF!</definedName>
    <definedName name="Sep_84" localSheetId="10">#REF!</definedName>
    <definedName name="Sep_84" localSheetId="31">#REF!</definedName>
    <definedName name="Sep_84" localSheetId="49">#REF!</definedName>
    <definedName name="Sep_84" localSheetId="50">#REF!</definedName>
    <definedName name="Sep_84" localSheetId="56">#REF!</definedName>
    <definedName name="Sep_84" localSheetId="57">#REF!</definedName>
    <definedName name="Sep_84" localSheetId="5">#REF!</definedName>
    <definedName name="Sep_84" localSheetId="59">#REF!</definedName>
    <definedName name="Sep_84" localSheetId="61">#REF!</definedName>
    <definedName name="Sep_84">#REF!</definedName>
    <definedName name="Sep_85" localSheetId="10">#REF!</definedName>
    <definedName name="Sep_85" localSheetId="31">#REF!</definedName>
    <definedName name="Sep_85" localSheetId="49">#REF!</definedName>
    <definedName name="Sep_85" localSheetId="50">#REF!</definedName>
    <definedName name="Sep_85" localSheetId="56">#REF!</definedName>
    <definedName name="Sep_85" localSheetId="57">#REF!</definedName>
    <definedName name="Sep_85" localSheetId="5">#REF!</definedName>
    <definedName name="Sep_85" localSheetId="59">#REF!</definedName>
    <definedName name="Sep_85" localSheetId="61">#REF!</definedName>
    <definedName name="Sep_85">#REF!</definedName>
    <definedName name="Sep_86" localSheetId="10">#REF!</definedName>
    <definedName name="Sep_86" localSheetId="31">#REF!</definedName>
    <definedName name="Sep_86" localSheetId="49">#REF!</definedName>
    <definedName name="Sep_86" localSheetId="50">#REF!</definedName>
    <definedName name="Sep_86" localSheetId="56">#REF!</definedName>
    <definedName name="Sep_86" localSheetId="57">#REF!</definedName>
    <definedName name="Sep_86" localSheetId="5">#REF!</definedName>
    <definedName name="Sep_86" localSheetId="59">#REF!</definedName>
    <definedName name="Sep_86" localSheetId="61">#REF!</definedName>
    <definedName name="Sep_86">#REF!</definedName>
    <definedName name="Sep_87" localSheetId="10">#REF!</definedName>
    <definedName name="Sep_87" localSheetId="31">#REF!</definedName>
    <definedName name="Sep_87" localSheetId="49">#REF!</definedName>
    <definedName name="Sep_87" localSheetId="50">#REF!</definedName>
    <definedName name="Sep_87" localSheetId="56">#REF!</definedName>
    <definedName name="Sep_87" localSheetId="57">#REF!</definedName>
    <definedName name="Sep_87" localSheetId="5">#REF!</definedName>
    <definedName name="Sep_87" localSheetId="59">#REF!</definedName>
    <definedName name="Sep_87" localSheetId="61">#REF!</definedName>
    <definedName name="Sep_87">#REF!</definedName>
    <definedName name="Sep_88" localSheetId="10">#REF!</definedName>
    <definedName name="Sep_88" localSheetId="31">#REF!</definedName>
    <definedName name="Sep_88" localSheetId="49">#REF!</definedName>
    <definedName name="Sep_88" localSheetId="50">#REF!</definedName>
    <definedName name="Sep_88" localSheetId="56">#REF!</definedName>
    <definedName name="Sep_88" localSheetId="57">#REF!</definedName>
    <definedName name="Sep_88" localSheetId="5">#REF!</definedName>
    <definedName name="Sep_88" localSheetId="59">#REF!</definedName>
    <definedName name="Sep_88" localSheetId="61">#REF!</definedName>
    <definedName name="Sep_88">#REF!</definedName>
    <definedName name="Sep_89" localSheetId="10">#REF!</definedName>
    <definedName name="Sep_89" localSheetId="31">#REF!</definedName>
    <definedName name="Sep_89" localSheetId="49">#REF!</definedName>
    <definedName name="Sep_89" localSheetId="50">#REF!</definedName>
    <definedName name="Sep_89" localSheetId="56">#REF!</definedName>
    <definedName name="Sep_89" localSheetId="57">#REF!</definedName>
    <definedName name="Sep_89" localSheetId="5">#REF!</definedName>
    <definedName name="Sep_89" localSheetId="59">#REF!</definedName>
    <definedName name="Sep_89" localSheetId="61">#REF!</definedName>
    <definedName name="Sep_89">#REF!</definedName>
    <definedName name="Sep_90" localSheetId="10">#REF!</definedName>
    <definedName name="Sep_90" localSheetId="31">#REF!</definedName>
    <definedName name="Sep_90" localSheetId="49">#REF!</definedName>
    <definedName name="Sep_90" localSheetId="50">#REF!</definedName>
    <definedName name="Sep_90" localSheetId="56">#REF!</definedName>
    <definedName name="Sep_90" localSheetId="57">#REF!</definedName>
    <definedName name="Sep_90" localSheetId="5">#REF!</definedName>
    <definedName name="Sep_90" localSheetId="59">#REF!</definedName>
    <definedName name="Sep_90" localSheetId="61">#REF!</definedName>
    <definedName name="Sep_90">#REF!</definedName>
    <definedName name="Sep_91" localSheetId="10">#REF!</definedName>
    <definedName name="Sep_91" localSheetId="31">#REF!</definedName>
    <definedName name="Sep_91" localSheetId="49">#REF!</definedName>
    <definedName name="Sep_91" localSheetId="50">#REF!</definedName>
    <definedName name="Sep_91" localSheetId="56">#REF!</definedName>
    <definedName name="Sep_91" localSheetId="57">#REF!</definedName>
    <definedName name="Sep_91" localSheetId="5">#REF!</definedName>
    <definedName name="Sep_91" localSheetId="59">#REF!</definedName>
    <definedName name="Sep_91" localSheetId="61">#REF!</definedName>
    <definedName name="Sep_91">#REF!</definedName>
    <definedName name="Sep_92" localSheetId="10">#REF!</definedName>
    <definedName name="Sep_92" localSheetId="31">#REF!</definedName>
    <definedName name="Sep_92" localSheetId="49">#REF!</definedName>
    <definedName name="Sep_92" localSheetId="50">#REF!</definedName>
    <definedName name="Sep_92" localSheetId="56">#REF!</definedName>
    <definedName name="Sep_92" localSheetId="57">#REF!</definedName>
    <definedName name="Sep_92" localSheetId="5">#REF!</definedName>
    <definedName name="Sep_92" localSheetId="59">#REF!</definedName>
    <definedName name="Sep_92" localSheetId="61">#REF!</definedName>
    <definedName name="Sep_92">#REF!</definedName>
    <definedName name="Sep_93" localSheetId="10">#REF!</definedName>
    <definedName name="Sep_93" localSheetId="31">#REF!</definedName>
    <definedName name="Sep_93" localSheetId="49">#REF!</definedName>
    <definedName name="Sep_93" localSheetId="50">#REF!</definedName>
    <definedName name="Sep_93" localSheetId="56">#REF!</definedName>
    <definedName name="Sep_93" localSheetId="57">#REF!</definedName>
    <definedName name="Sep_93" localSheetId="5">#REF!</definedName>
    <definedName name="Sep_93" localSheetId="59">#REF!</definedName>
    <definedName name="Sep_93" localSheetId="61">#REF!</definedName>
    <definedName name="Sep_93">#REF!</definedName>
    <definedName name="Sep_94" localSheetId="10">#REF!</definedName>
    <definedName name="Sep_94" localSheetId="31">#REF!</definedName>
    <definedName name="Sep_94" localSheetId="49">#REF!</definedName>
    <definedName name="Sep_94" localSheetId="50">#REF!</definedName>
    <definedName name="Sep_94" localSheetId="56">#REF!</definedName>
    <definedName name="Sep_94" localSheetId="57">#REF!</definedName>
    <definedName name="Sep_94" localSheetId="5">#REF!</definedName>
    <definedName name="Sep_94" localSheetId="59">#REF!</definedName>
    <definedName name="Sep_94" localSheetId="61">#REF!</definedName>
    <definedName name="Sep_94">#REF!</definedName>
    <definedName name="Sep_95" localSheetId="10">#REF!</definedName>
    <definedName name="Sep_95" localSheetId="31">#REF!</definedName>
    <definedName name="Sep_95" localSheetId="49">#REF!</definedName>
    <definedName name="Sep_95" localSheetId="50">#REF!</definedName>
    <definedName name="Sep_95" localSheetId="56">#REF!</definedName>
    <definedName name="Sep_95" localSheetId="57">#REF!</definedName>
    <definedName name="Sep_95" localSheetId="5">#REF!</definedName>
    <definedName name="Sep_95" localSheetId="59">#REF!</definedName>
    <definedName name="Sep_95" localSheetId="61">#REF!</definedName>
    <definedName name="Sep_95">#REF!</definedName>
    <definedName name="Sep_96" localSheetId="10">#REF!</definedName>
    <definedName name="Sep_96" localSheetId="31">#REF!</definedName>
    <definedName name="Sep_96" localSheetId="49">#REF!</definedName>
    <definedName name="Sep_96" localSheetId="50">#REF!</definedName>
    <definedName name="Sep_96" localSheetId="56">#REF!</definedName>
    <definedName name="Sep_96" localSheetId="57">#REF!</definedName>
    <definedName name="Sep_96" localSheetId="5">#REF!</definedName>
    <definedName name="Sep_96" localSheetId="59">#REF!</definedName>
    <definedName name="Sep_96" localSheetId="61">#REF!</definedName>
    <definedName name="Sep_96">#REF!</definedName>
    <definedName name="Sep_97" localSheetId="10">#REF!</definedName>
    <definedName name="Sep_97" localSheetId="31">#REF!</definedName>
    <definedName name="Sep_97" localSheetId="49">#REF!</definedName>
    <definedName name="Sep_97" localSheetId="50">#REF!</definedName>
    <definedName name="Sep_97" localSheetId="56">#REF!</definedName>
    <definedName name="Sep_97" localSheetId="57">#REF!</definedName>
    <definedName name="Sep_97" localSheetId="5">#REF!</definedName>
    <definedName name="Sep_97" localSheetId="59">#REF!</definedName>
    <definedName name="Sep_97" localSheetId="61">#REF!</definedName>
    <definedName name="Sep_97">#REF!</definedName>
    <definedName name="Sep_98" localSheetId="10">#REF!</definedName>
    <definedName name="Sep_98" localSheetId="31">#REF!</definedName>
    <definedName name="Sep_98" localSheetId="49">#REF!</definedName>
    <definedName name="Sep_98" localSheetId="50">#REF!</definedName>
    <definedName name="Sep_98" localSheetId="56">#REF!</definedName>
    <definedName name="Sep_98" localSheetId="57">#REF!</definedName>
    <definedName name="Sep_98" localSheetId="5">#REF!</definedName>
    <definedName name="Sep_98" localSheetId="59">#REF!</definedName>
    <definedName name="Sep_98" localSheetId="61">#REF!</definedName>
    <definedName name="Sep_98">#REF!</definedName>
    <definedName name="Sep_99" localSheetId="10">#REF!</definedName>
    <definedName name="Sep_99" localSheetId="31">#REF!</definedName>
    <definedName name="Sep_99" localSheetId="49">#REF!</definedName>
    <definedName name="Sep_99" localSheetId="50">#REF!</definedName>
    <definedName name="Sep_99" localSheetId="56">#REF!</definedName>
    <definedName name="Sep_99" localSheetId="57">#REF!</definedName>
    <definedName name="Sep_99" localSheetId="5">#REF!</definedName>
    <definedName name="Sep_99" localSheetId="59">#REF!</definedName>
    <definedName name="Sep_99" localSheetId="61">#REF!</definedName>
    <definedName name="Sep_99">#REF!</definedName>
    <definedName name="SERIES1" localSheetId="10">'11'!SERIES1s:'11'!SERIES1e</definedName>
    <definedName name="SERIES1" localSheetId="31">'32'!SERIES1s:'32'!SERIES1e</definedName>
    <definedName name="SERIES1" localSheetId="49">'51'!SERIES1s:'51'!SERIES1e</definedName>
    <definedName name="SERIES1" localSheetId="50">'52'!SERIES1s:'52'!SERIES1e</definedName>
    <definedName name="SERIES1" localSheetId="56">'57a-57b'!SERIES1s:'57a-57b'!SERIES1e</definedName>
    <definedName name="SERIES1" localSheetId="57">'58'!SERIES1s:'58'!SERIES1e</definedName>
    <definedName name="SERIES1" localSheetId="5">'6'!SERIES1s:'6'!SERIES1e</definedName>
    <definedName name="SERIES1" localSheetId="59">'60'!SERIES1s:'60'!SERIES1e</definedName>
    <definedName name="SERIES1" localSheetId="61">'62'!SERIES1s:'62'!SERIES1e</definedName>
    <definedName name="SERIES1">SERIES1s:SERIES1e</definedName>
    <definedName name="SERIES1col" localSheetId="10">#REF!</definedName>
    <definedName name="SERIES1col" localSheetId="31">#REF!</definedName>
    <definedName name="SERIES1col" localSheetId="49">#REF!</definedName>
    <definedName name="SERIES1col" localSheetId="50">#REF!</definedName>
    <definedName name="SERIES1col" localSheetId="56">#REF!</definedName>
    <definedName name="SERIES1col" localSheetId="57">#REF!</definedName>
    <definedName name="SERIES1col" localSheetId="5">#REF!</definedName>
    <definedName name="SERIES1col" localSheetId="59">#REF!</definedName>
    <definedName name="SERIES1col" localSheetId="61">#REF!</definedName>
    <definedName name="SERIES1col">#REF!</definedName>
    <definedName name="SERIES1e" localSheetId="10">'11'!ChEnd '11'!SERIES1col</definedName>
    <definedName name="SERIES1e" localSheetId="31">'32'!ChEnd '32'!SERIES1col</definedName>
    <definedName name="SERIES1e" localSheetId="49">'51'!ChEnd '51'!SERIES1col</definedName>
    <definedName name="SERIES1e" localSheetId="50">'52'!ChEnd '52'!SERIES1col</definedName>
    <definedName name="SERIES1e" localSheetId="56">'57a-57b'!ChEnd '57a-57b'!SERIES1col</definedName>
    <definedName name="SERIES1e" localSheetId="57">'58'!ChEnd '58'!SERIES1col</definedName>
    <definedName name="SERIES1e" localSheetId="5">'6'!ChEnd '6'!SERIES1col</definedName>
    <definedName name="SERIES1e" localSheetId="59">'60'!ChEnd '60'!SERIES1col</definedName>
    <definedName name="SERIES1e" localSheetId="61">'62'!ChEnd '62'!SERIES1col</definedName>
    <definedName name="SERIES1e">ChEnd SERIES1col</definedName>
    <definedName name="SERIES1s" localSheetId="10">'11'!ChStart '11'!SERIES1col</definedName>
    <definedName name="SERIES1s" localSheetId="31">'32'!ChStart '32'!SERIES1col</definedName>
    <definedName name="SERIES1s" localSheetId="49">'51'!ChStart '51'!SERIES1col</definedName>
    <definedName name="SERIES1s" localSheetId="50">'52'!ChStart '52'!SERIES1col</definedName>
    <definedName name="SERIES1s" localSheetId="56">'57a-57b'!ChStart '57a-57b'!SERIES1col</definedName>
    <definedName name="SERIES1s" localSheetId="57">'58'!ChStart '58'!SERIES1col</definedName>
    <definedName name="SERIES1s" localSheetId="5">'6'!ChStart '6'!SERIES1col</definedName>
    <definedName name="SERIES1s" localSheetId="59">'60'!ChStart '60'!SERIES1col</definedName>
    <definedName name="SERIES1s" localSheetId="61">'62'!ChStart '62'!SERIES1col</definedName>
    <definedName name="SERIES1s">ChStart SERIES1col</definedName>
    <definedName name="SettingsKeyDate1" localSheetId="10">#REF!</definedName>
    <definedName name="SettingsKeyDate1" localSheetId="31">#REF!</definedName>
    <definedName name="SettingsKeyDate1" localSheetId="49">#REF!</definedName>
    <definedName name="SettingsKeyDate1" localSheetId="50">#REF!</definedName>
    <definedName name="SettingsKeyDate1" localSheetId="56">#REF!</definedName>
    <definedName name="SettingsKeyDate1" localSheetId="57">#REF!</definedName>
    <definedName name="SettingsKeyDate1" localSheetId="5">#REF!</definedName>
    <definedName name="SettingsKeyDate1" localSheetId="59">#REF!</definedName>
    <definedName name="SettingsKeyDate1" localSheetId="61">#REF!</definedName>
    <definedName name="SettingsKeyDate1">#REF!</definedName>
    <definedName name="SettingsKeyDate2" localSheetId="10">#REF!</definedName>
    <definedName name="SettingsKeyDate2" localSheetId="31">#REF!</definedName>
    <definedName name="SettingsKeyDate2" localSheetId="49">#REF!</definedName>
    <definedName name="SettingsKeyDate2" localSheetId="50">#REF!</definedName>
    <definedName name="SettingsKeyDate2" localSheetId="56">#REF!</definedName>
    <definedName name="SettingsKeyDate2" localSheetId="57">#REF!</definedName>
    <definedName name="SettingsKeyDate2" localSheetId="5">#REF!</definedName>
    <definedName name="SettingsKeyDate2" localSheetId="59">#REF!</definedName>
    <definedName name="SettingsKeyDate2" localSheetId="61">#REF!</definedName>
    <definedName name="SettingsKeyDate2">#REF!</definedName>
    <definedName name="SettingsKeyDate3" localSheetId="10">#REF!</definedName>
    <definedName name="SettingsKeyDate3" localSheetId="31">#REF!</definedName>
    <definedName name="SettingsKeyDate3" localSheetId="49">#REF!</definedName>
    <definedName name="SettingsKeyDate3" localSheetId="50">#REF!</definedName>
    <definedName name="SettingsKeyDate3" localSheetId="56">#REF!</definedName>
    <definedName name="SettingsKeyDate3" localSheetId="57">#REF!</definedName>
    <definedName name="SettingsKeyDate3" localSheetId="5">#REF!</definedName>
    <definedName name="SettingsKeyDate3" localSheetId="59">#REF!</definedName>
    <definedName name="SettingsKeyDate3" localSheetId="61">#REF!</definedName>
    <definedName name="SettingsKeyDate3">#REF!</definedName>
    <definedName name="SettingsKeyDate4" localSheetId="10">#REF!</definedName>
    <definedName name="SettingsKeyDate4" localSheetId="31">#REF!</definedName>
    <definedName name="SettingsKeyDate4" localSheetId="49">#REF!</definedName>
    <definedName name="SettingsKeyDate4" localSheetId="50">#REF!</definedName>
    <definedName name="SettingsKeyDate4" localSheetId="56">#REF!</definedName>
    <definedName name="SettingsKeyDate4" localSheetId="57">#REF!</definedName>
    <definedName name="SettingsKeyDate4" localSheetId="5">#REF!</definedName>
    <definedName name="SettingsKeyDate4" localSheetId="59">#REF!</definedName>
    <definedName name="SettingsKeyDate4" localSheetId="61">#REF!</definedName>
    <definedName name="SettingsKeyDate4">#REF!</definedName>
    <definedName name="SettingsKeyDate5" localSheetId="10">#REF!</definedName>
    <definedName name="SettingsKeyDate5" localSheetId="31">#REF!</definedName>
    <definedName name="SettingsKeyDate5" localSheetId="49">#REF!</definedName>
    <definedName name="SettingsKeyDate5" localSheetId="50">#REF!</definedName>
    <definedName name="SettingsKeyDate5" localSheetId="56">#REF!</definedName>
    <definedName name="SettingsKeyDate5" localSheetId="57">#REF!</definedName>
    <definedName name="SettingsKeyDate5" localSheetId="5">#REF!</definedName>
    <definedName name="SettingsKeyDate5" localSheetId="59">#REF!</definedName>
    <definedName name="SettingsKeyDate5" localSheetId="61">#REF!</definedName>
    <definedName name="SettingsKeyDate5">#REF!</definedName>
    <definedName name="sf" localSheetId="10">'[89]Table 1'!#REF!</definedName>
    <definedName name="sf" localSheetId="12">'[88]Table 1'!#REF!</definedName>
    <definedName name="sf" localSheetId="1">'[88]Table 1'!#REF!</definedName>
    <definedName name="sf" localSheetId="2">'[88]Table 1'!#REF!</definedName>
    <definedName name="sf" localSheetId="31">'[89]Table 1'!#REF!</definedName>
    <definedName name="sf" localSheetId="4">'[89]Table 1'!#REF!</definedName>
    <definedName name="sf" localSheetId="49">'[88]Table 1'!#REF!</definedName>
    <definedName name="sf" localSheetId="50">'[88]Table 1'!#REF!</definedName>
    <definedName name="sf" localSheetId="56">'[89]Table 1'!#REF!</definedName>
    <definedName name="sf" localSheetId="57">'[89]Table 1'!#REF!</definedName>
    <definedName name="sf" localSheetId="5">'[89]Table 1'!#REF!</definedName>
    <definedName name="sf" localSheetId="59">'[89]Table 1'!#REF!</definedName>
    <definedName name="sf" localSheetId="61">'[89]Table 1'!#REF!</definedName>
    <definedName name="sf" localSheetId="6">'[88]Table 1'!#REF!</definedName>
    <definedName name="sf" localSheetId="7">'[88]Table 1'!#REF!</definedName>
    <definedName name="sf">'[88]Table 1'!#REF!</definedName>
    <definedName name="sgd" localSheetId="31">'[79]Table 1'!#REF!</definedName>
    <definedName name="sgd" localSheetId="49">'[79]Table 1'!#REF!</definedName>
    <definedName name="sgd" localSheetId="50">'[79]Table 1'!#REF!</definedName>
    <definedName name="sgd" localSheetId="58">'[79]Table 1'!#REF!</definedName>
    <definedName name="sgd" localSheetId="5">'[79]Table 1'!#REF!</definedName>
    <definedName name="sgd" localSheetId="59">'[79]Table 1'!#REF!</definedName>
    <definedName name="sgd" localSheetId="60">'[79]Table 1'!#REF!</definedName>
    <definedName name="sgd" localSheetId="61">'[79]Table 1'!#REF!</definedName>
    <definedName name="sgd" localSheetId="62">'[79]Table 1'!#REF!</definedName>
    <definedName name="sgd">'[79]Table 1'!#REF!</definedName>
    <definedName name="sgdg" localSheetId="31">'[79]Table 1'!#REF!</definedName>
    <definedName name="sgdg" localSheetId="49">'[79]Table 1'!#REF!</definedName>
    <definedName name="sgdg" localSheetId="50">'[79]Table 1'!#REF!</definedName>
    <definedName name="sgdg" localSheetId="58">'[79]Table 1'!#REF!</definedName>
    <definedName name="sgdg" localSheetId="5">'[79]Table 1'!#REF!</definedName>
    <definedName name="sgdg" localSheetId="59">'[79]Table 1'!#REF!</definedName>
    <definedName name="sgdg" localSheetId="60">'[79]Table 1'!#REF!</definedName>
    <definedName name="sgdg" localSheetId="61">'[79]Table 1'!#REF!</definedName>
    <definedName name="sgdg" localSheetId="62">'[79]Table 1'!#REF!</definedName>
    <definedName name="sgdg">'[79]Table 1'!#REF!</definedName>
    <definedName name="sheet2" localSheetId="10">#REF!</definedName>
    <definedName name="sheet2" localSheetId="31">#REF!</definedName>
    <definedName name="sheet2" localSheetId="49">#REF!</definedName>
    <definedName name="sheet2" localSheetId="50">#REF!</definedName>
    <definedName name="sheet2" localSheetId="56">#REF!</definedName>
    <definedName name="sheet2" localSheetId="57">#REF!</definedName>
    <definedName name="sheet2" localSheetId="5">#REF!</definedName>
    <definedName name="sheet2" localSheetId="59">#REF!</definedName>
    <definedName name="sheet2" localSheetId="61">#REF!</definedName>
    <definedName name="sheet2">#REF!</definedName>
    <definedName name="SIBE" localSheetId="10">#REF!</definedName>
    <definedName name="SIBE" localSheetId="31">#REF!</definedName>
    <definedName name="SIBE" localSheetId="49">#REF!</definedName>
    <definedName name="SIBE" localSheetId="50">#REF!</definedName>
    <definedName name="SIBE" localSheetId="56">#REF!</definedName>
    <definedName name="SIBE" localSheetId="57">#REF!</definedName>
    <definedName name="SIBE" localSheetId="5">#REF!</definedName>
    <definedName name="SIBE" localSheetId="59">#REF!</definedName>
    <definedName name="SIBE" localSheetId="61">#REF!</definedName>
    <definedName name="SIBE">#REF!</definedName>
    <definedName name="Since_last_MPC">'[125]Sovereign spread'!$A$725</definedName>
    <definedName name="Since_last_SAN">'[125]Sovereign spread'!$A$692</definedName>
    <definedName name="SL.AGR.TOTL.IN" localSheetId="10">#REF!</definedName>
    <definedName name="SL.AGR.TOTL.IN" localSheetId="31">#REF!</definedName>
    <definedName name="SL.AGR.TOTL.IN" localSheetId="49">#REF!</definedName>
    <definedName name="SL.AGR.TOTL.IN" localSheetId="50">#REF!</definedName>
    <definedName name="SL.AGR.TOTL.IN" localSheetId="56">#REF!</definedName>
    <definedName name="SL.AGR.TOTL.IN" localSheetId="57">#REF!</definedName>
    <definedName name="SL.AGR.TOTL.IN" localSheetId="5">#REF!</definedName>
    <definedName name="SL.AGR.TOTL.IN" localSheetId="59">#REF!</definedName>
    <definedName name="SL.AGR.TOTL.IN" localSheetId="61">#REF!</definedName>
    <definedName name="SL.AGR.TOTL.IN">#REF!</definedName>
    <definedName name="SL.IND.TOTL.IN" localSheetId="10">#REF!</definedName>
    <definedName name="SL.IND.TOTL.IN" localSheetId="31">#REF!</definedName>
    <definedName name="SL.IND.TOTL.IN" localSheetId="49">#REF!</definedName>
    <definedName name="SL.IND.TOTL.IN" localSheetId="50">#REF!</definedName>
    <definedName name="SL.IND.TOTL.IN" localSheetId="56">#REF!</definedName>
    <definedName name="SL.IND.TOTL.IN" localSheetId="57">#REF!</definedName>
    <definedName name="SL.IND.TOTL.IN" localSheetId="5">#REF!</definedName>
    <definedName name="SL.IND.TOTL.IN" localSheetId="59">#REF!</definedName>
    <definedName name="SL.IND.TOTL.IN" localSheetId="61">#REF!</definedName>
    <definedName name="SL.IND.TOTL.IN">#REF!</definedName>
    <definedName name="SL.SRV.TOTL.IN" localSheetId="10">#REF!</definedName>
    <definedName name="SL.SRV.TOTL.IN" localSheetId="31">#REF!</definedName>
    <definedName name="SL.SRV.TOTL.IN" localSheetId="49">#REF!</definedName>
    <definedName name="SL.SRV.TOTL.IN" localSheetId="50">#REF!</definedName>
    <definedName name="SL.SRV.TOTL.IN" localSheetId="56">#REF!</definedName>
    <definedName name="SL.SRV.TOTL.IN" localSheetId="57">#REF!</definedName>
    <definedName name="SL.SRV.TOTL.IN" localSheetId="5">#REF!</definedName>
    <definedName name="SL.SRV.TOTL.IN" localSheetId="59">#REF!</definedName>
    <definedName name="SL.SRV.TOTL.IN" localSheetId="61">#REF!</definedName>
    <definedName name="SL.SRV.TOTL.IN">#REF!</definedName>
    <definedName name="SL.TLF.TOTL.IN" localSheetId="10">#REF!</definedName>
    <definedName name="SL.TLF.TOTL.IN" localSheetId="31">#REF!</definedName>
    <definedName name="SL.TLF.TOTL.IN" localSheetId="49">#REF!</definedName>
    <definedName name="SL.TLF.TOTL.IN" localSheetId="50">#REF!</definedName>
    <definedName name="SL.TLF.TOTL.IN" localSheetId="56">#REF!</definedName>
    <definedName name="SL.TLF.TOTL.IN" localSheetId="57">#REF!</definedName>
    <definedName name="SL.TLF.TOTL.IN" localSheetId="5">#REF!</definedName>
    <definedName name="SL.TLF.TOTL.IN" localSheetId="59">#REF!</definedName>
    <definedName name="SL.TLF.TOTL.IN" localSheetId="61">#REF!</definedName>
    <definedName name="SL.TLF.TOTL.IN">#REF!</definedName>
    <definedName name="SOCE" localSheetId="10">#REF!</definedName>
    <definedName name="SOCE" localSheetId="31">#REF!</definedName>
    <definedName name="SOCE" localSheetId="49">#REF!</definedName>
    <definedName name="SOCE" localSheetId="50">#REF!</definedName>
    <definedName name="SOCE" localSheetId="56">#REF!</definedName>
    <definedName name="SOCE" localSheetId="57">#REF!</definedName>
    <definedName name="SOCE" localSheetId="5">#REF!</definedName>
    <definedName name="SOCE" localSheetId="59">#REF!</definedName>
    <definedName name="SOCE" localSheetId="61">#REF!</definedName>
    <definedName name="SOCE">#REF!</definedName>
    <definedName name="SOCF" localSheetId="10">#REF!</definedName>
    <definedName name="SOCF" localSheetId="31">#REF!</definedName>
    <definedName name="SOCF" localSheetId="49">#REF!</definedName>
    <definedName name="SOCF" localSheetId="50">#REF!</definedName>
    <definedName name="SOCF" localSheetId="56">#REF!</definedName>
    <definedName name="SOCF" localSheetId="57">#REF!</definedName>
    <definedName name="SOCF" localSheetId="5">#REF!</definedName>
    <definedName name="SOCF" localSheetId="59">#REF!</definedName>
    <definedName name="SOCF" localSheetId="61">#REF!</definedName>
    <definedName name="SOCF">#REF!</definedName>
    <definedName name="SODDATE">'[74]Scheduled Repayment'!$F$8</definedName>
    <definedName name="Source" localSheetId="10">#REF!</definedName>
    <definedName name="Source" localSheetId="31">#REF!</definedName>
    <definedName name="Source" localSheetId="49">#REF!</definedName>
    <definedName name="Source" localSheetId="50">#REF!</definedName>
    <definedName name="Source" localSheetId="56">#REF!</definedName>
    <definedName name="Source" localSheetId="57">#REF!</definedName>
    <definedName name="Source" localSheetId="5">#REF!</definedName>
    <definedName name="Source" localSheetId="59">#REF!</definedName>
    <definedName name="Source" localSheetId="61">#REF!</definedName>
    <definedName name="Source">#REF!</definedName>
    <definedName name="SP.DYN.CBRT.IN" localSheetId="10">#REF!</definedName>
    <definedName name="SP.DYN.CBRT.IN" localSheetId="31">#REF!</definedName>
    <definedName name="SP.DYN.CBRT.IN" localSheetId="49">#REF!</definedName>
    <definedName name="SP.DYN.CBRT.IN" localSheetId="50">#REF!</definedName>
    <definedName name="SP.DYN.CBRT.IN" localSheetId="56">#REF!</definedName>
    <definedName name="SP.DYN.CBRT.IN" localSheetId="57">#REF!</definedName>
    <definedName name="SP.DYN.CBRT.IN" localSheetId="5">#REF!</definedName>
    <definedName name="SP.DYN.CBRT.IN" localSheetId="59">#REF!</definedName>
    <definedName name="SP.DYN.CBRT.IN" localSheetId="61">#REF!</definedName>
    <definedName name="SP.DYN.CBRT.IN">#REF!</definedName>
    <definedName name="SP.DYN.CDRT.IN" localSheetId="10">#REF!</definedName>
    <definedName name="SP.DYN.CDRT.IN" localSheetId="31">#REF!</definedName>
    <definedName name="SP.DYN.CDRT.IN" localSheetId="49">#REF!</definedName>
    <definedName name="SP.DYN.CDRT.IN" localSheetId="50">#REF!</definedName>
    <definedName name="SP.DYN.CDRT.IN" localSheetId="56">#REF!</definedName>
    <definedName name="SP.DYN.CDRT.IN" localSheetId="57">#REF!</definedName>
    <definedName name="SP.DYN.CDRT.IN" localSheetId="5">#REF!</definedName>
    <definedName name="SP.DYN.CDRT.IN" localSheetId="59">#REF!</definedName>
    <definedName name="SP.DYN.CDRT.IN" localSheetId="61">#REF!</definedName>
    <definedName name="SP.DYN.CDRT.IN">#REF!</definedName>
    <definedName name="SP.DYN.IMRT.IN" localSheetId="10">#REF!</definedName>
    <definedName name="SP.DYN.IMRT.IN" localSheetId="31">#REF!</definedName>
    <definedName name="SP.DYN.IMRT.IN" localSheetId="49">#REF!</definedName>
    <definedName name="SP.DYN.IMRT.IN" localSheetId="50">#REF!</definedName>
    <definedName name="SP.DYN.IMRT.IN" localSheetId="56">#REF!</definedName>
    <definedName name="SP.DYN.IMRT.IN" localSheetId="57">#REF!</definedName>
    <definedName name="SP.DYN.IMRT.IN" localSheetId="5">#REF!</definedName>
    <definedName name="SP.DYN.IMRT.IN" localSheetId="59">#REF!</definedName>
    <definedName name="SP.DYN.IMRT.IN" localSheetId="61">#REF!</definedName>
    <definedName name="SP.DYN.IMRT.IN">#REF!</definedName>
    <definedName name="SP.DYN.LE00.IN" localSheetId="10">#REF!</definedName>
    <definedName name="SP.DYN.LE00.IN" localSheetId="31">#REF!</definedName>
    <definedName name="SP.DYN.LE00.IN" localSheetId="49">#REF!</definedName>
    <definedName name="SP.DYN.LE00.IN" localSheetId="50">#REF!</definedName>
    <definedName name="SP.DYN.LE00.IN" localSheetId="56">#REF!</definedName>
    <definedName name="SP.DYN.LE00.IN" localSheetId="57">#REF!</definedName>
    <definedName name="SP.DYN.LE00.IN" localSheetId="5">#REF!</definedName>
    <definedName name="SP.DYN.LE00.IN" localSheetId="59">#REF!</definedName>
    <definedName name="SP.DYN.LE00.IN" localSheetId="61">#REF!</definedName>
    <definedName name="SP.DYN.LE00.IN">#REF!</definedName>
    <definedName name="SP.POP.GROW" localSheetId="10">#REF!</definedName>
    <definedName name="SP.POP.GROW" localSheetId="31">#REF!</definedName>
    <definedName name="SP.POP.GROW" localSheetId="49">#REF!</definedName>
    <definedName name="SP.POP.GROW" localSheetId="50">#REF!</definedName>
    <definedName name="SP.POP.GROW" localSheetId="56">#REF!</definedName>
    <definedName name="SP.POP.GROW" localSheetId="57">#REF!</definedName>
    <definedName name="SP.POP.GROW" localSheetId="5">#REF!</definedName>
    <definedName name="SP.POP.GROW" localSheetId="59">#REF!</definedName>
    <definedName name="SP.POP.GROW" localSheetId="61">#REF!</definedName>
    <definedName name="SP.POP.GROW">#REF!</definedName>
    <definedName name="SP.POP.TOTL" localSheetId="10">#REF!</definedName>
    <definedName name="SP.POP.TOTL" localSheetId="31">#REF!</definedName>
    <definedName name="SP.POP.TOTL" localSheetId="49">#REF!</definedName>
    <definedName name="SP.POP.TOTL" localSheetId="50">#REF!</definedName>
    <definedName name="SP.POP.TOTL" localSheetId="56">#REF!</definedName>
    <definedName name="SP.POP.TOTL" localSheetId="57">#REF!</definedName>
    <definedName name="SP.POP.TOTL" localSheetId="5">#REF!</definedName>
    <definedName name="SP.POP.TOTL" localSheetId="59">#REF!</definedName>
    <definedName name="SP.POP.TOTL" localSheetId="61">#REF!</definedName>
    <definedName name="SP.POP.TOTL">#REF!</definedName>
    <definedName name="SP.URB.TOTL.IN.ZS" localSheetId="10">#REF!</definedName>
    <definedName name="SP.URB.TOTL.IN.ZS" localSheetId="31">#REF!</definedName>
    <definedName name="SP.URB.TOTL.IN.ZS" localSheetId="49">#REF!</definedName>
    <definedName name="SP.URB.TOTL.IN.ZS" localSheetId="50">#REF!</definedName>
    <definedName name="SP.URB.TOTL.IN.ZS" localSheetId="56">#REF!</definedName>
    <definedName name="SP.URB.TOTL.IN.ZS" localSheetId="57">#REF!</definedName>
    <definedName name="SP.URB.TOTL.IN.ZS" localSheetId="5">#REF!</definedName>
    <definedName name="SP.URB.TOTL.IN.ZS" localSheetId="59">#REF!</definedName>
    <definedName name="SP.URB.TOTL.IN.ZS" localSheetId="61">#REF!</definedName>
    <definedName name="SP.URB.TOTL.IN.ZS">#REF!</definedName>
    <definedName name="spanners_level1">'[56]99TC17FY'!$A$96</definedName>
    <definedName name="spanners_level2">'[56]99TC17FY'!#REF!</definedName>
    <definedName name="spanners_level3">'[56]99TC17FY'!#REF!</definedName>
    <definedName name="spanners_level4">'[56]99TC17FY'!#REF!</definedName>
    <definedName name="spanners_level5">'[56]99TC17FY'!#REF!</definedName>
    <definedName name="SR.BOPSUS" localSheetId="10">#REF!</definedName>
    <definedName name="SR.BOPSUS" localSheetId="31">#REF!</definedName>
    <definedName name="SR.BOPSUS" localSheetId="49">#REF!</definedName>
    <definedName name="SR.BOPSUS" localSheetId="50">#REF!</definedName>
    <definedName name="SR.BOPSUS" localSheetId="56">#REF!</definedName>
    <definedName name="SR.BOPSUS" localSheetId="57">#REF!</definedName>
    <definedName name="SR.BOPSUS" localSheetId="5">#REF!</definedName>
    <definedName name="SR.BOPSUS" localSheetId="59">#REF!</definedName>
    <definedName name="SR.BOPSUS" localSheetId="61">#REF!</definedName>
    <definedName name="SR.BOPSUS">#REF!</definedName>
    <definedName name="SR.LTBOPS" localSheetId="10">#REF!</definedName>
    <definedName name="SR.LTBOPS" localSheetId="31">#REF!</definedName>
    <definedName name="SR.LTBOPS" localSheetId="49">#REF!</definedName>
    <definedName name="SR.LTBOPS" localSheetId="50">#REF!</definedName>
    <definedName name="SR.LTBOPS" localSheetId="56">#REF!</definedName>
    <definedName name="SR.LTBOPS" localSheetId="57">#REF!</definedName>
    <definedName name="SR.LTBOPS" localSheetId="5">#REF!</definedName>
    <definedName name="SR.LTBOPS" localSheetId="59">#REF!</definedName>
    <definedName name="SR.LTBOPS" localSheetId="61">#REF!</definedName>
    <definedName name="SR.LTBOPS">#REF!</definedName>
    <definedName name="SR.TAB12" localSheetId="10">#REF!</definedName>
    <definedName name="SR.TAB12" localSheetId="31">#REF!</definedName>
    <definedName name="SR.TAB12" localSheetId="49">#REF!</definedName>
    <definedName name="SR.TAB12" localSheetId="50">#REF!</definedName>
    <definedName name="SR.TAB12" localSheetId="56">#REF!</definedName>
    <definedName name="SR.TAB12" localSheetId="57">#REF!</definedName>
    <definedName name="SR.TAB12" localSheetId="5">#REF!</definedName>
    <definedName name="SR.TAB12" localSheetId="59">#REF!</definedName>
    <definedName name="SR.TAB12" localSheetId="61">#REF!</definedName>
    <definedName name="SR.TAB12">#REF!</definedName>
    <definedName name="SR.TAB9" localSheetId="10">#REF!</definedName>
    <definedName name="SR.TAB9" localSheetId="31">#REF!</definedName>
    <definedName name="SR.TAB9" localSheetId="49">#REF!</definedName>
    <definedName name="SR.TAB9" localSheetId="50">#REF!</definedName>
    <definedName name="SR.TAB9" localSheetId="56">#REF!</definedName>
    <definedName name="SR.TAB9" localSheetId="57">#REF!</definedName>
    <definedName name="SR.TAB9" localSheetId="5">#REF!</definedName>
    <definedName name="SR.TAB9" localSheetId="59">#REF!</definedName>
    <definedName name="SR.TAB9" localSheetId="61">#REF!</definedName>
    <definedName name="SR.TAB9">#REF!</definedName>
    <definedName name="SRTOFE" localSheetId="10">#REF!</definedName>
    <definedName name="SRTOFE" localSheetId="31">#REF!</definedName>
    <definedName name="SRTOFE" localSheetId="49">#REF!</definedName>
    <definedName name="SRTOFE" localSheetId="50">#REF!</definedName>
    <definedName name="SRTOFE" localSheetId="56">#REF!</definedName>
    <definedName name="SRTOFE" localSheetId="57">#REF!</definedName>
    <definedName name="SRTOFE" localSheetId="5">#REF!</definedName>
    <definedName name="SRTOFE" localSheetId="59">#REF!</definedName>
    <definedName name="SRTOFE" localSheetId="61">#REF!</definedName>
    <definedName name="SRTOFE">#REF!</definedName>
    <definedName name="ss" localSheetId="10">#REF!</definedName>
    <definedName name="ss" localSheetId="12">'[126]Table 1'!#REF!</definedName>
    <definedName name="ss" localSheetId="1">'[126]Table 1'!#REF!</definedName>
    <definedName name="ss" localSheetId="2">'[126]Table 1'!#REF!</definedName>
    <definedName name="ss" localSheetId="31">'[79]Table 1'!#REF!</definedName>
    <definedName name="ss" localSheetId="4">'[126]Table 1'!#REF!</definedName>
    <definedName name="ss" localSheetId="49">'[126]Table 1'!#REF!</definedName>
    <definedName name="ss" localSheetId="50">'[126]Table 1'!#REF!</definedName>
    <definedName name="ss" localSheetId="56">'[79]Table 1'!#REF!</definedName>
    <definedName name="ss" localSheetId="57">'[79]Table 1'!#REF!</definedName>
    <definedName name="ss" localSheetId="58">'[79]Table 1'!#REF!</definedName>
    <definedName name="ss" localSheetId="5">'[126]Table 1'!#REF!</definedName>
    <definedName name="ss" localSheetId="59">'[79]Table 1'!#REF!</definedName>
    <definedName name="ss" localSheetId="60">'[79]Table 1'!#REF!</definedName>
    <definedName name="ss" localSheetId="61">'[79]Table 1'!#REF!</definedName>
    <definedName name="ss" localSheetId="62">'[79]Table 1'!#REF!</definedName>
    <definedName name="ss" localSheetId="6">'[126]Table 1'!#REF!</definedName>
    <definedName name="ss" localSheetId="7">'[126]Table 1'!#REF!</definedName>
    <definedName name="ss">'[126]Table 1'!#REF!</definedName>
    <definedName name="sss" localSheetId="10">#REF!</definedName>
    <definedName name="sss" localSheetId="12">#REF!</definedName>
    <definedName name="sss" localSheetId="1">#REF!</definedName>
    <definedName name="sss" localSheetId="2">#REF!</definedName>
    <definedName name="sss" localSheetId="31">#REF!</definedName>
    <definedName name="sss" localSheetId="4">#REF!</definedName>
    <definedName name="sss" localSheetId="49">#REF!</definedName>
    <definedName name="sss" localSheetId="50">#REF!</definedName>
    <definedName name="sss" localSheetId="56">#REF!</definedName>
    <definedName name="sss" localSheetId="57">#REF!</definedName>
    <definedName name="sss" localSheetId="5">#REF!</definedName>
    <definedName name="sss" localSheetId="59">#REF!</definedName>
    <definedName name="sss" localSheetId="61">#REF!</definedName>
    <definedName name="sss" localSheetId="6">#REF!</definedName>
    <definedName name="sss" localSheetId="7">#REF!</definedName>
    <definedName name="sss">#REF!</definedName>
    <definedName name="SSSSS" localSheetId="10">'[26]10'!#REF!</definedName>
    <definedName name="SSSSS" localSheetId="12">'[27]10'!#REF!</definedName>
    <definedName name="SSSSS" localSheetId="1">'[27]10'!#REF!</definedName>
    <definedName name="SSSSS" localSheetId="2">'[27]10'!#REF!</definedName>
    <definedName name="SSSSS" localSheetId="31">'[26]10'!#REF!</definedName>
    <definedName name="SSSSS" localSheetId="4">'[26]10'!#REF!</definedName>
    <definedName name="SSSSS" localSheetId="49">'[27]10'!#REF!</definedName>
    <definedName name="SSSSS" localSheetId="50">'[27]10'!#REF!</definedName>
    <definedName name="SSSSS" localSheetId="56">'[26]10'!#REF!</definedName>
    <definedName name="SSSSS" localSheetId="57">'[26]10'!#REF!</definedName>
    <definedName name="SSSSS" localSheetId="5">'[26]10'!#REF!</definedName>
    <definedName name="SSSSS" localSheetId="59">'[26]10'!#REF!</definedName>
    <definedName name="SSSSS" localSheetId="61">'[26]10'!#REF!</definedName>
    <definedName name="SSSSS" localSheetId="6">'[27]10'!#REF!</definedName>
    <definedName name="SSSSS" localSheetId="7">'[27]10'!#REF!</definedName>
    <definedName name="SSSSS">'[27]10'!#REF!</definedName>
    <definedName name="sssssssssssssssssssssssssssssssssssssssssssssssssssssssssssssssssssssssssssssssssssssssssssssssssssssssssssss" localSheetId="10">#REF!</definedName>
    <definedName name="sssssssssssssssssssssssssssssssssssssssssssssssssssssssssssssssssssssssssssssssssssssssssssssssssssssssssssss" localSheetId="31">#REF!</definedName>
    <definedName name="sssssssssssssssssssssssssssssssssssssssssssssssssssssssssssssssssssssssssssssssssssssssssssssssssssssssssssss" localSheetId="49">#REF!</definedName>
    <definedName name="sssssssssssssssssssssssssssssssssssssssssssssssssssssssssssssssssssssssssssssssssssssssssssssssssssssssssssss" localSheetId="50">#REF!</definedName>
    <definedName name="sssssssssssssssssssssssssssssssssssssssssssssssssssssssssssssssssssssssssssssssssssssssssssssssssssssssssssss" localSheetId="56">#REF!</definedName>
    <definedName name="sssssssssssssssssssssssssssssssssssssssssssssssssssssssssssssssssssssssssssssssssssssssssssssssssssssssssssss" localSheetId="57">#REF!</definedName>
    <definedName name="sssssssssssssssssssssssssssssssssssssssssssssssssssssssssssssssssssssssssssssssssssssssssssssssssssssssssssss" localSheetId="5">#REF!</definedName>
    <definedName name="sssssssssssssssssssssssssssssssssssssssssssssssssssssssssssssssssssssssssssssssssssssssssssssssssssssssssssss" localSheetId="59">#REF!</definedName>
    <definedName name="sssssssssssssssssssssssssssssssssssssssssssssssssssssssssssssssssssssssssssssssssssssssssssssssssssssssssssss" localSheetId="61">#REF!</definedName>
    <definedName name="sssssssssssssssssssssssssssssssssssssssssssssssssssssssssssssssssssssssssssssssssssssssssssssssssssssssssssss">#REF!</definedName>
    <definedName name="Staff_Rpt" localSheetId="10">#REF!</definedName>
    <definedName name="Staff_Rpt" localSheetId="31">#REF!</definedName>
    <definedName name="Staff_Rpt" localSheetId="49">#REF!</definedName>
    <definedName name="Staff_Rpt" localSheetId="50">#REF!</definedName>
    <definedName name="Staff_Rpt" localSheetId="56">#REF!</definedName>
    <definedName name="Staff_Rpt" localSheetId="57">#REF!</definedName>
    <definedName name="Staff_Rpt" localSheetId="5">#REF!</definedName>
    <definedName name="Staff_Rpt" localSheetId="59">#REF!</definedName>
    <definedName name="Staff_Rpt" localSheetId="61">#REF!</definedName>
    <definedName name="Staff_Rpt">#REF!</definedName>
    <definedName name="StaffReportTable" localSheetId="10">#REF!</definedName>
    <definedName name="StaffReportTable" localSheetId="31">#REF!</definedName>
    <definedName name="StaffReportTable" localSheetId="49">#REF!</definedName>
    <definedName name="StaffReportTable" localSheetId="50">#REF!</definedName>
    <definedName name="StaffReportTable" localSheetId="56">#REF!</definedName>
    <definedName name="StaffReportTable" localSheetId="57">#REF!</definedName>
    <definedName name="StaffReportTable" localSheetId="5">#REF!</definedName>
    <definedName name="StaffReportTable" localSheetId="59">#REF!</definedName>
    <definedName name="StaffReportTable" localSheetId="61">#REF!</definedName>
    <definedName name="StaffReportTable">#REF!</definedName>
    <definedName name="START" localSheetId="10">#REF!</definedName>
    <definedName name="START" localSheetId="31">#REF!</definedName>
    <definedName name="START" localSheetId="49">#REF!</definedName>
    <definedName name="START" localSheetId="50">#REF!</definedName>
    <definedName name="START" localSheetId="56">#REF!</definedName>
    <definedName name="START" localSheetId="57">#REF!</definedName>
    <definedName name="START" localSheetId="5">#REF!</definedName>
    <definedName name="START" localSheetId="59">#REF!</definedName>
    <definedName name="START" localSheetId="61">#REF!</definedName>
    <definedName name="START">#REF!</definedName>
    <definedName name="statistics" localSheetId="10" hidden="1">#REF!</definedName>
    <definedName name="statistics" localSheetId="12" hidden="1">#REF!</definedName>
    <definedName name="statistics" localSheetId="1" hidden="1">#REF!</definedName>
    <definedName name="statistics" localSheetId="2" hidden="1">#REF!</definedName>
    <definedName name="statistics" localSheetId="31" hidden="1">#REF!</definedName>
    <definedName name="statistics" localSheetId="4" hidden="1">#REF!</definedName>
    <definedName name="statistics" localSheetId="49" hidden="1">#REF!</definedName>
    <definedName name="statistics" localSheetId="50" hidden="1">#REF!</definedName>
    <definedName name="statistics" localSheetId="56" hidden="1">#REF!</definedName>
    <definedName name="statistics" localSheetId="57" hidden="1">#REF!</definedName>
    <definedName name="statistics" localSheetId="5" hidden="1">#REF!</definedName>
    <definedName name="statistics" localSheetId="59" hidden="1">#REF!</definedName>
    <definedName name="statistics" localSheetId="61" hidden="1">#REF!</definedName>
    <definedName name="statistics" localSheetId="6" hidden="1">#REF!</definedName>
    <definedName name="statistics" localSheetId="7" hidden="1">#REF!</definedName>
    <definedName name="statistics" hidden="1">#REF!</definedName>
    <definedName name="Statistics1" localSheetId="10" hidden="1">#REF!</definedName>
    <definedName name="Statistics1" localSheetId="12" hidden="1">#REF!</definedName>
    <definedName name="Statistics1" localSheetId="1" hidden="1">#REF!</definedName>
    <definedName name="Statistics1" localSheetId="2" hidden="1">#REF!</definedName>
    <definedName name="Statistics1" localSheetId="31" hidden="1">#REF!</definedName>
    <definedName name="Statistics1" localSheetId="4" hidden="1">#REF!</definedName>
    <definedName name="Statistics1" localSheetId="49" hidden="1">#REF!</definedName>
    <definedName name="Statistics1" localSheetId="50" hidden="1">#REF!</definedName>
    <definedName name="Statistics1" localSheetId="56" hidden="1">#REF!</definedName>
    <definedName name="Statistics1" localSheetId="57" hidden="1">#REF!</definedName>
    <definedName name="Statistics1" localSheetId="5" hidden="1">#REF!</definedName>
    <definedName name="Statistics1" localSheetId="59" hidden="1">#REF!</definedName>
    <definedName name="Statistics1" localSheetId="61" hidden="1">#REF!</definedName>
    <definedName name="Statistics1" localSheetId="6" hidden="1">#REF!</definedName>
    <definedName name="Statistics1" localSheetId="7" hidden="1">#REF!</definedName>
    <definedName name="Statistics1" hidden="1">#REF!</definedName>
    <definedName name="statistics2" localSheetId="10" hidden="1">#REF!</definedName>
    <definedName name="statistics2" localSheetId="12" hidden="1">#REF!</definedName>
    <definedName name="statistics2" localSheetId="1" hidden="1">#REF!</definedName>
    <definedName name="statistics2" localSheetId="2" hidden="1">#REF!</definedName>
    <definedName name="statistics2" localSheetId="31" hidden="1">#REF!</definedName>
    <definedName name="statistics2" localSheetId="4" hidden="1">#REF!</definedName>
    <definedName name="statistics2" localSheetId="49" hidden="1">#REF!</definedName>
    <definedName name="statistics2" localSheetId="50" hidden="1">#REF!</definedName>
    <definedName name="statistics2" localSheetId="56" hidden="1">#REF!</definedName>
    <definedName name="statistics2" localSheetId="57" hidden="1">#REF!</definedName>
    <definedName name="statistics2" localSheetId="5" hidden="1">#REF!</definedName>
    <definedName name="statistics2" localSheetId="59" hidden="1">#REF!</definedName>
    <definedName name="statistics2" localSheetId="61" hidden="1">#REF!</definedName>
    <definedName name="statistics2" localSheetId="6" hidden="1">#REF!</definedName>
    <definedName name="statistics2" localSheetId="7" hidden="1">#REF!</definedName>
    <definedName name="statistics2" hidden="1">#REF!</definedName>
    <definedName name="STDBANK" localSheetId="1">#REF!</definedName>
    <definedName name="STDBANK" localSheetId="2">#REF!</definedName>
    <definedName name="STDBANK" localSheetId="4">#REF!</definedName>
    <definedName name="STDBANK" localSheetId="6">#REF!</definedName>
    <definedName name="STDBANK" localSheetId="7">#REF!</definedName>
    <definedName name="STDBANK">#REF!</definedName>
    <definedName name="STDCHAR" localSheetId="1">#REF!</definedName>
    <definedName name="STDCHAR" localSheetId="2">#REF!</definedName>
    <definedName name="STDCHAR" localSheetId="4">#REF!</definedName>
    <definedName name="STDCHAR" localSheetId="6">#REF!</definedName>
    <definedName name="STDCHAR" localSheetId="7">#REF!</definedName>
    <definedName name="STDCHAR">#REF!</definedName>
    <definedName name="STFQTAB" localSheetId="10">#REF!</definedName>
    <definedName name="STFQTAB" localSheetId="31">#REF!</definedName>
    <definedName name="STFQTAB" localSheetId="49">#REF!</definedName>
    <definedName name="STFQTAB" localSheetId="50">#REF!</definedName>
    <definedName name="STFQTAB" localSheetId="56">#REF!</definedName>
    <definedName name="STFQTAB" localSheetId="57">#REF!</definedName>
    <definedName name="STFQTAB" localSheetId="5">#REF!</definedName>
    <definedName name="STFQTAB" localSheetId="59">#REF!</definedName>
    <definedName name="STFQTAB" localSheetId="61">#REF!</definedName>
    <definedName name="STFQTAB">#REF!</definedName>
    <definedName name="STOCK">[120]STOCK!$D$4:$K$69</definedName>
    <definedName name="Stocks" localSheetId="10">#REF!</definedName>
    <definedName name="Stocks" localSheetId="31">#REF!</definedName>
    <definedName name="Stocks" localSheetId="49">#REF!</definedName>
    <definedName name="Stocks" localSheetId="50">#REF!</definedName>
    <definedName name="Stocks" localSheetId="56">#REF!</definedName>
    <definedName name="Stocks" localSheetId="57">#REF!</definedName>
    <definedName name="Stocks" localSheetId="5">#REF!</definedName>
    <definedName name="Stocks" localSheetId="59">#REF!</definedName>
    <definedName name="Stocks" localSheetId="61">#REF!</definedName>
    <definedName name="Stocks">#REF!</definedName>
    <definedName name="STOP" localSheetId="10">#REF!</definedName>
    <definedName name="STOP" localSheetId="31">#REF!</definedName>
    <definedName name="STOP" localSheetId="49">#REF!</definedName>
    <definedName name="STOP" localSheetId="50">#REF!</definedName>
    <definedName name="STOP" localSheetId="56">#REF!</definedName>
    <definedName name="STOP" localSheetId="57">#REF!</definedName>
    <definedName name="STOP" localSheetId="5">#REF!</definedName>
    <definedName name="STOP" localSheetId="59">#REF!</definedName>
    <definedName name="STOP" localSheetId="61">#REF!</definedName>
    <definedName name="STOP">#REF!</definedName>
    <definedName name="strip">[61]pvtReport!$I$1</definedName>
    <definedName name="stub_lines">'[56]99TC17FY'!$A$11:$A$40</definedName>
    <definedName name="sum" localSheetId="10">#REF!</definedName>
    <definedName name="sum" localSheetId="1">#REF!</definedName>
    <definedName name="sum" localSheetId="2">#REF!</definedName>
    <definedName name="sum" localSheetId="31">#REF!</definedName>
    <definedName name="sum" localSheetId="4">#REF!</definedName>
    <definedName name="sum" localSheetId="49">#REF!</definedName>
    <definedName name="sum" localSheetId="50">#REF!</definedName>
    <definedName name="sum" localSheetId="56">#REF!</definedName>
    <definedName name="sum" localSheetId="57">#REF!</definedName>
    <definedName name="sum" localSheetId="58">#REF!</definedName>
    <definedName name="sum" localSheetId="5">#REF!</definedName>
    <definedName name="sum" localSheetId="59">#REF!</definedName>
    <definedName name="sum" localSheetId="60">#REF!</definedName>
    <definedName name="sum" localSheetId="61">#REF!</definedName>
    <definedName name="sum" localSheetId="62">#REF!</definedName>
    <definedName name="sum" localSheetId="6">#REF!</definedName>
    <definedName name="sum" localSheetId="7">#REF!</definedName>
    <definedName name="sum">#REF!</definedName>
    <definedName name="SUM1F" localSheetId="10">#REF!</definedName>
    <definedName name="SUM1F" localSheetId="31">#REF!</definedName>
    <definedName name="SUM1F" localSheetId="49">#REF!</definedName>
    <definedName name="SUM1F" localSheetId="50">#REF!</definedName>
    <definedName name="SUM1F" localSheetId="56">#REF!</definedName>
    <definedName name="SUM1F" localSheetId="57">#REF!</definedName>
    <definedName name="SUM1F" localSheetId="5">#REF!</definedName>
    <definedName name="SUM1F" localSheetId="59">#REF!</definedName>
    <definedName name="SUM1F" localSheetId="61">#REF!</definedName>
    <definedName name="SUM1F">#REF!</definedName>
    <definedName name="sumdem">'[24]Committed Debt Outflows'!$L$488</definedName>
    <definedName name="SumEuro">'[24]Committed Debt Outflows'!$L$409</definedName>
    <definedName name="sumff">'[24]Committed Debt Outflows'!$L$501</definedName>
    <definedName name="sumgbp">'[24]Committed Debt Outflows'!$L$514</definedName>
    <definedName name="SumGC05">'[24]Committed Debt Outflows'!$L$161</definedName>
    <definedName name="SumGC07">'[24]Committed Debt Outflows'!$L$207</definedName>
    <definedName name="Sumgc10">'[24]Committed Debt Outflows'!$L$262</definedName>
    <definedName name="SumGC15">'[24]Committed Debt Outflows'!$L$306</definedName>
    <definedName name="Sumgc25">'[24]Committed Debt Outflows'!$L$325</definedName>
    <definedName name="sumkd">'[24]Committed Debt Outflows'!$L$531</definedName>
    <definedName name="SUMMARY">[13]Output!$B$1:$N$35</definedName>
    <definedName name="SumRand">'[24]Committed Debt Outflows'!$L$355</definedName>
    <definedName name="sumsdr">'[24]Committed Debt Outflows'!$L$527</definedName>
    <definedName name="sumsf">'[24]Committed Debt Outflows'!$L$463</definedName>
    <definedName name="SumT182">'[24]Committed Debt Outflows'!$L$63</definedName>
    <definedName name="SumT364">'[24]Committed Debt Outflows'!$L$102</definedName>
    <definedName name="SumT91">'[24]Committed Debt Outflows'!$L$30</definedName>
    <definedName name="sumtab">[13]Output!$B$1:$M$38</definedName>
    <definedName name="SumUS">'[24]Committed Debt Outflows'!$L$383</definedName>
    <definedName name="SumYen">'[24]Committed Debt Outflows'!$L$437</definedName>
    <definedName name="sumyuan">'[24]Committed Debt Outflows'!$L$450</definedName>
    <definedName name="SUPP" localSheetId="10">#REF!</definedName>
    <definedName name="SUPP" localSheetId="31">#REF!</definedName>
    <definedName name="SUPP" localSheetId="49">#REF!</definedName>
    <definedName name="SUPP" localSheetId="50">#REF!</definedName>
    <definedName name="SUPP" localSheetId="56">#REF!</definedName>
    <definedName name="SUPP" localSheetId="57">#REF!</definedName>
    <definedName name="SUPP" localSheetId="5">#REF!</definedName>
    <definedName name="SUPP" localSheetId="59">#REF!</definedName>
    <definedName name="SUPP" localSheetId="61">#REF!</definedName>
    <definedName name="SUPP">#REF!</definedName>
    <definedName name="SUS" localSheetId="10">#REF!</definedName>
    <definedName name="SUS" localSheetId="31">#REF!</definedName>
    <definedName name="SUS" localSheetId="49">#REF!</definedName>
    <definedName name="SUS" localSheetId="50">#REF!</definedName>
    <definedName name="SUS" localSheetId="56">#REF!</definedName>
    <definedName name="SUS" localSheetId="57">#REF!</definedName>
    <definedName name="SUS" localSheetId="5">#REF!</definedName>
    <definedName name="SUS" localSheetId="59">#REF!</definedName>
    <definedName name="SUS" localSheetId="61">#REF!</definedName>
    <definedName name="SUS">#REF!</definedName>
    <definedName name="suyahs" localSheetId="10">#REF!</definedName>
    <definedName name="suyahs" localSheetId="31">#REF!</definedName>
    <definedName name="suyahs" localSheetId="49">#REF!</definedName>
    <definedName name="suyahs" localSheetId="50">#REF!</definedName>
    <definedName name="suyahs" localSheetId="56">#REF!</definedName>
    <definedName name="suyahs" localSheetId="57">#REF!</definedName>
    <definedName name="suyahs" localSheetId="5">#REF!</definedName>
    <definedName name="suyahs" localSheetId="59">#REF!</definedName>
    <definedName name="suyahs" localSheetId="61">#REF!</definedName>
    <definedName name="suyahs">#REF!</definedName>
    <definedName name="SwitchColor" localSheetId="10">#REF!</definedName>
    <definedName name="SwitchColor" localSheetId="31">#REF!</definedName>
    <definedName name="SwitchColor" localSheetId="49">#REF!</definedName>
    <definedName name="SwitchColor" localSheetId="50">#REF!</definedName>
    <definedName name="SwitchColor" localSheetId="56">#REF!</definedName>
    <definedName name="SwitchColor" localSheetId="57">#REF!</definedName>
    <definedName name="SwitchColor" localSheetId="5">#REF!</definedName>
    <definedName name="SwitchColor" localSheetId="59">#REF!</definedName>
    <definedName name="SwitchColor" localSheetId="61">#REF!</definedName>
    <definedName name="SwitchColor">#REF!</definedName>
    <definedName name="Swvu.PLA1." localSheetId="10" hidden="1">'[32]COP FED'!#REF!</definedName>
    <definedName name="Swvu.PLA1." hidden="1">'[32]COP FED'!#REF!</definedName>
    <definedName name="Swvu.PLA2." hidden="1">'[32]COP FED'!$A$1:$N$49</definedName>
    <definedName name="sx" localSheetId="10">#REF!</definedName>
    <definedName name="sx" localSheetId="1">#REF!</definedName>
    <definedName name="sx" localSheetId="2">#REF!</definedName>
    <definedName name="sx" localSheetId="31">#REF!</definedName>
    <definedName name="sx" localSheetId="4">#REF!</definedName>
    <definedName name="sx" localSheetId="49">#REF!</definedName>
    <definedName name="sx" localSheetId="50">#REF!</definedName>
    <definedName name="sx" localSheetId="56">#REF!</definedName>
    <definedName name="sx" localSheetId="57">#REF!</definedName>
    <definedName name="sx" localSheetId="5">#REF!</definedName>
    <definedName name="sx" localSheetId="59">#REF!</definedName>
    <definedName name="sx" localSheetId="61">#REF!</definedName>
    <definedName name="sx" localSheetId="6">#REF!</definedName>
    <definedName name="sx" localSheetId="7">#REF!</definedName>
    <definedName name="sx">#REF!</definedName>
    <definedName name="T" localSheetId="10">#REF!</definedName>
    <definedName name="T" localSheetId="31">#REF!</definedName>
    <definedName name="T" localSheetId="49">#REF!</definedName>
    <definedName name="T" localSheetId="50">#REF!</definedName>
    <definedName name="T" localSheetId="56">#REF!</definedName>
    <definedName name="T" localSheetId="57">#REF!</definedName>
    <definedName name="T" localSheetId="5">#REF!</definedName>
    <definedName name="T" localSheetId="59">#REF!</definedName>
    <definedName name="T" localSheetId="61">#REF!</definedName>
    <definedName name="T">#REF!</definedName>
    <definedName name="T0" localSheetId="10" hidden="1">{"Main Economic Indicators",#N/A,FALSE,"C"}</definedName>
    <definedName name="T0" localSheetId="31" hidden="1">{"Main Economic Indicators",#N/A,FALSE,"C"}</definedName>
    <definedName name="T0" localSheetId="49" hidden="1">{"Main Economic Indicators",#N/A,FALSE,"C"}</definedName>
    <definedName name="T0" localSheetId="50" hidden="1">{"Main Economic Indicators",#N/A,FALSE,"C"}</definedName>
    <definedName name="T0" localSheetId="56" hidden="1">{"Main Economic Indicators",#N/A,FALSE,"C"}</definedName>
    <definedName name="T0" localSheetId="57" hidden="1">{"Main Economic Indicators",#N/A,FALSE,"C"}</definedName>
    <definedName name="T0" localSheetId="5" hidden="1">{"Main Economic Indicators",#N/A,FALSE,"C"}</definedName>
    <definedName name="T0" localSheetId="59" hidden="1">{"Main Economic Indicators",#N/A,FALSE,"C"}</definedName>
    <definedName name="T0" localSheetId="61" hidden="1">{"Main Economic Indicators",#N/A,FALSE,"C"}</definedName>
    <definedName name="T0" hidden="1">{"Main Economic Indicators",#N/A,FALSE,"C"}</definedName>
    <definedName name="T96_97A" localSheetId="10">#REF!</definedName>
    <definedName name="T96_97A" localSheetId="31">#REF!</definedName>
    <definedName name="T96_97A" localSheetId="49">#REF!</definedName>
    <definedName name="T96_97A" localSheetId="50">#REF!</definedName>
    <definedName name="T96_97A" localSheetId="56">#REF!</definedName>
    <definedName name="T96_97A" localSheetId="57">#REF!</definedName>
    <definedName name="T96_97A" localSheetId="5">#REF!</definedName>
    <definedName name="T96_97A" localSheetId="59">#REF!</definedName>
    <definedName name="T96_97A" localSheetId="61">#REF!</definedName>
    <definedName name="T96_97A">#REF!</definedName>
    <definedName name="T96_97B" localSheetId="10">#REF!</definedName>
    <definedName name="T96_97B" localSheetId="31">#REF!</definedName>
    <definedName name="T96_97B" localSheetId="49">#REF!</definedName>
    <definedName name="T96_97B" localSheetId="50">#REF!</definedName>
    <definedName name="T96_97B" localSheetId="56">#REF!</definedName>
    <definedName name="T96_97B" localSheetId="57">#REF!</definedName>
    <definedName name="T96_97B" localSheetId="5">#REF!</definedName>
    <definedName name="T96_97B" localSheetId="59">#REF!</definedName>
    <definedName name="T96_97B" localSheetId="61">#REF!</definedName>
    <definedName name="T96_97B">#REF!</definedName>
    <definedName name="TAB1A" localSheetId="10">#REF!</definedName>
    <definedName name="TAB1A" localSheetId="31">#REF!</definedName>
    <definedName name="TAB1A" localSheetId="49">#REF!</definedName>
    <definedName name="TAB1A" localSheetId="50">#REF!</definedName>
    <definedName name="TAB1A" localSheetId="56">#REF!</definedName>
    <definedName name="TAB1A" localSheetId="57">#REF!</definedName>
    <definedName name="TAB1A" localSheetId="5">#REF!</definedName>
    <definedName name="TAB1A" localSheetId="59">#REF!</definedName>
    <definedName name="TAB1A" localSheetId="61">#REF!</definedName>
    <definedName name="TAB1A">#REF!</definedName>
    <definedName name="TAB1CK" localSheetId="10">#REF!</definedName>
    <definedName name="TAB1CK" localSheetId="31">#REF!</definedName>
    <definedName name="TAB1CK" localSheetId="49">#REF!</definedName>
    <definedName name="TAB1CK" localSheetId="50">#REF!</definedName>
    <definedName name="TAB1CK" localSheetId="56">#REF!</definedName>
    <definedName name="TAB1CK" localSheetId="57">#REF!</definedName>
    <definedName name="TAB1CK" localSheetId="5">#REF!</definedName>
    <definedName name="TAB1CK" localSheetId="59">#REF!</definedName>
    <definedName name="TAB1CK" localSheetId="61">#REF!</definedName>
    <definedName name="TAB1CK">#REF!</definedName>
    <definedName name="Tab25a" localSheetId="10">#REF!</definedName>
    <definedName name="Tab25a" localSheetId="31">#REF!</definedName>
    <definedName name="Tab25a" localSheetId="49">#REF!</definedName>
    <definedName name="Tab25a" localSheetId="50">#REF!</definedName>
    <definedName name="Tab25a" localSheetId="56">#REF!</definedName>
    <definedName name="Tab25a" localSheetId="57">#REF!</definedName>
    <definedName name="Tab25a" localSheetId="5">#REF!</definedName>
    <definedName name="Tab25a" localSheetId="59">#REF!</definedName>
    <definedName name="Tab25a" localSheetId="61">#REF!</definedName>
    <definedName name="Tab25a">#REF!</definedName>
    <definedName name="Tab25b" localSheetId="10">#REF!</definedName>
    <definedName name="Tab25b" localSheetId="31">#REF!</definedName>
    <definedName name="Tab25b" localSheetId="49">#REF!</definedName>
    <definedName name="Tab25b" localSheetId="50">#REF!</definedName>
    <definedName name="Tab25b" localSheetId="56">#REF!</definedName>
    <definedName name="Tab25b" localSheetId="57">#REF!</definedName>
    <definedName name="Tab25b" localSheetId="5">#REF!</definedName>
    <definedName name="Tab25b" localSheetId="59">#REF!</definedName>
    <definedName name="Tab25b" localSheetId="61">#REF!</definedName>
    <definedName name="Tab25b">#REF!</definedName>
    <definedName name="TAB2A" localSheetId="10">#REF!</definedName>
    <definedName name="TAB2A" localSheetId="31">#REF!</definedName>
    <definedName name="TAB2A" localSheetId="49">#REF!</definedName>
    <definedName name="TAB2A" localSheetId="50">#REF!</definedName>
    <definedName name="TAB2A" localSheetId="56">#REF!</definedName>
    <definedName name="TAB2A" localSheetId="57">#REF!</definedName>
    <definedName name="TAB2A" localSheetId="5">#REF!</definedName>
    <definedName name="TAB2A" localSheetId="59">#REF!</definedName>
    <definedName name="TAB2A" localSheetId="61">#REF!</definedName>
    <definedName name="TAB2A">#REF!</definedName>
    <definedName name="TAB2B" localSheetId="10">#REF!</definedName>
    <definedName name="TAB2B" localSheetId="31">#REF!</definedName>
    <definedName name="TAB2B" localSheetId="49">#REF!</definedName>
    <definedName name="TAB2B" localSheetId="50">#REF!</definedName>
    <definedName name="TAB2B" localSheetId="56">#REF!</definedName>
    <definedName name="TAB2B" localSheetId="57">#REF!</definedName>
    <definedName name="TAB2B" localSheetId="5">#REF!</definedName>
    <definedName name="TAB2B" localSheetId="59">#REF!</definedName>
    <definedName name="TAB2B" localSheetId="61">#REF!</definedName>
    <definedName name="TAB2B">#REF!</definedName>
    <definedName name="TAB30_33" localSheetId="10">#REF!</definedName>
    <definedName name="TAB30_33" localSheetId="31">#REF!</definedName>
    <definedName name="TAB30_33" localSheetId="49">#REF!</definedName>
    <definedName name="TAB30_33" localSheetId="50">#REF!</definedName>
    <definedName name="TAB30_33" localSheetId="56">#REF!</definedName>
    <definedName name="TAB30_33" localSheetId="57">#REF!</definedName>
    <definedName name="TAB30_33" localSheetId="5">#REF!</definedName>
    <definedName name="TAB30_33" localSheetId="59">#REF!</definedName>
    <definedName name="TAB30_33" localSheetId="61">#REF!</definedName>
    <definedName name="TAB30_33">#REF!</definedName>
    <definedName name="TAB4APPX">'[116]Table 5'!$A$2:$I$55</definedName>
    <definedName name="TAB5A" localSheetId="10">#REF!</definedName>
    <definedName name="TAB5A" localSheetId="31">#REF!</definedName>
    <definedName name="TAB5A" localSheetId="49">#REF!</definedName>
    <definedName name="TAB5A" localSheetId="50">#REF!</definedName>
    <definedName name="TAB5A" localSheetId="56">#REF!</definedName>
    <definedName name="TAB5A" localSheetId="57">#REF!</definedName>
    <definedName name="TAB5A" localSheetId="5">#REF!</definedName>
    <definedName name="TAB5A" localSheetId="59">#REF!</definedName>
    <definedName name="TAB5A" localSheetId="61">#REF!</definedName>
    <definedName name="TAB5A">#REF!</definedName>
    <definedName name="TAB6A" localSheetId="10">'[21]Annual Tables'!#REF!</definedName>
    <definedName name="TAB6A" localSheetId="31">'[21]Annual Tables'!#REF!</definedName>
    <definedName name="TAB6A" localSheetId="56">'[21]Annual Tables'!#REF!</definedName>
    <definedName name="TAB6A" localSheetId="57">'[21]Annual Tables'!#REF!</definedName>
    <definedName name="TAB6A" localSheetId="59">'[21]Annual Tables'!#REF!</definedName>
    <definedName name="TAB6A" localSheetId="61">'[21]Annual Tables'!#REF!</definedName>
    <definedName name="TAB6A">'[21]Annual Tables'!#REF!</definedName>
    <definedName name="TAB6B" localSheetId="10">'[21]Annual Tables'!#REF!</definedName>
    <definedName name="TAB6B" localSheetId="31">'[21]Annual Tables'!#REF!</definedName>
    <definedName name="TAB6B" localSheetId="56">'[21]Annual Tables'!#REF!</definedName>
    <definedName name="TAB6B" localSheetId="57">'[21]Annual Tables'!#REF!</definedName>
    <definedName name="TAB6B" localSheetId="59">'[21]Annual Tables'!#REF!</definedName>
    <definedName name="TAB6B" localSheetId="61">'[21]Annual Tables'!#REF!</definedName>
    <definedName name="TAB6B">'[21]Annual Tables'!#REF!</definedName>
    <definedName name="TAB6C" localSheetId="10">#REF!</definedName>
    <definedName name="TAB6C" localSheetId="31">#REF!</definedName>
    <definedName name="TAB6C" localSheetId="49">#REF!</definedName>
    <definedName name="TAB6C" localSheetId="50">#REF!</definedName>
    <definedName name="TAB6C" localSheetId="56">#REF!</definedName>
    <definedName name="TAB6C" localSheetId="57">#REF!</definedName>
    <definedName name="TAB6C" localSheetId="5">#REF!</definedName>
    <definedName name="TAB6C" localSheetId="59">#REF!</definedName>
    <definedName name="TAB6C" localSheetId="61">#REF!</definedName>
    <definedName name="TAB6C">#REF!</definedName>
    <definedName name="TAB7A" localSheetId="10">#REF!</definedName>
    <definedName name="TAB7A" localSheetId="31">#REF!</definedName>
    <definedName name="TAB7A" localSheetId="49">#REF!</definedName>
    <definedName name="TAB7A" localSheetId="50">#REF!</definedName>
    <definedName name="TAB7A" localSheetId="56">#REF!</definedName>
    <definedName name="TAB7A" localSheetId="57">#REF!</definedName>
    <definedName name="TAB7A" localSheetId="5">#REF!</definedName>
    <definedName name="TAB7A" localSheetId="59">#REF!</definedName>
    <definedName name="TAB7A" localSheetId="61">#REF!</definedName>
    <definedName name="TAB7A">#REF!</definedName>
    <definedName name="TABCASH" localSheetId="10">#REF!</definedName>
    <definedName name="TABCASH" localSheetId="31">#REF!</definedName>
    <definedName name="TABCASH" localSheetId="49">#REF!</definedName>
    <definedName name="TABCASH" localSheetId="50">#REF!</definedName>
    <definedName name="TABCASH" localSheetId="56">#REF!</definedName>
    <definedName name="TABCASH" localSheetId="57">#REF!</definedName>
    <definedName name="TABCASH" localSheetId="5">#REF!</definedName>
    <definedName name="TABCASH" localSheetId="59">#REF!</definedName>
    <definedName name="TABCASH" localSheetId="61">#REF!</definedName>
    <definedName name="TABCASH">#REF!</definedName>
    <definedName name="TABEXCEPTFIN" localSheetId="10">#REF!</definedName>
    <definedName name="TABEXCEPTFIN" localSheetId="31">#REF!</definedName>
    <definedName name="TABEXCEPTFIN" localSheetId="49">#REF!</definedName>
    <definedName name="TABEXCEPTFIN" localSheetId="50">#REF!</definedName>
    <definedName name="TABEXCEPTFIN" localSheetId="56">#REF!</definedName>
    <definedName name="TABEXCEPTFIN" localSheetId="57">#REF!</definedName>
    <definedName name="TABEXCEPTFIN" localSheetId="5">#REF!</definedName>
    <definedName name="TABEXCEPTFIN" localSheetId="59">#REF!</definedName>
    <definedName name="TABEXCEPTFIN" localSheetId="61">#REF!</definedName>
    <definedName name="TABEXCEPTFIN">#REF!</definedName>
    <definedName name="TABEXTERNAL" localSheetId="10">#REF!</definedName>
    <definedName name="TABEXTERNAL" localSheetId="31">#REF!</definedName>
    <definedName name="TABEXTERNAL" localSheetId="49">#REF!</definedName>
    <definedName name="TABEXTERNAL" localSheetId="50">#REF!</definedName>
    <definedName name="TABEXTERNAL" localSheetId="56">#REF!</definedName>
    <definedName name="TABEXTERNAL" localSheetId="57">#REF!</definedName>
    <definedName name="TABEXTERNAL" localSheetId="5">#REF!</definedName>
    <definedName name="TABEXTERNAL" localSheetId="59">#REF!</definedName>
    <definedName name="TABEXTERNAL" localSheetId="61">#REF!</definedName>
    <definedName name="TABEXTERNAL">#REF!</definedName>
    <definedName name="table" localSheetId="10">#REF!</definedName>
    <definedName name="table" localSheetId="31">#REF!</definedName>
    <definedName name="table" localSheetId="49">#REF!</definedName>
    <definedName name="table" localSheetId="50">#REF!</definedName>
    <definedName name="table" localSheetId="56">#REF!</definedName>
    <definedName name="table" localSheetId="57">#REF!</definedName>
    <definedName name="table" localSheetId="5">#REF!</definedName>
    <definedName name="table" localSheetId="59">#REF!</definedName>
    <definedName name="table" localSheetId="61">#REF!</definedName>
    <definedName name="table">#REF!</definedName>
    <definedName name="Table__47">[127]RED47!$A$1:$I$53</definedName>
    <definedName name="TABLE_1" localSheetId="10">#REF!</definedName>
    <definedName name="TABLE_1" localSheetId="31">#REF!</definedName>
    <definedName name="TABLE_1" localSheetId="49">#REF!</definedName>
    <definedName name="TABLE_1" localSheetId="50">#REF!</definedName>
    <definedName name="TABLE_1" localSheetId="56">#REF!</definedName>
    <definedName name="TABLE_1" localSheetId="57">#REF!</definedName>
    <definedName name="TABLE_1" localSheetId="5">#REF!</definedName>
    <definedName name="TABLE_1" localSheetId="59">#REF!</definedName>
    <definedName name="TABLE_1" localSheetId="61">#REF!</definedName>
    <definedName name="TABLE_1">#REF!</definedName>
    <definedName name="Table_1._Nigeria__Debt_Sustainability_Analysis__Adjustment_Scenario__2001_2012_1" localSheetId="10">#REF!</definedName>
    <definedName name="Table_1._Nigeria__Debt_Sustainability_Analysis__Adjustment_Scenario__2001_2012_1" localSheetId="31">#REF!</definedName>
    <definedName name="Table_1._Nigeria__Debt_Sustainability_Analysis__Adjustment_Scenario__2001_2012_1" localSheetId="49">#REF!</definedName>
    <definedName name="Table_1._Nigeria__Debt_Sustainability_Analysis__Adjustment_Scenario__2001_2012_1" localSheetId="50">#REF!</definedName>
    <definedName name="Table_1._Nigeria__Debt_Sustainability_Analysis__Adjustment_Scenario__2001_2012_1" localSheetId="56">#REF!</definedName>
    <definedName name="Table_1._Nigeria__Debt_Sustainability_Analysis__Adjustment_Scenario__2001_2012_1" localSheetId="57">#REF!</definedName>
    <definedName name="Table_1._Nigeria__Debt_Sustainability_Analysis__Adjustment_Scenario__2001_2012_1" localSheetId="5">#REF!</definedName>
    <definedName name="Table_1._Nigeria__Debt_Sustainability_Analysis__Adjustment_Scenario__2001_2012_1" localSheetId="59">#REF!</definedName>
    <definedName name="Table_1._Nigeria__Debt_Sustainability_Analysis__Adjustment_Scenario__2001_2012_1" localSheetId="61">#REF!</definedName>
    <definedName name="Table_1._Nigeria__Debt_Sustainability_Analysis__Adjustment_Scenario__2001_2012_1">#REF!</definedName>
    <definedName name="table_2" localSheetId="10">#REF!</definedName>
    <definedName name="table_2" localSheetId="31">#REF!</definedName>
    <definedName name="table_2" localSheetId="49">#REF!</definedName>
    <definedName name="table_2" localSheetId="50">#REF!</definedName>
    <definedName name="table_2" localSheetId="56">#REF!</definedName>
    <definedName name="table_2" localSheetId="57">#REF!</definedName>
    <definedName name="table_2" localSheetId="5">#REF!</definedName>
    <definedName name="table_2" localSheetId="59">#REF!</definedName>
    <definedName name="table_2" localSheetId="61">#REF!</definedName>
    <definedName name="table_2">#REF!</definedName>
    <definedName name="Table_2._Country_X___Public_Sector_Financing_1" localSheetId="10">#REF!</definedName>
    <definedName name="Table_2._Country_X___Public_Sector_Financing_1" localSheetId="31">#REF!</definedName>
    <definedName name="Table_2._Country_X___Public_Sector_Financing_1" localSheetId="49">#REF!</definedName>
    <definedName name="Table_2._Country_X___Public_Sector_Financing_1" localSheetId="50">#REF!</definedName>
    <definedName name="Table_2._Country_X___Public_Sector_Financing_1" localSheetId="56">#REF!</definedName>
    <definedName name="Table_2._Country_X___Public_Sector_Financing_1" localSheetId="57">#REF!</definedName>
    <definedName name="Table_2._Country_X___Public_Sector_Financing_1" localSheetId="5">#REF!</definedName>
    <definedName name="Table_2._Country_X___Public_Sector_Financing_1" localSheetId="59">#REF!</definedName>
    <definedName name="Table_2._Country_X___Public_Sector_Financing_1" localSheetId="61">#REF!</definedName>
    <definedName name="Table_2._Country_X___Public_Sector_Financing_1">#REF!</definedName>
    <definedName name="Table_2___Average__wage___earnings_per_hour__of_selected_occupations_by_industrial_group" localSheetId="10">#REF!</definedName>
    <definedName name="Table_2___Average__wage___earnings_per_hour__of_selected_occupations_by_industrial_group" localSheetId="31">#REF!</definedName>
    <definedName name="Table_2___Average__wage___earnings_per_hour__of_selected_occupations_by_industrial_group" localSheetId="49">#REF!</definedName>
    <definedName name="Table_2___Average__wage___earnings_per_hour__of_selected_occupations_by_industrial_group" localSheetId="50">#REF!</definedName>
    <definedName name="Table_2___Average__wage___earnings_per_hour__of_selected_occupations_by_industrial_group" localSheetId="56">#REF!</definedName>
    <definedName name="Table_2___Average__wage___earnings_per_hour__of_selected_occupations_by_industrial_group" localSheetId="57">#REF!</definedName>
    <definedName name="Table_2___Average__wage___earnings_per_hour__of_selected_occupations_by_industrial_group" localSheetId="5">#REF!</definedName>
    <definedName name="Table_2___Average__wage___earnings_per_hour__of_selected_occupations_by_industrial_group" localSheetId="59">#REF!</definedName>
    <definedName name="Table_2___Average__wage___earnings_per_hour__of_selected_occupations_by_industrial_group" localSheetId="61">#REF!</definedName>
    <definedName name="Table_2___Average__wage___earnings_per_hour__of_selected_occupations_by_industrial_group">#REF!</definedName>
    <definedName name="table_2a" localSheetId="10">#REF!</definedName>
    <definedName name="table_2a" localSheetId="31">#REF!</definedName>
    <definedName name="table_2a" localSheetId="49">#REF!</definedName>
    <definedName name="table_2a" localSheetId="50">#REF!</definedName>
    <definedName name="table_2a" localSheetId="56">#REF!</definedName>
    <definedName name="table_2a" localSheetId="57">#REF!</definedName>
    <definedName name="table_2a" localSheetId="5">#REF!</definedName>
    <definedName name="table_2a" localSheetId="59">#REF!</definedName>
    <definedName name="table_2a" localSheetId="61">#REF!</definedName>
    <definedName name="table_2a">#REF!</definedName>
    <definedName name="table_2b" localSheetId="10">#REF!</definedName>
    <definedName name="table_2b" localSheetId="31">#REF!</definedName>
    <definedName name="table_2b" localSheetId="49">#REF!</definedName>
    <definedName name="table_2b" localSheetId="50">#REF!</definedName>
    <definedName name="table_2b" localSheetId="56">#REF!</definedName>
    <definedName name="table_2b" localSheetId="57">#REF!</definedName>
    <definedName name="table_2b" localSheetId="5">#REF!</definedName>
    <definedName name="table_2b" localSheetId="59">#REF!</definedName>
    <definedName name="table_2b" localSheetId="61">#REF!</definedName>
    <definedName name="table_2b">#REF!</definedName>
    <definedName name="Table_3._Nigeria__Debt_Sustainability_Analysis__Debt_Service_Indicators__2000_2010" localSheetId="10">#REF!</definedName>
    <definedName name="Table_3._Nigeria__Debt_Sustainability_Analysis__Debt_Service_Indicators__2000_2010" localSheetId="31">#REF!</definedName>
    <definedName name="Table_3._Nigeria__Debt_Sustainability_Analysis__Debt_Service_Indicators__2000_2010" localSheetId="49">#REF!</definedName>
    <definedName name="Table_3._Nigeria__Debt_Sustainability_Analysis__Debt_Service_Indicators__2000_2010" localSheetId="50">#REF!</definedName>
    <definedName name="Table_3._Nigeria__Debt_Sustainability_Analysis__Debt_Service_Indicators__2000_2010" localSheetId="56">#REF!</definedName>
    <definedName name="Table_3._Nigeria__Debt_Sustainability_Analysis__Debt_Service_Indicators__2000_2010" localSheetId="57">#REF!</definedName>
    <definedName name="Table_3._Nigeria__Debt_Sustainability_Analysis__Debt_Service_Indicators__2000_2010" localSheetId="5">#REF!</definedName>
    <definedName name="Table_3._Nigeria__Debt_Sustainability_Analysis__Debt_Service_Indicators__2000_2010" localSheetId="59">#REF!</definedName>
    <definedName name="Table_3._Nigeria__Debt_Sustainability_Analysis__Debt_Service_Indicators__2000_2010" localSheetId="61">#REF!</definedName>
    <definedName name="Table_3._Nigeria__Debt_Sustainability_Analysis__Debt_Service_Indicators__2000_2010">#REF!</definedName>
    <definedName name="Table_4._Nigeria__Debt_Sustainability_Analysis__Sensitivity_to_Oil_Price_Developments__2000_2010_1" localSheetId="10">#REF!</definedName>
    <definedName name="Table_4._Nigeria__Debt_Sustainability_Analysis__Sensitivity_to_Oil_Price_Developments__2000_2010_1" localSheetId="31">#REF!</definedName>
    <definedName name="Table_4._Nigeria__Debt_Sustainability_Analysis__Sensitivity_to_Oil_Price_Developments__2000_2010_1" localSheetId="49">#REF!</definedName>
    <definedName name="Table_4._Nigeria__Debt_Sustainability_Analysis__Sensitivity_to_Oil_Price_Developments__2000_2010_1" localSheetId="50">#REF!</definedName>
    <definedName name="Table_4._Nigeria__Debt_Sustainability_Analysis__Sensitivity_to_Oil_Price_Developments__2000_2010_1" localSheetId="56">#REF!</definedName>
    <definedName name="Table_4._Nigeria__Debt_Sustainability_Analysis__Sensitivity_to_Oil_Price_Developments__2000_2010_1" localSheetId="57">#REF!</definedName>
    <definedName name="Table_4._Nigeria__Debt_Sustainability_Analysis__Sensitivity_to_Oil_Price_Developments__2000_2010_1" localSheetId="5">#REF!</definedName>
    <definedName name="Table_4._Nigeria__Debt_Sustainability_Analysis__Sensitivity_to_Oil_Price_Developments__2000_2010_1" localSheetId="59">#REF!</definedName>
    <definedName name="Table_4._Nigeria__Debt_Sustainability_Analysis__Sensitivity_to_Oil_Price_Developments__2000_2010_1" localSheetId="61">#REF!</definedName>
    <definedName name="Table_4._Nigeria__Debt_Sustainability_Analysis__Sensitivity_to_Oil_Price_Developments__2000_2010_1">#REF!</definedName>
    <definedName name="Table_4SR" localSheetId="10">#REF!</definedName>
    <definedName name="Table_4SR" localSheetId="31">#REF!</definedName>
    <definedName name="Table_4SR" localSheetId="49">#REF!</definedName>
    <definedName name="Table_4SR" localSheetId="50">#REF!</definedName>
    <definedName name="Table_4SR" localSheetId="56">#REF!</definedName>
    <definedName name="Table_4SR" localSheetId="57">#REF!</definedName>
    <definedName name="Table_4SR" localSheetId="5">#REF!</definedName>
    <definedName name="Table_4SR" localSheetId="59">#REF!</definedName>
    <definedName name="Table_4SR" localSheetId="61">#REF!</definedName>
    <definedName name="Table_4SR">#REF!</definedName>
    <definedName name="Table_5a" localSheetId="10">[38]E!#REF!</definedName>
    <definedName name="Table_5a">[38]E!#REF!</definedName>
    <definedName name="Table_debt">[128]Table!$A$3:$AB$73</definedName>
    <definedName name="table_for_SR_brief" localSheetId="10">#REF!</definedName>
    <definedName name="table_for_SR_brief" localSheetId="31">#REF!</definedName>
    <definedName name="table_for_SR_brief" localSheetId="49">#REF!</definedName>
    <definedName name="table_for_SR_brief" localSheetId="50">#REF!</definedName>
    <definedName name="table_for_SR_brief" localSheetId="56">#REF!</definedName>
    <definedName name="table_for_SR_brief" localSheetId="57">#REF!</definedName>
    <definedName name="table_for_SR_brief" localSheetId="5">#REF!</definedName>
    <definedName name="table_for_SR_brief" localSheetId="59">#REF!</definedName>
    <definedName name="table_for_SR_brief" localSheetId="61">#REF!</definedName>
    <definedName name="table_for_SR_brief">#REF!</definedName>
    <definedName name="table_sr_brief_financing" localSheetId="10">#REF!</definedName>
    <definedName name="table_sr_brief_financing" localSheetId="31">#REF!</definedName>
    <definedName name="table_sr_brief_financing" localSheetId="49">#REF!</definedName>
    <definedName name="table_sr_brief_financing" localSheetId="50">#REF!</definedName>
    <definedName name="table_sr_brief_financing" localSheetId="56">#REF!</definedName>
    <definedName name="table_sr_brief_financing" localSheetId="57">#REF!</definedName>
    <definedName name="table_sr_brief_financing" localSheetId="5">#REF!</definedName>
    <definedName name="table_sr_brief_financing" localSheetId="59">#REF!</definedName>
    <definedName name="table_sr_brief_financing" localSheetId="61">#REF!</definedName>
    <definedName name="table_sr_brief_financing">#REF!</definedName>
    <definedName name="Table_Template" localSheetId="10">#REF!</definedName>
    <definedName name="Table_Template" localSheetId="31">#REF!</definedName>
    <definedName name="Table_Template" localSheetId="49">#REF!</definedName>
    <definedName name="Table_Template" localSheetId="50">#REF!</definedName>
    <definedName name="Table_Template" localSheetId="56">#REF!</definedName>
    <definedName name="Table_Template" localSheetId="57">#REF!</definedName>
    <definedName name="Table_Template" localSheetId="5">#REF!</definedName>
    <definedName name="Table_Template" localSheetId="59">#REF!</definedName>
    <definedName name="Table_Template" localSheetId="61">#REF!</definedName>
    <definedName name="Table_Template">#REF!</definedName>
    <definedName name="Table10" localSheetId="10">#REF!</definedName>
    <definedName name="Table10" localSheetId="31">#REF!</definedName>
    <definedName name="Table10" localSheetId="49">#REF!</definedName>
    <definedName name="Table10" localSheetId="50">#REF!</definedName>
    <definedName name="Table10" localSheetId="56">#REF!</definedName>
    <definedName name="Table10" localSheetId="57">#REF!</definedName>
    <definedName name="Table10" localSheetId="5">#REF!</definedName>
    <definedName name="Table10" localSheetId="59">#REF!</definedName>
    <definedName name="Table10" localSheetId="61">#REF!</definedName>
    <definedName name="Table10">#REF!</definedName>
    <definedName name="Table11" localSheetId="10">#REF!</definedName>
    <definedName name="Table11" localSheetId="31">#REF!</definedName>
    <definedName name="Table11" localSheetId="49">#REF!</definedName>
    <definedName name="Table11" localSheetId="50">#REF!</definedName>
    <definedName name="Table11" localSheetId="56">#REF!</definedName>
    <definedName name="Table11" localSheetId="57">#REF!</definedName>
    <definedName name="Table11" localSheetId="5">#REF!</definedName>
    <definedName name="Table11" localSheetId="59">#REF!</definedName>
    <definedName name="Table11" localSheetId="61">#REF!</definedName>
    <definedName name="Table11">#REF!</definedName>
    <definedName name="table15" localSheetId="10">#REF!</definedName>
    <definedName name="table15" localSheetId="31">#REF!</definedName>
    <definedName name="table15" localSheetId="49">#REF!</definedName>
    <definedName name="table15" localSheetId="50">#REF!</definedName>
    <definedName name="table15" localSheetId="56">#REF!</definedName>
    <definedName name="table15" localSheetId="57">#REF!</definedName>
    <definedName name="table15" localSheetId="5">#REF!</definedName>
    <definedName name="table15" localSheetId="59">#REF!</definedName>
    <definedName name="table15" localSheetId="61">#REF!</definedName>
    <definedName name="table15">#REF!</definedName>
    <definedName name="TABLE1A" localSheetId="10">#REF!</definedName>
    <definedName name="TABLE1A" localSheetId="31">#REF!</definedName>
    <definedName name="TABLE1A" localSheetId="49">#REF!</definedName>
    <definedName name="TABLE1A" localSheetId="50">#REF!</definedName>
    <definedName name="TABLE1A" localSheetId="56">#REF!</definedName>
    <definedName name="TABLE1A" localSheetId="57">#REF!</definedName>
    <definedName name="TABLE1A" localSheetId="5">#REF!</definedName>
    <definedName name="TABLE1A" localSheetId="59">#REF!</definedName>
    <definedName name="TABLE1A" localSheetId="61">#REF!</definedName>
    <definedName name="TABLE1A">#REF!</definedName>
    <definedName name="Table2" localSheetId="10">#REF!</definedName>
    <definedName name="Table2" localSheetId="31">#REF!</definedName>
    <definedName name="Table2" localSheetId="49">#REF!</definedName>
    <definedName name="Table2" localSheetId="50">#REF!</definedName>
    <definedName name="Table2" localSheetId="56">#REF!</definedName>
    <definedName name="Table2" localSheetId="57">#REF!</definedName>
    <definedName name="Table2" localSheetId="5">#REF!</definedName>
    <definedName name="Table2" localSheetId="59">#REF!</definedName>
    <definedName name="Table2" localSheetId="61">#REF!</definedName>
    <definedName name="Table2">#REF!</definedName>
    <definedName name="Table2.11" localSheetId="10">#REF!</definedName>
    <definedName name="Table2.11" localSheetId="1">#REF!</definedName>
    <definedName name="Table2.11" localSheetId="2">#REF!</definedName>
    <definedName name="Table2.11" localSheetId="4">#REF!</definedName>
    <definedName name="Table2.11" localSheetId="6">#REF!</definedName>
    <definedName name="Table2.11" localSheetId="7">#REF!</definedName>
    <definedName name="Table2.11">#REF!</definedName>
    <definedName name="Table2.17a" localSheetId="10">#REF!</definedName>
    <definedName name="Table2.17a" localSheetId="1">#REF!</definedName>
    <definedName name="Table2.17a" localSheetId="2">#REF!</definedName>
    <definedName name="Table2.17a" localSheetId="4">#REF!</definedName>
    <definedName name="Table2.17a" localSheetId="6">#REF!</definedName>
    <definedName name="Table2.17a" localSheetId="7">#REF!</definedName>
    <definedName name="Table2.17a">#REF!</definedName>
    <definedName name="table2.17b" localSheetId="10">#REF!</definedName>
    <definedName name="table2.17b" localSheetId="1">#REF!</definedName>
    <definedName name="table2.17b" localSheetId="2">#REF!</definedName>
    <definedName name="table2.17b" localSheetId="4">#REF!</definedName>
    <definedName name="table2.17b" localSheetId="6">#REF!</definedName>
    <definedName name="table2.17b" localSheetId="7">#REF!</definedName>
    <definedName name="table2.17b">#REF!</definedName>
    <definedName name="TABLE2A" localSheetId="10">#REF!</definedName>
    <definedName name="TABLE2A" localSheetId="31">#REF!</definedName>
    <definedName name="TABLE2A" localSheetId="49">#REF!</definedName>
    <definedName name="TABLE2A" localSheetId="50">#REF!</definedName>
    <definedName name="TABLE2A" localSheetId="56">#REF!</definedName>
    <definedName name="TABLE2A" localSheetId="57">#REF!</definedName>
    <definedName name="TABLE2A" localSheetId="5">#REF!</definedName>
    <definedName name="TABLE2A" localSheetId="59">#REF!</definedName>
    <definedName name="TABLE2A" localSheetId="61">#REF!</definedName>
    <definedName name="TABLE2A">#REF!</definedName>
    <definedName name="Table2new" localSheetId="10">#REF!</definedName>
    <definedName name="Table2new" localSheetId="31">#REF!</definedName>
    <definedName name="Table2new" localSheetId="49">#REF!</definedName>
    <definedName name="Table2new" localSheetId="50">#REF!</definedName>
    <definedName name="Table2new" localSheetId="56">#REF!</definedName>
    <definedName name="Table2new" localSheetId="57">#REF!</definedName>
    <definedName name="Table2new" localSheetId="5">#REF!</definedName>
    <definedName name="Table2new" localSheetId="59">#REF!</definedName>
    <definedName name="Table2new" localSheetId="61">#REF!</definedName>
    <definedName name="Table2new">#REF!</definedName>
    <definedName name="TABLE34" localSheetId="10">[129]DSA!#REF!</definedName>
    <definedName name="TABLE34">[129]DSA!#REF!</definedName>
    <definedName name="TABLE3A" localSheetId="10">#REF!</definedName>
    <definedName name="TABLE3A" localSheetId="31">#REF!</definedName>
    <definedName name="TABLE3A" localSheetId="49">#REF!</definedName>
    <definedName name="TABLE3A" localSheetId="50">#REF!</definedName>
    <definedName name="TABLE3A" localSheetId="56">#REF!</definedName>
    <definedName name="TABLE3A" localSheetId="57">#REF!</definedName>
    <definedName name="TABLE3A" localSheetId="5">#REF!</definedName>
    <definedName name="TABLE3A" localSheetId="59">#REF!</definedName>
    <definedName name="TABLE3A" localSheetId="61">#REF!</definedName>
    <definedName name="TABLE3A">#REF!</definedName>
    <definedName name="TABLE4A">[130]Work2:Report2!$B$45:$O$55</definedName>
    <definedName name="Table5" localSheetId="10">#REF!</definedName>
    <definedName name="Table5" localSheetId="31">#REF!</definedName>
    <definedName name="Table5" localSheetId="49">#REF!</definedName>
    <definedName name="Table5" localSheetId="50">#REF!</definedName>
    <definedName name="Table5" localSheetId="56">#REF!</definedName>
    <definedName name="Table5" localSheetId="57">#REF!</definedName>
    <definedName name="Table5" localSheetId="5">#REF!</definedName>
    <definedName name="Table5" localSheetId="59">#REF!</definedName>
    <definedName name="Table5" localSheetId="61">#REF!</definedName>
    <definedName name="Table5">#REF!</definedName>
    <definedName name="Table6" localSheetId="10">#REF!</definedName>
    <definedName name="Table6" localSheetId="31">#REF!</definedName>
    <definedName name="Table6" localSheetId="49">#REF!</definedName>
    <definedName name="Table6" localSheetId="50">#REF!</definedName>
    <definedName name="Table6" localSheetId="56">#REF!</definedName>
    <definedName name="Table6" localSheetId="57">#REF!</definedName>
    <definedName name="Table6" localSheetId="5">#REF!</definedName>
    <definedName name="Table6" localSheetId="59">#REF!</definedName>
    <definedName name="Table6" localSheetId="61">#REF!</definedName>
    <definedName name="Table6">#REF!</definedName>
    <definedName name="Table7">'[12]Table 5 Mon Survey'!$A$1:$E$58</definedName>
    <definedName name="Table8">'[12]Table 6 BoZ'!$A$1:$E$42</definedName>
    <definedName name="Table9" localSheetId="10">#REF!</definedName>
    <definedName name="Table9" localSheetId="31">#REF!</definedName>
    <definedName name="Table9" localSheetId="49">#REF!</definedName>
    <definedName name="Table9" localSheetId="50">#REF!</definedName>
    <definedName name="Table9" localSheetId="56">#REF!</definedName>
    <definedName name="Table9" localSheetId="57">#REF!</definedName>
    <definedName name="Table9" localSheetId="5">#REF!</definedName>
    <definedName name="Table9" localSheetId="59">#REF!</definedName>
    <definedName name="Table9" localSheetId="61">#REF!</definedName>
    <definedName name="Table9">#REF!</definedName>
    <definedName name="TableA" localSheetId="10">#REF!</definedName>
    <definedName name="TableA" localSheetId="31">#REF!</definedName>
    <definedName name="TableA" localSheetId="49">#REF!</definedName>
    <definedName name="TableA" localSheetId="50">#REF!</definedName>
    <definedName name="TableA" localSheetId="56">#REF!</definedName>
    <definedName name="TableA" localSheetId="57">#REF!</definedName>
    <definedName name="TableA" localSheetId="5">#REF!</definedName>
    <definedName name="TableA" localSheetId="59">#REF!</definedName>
    <definedName name="TableA" localSheetId="61">#REF!</definedName>
    <definedName name="TableA">#REF!</definedName>
    <definedName name="TableB1" localSheetId="10">#REF!</definedName>
    <definedName name="TableB1" localSheetId="31">#REF!</definedName>
    <definedName name="TableB1" localSheetId="49">#REF!</definedName>
    <definedName name="TableB1" localSheetId="50">#REF!</definedName>
    <definedName name="TableB1" localSheetId="56">#REF!</definedName>
    <definedName name="TableB1" localSheetId="57">#REF!</definedName>
    <definedName name="TableB1" localSheetId="5">#REF!</definedName>
    <definedName name="TableB1" localSheetId="59">#REF!</definedName>
    <definedName name="TableB1" localSheetId="61">#REF!</definedName>
    <definedName name="TableB1">#REF!</definedName>
    <definedName name="TableB2" localSheetId="10">#REF!</definedName>
    <definedName name="TableB2" localSheetId="31">#REF!</definedName>
    <definedName name="TableB2" localSheetId="49">#REF!</definedName>
    <definedName name="TableB2" localSheetId="50">#REF!</definedName>
    <definedName name="TableB2" localSheetId="56">#REF!</definedName>
    <definedName name="TableB2" localSheetId="57">#REF!</definedName>
    <definedName name="TableB2" localSheetId="5">#REF!</definedName>
    <definedName name="TableB2" localSheetId="59">#REF!</definedName>
    <definedName name="TableB2" localSheetId="61">#REF!</definedName>
    <definedName name="TableB2">#REF!</definedName>
    <definedName name="TableB3" localSheetId="10">#REF!</definedName>
    <definedName name="TableB3" localSheetId="31">#REF!</definedName>
    <definedName name="TableB3" localSheetId="49">#REF!</definedName>
    <definedName name="TableB3" localSheetId="50">#REF!</definedName>
    <definedName name="TableB3" localSheetId="56">#REF!</definedName>
    <definedName name="TableB3" localSheetId="57">#REF!</definedName>
    <definedName name="TableB3" localSheetId="5">#REF!</definedName>
    <definedName name="TableB3" localSheetId="59">#REF!</definedName>
    <definedName name="TableB3" localSheetId="61">#REF!</definedName>
    <definedName name="TableB3">#REF!</definedName>
    <definedName name="TableC1" localSheetId="10">#REF!</definedName>
    <definedName name="TableC1" localSheetId="31">#REF!</definedName>
    <definedName name="TableC1" localSheetId="49">#REF!</definedName>
    <definedName name="TableC1" localSheetId="50">#REF!</definedName>
    <definedName name="TableC1" localSheetId="56">#REF!</definedName>
    <definedName name="TableC1" localSheetId="57">#REF!</definedName>
    <definedName name="TableC1" localSheetId="5">#REF!</definedName>
    <definedName name="TableC1" localSheetId="59">#REF!</definedName>
    <definedName name="TableC1" localSheetId="61">#REF!</definedName>
    <definedName name="TableC1">#REF!</definedName>
    <definedName name="TableC2" localSheetId="10">#REF!</definedName>
    <definedName name="TableC2" localSheetId="31">#REF!</definedName>
    <definedName name="TableC2" localSheetId="49">#REF!</definedName>
    <definedName name="TableC2" localSheetId="50">#REF!</definedName>
    <definedName name="TableC2" localSheetId="56">#REF!</definedName>
    <definedName name="TableC2" localSheetId="57">#REF!</definedName>
    <definedName name="TableC2" localSheetId="5">#REF!</definedName>
    <definedName name="TableC2" localSheetId="59">#REF!</definedName>
    <definedName name="TableC2" localSheetId="61">#REF!</definedName>
    <definedName name="TableC2">#REF!</definedName>
    <definedName name="TableC3" localSheetId="10">#REF!</definedName>
    <definedName name="TableC3" localSheetId="31">#REF!</definedName>
    <definedName name="TableC3" localSheetId="49">#REF!</definedName>
    <definedName name="TableC3" localSheetId="50">#REF!</definedName>
    <definedName name="TableC3" localSheetId="56">#REF!</definedName>
    <definedName name="TableC3" localSheetId="57">#REF!</definedName>
    <definedName name="TableC3" localSheetId="5">#REF!</definedName>
    <definedName name="TableC3" localSheetId="59">#REF!</definedName>
    <definedName name="TableC3" localSheetId="61">#REF!</definedName>
    <definedName name="TableC3">#REF!</definedName>
    <definedName name="TABMEMO" localSheetId="10">#REF!</definedName>
    <definedName name="TABMEMO" localSheetId="31">#REF!</definedName>
    <definedName name="TABMEMO" localSheetId="49">#REF!</definedName>
    <definedName name="TABMEMO" localSheetId="50">#REF!</definedName>
    <definedName name="TABMEMO" localSheetId="56">#REF!</definedName>
    <definedName name="TABMEMO" localSheetId="57">#REF!</definedName>
    <definedName name="TABMEMO" localSheetId="5">#REF!</definedName>
    <definedName name="TABMEMO" localSheetId="59">#REF!</definedName>
    <definedName name="TABMEMO" localSheetId="61">#REF!</definedName>
    <definedName name="TABMEMO">#REF!</definedName>
    <definedName name="TAME" localSheetId="10">#REF!</definedName>
    <definedName name="TAME" localSheetId="31">#REF!</definedName>
    <definedName name="TAME" localSheetId="49">#REF!</definedName>
    <definedName name="TAME" localSheetId="50">#REF!</definedName>
    <definedName name="TAME" localSheetId="56">#REF!</definedName>
    <definedName name="TAME" localSheetId="57">#REF!</definedName>
    <definedName name="TAME" localSheetId="5">#REF!</definedName>
    <definedName name="TAME" localSheetId="59">#REF!</definedName>
    <definedName name="TAME" localSheetId="61">#REF!</definedName>
    <definedName name="TAME">#REF!</definedName>
    <definedName name="TB" localSheetId="10">#REF!</definedName>
    <definedName name="TB" localSheetId="31">#REF!</definedName>
    <definedName name="TB" localSheetId="49">#REF!</definedName>
    <definedName name="TB" localSheetId="50">#REF!</definedName>
    <definedName name="TB" localSheetId="56">#REF!</definedName>
    <definedName name="TB" localSheetId="57">#REF!</definedName>
    <definedName name="TB" localSheetId="5">#REF!</definedName>
    <definedName name="TB" localSheetId="59">#REF!</definedName>
    <definedName name="TB" localSheetId="61">#REF!</definedName>
    <definedName name="TB">#REF!</definedName>
    <definedName name="Tbill_IRS" localSheetId="10">#REF!</definedName>
    <definedName name="Tbill_IRS" localSheetId="31">#REF!</definedName>
    <definedName name="Tbill_IRS" localSheetId="49">#REF!</definedName>
    <definedName name="Tbill_IRS" localSheetId="50">#REF!</definedName>
    <definedName name="Tbill_IRS" localSheetId="56">#REF!</definedName>
    <definedName name="Tbill_IRS" localSheetId="57">#REF!</definedName>
    <definedName name="Tbill_IRS" localSheetId="5">#REF!</definedName>
    <definedName name="Tbill_IRS" localSheetId="59">#REF!</definedName>
    <definedName name="Tbill_IRS" localSheetId="61">#REF!</definedName>
    <definedName name="Tbill_IRS">#REF!</definedName>
    <definedName name="TBILLS" localSheetId="10">#REF!</definedName>
    <definedName name="TBILLS" localSheetId="1">#REF!</definedName>
    <definedName name="TBILLS" localSheetId="2">#REF!</definedName>
    <definedName name="TBILLS" localSheetId="4">#REF!</definedName>
    <definedName name="TBILLS" localSheetId="6">#REF!</definedName>
    <definedName name="TBILLS" localSheetId="7">#REF!</definedName>
    <definedName name="TBILLS">#REF!</definedName>
    <definedName name="TBILLS2" localSheetId="10">#REF!</definedName>
    <definedName name="TBILLS2" localSheetId="1">#REF!</definedName>
    <definedName name="TBILLS2" localSheetId="2">#REF!</definedName>
    <definedName name="TBILLS2" localSheetId="4">#REF!</definedName>
    <definedName name="TBILLS2" localSheetId="6">#REF!</definedName>
    <definedName name="TBILLS2" localSheetId="7">#REF!</definedName>
    <definedName name="TBILLS2">#REF!</definedName>
    <definedName name="Tbl_GFN">[128]Table_GEF!$B$2:$T$53</definedName>
    <definedName name="tbl3p1" localSheetId="10">#REF!</definedName>
    <definedName name="tbl3p1" localSheetId="31">#REF!</definedName>
    <definedName name="tbl3p1" localSheetId="49">#REF!</definedName>
    <definedName name="tbl3p1" localSheetId="50">#REF!</definedName>
    <definedName name="tbl3p1" localSheetId="56">#REF!</definedName>
    <definedName name="tbl3p1" localSheetId="57">#REF!</definedName>
    <definedName name="tbl3p1" localSheetId="5">#REF!</definedName>
    <definedName name="tbl3p1" localSheetId="59">#REF!</definedName>
    <definedName name="tbl3p1" localSheetId="61">#REF!</definedName>
    <definedName name="tbl3p1">#REF!</definedName>
    <definedName name="tbl3p2" localSheetId="10">#REF!</definedName>
    <definedName name="tbl3p2" localSheetId="31">#REF!</definedName>
    <definedName name="tbl3p2" localSheetId="49">#REF!</definedName>
    <definedName name="tbl3p2" localSheetId="50">#REF!</definedName>
    <definedName name="tbl3p2" localSheetId="56">#REF!</definedName>
    <definedName name="tbl3p2" localSheetId="57">#REF!</definedName>
    <definedName name="tbl3p2" localSheetId="5">#REF!</definedName>
    <definedName name="tbl3p2" localSheetId="59">#REF!</definedName>
    <definedName name="tbl3p2" localSheetId="61">#REF!</definedName>
    <definedName name="tbl3p2">#REF!</definedName>
    <definedName name="tblChecks">[78]ErrCheck!$A$3:$E$5</definedName>
    <definedName name="tblLinks">[78]Links!$A$4:$F$33</definedName>
    <definedName name="Tbtender" localSheetId="10">#REF!</definedName>
    <definedName name="Tbtender" localSheetId="31">#REF!</definedName>
    <definedName name="Tbtender" localSheetId="49">#REF!</definedName>
    <definedName name="Tbtender" localSheetId="50">#REF!</definedName>
    <definedName name="Tbtender" localSheetId="56">#REF!</definedName>
    <definedName name="Tbtender" localSheetId="57">#REF!</definedName>
    <definedName name="Tbtender" localSheetId="5">#REF!</definedName>
    <definedName name="Tbtender" localSheetId="59">#REF!</definedName>
    <definedName name="Tbtender" localSheetId="61">#REF!</definedName>
    <definedName name="Tbtender">#REF!</definedName>
    <definedName name="TDATE" localSheetId="10">'[102]WETA-WEO'!#REF!</definedName>
    <definedName name="TDATE" localSheetId="31">'[102]WETA-WEO'!#REF!</definedName>
    <definedName name="TDATE" localSheetId="56">'[102]WETA-WEO'!#REF!</definedName>
    <definedName name="TDATE" localSheetId="57">'[102]WETA-WEO'!#REF!</definedName>
    <definedName name="TDATE" localSheetId="59">'[102]WETA-WEO'!#REF!</definedName>
    <definedName name="TDATE" localSheetId="61">'[102]WETA-WEO'!#REF!</definedName>
    <definedName name="TDATE">'[102]WETA-WEO'!#REF!</definedName>
    <definedName name="Template_Table" localSheetId="10">#REF!</definedName>
    <definedName name="Template_Table" localSheetId="31">#REF!</definedName>
    <definedName name="Template_Table" localSheetId="49">#REF!</definedName>
    <definedName name="Template_Table" localSheetId="50">#REF!</definedName>
    <definedName name="Template_Table" localSheetId="56">#REF!</definedName>
    <definedName name="Template_Table" localSheetId="57">#REF!</definedName>
    <definedName name="Template_Table" localSheetId="5">#REF!</definedName>
    <definedName name="Template_Table" localSheetId="59">#REF!</definedName>
    <definedName name="Template_Table" localSheetId="61">#REF!</definedName>
    <definedName name="Template_Table">#REF!</definedName>
    <definedName name="teset" localSheetId="10" hidden="1">{#N/A,#N/A,FALSE,"SimInp1";#N/A,#N/A,FALSE,"SimInp2";#N/A,#N/A,FALSE,"SimOut1";#N/A,#N/A,FALSE,"SimOut2";#N/A,#N/A,FALSE,"SimOut3";#N/A,#N/A,FALSE,"SimOut4";#N/A,#N/A,FALSE,"SimOut5"}</definedName>
    <definedName name="teset" localSheetId="31" hidden="1">{#N/A,#N/A,FALSE,"SimInp1";#N/A,#N/A,FALSE,"SimInp2";#N/A,#N/A,FALSE,"SimOut1";#N/A,#N/A,FALSE,"SimOut2";#N/A,#N/A,FALSE,"SimOut3";#N/A,#N/A,FALSE,"SimOut4";#N/A,#N/A,FALSE,"SimOut5"}</definedName>
    <definedName name="teset" localSheetId="49" hidden="1">{#N/A,#N/A,FALSE,"SimInp1";#N/A,#N/A,FALSE,"SimInp2";#N/A,#N/A,FALSE,"SimOut1";#N/A,#N/A,FALSE,"SimOut2";#N/A,#N/A,FALSE,"SimOut3";#N/A,#N/A,FALSE,"SimOut4";#N/A,#N/A,FALSE,"SimOut5"}</definedName>
    <definedName name="teset" localSheetId="50" hidden="1">{#N/A,#N/A,FALSE,"SimInp1";#N/A,#N/A,FALSE,"SimInp2";#N/A,#N/A,FALSE,"SimOut1";#N/A,#N/A,FALSE,"SimOut2";#N/A,#N/A,FALSE,"SimOut3";#N/A,#N/A,FALSE,"SimOut4";#N/A,#N/A,FALSE,"SimOut5"}</definedName>
    <definedName name="teset" localSheetId="56" hidden="1">{#N/A,#N/A,FALSE,"SimInp1";#N/A,#N/A,FALSE,"SimInp2";#N/A,#N/A,FALSE,"SimOut1";#N/A,#N/A,FALSE,"SimOut2";#N/A,#N/A,FALSE,"SimOut3";#N/A,#N/A,FALSE,"SimOut4";#N/A,#N/A,FALSE,"SimOut5"}</definedName>
    <definedName name="teset" localSheetId="57" hidden="1">{#N/A,#N/A,FALSE,"SimInp1";#N/A,#N/A,FALSE,"SimInp2";#N/A,#N/A,FALSE,"SimOut1";#N/A,#N/A,FALSE,"SimOut2";#N/A,#N/A,FALSE,"SimOut3";#N/A,#N/A,FALSE,"SimOut4";#N/A,#N/A,FALSE,"SimOut5"}</definedName>
    <definedName name="teset" localSheetId="5" hidden="1">{#N/A,#N/A,FALSE,"SimInp1";#N/A,#N/A,FALSE,"SimInp2";#N/A,#N/A,FALSE,"SimOut1";#N/A,#N/A,FALSE,"SimOut2";#N/A,#N/A,FALSE,"SimOut3";#N/A,#N/A,FALSE,"SimOut4";#N/A,#N/A,FALSE,"SimOut5"}</definedName>
    <definedName name="teset" localSheetId="59" hidden="1">{#N/A,#N/A,FALSE,"SimInp1";#N/A,#N/A,FALSE,"SimInp2";#N/A,#N/A,FALSE,"SimOut1";#N/A,#N/A,FALSE,"SimOut2";#N/A,#N/A,FALSE,"SimOut3";#N/A,#N/A,FALSE,"SimOut4";#N/A,#N/A,FALSE,"SimOut5"}</definedName>
    <definedName name="teset" localSheetId="61"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xt_tbl" localSheetId="10">#REF!</definedName>
    <definedName name="Text_tbl" localSheetId="31">#REF!</definedName>
    <definedName name="Text_tbl" localSheetId="49">#REF!</definedName>
    <definedName name="Text_tbl" localSheetId="50">#REF!</definedName>
    <definedName name="Text_tbl" localSheetId="56">#REF!</definedName>
    <definedName name="Text_tbl" localSheetId="57">#REF!</definedName>
    <definedName name="Text_tbl" localSheetId="5">#REF!</definedName>
    <definedName name="Text_tbl" localSheetId="59">#REF!</definedName>
    <definedName name="Text_tbl" localSheetId="61">#REF!</definedName>
    <definedName name="Text_tbl">#REF!</definedName>
    <definedName name="Text_tbl5" localSheetId="10">#REF!</definedName>
    <definedName name="Text_tbl5" localSheetId="31">#REF!</definedName>
    <definedName name="Text_tbl5" localSheetId="49">#REF!</definedName>
    <definedName name="Text_tbl5" localSheetId="50">#REF!</definedName>
    <definedName name="Text_tbl5" localSheetId="56">#REF!</definedName>
    <definedName name="Text_tbl5" localSheetId="57">#REF!</definedName>
    <definedName name="Text_tbl5" localSheetId="5">#REF!</definedName>
    <definedName name="Text_tbl5" localSheetId="59">#REF!</definedName>
    <definedName name="Text_tbl5" localSheetId="61">#REF!</definedName>
    <definedName name="Text_tbl5">#REF!</definedName>
    <definedName name="TITLES" localSheetId="10">#REF!</definedName>
    <definedName name="TITLES" localSheetId="31">#REF!</definedName>
    <definedName name="TITLES" localSheetId="49">#REF!</definedName>
    <definedName name="TITLES" localSheetId="50">#REF!</definedName>
    <definedName name="TITLES" localSheetId="56">#REF!</definedName>
    <definedName name="TITLES" localSheetId="57">#REF!</definedName>
    <definedName name="TITLES" localSheetId="5">#REF!</definedName>
    <definedName name="TITLES" localSheetId="59">#REF!</definedName>
    <definedName name="TITLES" localSheetId="61">#REF!</definedName>
    <definedName name="TITLES">#REF!</definedName>
    <definedName name="TM" localSheetId="10">#REF!</definedName>
    <definedName name="TM" localSheetId="31">#REF!</definedName>
    <definedName name="TM" localSheetId="49">#REF!</definedName>
    <definedName name="TM" localSheetId="50">#REF!</definedName>
    <definedName name="TM" localSheetId="56">#REF!</definedName>
    <definedName name="TM" localSheetId="57">#REF!</definedName>
    <definedName name="TM" localSheetId="5">#REF!</definedName>
    <definedName name="TM" localSheetId="59">#REF!</definedName>
    <definedName name="TM" localSheetId="61">#REF!</definedName>
    <definedName name="TM">#REF!</definedName>
    <definedName name="TM.PRI.NFSV.XU" localSheetId="10">#REF!</definedName>
    <definedName name="TM.PRI.NFSV.XU" localSheetId="31">#REF!</definedName>
    <definedName name="TM.PRI.NFSV.XU" localSheetId="49">#REF!</definedName>
    <definedName name="TM.PRI.NFSV.XU" localSheetId="50">#REF!</definedName>
    <definedName name="TM.PRI.NFSV.XU" localSheetId="56">#REF!</definedName>
    <definedName name="TM.PRI.NFSV.XU" localSheetId="57">#REF!</definedName>
    <definedName name="TM.PRI.NFSV.XU" localSheetId="5">#REF!</definedName>
    <definedName name="TM.PRI.NFSV.XU" localSheetId="59">#REF!</definedName>
    <definedName name="TM.PRI.NFSV.XU" localSheetId="61">#REF!</definedName>
    <definedName name="TM.PRI.NFSV.XU">#REF!</definedName>
    <definedName name="TM.VAL.ENGY.CD.WB" localSheetId="10">#REF!</definedName>
    <definedName name="TM.VAL.ENGY.CD.WB" localSheetId="31">#REF!</definedName>
    <definedName name="TM.VAL.ENGY.CD.WB" localSheetId="49">#REF!</definedName>
    <definedName name="TM.VAL.ENGY.CD.WB" localSheetId="50">#REF!</definedName>
    <definedName name="TM.VAL.ENGY.CD.WB" localSheetId="56">#REF!</definedName>
    <definedName name="TM.VAL.ENGY.CD.WB" localSheetId="57">#REF!</definedName>
    <definedName name="TM.VAL.ENGY.CD.WB" localSheetId="5">#REF!</definedName>
    <definedName name="TM.VAL.ENGY.CD.WB" localSheetId="59">#REF!</definedName>
    <definedName name="TM.VAL.ENGY.CD.WB" localSheetId="61">#REF!</definedName>
    <definedName name="TM.VAL.ENGY.CD.WB">#REF!</definedName>
    <definedName name="TM.VAL.ENGY.KD.WB" localSheetId="10">#REF!</definedName>
    <definedName name="TM.VAL.ENGY.KD.WB" localSheetId="31">#REF!</definedName>
    <definedName name="TM.VAL.ENGY.KD.WB" localSheetId="49">#REF!</definedName>
    <definedName name="TM.VAL.ENGY.KD.WB" localSheetId="50">#REF!</definedName>
    <definedName name="TM.VAL.ENGY.KD.WB" localSheetId="56">#REF!</definedName>
    <definedName name="TM.VAL.ENGY.KD.WB" localSheetId="57">#REF!</definedName>
    <definedName name="TM.VAL.ENGY.KD.WB" localSheetId="5">#REF!</definedName>
    <definedName name="TM.VAL.ENGY.KD.WB" localSheetId="59">#REF!</definedName>
    <definedName name="TM.VAL.ENGY.KD.WB" localSheetId="61">#REF!</definedName>
    <definedName name="TM.VAL.ENGY.KD.WB">#REF!</definedName>
    <definedName name="TM.VAL.FOOD.CD.WB" localSheetId="10">#REF!</definedName>
    <definedName name="TM.VAL.FOOD.CD.WB" localSheetId="31">#REF!</definedName>
    <definedName name="TM.VAL.FOOD.CD.WB" localSheetId="49">#REF!</definedName>
    <definedName name="TM.VAL.FOOD.CD.WB" localSheetId="50">#REF!</definedName>
    <definedName name="TM.VAL.FOOD.CD.WB" localSheetId="56">#REF!</definedName>
    <definedName name="TM.VAL.FOOD.CD.WB" localSheetId="57">#REF!</definedName>
    <definedName name="TM.VAL.FOOD.CD.WB" localSheetId="5">#REF!</definedName>
    <definedName name="TM.VAL.FOOD.CD.WB" localSheetId="59">#REF!</definedName>
    <definedName name="TM.VAL.FOOD.CD.WB" localSheetId="61">#REF!</definedName>
    <definedName name="TM.VAL.FOOD.CD.WB">#REF!</definedName>
    <definedName name="TM.VAL.FOOD.KD.WB" localSheetId="10">#REF!</definedName>
    <definedName name="TM.VAL.FOOD.KD.WB" localSheetId="31">#REF!</definedName>
    <definedName name="TM.VAL.FOOD.KD.WB" localSheetId="49">#REF!</definedName>
    <definedName name="TM.VAL.FOOD.KD.WB" localSheetId="50">#REF!</definedName>
    <definedName name="TM.VAL.FOOD.KD.WB" localSheetId="56">#REF!</definedName>
    <definedName name="TM.VAL.FOOD.KD.WB" localSheetId="57">#REF!</definedName>
    <definedName name="TM.VAL.FOOD.KD.WB" localSheetId="5">#REF!</definedName>
    <definedName name="TM.VAL.FOOD.KD.WB" localSheetId="59">#REF!</definedName>
    <definedName name="TM.VAL.FOOD.KD.WB" localSheetId="61">#REF!</definedName>
    <definedName name="TM.VAL.FOOD.KD.WB">#REF!</definedName>
    <definedName name="TM.VAL.KGDS.CD.WB" localSheetId="10">#REF!</definedName>
    <definedName name="TM.VAL.KGDS.CD.WB" localSheetId="31">#REF!</definedName>
    <definedName name="TM.VAL.KGDS.CD.WB" localSheetId="49">#REF!</definedName>
    <definedName name="TM.VAL.KGDS.CD.WB" localSheetId="50">#REF!</definedName>
    <definedName name="TM.VAL.KGDS.CD.WB" localSheetId="56">#REF!</definedName>
    <definedName name="TM.VAL.KGDS.CD.WB" localSheetId="57">#REF!</definedName>
    <definedName name="TM.VAL.KGDS.CD.WB" localSheetId="5">#REF!</definedName>
    <definedName name="TM.VAL.KGDS.CD.WB" localSheetId="59">#REF!</definedName>
    <definedName name="TM.VAL.KGDS.CD.WB" localSheetId="61">#REF!</definedName>
    <definedName name="TM.VAL.KGDS.CD.WB">#REF!</definedName>
    <definedName name="TM.VAL.KGDS.KD.WB" localSheetId="10">#REF!</definedName>
    <definedName name="TM.VAL.KGDS.KD.WB" localSheetId="31">#REF!</definedName>
    <definedName name="TM.VAL.KGDS.KD.WB" localSheetId="49">#REF!</definedName>
    <definedName name="TM.VAL.KGDS.KD.WB" localSheetId="50">#REF!</definedName>
    <definedName name="TM.VAL.KGDS.KD.WB" localSheetId="56">#REF!</definedName>
    <definedName name="TM.VAL.KGDS.KD.WB" localSheetId="57">#REF!</definedName>
    <definedName name="TM.VAL.KGDS.KD.WB" localSheetId="5">#REF!</definedName>
    <definedName name="TM.VAL.KGDS.KD.WB" localSheetId="59">#REF!</definedName>
    <definedName name="TM.VAL.KGDS.KD.WB" localSheetId="61">#REF!</definedName>
    <definedName name="TM.VAL.KGDS.KD.WB">#REF!</definedName>
    <definedName name="TM.VAL.MRCH.CD.WB" localSheetId="10">#REF!</definedName>
    <definedName name="TM.VAL.MRCH.CD.WB" localSheetId="31">#REF!</definedName>
    <definedName name="TM.VAL.MRCH.CD.WB" localSheetId="49">#REF!</definedName>
    <definedName name="TM.VAL.MRCH.CD.WB" localSheetId="50">#REF!</definedName>
    <definedName name="TM.VAL.MRCH.CD.WB" localSheetId="56">#REF!</definedName>
    <definedName name="TM.VAL.MRCH.CD.WB" localSheetId="57">#REF!</definedName>
    <definedName name="TM.VAL.MRCH.CD.WB" localSheetId="5">#REF!</definedName>
    <definedName name="TM.VAL.MRCH.CD.WB" localSheetId="59">#REF!</definedName>
    <definedName name="TM.VAL.MRCH.CD.WB" localSheetId="61">#REF!</definedName>
    <definedName name="TM.VAL.MRCH.CD.WB">#REF!</definedName>
    <definedName name="TM.VAL.MRCH.KD.WB" localSheetId="10">#REF!</definedName>
    <definedName name="TM.VAL.MRCH.KD.WB" localSheetId="31">#REF!</definedName>
    <definedName name="TM.VAL.MRCH.KD.WB" localSheetId="49">#REF!</definedName>
    <definedName name="TM.VAL.MRCH.KD.WB" localSheetId="50">#REF!</definedName>
    <definedName name="TM.VAL.MRCH.KD.WB" localSheetId="56">#REF!</definedName>
    <definedName name="TM.VAL.MRCH.KD.WB" localSheetId="57">#REF!</definedName>
    <definedName name="TM.VAL.MRCH.KD.WB" localSheetId="5">#REF!</definedName>
    <definedName name="TM.VAL.MRCH.KD.WB" localSheetId="59">#REF!</definedName>
    <definedName name="TM.VAL.MRCH.KD.WB" localSheetId="61">#REF!</definedName>
    <definedName name="TM.VAL.MRCH.KD.WB">#REF!</definedName>
    <definedName name="TM.VAL.NFCG.CD.WB" localSheetId="10">#REF!</definedName>
    <definedName name="TM.VAL.NFCG.CD.WB" localSheetId="31">#REF!</definedName>
    <definedName name="TM.VAL.NFCG.CD.WB" localSheetId="49">#REF!</definedName>
    <definedName name="TM.VAL.NFCG.CD.WB" localSheetId="50">#REF!</definedName>
    <definedName name="TM.VAL.NFCG.CD.WB" localSheetId="56">#REF!</definedName>
    <definedName name="TM.VAL.NFCG.CD.WB" localSheetId="57">#REF!</definedName>
    <definedName name="TM.VAL.NFCG.CD.WB" localSheetId="5">#REF!</definedName>
    <definedName name="TM.VAL.NFCG.CD.WB" localSheetId="59">#REF!</definedName>
    <definedName name="TM.VAL.NFCG.CD.WB" localSheetId="61">#REF!</definedName>
    <definedName name="TM.VAL.NFCG.CD.WB">#REF!</definedName>
    <definedName name="TM.VAL.NFCG.KD.WB" localSheetId="10">#REF!</definedName>
    <definedName name="TM.VAL.NFCG.KD.WB" localSheetId="31">#REF!</definedName>
    <definedName name="TM.VAL.NFCG.KD.WB" localSheetId="49">#REF!</definedName>
    <definedName name="TM.VAL.NFCG.KD.WB" localSheetId="50">#REF!</definedName>
    <definedName name="TM.VAL.NFCG.KD.WB" localSheetId="56">#REF!</definedName>
    <definedName name="TM.VAL.NFCG.KD.WB" localSheetId="57">#REF!</definedName>
    <definedName name="TM.VAL.NFCG.KD.WB" localSheetId="5">#REF!</definedName>
    <definedName name="TM.VAL.NFCG.KD.WB" localSheetId="59">#REF!</definedName>
    <definedName name="TM.VAL.NFCG.KD.WB" localSheetId="61">#REF!</definedName>
    <definedName name="TM.VAL.NFCG.KD.WB">#REF!</definedName>
    <definedName name="TM.VAL.RAWM.CD.WB" localSheetId="10">#REF!</definedName>
    <definedName name="TM.VAL.RAWM.CD.WB" localSheetId="31">#REF!</definedName>
    <definedName name="TM.VAL.RAWM.CD.WB" localSheetId="49">#REF!</definedName>
    <definedName name="TM.VAL.RAWM.CD.WB" localSheetId="50">#REF!</definedName>
    <definedName name="TM.VAL.RAWM.CD.WB" localSheetId="56">#REF!</definedName>
    <definedName name="TM.VAL.RAWM.CD.WB" localSheetId="57">#REF!</definedName>
    <definedName name="TM.VAL.RAWM.CD.WB" localSheetId="5">#REF!</definedName>
    <definedName name="TM.VAL.RAWM.CD.WB" localSheetId="59">#REF!</definedName>
    <definedName name="TM.VAL.RAWM.CD.WB" localSheetId="61">#REF!</definedName>
    <definedName name="TM.VAL.RAWM.CD.WB">#REF!</definedName>
    <definedName name="TM.VAL.RAWM.KD.WB" localSheetId="10">#REF!</definedName>
    <definedName name="TM.VAL.RAWM.KD.WB" localSheetId="31">#REF!</definedName>
    <definedName name="TM.VAL.RAWM.KD.WB" localSheetId="49">#REF!</definedName>
    <definedName name="TM.VAL.RAWM.KD.WB" localSheetId="50">#REF!</definedName>
    <definedName name="TM.VAL.RAWM.KD.WB" localSheetId="56">#REF!</definedName>
    <definedName name="TM.VAL.RAWM.KD.WB" localSheetId="57">#REF!</definedName>
    <definedName name="TM.VAL.RAWM.KD.WB" localSheetId="5">#REF!</definedName>
    <definedName name="TM.VAL.RAWM.KD.WB" localSheetId="59">#REF!</definedName>
    <definedName name="TM.VAL.RAWM.KD.WB" localSheetId="61">#REF!</definedName>
    <definedName name="TM.VAL.RAWM.KD.WB">#REF!</definedName>
    <definedName name="TM.VAL.RAWP.CD.WB" localSheetId="10">#REF!</definedName>
    <definedName name="TM.VAL.RAWP.CD.WB" localSheetId="31">#REF!</definedName>
    <definedName name="TM.VAL.RAWP.CD.WB" localSheetId="49">#REF!</definedName>
    <definedName name="TM.VAL.RAWP.CD.WB" localSheetId="50">#REF!</definedName>
    <definedName name="TM.VAL.RAWP.CD.WB" localSheetId="56">#REF!</definedName>
    <definedName name="TM.VAL.RAWP.CD.WB" localSheetId="57">#REF!</definedName>
    <definedName name="TM.VAL.RAWP.CD.WB" localSheetId="5">#REF!</definedName>
    <definedName name="TM.VAL.RAWP.CD.WB" localSheetId="59">#REF!</definedName>
    <definedName name="TM.VAL.RAWP.CD.WB" localSheetId="61">#REF!</definedName>
    <definedName name="TM.VAL.RAWP.CD.WB">#REF!</definedName>
    <definedName name="TM.VAL.RAWP.KD.WB" localSheetId="10">#REF!</definedName>
    <definedName name="TM.VAL.RAWP.KD.WB" localSheetId="31">#REF!</definedName>
    <definedName name="TM.VAL.RAWP.KD.WB" localSheetId="49">#REF!</definedName>
    <definedName name="TM.VAL.RAWP.KD.WB" localSheetId="50">#REF!</definedName>
    <definedName name="TM.VAL.RAWP.KD.WB" localSheetId="56">#REF!</definedName>
    <definedName name="TM.VAL.RAWP.KD.WB" localSheetId="57">#REF!</definedName>
    <definedName name="TM.VAL.RAWP.KD.WB" localSheetId="5">#REF!</definedName>
    <definedName name="TM.VAL.RAWP.KD.WB" localSheetId="59">#REF!</definedName>
    <definedName name="TM.VAL.RAWP.KD.WB" localSheetId="61">#REF!</definedName>
    <definedName name="TM.VAL.RAWP.KD.WB">#REF!</definedName>
    <definedName name="TM.VAL.RAWT.CD.WB" localSheetId="10">#REF!</definedName>
    <definedName name="TM.VAL.RAWT.CD.WB" localSheetId="31">#REF!</definedName>
    <definedName name="TM.VAL.RAWT.CD.WB" localSheetId="49">#REF!</definedName>
    <definedName name="TM.VAL.RAWT.CD.WB" localSheetId="50">#REF!</definedName>
    <definedName name="TM.VAL.RAWT.CD.WB" localSheetId="56">#REF!</definedName>
    <definedName name="TM.VAL.RAWT.CD.WB" localSheetId="57">#REF!</definedName>
    <definedName name="TM.VAL.RAWT.CD.WB" localSheetId="5">#REF!</definedName>
    <definedName name="TM.VAL.RAWT.CD.WB" localSheetId="59">#REF!</definedName>
    <definedName name="TM.VAL.RAWT.CD.WB" localSheetId="61">#REF!</definedName>
    <definedName name="TM.VAL.RAWT.CD.WB">#REF!</definedName>
    <definedName name="TM.VAL.RAWT.KD.WB" localSheetId="10">#REF!</definedName>
    <definedName name="TM.VAL.RAWT.KD.WB" localSheetId="31">#REF!</definedName>
    <definedName name="TM.VAL.RAWT.KD.WB" localSheetId="49">#REF!</definedName>
    <definedName name="TM.VAL.RAWT.KD.WB" localSheetId="50">#REF!</definedName>
    <definedName name="TM.VAL.RAWT.KD.WB" localSheetId="56">#REF!</definedName>
    <definedName name="TM.VAL.RAWT.KD.WB" localSheetId="57">#REF!</definedName>
    <definedName name="TM.VAL.RAWT.KD.WB" localSheetId="5">#REF!</definedName>
    <definedName name="TM.VAL.RAWT.KD.WB" localSheetId="59">#REF!</definedName>
    <definedName name="TM.VAL.RAWT.KD.WB" localSheetId="61">#REF!</definedName>
    <definedName name="TM.VAL.RAWT.KD.WB">#REF!</definedName>
    <definedName name="TM.VOL.NFSV.XD" localSheetId="10">#REF!</definedName>
    <definedName name="TM.VOL.NFSV.XD" localSheetId="31">#REF!</definedName>
    <definedName name="TM.VOL.NFSV.XD" localSheetId="49">#REF!</definedName>
    <definedName name="TM.VOL.NFSV.XD" localSheetId="50">#REF!</definedName>
    <definedName name="TM.VOL.NFSV.XD" localSheetId="56">#REF!</definedName>
    <definedName name="TM.VOL.NFSV.XD" localSheetId="57">#REF!</definedName>
    <definedName name="TM.VOL.NFSV.XD" localSheetId="5">#REF!</definedName>
    <definedName name="TM.VOL.NFSV.XD" localSheetId="59">#REF!</definedName>
    <definedName name="TM.VOL.NFSV.XD" localSheetId="61">#REF!</definedName>
    <definedName name="TM.VOL.NFSV.XD">#REF!</definedName>
    <definedName name="TM_D" localSheetId="10">#REF!</definedName>
    <definedName name="TM_D" localSheetId="31">#REF!</definedName>
    <definedName name="TM_D" localSheetId="49">#REF!</definedName>
    <definedName name="TM_D" localSheetId="50">#REF!</definedName>
    <definedName name="TM_D" localSheetId="56">#REF!</definedName>
    <definedName name="TM_D" localSheetId="57">#REF!</definedName>
    <definedName name="TM_D" localSheetId="5">#REF!</definedName>
    <definedName name="TM_D" localSheetId="59">#REF!</definedName>
    <definedName name="TM_D" localSheetId="61">#REF!</definedName>
    <definedName name="TM_D">#REF!</definedName>
    <definedName name="TM_DPCH" localSheetId="10">#REF!</definedName>
    <definedName name="TM_DPCH" localSheetId="31">#REF!</definedName>
    <definedName name="TM_DPCH" localSheetId="49">#REF!</definedName>
    <definedName name="TM_DPCH" localSheetId="50">#REF!</definedName>
    <definedName name="TM_DPCH" localSheetId="56">#REF!</definedName>
    <definedName name="TM_DPCH" localSheetId="57">#REF!</definedName>
    <definedName name="TM_DPCH" localSheetId="5">#REF!</definedName>
    <definedName name="TM_DPCH" localSheetId="59">#REF!</definedName>
    <definedName name="TM_DPCH" localSheetId="61">#REF!</definedName>
    <definedName name="TM_DPCH">#REF!</definedName>
    <definedName name="TM_R" localSheetId="10">#REF!</definedName>
    <definedName name="TM_R" localSheetId="31">#REF!</definedName>
    <definedName name="TM_R" localSheetId="49">#REF!</definedName>
    <definedName name="TM_R" localSheetId="50">#REF!</definedName>
    <definedName name="TM_R" localSheetId="56">#REF!</definedName>
    <definedName name="TM_R" localSheetId="57">#REF!</definedName>
    <definedName name="TM_R" localSheetId="5">#REF!</definedName>
    <definedName name="TM_R" localSheetId="59">#REF!</definedName>
    <definedName name="TM_R" localSheetId="61">#REF!</definedName>
    <definedName name="TM_R">#REF!</definedName>
    <definedName name="TM_RPCH" localSheetId="10">#REF!</definedName>
    <definedName name="TM_RPCH" localSheetId="31">#REF!</definedName>
    <definedName name="TM_RPCH" localSheetId="49">#REF!</definedName>
    <definedName name="TM_RPCH" localSheetId="50">#REF!</definedName>
    <definedName name="TM_RPCH" localSheetId="56">#REF!</definedName>
    <definedName name="TM_RPCH" localSheetId="57">#REF!</definedName>
    <definedName name="TM_RPCH" localSheetId="5">#REF!</definedName>
    <definedName name="TM_RPCH" localSheetId="59">#REF!</definedName>
    <definedName name="TM_RPCH" localSheetId="61">#REF!</definedName>
    <definedName name="TM_RPCH">#REF!</definedName>
    <definedName name="TMG" localSheetId="10">#REF!</definedName>
    <definedName name="TMG" localSheetId="31">#REF!</definedName>
    <definedName name="TMG" localSheetId="49">#REF!</definedName>
    <definedName name="TMG" localSheetId="50">#REF!</definedName>
    <definedName name="TMG" localSheetId="56">#REF!</definedName>
    <definedName name="TMG" localSheetId="57">#REF!</definedName>
    <definedName name="TMG" localSheetId="5">#REF!</definedName>
    <definedName name="TMG" localSheetId="59">#REF!</definedName>
    <definedName name="TMG" localSheetId="61">#REF!</definedName>
    <definedName name="TMG">#REF!</definedName>
    <definedName name="TMG_D">[50]Q5!$E$23:$AH$23</definedName>
    <definedName name="TMG_DPCH" localSheetId="10">#REF!</definedName>
    <definedName name="TMG_DPCH" localSheetId="31">#REF!</definedName>
    <definedName name="TMG_DPCH" localSheetId="49">#REF!</definedName>
    <definedName name="TMG_DPCH" localSheetId="50">#REF!</definedName>
    <definedName name="TMG_DPCH" localSheetId="56">#REF!</definedName>
    <definedName name="TMG_DPCH" localSheetId="57">#REF!</definedName>
    <definedName name="TMG_DPCH" localSheetId="5">#REF!</definedName>
    <definedName name="TMG_DPCH" localSheetId="59">#REF!</definedName>
    <definedName name="TMG_DPCH" localSheetId="61">#REF!</definedName>
    <definedName name="TMG_DPCH">#REF!</definedName>
    <definedName name="TMG_R" localSheetId="10">#REF!</definedName>
    <definedName name="TMG_R" localSheetId="31">#REF!</definedName>
    <definedName name="TMG_R" localSheetId="49">#REF!</definedName>
    <definedName name="TMG_R" localSheetId="50">#REF!</definedName>
    <definedName name="TMG_R" localSheetId="56">#REF!</definedName>
    <definedName name="TMG_R" localSheetId="57">#REF!</definedName>
    <definedName name="TMG_R" localSheetId="5">#REF!</definedName>
    <definedName name="TMG_R" localSheetId="59">#REF!</definedName>
    <definedName name="TMG_R" localSheetId="61">#REF!</definedName>
    <definedName name="TMG_R">#REF!</definedName>
    <definedName name="TMG_RPCH" localSheetId="10">#REF!</definedName>
    <definedName name="TMG_RPCH" localSheetId="31">#REF!</definedName>
    <definedName name="TMG_RPCH" localSheetId="49">#REF!</definedName>
    <definedName name="TMG_RPCH" localSheetId="50">#REF!</definedName>
    <definedName name="TMG_RPCH" localSheetId="56">#REF!</definedName>
    <definedName name="TMG_RPCH" localSheetId="57">#REF!</definedName>
    <definedName name="TMG_RPCH" localSheetId="5">#REF!</definedName>
    <definedName name="TMG_RPCH" localSheetId="59">#REF!</definedName>
    <definedName name="TMG_RPCH" localSheetId="61">#REF!</definedName>
    <definedName name="TMG_RPCH">#REF!</definedName>
    <definedName name="TMGO">#N/A</definedName>
    <definedName name="TMGO_D" localSheetId="10">#REF!</definedName>
    <definedName name="TMGO_D" localSheetId="31">#REF!</definedName>
    <definedName name="TMGO_D" localSheetId="49">#REF!</definedName>
    <definedName name="TMGO_D" localSheetId="50">#REF!</definedName>
    <definedName name="TMGO_D" localSheetId="56">#REF!</definedName>
    <definedName name="TMGO_D" localSheetId="57">#REF!</definedName>
    <definedName name="TMGO_D" localSheetId="5">#REF!</definedName>
    <definedName name="TMGO_D" localSheetId="59">#REF!</definedName>
    <definedName name="TMGO_D" localSheetId="61">#REF!</definedName>
    <definedName name="TMGO_D">#REF!</definedName>
    <definedName name="TMGO_DPCH" localSheetId="10">#REF!</definedName>
    <definedName name="TMGO_DPCH" localSheetId="31">#REF!</definedName>
    <definedName name="TMGO_DPCH" localSheetId="49">#REF!</definedName>
    <definedName name="TMGO_DPCH" localSheetId="50">#REF!</definedName>
    <definedName name="TMGO_DPCH" localSheetId="56">#REF!</definedName>
    <definedName name="TMGO_DPCH" localSheetId="57">#REF!</definedName>
    <definedName name="TMGO_DPCH" localSheetId="5">#REF!</definedName>
    <definedName name="TMGO_DPCH" localSheetId="59">#REF!</definedName>
    <definedName name="TMGO_DPCH" localSheetId="61">#REF!</definedName>
    <definedName name="TMGO_DPCH">#REF!</definedName>
    <definedName name="TMGO_R" localSheetId="10">#REF!</definedName>
    <definedName name="TMGO_R" localSheetId="31">#REF!</definedName>
    <definedName name="TMGO_R" localSheetId="49">#REF!</definedName>
    <definedName name="TMGO_R" localSheetId="50">#REF!</definedName>
    <definedName name="TMGO_R" localSheetId="56">#REF!</definedName>
    <definedName name="TMGO_R" localSheetId="57">#REF!</definedName>
    <definedName name="TMGO_R" localSheetId="5">#REF!</definedName>
    <definedName name="TMGO_R" localSheetId="59">#REF!</definedName>
    <definedName name="TMGO_R" localSheetId="61">#REF!</definedName>
    <definedName name="TMGO_R">#REF!</definedName>
    <definedName name="TMGO_RPCH" localSheetId="10">#REF!</definedName>
    <definedName name="TMGO_RPCH" localSheetId="31">#REF!</definedName>
    <definedName name="TMGO_RPCH" localSheetId="49">#REF!</definedName>
    <definedName name="TMGO_RPCH" localSheetId="50">#REF!</definedName>
    <definedName name="TMGO_RPCH" localSheetId="56">#REF!</definedName>
    <definedName name="TMGO_RPCH" localSheetId="57">#REF!</definedName>
    <definedName name="TMGO_RPCH" localSheetId="5">#REF!</definedName>
    <definedName name="TMGO_RPCH" localSheetId="59">#REF!</definedName>
    <definedName name="TMGO_RPCH" localSheetId="61">#REF!</definedName>
    <definedName name="TMGO_RPCH">#REF!</definedName>
    <definedName name="TMGXO" localSheetId="10">#REF!</definedName>
    <definedName name="TMGXO" localSheetId="31">#REF!</definedName>
    <definedName name="TMGXO" localSheetId="49">#REF!</definedName>
    <definedName name="TMGXO" localSheetId="50">#REF!</definedName>
    <definedName name="TMGXO" localSheetId="56">#REF!</definedName>
    <definedName name="TMGXO" localSheetId="57">#REF!</definedName>
    <definedName name="TMGXO" localSheetId="5">#REF!</definedName>
    <definedName name="TMGXO" localSheetId="59">#REF!</definedName>
    <definedName name="TMGXO" localSheetId="61">#REF!</definedName>
    <definedName name="TMGXO">#REF!</definedName>
    <definedName name="TMGXO_D" localSheetId="10">#REF!</definedName>
    <definedName name="TMGXO_D" localSheetId="31">#REF!</definedName>
    <definedName name="TMGXO_D" localSheetId="49">#REF!</definedName>
    <definedName name="TMGXO_D" localSheetId="50">#REF!</definedName>
    <definedName name="TMGXO_D" localSheetId="56">#REF!</definedName>
    <definedName name="TMGXO_D" localSheetId="57">#REF!</definedName>
    <definedName name="TMGXO_D" localSheetId="5">#REF!</definedName>
    <definedName name="TMGXO_D" localSheetId="59">#REF!</definedName>
    <definedName name="TMGXO_D" localSheetId="61">#REF!</definedName>
    <definedName name="TMGXO_D">#REF!</definedName>
    <definedName name="TMGXO_DPCH" localSheetId="10">#REF!</definedName>
    <definedName name="TMGXO_DPCH" localSheetId="31">#REF!</definedName>
    <definedName name="TMGXO_DPCH" localSheetId="49">#REF!</definedName>
    <definedName name="TMGXO_DPCH" localSheetId="50">#REF!</definedName>
    <definedName name="TMGXO_DPCH" localSheetId="56">#REF!</definedName>
    <definedName name="TMGXO_DPCH" localSheetId="57">#REF!</definedName>
    <definedName name="TMGXO_DPCH" localSheetId="5">#REF!</definedName>
    <definedName name="TMGXO_DPCH" localSheetId="59">#REF!</definedName>
    <definedName name="TMGXO_DPCH" localSheetId="61">#REF!</definedName>
    <definedName name="TMGXO_DPCH">#REF!</definedName>
    <definedName name="TMGXO_R" localSheetId="10">#REF!</definedName>
    <definedName name="TMGXO_R" localSheetId="31">#REF!</definedName>
    <definedName name="TMGXO_R" localSheetId="49">#REF!</definedName>
    <definedName name="TMGXO_R" localSheetId="50">#REF!</definedName>
    <definedName name="TMGXO_R" localSheetId="56">#REF!</definedName>
    <definedName name="TMGXO_R" localSheetId="57">#REF!</definedName>
    <definedName name="TMGXO_R" localSheetId="5">#REF!</definedName>
    <definedName name="TMGXO_R" localSheetId="59">#REF!</definedName>
    <definedName name="TMGXO_R" localSheetId="61">#REF!</definedName>
    <definedName name="TMGXO_R">#REF!</definedName>
    <definedName name="TMGXO_RPCH" localSheetId="10">#REF!</definedName>
    <definedName name="TMGXO_RPCH" localSheetId="31">#REF!</definedName>
    <definedName name="TMGXO_RPCH" localSheetId="49">#REF!</definedName>
    <definedName name="TMGXO_RPCH" localSheetId="50">#REF!</definedName>
    <definedName name="TMGXO_RPCH" localSheetId="56">#REF!</definedName>
    <definedName name="TMGXO_RPCH" localSheetId="57">#REF!</definedName>
    <definedName name="TMGXO_RPCH" localSheetId="5">#REF!</definedName>
    <definedName name="TMGXO_RPCH" localSheetId="59">#REF!</definedName>
    <definedName name="TMGXO_RPCH" localSheetId="61">#REF!</definedName>
    <definedName name="TMGXO_RPCH">#REF!</definedName>
    <definedName name="TMS" localSheetId="10">#REF!</definedName>
    <definedName name="TMS" localSheetId="31">#REF!</definedName>
    <definedName name="TMS" localSheetId="49">#REF!</definedName>
    <definedName name="TMS" localSheetId="50">#REF!</definedName>
    <definedName name="TMS" localSheetId="56">#REF!</definedName>
    <definedName name="TMS" localSheetId="57">#REF!</definedName>
    <definedName name="TMS" localSheetId="5">#REF!</definedName>
    <definedName name="TMS" localSheetId="59">#REF!</definedName>
    <definedName name="TMS" localSheetId="61">#REF!</definedName>
    <definedName name="TMS">#REF!</definedName>
    <definedName name="TNAME" localSheetId="10">'[102]WETA-WEO'!#REF!</definedName>
    <definedName name="TNAME">'[102]WETA-WEO'!#REF!</definedName>
    <definedName name="TNOV.96" localSheetId="10">#REF!</definedName>
    <definedName name="TNOV.96" localSheetId="31">#REF!</definedName>
    <definedName name="TNOV.96" localSheetId="49">#REF!</definedName>
    <definedName name="TNOV.96" localSheetId="50">#REF!</definedName>
    <definedName name="TNOV.96" localSheetId="56">#REF!</definedName>
    <definedName name="TNOV.96" localSheetId="57">#REF!</definedName>
    <definedName name="TNOV.96" localSheetId="5">#REF!</definedName>
    <definedName name="TNOV.96" localSheetId="59">#REF!</definedName>
    <definedName name="TNOV.96" localSheetId="61">#REF!</definedName>
    <definedName name="TNOV.96">#REF!</definedName>
    <definedName name="TOC" localSheetId="10">#REF!</definedName>
    <definedName name="TOC" localSheetId="31">#REF!</definedName>
    <definedName name="TOC" localSheetId="49">#REF!</definedName>
    <definedName name="TOC" localSheetId="50">#REF!</definedName>
    <definedName name="TOC" localSheetId="56">#REF!</definedName>
    <definedName name="TOC" localSheetId="57">#REF!</definedName>
    <definedName name="TOC" localSheetId="5">#REF!</definedName>
    <definedName name="TOC" localSheetId="59">#REF!</definedName>
    <definedName name="TOC" localSheetId="61">#REF!</definedName>
    <definedName name="TOC">#REF!</definedName>
    <definedName name="today">'[125]Sovereign spread'!$A$730</definedName>
    <definedName name="TodaysDate" localSheetId="10">#REF!</definedName>
    <definedName name="TodaysDate" localSheetId="31">#REF!</definedName>
    <definedName name="TodaysDate" localSheetId="49">#REF!</definedName>
    <definedName name="TodaysDate" localSheetId="50">#REF!</definedName>
    <definedName name="TodaysDate" localSheetId="56">#REF!</definedName>
    <definedName name="TodaysDate" localSheetId="57">#REF!</definedName>
    <definedName name="TodaysDate" localSheetId="5">#REF!</definedName>
    <definedName name="TodaysDate" localSheetId="59">#REF!</definedName>
    <definedName name="TodaysDate" localSheetId="61">#REF!</definedName>
    <definedName name="TodaysDate">#REF!</definedName>
    <definedName name="TOFEA1" localSheetId="10">#REF!</definedName>
    <definedName name="TOFEA1" localSheetId="31">#REF!</definedName>
    <definedName name="TOFEA1" localSheetId="49">#REF!</definedName>
    <definedName name="TOFEA1" localSheetId="50">#REF!</definedName>
    <definedName name="TOFEA1" localSheetId="56">#REF!</definedName>
    <definedName name="TOFEA1" localSheetId="57">#REF!</definedName>
    <definedName name="TOFEA1" localSheetId="5">#REF!</definedName>
    <definedName name="TOFEA1" localSheetId="59">#REF!</definedName>
    <definedName name="TOFEA1" localSheetId="61">#REF!</definedName>
    <definedName name="TOFEA1">#REF!</definedName>
    <definedName name="TOFEA2" localSheetId="10">#REF!</definedName>
    <definedName name="TOFEA2" localSheetId="31">#REF!</definedName>
    <definedName name="TOFEA2" localSheetId="49">#REF!</definedName>
    <definedName name="TOFEA2" localSheetId="50">#REF!</definedName>
    <definedName name="TOFEA2" localSheetId="56">#REF!</definedName>
    <definedName name="TOFEA2" localSheetId="57">#REF!</definedName>
    <definedName name="TOFEA2" localSheetId="5">#REF!</definedName>
    <definedName name="TOFEA2" localSheetId="59">#REF!</definedName>
    <definedName name="TOFEA2" localSheetId="61">#REF!</definedName>
    <definedName name="TOFEA2">#REF!</definedName>
    <definedName name="TOFEQ97" localSheetId="10">#REF!</definedName>
    <definedName name="TOFEQ97" localSheetId="31">#REF!</definedName>
    <definedName name="TOFEQ97" localSheetId="49">#REF!</definedName>
    <definedName name="TOFEQ97" localSheetId="50">#REF!</definedName>
    <definedName name="TOFEQ97" localSheetId="56">#REF!</definedName>
    <definedName name="TOFEQ97" localSheetId="57">#REF!</definedName>
    <definedName name="TOFEQ97" localSheetId="5">#REF!</definedName>
    <definedName name="TOFEQ97" localSheetId="59">#REF!</definedName>
    <definedName name="TOFEQ97" localSheetId="61">#REF!</definedName>
    <definedName name="TOFEQ97">#REF!</definedName>
    <definedName name="TOTAL" localSheetId="10">#REF!</definedName>
    <definedName name="TOTAL" localSheetId="1">#REF!</definedName>
    <definedName name="TOTAL" localSheetId="2">#REF!</definedName>
    <definedName name="TOTAL" localSheetId="4">#REF!</definedName>
    <definedName name="TOTAL" localSheetId="6">#REF!</definedName>
    <definedName name="TOTAL" localSheetId="7">#REF!</definedName>
    <definedName name="TOTAL">#REF!</definedName>
    <definedName name="TOTAL_DS" localSheetId="10">#REF!</definedName>
    <definedName name="TOTAL_DS" localSheetId="31">#REF!</definedName>
    <definedName name="TOTAL_DS" localSheetId="49">#REF!</definedName>
    <definedName name="TOTAL_DS" localSheetId="50">#REF!</definedName>
    <definedName name="TOTAL_DS" localSheetId="56">#REF!</definedName>
    <definedName name="TOTAL_DS" localSheetId="57">#REF!</definedName>
    <definedName name="TOTAL_DS" localSheetId="5">#REF!</definedName>
    <definedName name="TOTAL_DS" localSheetId="59">#REF!</definedName>
    <definedName name="TOTAL_DS" localSheetId="61">#REF!</definedName>
    <definedName name="TOTAL_DS">#REF!</definedName>
    <definedName name="Total_income" localSheetId="10">#REF!</definedName>
    <definedName name="Total_income" localSheetId="31">#REF!</definedName>
    <definedName name="Total_income" localSheetId="49">#REF!</definedName>
    <definedName name="Total_income" localSheetId="50">#REF!</definedName>
    <definedName name="Total_income" localSheetId="56">#REF!</definedName>
    <definedName name="Total_income" localSheetId="57">#REF!</definedName>
    <definedName name="Total_income" localSheetId="5">#REF!</definedName>
    <definedName name="Total_income" localSheetId="59">#REF!</definedName>
    <definedName name="Total_income" localSheetId="61">#REF!</definedName>
    <definedName name="Total_income">#REF!</definedName>
    <definedName name="Total_Interest" localSheetId="10">#REF!</definedName>
    <definedName name="Total_Interest" localSheetId="1">#REF!</definedName>
    <definedName name="Total_Interest" localSheetId="2">#REF!</definedName>
    <definedName name="Total_Interest" localSheetId="4">#REF!</definedName>
    <definedName name="Total_Interest" localSheetId="6">#REF!</definedName>
    <definedName name="Total_Interest" localSheetId="7">#REF!</definedName>
    <definedName name="Total_Interest">#REF!</definedName>
    <definedName name="Total_Pay" localSheetId="10">#REF!</definedName>
    <definedName name="Total_Pay" localSheetId="1">#REF!</definedName>
    <definedName name="Total_Pay" localSheetId="2">#REF!</definedName>
    <definedName name="Total_Pay" localSheetId="4">#REF!</definedName>
    <definedName name="Total_Pay" localSheetId="6">#REF!</definedName>
    <definedName name="Total_Pay" localSheetId="7">#REF!</definedName>
    <definedName name="Total_Pay">#REF!</definedName>
    <definedName name="Total_Payment" localSheetId="10">Scheduled_Payment+Extra_Payment</definedName>
    <definedName name="Total_Payment" localSheetId="12">Scheduled_Payment+Extra_Payment</definedName>
    <definedName name="Total_Payment" localSheetId="1">Scheduled_Payment+Extra_Payment</definedName>
    <definedName name="Total_Payment" localSheetId="2">Scheduled_Payment+Extra_Payment</definedName>
    <definedName name="Total_Payment" localSheetId="31">Scheduled_Payment+Extra_Payment</definedName>
    <definedName name="Total_Payment" localSheetId="3">Scheduled_Payment+Extra_Payment</definedName>
    <definedName name="Total_Payment" localSheetId="4">Scheduled_Payment+Extra_Payment</definedName>
    <definedName name="Total_Payment" localSheetId="49">Scheduled_Payment+Extra_Payment</definedName>
    <definedName name="Total_Payment" localSheetId="50">Scheduled_Payment+Extra_Payment</definedName>
    <definedName name="Total_Payment" localSheetId="56">Scheduled_Payment+Extra_Payment</definedName>
    <definedName name="Total_Payment" localSheetId="57">Scheduled_Payment+Extra_Payment</definedName>
    <definedName name="Total_Payment" localSheetId="5">Scheduled_Payment+Extra_Payment</definedName>
    <definedName name="Total_Payment" localSheetId="59">Scheduled_Payment+Extra_Payment</definedName>
    <definedName name="Total_Payment" localSheetId="61">Scheduled_Payment+Extra_Payment</definedName>
    <definedName name="Total_Payment" localSheetId="6">Scheduled_Payment+Extra_Payment</definedName>
    <definedName name="Total_Payment" localSheetId="7">Scheduled_Payment+Extra_Payment</definedName>
    <definedName name="Total_Payment">Scheduled_Payment+Extra_Payment</definedName>
    <definedName name="totals">'[56]99TC17FY'!$12:$12,'[56]99TC17FY'!$17:$17,'[56]99TC17FY'!$22:$22,'[56]99TC17FY'!$27:$27,'[56]99TC17FY'!$32:$32,'[56]99TC17FY'!$37:$37</definedName>
    <definedName name="TOTOLDTABLE" localSheetId="10">#REF!</definedName>
    <definedName name="TOTOLDTABLE" localSheetId="31">#REF!</definedName>
    <definedName name="TOTOLDTABLE" localSheetId="49">#REF!</definedName>
    <definedName name="TOTOLDTABLE" localSheetId="50">#REF!</definedName>
    <definedName name="TOTOLDTABLE" localSheetId="56">#REF!</definedName>
    <definedName name="TOTOLDTABLE" localSheetId="57">#REF!</definedName>
    <definedName name="TOTOLDTABLE" localSheetId="5">#REF!</definedName>
    <definedName name="TOTOLDTABLE" localSheetId="59">#REF!</definedName>
    <definedName name="TOTOLDTABLE" localSheetId="61">#REF!</definedName>
    <definedName name="TOTOLDTABLE">#REF!</definedName>
    <definedName name="TOWEO" localSheetId="10">#REF!</definedName>
    <definedName name="TOWEO" localSheetId="31">#REF!</definedName>
    <definedName name="TOWEO" localSheetId="49">#REF!</definedName>
    <definedName name="TOWEO" localSheetId="50">#REF!</definedName>
    <definedName name="TOWEO" localSheetId="56">#REF!</definedName>
    <definedName name="TOWEO" localSheetId="57">#REF!</definedName>
    <definedName name="TOWEO" localSheetId="5">#REF!</definedName>
    <definedName name="TOWEO" localSheetId="59">#REF!</definedName>
    <definedName name="TOWEO" localSheetId="61">#REF!</definedName>
    <definedName name="TOWEO">#REF!</definedName>
    <definedName name="tr" localSheetId="10" hidden="1">{"Main Economic Indicators",#N/A,FALSE,"C"}</definedName>
    <definedName name="tr" localSheetId="12">#REF!</definedName>
    <definedName name="tr" localSheetId="1">#REF!</definedName>
    <definedName name="tr" localSheetId="2">#REF!</definedName>
    <definedName name="tr" localSheetId="31">#REF!</definedName>
    <definedName name="tr" localSheetId="3">#REF!</definedName>
    <definedName name="tr" localSheetId="4">#REF!</definedName>
    <definedName name="tr" localSheetId="49">#REF!</definedName>
    <definedName name="tr" localSheetId="50">#REF!</definedName>
    <definedName name="tr" localSheetId="56">#REF!</definedName>
    <definedName name="tr" localSheetId="57">#REF!</definedName>
    <definedName name="tr" localSheetId="5">#REF!</definedName>
    <definedName name="tr" localSheetId="59">#REF!</definedName>
    <definedName name="tr" localSheetId="61">#REF!</definedName>
    <definedName name="tr" localSheetId="6">#REF!</definedName>
    <definedName name="tr" localSheetId="7">#REF!</definedName>
    <definedName name="tr">#REF!</definedName>
    <definedName name="Trade" localSheetId="10">#REF!</definedName>
    <definedName name="Trade" localSheetId="31">#REF!</definedName>
    <definedName name="Trade" localSheetId="49">#REF!</definedName>
    <definedName name="Trade" localSheetId="50">#REF!</definedName>
    <definedName name="Trade" localSheetId="56">#REF!</definedName>
    <definedName name="Trade" localSheetId="57">#REF!</definedName>
    <definedName name="Trade" localSheetId="5">#REF!</definedName>
    <definedName name="Trade" localSheetId="59">#REF!</definedName>
    <definedName name="Trade" localSheetId="61">#REF!</definedName>
    <definedName name="Trade">#REF!</definedName>
    <definedName name="TRADE3" localSheetId="10">[14]Trade!#REF!</definedName>
    <definedName name="TRADE3" localSheetId="31">[14]Trade!#REF!</definedName>
    <definedName name="TRADE3" localSheetId="56">[14]Trade!#REF!</definedName>
    <definedName name="TRADE3" localSheetId="57">[14]Trade!#REF!</definedName>
    <definedName name="TRADE3" localSheetId="59">[14]Trade!#REF!</definedName>
    <definedName name="TRADE3">[14]Trade!#REF!</definedName>
    <definedName name="trans" localSheetId="10">#REF!</definedName>
    <definedName name="trans" localSheetId="31">#REF!</definedName>
    <definedName name="trans" localSheetId="49">#REF!</definedName>
    <definedName name="trans" localSheetId="50">#REF!</definedName>
    <definedName name="trans" localSheetId="56">#REF!</definedName>
    <definedName name="trans" localSheetId="57">#REF!</definedName>
    <definedName name="trans" localSheetId="5">#REF!</definedName>
    <definedName name="trans" localSheetId="59">#REF!</definedName>
    <definedName name="trans" localSheetId="61">#REF!</definedName>
    <definedName name="trans">#REF!</definedName>
    <definedName name="Transfer_check" localSheetId="10">#REF!</definedName>
    <definedName name="Transfer_check" localSheetId="31">#REF!</definedName>
    <definedName name="Transfer_check" localSheetId="49">#REF!</definedName>
    <definedName name="Transfer_check" localSheetId="50">#REF!</definedName>
    <definedName name="Transfer_check" localSheetId="56">#REF!</definedName>
    <definedName name="Transfer_check" localSheetId="57">#REF!</definedName>
    <definedName name="Transfer_check" localSheetId="5">#REF!</definedName>
    <definedName name="Transfer_check" localSheetId="59">#REF!</definedName>
    <definedName name="Transfer_check" localSheetId="61">#REF!</definedName>
    <definedName name="Transfer_check">#REF!</definedName>
    <definedName name="TRANSFERTEST">[131]Gin:Din!$C$2:$O$2</definedName>
    <definedName name="TRANSNAVE" localSheetId="10">#REF!</definedName>
    <definedName name="TRANSNAVE" localSheetId="31">#REF!</definedName>
    <definedName name="TRANSNAVE" localSheetId="49">#REF!</definedName>
    <definedName name="TRANSNAVE" localSheetId="50">#REF!</definedName>
    <definedName name="TRANSNAVE" localSheetId="56">#REF!</definedName>
    <definedName name="TRANSNAVE" localSheetId="57">#REF!</definedName>
    <definedName name="TRANSNAVE" localSheetId="5">#REF!</definedName>
    <definedName name="TRANSNAVE" localSheetId="59">#REF!</definedName>
    <definedName name="TRANSNAVE" localSheetId="61">#REF!</definedName>
    <definedName name="TRANSNAVE">#REF!</definedName>
    <definedName name="tt" localSheetId="10">#REF!</definedName>
    <definedName name="tt" localSheetId="12">#REF!</definedName>
    <definedName name="tt" localSheetId="1">#REF!</definedName>
    <definedName name="tt" localSheetId="2">#REF!</definedName>
    <definedName name="tt" localSheetId="31">#REF!</definedName>
    <definedName name="tt" localSheetId="3">#REF!</definedName>
    <definedName name="tt" localSheetId="4">#REF!</definedName>
    <definedName name="tt" localSheetId="49">#REF!</definedName>
    <definedName name="tt" localSheetId="50">#REF!</definedName>
    <definedName name="tt" localSheetId="56">#REF!</definedName>
    <definedName name="tt" localSheetId="57">#REF!</definedName>
    <definedName name="tt" localSheetId="5">#REF!</definedName>
    <definedName name="tt" localSheetId="59">#REF!</definedName>
    <definedName name="tt" localSheetId="61">#REF!</definedName>
    <definedName name="tt" localSheetId="6">#REF!</definedName>
    <definedName name="tt" localSheetId="7">#REF!</definedName>
    <definedName name="tt">#REF!</definedName>
    <definedName name="ttt" localSheetId="10" hidden="1">{"PRI",#N/A,FALSE,"Data";"QUA",#N/A,FALSE,"Data";"STR",#N/A,FALSE,"Data";"VAL",#N/A,FALSE,"Data";"WEO",#N/A,FALSE,"Data";"WGT",#N/A,FALSE,"Data"}</definedName>
    <definedName name="ttt" localSheetId="31" hidden="1">{"PRI",#N/A,FALSE,"Data";"QUA",#N/A,FALSE,"Data";"STR",#N/A,FALSE,"Data";"VAL",#N/A,FALSE,"Data";"WEO",#N/A,FALSE,"Data";"WGT",#N/A,FALSE,"Data"}</definedName>
    <definedName name="ttt" localSheetId="49" hidden="1">{"PRI",#N/A,FALSE,"Data";"QUA",#N/A,FALSE,"Data";"STR",#N/A,FALSE,"Data";"VAL",#N/A,FALSE,"Data";"WEO",#N/A,FALSE,"Data";"WGT",#N/A,FALSE,"Data"}</definedName>
    <definedName name="ttt" localSheetId="50" hidden="1">{"PRI",#N/A,FALSE,"Data";"QUA",#N/A,FALSE,"Data";"STR",#N/A,FALSE,"Data";"VAL",#N/A,FALSE,"Data";"WEO",#N/A,FALSE,"Data";"WGT",#N/A,FALSE,"Data"}</definedName>
    <definedName name="ttt" localSheetId="56" hidden="1">{"PRI",#N/A,FALSE,"Data";"QUA",#N/A,FALSE,"Data";"STR",#N/A,FALSE,"Data";"VAL",#N/A,FALSE,"Data";"WEO",#N/A,FALSE,"Data";"WGT",#N/A,FALSE,"Data"}</definedName>
    <definedName name="ttt" localSheetId="57" hidden="1">{"PRI",#N/A,FALSE,"Data";"QUA",#N/A,FALSE,"Data";"STR",#N/A,FALSE,"Data";"VAL",#N/A,FALSE,"Data";"WEO",#N/A,FALSE,"Data";"WGT",#N/A,FALSE,"Data"}</definedName>
    <definedName name="ttt" localSheetId="5" hidden="1">{"PRI",#N/A,FALSE,"Data";"QUA",#N/A,FALSE,"Data";"STR",#N/A,FALSE,"Data";"VAL",#N/A,FALSE,"Data";"WEO",#N/A,FALSE,"Data";"WGT",#N/A,FALSE,"Data"}</definedName>
    <definedName name="ttt" localSheetId="59" hidden="1">{"PRI",#N/A,FALSE,"Data";"QUA",#N/A,FALSE,"Data";"STR",#N/A,FALSE,"Data";"VAL",#N/A,FALSE,"Data";"WEO",#N/A,FALSE,"Data";"WGT",#N/A,FALSE,"Data"}</definedName>
    <definedName name="ttt" localSheetId="61" hidden="1">{"PRI",#N/A,FALSE,"Data";"QUA",#N/A,FALSE,"Data";"STR",#N/A,FALSE,"Data";"VAL",#N/A,FALSE,"Data";"WEO",#N/A,FALSE,"Data";"WGT",#N/A,FALSE,"Data"}</definedName>
    <definedName name="ttt" hidden="1">{"PRI",#N/A,FALSE,"Data";"QUA",#N/A,FALSE,"Data";"STR",#N/A,FALSE,"Data";"VAL",#N/A,FALSE,"Data";"WEO",#N/A,FALSE,"Data";"WGT",#N/A,FALSE,"Data"}</definedName>
    <definedName name="tttt" localSheetId="10">'[26]10'!#REF!</definedName>
    <definedName name="tttt" localSheetId="12">'[43]10'!#REF!</definedName>
    <definedName name="tttt" localSheetId="1">'[43]10'!#REF!</definedName>
    <definedName name="tttt" localSheetId="2">'[43]10'!#REF!</definedName>
    <definedName name="tttt" localSheetId="31">'[43]10'!#REF!</definedName>
    <definedName name="tttt" localSheetId="3">'[43]10'!#REF!</definedName>
    <definedName name="tttt" localSheetId="4">'[43]10'!#REF!</definedName>
    <definedName name="tttt" localSheetId="49">'[43]10'!#REF!</definedName>
    <definedName name="tttt" localSheetId="50">'[43]10'!#REF!</definedName>
    <definedName name="tttt" localSheetId="56">'[43]10'!#REF!</definedName>
    <definedName name="tttt" localSheetId="57">'[43]10'!#REF!</definedName>
    <definedName name="tttt" localSheetId="5">'[43]10'!#REF!</definedName>
    <definedName name="tttt" localSheetId="59">'[43]10'!#REF!</definedName>
    <definedName name="tttt" localSheetId="61">'[43]10'!#REF!</definedName>
    <definedName name="tttt" localSheetId="6">'[43]10'!#REF!</definedName>
    <definedName name="tttt" localSheetId="7">'[43]10'!#REF!</definedName>
    <definedName name="tttt">'[43]10'!#REF!</definedName>
    <definedName name="ttttt" localSheetId="10" hidden="1">[105]M!#REF!</definedName>
    <definedName name="ttttt" hidden="1">[105]M!#REF!</definedName>
    <definedName name="tuiuoo" localSheetId="10" hidden="1">#REF!</definedName>
    <definedName name="tuiuoo" localSheetId="12" hidden="1">#REF!</definedName>
    <definedName name="tuiuoo" localSheetId="1" hidden="1">#REF!</definedName>
    <definedName name="tuiuoo" localSheetId="2" hidden="1">#REF!</definedName>
    <definedName name="tuiuoo" localSheetId="31" hidden="1">#REF!</definedName>
    <definedName name="tuiuoo" localSheetId="3" hidden="1">#REF!</definedName>
    <definedName name="tuiuoo" localSheetId="4" hidden="1">#REF!</definedName>
    <definedName name="tuiuoo" localSheetId="49" hidden="1">#REF!</definedName>
    <definedName name="tuiuoo" localSheetId="50" hidden="1">#REF!</definedName>
    <definedName name="tuiuoo" localSheetId="56" hidden="1">#REF!</definedName>
    <definedName name="tuiuoo" localSheetId="57" hidden="1">#REF!</definedName>
    <definedName name="tuiuoo" localSheetId="5" hidden="1">#REF!</definedName>
    <definedName name="tuiuoo" localSheetId="59" hidden="1">#REF!</definedName>
    <definedName name="tuiuoo" localSheetId="61" hidden="1">#REF!</definedName>
    <definedName name="tuiuoo" localSheetId="6" hidden="1">#REF!</definedName>
    <definedName name="tuiuoo" localSheetId="7" hidden="1">#REF!</definedName>
    <definedName name="tuiuoo" hidden="1">#REF!</definedName>
    <definedName name="TX" localSheetId="10">#REF!</definedName>
    <definedName name="TX" localSheetId="31">#REF!</definedName>
    <definedName name="TX" localSheetId="49">#REF!</definedName>
    <definedName name="TX" localSheetId="50">#REF!</definedName>
    <definedName name="TX" localSheetId="56">#REF!</definedName>
    <definedName name="TX" localSheetId="57">#REF!</definedName>
    <definedName name="TX" localSheetId="5">#REF!</definedName>
    <definedName name="TX" localSheetId="59">#REF!</definedName>
    <definedName name="TX" localSheetId="61">#REF!</definedName>
    <definedName name="TX">#REF!</definedName>
    <definedName name="TX.PRI.NFSV.XU" localSheetId="10">#REF!</definedName>
    <definedName name="TX.PRI.NFSV.XU" localSheetId="31">#REF!</definedName>
    <definedName name="TX.PRI.NFSV.XU" localSheetId="49">#REF!</definedName>
    <definedName name="TX.PRI.NFSV.XU" localSheetId="50">#REF!</definedName>
    <definedName name="TX.PRI.NFSV.XU" localSheetId="56">#REF!</definedName>
    <definedName name="TX.PRI.NFSV.XU" localSheetId="57">#REF!</definedName>
    <definedName name="TX.PRI.NFSV.XU" localSheetId="5">#REF!</definedName>
    <definedName name="TX.PRI.NFSV.XU" localSheetId="59">#REF!</definedName>
    <definedName name="TX.PRI.NFSV.XU" localSheetId="61">#REF!</definedName>
    <definedName name="TX.PRI.NFSV.XU">#REF!</definedName>
    <definedName name="TX.QTY.COM1.XD.WB" localSheetId="10">#REF!</definedName>
    <definedName name="TX.QTY.COM1.XD.WB" localSheetId="31">#REF!</definedName>
    <definedName name="TX.QTY.COM1.XD.WB" localSheetId="49">#REF!</definedName>
    <definedName name="TX.QTY.COM1.XD.WB" localSheetId="50">#REF!</definedName>
    <definedName name="TX.QTY.COM1.XD.WB" localSheetId="56">#REF!</definedName>
    <definedName name="TX.QTY.COM1.XD.WB" localSheetId="57">#REF!</definedName>
    <definedName name="TX.QTY.COM1.XD.WB" localSheetId="5">#REF!</definedName>
    <definedName name="TX.QTY.COM1.XD.WB" localSheetId="59">#REF!</definedName>
    <definedName name="TX.QTY.COM1.XD.WB" localSheetId="61">#REF!</definedName>
    <definedName name="TX.QTY.COM1.XD.WB">#REF!</definedName>
    <definedName name="TX.QTY.COM2.XD.WB" localSheetId="10">#REF!</definedName>
    <definedName name="TX.QTY.COM2.XD.WB" localSheetId="31">#REF!</definedName>
    <definedName name="TX.QTY.COM2.XD.WB" localSheetId="49">#REF!</definedName>
    <definedName name="TX.QTY.COM2.XD.WB" localSheetId="50">#REF!</definedName>
    <definedName name="TX.QTY.COM2.XD.WB" localSheetId="56">#REF!</definedName>
    <definedName name="TX.QTY.COM2.XD.WB" localSheetId="57">#REF!</definedName>
    <definedName name="TX.QTY.COM2.XD.WB" localSheetId="5">#REF!</definedName>
    <definedName name="TX.QTY.COM2.XD.WB" localSheetId="59">#REF!</definedName>
    <definedName name="TX.QTY.COM2.XD.WB" localSheetId="61">#REF!</definedName>
    <definedName name="TX.QTY.COM2.XD.WB">#REF!</definedName>
    <definedName name="TX.QTY.COM3.XD.WB" localSheetId="10">#REF!</definedName>
    <definedName name="TX.QTY.COM3.XD.WB" localSheetId="31">#REF!</definedName>
    <definedName name="TX.QTY.COM3.XD.WB" localSheetId="49">#REF!</definedName>
    <definedName name="TX.QTY.COM3.XD.WB" localSheetId="50">#REF!</definedName>
    <definedName name="TX.QTY.COM3.XD.WB" localSheetId="56">#REF!</definedName>
    <definedName name="TX.QTY.COM3.XD.WB" localSheetId="57">#REF!</definedName>
    <definedName name="TX.QTY.COM3.XD.WB" localSheetId="5">#REF!</definedName>
    <definedName name="TX.QTY.COM3.XD.WB" localSheetId="59">#REF!</definedName>
    <definedName name="TX.QTY.COM3.XD.WB" localSheetId="61">#REF!</definedName>
    <definedName name="TX.QTY.COM3.XD.WB">#REF!</definedName>
    <definedName name="TX.QTY.COM4.XD.WB" localSheetId="10">#REF!</definedName>
    <definedName name="TX.QTY.COM4.XD.WB" localSheetId="31">#REF!</definedName>
    <definedName name="TX.QTY.COM4.XD.WB" localSheetId="49">#REF!</definedName>
    <definedName name="TX.QTY.COM4.XD.WB" localSheetId="50">#REF!</definedName>
    <definedName name="TX.QTY.COM4.XD.WB" localSheetId="56">#REF!</definedName>
    <definedName name="TX.QTY.COM4.XD.WB" localSheetId="57">#REF!</definedName>
    <definedName name="TX.QTY.COM4.XD.WB" localSheetId="5">#REF!</definedName>
    <definedName name="TX.QTY.COM4.XD.WB" localSheetId="59">#REF!</definedName>
    <definedName name="TX.QTY.COM4.XD.WB" localSheetId="61">#REF!</definedName>
    <definedName name="TX.QTY.COM4.XD.WB">#REF!</definedName>
    <definedName name="TX.QTY.MANF.XD.WB" localSheetId="10">#REF!</definedName>
    <definedName name="TX.QTY.MANF.XD.WB" localSheetId="31">#REF!</definedName>
    <definedName name="TX.QTY.MANF.XD.WB" localSheetId="49">#REF!</definedName>
    <definedName name="TX.QTY.MANF.XD.WB" localSheetId="50">#REF!</definedName>
    <definedName name="TX.QTY.MANF.XD.WB" localSheetId="56">#REF!</definedName>
    <definedName name="TX.QTY.MANF.XD.WB" localSheetId="57">#REF!</definedName>
    <definedName name="TX.QTY.MANF.XD.WB" localSheetId="5">#REF!</definedName>
    <definedName name="TX.QTY.MANF.XD.WB" localSheetId="59">#REF!</definedName>
    <definedName name="TX.QTY.MANF.XD.WB" localSheetId="61">#REF!</definedName>
    <definedName name="TX.QTY.MANF.XD.WB">#REF!</definedName>
    <definedName name="TX.QTY.MRCH.XD.WB" localSheetId="10">#REF!</definedName>
    <definedName name="TX.QTY.MRCH.XD.WB" localSheetId="31">#REF!</definedName>
    <definedName name="TX.QTY.MRCH.XD.WB" localSheetId="49">#REF!</definedName>
    <definedName name="TX.QTY.MRCH.XD.WB" localSheetId="50">#REF!</definedName>
    <definedName name="TX.QTY.MRCH.XD.WB" localSheetId="56">#REF!</definedName>
    <definedName name="TX.QTY.MRCH.XD.WB" localSheetId="57">#REF!</definedName>
    <definedName name="TX.QTY.MRCH.XD.WB" localSheetId="5">#REF!</definedName>
    <definedName name="TX.QTY.MRCH.XD.WB" localSheetId="59">#REF!</definedName>
    <definedName name="TX.QTY.MRCH.XD.WB" localSheetId="61">#REF!</definedName>
    <definedName name="TX.QTY.MRCH.XD.WB">#REF!</definedName>
    <definedName name="TX.QTY.OCOM.XD.WB" localSheetId="10">#REF!</definedName>
    <definedName name="TX.QTY.OCOM.XD.WB" localSheetId="31">#REF!</definedName>
    <definedName name="TX.QTY.OCOM.XD.WB" localSheetId="49">#REF!</definedName>
    <definedName name="TX.QTY.OCOM.XD.WB" localSheetId="50">#REF!</definedName>
    <definedName name="TX.QTY.OCOM.XD.WB" localSheetId="56">#REF!</definedName>
    <definedName name="TX.QTY.OCOM.XD.WB" localSheetId="57">#REF!</definedName>
    <definedName name="TX.QTY.OCOM.XD.WB" localSheetId="5">#REF!</definedName>
    <definedName name="TX.QTY.OCOM.XD.WB" localSheetId="59">#REF!</definedName>
    <definedName name="TX.QTY.OCOM.XD.WB" localSheetId="61">#REF!</definedName>
    <definedName name="TX.QTY.OCOM.XD.WB">#REF!</definedName>
    <definedName name="TX.QTY.TCOM.XD.WB" localSheetId="10">#REF!</definedName>
    <definedName name="TX.QTY.TCOM.XD.WB" localSheetId="31">#REF!</definedName>
    <definedName name="TX.QTY.TCOM.XD.WB" localSheetId="49">#REF!</definedName>
    <definedName name="TX.QTY.TCOM.XD.WB" localSheetId="50">#REF!</definedName>
    <definedName name="TX.QTY.TCOM.XD.WB" localSheetId="56">#REF!</definedName>
    <definedName name="TX.QTY.TCOM.XD.WB" localSheetId="57">#REF!</definedName>
    <definedName name="TX.QTY.TCOM.XD.WB" localSheetId="5">#REF!</definedName>
    <definedName name="TX.QTY.TCOM.XD.WB" localSheetId="59">#REF!</definedName>
    <definedName name="TX.QTY.TCOM.XD.WB" localSheetId="61">#REF!</definedName>
    <definedName name="TX.QTY.TCOM.XD.WB">#REF!</definedName>
    <definedName name="TX.VAL.COM1.CD.WB" localSheetId="10">#REF!</definedName>
    <definedName name="TX.VAL.COM1.CD.WB" localSheetId="31">#REF!</definedName>
    <definedName name="TX.VAL.COM1.CD.WB" localSheetId="49">#REF!</definedName>
    <definedName name="TX.VAL.COM1.CD.WB" localSheetId="50">#REF!</definedName>
    <definedName name="TX.VAL.COM1.CD.WB" localSheetId="56">#REF!</definedName>
    <definedName name="TX.VAL.COM1.CD.WB" localSheetId="57">#REF!</definedName>
    <definedName name="TX.VAL.COM1.CD.WB" localSheetId="5">#REF!</definedName>
    <definedName name="TX.VAL.COM1.CD.WB" localSheetId="59">#REF!</definedName>
    <definedName name="TX.VAL.COM1.CD.WB" localSheetId="61">#REF!</definedName>
    <definedName name="TX.VAL.COM1.CD.WB">#REF!</definedName>
    <definedName name="TX.VAL.COM1.KD.WB" localSheetId="10">#REF!</definedName>
    <definedName name="TX.VAL.COM1.KD.WB" localSheetId="31">#REF!</definedName>
    <definedName name="TX.VAL.COM1.KD.WB" localSheetId="49">#REF!</definedName>
    <definedName name="TX.VAL.COM1.KD.WB" localSheetId="50">#REF!</definedName>
    <definedName name="TX.VAL.COM1.KD.WB" localSheetId="56">#REF!</definedName>
    <definedName name="TX.VAL.COM1.KD.WB" localSheetId="57">#REF!</definedName>
    <definedName name="TX.VAL.COM1.KD.WB" localSheetId="5">#REF!</definedName>
    <definedName name="TX.VAL.COM1.KD.WB" localSheetId="59">#REF!</definedName>
    <definedName name="TX.VAL.COM1.KD.WB" localSheetId="61">#REF!</definedName>
    <definedName name="TX.VAL.COM1.KD.WB">#REF!</definedName>
    <definedName name="TX.VAL.COM2.CD.WB" localSheetId="10">#REF!</definedName>
    <definedName name="TX.VAL.COM2.CD.WB" localSheetId="31">#REF!</definedName>
    <definedName name="TX.VAL.COM2.CD.WB" localSheetId="49">#REF!</definedName>
    <definedName name="TX.VAL.COM2.CD.WB" localSheetId="50">#REF!</definedName>
    <definedName name="TX.VAL.COM2.CD.WB" localSheetId="56">#REF!</definedName>
    <definedName name="TX.VAL.COM2.CD.WB" localSheetId="57">#REF!</definedName>
    <definedName name="TX.VAL.COM2.CD.WB" localSheetId="5">#REF!</definedName>
    <definedName name="TX.VAL.COM2.CD.WB" localSheetId="59">#REF!</definedName>
    <definedName name="TX.VAL.COM2.CD.WB" localSheetId="61">#REF!</definedName>
    <definedName name="TX.VAL.COM2.CD.WB">#REF!</definedName>
    <definedName name="TX.VAL.COM2.KD.WB" localSheetId="10">#REF!</definedName>
    <definedName name="TX.VAL.COM2.KD.WB" localSheetId="31">#REF!</definedName>
    <definedName name="TX.VAL.COM2.KD.WB" localSheetId="49">#REF!</definedName>
    <definedName name="TX.VAL.COM2.KD.WB" localSheetId="50">#REF!</definedName>
    <definedName name="TX.VAL.COM2.KD.WB" localSheetId="56">#REF!</definedName>
    <definedName name="TX.VAL.COM2.KD.WB" localSheetId="57">#REF!</definedName>
    <definedName name="TX.VAL.COM2.KD.WB" localSheetId="5">#REF!</definedName>
    <definedName name="TX.VAL.COM2.KD.WB" localSheetId="59">#REF!</definedName>
    <definedName name="TX.VAL.COM2.KD.WB" localSheetId="61">#REF!</definedName>
    <definedName name="TX.VAL.COM2.KD.WB">#REF!</definedName>
    <definedName name="TX.VAL.COM3.CD.WB" localSheetId="10">#REF!</definedName>
    <definedName name="TX.VAL.COM3.CD.WB" localSheetId="31">#REF!</definedName>
    <definedName name="TX.VAL.COM3.CD.WB" localSheetId="49">#REF!</definedName>
    <definedName name="TX.VAL.COM3.CD.WB" localSheetId="50">#REF!</definedName>
    <definedName name="TX.VAL.COM3.CD.WB" localSheetId="56">#REF!</definedName>
    <definedName name="TX.VAL.COM3.CD.WB" localSheetId="57">#REF!</definedName>
    <definedName name="TX.VAL.COM3.CD.WB" localSheetId="5">#REF!</definedName>
    <definedName name="TX.VAL.COM3.CD.WB" localSheetId="59">#REF!</definedName>
    <definedName name="TX.VAL.COM3.CD.WB" localSheetId="61">#REF!</definedName>
    <definedName name="TX.VAL.COM3.CD.WB">#REF!</definedName>
    <definedName name="TX.VAL.COM3.KD.WB" localSheetId="10">#REF!</definedName>
    <definedName name="TX.VAL.COM3.KD.WB" localSheetId="31">#REF!</definedName>
    <definedName name="TX.VAL.COM3.KD.WB" localSheetId="49">#REF!</definedName>
    <definedName name="TX.VAL.COM3.KD.WB" localSheetId="50">#REF!</definedName>
    <definedName name="TX.VAL.COM3.KD.WB" localSheetId="56">#REF!</definedName>
    <definedName name="TX.VAL.COM3.KD.WB" localSheetId="57">#REF!</definedName>
    <definedName name="TX.VAL.COM3.KD.WB" localSheetId="5">#REF!</definedName>
    <definedName name="TX.VAL.COM3.KD.WB" localSheetId="59">#REF!</definedName>
    <definedName name="TX.VAL.COM3.KD.WB" localSheetId="61">#REF!</definedName>
    <definedName name="TX.VAL.COM3.KD.WB">#REF!</definedName>
    <definedName name="TX.VAL.COM4.CD.WB" localSheetId="10">#REF!</definedName>
    <definedName name="TX.VAL.COM4.CD.WB" localSheetId="31">#REF!</definedName>
    <definedName name="TX.VAL.COM4.CD.WB" localSheetId="49">#REF!</definedName>
    <definedName name="TX.VAL.COM4.CD.WB" localSheetId="50">#REF!</definedName>
    <definedName name="TX.VAL.COM4.CD.WB" localSheetId="56">#REF!</definedName>
    <definedName name="TX.VAL.COM4.CD.WB" localSheetId="57">#REF!</definedName>
    <definedName name="TX.VAL.COM4.CD.WB" localSheetId="5">#REF!</definedName>
    <definedName name="TX.VAL.COM4.CD.WB" localSheetId="59">#REF!</definedName>
    <definedName name="TX.VAL.COM4.CD.WB" localSheetId="61">#REF!</definedName>
    <definedName name="TX.VAL.COM4.CD.WB">#REF!</definedName>
    <definedName name="TX.VAL.COM4.KD.WB" localSheetId="10">#REF!</definedName>
    <definedName name="TX.VAL.COM4.KD.WB" localSheetId="31">#REF!</definedName>
    <definedName name="TX.VAL.COM4.KD.WB" localSheetId="49">#REF!</definedName>
    <definedName name="TX.VAL.COM4.KD.WB" localSheetId="50">#REF!</definedName>
    <definedName name="TX.VAL.COM4.KD.WB" localSheetId="56">#REF!</definedName>
    <definedName name="TX.VAL.COM4.KD.WB" localSheetId="57">#REF!</definedName>
    <definedName name="TX.VAL.COM4.KD.WB" localSheetId="5">#REF!</definedName>
    <definedName name="TX.VAL.COM4.KD.WB" localSheetId="59">#REF!</definedName>
    <definedName name="TX.VAL.COM4.KD.WB" localSheetId="61">#REF!</definedName>
    <definedName name="TX.VAL.COM4.KD.WB">#REF!</definedName>
    <definedName name="TX.VAL.MANF.CD.WB" localSheetId="10">#REF!</definedName>
    <definedName name="TX.VAL.MANF.CD.WB" localSheetId="31">#REF!</definedName>
    <definedName name="TX.VAL.MANF.CD.WB" localSheetId="49">#REF!</definedName>
    <definedName name="TX.VAL.MANF.CD.WB" localSheetId="50">#REF!</definedName>
    <definedName name="TX.VAL.MANF.CD.WB" localSheetId="56">#REF!</definedName>
    <definedName name="TX.VAL.MANF.CD.WB" localSheetId="57">#REF!</definedName>
    <definedName name="TX.VAL.MANF.CD.WB" localSheetId="5">#REF!</definedName>
    <definedName name="TX.VAL.MANF.CD.WB" localSheetId="59">#REF!</definedName>
    <definedName name="TX.VAL.MANF.CD.WB" localSheetId="61">#REF!</definedName>
    <definedName name="TX.VAL.MANF.CD.WB">#REF!</definedName>
    <definedName name="TX.VAL.MANF.KD.WB" localSheetId="10">#REF!</definedName>
    <definedName name="TX.VAL.MANF.KD.WB" localSheetId="31">#REF!</definedName>
    <definedName name="TX.VAL.MANF.KD.WB" localSheetId="49">#REF!</definedName>
    <definedName name="TX.VAL.MANF.KD.WB" localSheetId="50">#REF!</definedName>
    <definedName name="TX.VAL.MANF.KD.WB" localSheetId="56">#REF!</definedName>
    <definedName name="TX.VAL.MANF.KD.WB" localSheetId="57">#REF!</definedName>
    <definedName name="TX.VAL.MANF.KD.WB" localSheetId="5">#REF!</definedName>
    <definedName name="TX.VAL.MANF.KD.WB" localSheetId="59">#REF!</definedName>
    <definedName name="TX.VAL.MANF.KD.WB" localSheetId="61">#REF!</definedName>
    <definedName name="TX.VAL.MANF.KD.WB">#REF!</definedName>
    <definedName name="TX.VAL.MRCH.CD.WB" localSheetId="10">#REF!</definedName>
    <definedName name="TX.VAL.MRCH.CD.WB" localSheetId="31">#REF!</definedName>
    <definedName name="TX.VAL.MRCH.CD.WB" localSheetId="49">#REF!</definedName>
    <definedName name="TX.VAL.MRCH.CD.WB" localSheetId="50">#REF!</definedName>
    <definedName name="TX.VAL.MRCH.CD.WB" localSheetId="56">#REF!</definedName>
    <definedName name="TX.VAL.MRCH.CD.WB" localSheetId="57">#REF!</definedName>
    <definedName name="TX.VAL.MRCH.CD.WB" localSheetId="5">#REF!</definedName>
    <definedName name="TX.VAL.MRCH.CD.WB" localSheetId="59">#REF!</definedName>
    <definedName name="TX.VAL.MRCH.CD.WB" localSheetId="61">#REF!</definedName>
    <definedName name="TX.VAL.MRCH.CD.WB">#REF!</definedName>
    <definedName name="TX.VAL.MRCH.KD.WB" localSheetId="10">#REF!</definedName>
    <definedName name="TX.VAL.MRCH.KD.WB" localSheetId="31">#REF!</definedName>
    <definedName name="TX.VAL.MRCH.KD.WB" localSheetId="49">#REF!</definedName>
    <definedName name="TX.VAL.MRCH.KD.WB" localSheetId="50">#REF!</definedName>
    <definedName name="TX.VAL.MRCH.KD.WB" localSheetId="56">#REF!</definedName>
    <definedName name="TX.VAL.MRCH.KD.WB" localSheetId="57">#REF!</definedName>
    <definedName name="TX.VAL.MRCH.KD.WB" localSheetId="5">#REF!</definedName>
    <definedName name="TX.VAL.MRCH.KD.WB" localSheetId="59">#REF!</definedName>
    <definedName name="TX.VAL.MRCH.KD.WB" localSheetId="61">#REF!</definedName>
    <definedName name="TX.VAL.MRCH.KD.WB">#REF!</definedName>
    <definedName name="TX.VAL.OCOM.CD.WB" localSheetId="10">#REF!</definedName>
    <definedName name="TX.VAL.OCOM.CD.WB" localSheetId="31">#REF!</definedName>
    <definedName name="TX.VAL.OCOM.CD.WB" localSheetId="49">#REF!</definedName>
    <definedName name="TX.VAL.OCOM.CD.WB" localSheetId="50">#REF!</definedName>
    <definedName name="TX.VAL.OCOM.CD.WB" localSheetId="56">#REF!</definedName>
    <definedName name="TX.VAL.OCOM.CD.WB" localSheetId="57">#REF!</definedName>
    <definedName name="TX.VAL.OCOM.CD.WB" localSheetId="5">#REF!</definedName>
    <definedName name="TX.VAL.OCOM.CD.WB" localSheetId="59">#REF!</definedName>
    <definedName name="TX.VAL.OCOM.CD.WB" localSheetId="61">#REF!</definedName>
    <definedName name="TX.VAL.OCOM.CD.WB">#REF!</definedName>
    <definedName name="TX.VAL.OCOM.KD.WB" localSheetId="10">#REF!</definedName>
    <definedName name="TX.VAL.OCOM.KD.WB" localSheetId="31">#REF!</definedName>
    <definedName name="TX.VAL.OCOM.KD.WB" localSheetId="49">#REF!</definedName>
    <definedName name="TX.VAL.OCOM.KD.WB" localSheetId="50">#REF!</definedName>
    <definedName name="TX.VAL.OCOM.KD.WB" localSheetId="56">#REF!</definedName>
    <definedName name="TX.VAL.OCOM.KD.WB" localSheetId="57">#REF!</definedName>
    <definedName name="TX.VAL.OCOM.KD.WB" localSheetId="5">#REF!</definedName>
    <definedName name="TX.VAL.OCOM.KD.WB" localSheetId="59">#REF!</definedName>
    <definedName name="TX.VAL.OCOM.KD.WB" localSheetId="61">#REF!</definedName>
    <definedName name="TX.VAL.OCOM.KD.WB">#REF!</definedName>
    <definedName name="TX.VAL.TCOM.CD.WB" localSheetId="10">#REF!</definedName>
    <definedName name="TX.VAL.TCOM.CD.WB" localSheetId="31">#REF!</definedName>
    <definedName name="TX.VAL.TCOM.CD.WB" localSheetId="49">#REF!</definedName>
    <definedName name="TX.VAL.TCOM.CD.WB" localSheetId="50">#REF!</definedName>
    <definedName name="TX.VAL.TCOM.CD.WB" localSheetId="56">#REF!</definedName>
    <definedName name="TX.VAL.TCOM.CD.WB" localSheetId="57">#REF!</definedName>
    <definedName name="TX.VAL.TCOM.CD.WB" localSheetId="5">#REF!</definedName>
    <definedName name="TX.VAL.TCOM.CD.WB" localSheetId="59">#REF!</definedName>
    <definedName name="TX.VAL.TCOM.CD.WB" localSheetId="61">#REF!</definedName>
    <definedName name="TX.VAL.TCOM.CD.WB">#REF!</definedName>
    <definedName name="TX.VAL.TCOM.KD.WB" localSheetId="10">#REF!</definedName>
    <definedName name="TX.VAL.TCOM.KD.WB" localSheetId="31">#REF!</definedName>
    <definedName name="TX.VAL.TCOM.KD.WB" localSheetId="49">#REF!</definedName>
    <definedName name="TX.VAL.TCOM.KD.WB" localSheetId="50">#REF!</definedName>
    <definedName name="TX.VAL.TCOM.KD.WB" localSheetId="56">#REF!</definedName>
    <definedName name="TX.VAL.TCOM.KD.WB" localSheetId="57">#REF!</definedName>
    <definedName name="TX.VAL.TCOM.KD.WB" localSheetId="5">#REF!</definedName>
    <definedName name="TX.VAL.TCOM.KD.WB" localSheetId="59">#REF!</definedName>
    <definedName name="TX.VAL.TCOM.KD.WB" localSheetId="61">#REF!</definedName>
    <definedName name="TX.VAL.TCOM.KD.WB">#REF!</definedName>
    <definedName name="TX.VOL.NFSV.XD" localSheetId="10">#REF!</definedName>
    <definedName name="TX.VOL.NFSV.XD" localSheetId="31">#REF!</definedName>
    <definedName name="TX.VOL.NFSV.XD" localSheetId="49">#REF!</definedName>
    <definedName name="TX.VOL.NFSV.XD" localSheetId="50">#REF!</definedName>
    <definedName name="TX.VOL.NFSV.XD" localSheetId="56">#REF!</definedName>
    <definedName name="TX.VOL.NFSV.XD" localSheetId="57">#REF!</definedName>
    <definedName name="TX.VOL.NFSV.XD" localSheetId="5">#REF!</definedName>
    <definedName name="TX.VOL.NFSV.XD" localSheetId="59">#REF!</definedName>
    <definedName name="TX.VOL.NFSV.XD" localSheetId="61">#REF!</definedName>
    <definedName name="TX.VOL.NFSV.XD">#REF!</definedName>
    <definedName name="TX_D" localSheetId="10">#REF!</definedName>
    <definedName name="TX_D" localSheetId="31">#REF!</definedName>
    <definedName name="TX_D" localSheetId="49">#REF!</definedName>
    <definedName name="TX_D" localSheetId="50">#REF!</definedName>
    <definedName name="TX_D" localSheetId="56">#REF!</definedName>
    <definedName name="TX_D" localSheetId="57">#REF!</definedName>
    <definedName name="TX_D" localSheetId="5">#REF!</definedName>
    <definedName name="TX_D" localSheetId="59">#REF!</definedName>
    <definedName name="TX_D" localSheetId="61">#REF!</definedName>
    <definedName name="TX_D">#REF!</definedName>
    <definedName name="TX_DPCH" localSheetId="10">#REF!</definedName>
    <definedName name="TX_DPCH" localSheetId="31">#REF!</definedName>
    <definedName name="TX_DPCH" localSheetId="49">#REF!</definedName>
    <definedName name="TX_DPCH" localSheetId="50">#REF!</definedName>
    <definedName name="TX_DPCH" localSheetId="56">#REF!</definedName>
    <definedName name="TX_DPCH" localSheetId="57">#REF!</definedName>
    <definedName name="TX_DPCH" localSheetId="5">#REF!</definedName>
    <definedName name="TX_DPCH" localSheetId="59">#REF!</definedName>
    <definedName name="TX_DPCH" localSheetId="61">#REF!</definedName>
    <definedName name="TX_DPCH">#REF!</definedName>
    <definedName name="TX_R" localSheetId="10">#REF!</definedName>
    <definedName name="TX_R" localSheetId="31">#REF!</definedName>
    <definedName name="TX_R" localSheetId="49">#REF!</definedName>
    <definedName name="TX_R" localSheetId="50">#REF!</definedName>
    <definedName name="TX_R" localSheetId="56">#REF!</definedName>
    <definedName name="TX_R" localSheetId="57">#REF!</definedName>
    <definedName name="TX_R" localSheetId="5">#REF!</definedName>
    <definedName name="TX_R" localSheetId="59">#REF!</definedName>
    <definedName name="TX_R" localSheetId="61">#REF!</definedName>
    <definedName name="TX_R">#REF!</definedName>
    <definedName name="TX_RPCH" localSheetId="10">#REF!</definedName>
    <definedName name="TX_RPCH" localSheetId="31">#REF!</definedName>
    <definedName name="TX_RPCH" localSheetId="49">#REF!</definedName>
    <definedName name="TX_RPCH" localSheetId="50">#REF!</definedName>
    <definedName name="TX_RPCH" localSheetId="56">#REF!</definedName>
    <definedName name="TX_RPCH" localSheetId="57">#REF!</definedName>
    <definedName name="TX_RPCH" localSheetId="5">#REF!</definedName>
    <definedName name="TX_RPCH" localSheetId="59">#REF!</definedName>
    <definedName name="TX_RPCH" localSheetId="61">#REF!</definedName>
    <definedName name="TX_RPCH">#REF!</definedName>
    <definedName name="TXG" localSheetId="10">#REF!</definedName>
    <definedName name="TXG" localSheetId="31">#REF!</definedName>
    <definedName name="TXG" localSheetId="49">#REF!</definedName>
    <definedName name="TXG" localSheetId="50">#REF!</definedName>
    <definedName name="TXG" localSheetId="56">#REF!</definedName>
    <definedName name="TXG" localSheetId="57">#REF!</definedName>
    <definedName name="TXG" localSheetId="5">#REF!</definedName>
    <definedName name="TXG" localSheetId="59">#REF!</definedName>
    <definedName name="TXG" localSheetId="61">#REF!</definedName>
    <definedName name="TXG">#REF!</definedName>
    <definedName name="TXG_D">#N/A</definedName>
    <definedName name="TXG_DPCH" localSheetId="10">#REF!</definedName>
    <definedName name="TXG_DPCH" localSheetId="31">#REF!</definedName>
    <definedName name="TXG_DPCH" localSheetId="49">#REF!</definedName>
    <definedName name="TXG_DPCH" localSheetId="50">#REF!</definedName>
    <definedName name="TXG_DPCH" localSheetId="56">#REF!</definedName>
    <definedName name="TXG_DPCH" localSheetId="57">#REF!</definedName>
    <definedName name="TXG_DPCH" localSheetId="5">#REF!</definedName>
    <definedName name="TXG_DPCH" localSheetId="59">#REF!</definedName>
    <definedName name="TXG_DPCH" localSheetId="61">#REF!</definedName>
    <definedName name="TXG_DPCH">#REF!</definedName>
    <definedName name="TXG_R" localSheetId="10">#REF!</definedName>
    <definedName name="TXG_R" localSheetId="31">#REF!</definedName>
    <definedName name="TXG_R" localSheetId="49">#REF!</definedName>
    <definedName name="TXG_R" localSheetId="50">#REF!</definedName>
    <definedName name="TXG_R" localSheetId="56">#REF!</definedName>
    <definedName name="TXG_R" localSheetId="57">#REF!</definedName>
    <definedName name="TXG_R" localSheetId="5">#REF!</definedName>
    <definedName name="TXG_R" localSheetId="59">#REF!</definedName>
    <definedName name="TXG_R" localSheetId="61">#REF!</definedName>
    <definedName name="TXG_R">#REF!</definedName>
    <definedName name="TXG_RPCH" localSheetId="10">#REF!</definedName>
    <definedName name="TXG_RPCH" localSheetId="31">#REF!</definedName>
    <definedName name="TXG_RPCH" localSheetId="49">#REF!</definedName>
    <definedName name="TXG_RPCH" localSheetId="50">#REF!</definedName>
    <definedName name="TXG_RPCH" localSheetId="56">#REF!</definedName>
    <definedName name="TXG_RPCH" localSheetId="57">#REF!</definedName>
    <definedName name="TXG_RPCH" localSheetId="5">#REF!</definedName>
    <definedName name="TXG_RPCH" localSheetId="59">#REF!</definedName>
    <definedName name="TXG_RPCH" localSheetId="61">#REF!</definedName>
    <definedName name="TXG_RPCH">#REF!</definedName>
    <definedName name="TXGO">#N/A</definedName>
    <definedName name="TXGO_D" localSheetId="10">#REF!</definedName>
    <definedName name="TXGO_D" localSheetId="31">#REF!</definedName>
    <definedName name="TXGO_D" localSheetId="49">#REF!</definedName>
    <definedName name="TXGO_D" localSheetId="50">#REF!</definedName>
    <definedName name="TXGO_D" localSheetId="56">#REF!</definedName>
    <definedName name="TXGO_D" localSheetId="57">#REF!</definedName>
    <definedName name="TXGO_D" localSheetId="5">#REF!</definedName>
    <definedName name="TXGO_D" localSheetId="59">#REF!</definedName>
    <definedName name="TXGO_D" localSheetId="61">#REF!</definedName>
    <definedName name="TXGO_D">#REF!</definedName>
    <definedName name="TXGO_DPCH" localSheetId="10">#REF!</definedName>
    <definedName name="TXGO_DPCH" localSheetId="31">#REF!</definedName>
    <definedName name="TXGO_DPCH" localSheetId="49">#REF!</definedName>
    <definedName name="TXGO_DPCH" localSheetId="50">#REF!</definedName>
    <definedName name="TXGO_DPCH" localSheetId="56">#REF!</definedName>
    <definedName name="TXGO_DPCH" localSheetId="57">#REF!</definedName>
    <definedName name="TXGO_DPCH" localSheetId="5">#REF!</definedName>
    <definedName name="TXGO_DPCH" localSheetId="59">#REF!</definedName>
    <definedName name="TXGO_DPCH" localSheetId="61">#REF!</definedName>
    <definedName name="TXGO_DPCH">#REF!</definedName>
    <definedName name="TXGO_R" localSheetId="10">#REF!</definedName>
    <definedName name="TXGO_R" localSheetId="31">#REF!</definedName>
    <definedName name="TXGO_R" localSheetId="49">#REF!</definedName>
    <definedName name="TXGO_R" localSheetId="50">#REF!</definedName>
    <definedName name="TXGO_R" localSheetId="56">#REF!</definedName>
    <definedName name="TXGO_R" localSheetId="57">#REF!</definedName>
    <definedName name="TXGO_R" localSheetId="5">#REF!</definedName>
    <definedName name="TXGO_R" localSheetId="59">#REF!</definedName>
    <definedName name="TXGO_R" localSheetId="61">#REF!</definedName>
    <definedName name="TXGO_R">#REF!</definedName>
    <definedName name="TXGO_RPCH" localSheetId="10">#REF!</definedName>
    <definedName name="TXGO_RPCH" localSheetId="31">#REF!</definedName>
    <definedName name="TXGO_RPCH" localSheetId="49">#REF!</definedName>
    <definedName name="TXGO_RPCH" localSheetId="50">#REF!</definedName>
    <definedName name="TXGO_RPCH" localSheetId="56">#REF!</definedName>
    <definedName name="TXGO_RPCH" localSheetId="57">#REF!</definedName>
    <definedName name="TXGO_RPCH" localSheetId="5">#REF!</definedName>
    <definedName name="TXGO_RPCH" localSheetId="59">#REF!</definedName>
    <definedName name="TXGO_RPCH" localSheetId="61">#REF!</definedName>
    <definedName name="TXGO_RPCH">#REF!</definedName>
    <definedName name="TXGXO" localSheetId="10">#REF!</definedName>
    <definedName name="TXGXO" localSheetId="31">#REF!</definedName>
    <definedName name="TXGXO" localSheetId="49">#REF!</definedName>
    <definedName name="TXGXO" localSheetId="50">#REF!</definedName>
    <definedName name="TXGXO" localSheetId="56">#REF!</definedName>
    <definedName name="TXGXO" localSheetId="57">#REF!</definedName>
    <definedName name="TXGXO" localSheetId="5">#REF!</definedName>
    <definedName name="TXGXO" localSheetId="59">#REF!</definedName>
    <definedName name="TXGXO" localSheetId="61">#REF!</definedName>
    <definedName name="TXGXO">#REF!</definedName>
    <definedName name="TXGXO_D" localSheetId="10">#REF!</definedName>
    <definedName name="TXGXO_D" localSheetId="31">#REF!</definedName>
    <definedName name="TXGXO_D" localSheetId="49">#REF!</definedName>
    <definedName name="TXGXO_D" localSheetId="50">#REF!</definedName>
    <definedName name="TXGXO_D" localSheetId="56">#REF!</definedName>
    <definedName name="TXGXO_D" localSheetId="57">#REF!</definedName>
    <definedName name="TXGXO_D" localSheetId="5">#REF!</definedName>
    <definedName name="TXGXO_D" localSheetId="59">#REF!</definedName>
    <definedName name="TXGXO_D" localSheetId="61">#REF!</definedName>
    <definedName name="TXGXO_D">#REF!</definedName>
    <definedName name="TXGXO_DPCH" localSheetId="10">#REF!</definedName>
    <definedName name="TXGXO_DPCH" localSheetId="31">#REF!</definedName>
    <definedName name="TXGXO_DPCH" localSheetId="49">#REF!</definedName>
    <definedName name="TXGXO_DPCH" localSheetId="50">#REF!</definedName>
    <definedName name="TXGXO_DPCH" localSheetId="56">#REF!</definedName>
    <definedName name="TXGXO_DPCH" localSheetId="57">#REF!</definedName>
    <definedName name="TXGXO_DPCH" localSheetId="5">#REF!</definedName>
    <definedName name="TXGXO_DPCH" localSheetId="59">#REF!</definedName>
    <definedName name="TXGXO_DPCH" localSheetId="61">#REF!</definedName>
    <definedName name="TXGXO_DPCH">#REF!</definedName>
    <definedName name="TXGXO_R" localSheetId="10">#REF!</definedName>
    <definedName name="TXGXO_R" localSheetId="31">#REF!</definedName>
    <definedName name="TXGXO_R" localSheetId="49">#REF!</definedName>
    <definedName name="TXGXO_R" localSheetId="50">#REF!</definedName>
    <definedName name="TXGXO_R" localSheetId="56">#REF!</definedName>
    <definedName name="TXGXO_R" localSheetId="57">#REF!</definedName>
    <definedName name="TXGXO_R" localSheetId="5">#REF!</definedName>
    <definedName name="TXGXO_R" localSheetId="59">#REF!</definedName>
    <definedName name="TXGXO_R" localSheetId="61">#REF!</definedName>
    <definedName name="TXGXO_R">#REF!</definedName>
    <definedName name="TXGXO_RPCH" localSheetId="10">#REF!</definedName>
    <definedName name="TXGXO_RPCH" localSheetId="31">#REF!</definedName>
    <definedName name="TXGXO_RPCH" localSheetId="49">#REF!</definedName>
    <definedName name="TXGXO_RPCH" localSheetId="50">#REF!</definedName>
    <definedName name="TXGXO_RPCH" localSheetId="56">#REF!</definedName>
    <definedName name="TXGXO_RPCH" localSheetId="57">#REF!</definedName>
    <definedName name="TXGXO_RPCH" localSheetId="5">#REF!</definedName>
    <definedName name="TXGXO_RPCH" localSheetId="59">#REF!</definedName>
    <definedName name="TXGXO_RPCH" localSheetId="61">#REF!</definedName>
    <definedName name="TXGXO_RPCH">#REF!</definedName>
    <definedName name="TXS" localSheetId="10">#REF!</definedName>
    <definedName name="TXS" localSheetId="31">#REF!</definedName>
    <definedName name="TXS" localSheetId="49">#REF!</definedName>
    <definedName name="TXS" localSheetId="50">#REF!</definedName>
    <definedName name="TXS" localSheetId="56">#REF!</definedName>
    <definedName name="TXS" localSheetId="57">#REF!</definedName>
    <definedName name="TXS" localSheetId="5">#REF!</definedName>
    <definedName name="TXS" localSheetId="59">#REF!</definedName>
    <definedName name="TXS" localSheetId="61">#REF!</definedName>
    <definedName name="TXS">#REF!</definedName>
    <definedName name="txtab4" localSheetId="10">'[81]27'!#REF!</definedName>
    <definedName name="txtab4">'[81]27'!#REF!</definedName>
    <definedName name="tyi" localSheetId="10">'[106]10'!#REF!</definedName>
    <definedName name="tyi" localSheetId="12">'[106]10'!#REF!</definedName>
    <definedName name="tyi" localSheetId="1">'[106]10'!#REF!</definedName>
    <definedName name="tyi" localSheetId="2">'[106]10'!#REF!</definedName>
    <definedName name="tyi" localSheetId="31">'[106]10'!#REF!</definedName>
    <definedName name="tyi" localSheetId="3">'[106]10'!#REF!</definedName>
    <definedName name="tyi" localSheetId="4">'[106]10'!#REF!</definedName>
    <definedName name="tyi" localSheetId="49">'[106]10'!#REF!</definedName>
    <definedName name="tyi" localSheetId="50">'[106]10'!#REF!</definedName>
    <definedName name="tyi" localSheetId="56">'[106]10'!#REF!</definedName>
    <definedName name="tyi" localSheetId="57">'[106]10'!#REF!</definedName>
    <definedName name="tyi" localSheetId="5">'[106]10'!#REF!</definedName>
    <definedName name="tyi" localSheetId="59">'[106]10'!#REF!</definedName>
    <definedName name="tyi" localSheetId="61">'[106]10'!#REF!</definedName>
    <definedName name="tyi" localSheetId="6">'[106]10'!#REF!</definedName>
    <definedName name="tyi" localSheetId="7">'[106]10'!#REF!</definedName>
    <definedName name="tyi">'[106]10'!#REF!</definedName>
    <definedName name="tyu" localSheetId="10">'[106]10'!#REF!</definedName>
    <definedName name="tyu" localSheetId="12">'[106]10'!#REF!</definedName>
    <definedName name="tyu" localSheetId="1">'[106]10'!#REF!</definedName>
    <definedName name="tyu" localSheetId="2">'[106]10'!#REF!</definedName>
    <definedName name="tyu" localSheetId="31">'[106]10'!#REF!</definedName>
    <definedName name="tyu" localSheetId="3">'[106]10'!#REF!</definedName>
    <definedName name="tyu" localSheetId="4">'[106]10'!#REF!</definedName>
    <definedName name="tyu" localSheetId="49">'[106]10'!#REF!</definedName>
    <definedName name="tyu" localSheetId="50">'[106]10'!#REF!</definedName>
    <definedName name="tyu" localSheetId="56">'[106]10'!#REF!</definedName>
    <definedName name="tyu" localSheetId="57">'[106]10'!#REF!</definedName>
    <definedName name="tyu" localSheetId="5">'[106]10'!#REF!</definedName>
    <definedName name="tyu" localSheetId="59">'[106]10'!#REF!</definedName>
    <definedName name="tyu" localSheetId="61">'[106]10'!#REF!</definedName>
    <definedName name="tyu" localSheetId="6">'[106]10'!#REF!</definedName>
    <definedName name="tyu" localSheetId="7">'[106]10'!#REF!</definedName>
    <definedName name="tyu">'[106]10'!#REF!</definedName>
    <definedName name="UCC" localSheetId="10">#REF!</definedName>
    <definedName name="UCC" localSheetId="31">#REF!</definedName>
    <definedName name="UCC" localSheetId="49">#REF!</definedName>
    <definedName name="UCC" localSheetId="50">#REF!</definedName>
    <definedName name="UCC" localSheetId="56">#REF!</definedName>
    <definedName name="UCC" localSheetId="57">#REF!</definedName>
    <definedName name="UCC" localSheetId="5">#REF!</definedName>
    <definedName name="UCC" localSheetId="59">#REF!</definedName>
    <definedName name="UCC" localSheetId="61">#REF!</definedName>
    <definedName name="UCC">#REF!</definedName>
    <definedName name="UFC" localSheetId="10">#REF!</definedName>
    <definedName name="UFC" localSheetId="31">#REF!</definedName>
    <definedName name="UFC" localSheetId="49">#REF!</definedName>
    <definedName name="UFC" localSheetId="50">#REF!</definedName>
    <definedName name="UFC" localSheetId="56">#REF!</definedName>
    <definedName name="UFC" localSheetId="57">#REF!</definedName>
    <definedName name="UFC" localSheetId="5">#REF!</definedName>
    <definedName name="UFC" localSheetId="59">#REF!</definedName>
    <definedName name="UFC" localSheetId="61">#REF!</definedName>
    <definedName name="UFC">#REF!</definedName>
    <definedName name="UK">[84]cirr_series!$W$102:$W$107</definedName>
    <definedName name="Unadjusted_usable_resources" localSheetId="10">#REF!</definedName>
    <definedName name="Unadjusted_usable_resources" localSheetId="31">#REF!</definedName>
    <definedName name="Unadjusted_usable_resources" localSheetId="49">#REF!</definedName>
    <definedName name="Unadjusted_usable_resources" localSheetId="50">#REF!</definedName>
    <definedName name="Unadjusted_usable_resources" localSheetId="56">#REF!</definedName>
    <definedName name="Unadjusted_usable_resources" localSheetId="57">#REF!</definedName>
    <definedName name="Unadjusted_usable_resources" localSheetId="5">#REF!</definedName>
    <definedName name="Unadjusted_usable_resources" localSheetId="59">#REF!</definedName>
    <definedName name="Unadjusted_usable_resources" localSheetId="61">#REF!</definedName>
    <definedName name="Unadjusted_usable_resources">#REF!</definedName>
    <definedName name="Uncommitted_usable_resources" localSheetId="10">#REF!</definedName>
    <definedName name="Uncommitted_usable_resources" localSheetId="31">#REF!</definedName>
    <definedName name="Uncommitted_usable_resources" localSheetId="49">#REF!</definedName>
    <definedName name="Uncommitted_usable_resources" localSheetId="50">#REF!</definedName>
    <definedName name="Uncommitted_usable_resources" localSheetId="56">#REF!</definedName>
    <definedName name="Uncommitted_usable_resources" localSheetId="57">#REF!</definedName>
    <definedName name="Uncommitted_usable_resources" localSheetId="5">#REF!</definedName>
    <definedName name="Uncommitted_usable_resources" localSheetId="59">#REF!</definedName>
    <definedName name="Uncommitted_usable_resources" localSheetId="61">#REF!</definedName>
    <definedName name="Uncommitted_usable_resources">#REF!</definedName>
    <definedName name="unemp_96Q3" localSheetId="10">#REF!</definedName>
    <definedName name="unemp_96Q3" localSheetId="31">#REF!</definedName>
    <definedName name="unemp_96Q3" localSheetId="49">#REF!</definedName>
    <definedName name="unemp_96Q3" localSheetId="50">#REF!</definedName>
    <definedName name="unemp_96Q3" localSheetId="56">#REF!</definedName>
    <definedName name="unemp_96Q3" localSheetId="57">#REF!</definedName>
    <definedName name="unemp_96Q3" localSheetId="5">#REF!</definedName>
    <definedName name="unemp_96Q3" localSheetId="59">#REF!</definedName>
    <definedName name="unemp_96Q3" localSheetId="61">#REF!</definedName>
    <definedName name="unemp_96Q3">#REF!</definedName>
    <definedName name="unemp_96Q4" localSheetId="10">#REF!</definedName>
    <definedName name="unemp_96Q4" localSheetId="31">#REF!</definedName>
    <definedName name="unemp_96Q4" localSheetId="49">#REF!</definedName>
    <definedName name="unemp_96Q4" localSheetId="50">#REF!</definedName>
    <definedName name="unemp_96Q4" localSheetId="56">#REF!</definedName>
    <definedName name="unemp_96Q4" localSheetId="57">#REF!</definedName>
    <definedName name="unemp_96Q4" localSheetId="5">#REF!</definedName>
    <definedName name="unemp_96Q4" localSheetId="59">#REF!</definedName>
    <definedName name="unemp_96Q4" localSheetId="61">#REF!</definedName>
    <definedName name="unemp_96Q4">#REF!</definedName>
    <definedName name="unemp_97Q1" localSheetId="10">#REF!</definedName>
    <definedName name="unemp_97Q1" localSheetId="31">#REF!</definedName>
    <definedName name="unemp_97Q1" localSheetId="49">#REF!</definedName>
    <definedName name="unemp_97Q1" localSheetId="50">#REF!</definedName>
    <definedName name="unemp_97Q1" localSheetId="56">#REF!</definedName>
    <definedName name="unemp_97Q1" localSheetId="57">#REF!</definedName>
    <definedName name="unemp_97Q1" localSheetId="5">#REF!</definedName>
    <definedName name="unemp_97Q1" localSheetId="59">#REF!</definedName>
    <definedName name="unemp_97Q1" localSheetId="61">#REF!</definedName>
    <definedName name="unemp_97Q1">#REF!</definedName>
    <definedName name="unemp_97Q2" localSheetId="10">#REF!</definedName>
    <definedName name="unemp_97Q2" localSheetId="31">#REF!</definedName>
    <definedName name="unemp_97Q2" localSheetId="49">#REF!</definedName>
    <definedName name="unemp_97Q2" localSheetId="50">#REF!</definedName>
    <definedName name="unemp_97Q2" localSheetId="56">#REF!</definedName>
    <definedName name="unemp_97Q2" localSheetId="57">#REF!</definedName>
    <definedName name="unemp_97Q2" localSheetId="5">#REF!</definedName>
    <definedName name="unemp_97Q2" localSheetId="59">#REF!</definedName>
    <definedName name="unemp_97Q2" localSheetId="61">#REF!</definedName>
    <definedName name="unemp_97Q2">#REF!</definedName>
    <definedName name="unemp_nat" localSheetId="10">#REF!</definedName>
    <definedName name="unemp_nat" localSheetId="31">#REF!</definedName>
    <definedName name="unemp_nat" localSheetId="49">#REF!</definedName>
    <definedName name="unemp_nat" localSheetId="50">#REF!</definedName>
    <definedName name="unemp_nat" localSheetId="56">#REF!</definedName>
    <definedName name="unemp_nat" localSheetId="57">#REF!</definedName>
    <definedName name="unemp_nat" localSheetId="5">#REF!</definedName>
    <definedName name="unemp_nat" localSheetId="59">#REF!</definedName>
    <definedName name="unemp_nat" localSheetId="61">#REF!</definedName>
    <definedName name="unemp_nat">#REF!</definedName>
    <definedName name="unemp_urbrural" localSheetId="10">#REF!</definedName>
    <definedName name="unemp_urbrural" localSheetId="31">#REF!</definedName>
    <definedName name="unemp_urbrural" localSheetId="49">#REF!</definedName>
    <definedName name="unemp_urbrural" localSheetId="50">#REF!</definedName>
    <definedName name="unemp_urbrural" localSheetId="56">#REF!</definedName>
    <definedName name="unemp_urbrural" localSheetId="57">#REF!</definedName>
    <definedName name="unemp_urbrural" localSheetId="5">#REF!</definedName>
    <definedName name="unemp_urbrural" localSheetId="59">#REF!</definedName>
    <definedName name="unemp_urbrural" localSheetId="61">#REF!</definedName>
    <definedName name="unemp_urbrural">#REF!</definedName>
    <definedName name="UniqueRange_0" localSheetId="10">#REF!</definedName>
    <definedName name="UniqueRange_0" localSheetId="31">#REF!</definedName>
    <definedName name="UniqueRange_0" localSheetId="49">#REF!</definedName>
    <definedName name="UniqueRange_0" localSheetId="50">#REF!</definedName>
    <definedName name="UniqueRange_0" localSheetId="56">#REF!</definedName>
    <definedName name="UniqueRange_0" localSheetId="57">#REF!</definedName>
    <definedName name="UniqueRange_0" localSheetId="5">#REF!</definedName>
    <definedName name="UniqueRange_0" localSheetId="59">#REF!</definedName>
    <definedName name="UniqueRange_0" localSheetId="61">#REF!</definedName>
    <definedName name="UniqueRange_0">#REF!</definedName>
    <definedName name="UniqueRange_1" localSheetId="10">#REF!</definedName>
    <definedName name="UniqueRange_1" localSheetId="31">#REF!</definedName>
    <definedName name="UniqueRange_1" localSheetId="49">#REF!</definedName>
    <definedName name="UniqueRange_1" localSheetId="50">#REF!</definedName>
    <definedName name="UniqueRange_1" localSheetId="56">#REF!</definedName>
    <definedName name="UniqueRange_1" localSheetId="57">#REF!</definedName>
    <definedName name="UniqueRange_1" localSheetId="5">#REF!</definedName>
    <definedName name="UniqueRange_1" localSheetId="59">#REF!</definedName>
    <definedName name="UniqueRange_1" localSheetId="61">#REF!</definedName>
    <definedName name="UniqueRange_1">#REF!</definedName>
    <definedName name="UniqueRange_10">'[132]Risk reversal data'!$N$2:$N$419</definedName>
    <definedName name="UniqueRange_11">'[132]3M implied vols'!$B$382:$B$642</definedName>
    <definedName name="UniqueRange_119">[133]Data!$F$2:$F$904</definedName>
    <definedName name="UniqueRange_12">'[132]3M implied vols'!$A$2:$A$448</definedName>
    <definedName name="UniqueRange_13">'[132]3M implied vols'!$C$382:$C$642</definedName>
    <definedName name="UniqueRange_14">'[132]3M implied vols'!$F$2:$F$445</definedName>
    <definedName name="UniqueRange_15">'[132]3M implied vols'!$E$382:$E$642</definedName>
    <definedName name="UniqueRange_16">'[132]3M implied vols'!$D$382:$D$642</definedName>
    <definedName name="UniqueRange_17">'[132]Risk reversal data'!$A$361:$A$621</definedName>
    <definedName name="UniqueRange_18">'[132]Risk reversal data'!$F$361:$F$621</definedName>
    <definedName name="UniqueRange_19">'[132]Risk reversal data'!$B$361:$B$621</definedName>
    <definedName name="UniqueRange_2">'[132]Risk reversal data'!$F$2:$F$680</definedName>
    <definedName name="UniqueRange_20">'[132]3M implied vols'!$B$2:$B$445</definedName>
    <definedName name="UniqueRange_21">'[132]3M implied vols'!$C$2:$C$445</definedName>
    <definedName name="UniqueRange_22">'[132]3M implied vols'!$E$2:$E$445</definedName>
    <definedName name="UniqueRange_23">[134]Chart!$A$1:$A$169</definedName>
    <definedName name="UniqueRange_24">'[132]Risk reversal data'!$C$361:$C$621</definedName>
    <definedName name="UniqueRange_25">'[132]3M implied vols'!$O$1:$O$1</definedName>
    <definedName name="UniqueRange_26">'[132]3M implied vols'!$O$1:$O$1</definedName>
    <definedName name="UniqueRange_27">'[132]3M implied vols'!$K$1:$K$1</definedName>
    <definedName name="UniqueRange_28">'[132]Risk reversal data'!$E$361:$E$621</definedName>
    <definedName name="UniqueRange_29">'[132]Risk reversal data'!$D$361:$D$621</definedName>
    <definedName name="UniqueRange_3">'[132]3M implied vols'!$F$382:$F$642</definedName>
    <definedName name="UniqueRange_30">'[132]3M implied vols'!$J$2:$J$588</definedName>
    <definedName name="UniqueRange_31">'[132]3M implied vols'!$O$1:$O$588</definedName>
    <definedName name="UniqueRange_32">'[132]3M implied vols'!$K$1:$K$588</definedName>
    <definedName name="UniqueRange_33">'[132]3M implied vols'!#REF!</definedName>
    <definedName name="UniqueRange_34">'[132]3M implied vols'!#REF!</definedName>
    <definedName name="UniqueRange_35">'[132]3M implied vols'!#REF!</definedName>
    <definedName name="UniqueRange_36">'[132]3M implied vols'!$M$1:$M$588</definedName>
    <definedName name="UniqueRange_37">'[132]3M implied vols'!#REF!</definedName>
    <definedName name="UniqueRange_38">'[132]3M implied vols'!$L$1:$L$588</definedName>
    <definedName name="UniqueRange_39">'[132]3M implied vols'!$P$1:$P$588</definedName>
    <definedName name="UniqueRange_4">'[132]Risk reversal data'!$A$2:$A$419</definedName>
    <definedName name="UniqueRange_40">'[132]3M implied vols'!#REF!</definedName>
    <definedName name="UniqueRange_41">'[132]3M implied vols'!$R$2:$R$588</definedName>
    <definedName name="UniqueRange_42">'[132]3M implied vols'!$Q$2:$Q$784</definedName>
    <definedName name="UniqueRange_43">'[132]3M implied vols'!$R$2</definedName>
    <definedName name="UniqueRange_44">'[132]3M implied vols'!$S$2</definedName>
    <definedName name="UniqueRange_45">'[132]3M implied vols'!$R$2</definedName>
    <definedName name="UniqueRange_46">'[132]3M implied vols'!$S$2</definedName>
    <definedName name="UniqueRange_5">'[132]Risk reversal data'!$F$2:$F$419</definedName>
    <definedName name="UniqueRange_6">'[132]Risk reversal data'!$B$2:$B$419</definedName>
    <definedName name="UniqueRange_7">'[132]Risk reversal data'!$C$2:$C$419</definedName>
    <definedName name="UniqueRange_8">'[132]Risk reversal data'!$E$2:$E$419</definedName>
    <definedName name="UniqueRange_9">'[132]Risk reversal data'!$D$2:$D$419</definedName>
    <definedName name="Universities" localSheetId="10">#REF!</definedName>
    <definedName name="Universities" localSheetId="31">#REF!</definedName>
    <definedName name="Universities" localSheetId="49">#REF!</definedName>
    <definedName name="Universities" localSheetId="50">#REF!</definedName>
    <definedName name="Universities" localSheetId="56">#REF!</definedName>
    <definedName name="Universities" localSheetId="57">#REF!</definedName>
    <definedName name="Universities" localSheetId="5">#REF!</definedName>
    <definedName name="Universities" localSheetId="59">#REF!</definedName>
    <definedName name="Universities" localSheetId="61">#REF!</definedName>
    <definedName name="Universities">#REF!</definedName>
    <definedName name="URL" localSheetId="10">#REF!</definedName>
    <definedName name="URL" localSheetId="31">#REF!</definedName>
    <definedName name="URL" localSheetId="49">#REF!</definedName>
    <definedName name="URL" localSheetId="50">#REF!</definedName>
    <definedName name="URL" localSheetId="56">#REF!</definedName>
    <definedName name="URL" localSheetId="57">#REF!</definedName>
    <definedName name="URL" localSheetId="5">#REF!</definedName>
    <definedName name="URL" localSheetId="59">#REF!</definedName>
    <definedName name="URL" localSheetId="61">#REF!</definedName>
    <definedName name="URL">#REF!</definedName>
    <definedName name="Uruguay" localSheetId="10">#REF!</definedName>
    <definedName name="Uruguay" localSheetId="31">#REF!</definedName>
    <definedName name="Uruguay" localSheetId="49">#REF!</definedName>
    <definedName name="Uruguay" localSheetId="50">#REF!</definedName>
    <definedName name="Uruguay" localSheetId="56">#REF!</definedName>
    <definedName name="Uruguay" localSheetId="57">#REF!</definedName>
    <definedName name="Uruguay" localSheetId="5">#REF!</definedName>
    <definedName name="Uruguay" localSheetId="59">#REF!</definedName>
    <definedName name="Uruguay" localSheetId="61">#REF!</definedName>
    <definedName name="Uruguay">#REF!</definedName>
    <definedName name="US">[84]cirr_series!$AA$102:$AA$107</definedName>
    <definedName name="US_CASHFLOW" localSheetId="10">#REF!</definedName>
    <definedName name="US_CASHFLOW" localSheetId="31">#REF!</definedName>
    <definedName name="US_CASHFLOW" localSheetId="49">#REF!</definedName>
    <definedName name="US_CASHFLOW" localSheetId="50">#REF!</definedName>
    <definedName name="US_CASHFLOW" localSheetId="56">#REF!</definedName>
    <definedName name="US_CASHFLOW" localSheetId="57">#REF!</definedName>
    <definedName name="US_CASHFLOW" localSheetId="5">#REF!</definedName>
    <definedName name="US_CASHFLOW" localSheetId="59">#REF!</definedName>
    <definedName name="US_CASHFLOW" localSheetId="61">#REF!</definedName>
    <definedName name="US_CASHFLOW">#REF!</definedName>
    <definedName name="USD">[103]Static!$B$8</definedName>
    <definedName name="USDSR" localSheetId="10">#REF!</definedName>
    <definedName name="USDSR" localSheetId="31">#REF!</definedName>
    <definedName name="USDSR" localSheetId="49">#REF!</definedName>
    <definedName name="USDSR" localSheetId="50">#REF!</definedName>
    <definedName name="USDSR" localSheetId="56">#REF!</definedName>
    <definedName name="USDSR" localSheetId="57">#REF!</definedName>
    <definedName name="USDSR" localSheetId="5">#REF!</definedName>
    <definedName name="USDSR" localSheetId="59">#REF!</definedName>
    <definedName name="USDSR" localSheetId="61">#REF!</definedName>
    <definedName name="USDSR">#REF!</definedName>
    <definedName name="uu" localSheetId="10">#REF!</definedName>
    <definedName name="uu" localSheetId="31" hidden="1">{"Riqfin97",#N/A,FALSE,"Tran";"Riqfinpro",#N/A,FALSE,"Tran"}</definedName>
    <definedName name="uu" localSheetId="49" hidden="1">{"Riqfin97",#N/A,FALSE,"Tran";"Riqfinpro",#N/A,FALSE,"Tran"}</definedName>
    <definedName name="uu" localSheetId="50" hidden="1">{"Riqfin97",#N/A,FALSE,"Tran";"Riqfinpro",#N/A,FALSE,"Tran"}</definedName>
    <definedName name="uu" localSheetId="56" hidden="1">{"Riqfin97",#N/A,FALSE,"Tran";"Riqfinpro",#N/A,FALSE,"Tran"}</definedName>
    <definedName name="uu" localSheetId="57" hidden="1">{"Riqfin97",#N/A,FALSE,"Tran";"Riqfinpro",#N/A,FALSE,"Tran"}</definedName>
    <definedName name="uu" localSheetId="5" hidden="1">{"Riqfin97",#N/A,FALSE,"Tran";"Riqfinpro",#N/A,FALSE,"Tran"}</definedName>
    <definedName name="uu" localSheetId="59" hidden="1">{"Riqfin97",#N/A,FALSE,"Tran";"Riqfinpro",#N/A,FALSE,"Tran"}</definedName>
    <definedName name="uu" localSheetId="61" hidden="1">{"Riqfin97",#N/A,FALSE,"Tran";"Riqfinpro",#N/A,FALSE,"Tran"}</definedName>
    <definedName name="uu" hidden="1">{"Riqfin97",#N/A,FALSE,"Tran";"Riqfinpro",#N/A,FALSE,"Tran"}</definedName>
    <definedName name="uuu" localSheetId="10">MATCH(0.01,'11'!End_Bal,-1)+1</definedName>
    <definedName name="uuu" localSheetId="31" hidden="1">{"WEO",#N/A,FALSE,"Data";"PRI",#N/A,FALSE,"Data";"QUA",#N/A,FALSE,"Data"}</definedName>
    <definedName name="uuu" localSheetId="49" hidden="1">{"WEO",#N/A,FALSE,"Data";"PRI",#N/A,FALSE,"Data";"QUA",#N/A,FALSE,"Data"}</definedName>
    <definedName name="uuu" localSheetId="50" hidden="1">{"WEO",#N/A,FALSE,"Data";"PRI",#N/A,FALSE,"Data";"QUA",#N/A,FALSE,"Data"}</definedName>
    <definedName name="uuu" localSheetId="56" hidden="1">{"WEO",#N/A,FALSE,"Data";"PRI",#N/A,FALSE,"Data";"QUA",#N/A,FALSE,"Data"}</definedName>
    <definedName name="uuu" localSheetId="57" hidden="1">{"WEO",#N/A,FALSE,"Data";"PRI",#N/A,FALSE,"Data";"QUA",#N/A,FALSE,"Data"}</definedName>
    <definedName name="uuu" localSheetId="5" hidden="1">{"WEO",#N/A,FALSE,"Data";"PRI",#N/A,FALSE,"Data";"QUA",#N/A,FALSE,"Data"}</definedName>
    <definedName name="uuu" localSheetId="59" hidden="1">{"WEO",#N/A,FALSE,"Data";"PRI",#N/A,FALSE,"Data";"QUA",#N/A,FALSE,"Data"}</definedName>
    <definedName name="uuu" localSheetId="61" hidden="1">{"WEO",#N/A,FALSE,"Data";"PRI",#N/A,FALSE,"Data";"QUA",#N/A,FALSE,"Data"}</definedName>
    <definedName name="uuu" hidden="1">{"WEO",#N/A,FALSE,"Data";"PRI",#N/A,FALSE,"Data";"QUA",#N/A,FALSE,"Data"}</definedName>
    <definedName name="V" localSheetId="10">'[26]10'!#REF!</definedName>
    <definedName name="V" localSheetId="12">#REF!</definedName>
    <definedName name="V" localSheetId="1">#REF!</definedName>
    <definedName name="V" localSheetId="2">#REF!</definedName>
    <definedName name="V" localSheetId="31">#REF!</definedName>
    <definedName name="V" localSheetId="4">#REF!</definedName>
    <definedName name="V" localSheetId="49">#REF!</definedName>
    <definedName name="V" localSheetId="50">#REF!</definedName>
    <definedName name="V" localSheetId="56">#REF!</definedName>
    <definedName name="V" localSheetId="57">#REF!</definedName>
    <definedName name="V" localSheetId="5">#REF!</definedName>
    <definedName name="V" localSheetId="59">#REF!</definedName>
    <definedName name="V" localSheetId="61">#REF!</definedName>
    <definedName name="V" localSheetId="6">#REF!</definedName>
    <definedName name="V" localSheetId="7">#REF!</definedName>
    <definedName name="V">#REF!</definedName>
    <definedName name="Valuation" localSheetId="10">#REF!</definedName>
    <definedName name="Valuation" localSheetId="31">#REF!</definedName>
    <definedName name="Valuation" localSheetId="49">#REF!</definedName>
    <definedName name="Valuation" localSheetId="50">#REF!</definedName>
    <definedName name="Valuation" localSheetId="56">#REF!</definedName>
    <definedName name="Valuation" localSheetId="57">#REF!</definedName>
    <definedName name="Valuation" localSheetId="5">#REF!</definedName>
    <definedName name="Valuation" localSheetId="59">#REF!</definedName>
    <definedName name="Valuation" localSheetId="61">#REF!</definedName>
    <definedName name="Valuation">#REF!</definedName>
    <definedName name="Values_Entered" localSheetId="10">IF('11'!Loan_Amount*'11'!Interest_Rate*'11'!Loan_Years*'11'!Loan_Start&gt;0,1,0)</definedName>
    <definedName name="Values_Entered" localSheetId="12">IF('13'!Loan_Amount*'13'!Interest_Rate*'13'!Loan_Years*'13'!Loan_Start&gt;0,1,0)</definedName>
    <definedName name="Values_Entered" localSheetId="1">IF('2'!Loan_Amount*'2'!Interest_Rate*'2'!Loan_Years*'2'!Loan_Start&gt;0,1,0)</definedName>
    <definedName name="Values_Entered" localSheetId="2">IF('3'!Loan_Amount*'3'!Interest_Rate*'3'!Loan_Years*'3'!Loan_Start&gt;0,1,0)</definedName>
    <definedName name="Values_Entered" localSheetId="31">IF('32'!Loan_Amount*'32'!Interest_Rate*'32'!Loan_Years*'32'!Loan_Start&gt;0,1,0)</definedName>
    <definedName name="Values_Entered" localSheetId="3">IF('4'!Loan_Amount*'4'!Interest_Rate*'4'!Loan_Years*'4'!Loan_Start&gt;0,1,0)</definedName>
    <definedName name="Values_Entered" localSheetId="4">IF('5'!Loan_Amount*'5'!Interest_Rate*'5'!Loan_Years*'5'!Loan_Start&gt;0,1,0)</definedName>
    <definedName name="Values_Entered" localSheetId="49">IF('51'!Loan_Amount*'51'!Interest_Rate*'51'!Loan_Years*'51'!Loan_Start&gt;0,1,0)</definedName>
    <definedName name="Values_Entered" localSheetId="50">IF('52'!Loan_Amount*'52'!Interest_Rate*'52'!Loan_Years*'52'!Loan_Start&gt;0,1,0)</definedName>
    <definedName name="Values_Entered" localSheetId="56">IF('57a-57b'!Loan_Amount*'57a-57b'!Interest_Rate*'57a-57b'!Loan_Years*'57a-57b'!Loan_Start&gt;0,1,0)</definedName>
    <definedName name="Values_Entered" localSheetId="57">IF('58'!Loan_Amount*'58'!Interest_Rate*'58'!Loan_Years*'58'!Loan_Start&gt;0,1,0)</definedName>
    <definedName name="Values_Entered" localSheetId="5">IF('6'!Loan_Amount*'6'!Interest_Rate*'6'!Loan_Years*'6'!Loan_Start&gt;0,1,0)</definedName>
    <definedName name="Values_Entered" localSheetId="59">IF('60'!Loan_Amount*'60'!Interest_Rate*'60'!Loan_Years*'60'!Loan_Start&gt;0,1,0)</definedName>
    <definedName name="Values_Entered" localSheetId="61">IF('62'!Loan_Amount*'62'!Interest_Rate*'62'!Loan_Years*'62'!Loan_Start&gt;0,1,0)</definedName>
    <definedName name="Values_Entered" localSheetId="6">IF('7'!Loan_Amount*'7'!Interest_Rate*'7'!Loan_Years*'7'!Loan_Start&gt;0,1,0)</definedName>
    <definedName name="Values_Entered" localSheetId="7">IF('8'!Loan_Amount*'8'!Interest_Rate*'8'!Loan_Years*'8'!Loan_Start&gt;0,1,0)</definedName>
    <definedName name="Values_Entered">IF(Loan_Amount*Interest_Rate*Loan_Years*Loan_Start&gt;0,1,0)</definedName>
    <definedName name="valuevx">42.314159</definedName>
    <definedName name="Venezuela" localSheetId="10">#REF!</definedName>
    <definedName name="Venezuela" localSheetId="31">#REF!</definedName>
    <definedName name="Venezuela" localSheetId="49">#REF!</definedName>
    <definedName name="Venezuela" localSheetId="50">#REF!</definedName>
    <definedName name="Venezuela" localSheetId="56">#REF!</definedName>
    <definedName name="Venezuela" localSheetId="57">#REF!</definedName>
    <definedName name="Venezuela" localSheetId="5">#REF!</definedName>
    <definedName name="Venezuela" localSheetId="59">#REF!</definedName>
    <definedName name="Venezuela" localSheetId="61">#REF!</definedName>
    <definedName name="Venezuela">#REF!</definedName>
    <definedName name="Version" localSheetId="10">#REF!</definedName>
    <definedName name="Version" localSheetId="31">#REF!</definedName>
    <definedName name="Version" localSheetId="49">#REF!</definedName>
    <definedName name="Version" localSheetId="50">#REF!</definedName>
    <definedName name="Version" localSheetId="56">#REF!</definedName>
    <definedName name="Version" localSheetId="57">#REF!</definedName>
    <definedName name="Version" localSheetId="5">#REF!</definedName>
    <definedName name="Version" localSheetId="59">#REF!</definedName>
    <definedName name="Version" localSheetId="61">#REF!</definedName>
    <definedName name="Version">#REF!</definedName>
    <definedName name="vf" localSheetId="10">#REF!</definedName>
    <definedName name="vf" localSheetId="12">#REF!</definedName>
    <definedName name="vf" localSheetId="1">#REF!</definedName>
    <definedName name="vf" localSheetId="2">#REF!</definedName>
    <definedName name="vf" localSheetId="31">#REF!</definedName>
    <definedName name="vf" localSheetId="4">#REF!</definedName>
    <definedName name="vf" localSheetId="49">#REF!</definedName>
    <definedName name="vf" localSheetId="50">#REF!</definedName>
    <definedName name="vf" localSheetId="56">#REF!</definedName>
    <definedName name="vf" localSheetId="57">#REF!</definedName>
    <definedName name="vf" localSheetId="5">#REF!</definedName>
    <definedName name="vf" localSheetId="59">#REF!</definedName>
    <definedName name="vf" localSheetId="61">#REF!</definedName>
    <definedName name="vf" localSheetId="6">#REF!</definedName>
    <definedName name="vf" localSheetId="7">#REF!</definedName>
    <definedName name="vf">#REF!</definedName>
    <definedName name="vfbgb" localSheetId="10">#REF!</definedName>
    <definedName name="vfbgb" localSheetId="12">#REF!</definedName>
    <definedName name="vfbgb" localSheetId="1">#REF!</definedName>
    <definedName name="vfbgb" localSheetId="2">#REF!</definedName>
    <definedName name="vfbgb" localSheetId="31">#REF!</definedName>
    <definedName name="vfbgb" localSheetId="4">#REF!</definedName>
    <definedName name="vfbgb" localSheetId="49">#REF!</definedName>
    <definedName name="vfbgb" localSheetId="50">#REF!</definedName>
    <definedName name="vfbgb" localSheetId="56">#REF!</definedName>
    <definedName name="vfbgb" localSheetId="57">#REF!</definedName>
    <definedName name="vfbgb" localSheetId="5">#REF!</definedName>
    <definedName name="vfbgb" localSheetId="59">#REF!</definedName>
    <definedName name="vfbgb" localSheetId="61">#REF!</definedName>
    <definedName name="vfbgb" localSheetId="6">#REF!</definedName>
    <definedName name="vfbgb" localSheetId="7">#REF!</definedName>
    <definedName name="vfbgb">#REF!</definedName>
    <definedName name="VI" localSheetId="10">'[26]10'!#REF!</definedName>
    <definedName name="VI" localSheetId="12">#REF!</definedName>
    <definedName name="VI" localSheetId="1">#REF!</definedName>
    <definedName name="VI" localSheetId="2">#REF!</definedName>
    <definedName name="VI" localSheetId="31">#REF!</definedName>
    <definedName name="VI" localSheetId="4">#REF!</definedName>
    <definedName name="VI" localSheetId="49">#REF!</definedName>
    <definedName name="VI" localSheetId="50">#REF!</definedName>
    <definedName name="VI" localSheetId="56">#REF!</definedName>
    <definedName name="VI" localSheetId="57">#REF!</definedName>
    <definedName name="VI" localSheetId="5">#REF!</definedName>
    <definedName name="VI" localSheetId="59">#REF!</definedName>
    <definedName name="VI" localSheetId="61">#REF!</definedName>
    <definedName name="VI" localSheetId="6">#REF!</definedName>
    <definedName name="VI" localSheetId="7">#REF!</definedName>
    <definedName name="VI">#REF!</definedName>
    <definedName name="VII" localSheetId="10">'[26]10'!#REF!</definedName>
    <definedName name="VII" localSheetId="1">#REF!</definedName>
    <definedName name="VII" localSheetId="2">#REF!</definedName>
    <definedName name="VII" localSheetId="4">#REF!</definedName>
    <definedName name="VII" localSheetId="6">#REF!</definedName>
    <definedName name="VII" localSheetId="7">#REF!</definedName>
    <definedName name="VII">#REF!</definedName>
    <definedName name="VIII" localSheetId="10">#REF!</definedName>
    <definedName name="VIII" localSheetId="1">#REF!</definedName>
    <definedName name="VIII" localSheetId="2">#REF!</definedName>
    <definedName name="VIII" localSheetId="4">#REF!</definedName>
    <definedName name="VIII" localSheetId="6">#REF!</definedName>
    <definedName name="VIII" localSheetId="7">#REF!</definedName>
    <definedName name="VIII">#REF!</definedName>
    <definedName name="viiii1" localSheetId="10">#REF!</definedName>
    <definedName name="viiii1" localSheetId="1">#REF!</definedName>
    <definedName name="viiii1" localSheetId="2">#REF!</definedName>
    <definedName name="viiii1" localSheetId="4">#REF!</definedName>
    <definedName name="viiii1" localSheetId="6">#REF!</definedName>
    <definedName name="viiii1" localSheetId="7">#REF!</definedName>
    <definedName name="viiii1">#REF!</definedName>
    <definedName name="volume_trade" localSheetId="10">#REF!</definedName>
    <definedName name="volume_trade" localSheetId="31">#REF!</definedName>
    <definedName name="volume_trade" localSheetId="49">#REF!</definedName>
    <definedName name="volume_trade" localSheetId="50">#REF!</definedName>
    <definedName name="volume_trade" localSheetId="56">#REF!</definedName>
    <definedName name="volume_trade" localSheetId="57">#REF!</definedName>
    <definedName name="volume_trade" localSheetId="5">#REF!</definedName>
    <definedName name="volume_trade" localSheetId="59">#REF!</definedName>
    <definedName name="volume_trade" localSheetId="61">#REF!</definedName>
    <definedName name="volume_trade">#REF!</definedName>
    <definedName name="VTITLES" localSheetId="10">#REF!</definedName>
    <definedName name="VTITLES" localSheetId="31">#REF!</definedName>
    <definedName name="VTITLES" localSheetId="49">#REF!</definedName>
    <definedName name="VTITLES" localSheetId="50">#REF!</definedName>
    <definedName name="VTITLES" localSheetId="56">#REF!</definedName>
    <definedName name="VTITLES" localSheetId="57">#REF!</definedName>
    <definedName name="VTITLES" localSheetId="5">#REF!</definedName>
    <definedName name="VTITLES" localSheetId="59">#REF!</definedName>
    <definedName name="VTITLES" localSheetId="61">#REF!</definedName>
    <definedName name="VTITLES">#REF!</definedName>
    <definedName name="vv" localSheetId="10" hidden="1">{"Tab1",#N/A,FALSE,"P";"Tab2",#N/A,FALSE,"P"}</definedName>
    <definedName name="vv" localSheetId="1">#REF!</definedName>
    <definedName name="vv" localSheetId="2">#REF!</definedName>
    <definedName name="vv" localSheetId="4">#REF!</definedName>
    <definedName name="vv" localSheetId="6">#REF!</definedName>
    <definedName name="vv" localSheetId="7">#REF!</definedName>
    <definedName name="vv">#REF!</definedName>
    <definedName name="vvv" localSheetId="10">'[26]10'!#REF!</definedName>
    <definedName name="vvv" localSheetId="12">'[43]10'!#REF!</definedName>
    <definedName name="vvv" localSheetId="1">'[43]10'!#REF!</definedName>
    <definedName name="vvv" localSheetId="2">'[43]10'!#REF!</definedName>
    <definedName name="vvv" localSheetId="4">'[43]10'!#REF!</definedName>
    <definedName name="vvv" localSheetId="56">'[43]10'!#REF!</definedName>
    <definedName name="vvv" localSheetId="57">'[43]10'!#REF!</definedName>
    <definedName name="vvv" localSheetId="59">'[43]10'!#REF!</definedName>
    <definedName name="vvv" localSheetId="61">'[43]10'!#REF!</definedName>
    <definedName name="vvv" localSheetId="6">'[43]10'!#REF!</definedName>
    <definedName name="vvv" localSheetId="7">'[43]10'!#REF!</definedName>
    <definedName name="vvv">'[43]10'!#REF!</definedName>
    <definedName name="vvvvvvvvvvvvvvvvvvvvvvvvvvvvvvvvvvvvvvvvvvvvvvvvvv" localSheetId="10">#REF!</definedName>
    <definedName name="vvvvvvvvvvvvvvvvvvvvvvvvvvvvvvvvvvvvvvvvvvvvvvvvvv" localSheetId="31">#REF!</definedName>
    <definedName name="vvvvvvvvvvvvvvvvvvvvvvvvvvvvvvvvvvvvvvvvvvvvvvvvvv" localSheetId="49">#REF!</definedName>
    <definedName name="vvvvvvvvvvvvvvvvvvvvvvvvvvvvvvvvvvvvvvvvvvvvvvvvvv" localSheetId="50">#REF!</definedName>
    <definedName name="vvvvvvvvvvvvvvvvvvvvvvvvvvvvvvvvvvvvvvvvvvvvvvvvvv" localSheetId="56">#REF!</definedName>
    <definedName name="vvvvvvvvvvvvvvvvvvvvvvvvvvvvvvvvvvvvvvvvvvvvvvvvvv" localSheetId="57">#REF!</definedName>
    <definedName name="vvvvvvvvvvvvvvvvvvvvvvvvvvvvvvvvvvvvvvvvvvvvvvvvvv" localSheetId="5">#REF!</definedName>
    <definedName name="vvvvvvvvvvvvvvvvvvvvvvvvvvvvvvvvvvvvvvvvvvvvvvvvvv" localSheetId="59">#REF!</definedName>
    <definedName name="vvvvvvvvvvvvvvvvvvvvvvvvvvvvvvvvvvvvvvvvvvvvvvvvvv" localSheetId="61">#REF!</definedName>
    <definedName name="vvvvvvvvvvvvvvvvvvvvvvvvvvvvvvvvvvvvvvvvvvvvvvvvvv">#REF!</definedName>
    <definedName name="W" localSheetId="10">#REF!</definedName>
    <definedName name="W" localSheetId="12">#REF!</definedName>
    <definedName name="W" localSheetId="1">#REF!</definedName>
    <definedName name="W" localSheetId="2">#REF!</definedName>
    <definedName name="W" localSheetId="31">#REF!</definedName>
    <definedName name="W" localSheetId="4">#REF!</definedName>
    <definedName name="W" localSheetId="49">#REF!</definedName>
    <definedName name="W" localSheetId="50">#REF!</definedName>
    <definedName name="W" localSheetId="56">#REF!</definedName>
    <definedName name="W" localSheetId="57">#REF!</definedName>
    <definedName name="W" localSheetId="5">#REF!</definedName>
    <definedName name="W" localSheetId="59">#REF!</definedName>
    <definedName name="W" localSheetId="61">#REF!</definedName>
    <definedName name="W" localSheetId="6">#REF!</definedName>
    <definedName name="W" localSheetId="7">#REF!</definedName>
    <definedName name="W">#REF!</definedName>
    <definedName name="wadem">'[24]Committed Debt Outflows'!$I$488</definedName>
    <definedName name="WAEuro">'[24]Committed Debt Outflows'!$I$409</definedName>
    <definedName name="waff">'[24]Committed Debt Outflows'!$I$501</definedName>
    <definedName name="wagbp">'[24]Committed Debt Outflows'!$I$514</definedName>
    <definedName name="WAGC05">'[24]Committed Debt Outflows'!$I$161</definedName>
    <definedName name="WAGC07">'[24]Committed Debt Outflows'!$I$207</definedName>
    <definedName name="WAGC10">'[24]Committed Debt Outflows'!$I$262</definedName>
    <definedName name="WAGC15">'[24]Committed Debt Outflows'!$I$306</definedName>
    <definedName name="WAGC25">'[24]Committed Debt Outflows'!$I$325</definedName>
    <definedName name="wage_govt_sector" localSheetId="10">#REF!</definedName>
    <definedName name="wage_govt_sector" localSheetId="31">#REF!</definedName>
    <definedName name="wage_govt_sector" localSheetId="49">#REF!</definedName>
    <definedName name="wage_govt_sector" localSheetId="50">#REF!</definedName>
    <definedName name="wage_govt_sector" localSheetId="56">#REF!</definedName>
    <definedName name="wage_govt_sector" localSheetId="57">#REF!</definedName>
    <definedName name="wage_govt_sector" localSheetId="5">#REF!</definedName>
    <definedName name="wage_govt_sector" localSheetId="59">#REF!</definedName>
    <definedName name="wage_govt_sector" localSheetId="61">#REF!</definedName>
    <definedName name="wage_govt_sector">#REF!</definedName>
    <definedName name="wakd">'[24]Committed Debt Outflows'!$I$531</definedName>
    <definedName name="WARand">'[24]Committed Debt Outflows'!$I$355</definedName>
    <definedName name="wasdr">'[24]Committed Debt Outflows'!$I$527</definedName>
    <definedName name="wasf">'[24]Committed Debt Outflows'!$I$463</definedName>
    <definedName name="WAUS">'[24]Committed Debt Outflows'!$I$383</definedName>
    <definedName name="WAYen">'[24]Committed Debt Outflows'!$I$437</definedName>
    <definedName name="wayuan">'[24]Committed Debt Outflows'!$I$450</definedName>
    <definedName name="wbh" localSheetId="10">#REF!</definedName>
    <definedName name="wbh" localSheetId="12">#REF!</definedName>
    <definedName name="wbh" localSheetId="1">#REF!</definedName>
    <definedName name="wbh" localSheetId="2">#REF!</definedName>
    <definedName name="wbh" localSheetId="31">#REF!</definedName>
    <definedName name="wbh" localSheetId="4">#REF!</definedName>
    <definedName name="wbh" localSheetId="49">#REF!</definedName>
    <definedName name="wbh" localSheetId="50">#REF!</definedName>
    <definedName name="wbh" localSheetId="56">#REF!</definedName>
    <definedName name="wbh" localSheetId="57">#REF!</definedName>
    <definedName name="wbh" localSheetId="5">#REF!</definedName>
    <definedName name="wbh" localSheetId="59">#REF!</definedName>
    <definedName name="wbh" localSheetId="61">#REF!</definedName>
    <definedName name="wbh" localSheetId="6">#REF!</definedName>
    <definedName name="wbh" localSheetId="7">#REF!</definedName>
    <definedName name="wbh">#REF!</definedName>
    <definedName name="Wed" localSheetId="10">'[109]Monetary Dev_Monthly'!#REF!</definedName>
    <definedName name="Wed" localSheetId="31">'[109]Monetary Dev_Monthly'!#REF!</definedName>
    <definedName name="Wed" localSheetId="49">'[109]Monetary Dev_Monthly'!#REF!</definedName>
    <definedName name="Wed" localSheetId="50">'[109]Monetary Dev_Monthly'!#REF!</definedName>
    <definedName name="Wed" localSheetId="56">'[109]Monetary Dev_Monthly'!#REF!</definedName>
    <definedName name="Wed" localSheetId="57">'[109]Monetary Dev_Monthly'!#REF!</definedName>
    <definedName name="Wed" localSheetId="5">'[109]Monetary Dev_Monthly'!#REF!</definedName>
    <definedName name="Wed" localSheetId="59">'[109]Monetary Dev_Monthly'!#REF!</definedName>
    <definedName name="Wed" localSheetId="61">'[109]Monetary Dev_Monthly'!#REF!</definedName>
    <definedName name="Wed">'[109]Monetary Dev_Monthly'!#REF!</definedName>
    <definedName name="weerererer" localSheetId="10">#REF!</definedName>
    <definedName name="weerererer" localSheetId="12">#REF!</definedName>
    <definedName name="weerererer" localSheetId="1">#REF!</definedName>
    <definedName name="weerererer" localSheetId="2">#REF!</definedName>
    <definedName name="weerererer" localSheetId="31">#REF!</definedName>
    <definedName name="weerererer" localSheetId="4">#REF!</definedName>
    <definedName name="weerererer" localSheetId="49">#REF!</definedName>
    <definedName name="weerererer" localSheetId="50">#REF!</definedName>
    <definedName name="weerererer" localSheetId="56">#REF!</definedName>
    <definedName name="weerererer" localSheetId="57">#REF!</definedName>
    <definedName name="weerererer" localSheetId="5">#REF!</definedName>
    <definedName name="weerererer" localSheetId="59">#REF!</definedName>
    <definedName name="weerererer" localSheetId="61">#REF!</definedName>
    <definedName name="weerererer" localSheetId="6">#REF!</definedName>
    <definedName name="weerererer" localSheetId="7">#REF!</definedName>
    <definedName name="weerererer">#REF!</definedName>
    <definedName name="wef" localSheetId="10">#REF!</definedName>
    <definedName name="wef" localSheetId="1">#REF!</definedName>
    <definedName name="wef" localSheetId="2">#REF!</definedName>
    <definedName name="wef" localSheetId="31">#REF!</definedName>
    <definedName name="wef" localSheetId="4">#REF!</definedName>
    <definedName name="wef" localSheetId="49">#REF!</definedName>
    <definedName name="wef" localSheetId="50">#REF!</definedName>
    <definedName name="wef" localSheetId="56">#REF!</definedName>
    <definedName name="wef" localSheetId="57">#REF!</definedName>
    <definedName name="wef" localSheetId="5">#REF!</definedName>
    <definedName name="wef" localSheetId="59">#REF!</definedName>
    <definedName name="wef" localSheetId="61">#REF!</definedName>
    <definedName name="wef" localSheetId="6">#REF!</definedName>
    <definedName name="wef" localSheetId="7">#REF!</definedName>
    <definedName name="wef">#REF!</definedName>
    <definedName name="Weight" localSheetId="10">#REF!</definedName>
    <definedName name="Weight" localSheetId="1">#REF!</definedName>
    <definedName name="Weight" localSheetId="2">#REF!</definedName>
    <definedName name="Weight" localSheetId="31">#REF!</definedName>
    <definedName name="Weight" localSheetId="4">#REF!</definedName>
    <definedName name="Weight" localSheetId="49">#REF!</definedName>
    <definedName name="Weight" localSheetId="50">#REF!</definedName>
    <definedName name="Weight" localSheetId="56">#REF!</definedName>
    <definedName name="Weight" localSheetId="57">#REF!</definedName>
    <definedName name="Weight" localSheetId="5">#REF!</definedName>
    <definedName name="Weight" localSheetId="59">#REF!</definedName>
    <definedName name="Weight" localSheetId="61">#REF!</definedName>
    <definedName name="Weight" localSheetId="6">#REF!</definedName>
    <definedName name="Weight" localSheetId="7">#REF!</definedName>
    <definedName name="Weight">#REF!</definedName>
    <definedName name="WEIGHTS" localSheetId="10">#REF!</definedName>
    <definedName name="WEIGHTS" localSheetId="31">#REF!</definedName>
    <definedName name="WEIGHTS" localSheetId="49">#REF!</definedName>
    <definedName name="WEIGHTS" localSheetId="50">#REF!</definedName>
    <definedName name="WEIGHTS" localSheetId="56">#REF!</definedName>
    <definedName name="WEIGHTS" localSheetId="57">#REF!</definedName>
    <definedName name="WEIGHTS" localSheetId="5">#REF!</definedName>
    <definedName name="WEIGHTS" localSheetId="59">#REF!</definedName>
    <definedName name="WEIGHTS" localSheetId="61">#REF!</definedName>
    <definedName name="WEIGHTS">#REF!</definedName>
    <definedName name="WEO" localSheetId="10">#REF!</definedName>
    <definedName name="weo" localSheetId="31">#REF!</definedName>
    <definedName name="weo" localSheetId="49">#REF!</definedName>
    <definedName name="weo" localSheetId="50">#REF!</definedName>
    <definedName name="weo" localSheetId="56">#REF!</definedName>
    <definedName name="weo" localSheetId="57">#REF!</definedName>
    <definedName name="weo" localSheetId="5">#REF!</definedName>
    <definedName name="weo" localSheetId="59">#REF!</definedName>
    <definedName name="weo" localSheetId="61">#REF!</definedName>
    <definedName name="weo">#REF!</definedName>
    <definedName name="weo_projections" localSheetId="10">#REF!</definedName>
    <definedName name="weo_projections" localSheetId="31">#REF!</definedName>
    <definedName name="weo_projections" localSheetId="49">#REF!</definedName>
    <definedName name="weo_projections" localSheetId="50">#REF!</definedName>
    <definedName name="weo_projections" localSheetId="56">#REF!</definedName>
    <definedName name="weo_projections" localSheetId="57">#REF!</definedName>
    <definedName name="weo_projections" localSheetId="5">#REF!</definedName>
    <definedName name="weo_projections" localSheetId="59">#REF!</definedName>
    <definedName name="weo_projections" localSheetId="61">#REF!</definedName>
    <definedName name="weo_projections">#REF!</definedName>
    <definedName name="WEOD" localSheetId="10">#REF!</definedName>
    <definedName name="WEOD" localSheetId="31">#REF!</definedName>
    <definedName name="WEOD" localSheetId="49">#REF!</definedName>
    <definedName name="WEOD" localSheetId="50">#REF!</definedName>
    <definedName name="WEOD" localSheetId="56">#REF!</definedName>
    <definedName name="WEOD" localSheetId="57">#REF!</definedName>
    <definedName name="WEOD" localSheetId="5">#REF!</definedName>
    <definedName name="WEOD" localSheetId="59">#REF!</definedName>
    <definedName name="WEOD" localSheetId="61">#REF!</definedName>
    <definedName name="WEOD">#REF!</definedName>
    <definedName name="weodata" localSheetId="10">#REF!</definedName>
    <definedName name="weodata" localSheetId="31">#REF!</definedName>
    <definedName name="weodata" localSheetId="49">#REF!</definedName>
    <definedName name="weodata" localSheetId="50">#REF!</definedName>
    <definedName name="weodata" localSheetId="56">#REF!</definedName>
    <definedName name="weodata" localSheetId="57">#REF!</definedName>
    <definedName name="weodata" localSheetId="5">#REF!</definedName>
    <definedName name="weodata" localSheetId="59">#REF!</definedName>
    <definedName name="weodata" localSheetId="61">#REF!</definedName>
    <definedName name="weodata">#REF!</definedName>
    <definedName name="weogrowth" localSheetId="10">#REF!</definedName>
    <definedName name="weogrowth" localSheetId="31">#REF!</definedName>
    <definedName name="weogrowth" localSheetId="49">#REF!</definedName>
    <definedName name="weogrowth" localSheetId="50">#REF!</definedName>
    <definedName name="weogrowth" localSheetId="56">#REF!</definedName>
    <definedName name="weogrowth" localSheetId="57">#REF!</definedName>
    <definedName name="weogrowth" localSheetId="5">#REF!</definedName>
    <definedName name="weogrowth" localSheetId="59">#REF!</definedName>
    <definedName name="weogrowth" localSheetId="61">#REF!</definedName>
    <definedName name="weogrowth">#REF!</definedName>
    <definedName name="wewef" localSheetId="10">#REF!</definedName>
    <definedName name="wewef" localSheetId="1">#REF!</definedName>
    <definedName name="wewef" localSheetId="2">#REF!</definedName>
    <definedName name="wewef" localSheetId="4">#REF!</definedName>
    <definedName name="wewef" localSheetId="6">#REF!</definedName>
    <definedName name="wewef" localSheetId="7">#REF!</definedName>
    <definedName name="wewef">#REF!</definedName>
    <definedName name="what" localSheetId="10" hidden="1">{"Main Economic Indicators",#N/A,FALSE,"C"}</definedName>
    <definedName name="what" localSheetId="31" hidden="1">{"Main Economic Indicators",#N/A,FALSE,"C"}</definedName>
    <definedName name="what" localSheetId="49" hidden="1">{"Main Economic Indicators",#N/A,FALSE,"C"}</definedName>
    <definedName name="what" localSheetId="50" hidden="1">{"Main Economic Indicators",#N/A,FALSE,"C"}</definedName>
    <definedName name="what" localSheetId="56" hidden="1">{"Main Economic Indicators",#N/A,FALSE,"C"}</definedName>
    <definedName name="what" localSheetId="57" hidden="1">{"Main Economic Indicators",#N/A,FALSE,"C"}</definedName>
    <definedName name="what" localSheetId="5" hidden="1">{"Main Economic Indicators",#N/A,FALSE,"C"}</definedName>
    <definedName name="what" localSheetId="59" hidden="1">{"Main Economic Indicators",#N/A,FALSE,"C"}</definedName>
    <definedName name="what" localSheetId="61" hidden="1">{"Main Economic Indicators",#N/A,FALSE,"C"}</definedName>
    <definedName name="what" hidden="1">{"Main Economic Indicators",#N/A,FALSE,"C"}</definedName>
    <definedName name="WHOLE" localSheetId="10">#REF!</definedName>
    <definedName name="WHOLE" localSheetId="31">#REF!</definedName>
    <definedName name="WHOLE" localSheetId="49">#REF!</definedName>
    <definedName name="WHOLE" localSheetId="50">#REF!</definedName>
    <definedName name="WHOLE" localSheetId="56">#REF!</definedName>
    <definedName name="WHOLE" localSheetId="57">#REF!</definedName>
    <definedName name="WHOLE" localSheetId="5">#REF!</definedName>
    <definedName name="WHOLE" localSheetId="59">#REF!</definedName>
    <definedName name="WHOLE" localSheetId="61">#REF!</definedName>
    <definedName name="WHOLE">#REF!</definedName>
    <definedName name="WMENU" localSheetId="10">#REF!</definedName>
    <definedName name="WMENU" localSheetId="31">#REF!</definedName>
    <definedName name="WMENU" localSheetId="49">#REF!</definedName>
    <definedName name="WMENU" localSheetId="50">#REF!</definedName>
    <definedName name="WMENU" localSheetId="56">#REF!</definedName>
    <definedName name="WMENU" localSheetId="57">#REF!</definedName>
    <definedName name="WMENU" localSheetId="5">#REF!</definedName>
    <definedName name="WMENU" localSheetId="59">#REF!</definedName>
    <definedName name="WMENU" localSheetId="61">#REF!</definedName>
    <definedName name="WMENU">#REF!</definedName>
    <definedName name="WPCP33_D" localSheetId="10">#REF!</definedName>
    <definedName name="WPCP33_D" localSheetId="31">#REF!</definedName>
    <definedName name="WPCP33_D" localSheetId="49">#REF!</definedName>
    <definedName name="WPCP33_D" localSheetId="50">#REF!</definedName>
    <definedName name="WPCP33_D" localSheetId="56">#REF!</definedName>
    <definedName name="WPCP33_D" localSheetId="57">#REF!</definedName>
    <definedName name="WPCP33_D" localSheetId="5">#REF!</definedName>
    <definedName name="WPCP33_D" localSheetId="59">#REF!</definedName>
    <definedName name="WPCP33_D" localSheetId="61">#REF!</definedName>
    <definedName name="WPCP33_D">#REF!</definedName>
    <definedName name="WPCP33pch" localSheetId="10">#REF!</definedName>
    <definedName name="WPCP33pch" localSheetId="31">#REF!</definedName>
    <definedName name="WPCP33pch" localSheetId="49">#REF!</definedName>
    <definedName name="WPCP33pch" localSheetId="50">#REF!</definedName>
    <definedName name="WPCP33pch" localSheetId="56">#REF!</definedName>
    <definedName name="WPCP33pch" localSheetId="57">#REF!</definedName>
    <definedName name="WPCP33pch" localSheetId="5">#REF!</definedName>
    <definedName name="WPCP33pch" localSheetId="59">#REF!</definedName>
    <definedName name="WPCP33pch" localSheetId="61">#REF!</definedName>
    <definedName name="WPCP33pch">#REF!</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ANKS." localSheetId="10" hidden="1">{#N/A,#N/A,FALSE,"BANKS"}</definedName>
    <definedName name="wrn.BANKS." localSheetId="31" hidden="1">{#N/A,#N/A,FALSE,"BANKS"}</definedName>
    <definedName name="wrn.BANKS." localSheetId="49" hidden="1">{#N/A,#N/A,FALSE,"BANKS"}</definedName>
    <definedName name="wrn.BANKS." localSheetId="50" hidden="1">{#N/A,#N/A,FALSE,"BANKS"}</definedName>
    <definedName name="wrn.BANKS." localSheetId="56" hidden="1">{#N/A,#N/A,FALSE,"BANKS"}</definedName>
    <definedName name="wrn.BANKS." localSheetId="57" hidden="1">{#N/A,#N/A,FALSE,"BANKS"}</definedName>
    <definedName name="wrn.BANKS." localSheetId="5" hidden="1">{#N/A,#N/A,FALSE,"BANKS"}</definedName>
    <definedName name="wrn.BANKS." localSheetId="59" hidden="1">{#N/A,#N/A,FALSE,"BANKS"}</definedName>
    <definedName name="wrn.BANKS." localSheetId="61" hidden="1">{#N/A,#N/A,FALSE,"BANKS"}</definedName>
    <definedName name="wrn.BANKS." hidden="1">{#N/A,#N/A,FALSE,"BANKS"}</definedName>
    <definedName name="wrn.BMA." localSheetId="10" hidden="1">{"3",#N/A,FALSE,"BASE MONETARIA";"4",#N/A,FALSE,"BASE MONETARIA"}</definedName>
    <definedName name="wrn.BMA." localSheetId="31" hidden="1">{"3",#N/A,FALSE,"BASE MONETARIA";"4",#N/A,FALSE,"BASE MONETARIA"}</definedName>
    <definedName name="wrn.BMA." localSheetId="49" hidden="1">{"3",#N/A,FALSE,"BASE MONETARIA";"4",#N/A,FALSE,"BASE MONETARIA"}</definedName>
    <definedName name="wrn.BMA." localSheetId="50" hidden="1">{"3",#N/A,FALSE,"BASE MONETARIA";"4",#N/A,FALSE,"BASE MONETARIA"}</definedName>
    <definedName name="wrn.BMA." localSheetId="56" hidden="1">{"3",#N/A,FALSE,"BASE MONETARIA";"4",#N/A,FALSE,"BASE MONETARIA"}</definedName>
    <definedName name="wrn.BMA." localSheetId="57" hidden="1">{"3",#N/A,FALSE,"BASE MONETARIA";"4",#N/A,FALSE,"BASE MONETARIA"}</definedName>
    <definedName name="wrn.BMA." localSheetId="5" hidden="1">{"3",#N/A,FALSE,"BASE MONETARIA";"4",#N/A,FALSE,"BASE MONETARIA"}</definedName>
    <definedName name="wrn.BMA." localSheetId="59" hidden="1">{"3",#N/A,FALSE,"BASE MONETARIA";"4",#N/A,FALSE,"BASE MONETARIA"}</definedName>
    <definedName name="wrn.BMA." localSheetId="61" hidden="1">{"3",#N/A,FALSE,"BASE MONETARIA";"4",#N/A,FALSE,"BASE MONETARIA"}</definedName>
    <definedName name="wrn.BMA." hidden="1">{"3",#N/A,FALSE,"BASE MONETARIA";"4",#N/A,FALSE,"BASE MONETARIA"}</definedName>
    <definedName name="wrn.BOP." localSheetId="10" hidden="1">{#N/A,#N/A,FALSE,"BOP"}</definedName>
    <definedName name="wrn.BOP." localSheetId="31" hidden="1">{#N/A,#N/A,FALSE,"BOP"}</definedName>
    <definedName name="wrn.BOP." localSheetId="49" hidden="1">{#N/A,#N/A,FALSE,"BOP"}</definedName>
    <definedName name="wrn.BOP." localSheetId="50" hidden="1">{#N/A,#N/A,FALSE,"BOP"}</definedName>
    <definedName name="wrn.BOP." localSheetId="56" hidden="1">{#N/A,#N/A,FALSE,"BOP"}</definedName>
    <definedName name="wrn.BOP." localSheetId="57" hidden="1">{#N/A,#N/A,FALSE,"BOP"}</definedName>
    <definedName name="wrn.BOP." localSheetId="5" hidden="1">{#N/A,#N/A,FALSE,"BOP"}</definedName>
    <definedName name="wrn.BOP." localSheetId="59" hidden="1">{#N/A,#N/A,FALSE,"BOP"}</definedName>
    <definedName name="wrn.BOP." localSheetId="61" hidden="1">{#N/A,#N/A,FALSE,"BOP"}</definedName>
    <definedName name="wrn.BOP." hidden="1">{#N/A,#N/A,FALSE,"BOP"}</definedName>
    <definedName name="wrn.BOP_MIDTERM." localSheetId="10" hidden="1">{"BOP_TAB",#N/A,FALSE,"N";"MIDTERM_TAB",#N/A,FALSE,"O"}</definedName>
    <definedName name="wrn.BOP_MIDTERM." localSheetId="31" hidden="1">{"BOP_TAB",#N/A,FALSE,"N";"MIDTERM_TAB",#N/A,FALSE,"O"}</definedName>
    <definedName name="wrn.BOP_MIDTERM." localSheetId="49" hidden="1">{"BOP_TAB",#N/A,FALSE,"N";"MIDTERM_TAB",#N/A,FALSE,"O"}</definedName>
    <definedName name="wrn.BOP_MIDTERM." localSheetId="50" hidden="1">{"BOP_TAB",#N/A,FALSE,"N";"MIDTERM_TAB",#N/A,FALSE,"O"}</definedName>
    <definedName name="wrn.BOP_MIDTERM." localSheetId="56" hidden="1">{"BOP_TAB",#N/A,FALSE,"N";"MIDTERM_TAB",#N/A,FALSE,"O"}</definedName>
    <definedName name="wrn.BOP_MIDTERM." localSheetId="57" hidden="1">{"BOP_TAB",#N/A,FALSE,"N";"MIDTERM_TAB",#N/A,FALSE,"O"}</definedName>
    <definedName name="wrn.BOP_MIDTERM." localSheetId="5" hidden="1">{"BOP_TAB",#N/A,FALSE,"N";"MIDTERM_TAB",#N/A,FALSE,"O"}</definedName>
    <definedName name="wrn.BOP_MIDTERM." localSheetId="59" hidden="1">{"BOP_TAB",#N/A,FALSE,"N";"MIDTERM_TAB",#N/A,FALSE,"O"}</definedName>
    <definedName name="wrn.BOP_MIDTERM." localSheetId="61" hidden="1">{"BOP_TAB",#N/A,FALSE,"N";"MIDTERM_TAB",#N/A,FALSE,"O"}</definedName>
    <definedName name="wrn.BOP_MIDTERM." hidden="1">{"BOP_TAB",#N/A,FALSE,"N";"MIDTERM_TAB",#N/A,FALSE,"O"}</definedName>
    <definedName name="wrn.Briefing._.Tables." localSheetId="10" hidden="1">{#N/A,#N/A,TRUE,"Tab_1 Economic Ind.";#N/A,#N/A,TRUE,"Tab_2  Public Sector Op.";#N/A,#N/A,TRUE,"Tab_3";#N/A,#N/A,TRUE,"Tab_4 Monetary";#N/A,#N/A,TRUE,"Tab_5 Medium-Term Outlook";#N/A,#N/A,TRUE,"Tab_6";#N/A,#N/A,TRUE,"Tab_7 Indicators of Ext. Vul."}</definedName>
    <definedName name="wrn.Briefing._.Tables." localSheetId="31" hidden="1">{#N/A,#N/A,TRUE,"Tab_1 Economic Ind.";#N/A,#N/A,TRUE,"Tab_2  Public Sector Op.";#N/A,#N/A,TRUE,"Tab_3";#N/A,#N/A,TRUE,"Tab_4 Monetary";#N/A,#N/A,TRUE,"Tab_5 Medium-Term Outlook";#N/A,#N/A,TRUE,"Tab_6";#N/A,#N/A,TRUE,"Tab_7 Indicators of Ext. Vul."}</definedName>
    <definedName name="wrn.Briefing._.Tables." localSheetId="49" hidden="1">{#N/A,#N/A,TRUE,"Tab_1 Economic Ind.";#N/A,#N/A,TRUE,"Tab_2  Public Sector Op.";#N/A,#N/A,TRUE,"Tab_3";#N/A,#N/A,TRUE,"Tab_4 Monetary";#N/A,#N/A,TRUE,"Tab_5 Medium-Term Outlook";#N/A,#N/A,TRUE,"Tab_6";#N/A,#N/A,TRUE,"Tab_7 Indicators of Ext. Vul."}</definedName>
    <definedName name="wrn.Briefing._.Tables." localSheetId="50" hidden="1">{#N/A,#N/A,TRUE,"Tab_1 Economic Ind.";#N/A,#N/A,TRUE,"Tab_2  Public Sector Op.";#N/A,#N/A,TRUE,"Tab_3";#N/A,#N/A,TRUE,"Tab_4 Monetary";#N/A,#N/A,TRUE,"Tab_5 Medium-Term Outlook";#N/A,#N/A,TRUE,"Tab_6";#N/A,#N/A,TRUE,"Tab_7 Indicators of Ext. Vul."}</definedName>
    <definedName name="wrn.Briefing._.Tables." localSheetId="56" hidden="1">{#N/A,#N/A,TRUE,"Tab_1 Economic Ind.";#N/A,#N/A,TRUE,"Tab_2  Public Sector Op.";#N/A,#N/A,TRUE,"Tab_3";#N/A,#N/A,TRUE,"Tab_4 Monetary";#N/A,#N/A,TRUE,"Tab_5 Medium-Term Outlook";#N/A,#N/A,TRUE,"Tab_6";#N/A,#N/A,TRUE,"Tab_7 Indicators of Ext. Vul."}</definedName>
    <definedName name="wrn.Briefing._.Tables." localSheetId="57" hidden="1">{#N/A,#N/A,TRUE,"Tab_1 Economic Ind.";#N/A,#N/A,TRUE,"Tab_2  Public Sector Op.";#N/A,#N/A,TRUE,"Tab_3";#N/A,#N/A,TRUE,"Tab_4 Monetary";#N/A,#N/A,TRUE,"Tab_5 Medium-Term Outlook";#N/A,#N/A,TRUE,"Tab_6";#N/A,#N/A,TRUE,"Tab_7 Indicators of Ext. Vul."}</definedName>
    <definedName name="wrn.Briefing._.Tables." localSheetId="5" hidden="1">{#N/A,#N/A,TRUE,"Tab_1 Economic Ind.";#N/A,#N/A,TRUE,"Tab_2  Public Sector Op.";#N/A,#N/A,TRUE,"Tab_3";#N/A,#N/A,TRUE,"Tab_4 Monetary";#N/A,#N/A,TRUE,"Tab_5 Medium-Term Outlook";#N/A,#N/A,TRUE,"Tab_6";#N/A,#N/A,TRUE,"Tab_7 Indicators of Ext. Vul."}</definedName>
    <definedName name="wrn.Briefing._.Tables." localSheetId="59" hidden="1">{#N/A,#N/A,TRUE,"Tab_1 Economic Ind.";#N/A,#N/A,TRUE,"Tab_2  Public Sector Op.";#N/A,#N/A,TRUE,"Tab_3";#N/A,#N/A,TRUE,"Tab_4 Monetary";#N/A,#N/A,TRUE,"Tab_5 Medium-Term Outlook";#N/A,#N/A,TRUE,"Tab_6";#N/A,#N/A,TRUE,"Tab_7 Indicators of Ext. Vul."}</definedName>
    <definedName name="wrn.Briefing._.Tables." localSheetId="61"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REDIT." localSheetId="10" hidden="1">{#N/A,#N/A,FALSE,"CREDIT"}</definedName>
    <definedName name="wrn.CREDIT." localSheetId="31" hidden="1">{#N/A,#N/A,FALSE,"CREDIT"}</definedName>
    <definedName name="wrn.CREDIT." localSheetId="49" hidden="1">{#N/A,#N/A,FALSE,"CREDIT"}</definedName>
    <definedName name="wrn.CREDIT." localSheetId="50" hidden="1">{#N/A,#N/A,FALSE,"CREDIT"}</definedName>
    <definedName name="wrn.CREDIT." localSheetId="56" hidden="1">{#N/A,#N/A,FALSE,"CREDIT"}</definedName>
    <definedName name="wrn.CREDIT." localSheetId="57" hidden="1">{#N/A,#N/A,FALSE,"CREDIT"}</definedName>
    <definedName name="wrn.CREDIT." localSheetId="5" hidden="1">{#N/A,#N/A,FALSE,"CREDIT"}</definedName>
    <definedName name="wrn.CREDIT." localSheetId="59" hidden="1">{#N/A,#N/A,FALSE,"CREDIT"}</definedName>
    <definedName name="wrn.CREDIT." localSheetId="61" hidden="1">{#N/A,#N/A,FALSE,"CREDIT"}</definedName>
    <definedName name="wrn.CREDIT." hidden="1">{#N/A,#N/A,FALSE,"CREDIT"}</definedName>
    <definedName name="wrn.DEBTSVC." localSheetId="10" hidden="1">{#N/A,#N/A,FALSE,"DEBTSVC"}</definedName>
    <definedName name="wrn.DEBTSVC." localSheetId="31" hidden="1">{#N/A,#N/A,FALSE,"DEBTSVC"}</definedName>
    <definedName name="wrn.DEBTSVC." localSheetId="49" hidden="1">{#N/A,#N/A,FALSE,"DEBTSVC"}</definedName>
    <definedName name="wrn.DEBTSVC." localSheetId="50" hidden="1">{#N/A,#N/A,FALSE,"DEBTSVC"}</definedName>
    <definedName name="wrn.DEBTSVC." localSheetId="56" hidden="1">{#N/A,#N/A,FALSE,"DEBTSVC"}</definedName>
    <definedName name="wrn.DEBTSVC." localSheetId="57" hidden="1">{#N/A,#N/A,FALSE,"DEBTSVC"}</definedName>
    <definedName name="wrn.DEBTSVC." localSheetId="5" hidden="1">{#N/A,#N/A,FALSE,"DEBTSVC"}</definedName>
    <definedName name="wrn.DEBTSVC." localSheetId="59" hidden="1">{#N/A,#N/A,FALSE,"DEBTSVC"}</definedName>
    <definedName name="wrn.DEBTSVC." localSheetId="61" hidden="1">{#N/A,#N/A,FALSE,"DEBTSVC"}</definedName>
    <definedName name="wrn.DEBTSVC." hidden="1">{#N/A,#N/A,FALSE,"DEBTSVC"}</definedName>
    <definedName name="wrn.DEPO." localSheetId="10" hidden="1">{#N/A,#N/A,FALSE,"DEPO"}</definedName>
    <definedName name="wrn.DEPO." localSheetId="31" hidden="1">{#N/A,#N/A,FALSE,"DEPO"}</definedName>
    <definedName name="wrn.DEPO." localSheetId="49" hidden="1">{#N/A,#N/A,FALSE,"DEPO"}</definedName>
    <definedName name="wrn.DEPO." localSheetId="50" hidden="1">{#N/A,#N/A,FALSE,"DEPO"}</definedName>
    <definedName name="wrn.DEPO." localSheetId="56" hidden="1">{#N/A,#N/A,FALSE,"DEPO"}</definedName>
    <definedName name="wrn.DEPO." localSheetId="57" hidden="1">{#N/A,#N/A,FALSE,"DEPO"}</definedName>
    <definedName name="wrn.DEPO." localSheetId="5" hidden="1">{#N/A,#N/A,FALSE,"DEPO"}</definedName>
    <definedName name="wrn.DEPO." localSheetId="59" hidden="1">{#N/A,#N/A,FALSE,"DEPO"}</definedName>
    <definedName name="wrn.DEPO." localSheetId="61" hidden="1">{#N/A,#N/A,FALSE,"DEPO"}</definedName>
    <definedName name="wrn.DEPO." hidden="1">{#N/A,#N/A,FALSE,"DEPO"}</definedName>
    <definedName name="wrn.Dept._.reporting." localSheetId="10" hidden="1">{#N/A,#N/A,TRUE,"Table1USD";#N/A,#N/A,TRUE,"Table1GBP"}</definedName>
    <definedName name="wrn.Dept._.reporting." localSheetId="12" hidden="1">{#N/A,#N/A,TRUE,"Table1USD";#N/A,#N/A,TRUE,"Table1GBP"}</definedName>
    <definedName name="wrn.Dept._.reporting." localSheetId="1" hidden="1">{#N/A,#N/A,TRUE,"Table1USD";#N/A,#N/A,TRUE,"Table1GBP"}</definedName>
    <definedName name="wrn.Dept._.reporting." localSheetId="2" hidden="1">{#N/A,#N/A,TRUE,"Table1USD";#N/A,#N/A,TRUE,"Table1GBP"}</definedName>
    <definedName name="wrn.Dept._.reporting." localSheetId="31" hidden="1">{#N/A,#N/A,TRUE,"Table1USD";#N/A,#N/A,TRUE,"Table1GBP"}</definedName>
    <definedName name="wrn.Dept._.reporting." localSheetId="3" hidden="1">{#N/A,#N/A,TRUE,"Table1USD";#N/A,#N/A,TRUE,"Table1GBP"}</definedName>
    <definedName name="wrn.Dept._.reporting." localSheetId="4" hidden="1">{#N/A,#N/A,TRUE,"Table1USD";#N/A,#N/A,TRUE,"Table1GBP"}</definedName>
    <definedName name="wrn.Dept._.reporting." localSheetId="49" hidden="1">{#N/A,#N/A,TRUE,"Table1USD";#N/A,#N/A,TRUE,"Table1GBP"}</definedName>
    <definedName name="wrn.Dept._.reporting." localSheetId="50" hidden="1">{#N/A,#N/A,TRUE,"Table1USD";#N/A,#N/A,TRUE,"Table1GBP"}</definedName>
    <definedName name="wrn.Dept._.reporting." localSheetId="56" hidden="1">{#N/A,#N/A,TRUE,"Table1USD";#N/A,#N/A,TRUE,"Table1GBP"}</definedName>
    <definedName name="wrn.Dept._.reporting." localSheetId="57" hidden="1">{#N/A,#N/A,TRUE,"Table1USD";#N/A,#N/A,TRUE,"Table1GBP"}</definedName>
    <definedName name="wrn.Dept._.reporting." localSheetId="5" hidden="1">{#N/A,#N/A,TRUE,"Table1USD";#N/A,#N/A,TRUE,"Table1GBP"}</definedName>
    <definedName name="wrn.Dept._.reporting." localSheetId="59" hidden="1">{#N/A,#N/A,TRUE,"Table1USD";#N/A,#N/A,TRUE,"Table1GBP"}</definedName>
    <definedName name="wrn.Dept._.reporting." localSheetId="61" hidden="1">{#N/A,#N/A,TRUE,"Table1USD";#N/A,#N/A,TRUE,"Table1GBP"}</definedName>
    <definedName name="wrn.Dept._.reporting." localSheetId="6" hidden="1">{#N/A,#N/A,TRUE,"Table1USD";#N/A,#N/A,TRUE,"Table1GBP"}</definedName>
    <definedName name="wrn.Dept._.reporting." localSheetId="7" hidden="1">{#N/A,#N/A,TRUE,"Table1USD";#N/A,#N/A,TRUE,"Table1GBP"}</definedName>
    <definedName name="wrn.Dept._.reporting." hidden="1">{#N/A,#N/A,TRUE,"Table1USD";#N/A,#N/A,TRUE,"Table1GBP"}</definedName>
    <definedName name="wrn.EXCISE." localSheetId="10" hidden="1">{#N/A,#N/A,FALSE,"EXCISE"}</definedName>
    <definedName name="wrn.EXCISE." localSheetId="31" hidden="1">{#N/A,#N/A,FALSE,"EXCISE"}</definedName>
    <definedName name="wrn.EXCISE." localSheetId="49" hidden="1">{#N/A,#N/A,FALSE,"EXCISE"}</definedName>
    <definedName name="wrn.EXCISE." localSheetId="50" hidden="1">{#N/A,#N/A,FALSE,"EXCISE"}</definedName>
    <definedName name="wrn.EXCISE." localSheetId="56" hidden="1">{#N/A,#N/A,FALSE,"EXCISE"}</definedName>
    <definedName name="wrn.EXCISE." localSheetId="57" hidden="1">{#N/A,#N/A,FALSE,"EXCISE"}</definedName>
    <definedName name="wrn.EXCISE." localSheetId="5" hidden="1">{#N/A,#N/A,FALSE,"EXCISE"}</definedName>
    <definedName name="wrn.EXCISE." localSheetId="59" hidden="1">{#N/A,#N/A,FALSE,"EXCISE"}</definedName>
    <definedName name="wrn.EXCISE." localSheetId="61" hidden="1">{#N/A,#N/A,FALSE,"EXCISE"}</definedName>
    <definedName name="wrn.EXCISE." hidden="1">{#N/A,#N/A,FALSE,"EXCISE"}</definedName>
    <definedName name="wrn.EXRATE." localSheetId="10" hidden="1">{#N/A,#N/A,FALSE,"EXRATE"}</definedName>
    <definedName name="wrn.EXRATE." localSheetId="31" hidden="1">{#N/A,#N/A,FALSE,"EXRATE"}</definedName>
    <definedName name="wrn.EXRATE." localSheetId="49" hidden="1">{#N/A,#N/A,FALSE,"EXRATE"}</definedName>
    <definedName name="wrn.EXRATE." localSheetId="50" hidden="1">{#N/A,#N/A,FALSE,"EXRATE"}</definedName>
    <definedName name="wrn.EXRATE." localSheetId="56" hidden="1">{#N/A,#N/A,FALSE,"EXRATE"}</definedName>
    <definedName name="wrn.EXRATE." localSheetId="57" hidden="1">{#N/A,#N/A,FALSE,"EXRATE"}</definedName>
    <definedName name="wrn.EXRATE." localSheetId="5" hidden="1">{#N/A,#N/A,FALSE,"EXRATE"}</definedName>
    <definedName name="wrn.EXRATE." localSheetId="59" hidden="1">{#N/A,#N/A,FALSE,"EXRATE"}</definedName>
    <definedName name="wrn.EXRATE." localSheetId="61" hidden="1">{#N/A,#N/A,FALSE,"EXRATE"}</definedName>
    <definedName name="wrn.EXRATE." hidden="1">{#N/A,#N/A,FALSE,"EXRATE"}</definedName>
    <definedName name="wrn.EXTDEBT." localSheetId="10" hidden="1">{#N/A,#N/A,FALSE,"EXTDEBT"}</definedName>
    <definedName name="wrn.EXTDEBT." localSheetId="31" hidden="1">{#N/A,#N/A,FALSE,"EXTDEBT"}</definedName>
    <definedName name="wrn.EXTDEBT." localSheetId="49" hidden="1">{#N/A,#N/A,FALSE,"EXTDEBT"}</definedName>
    <definedName name="wrn.EXTDEBT." localSheetId="50" hidden="1">{#N/A,#N/A,FALSE,"EXTDEBT"}</definedName>
    <definedName name="wrn.EXTDEBT." localSheetId="56" hidden="1">{#N/A,#N/A,FALSE,"EXTDEBT"}</definedName>
    <definedName name="wrn.EXTDEBT." localSheetId="57" hidden="1">{#N/A,#N/A,FALSE,"EXTDEBT"}</definedName>
    <definedName name="wrn.EXTDEBT." localSheetId="5" hidden="1">{#N/A,#N/A,FALSE,"EXTDEBT"}</definedName>
    <definedName name="wrn.EXTDEBT." localSheetId="59" hidden="1">{#N/A,#N/A,FALSE,"EXTDEBT"}</definedName>
    <definedName name="wrn.EXTDEBT." localSheetId="61" hidden="1">{#N/A,#N/A,FALSE,"EXTDEBT"}</definedName>
    <definedName name="wrn.EXTDEBT." hidden="1">{#N/A,#N/A,FALSE,"EXTDEBT"}</definedName>
    <definedName name="wrn.EXTRABUDGT." localSheetId="10" hidden="1">{#N/A,#N/A,FALSE,"EXTRABUDGT"}</definedName>
    <definedName name="wrn.EXTRABUDGT." localSheetId="31" hidden="1">{#N/A,#N/A,FALSE,"EXTRABUDGT"}</definedName>
    <definedName name="wrn.EXTRABUDGT." localSheetId="49" hidden="1">{#N/A,#N/A,FALSE,"EXTRABUDGT"}</definedName>
    <definedName name="wrn.EXTRABUDGT." localSheetId="50" hidden="1">{#N/A,#N/A,FALSE,"EXTRABUDGT"}</definedName>
    <definedName name="wrn.EXTRABUDGT." localSheetId="56" hidden="1">{#N/A,#N/A,FALSE,"EXTRABUDGT"}</definedName>
    <definedName name="wrn.EXTRABUDGT." localSheetId="57" hidden="1">{#N/A,#N/A,FALSE,"EXTRABUDGT"}</definedName>
    <definedName name="wrn.EXTRABUDGT." localSheetId="5" hidden="1">{#N/A,#N/A,FALSE,"EXTRABUDGT"}</definedName>
    <definedName name="wrn.EXTRABUDGT." localSheetId="59" hidden="1">{#N/A,#N/A,FALSE,"EXTRABUDGT"}</definedName>
    <definedName name="wrn.EXTRABUDGT." localSheetId="61" hidden="1">{#N/A,#N/A,FALSE,"EXTRABUDGT"}</definedName>
    <definedName name="wrn.EXTRABUDGT." hidden="1">{#N/A,#N/A,FALSE,"EXTRABUDGT"}</definedName>
    <definedName name="wrn.EXTRABUDGT2." localSheetId="10" hidden="1">{#N/A,#N/A,FALSE,"EXTRABUDGT2"}</definedName>
    <definedName name="wrn.EXTRABUDGT2." localSheetId="31" hidden="1">{#N/A,#N/A,FALSE,"EXTRABUDGT2"}</definedName>
    <definedName name="wrn.EXTRABUDGT2." localSheetId="49" hidden="1">{#N/A,#N/A,FALSE,"EXTRABUDGT2"}</definedName>
    <definedName name="wrn.EXTRABUDGT2." localSheetId="50" hidden="1">{#N/A,#N/A,FALSE,"EXTRABUDGT2"}</definedName>
    <definedName name="wrn.EXTRABUDGT2." localSheetId="56" hidden="1">{#N/A,#N/A,FALSE,"EXTRABUDGT2"}</definedName>
    <definedName name="wrn.EXTRABUDGT2." localSheetId="57" hidden="1">{#N/A,#N/A,FALSE,"EXTRABUDGT2"}</definedName>
    <definedName name="wrn.EXTRABUDGT2." localSheetId="5" hidden="1">{#N/A,#N/A,FALSE,"EXTRABUDGT2"}</definedName>
    <definedName name="wrn.EXTRABUDGT2." localSheetId="59" hidden="1">{#N/A,#N/A,FALSE,"EXTRABUDGT2"}</definedName>
    <definedName name="wrn.EXTRABUDGT2." localSheetId="61" hidden="1">{#N/A,#N/A,FALSE,"EXTRABUDGT2"}</definedName>
    <definedName name="wrn.EXTRABUDGT2." hidden="1">{#N/A,#N/A,FALSE,"EXTRABUDGT2"}</definedName>
    <definedName name="wrn.GDP." localSheetId="10" hidden="1">{#N/A,#N/A,FALSE,"GDP_ORIGIN";#N/A,#N/A,FALSE,"EMP_POP"}</definedName>
    <definedName name="wrn.GDP." localSheetId="31" hidden="1">{#N/A,#N/A,FALSE,"GDP_ORIGIN";#N/A,#N/A,FALSE,"EMP_POP"}</definedName>
    <definedName name="wrn.GDP." localSheetId="49" hidden="1">{#N/A,#N/A,FALSE,"GDP_ORIGIN";#N/A,#N/A,FALSE,"EMP_POP"}</definedName>
    <definedName name="wrn.GDP." localSheetId="50" hidden="1">{#N/A,#N/A,FALSE,"GDP_ORIGIN";#N/A,#N/A,FALSE,"EMP_POP"}</definedName>
    <definedName name="wrn.GDP." localSheetId="56" hidden="1">{#N/A,#N/A,FALSE,"GDP_ORIGIN";#N/A,#N/A,FALSE,"EMP_POP"}</definedName>
    <definedName name="wrn.GDP." localSheetId="57" hidden="1">{#N/A,#N/A,FALSE,"GDP_ORIGIN";#N/A,#N/A,FALSE,"EMP_POP"}</definedName>
    <definedName name="wrn.GDP." localSheetId="5" hidden="1">{#N/A,#N/A,FALSE,"GDP_ORIGIN";#N/A,#N/A,FALSE,"EMP_POP"}</definedName>
    <definedName name="wrn.GDP." localSheetId="59" hidden="1">{#N/A,#N/A,FALSE,"GDP_ORIGIN";#N/A,#N/A,FALSE,"EMP_POP"}</definedName>
    <definedName name="wrn.GDP." localSheetId="61" hidden="1">{#N/A,#N/A,FALSE,"GDP_ORIGIN";#N/A,#N/A,FALSE,"EMP_POP"}</definedName>
    <definedName name="wrn.GDP." hidden="1">{#N/A,#N/A,FALSE,"GDP_ORIGIN";#N/A,#N/A,FALSE,"EMP_POP"}</definedName>
    <definedName name="wrn.GGOVT." localSheetId="10" hidden="1">{#N/A,#N/A,FALSE,"GGOVT"}</definedName>
    <definedName name="wrn.GGOVT." localSheetId="31" hidden="1">{#N/A,#N/A,FALSE,"GGOVT"}</definedName>
    <definedName name="wrn.GGOVT." localSheetId="49" hidden="1">{#N/A,#N/A,FALSE,"GGOVT"}</definedName>
    <definedName name="wrn.GGOVT." localSheetId="50" hidden="1">{#N/A,#N/A,FALSE,"GGOVT"}</definedName>
    <definedName name="wrn.GGOVT." localSheetId="56" hidden="1">{#N/A,#N/A,FALSE,"GGOVT"}</definedName>
    <definedName name="wrn.GGOVT." localSheetId="57" hidden="1">{#N/A,#N/A,FALSE,"GGOVT"}</definedName>
    <definedName name="wrn.GGOVT." localSheetId="5" hidden="1">{#N/A,#N/A,FALSE,"GGOVT"}</definedName>
    <definedName name="wrn.GGOVT." localSheetId="59" hidden="1">{#N/A,#N/A,FALSE,"GGOVT"}</definedName>
    <definedName name="wrn.GGOVT." localSheetId="61" hidden="1">{#N/A,#N/A,FALSE,"GGOVT"}</definedName>
    <definedName name="wrn.GGOVT." hidden="1">{#N/A,#N/A,FALSE,"GGOVT"}</definedName>
    <definedName name="wrn.GGOVT2." localSheetId="10" hidden="1">{#N/A,#N/A,FALSE,"GGOVT2"}</definedName>
    <definedName name="wrn.GGOVT2." localSheetId="31" hidden="1">{#N/A,#N/A,FALSE,"GGOVT2"}</definedName>
    <definedName name="wrn.GGOVT2." localSheetId="49" hidden="1">{#N/A,#N/A,FALSE,"GGOVT2"}</definedName>
    <definedName name="wrn.GGOVT2." localSheetId="50" hidden="1">{#N/A,#N/A,FALSE,"GGOVT2"}</definedName>
    <definedName name="wrn.GGOVT2." localSheetId="56" hidden="1">{#N/A,#N/A,FALSE,"GGOVT2"}</definedName>
    <definedName name="wrn.GGOVT2." localSheetId="57" hidden="1">{#N/A,#N/A,FALSE,"GGOVT2"}</definedName>
    <definedName name="wrn.GGOVT2." localSheetId="5" hidden="1">{#N/A,#N/A,FALSE,"GGOVT2"}</definedName>
    <definedName name="wrn.GGOVT2." localSheetId="59" hidden="1">{#N/A,#N/A,FALSE,"GGOVT2"}</definedName>
    <definedName name="wrn.GGOVT2." localSheetId="61" hidden="1">{#N/A,#N/A,FALSE,"GGOVT2"}</definedName>
    <definedName name="wrn.GGOVT2." hidden="1">{#N/A,#N/A,FALSE,"GGOVT2"}</definedName>
    <definedName name="wrn.GGOVTPC." localSheetId="10" hidden="1">{#N/A,#N/A,FALSE,"GGOVT%"}</definedName>
    <definedName name="wrn.GGOVTPC." localSheetId="31" hidden="1">{#N/A,#N/A,FALSE,"GGOVT%"}</definedName>
    <definedName name="wrn.GGOVTPC." localSheetId="49" hidden="1">{#N/A,#N/A,FALSE,"GGOVT%"}</definedName>
    <definedName name="wrn.GGOVTPC." localSheetId="50" hidden="1">{#N/A,#N/A,FALSE,"GGOVT%"}</definedName>
    <definedName name="wrn.GGOVTPC." localSheetId="56" hidden="1">{#N/A,#N/A,FALSE,"GGOVT%"}</definedName>
    <definedName name="wrn.GGOVTPC." localSheetId="57" hidden="1">{#N/A,#N/A,FALSE,"GGOVT%"}</definedName>
    <definedName name="wrn.GGOVTPC." localSheetId="5" hidden="1">{#N/A,#N/A,FALSE,"GGOVT%"}</definedName>
    <definedName name="wrn.GGOVTPC." localSheetId="59" hidden="1">{#N/A,#N/A,FALSE,"GGOVT%"}</definedName>
    <definedName name="wrn.GGOVTPC." localSheetId="61" hidden="1">{#N/A,#N/A,FALSE,"GGOVT%"}</definedName>
    <definedName name="wrn.GGOVTPC." hidden="1">{#N/A,#N/A,FALSE,"GGOVT%"}</definedName>
    <definedName name="wrn.INCOMETX." localSheetId="10" hidden="1">{#N/A,#N/A,FALSE,"INCOMETX"}</definedName>
    <definedName name="wrn.INCOMETX." localSheetId="31" hidden="1">{#N/A,#N/A,FALSE,"INCOMETX"}</definedName>
    <definedName name="wrn.INCOMETX." localSheetId="49" hidden="1">{#N/A,#N/A,FALSE,"INCOMETX"}</definedName>
    <definedName name="wrn.INCOMETX." localSheetId="50" hidden="1">{#N/A,#N/A,FALSE,"INCOMETX"}</definedName>
    <definedName name="wrn.INCOMETX." localSheetId="56" hidden="1">{#N/A,#N/A,FALSE,"INCOMETX"}</definedName>
    <definedName name="wrn.INCOMETX." localSheetId="57" hidden="1">{#N/A,#N/A,FALSE,"INCOMETX"}</definedName>
    <definedName name="wrn.INCOMETX." localSheetId="5" hidden="1">{#N/A,#N/A,FALSE,"INCOMETX"}</definedName>
    <definedName name="wrn.INCOMETX." localSheetId="59" hidden="1">{#N/A,#N/A,FALSE,"INCOMETX"}</definedName>
    <definedName name="wrn.INCOMETX." localSheetId="61" hidden="1">{#N/A,#N/A,FALSE,"INCOMETX"}</definedName>
    <definedName name="wrn.INCOMETX." hidden="1">{#N/A,#N/A,FALSE,"INCOMETX"}</definedName>
    <definedName name="wrn.Input._.and._.output._.tables." localSheetId="10" hidden="1">{#N/A,#N/A,FALSE,"SimInp1";#N/A,#N/A,FALSE,"SimInp2";#N/A,#N/A,FALSE,"SimOut1";#N/A,#N/A,FALSE,"SimOut2";#N/A,#N/A,FALSE,"SimOut3";#N/A,#N/A,FALSE,"SimOut4";#N/A,#N/A,FALSE,"SimOut5"}</definedName>
    <definedName name="wrn.Input._.and._.output._.tables." localSheetId="31" hidden="1">{#N/A,#N/A,FALSE,"SimInp1";#N/A,#N/A,FALSE,"SimInp2";#N/A,#N/A,FALSE,"SimOut1";#N/A,#N/A,FALSE,"SimOut2";#N/A,#N/A,FALSE,"SimOut3";#N/A,#N/A,FALSE,"SimOut4";#N/A,#N/A,FALSE,"SimOut5"}</definedName>
    <definedName name="wrn.Input._.and._.output._.tables." localSheetId="49" hidden="1">{#N/A,#N/A,FALSE,"SimInp1";#N/A,#N/A,FALSE,"SimInp2";#N/A,#N/A,FALSE,"SimOut1";#N/A,#N/A,FALSE,"SimOut2";#N/A,#N/A,FALSE,"SimOut3";#N/A,#N/A,FALSE,"SimOut4";#N/A,#N/A,FALSE,"SimOut5"}</definedName>
    <definedName name="wrn.Input._.and._.output._.tables." localSheetId="50" hidden="1">{#N/A,#N/A,FALSE,"SimInp1";#N/A,#N/A,FALSE,"SimInp2";#N/A,#N/A,FALSE,"SimOut1";#N/A,#N/A,FALSE,"SimOut2";#N/A,#N/A,FALSE,"SimOut3";#N/A,#N/A,FALSE,"SimOut4";#N/A,#N/A,FALSE,"SimOut5"}</definedName>
    <definedName name="wrn.Input._.and._.output._.tables." localSheetId="56" hidden="1">{#N/A,#N/A,FALSE,"SimInp1";#N/A,#N/A,FALSE,"SimInp2";#N/A,#N/A,FALSE,"SimOut1";#N/A,#N/A,FALSE,"SimOut2";#N/A,#N/A,FALSE,"SimOut3";#N/A,#N/A,FALSE,"SimOut4";#N/A,#N/A,FALSE,"SimOut5"}</definedName>
    <definedName name="wrn.Input._.and._.output._.tables." localSheetId="57"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59" hidden="1">{#N/A,#N/A,FALSE,"SimInp1";#N/A,#N/A,FALSE,"SimInp2";#N/A,#N/A,FALSE,"SimOut1";#N/A,#N/A,FALSE,"SimOut2";#N/A,#N/A,FALSE,"SimOut3";#N/A,#N/A,FALSE,"SimOut4";#N/A,#N/A,FALSE,"SimOut5"}</definedName>
    <definedName name="wrn.Input._.and._.output._.tables." localSheetId="6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0" hidden="1">{#N/A,#N/A,FALSE,"INTERST"}</definedName>
    <definedName name="wrn.INTERST." localSheetId="31" hidden="1">{#N/A,#N/A,FALSE,"INTERST"}</definedName>
    <definedName name="wrn.INTERST." localSheetId="49" hidden="1">{#N/A,#N/A,FALSE,"INTERST"}</definedName>
    <definedName name="wrn.INTERST." localSheetId="50" hidden="1">{#N/A,#N/A,FALSE,"INTERST"}</definedName>
    <definedName name="wrn.INTERST." localSheetId="56" hidden="1">{#N/A,#N/A,FALSE,"INTERST"}</definedName>
    <definedName name="wrn.INTERST." localSheetId="57" hidden="1">{#N/A,#N/A,FALSE,"INTERST"}</definedName>
    <definedName name="wrn.INTERST." localSheetId="5" hidden="1">{#N/A,#N/A,FALSE,"INTERST"}</definedName>
    <definedName name="wrn.INTERST." localSheetId="59" hidden="1">{#N/A,#N/A,FALSE,"INTERST"}</definedName>
    <definedName name="wrn.INTERST." localSheetId="61" hidden="1">{#N/A,#N/A,FALSE,"INTERST"}</definedName>
    <definedName name="wrn.INTERST." hidden="1">{#N/A,#N/A,FALSE,"INTERST"}</definedName>
    <definedName name="wrn.Main._.Economic._.Indicators." localSheetId="10" hidden="1">{"Main Economic Indicators",#N/A,FALSE,"C"}</definedName>
    <definedName name="wrn.Main._.Economic._.Indicators." localSheetId="31" hidden="1">{"Main Economic Indicators",#N/A,FALSE,"C"}</definedName>
    <definedName name="wrn.Main._.Economic._.Indicators." localSheetId="49" hidden="1">{"Main Economic Indicators",#N/A,FALSE,"C"}</definedName>
    <definedName name="wrn.Main._.Economic._.Indicators." localSheetId="50" hidden="1">{"Main Economic Indicators",#N/A,FALSE,"C"}</definedName>
    <definedName name="wrn.Main._.Economic._.Indicators." localSheetId="56" hidden="1">{"Main Economic Indicators",#N/A,FALSE,"C"}</definedName>
    <definedName name="wrn.Main._.Economic._.Indicators." localSheetId="57" hidden="1">{"Main Economic Indicators",#N/A,FALSE,"C"}</definedName>
    <definedName name="wrn.Main._.Economic._.Indicators." localSheetId="5" hidden="1">{"Main Economic Indicators",#N/A,FALSE,"C"}</definedName>
    <definedName name="wrn.Main._.Economic._.Indicators." localSheetId="59" hidden="1">{"Main Economic Indicators",#N/A,FALSE,"C"}</definedName>
    <definedName name="wrn.Main._.Economic._.Indicators." localSheetId="61" hidden="1">{"Main Economic Indicators",#N/A,FALSE,"C"}</definedName>
    <definedName name="wrn.Main._.Economic._.Indicators." hidden="1">{"Main Economic Indicators",#N/A,FALSE,"C"}</definedName>
    <definedName name="wrn.MBADOP." localSheetId="10" hidden="1">{"BOP_TAB",#N/A,FALSE,"N";"MIDTERM_TAB",#N/A,FALSE,"O";"FUND_CRED",#N/A,FALSE,"P";"DEBT_TAB1",#N/A,FALSE,"Q";"DEBT_TAB2",#N/A,FALSE,"Q";"FORFIN_TAB1",#N/A,FALSE,"R";"FORFIN_TAB2",#N/A,FALSE,"R";"BOP_ANALY",#N/A,FALSE,"U"}</definedName>
    <definedName name="wrn.MBADOP." localSheetId="31" hidden="1">{"BOP_TAB",#N/A,FALSE,"N";"MIDTERM_TAB",#N/A,FALSE,"O";"FUND_CRED",#N/A,FALSE,"P";"DEBT_TAB1",#N/A,FALSE,"Q";"DEBT_TAB2",#N/A,FALSE,"Q";"FORFIN_TAB1",#N/A,FALSE,"R";"FORFIN_TAB2",#N/A,FALSE,"R";"BOP_ANALY",#N/A,FALSE,"U"}</definedName>
    <definedName name="wrn.MBADOP." localSheetId="49" hidden="1">{"BOP_TAB",#N/A,FALSE,"N";"MIDTERM_TAB",#N/A,FALSE,"O";"FUND_CRED",#N/A,FALSE,"P";"DEBT_TAB1",#N/A,FALSE,"Q";"DEBT_TAB2",#N/A,FALSE,"Q";"FORFIN_TAB1",#N/A,FALSE,"R";"FORFIN_TAB2",#N/A,FALSE,"R";"BOP_ANALY",#N/A,FALSE,"U"}</definedName>
    <definedName name="wrn.MBADOP." localSheetId="50" hidden="1">{"BOP_TAB",#N/A,FALSE,"N";"MIDTERM_TAB",#N/A,FALSE,"O";"FUND_CRED",#N/A,FALSE,"P";"DEBT_TAB1",#N/A,FALSE,"Q";"DEBT_TAB2",#N/A,FALSE,"Q";"FORFIN_TAB1",#N/A,FALSE,"R";"FORFIN_TAB2",#N/A,FALSE,"R";"BOP_ANALY",#N/A,FALSE,"U"}</definedName>
    <definedName name="wrn.MBADOP." localSheetId="56" hidden="1">{"BOP_TAB",#N/A,FALSE,"N";"MIDTERM_TAB",#N/A,FALSE,"O";"FUND_CRED",#N/A,FALSE,"P";"DEBT_TAB1",#N/A,FALSE,"Q";"DEBT_TAB2",#N/A,FALSE,"Q";"FORFIN_TAB1",#N/A,FALSE,"R";"FORFIN_TAB2",#N/A,FALSE,"R";"BOP_ANALY",#N/A,FALSE,"U"}</definedName>
    <definedName name="wrn.MBADOP." localSheetId="57" hidden="1">{"BOP_TAB",#N/A,FALSE,"N";"MIDTERM_TAB",#N/A,FALSE,"O";"FUND_CRED",#N/A,FALSE,"P";"DEBT_TAB1",#N/A,FALSE,"Q";"DEBT_TAB2",#N/A,FALSE,"Q";"FORFIN_TAB1",#N/A,FALSE,"R";"FORFIN_TAB2",#N/A,FALSE,"R";"BOP_ANALY",#N/A,FALSE,"U"}</definedName>
    <definedName name="wrn.MBADOP." localSheetId="5" hidden="1">{"BOP_TAB",#N/A,FALSE,"N";"MIDTERM_TAB",#N/A,FALSE,"O";"FUND_CRED",#N/A,FALSE,"P";"DEBT_TAB1",#N/A,FALSE,"Q";"DEBT_TAB2",#N/A,FALSE,"Q";"FORFIN_TAB1",#N/A,FALSE,"R";"FORFIN_TAB2",#N/A,FALSE,"R";"BOP_ANALY",#N/A,FALSE,"U"}</definedName>
    <definedName name="wrn.MBADOP." localSheetId="59" hidden="1">{"BOP_TAB",#N/A,FALSE,"N";"MIDTERM_TAB",#N/A,FALSE,"O";"FUND_CRED",#N/A,FALSE,"P";"DEBT_TAB1",#N/A,FALSE,"Q";"DEBT_TAB2",#N/A,FALSE,"Q";"FORFIN_TAB1",#N/A,FALSE,"R";"FORFIN_TAB2",#N/A,FALSE,"R";"BOP_ANALY",#N/A,FALSE,"U"}</definedName>
    <definedName name="wrn.MBADOP." localSheetId="61" hidden="1">{"BOP_TAB",#N/A,FALSE,"N";"MIDTERM_TAB",#N/A,FALSE,"O";"FUND_CRED",#N/A,FALSE,"P";"DEBT_TAB1",#N/A,FALSE,"Q";"DEBT_TAB2",#N/A,FALSE,"Q";"FORFIN_TAB1",#N/A,FALSE,"R";"FORFIN_TAB2",#N/A,FALSE,"R";"BOP_ANALY",#N/A,FALSE,"U"}</definedName>
    <definedName name="wrn.MBADOP."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31" hidden="1">{"BOP_TAB",#N/A,FALSE,"N";"MIDTERM_TAB",#N/A,FALSE,"O";"FUND_CRED",#N/A,FALSE,"P";"DEBT_TAB1",#N/A,FALSE,"Q";"DEBT_TAB2",#N/A,FALSE,"Q";"FORFIN_TAB1",#N/A,FALSE,"R";"FORFIN_TAB2",#N/A,FALSE,"R";"BOP_ANALY",#N/A,FALSE,"U"}</definedName>
    <definedName name="wrn.MDABOP." localSheetId="49" hidden="1">{"BOP_TAB",#N/A,FALSE,"N";"MIDTERM_TAB",#N/A,FALSE,"O";"FUND_CRED",#N/A,FALSE,"P";"DEBT_TAB1",#N/A,FALSE,"Q";"DEBT_TAB2",#N/A,FALSE,"Q";"FORFIN_TAB1",#N/A,FALSE,"R";"FORFIN_TAB2",#N/A,FALSE,"R";"BOP_ANALY",#N/A,FALSE,"U"}</definedName>
    <definedName name="wrn.MDABOP." localSheetId="50" hidden="1">{"BOP_TAB",#N/A,FALSE,"N";"MIDTERM_TAB",#N/A,FALSE,"O";"FUND_CRED",#N/A,FALSE,"P";"DEBT_TAB1",#N/A,FALSE,"Q";"DEBT_TAB2",#N/A,FALSE,"Q";"FORFIN_TAB1",#N/A,FALSE,"R";"FORFIN_TAB2",#N/A,FALSE,"R";"BOP_ANALY",#N/A,FALSE,"U"}</definedName>
    <definedName name="wrn.MDABOP." localSheetId="56" hidden="1">{"BOP_TAB",#N/A,FALSE,"N";"MIDTERM_TAB",#N/A,FALSE,"O";"FUND_CRED",#N/A,FALSE,"P";"DEBT_TAB1",#N/A,FALSE,"Q";"DEBT_TAB2",#N/A,FALSE,"Q";"FORFIN_TAB1",#N/A,FALSE,"R";"FORFIN_TAB2",#N/A,FALSE,"R";"BOP_ANALY",#N/A,FALSE,"U"}</definedName>
    <definedName name="wrn.MDABOP." localSheetId="57"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59" hidden="1">{"BOP_TAB",#N/A,FALSE,"N";"MIDTERM_TAB",#N/A,FALSE,"O";"FUND_CRED",#N/A,FALSE,"P";"DEBT_TAB1",#N/A,FALSE,"Q";"DEBT_TAB2",#N/A,FALSE,"Q";"FORFIN_TAB1",#N/A,FALSE,"R";"FORFIN_TAB2",#N/A,FALSE,"R";"BOP_ANALY",#N/A,FALSE,"U"}</definedName>
    <definedName name="wrn.MDABOP." localSheetId="6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0" hidden="1">{"MONA",#N/A,FALSE,"S"}</definedName>
    <definedName name="wrn.MONA." localSheetId="31" hidden="1">{"MONA",#N/A,FALSE,"S"}</definedName>
    <definedName name="wrn.MONA." localSheetId="49" hidden="1">{"MONA",#N/A,FALSE,"S"}</definedName>
    <definedName name="wrn.MONA." localSheetId="50" hidden="1">{"MONA",#N/A,FALSE,"S"}</definedName>
    <definedName name="wrn.MONA." localSheetId="56" hidden="1">{"MONA",#N/A,FALSE,"S"}</definedName>
    <definedName name="wrn.MONA." localSheetId="57" hidden="1">{"MONA",#N/A,FALSE,"S"}</definedName>
    <definedName name="wrn.MONA." localSheetId="5" hidden="1">{"MONA",#N/A,FALSE,"S"}</definedName>
    <definedName name="wrn.MONA." localSheetId="59" hidden="1">{"MONA",#N/A,FALSE,"S"}</definedName>
    <definedName name="wrn.MONA." localSheetId="61" hidden="1">{"MONA",#N/A,FALSE,"S"}</definedName>
    <definedName name="wrn.MONA." hidden="1">{"MONA",#N/A,FALSE,"S"}</definedName>
    <definedName name="wrn.MS." localSheetId="10" hidden="1">{#N/A,#N/A,FALSE,"MS"}</definedName>
    <definedName name="wrn.MS." localSheetId="31" hidden="1">{#N/A,#N/A,FALSE,"MS"}</definedName>
    <definedName name="wrn.MS." localSheetId="49" hidden="1">{#N/A,#N/A,FALSE,"MS"}</definedName>
    <definedName name="wrn.MS." localSheetId="50" hidden="1">{#N/A,#N/A,FALSE,"MS"}</definedName>
    <definedName name="wrn.MS." localSheetId="56" hidden="1">{#N/A,#N/A,FALSE,"MS"}</definedName>
    <definedName name="wrn.MS." localSheetId="57" hidden="1">{#N/A,#N/A,FALSE,"MS"}</definedName>
    <definedName name="wrn.MS." localSheetId="5" hidden="1">{#N/A,#N/A,FALSE,"MS"}</definedName>
    <definedName name="wrn.MS." localSheetId="59" hidden="1">{#N/A,#N/A,FALSE,"MS"}</definedName>
    <definedName name="wrn.MS." localSheetId="61" hidden="1">{#N/A,#N/A,FALSE,"MS"}</definedName>
    <definedName name="wrn.MS." hidden="1">{#N/A,#N/A,FALSE,"MS"}</definedName>
    <definedName name="wrn.MUS_RED_May02." localSheetId="10"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31"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9"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50"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56"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57"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5"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59"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61"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NBG." localSheetId="10" hidden="1">{#N/A,#N/A,FALSE,"NBG"}</definedName>
    <definedName name="wrn.NBG." localSheetId="31" hidden="1">{#N/A,#N/A,FALSE,"NBG"}</definedName>
    <definedName name="wrn.NBG." localSheetId="49" hidden="1">{#N/A,#N/A,FALSE,"NBG"}</definedName>
    <definedName name="wrn.NBG." localSheetId="50" hidden="1">{#N/A,#N/A,FALSE,"NBG"}</definedName>
    <definedName name="wrn.NBG." localSheetId="56" hidden="1">{#N/A,#N/A,FALSE,"NBG"}</definedName>
    <definedName name="wrn.NBG." localSheetId="57" hidden="1">{#N/A,#N/A,FALSE,"NBG"}</definedName>
    <definedName name="wrn.NBG." localSheetId="5" hidden="1">{#N/A,#N/A,FALSE,"NBG"}</definedName>
    <definedName name="wrn.NBG." localSheetId="59" hidden="1">{#N/A,#N/A,FALSE,"NBG"}</definedName>
    <definedName name="wrn.NBG." localSheetId="61" hidden="1">{#N/A,#N/A,FALSE,"NBG"}</definedName>
    <definedName name="wrn.NBG." hidden="1">{#N/A,#N/A,FALSE,"NBG"}</definedName>
    <definedName name="wrn.Output._.tables." localSheetId="10" hidden="1">{#N/A,#N/A,FALSE,"I";#N/A,#N/A,FALSE,"J";#N/A,#N/A,FALSE,"K";#N/A,#N/A,FALSE,"L";#N/A,#N/A,FALSE,"M";#N/A,#N/A,FALSE,"N";#N/A,#N/A,FALSE,"O"}</definedName>
    <definedName name="wrn.Output._.tables." localSheetId="31" hidden="1">{#N/A,#N/A,FALSE,"I";#N/A,#N/A,FALSE,"J";#N/A,#N/A,FALSE,"K";#N/A,#N/A,FALSE,"L";#N/A,#N/A,FALSE,"M";#N/A,#N/A,FALSE,"N";#N/A,#N/A,FALSE,"O"}</definedName>
    <definedName name="wrn.Output._.tables." localSheetId="49" hidden="1">{#N/A,#N/A,FALSE,"I";#N/A,#N/A,FALSE,"J";#N/A,#N/A,FALSE,"K";#N/A,#N/A,FALSE,"L";#N/A,#N/A,FALSE,"M";#N/A,#N/A,FALSE,"N";#N/A,#N/A,FALSE,"O"}</definedName>
    <definedName name="wrn.Output._.tables." localSheetId="50" hidden="1">{#N/A,#N/A,FALSE,"I";#N/A,#N/A,FALSE,"J";#N/A,#N/A,FALSE,"K";#N/A,#N/A,FALSE,"L";#N/A,#N/A,FALSE,"M";#N/A,#N/A,FALSE,"N";#N/A,#N/A,FALSE,"O"}</definedName>
    <definedName name="wrn.Output._.tables." localSheetId="56" hidden="1">{#N/A,#N/A,FALSE,"I";#N/A,#N/A,FALSE,"J";#N/A,#N/A,FALSE,"K";#N/A,#N/A,FALSE,"L";#N/A,#N/A,FALSE,"M";#N/A,#N/A,FALSE,"N";#N/A,#N/A,FALSE,"O"}</definedName>
    <definedName name="wrn.Output._.tables." localSheetId="57" hidden="1">{#N/A,#N/A,FALSE,"I";#N/A,#N/A,FALSE,"J";#N/A,#N/A,FALSE,"K";#N/A,#N/A,FALSE,"L";#N/A,#N/A,FALSE,"M";#N/A,#N/A,FALSE,"N";#N/A,#N/A,FALSE,"O"}</definedName>
    <definedName name="wrn.Output._.tables." localSheetId="5" hidden="1">{#N/A,#N/A,FALSE,"I";#N/A,#N/A,FALSE,"J";#N/A,#N/A,FALSE,"K";#N/A,#N/A,FALSE,"L";#N/A,#N/A,FALSE,"M";#N/A,#N/A,FALSE,"N";#N/A,#N/A,FALSE,"O"}</definedName>
    <definedName name="wrn.Output._.tables." localSheetId="59" hidden="1">{#N/A,#N/A,FALSE,"I";#N/A,#N/A,FALSE,"J";#N/A,#N/A,FALSE,"K";#N/A,#N/A,FALSE,"L";#N/A,#N/A,FALSE,"M";#N/A,#N/A,FALSE,"N";#N/A,#N/A,FALSE,"O"}</definedName>
    <definedName name="wrn.Output._.tables." localSheetId="61" hidden="1">{#N/A,#N/A,FALSE,"I";#N/A,#N/A,FALSE,"J";#N/A,#N/A,FALSE,"K";#N/A,#N/A,FALSE,"L";#N/A,#N/A,FALSE,"M";#N/A,#N/A,FALSE,"N";#N/A,#N/A,FALSE,"O"}</definedName>
    <definedName name="wrn.Output._.tables." hidden="1">{#N/A,#N/A,FALSE,"I";#N/A,#N/A,FALSE,"J";#N/A,#N/A,FALSE,"K";#N/A,#N/A,FALSE,"L";#N/A,#N/A,FALSE,"M";#N/A,#N/A,FALSE,"N";#N/A,#N/A,FALSE,"O"}</definedName>
    <definedName name="wrn.PASMON." localSheetId="10" hidden="1">{"1",#N/A,FALSE,"Pasivos Mon";"2",#N/A,FALSE,"Pasivos Mon"}</definedName>
    <definedName name="wrn.PASMON." localSheetId="31" hidden="1">{"1",#N/A,FALSE,"Pasivos Mon";"2",#N/A,FALSE,"Pasivos Mon"}</definedName>
    <definedName name="wrn.PASMON." localSheetId="49" hidden="1">{"1",#N/A,FALSE,"Pasivos Mon";"2",#N/A,FALSE,"Pasivos Mon"}</definedName>
    <definedName name="wrn.PASMON." localSheetId="50" hidden="1">{"1",#N/A,FALSE,"Pasivos Mon";"2",#N/A,FALSE,"Pasivos Mon"}</definedName>
    <definedName name="wrn.PASMON." localSheetId="56" hidden="1">{"1",#N/A,FALSE,"Pasivos Mon";"2",#N/A,FALSE,"Pasivos Mon"}</definedName>
    <definedName name="wrn.PASMON." localSheetId="57" hidden="1">{"1",#N/A,FALSE,"Pasivos Mon";"2",#N/A,FALSE,"Pasivos Mon"}</definedName>
    <definedName name="wrn.PASMON." localSheetId="5" hidden="1">{"1",#N/A,FALSE,"Pasivos Mon";"2",#N/A,FALSE,"Pasivos Mon"}</definedName>
    <definedName name="wrn.PASMON." localSheetId="59" hidden="1">{"1",#N/A,FALSE,"Pasivos Mon";"2",#N/A,FALSE,"Pasivos Mon"}</definedName>
    <definedName name="wrn.PASMON." localSheetId="61" hidden="1">{"1",#N/A,FALSE,"Pasivos Mon";"2",#N/A,FALSE,"Pasivos Mon"}</definedName>
    <definedName name="wrn.PASMON." hidden="1">{"1",#N/A,FALSE,"Pasivos Mon";"2",#N/A,FALSE,"Pasivos Mon"}</definedName>
    <definedName name="wrn.PCPI." localSheetId="10" hidden="1">{#N/A,#N/A,FALSE,"PCPI"}</definedName>
    <definedName name="wrn.PCPI." localSheetId="31" hidden="1">{#N/A,#N/A,FALSE,"PCPI"}</definedName>
    <definedName name="wrn.PCPI." localSheetId="49" hidden="1">{#N/A,#N/A,FALSE,"PCPI"}</definedName>
    <definedName name="wrn.PCPI." localSheetId="50" hidden="1">{#N/A,#N/A,FALSE,"PCPI"}</definedName>
    <definedName name="wrn.PCPI." localSheetId="56" hidden="1">{#N/A,#N/A,FALSE,"PCPI"}</definedName>
    <definedName name="wrn.PCPI." localSheetId="57" hidden="1">{#N/A,#N/A,FALSE,"PCPI"}</definedName>
    <definedName name="wrn.PCPI." localSheetId="5" hidden="1">{#N/A,#N/A,FALSE,"PCPI"}</definedName>
    <definedName name="wrn.PCPI." localSheetId="59" hidden="1">{#N/A,#N/A,FALSE,"PCPI"}</definedName>
    <definedName name="wrn.PCPI." localSheetId="61" hidden="1">{#N/A,#N/A,FALSE,"PCPI"}</definedName>
    <definedName name="wrn.PCPI." hidden="1">{#N/A,#N/A,FALSE,"PCPI"}</definedName>
    <definedName name="wrn.PENSION." localSheetId="10" hidden="1">{#N/A,#N/A,FALSE,"PENSION"}</definedName>
    <definedName name="wrn.PENSION." localSheetId="31" hidden="1">{#N/A,#N/A,FALSE,"PENSION"}</definedName>
    <definedName name="wrn.PENSION." localSheetId="49" hidden="1">{#N/A,#N/A,FALSE,"PENSION"}</definedName>
    <definedName name="wrn.PENSION." localSheetId="50" hidden="1">{#N/A,#N/A,FALSE,"PENSION"}</definedName>
    <definedName name="wrn.PENSION." localSheetId="56" hidden="1">{#N/A,#N/A,FALSE,"PENSION"}</definedName>
    <definedName name="wrn.PENSION." localSheetId="57" hidden="1">{#N/A,#N/A,FALSE,"PENSION"}</definedName>
    <definedName name="wrn.PENSION." localSheetId="5" hidden="1">{#N/A,#N/A,FALSE,"PENSION"}</definedName>
    <definedName name="wrn.PENSION." localSheetId="59" hidden="1">{#N/A,#N/A,FALSE,"PENSION"}</definedName>
    <definedName name="wrn.PENSION." localSheetId="61" hidden="1">{#N/A,#N/A,FALSE,"PENSION"}</definedName>
    <definedName name="wrn.PENSION." hidden="1">{#N/A,#N/A,FALSE,"PENSION"}</definedName>
    <definedName name="wrn.Program." localSheetId="10" hidden="1">{"Tab1",#N/A,FALSE,"P";"Tab2",#N/A,FALSE,"P"}</definedName>
    <definedName name="wrn.Program." localSheetId="31" hidden="1">{"Tab1",#N/A,FALSE,"P";"Tab2",#N/A,FALSE,"P"}</definedName>
    <definedName name="wrn.Program." localSheetId="49" hidden="1">{"Tab1",#N/A,FALSE,"P";"Tab2",#N/A,FALSE,"P"}</definedName>
    <definedName name="wrn.Program." localSheetId="50" hidden="1">{"Tab1",#N/A,FALSE,"P";"Tab2",#N/A,FALSE,"P"}</definedName>
    <definedName name="wrn.Program." localSheetId="56" hidden="1">{"Tab1",#N/A,FALSE,"P";"Tab2",#N/A,FALSE,"P"}</definedName>
    <definedName name="wrn.Program." localSheetId="57" hidden="1">{"Tab1",#N/A,FALSE,"P";"Tab2",#N/A,FALSE,"P"}</definedName>
    <definedName name="wrn.Program." localSheetId="5" hidden="1">{"Tab1",#N/A,FALSE,"P";"Tab2",#N/A,FALSE,"P"}</definedName>
    <definedName name="wrn.Program." localSheetId="59" hidden="1">{"Tab1",#N/A,FALSE,"P";"Tab2",#N/A,FALSE,"P"}</definedName>
    <definedName name="wrn.Program." localSheetId="61" hidden="1">{"Tab1",#N/A,FALSE,"P";"Tab2",#N/A,FALSE,"P"}</definedName>
    <definedName name="wrn.Program." hidden="1">{"Tab1",#N/A,FALSE,"P";"Tab2",#N/A,FALSE,"P"}</definedName>
    <definedName name="wrn.PRUDENT." localSheetId="10" hidden="1">{#N/A,#N/A,FALSE,"PRUDENT"}</definedName>
    <definedName name="wrn.PRUDENT." localSheetId="31" hidden="1">{#N/A,#N/A,FALSE,"PRUDENT"}</definedName>
    <definedName name="wrn.PRUDENT." localSheetId="49" hidden="1">{#N/A,#N/A,FALSE,"PRUDENT"}</definedName>
    <definedName name="wrn.PRUDENT." localSheetId="50" hidden="1">{#N/A,#N/A,FALSE,"PRUDENT"}</definedName>
    <definedName name="wrn.PRUDENT." localSheetId="56" hidden="1">{#N/A,#N/A,FALSE,"PRUDENT"}</definedName>
    <definedName name="wrn.PRUDENT." localSheetId="57" hidden="1">{#N/A,#N/A,FALSE,"PRUDENT"}</definedName>
    <definedName name="wrn.PRUDENT." localSheetId="5" hidden="1">{#N/A,#N/A,FALSE,"PRUDENT"}</definedName>
    <definedName name="wrn.PRUDENT." localSheetId="59" hidden="1">{#N/A,#N/A,FALSE,"PRUDENT"}</definedName>
    <definedName name="wrn.PRUDENT." localSheetId="61" hidden="1">{#N/A,#N/A,FALSE,"PRUDENT"}</definedName>
    <definedName name="wrn.PRUDENT." hidden="1">{#N/A,#N/A,FALSE,"PRUDENT"}</definedName>
    <definedName name="wrn.PUBLEXP." localSheetId="10" hidden="1">{#N/A,#N/A,FALSE,"PUBLEXP"}</definedName>
    <definedName name="wrn.PUBLEXP." localSheetId="31" hidden="1">{#N/A,#N/A,FALSE,"PUBLEXP"}</definedName>
    <definedName name="wrn.PUBLEXP." localSheetId="49" hidden="1">{#N/A,#N/A,FALSE,"PUBLEXP"}</definedName>
    <definedName name="wrn.PUBLEXP." localSheetId="50" hidden="1">{#N/A,#N/A,FALSE,"PUBLEXP"}</definedName>
    <definedName name="wrn.PUBLEXP." localSheetId="56" hidden="1">{#N/A,#N/A,FALSE,"PUBLEXP"}</definedName>
    <definedName name="wrn.PUBLEXP." localSheetId="57" hidden="1">{#N/A,#N/A,FALSE,"PUBLEXP"}</definedName>
    <definedName name="wrn.PUBLEXP." localSheetId="5" hidden="1">{#N/A,#N/A,FALSE,"PUBLEXP"}</definedName>
    <definedName name="wrn.PUBLEXP." localSheetId="59" hidden="1">{#N/A,#N/A,FALSE,"PUBLEXP"}</definedName>
    <definedName name="wrn.PUBLEXP." localSheetId="61" hidden="1">{#N/A,#N/A,FALSE,"PUBLEXP"}</definedName>
    <definedName name="wrn.PUBLEXP." hidden="1">{#N/A,#N/A,FALSE,"PUBLEXP"}</definedName>
    <definedName name="wrn.Red_Mus_May02." localSheetId="10" hidden="1">{"RED_T21",#N/A,FALSE,"RED21";"RED_T22",#N/A,FALSE,"RED22";"RED_T23",#N/A,FALSE,"RED23";"RED_T24",#N/A,FALSE,"RED24";"RED_T25",#N/A,FALSE,"RED25";"RED_T26",#N/A,FALSE,"RED26";"RED_T27",#N/A,FALSE,"RED27";"RED_T28",#N/A,FALSE,"RED28";"RED_T29A",#N/A,FALSE,"RED29";"RED_T29B",#N/A,FALSE,"RED29"}</definedName>
    <definedName name="wrn.Red_Mus_May02." localSheetId="31" hidden="1">{"RED_T21",#N/A,FALSE,"RED21";"RED_T22",#N/A,FALSE,"RED22";"RED_T23",#N/A,FALSE,"RED23";"RED_T24",#N/A,FALSE,"RED24";"RED_T25",#N/A,FALSE,"RED25";"RED_T26",#N/A,FALSE,"RED26";"RED_T27",#N/A,FALSE,"RED27";"RED_T28",#N/A,FALSE,"RED28";"RED_T29A",#N/A,FALSE,"RED29";"RED_T29B",#N/A,FALSE,"RED29"}</definedName>
    <definedName name="wrn.Red_Mus_May02." localSheetId="49" hidden="1">{"RED_T21",#N/A,FALSE,"RED21";"RED_T22",#N/A,FALSE,"RED22";"RED_T23",#N/A,FALSE,"RED23";"RED_T24",#N/A,FALSE,"RED24";"RED_T25",#N/A,FALSE,"RED25";"RED_T26",#N/A,FALSE,"RED26";"RED_T27",#N/A,FALSE,"RED27";"RED_T28",#N/A,FALSE,"RED28";"RED_T29A",#N/A,FALSE,"RED29";"RED_T29B",#N/A,FALSE,"RED29"}</definedName>
    <definedName name="wrn.Red_Mus_May02." localSheetId="50" hidden="1">{"RED_T21",#N/A,FALSE,"RED21";"RED_T22",#N/A,FALSE,"RED22";"RED_T23",#N/A,FALSE,"RED23";"RED_T24",#N/A,FALSE,"RED24";"RED_T25",#N/A,FALSE,"RED25";"RED_T26",#N/A,FALSE,"RED26";"RED_T27",#N/A,FALSE,"RED27";"RED_T28",#N/A,FALSE,"RED28";"RED_T29A",#N/A,FALSE,"RED29";"RED_T29B",#N/A,FALSE,"RED29"}</definedName>
    <definedName name="wrn.Red_Mus_May02." localSheetId="56" hidden="1">{"RED_T21",#N/A,FALSE,"RED21";"RED_T22",#N/A,FALSE,"RED22";"RED_T23",#N/A,FALSE,"RED23";"RED_T24",#N/A,FALSE,"RED24";"RED_T25",#N/A,FALSE,"RED25";"RED_T26",#N/A,FALSE,"RED26";"RED_T27",#N/A,FALSE,"RED27";"RED_T28",#N/A,FALSE,"RED28";"RED_T29A",#N/A,FALSE,"RED29";"RED_T29B",#N/A,FALSE,"RED29"}</definedName>
    <definedName name="wrn.Red_Mus_May02." localSheetId="57" hidden="1">{"RED_T21",#N/A,FALSE,"RED21";"RED_T22",#N/A,FALSE,"RED22";"RED_T23",#N/A,FALSE,"RED23";"RED_T24",#N/A,FALSE,"RED24";"RED_T25",#N/A,FALSE,"RED25";"RED_T26",#N/A,FALSE,"RED26";"RED_T27",#N/A,FALSE,"RED27";"RED_T28",#N/A,FALSE,"RED28";"RED_T29A",#N/A,FALSE,"RED29";"RED_T29B",#N/A,FALSE,"RED29"}</definedName>
    <definedName name="wrn.Red_Mus_May02." localSheetId="5" hidden="1">{"RED_T21",#N/A,FALSE,"RED21";"RED_T22",#N/A,FALSE,"RED22";"RED_T23",#N/A,FALSE,"RED23";"RED_T24",#N/A,FALSE,"RED24";"RED_T25",#N/A,FALSE,"RED25";"RED_T26",#N/A,FALSE,"RED26";"RED_T27",#N/A,FALSE,"RED27";"RED_T28",#N/A,FALSE,"RED28";"RED_T29A",#N/A,FALSE,"RED29";"RED_T29B",#N/A,FALSE,"RED29"}</definedName>
    <definedName name="wrn.Red_Mus_May02." localSheetId="59" hidden="1">{"RED_T21",#N/A,FALSE,"RED21";"RED_T22",#N/A,FALSE,"RED22";"RED_T23",#N/A,FALSE,"RED23";"RED_T24",#N/A,FALSE,"RED24";"RED_T25",#N/A,FALSE,"RED25";"RED_T26",#N/A,FALSE,"RED26";"RED_T27",#N/A,FALSE,"RED27";"RED_T28",#N/A,FALSE,"RED28";"RED_T29A",#N/A,FALSE,"RED29";"RED_T29B",#N/A,FALSE,"RED29"}</definedName>
    <definedName name="wrn.Red_Mus_May02." localSheetId="61" hidden="1">{"RED_T21",#N/A,FALSE,"RED21";"RED_T22",#N/A,FALSE,"RED22";"RED_T23",#N/A,FALSE,"RED23";"RED_T24",#N/A,FALSE,"RED24";"RED_T25",#N/A,FALSE,"RED25";"RED_T26",#N/A,FALSE,"RED26";"RED_T27",#N/A,FALSE,"RED27";"RED_T28",#N/A,FALSE,"RED28";"RED_T29A",#N/A,FALSE,"RED29";"RED_T29B",#N/A,FALSE,"RED29"}</definedName>
    <definedName name="wrn.Red_Mus_May02." hidden="1">{"RED_T21",#N/A,FALSE,"RED21";"RED_T22",#N/A,FALSE,"RED22";"RED_T23",#N/A,FALSE,"RED23";"RED_T24",#N/A,FALSE,"RED24";"RED_T25",#N/A,FALSE,"RED25";"RED_T26",#N/A,FALSE,"RED26";"RED_T27",#N/A,FALSE,"RED27";"RED_T28",#N/A,FALSE,"RED28";"RED_T29A",#N/A,FALSE,"RED29";"RED_T29B",#N/A,FALSE,"RED29"}</definedName>
    <definedName name="wrn.red97." localSheetId="10" hidden="1">{"red33",#N/A,FALSE,"Sheet1"}</definedName>
    <definedName name="wrn.red97." localSheetId="31" hidden="1">{"red33",#N/A,FALSE,"Sheet1"}</definedName>
    <definedName name="wrn.red97." localSheetId="49" hidden="1">{"red33",#N/A,FALSE,"Sheet1"}</definedName>
    <definedName name="wrn.red97." localSheetId="50" hidden="1">{"red33",#N/A,FALSE,"Sheet1"}</definedName>
    <definedName name="wrn.red97." localSheetId="56" hidden="1">{"red33",#N/A,FALSE,"Sheet1"}</definedName>
    <definedName name="wrn.red97." localSheetId="57" hidden="1">{"red33",#N/A,FALSE,"Sheet1"}</definedName>
    <definedName name="wrn.red97." localSheetId="5" hidden="1">{"red33",#N/A,FALSE,"Sheet1"}</definedName>
    <definedName name="wrn.red97." localSheetId="59" hidden="1">{"red33",#N/A,FALSE,"Sheet1"}</definedName>
    <definedName name="wrn.red97." localSheetId="61" hidden="1">{"red33",#N/A,FALSE,"Sheet1"}</definedName>
    <definedName name="wrn.red97." hidden="1">{"red33",#N/A,FALSE,"Sheet1"}</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0" hidden="1">{#N/A,#N/A,FALSE,"REVSHARE"}</definedName>
    <definedName name="wrn.REVSHARE." localSheetId="31" hidden="1">{#N/A,#N/A,FALSE,"REVSHARE"}</definedName>
    <definedName name="wrn.REVSHARE." localSheetId="49" hidden="1">{#N/A,#N/A,FALSE,"REVSHARE"}</definedName>
    <definedName name="wrn.REVSHARE." localSheetId="50" hidden="1">{#N/A,#N/A,FALSE,"REVSHARE"}</definedName>
    <definedName name="wrn.REVSHARE." localSheetId="56" hidden="1">{#N/A,#N/A,FALSE,"REVSHARE"}</definedName>
    <definedName name="wrn.REVSHARE." localSheetId="57" hidden="1">{#N/A,#N/A,FALSE,"REVSHARE"}</definedName>
    <definedName name="wrn.REVSHARE." localSheetId="5" hidden="1">{#N/A,#N/A,FALSE,"REVSHARE"}</definedName>
    <definedName name="wrn.REVSHARE." localSheetId="59" hidden="1">{#N/A,#N/A,FALSE,"REVSHARE"}</definedName>
    <definedName name="wrn.REVSHARE." localSheetId="61" hidden="1">{#N/A,#N/A,FALSE,"REVSHARE"}</definedName>
    <definedName name="wrn.REVSHARE." hidden="1">{#N/A,#N/A,FALSE,"REVSHARE"}</definedName>
    <definedName name="wrn.Riqfin." localSheetId="10" hidden="1">{"Riqfin97",#N/A,FALSE,"Tran";"Riqfinpro",#N/A,FALSE,"Tran"}</definedName>
    <definedName name="wrn.Riqfin." localSheetId="31" hidden="1">{"Riqfin97",#N/A,FALSE,"Tran";"Riqfinpro",#N/A,FALSE,"Tran"}</definedName>
    <definedName name="wrn.Riqfin." localSheetId="49" hidden="1">{"Riqfin97",#N/A,FALSE,"Tran";"Riqfinpro",#N/A,FALSE,"Tran"}</definedName>
    <definedName name="wrn.Riqfin." localSheetId="50" hidden="1">{"Riqfin97",#N/A,FALSE,"Tran";"Riqfinpro",#N/A,FALSE,"Tran"}</definedName>
    <definedName name="wrn.Riqfin." localSheetId="56" hidden="1">{"Riqfin97",#N/A,FALSE,"Tran";"Riqfinpro",#N/A,FALSE,"Tran"}</definedName>
    <definedName name="wrn.Riqfin." localSheetId="57" hidden="1">{"Riqfin97",#N/A,FALSE,"Tran";"Riqfinpro",#N/A,FALSE,"Tran"}</definedName>
    <definedName name="wrn.Riqfin." localSheetId="5" hidden="1">{"Riqfin97",#N/A,FALSE,"Tran";"Riqfinpro",#N/A,FALSE,"Tran"}</definedName>
    <definedName name="wrn.Riqfin." localSheetId="59" hidden="1">{"Riqfin97",#N/A,FALSE,"Tran";"Riqfinpro",#N/A,FALSE,"Tran"}</definedName>
    <definedName name="wrn.Riqfin." localSheetId="61" hidden="1">{"Riqfin97",#N/A,FALSE,"Tran";"Riqfinpro",#N/A,FALSE,"Tran"}</definedName>
    <definedName name="wrn.Riqfin." hidden="1">{"Riqfin97",#N/A,FALSE,"Tran";"Riqfinpro",#N/A,FALSE,"Tran"}</definedName>
    <definedName name="wrn.st1." localSheetId="10" hidden="1">{"ST1",#N/A,FALSE,"SOURCE"}</definedName>
    <definedName name="wrn.st1." localSheetId="31" hidden="1">{"ST1",#N/A,FALSE,"SOURCE"}</definedName>
    <definedName name="wrn.st1." localSheetId="49" hidden="1">{"ST1",#N/A,FALSE,"SOURCE"}</definedName>
    <definedName name="wrn.st1." localSheetId="50" hidden="1">{"ST1",#N/A,FALSE,"SOURCE"}</definedName>
    <definedName name="wrn.st1." localSheetId="56" hidden="1">{"ST1",#N/A,FALSE,"SOURCE"}</definedName>
    <definedName name="wrn.st1." localSheetId="57" hidden="1">{"ST1",#N/A,FALSE,"SOURCE"}</definedName>
    <definedName name="wrn.st1." localSheetId="5" hidden="1">{"ST1",#N/A,FALSE,"SOURCE"}</definedName>
    <definedName name="wrn.st1." localSheetId="59" hidden="1">{"ST1",#N/A,FALSE,"SOURCE"}</definedName>
    <definedName name="wrn.st1." localSheetId="61" hidden="1">{"ST1",#N/A,FALSE,"SOURCE"}</definedName>
    <definedName name="wrn.st1." hidden="1">{"ST1",#N/A,FALSE,"SOURCE"}</definedName>
    <definedName name="wrn.STAFF_REPORT_TABLES." localSheetId="10" hidden="1">{"SR_tbs",#N/A,FALSE,"MGSSEI";"SR_tbs",#N/A,FALSE,"MGSBOX";"SR_tbs",#N/A,FALSE,"MGSOCIND"}</definedName>
    <definedName name="wrn.STAFF_REPORT_TABLES." localSheetId="31" hidden="1">{"SR_tbs",#N/A,FALSE,"MGSSEI";"SR_tbs",#N/A,FALSE,"MGSBOX";"SR_tbs",#N/A,FALSE,"MGSOCIND"}</definedName>
    <definedName name="wrn.STAFF_REPORT_TABLES." localSheetId="49" hidden="1">{"SR_tbs",#N/A,FALSE,"MGSSEI";"SR_tbs",#N/A,FALSE,"MGSBOX";"SR_tbs",#N/A,FALSE,"MGSOCIND"}</definedName>
    <definedName name="wrn.STAFF_REPORT_TABLES." localSheetId="50" hidden="1">{"SR_tbs",#N/A,FALSE,"MGSSEI";"SR_tbs",#N/A,FALSE,"MGSBOX";"SR_tbs",#N/A,FALSE,"MGSOCIND"}</definedName>
    <definedName name="wrn.STAFF_REPORT_TABLES." localSheetId="56" hidden="1">{"SR_tbs",#N/A,FALSE,"MGSSEI";"SR_tbs",#N/A,FALSE,"MGSBOX";"SR_tbs",#N/A,FALSE,"MGSOCIND"}</definedName>
    <definedName name="wrn.STAFF_REPORT_TABLES." localSheetId="57" hidden="1">{"SR_tbs",#N/A,FALSE,"MGSSEI";"SR_tbs",#N/A,FALSE,"MGSBOX";"SR_tbs",#N/A,FALSE,"MGSOCIND"}</definedName>
    <definedName name="wrn.STAFF_REPORT_TABLES." localSheetId="5" hidden="1">{"SR_tbs",#N/A,FALSE,"MGSSEI";"SR_tbs",#N/A,FALSE,"MGSBOX";"SR_tbs",#N/A,FALSE,"MGSOCIND"}</definedName>
    <definedName name="wrn.STAFF_REPORT_TABLES." localSheetId="59" hidden="1">{"SR_tbs",#N/A,FALSE,"MGSSEI";"SR_tbs",#N/A,FALSE,"MGSBOX";"SR_tbs",#N/A,FALSE,"MGSOCIND"}</definedName>
    <definedName name="wrn.STAFF_REPORT_TABLES." localSheetId="61" hidden="1">{"SR_tbs",#N/A,FALSE,"MGSSEI";"SR_tbs",#N/A,FALSE,"MGSBOX";"SR_tbs",#N/A,FALSE,"MGSOCIND"}</definedName>
    <definedName name="wrn.STAFF_REPORT_TABLES." hidden="1">{"SR_tbs",#N/A,FALSE,"MGSSEI";"SR_tbs",#N/A,FALSE,"MGSBOX";"SR_tbs",#N/A,FALSE,"MGSOCIND"}</definedName>
    <definedName name="wrn.STATE." localSheetId="10" hidden="1">{#N/A,#N/A,FALSE,"STATE"}</definedName>
    <definedName name="wrn.STATE." localSheetId="31" hidden="1">{#N/A,#N/A,FALSE,"STATE"}</definedName>
    <definedName name="wrn.STATE." localSheetId="49" hidden="1">{#N/A,#N/A,FALSE,"STATE"}</definedName>
    <definedName name="wrn.STATE." localSheetId="50" hidden="1">{#N/A,#N/A,FALSE,"STATE"}</definedName>
    <definedName name="wrn.STATE." localSheetId="56" hidden="1">{#N/A,#N/A,FALSE,"STATE"}</definedName>
    <definedName name="wrn.STATE." localSheetId="57" hidden="1">{#N/A,#N/A,FALSE,"STATE"}</definedName>
    <definedName name="wrn.STATE." localSheetId="5" hidden="1">{#N/A,#N/A,FALSE,"STATE"}</definedName>
    <definedName name="wrn.STATE." localSheetId="59" hidden="1">{#N/A,#N/A,FALSE,"STATE"}</definedName>
    <definedName name="wrn.STATE." localSheetId="61" hidden="1">{#N/A,#N/A,FALSE,"STATE"}</definedName>
    <definedName name="wrn.STATE." hidden="1">{#N/A,#N/A,FALSE,"STATE"}</definedName>
    <definedName name="wrn.tab2." localSheetId="10" hidden="1">{#N/A,#N/A,FALSE,"report1"}</definedName>
    <definedName name="wrn.tab2." localSheetId="31" hidden="1">{#N/A,#N/A,FALSE,"report1"}</definedName>
    <definedName name="wrn.tab2." localSheetId="49" hidden="1">{#N/A,#N/A,FALSE,"report1"}</definedName>
    <definedName name="wrn.tab2." localSheetId="50" hidden="1">{#N/A,#N/A,FALSE,"report1"}</definedName>
    <definedName name="wrn.tab2." localSheetId="56" hidden="1">{#N/A,#N/A,FALSE,"report1"}</definedName>
    <definedName name="wrn.tab2." localSheetId="57" hidden="1">{#N/A,#N/A,FALSE,"report1"}</definedName>
    <definedName name="wrn.tab2." localSheetId="5" hidden="1">{#N/A,#N/A,FALSE,"report1"}</definedName>
    <definedName name="wrn.tab2." localSheetId="59" hidden="1">{#N/A,#N/A,FALSE,"report1"}</definedName>
    <definedName name="wrn.tab2." localSheetId="61" hidden="1">{#N/A,#N/A,FALSE,"report1"}</definedName>
    <definedName name="wrn.tab2." hidden="1">{#N/A,#N/A,FALSE,"report1"}</definedName>
    <definedName name="wrn.TAXARREARS." localSheetId="10" hidden="1">{#N/A,#N/A,FALSE,"TAXARREARS"}</definedName>
    <definedName name="wrn.TAXARREARS." localSheetId="31" hidden="1">{#N/A,#N/A,FALSE,"TAXARREARS"}</definedName>
    <definedName name="wrn.TAXARREARS." localSheetId="49" hidden="1">{#N/A,#N/A,FALSE,"TAXARREARS"}</definedName>
    <definedName name="wrn.TAXARREARS." localSheetId="50" hidden="1">{#N/A,#N/A,FALSE,"TAXARREARS"}</definedName>
    <definedName name="wrn.TAXARREARS." localSheetId="56" hidden="1">{#N/A,#N/A,FALSE,"TAXARREARS"}</definedName>
    <definedName name="wrn.TAXARREARS." localSheetId="57" hidden="1">{#N/A,#N/A,FALSE,"TAXARREARS"}</definedName>
    <definedName name="wrn.TAXARREARS." localSheetId="5" hidden="1">{#N/A,#N/A,FALSE,"TAXARREARS"}</definedName>
    <definedName name="wrn.TAXARREARS." localSheetId="59" hidden="1">{#N/A,#N/A,FALSE,"TAXARREARS"}</definedName>
    <definedName name="wrn.TAXARREARS." localSheetId="61" hidden="1">{#N/A,#N/A,FALSE,"TAXARREARS"}</definedName>
    <definedName name="wrn.TAXARREARS." hidden="1">{#N/A,#N/A,FALSE,"TAXARREARS"}</definedName>
    <definedName name="wrn.TAXPAYRS." localSheetId="10" hidden="1">{#N/A,#N/A,FALSE,"TAXPAYRS"}</definedName>
    <definedName name="wrn.TAXPAYRS." localSheetId="31" hidden="1">{#N/A,#N/A,FALSE,"TAXPAYRS"}</definedName>
    <definedName name="wrn.TAXPAYRS." localSheetId="49" hidden="1">{#N/A,#N/A,FALSE,"TAXPAYRS"}</definedName>
    <definedName name="wrn.TAXPAYRS." localSheetId="50" hidden="1">{#N/A,#N/A,FALSE,"TAXPAYRS"}</definedName>
    <definedName name="wrn.TAXPAYRS." localSheetId="56" hidden="1">{#N/A,#N/A,FALSE,"TAXPAYRS"}</definedName>
    <definedName name="wrn.TAXPAYRS." localSheetId="57" hidden="1">{#N/A,#N/A,FALSE,"TAXPAYRS"}</definedName>
    <definedName name="wrn.TAXPAYRS." localSheetId="5" hidden="1">{#N/A,#N/A,FALSE,"TAXPAYRS"}</definedName>
    <definedName name="wrn.TAXPAYRS." localSheetId="59" hidden="1">{#N/A,#N/A,FALSE,"TAXPAYRS"}</definedName>
    <definedName name="wrn.TAXPAYRS." localSheetId="61" hidden="1">{#N/A,#N/A,FALSE,"TAXPAYRS"}</definedName>
    <definedName name="wrn.TAXPAYRS." hidden="1">{#N/A,#N/A,FALSE,"TAXPAYRS"}</definedName>
    <definedName name="wrn.TRADE." localSheetId="10" hidden="1">{#N/A,#N/A,FALSE,"TRADE"}</definedName>
    <definedName name="wrn.TRADE." localSheetId="31" hidden="1">{#N/A,#N/A,FALSE,"TRADE"}</definedName>
    <definedName name="wrn.TRADE." localSheetId="49" hidden="1">{#N/A,#N/A,FALSE,"TRADE"}</definedName>
    <definedName name="wrn.TRADE." localSheetId="50" hidden="1">{#N/A,#N/A,FALSE,"TRADE"}</definedName>
    <definedName name="wrn.TRADE." localSheetId="56" hidden="1">{#N/A,#N/A,FALSE,"TRADE"}</definedName>
    <definedName name="wrn.TRADE." localSheetId="57" hidden="1">{#N/A,#N/A,FALSE,"TRADE"}</definedName>
    <definedName name="wrn.TRADE." localSheetId="5" hidden="1">{#N/A,#N/A,FALSE,"TRADE"}</definedName>
    <definedName name="wrn.TRADE." localSheetId="59" hidden="1">{#N/A,#N/A,FALSE,"TRADE"}</definedName>
    <definedName name="wrn.TRADE." localSheetId="61" hidden="1">{#N/A,#N/A,FALSE,"TRADE"}</definedName>
    <definedName name="wrn.TRADE." hidden="1">{#N/A,#N/A,FALSE,"TRADE"}</definedName>
    <definedName name="wrn.Trade._.Output._.All." localSheetId="10" hidden="1">{"PRI",#N/A,FALSE,"Data";"QUA",#N/A,FALSE,"Data";"STR",#N/A,FALSE,"Data";"VAL",#N/A,FALSE,"Data";"WEO",#N/A,FALSE,"Data";"WGT",#N/A,FALSE,"Data"}</definedName>
    <definedName name="wrn.Trade._.Output._.All." localSheetId="31" hidden="1">{"PRI",#N/A,FALSE,"Data";"QUA",#N/A,FALSE,"Data";"STR",#N/A,FALSE,"Data";"VAL",#N/A,FALSE,"Data";"WEO",#N/A,FALSE,"Data";"WGT",#N/A,FALSE,"Data"}</definedName>
    <definedName name="wrn.Trade._.Output._.All." localSheetId="49" hidden="1">{"PRI",#N/A,FALSE,"Data";"QUA",#N/A,FALSE,"Data";"STR",#N/A,FALSE,"Data";"VAL",#N/A,FALSE,"Data";"WEO",#N/A,FALSE,"Data";"WGT",#N/A,FALSE,"Data"}</definedName>
    <definedName name="wrn.Trade._.Output._.All." localSheetId="50" hidden="1">{"PRI",#N/A,FALSE,"Data";"QUA",#N/A,FALSE,"Data";"STR",#N/A,FALSE,"Data";"VAL",#N/A,FALSE,"Data";"WEO",#N/A,FALSE,"Data";"WGT",#N/A,FALSE,"Data"}</definedName>
    <definedName name="wrn.Trade._.Output._.All." localSheetId="56" hidden="1">{"PRI",#N/A,FALSE,"Data";"QUA",#N/A,FALSE,"Data";"STR",#N/A,FALSE,"Data";"VAL",#N/A,FALSE,"Data";"WEO",#N/A,FALSE,"Data";"WGT",#N/A,FALSE,"Data"}</definedName>
    <definedName name="wrn.Trade._.Output._.All." localSheetId="57" hidden="1">{"PRI",#N/A,FALSE,"Data";"QUA",#N/A,FALSE,"Data";"STR",#N/A,FALSE,"Data";"VAL",#N/A,FALSE,"Data";"WEO",#N/A,FALSE,"Data";"WGT",#N/A,FALSE,"Data"}</definedName>
    <definedName name="wrn.Trade._.Output._.All." localSheetId="5" hidden="1">{"PRI",#N/A,FALSE,"Data";"QUA",#N/A,FALSE,"Data";"STR",#N/A,FALSE,"Data";"VAL",#N/A,FALSE,"Data";"WEO",#N/A,FALSE,"Data";"WGT",#N/A,FALSE,"Data"}</definedName>
    <definedName name="wrn.Trade._.Output._.All." localSheetId="59" hidden="1">{"PRI",#N/A,FALSE,"Data";"QUA",#N/A,FALSE,"Data";"STR",#N/A,FALSE,"Data";"VAL",#N/A,FALSE,"Data";"WEO",#N/A,FALSE,"Data";"WGT",#N/A,FALSE,"Data"}</definedName>
    <definedName name="wrn.Trade._.Output._.All." localSheetId="61"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0" hidden="1">{"WEO",#N/A,FALSE,"Data";"PRI",#N/A,FALSE,"Data";"QUA",#N/A,FALSE,"Data"}</definedName>
    <definedName name="wrn.Trade._.Table._.Core." localSheetId="31" hidden="1">{"WEO",#N/A,FALSE,"Data";"PRI",#N/A,FALSE,"Data";"QUA",#N/A,FALSE,"Data"}</definedName>
    <definedName name="wrn.Trade._.Table._.Core." localSheetId="49" hidden="1">{"WEO",#N/A,FALSE,"Data";"PRI",#N/A,FALSE,"Data";"QUA",#N/A,FALSE,"Data"}</definedName>
    <definedName name="wrn.Trade._.Table._.Core." localSheetId="50" hidden="1">{"WEO",#N/A,FALSE,"Data";"PRI",#N/A,FALSE,"Data";"QUA",#N/A,FALSE,"Data"}</definedName>
    <definedName name="wrn.Trade._.Table._.Core." localSheetId="56" hidden="1">{"WEO",#N/A,FALSE,"Data";"PRI",#N/A,FALSE,"Data";"QUA",#N/A,FALSE,"Data"}</definedName>
    <definedName name="wrn.Trade._.Table._.Core." localSheetId="57" hidden="1">{"WEO",#N/A,FALSE,"Data";"PRI",#N/A,FALSE,"Data";"QUA",#N/A,FALSE,"Data"}</definedName>
    <definedName name="wrn.Trade._.Table._.Core." localSheetId="5" hidden="1">{"WEO",#N/A,FALSE,"Data";"PRI",#N/A,FALSE,"Data";"QUA",#N/A,FALSE,"Data"}</definedName>
    <definedName name="wrn.Trade._.Table._.Core." localSheetId="59" hidden="1">{"WEO",#N/A,FALSE,"Data";"PRI",#N/A,FALSE,"Data";"QUA",#N/A,FALSE,"Data"}</definedName>
    <definedName name="wrn.Trade._.Table._.Core." localSheetId="61" hidden="1">{"WEO",#N/A,FALSE,"Data";"PRI",#N/A,FALSE,"Data";"QUA",#N/A,FALSE,"Data"}</definedName>
    <definedName name="wrn.Trade._.Table._.Core." hidden="1">{"WEO",#N/A,FALSE,"Data";"PRI",#N/A,FALSE,"Data";"QUA",#N/A,FALSE,"Data"}</definedName>
    <definedName name="wrn.TRANSPORT." localSheetId="10" hidden="1">{#N/A,#N/A,FALSE,"TRANPORT"}</definedName>
    <definedName name="wrn.TRANSPORT." localSheetId="31" hidden="1">{#N/A,#N/A,FALSE,"TRANPORT"}</definedName>
    <definedName name="wrn.TRANSPORT." localSheetId="49" hidden="1">{#N/A,#N/A,FALSE,"TRANPORT"}</definedName>
    <definedName name="wrn.TRANSPORT." localSheetId="50" hidden="1">{#N/A,#N/A,FALSE,"TRANPORT"}</definedName>
    <definedName name="wrn.TRANSPORT." localSheetId="56" hidden="1">{#N/A,#N/A,FALSE,"TRANPORT"}</definedName>
    <definedName name="wrn.TRANSPORT." localSheetId="57" hidden="1">{#N/A,#N/A,FALSE,"TRANPORT"}</definedName>
    <definedName name="wrn.TRANSPORT." localSheetId="5" hidden="1">{#N/A,#N/A,FALSE,"TRANPORT"}</definedName>
    <definedName name="wrn.TRANSPORT." localSheetId="59" hidden="1">{#N/A,#N/A,FALSE,"TRANPORT"}</definedName>
    <definedName name="wrn.TRANSPORT." localSheetId="61" hidden="1">{#N/A,#N/A,FALSE,"TRANPORT"}</definedName>
    <definedName name="wrn.TRANSPORT." hidden="1">{#N/A,#N/A,FALSE,"TRANPORT"}</definedName>
    <definedName name="wrn.UNEMPL." localSheetId="10" hidden="1">{#N/A,#N/A,FALSE,"EMP_POP";#N/A,#N/A,FALSE,"UNEMPL"}</definedName>
    <definedName name="wrn.UNEMPL." localSheetId="31" hidden="1">{#N/A,#N/A,FALSE,"EMP_POP";#N/A,#N/A,FALSE,"UNEMPL"}</definedName>
    <definedName name="wrn.UNEMPL." localSheetId="49" hidden="1">{#N/A,#N/A,FALSE,"EMP_POP";#N/A,#N/A,FALSE,"UNEMPL"}</definedName>
    <definedName name="wrn.UNEMPL." localSheetId="50" hidden="1">{#N/A,#N/A,FALSE,"EMP_POP";#N/A,#N/A,FALSE,"UNEMPL"}</definedName>
    <definedName name="wrn.UNEMPL." localSheetId="56" hidden="1">{#N/A,#N/A,FALSE,"EMP_POP";#N/A,#N/A,FALSE,"UNEMPL"}</definedName>
    <definedName name="wrn.UNEMPL." localSheetId="57" hidden="1">{#N/A,#N/A,FALSE,"EMP_POP";#N/A,#N/A,FALSE,"UNEMPL"}</definedName>
    <definedName name="wrn.UNEMPL." localSheetId="5" hidden="1">{#N/A,#N/A,FALSE,"EMP_POP";#N/A,#N/A,FALSE,"UNEMPL"}</definedName>
    <definedName name="wrn.UNEMPL." localSheetId="59" hidden="1">{#N/A,#N/A,FALSE,"EMP_POP";#N/A,#N/A,FALSE,"UNEMPL"}</definedName>
    <definedName name="wrn.UNEMPL." localSheetId="61" hidden="1">{#N/A,#N/A,FALSE,"EMP_POP";#N/A,#N/A,FALSE,"UNEMPL"}</definedName>
    <definedName name="wrn.UNEMPL." hidden="1">{#N/A,#N/A,FALSE,"EMP_POP";#N/A,#N/A,FALSE,"UNEMPL"}</definedName>
    <definedName name="wrn.WAGES." localSheetId="10" hidden="1">{#N/A,#N/A,FALSE,"WAGES"}</definedName>
    <definedName name="wrn.WAGES." localSheetId="31" hidden="1">{#N/A,#N/A,FALSE,"WAGES"}</definedName>
    <definedName name="wrn.WAGES." localSheetId="49" hidden="1">{#N/A,#N/A,FALSE,"WAGES"}</definedName>
    <definedName name="wrn.WAGES." localSheetId="50" hidden="1">{#N/A,#N/A,FALSE,"WAGES"}</definedName>
    <definedName name="wrn.WAGES." localSheetId="56" hidden="1">{#N/A,#N/A,FALSE,"WAGES"}</definedName>
    <definedName name="wrn.WAGES." localSheetId="57" hidden="1">{#N/A,#N/A,FALSE,"WAGES"}</definedName>
    <definedName name="wrn.WAGES." localSheetId="5" hidden="1">{#N/A,#N/A,FALSE,"WAGES"}</definedName>
    <definedName name="wrn.WAGES." localSheetId="59" hidden="1">{#N/A,#N/A,FALSE,"WAGES"}</definedName>
    <definedName name="wrn.WAGES." localSheetId="61" hidden="1">{#N/A,#N/A,FALSE,"WAGES"}</definedName>
    <definedName name="wrn.WAGES." hidden="1">{#N/A,#N/A,FALSE,"WAGES"}</definedName>
    <definedName name="wrn.WEO." localSheetId="10" hidden="1">{"WEO",#N/A,FALSE,"T"}</definedName>
    <definedName name="wrn.WEO." localSheetId="31" hidden="1">{"WEO",#N/A,FALSE,"T"}</definedName>
    <definedName name="wrn.WEO." localSheetId="49" hidden="1">{"WEO",#N/A,FALSE,"T"}</definedName>
    <definedName name="wrn.WEO." localSheetId="50" hidden="1">{"WEO",#N/A,FALSE,"T"}</definedName>
    <definedName name="wrn.WEO." localSheetId="56" hidden="1">{"WEO",#N/A,FALSE,"T"}</definedName>
    <definedName name="wrn.WEO." localSheetId="57" hidden="1">{"WEO",#N/A,FALSE,"T"}</definedName>
    <definedName name="wrn.WEO." localSheetId="5" hidden="1">{"WEO",#N/A,FALSE,"T"}</definedName>
    <definedName name="wrn.WEO." localSheetId="59" hidden="1">{"WEO",#N/A,FALSE,"T"}</definedName>
    <definedName name="wrn.WEO." localSheetId="61" hidden="1">{"WEO",#N/A,FALSE,"T"}</definedName>
    <definedName name="wrn.WEO." hidden="1">{"WEO",#N/A,FALSE,"T"}</definedName>
    <definedName name="Wt_d">[33]CIRRs!$C$59</definedName>
    <definedName name="WT4A" localSheetId="10">[6]Work_sect!#REF!</definedName>
    <definedName name="WT4A" localSheetId="31">[6]Work_sect!#REF!</definedName>
    <definedName name="WT4A" localSheetId="56">[6]Work_sect!#REF!</definedName>
    <definedName name="WT4A" localSheetId="57">[6]Work_sect!#REF!</definedName>
    <definedName name="WT4A" localSheetId="59">[6]Work_sect!#REF!</definedName>
    <definedName name="WT4A" localSheetId="61">[6]Work_sect!#REF!</definedName>
    <definedName name="WT4A">[6]Work_sect!#REF!</definedName>
    <definedName name="wvu.a." localSheetId="1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61"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6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6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6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6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6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6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6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6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6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6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6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6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61"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0" hidden="1">{TRUE,TRUE,-1.25,-15.5,484.5,276.75,FALSE,FALSE,TRUE,TRUE,0,15,#N/A,56,#N/A,4.88636363636364,15.35,1,FALSE,FALSE,3,TRUE,1,FALSE,100,"Swvu.PLA2.","ACwvu.PLA2.",#N/A,FALSE,FALSE,0,0,0,0,2,"","",TRUE,TRUE,FALSE,FALSE,1,60,#N/A,#N/A,FALSE,FALSE,"Rwvu.PLA2.",#N/A,FALSE,FALSE,FALSE,9,65532,65532,FALSE,FALSE,TRUE,TRUE,TRUE}</definedName>
    <definedName name="wvu.PLA2." localSheetId="31" hidden="1">{TRUE,TRUE,-1.25,-15.5,484.5,276.75,FALSE,FALSE,TRUE,TRUE,0,15,#N/A,56,#N/A,4.88636363636364,15.35,1,FALSE,FALSE,3,TRUE,1,FALSE,100,"Swvu.PLA2.","ACwvu.PLA2.",#N/A,FALSE,FALSE,0,0,0,0,2,"","",TRUE,TRUE,FALSE,FALSE,1,60,#N/A,#N/A,FALSE,FALSE,"Rwvu.PLA2.",#N/A,FALSE,FALSE,FALSE,9,65532,65532,FALSE,FALSE,TRUE,TRUE,TRUE}</definedName>
    <definedName name="wvu.PLA2." localSheetId="49" hidden="1">{TRUE,TRUE,-1.25,-15.5,484.5,276.75,FALSE,FALSE,TRUE,TRUE,0,15,#N/A,56,#N/A,4.88636363636364,15.35,1,FALSE,FALSE,3,TRUE,1,FALSE,100,"Swvu.PLA2.","ACwvu.PLA2.",#N/A,FALSE,FALSE,0,0,0,0,2,"","",TRUE,TRUE,FALSE,FALSE,1,60,#N/A,#N/A,FALSE,FALSE,"Rwvu.PLA2.",#N/A,FALSE,FALSE,FALSE,9,65532,65532,FALSE,FALSE,TRUE,TRUE,TRUE}</definedName>
    <definedName name="wvu.PLA2." localSheetId="50" hidden="1">{TRUE,TRUE,-1.25,-15.5,484.5,276.75,FALSE,FALSE,TRUE,TRUE,0,15,#N/A,56,#N/A,4.88636363636364,15.35,1,FALSE,FALSE,3,TRUE,1,FALSE,100,"Swvu.PLA2.","ACwvu.PLA2.",#N/A,FALSE,FALSE,0,0,0,0,2,"","",TRUE,TRUE,FALSE,FALSE,1,60,#N/A,#N/A,FALSE,FALSE,"Rwvu.PLA2.",#N/A,FALSE,FALSE,FALSE,9,65532,65532,FALSE,FALSE,TRUE,TRUE,TRUE}</definedName>
    <definedName name="wvu.PLA2." localSheetId="56" hidden="1">{TRUE,TRUE,-1.25,-15.5,484.5,276.75,FALSE,FALSE,TRUE,TRUE,0,15,#N/A,56,#N/A,4.88636363636364,15.35,1,FALSE,FALSE,3,TRUE,1,FALSE,100,"Swvu.PLA2.","ACwvu.PLA2.",#N/A,FALSE,FALSE,0,0,0,0,2,"","",TRUE,TRUE,FALSE,FALSE,1,60,#N/A,#N/A,FALSE,FALSE,"Rwvu.PLA2.",#N/A,FALSE,FALSE,FALSE,9,65532,65532,FALSE,FALSE,TRUE,TRUE,TRUE}</definedName>
    <definedName name="wvu.PLA2." localSheetId="57"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localSheetId="59" hidden="1">{TRUE,TRUE,-1.25,-15.5,484.5,276.75,FALSE,FALSE,TRUE,TRUE,0,15,#N/A,56,#N/A,4.88636363636364,15.35,1,FALSE,FALSE,3,TRUE,1,FALSE,100,"Swvu.PLA2.","ACwvu.PLA2.",#N/A,FALSE,FALSE,0,0,0,0,2,"","",TRUE,TRUE,FALSE,FALSE,1,60,#N/A,#N/A,FALSE,FALSE,"Rwvu.PLA2.",#N/A,FALSE,FALSE,FALSE,9,65532,65532,FALSE,FALSE,TRUE,TRUE,TRUE}</definedName>
    <definedName name="wvu.PLA2." localSheetId="61"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0" hidden="1">{TRUE,TRUE,-0.5,-14.75,603,387,FALSE,TRUE,TRUE,TRUE,0,1,2,1,2,1,1,4,TRUE,TRUE,3,TRUE,1,TRUE,75,"Swvu.Print.","ACwvu.Print.",#N/A,FALSE,FALSE,1,0.75,0.6,0.5,1,"","",TRUE,FALSE,TRUE,FALSE,1,#N/A,1,1,#DIV/0!,FALSE,"Rwvu.Print.",#N/A,FALSE,FALSE,FALSE,1,65532,300,FALSE,FALSE,TRUE,TRUE,TRUE}</definedName>
    <definedName name="wvu.Print." localSheetId="31" hidden="1">{TRUE,TRUE,-0.5,-14.75,603,387,FALSE,TRUE,TRUE,TRUE,0,1,2,1,2,1,1,4,TRUE,TRUE,3,TRUE,1,TRUE,75,"Swvu.Print.","ACwvu.Print.",#N/A,FALSE,FALSE,1,0.75,0.6,0.5,1,"","",TRUE,FALSE,TRUE,FALSE,1,#N/A,1,1,#DIV/0!,FALSE,"Rwvu.Print.",#N/A,FALSE,FALSE,FALSE,1,65532,300,FALSE,FALSE,TRUE,TRUE,TRUE}</definedName>
    <definedName name="wvu.Print." localSheetId="49" hidden="1">{TRUE,TRUE,-0.5,-14.75,603,387,FALSE,TRUE,TRUE,TRUE,0,1,2,1,2,1,1,4,TRUE,TRUE,3,TRUE,1,TRUE,75,"Swvu.Print.","ACwvu.Print.",#N/A,FALSE,FALSE,1,0.75,0.6,0.5,1,"","",TRUE,FALSE,TRUE,FALSE,1,#N/A,1,1,#DIV/0!,FALSE,"Rwvu.Print.",#N/A,FALSE,FALSE,FALSE,1,65532,300,FALSE,FALSE,TRUE,TRUE,TRUE}</definedName>
    <definedName name="wvu.Print." localSheetId="50" hidden="1">{TRUE,TRUE,-0.5,-14.75,603,387,FALSE,TRUE,TRUE,TRUE,0,1,2,1,2,1,1,4,TRUE,TRUE,3,TRUE,1,TRUE,75,"Swvu.Print.","ACwvu.Print.",#N/A,FALSE,FALSE,1,0.75,0.6,0.5,1,"","",TRUE,FALSE,TRUE,FALSE,1,#N/A,1,1,#DIV/0!,FALSE,"Rwvu.Print.",#N/A,FALSE,FALSE,FALSE,1,65532,300,FALSE,FALSE,TRUE,TRUE,TRUE}</definedName>
    <definedName name="wvu.Print." localSheetId="56" hidden="1">{TRUE,TRUE,-0.5,-14.75,603,387,FALSE,TRUE,TRUE,TRUE,0,1,2,1,2,1,1,4,TRUE,TRUE,3,TRUE,1,TRUE,75,"Swvu.Print.","ACwvu.Print.",#N/A,FALSE,FALSE,1,0.75,0.6,0.5,1,"","",TRUE,FALSE,TRUE,FALSE,1,#N/A,1,1,#DIV/0!,FALSE,"Rwvu.Print.",#N/A,FALSE,FALSE,FALSE,1,65532,300,FALSE,FALSE,TRUE,TRUE,TRUE}</definedName>
    <definedName name="wvu.Print." localSheetId="57" hidden="1">{TRUE,TRUE,-0.5,-14.75,603,387,FALSE,TRUE,TRUE,TRUE,0,1,2,1,2,1,1,4,TRUE,TRUE,3,TRUE,1,TRUE,75,"Swvu.Print.","ACwvu.Print.",#N/A,FALSE,FALSE,1,0.75,0.6,0.5,1,"","",TRUE,FALSE,TRUE,FALSE,1,#N/A,1,1,#DIV/0!,FALSE,"Rwvu.Print.",#N/A,FALSE,FALSE,FALSE,1,65532,300,FALSE,FALSE,TRUE,TRUE,TRUE}</definedName>
    <definedName name="wvu.Print." localSheetId="5" hidden="1">{TRUE,TRUE,-0.5,-14.75,603,387,FALSE,TRUE,TRUE,TRUE,0,1,2,1,2,1,1,4,TRUE,TRUE,3,TRUE,1,TRUE,75,"Swvu.Print.","ACwvu.Print.",#N/A,FALSE,FALSE,1,0.75,0.6,0.5,1,"","",TRUE,FALSE,TRUE,FALSE,1,#N/A,1,1,#DIV/0!,FALSE,"Rwvu.Print.",#N/A,FALSE,FALSE,FALSE,1,65532,300,FALSE,FALSE,TRUE,TRUE,TRUE}</definedName>
    <definedName name="wvu.Print." localSheetId="59" hidden="1">{TRUE,TRUE,-0.5,-14.75,603,387,FALSE,TRUE,TRUE,TRUE,0,1,2,1,2,1,1,4,TRUE,TRUE,3,TRUE,1,TRUE,75,"Swvu.Print.","ACwvu.Print.",#N/A,FALSE,FALSE,1,0.75,0.6,0.5,1,"","",TRUE,FALSE,TRUE,FALSE,1,#N/A,1,1,#DIV/0!,FALSE,"Rwvu.Print.",#N/A,FALSE,FALSE,FALSE,1,65532,300,FALSE,FALSE,TRUE,TRUE,TRUE}</definedName>
    <definedName name="wvu.Print." localSheetId="61"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6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10">#REF!</definedName>
    <definedName name="ww" localSheetId="12">#REF!</definedName>
    <definedName name="ww" localSheetId="1">#REF!</definedName>
    <definedName name="ww" localSheetId="2">#REF!</definedName>
    <definedName name="ww" localSheetId="31">#REF!</definedName>
    <definedName name="ww" localSheetId="4">#REF!</definedName>
    <definedName name="ww" localSheetId="49">#REF!</definedName>
    <definedName name="ww" localSheetId="50">#REF!</definedName>
    <definedName name="ww" localSheetId="56">#REF!</definedName>
    <definedName name="ww" localSheetId="57">#REF!</definedName>
    <definedName name="ww" localSheetId="5">#REF!</definedName>
    <definedName name="ww" localSheetId="59">#REF!</definedName>
    <definedName name="ww" localSheetId="61">#REF!</definedName>
    <definedName name="ww" localSheetId="6">#REF!</definedName>
    <definedName name="ww" localSheetId="7">#REF!</definedName>
    <definedName name="ww">#REF!</definedName>
    <definedName name="www" localSheetId="10">#REF!</definedName>
    <definedName name="www" localSheetId="12">#REF!</definedName>
    <definedName name="www" localSheetId="1">#REF!</definedName>
    <definedName name="www" localSheetId="2">#REF!</definedName>
    <definedName name="www" localSheetId="31">#REF!</definedName>
    <definedName name="www" localSheetId="4">#REF!</definedName>
    <definedName name="www" localSheetId="49">#REF!</definedName>
    <definedName name="www" localSheetId="50">#REF!</definedName>
    <definedName name="www" localSheetId="56">#REF!</definedName>
    <definedName name="www" localSheetId="57">#REF!</definedName>
    <definedName name="www" localSheetId="5">#REF!</definedName>
    <definedName name="www" localSheetId="59">#REF!</definedName>
    <definedName name="www" localSheetId="61">#REF!</definedName>
    <definedName name="www" localSheetId="6">#REF!</definedName>
    <definedName name="www" localSheetId="7">#REF!</definedName>
    <definedName name="www">#REF!</definedName>
    <definedName name="wwww" localSheetId="10">[135]ImpExp!#REF!</definedName>
    <definedName name="wwww" localSheetId="12">[136]ImpExp!#REF!</definedName>
    <definedName name="wwww" localSheetId="1">[136]ImpExp!#REF!</definedName>
    <definedName name="wwww" localSheetId="2">[136]ImpExp!#REF!</definedName>
    <definedName name="wwww" localSheetId="31">[137]ImpExp!#REF!</definedName>
    <definedName name="wwww" localSheetId="4">[137]ImpExp!#REF!</definedName>
    <definedName name="wwww" localSheetId="49">[136]ImpExp!#REF!</definedName>
    <definedName name="wwww" localSheetId="50">[136]ImpExp!#REF!</definedName>
    <definedName name="wwww" localSheetId="56">[137]ImpExp!#REF!</definedName>
    <definedName name="wwww" localSheetId="57">[137]ImpExp!#REF!</definedName>
    <definedName name="wwww" localSheetId="5">[137]ImpExp!#REF!</definedName>
    <definedName name="wwww" localSheetId="59">[137]ImpExp!#REF!</definedName>
    <definedName name="wwww" localSheetId="61">[137]ImpExp!#REF!</definedName>
    <definedName name="wwww" localSheetId="6">[136]ImpExp!#REF!</definedName>
    <definedName name="wwww" localSheetId="7">[136]ImpExp!#REF!</definedName>
    <definedName name="wwww">[136]ImpExp!#REF!</definedName>
    <definedName name="wwwww" localSheetId="10">#REF!</definedName>
    <definedName name="wwwww" localSheetId="12">#REF!</definedName>
    <definedName name="wwwww" localSheetId="1">#REF!</definedName>
    <definedName name="wwwww" localSheetId="2">#REF!</definedName>
    <definedName name="wwwww" localSheetId="31">#REF!</definedName>
    <definedName name="wwwww" localSheetId="4">#REF!</definedName>
    <definedName name="wwwww" localSheetId="49">#REF!</definedName>
    <definedName name="wwwww" localSheetId="50">#REF!</definedName>
    <definedName name="wwwww" localSheetId="56">#REF!</definedName>
    <definedName name="wwwww" localSheetId="57">#REF!</definedName>
    <definedName name="wwwww" localSheetId="5">#REF!</definedName>
    <definedName name="wwwww" localSheetId="59">#REF!</definedName>
    <definedName name="wwwww" localSheetId="61">#REF!</definedName>
    <definedName name="wwwww" localSheetId="6">#REF!</definedName>
    <definedName name="wwwww" localSheetId="7">#REF!</definedName>
    <definedName name="wwwww">#REF!</definedName>
    <definedName name="wwwwww" localSheetId="10">#REF!</definedName>
    <definedName name="wwwwww" localSheetId="12">#REF!</definedName>
    <definedName name="wwwwww" localSheetId="1">#REF!</definedName>
    <definedName name="wwwwww" localSheetId="2">#REF!</definedName>
    <definedName name="wwwwww" localSheetId="31">#REF!</definedName>
    <definedName name="wwwwww" localSheetId="4">#REF!</definedName>
    <definedName name="wwwwww" localSheetId="49">#REF!</definedName>
    <definedName name="wwwwww" localSheetId="50">#REF!</definedName>
    <definedName name="wwwwww" localSheetId="56">#REF!</definedName>
    <definedName name="wwwwww" localSheetId="57">#REF!</definedName>
    <definedName name="wwwwww" localSheetId="5">#REF!</definedName>
    <definedName name="wwwwww" localSheetId="59">#REF!</definedName>
    <definedName name="wwwwww" localSheetId="61">#REF!</definedName>
    <definedName name="wwwwww" localSheetId="6">#REF!</definedName>
    <definedName name="wwwwww" localSheetId="7">#REF!</definedName>
    <definedName name="wwwwww">#REF!</definedName>
    <definedName name="wwwwwww" localSheetId="10" hidden="1">#REF!</definedName>
    <definedName name="wwwwwww" localSheetId="12" hidden="1">#REF!</definedName>
    <definedName name="wwwwwww" localSheetId="1" hidden="1">#REF!</definedName>
    <definedName name="wwwwwww" localSheetId="2" hidden="1">#REF!</definedName>
    <definedName name="wwwwwww" localSheetId="31" hidden="1">#REF!</definedName>
    <definedName name="wwwwwww" localSheetId="4" hidden="1">#REF!</definedName>
    <definedName name="wwwwwww" localSheetId="49" hidden="1">#REF!</definedName>
    <definedName name="wwwwwww" localSheetId="50" hidden="1">#REF!</definedName>
    <definedName name="wwwwwww" localSheetId="56" hidden="1">#REF!</definedName>
    <definedName name="wwwwwww" localSheetId="57" hidden="1">#REF!</definedName>
    <definedName name="wwwwwww" localSheetId="5" hidden="1">#REF!</definedName>
    <definedName name="wwwwwww" localSheetId="59" hidden="1">#REF!</definedName>
    <definedName name="wwwwwww" localSheetId="61" hidden="1">#REF!</definedName>
    <definedName name="wwwwwww" localSheetId="6" hidden="1">#REF!</definedName>
    <definedName name="wwwwwww" localSheetId="7" hidden="1">#REF!</definedName>
    <definedName name="wwwwwww" hidden="1">#REF!</definedName>
    <definedName name="X" localSheetId="10">#REF!</definedName>
    <definedName name="X" localSheetId="1">#REF!</definedName>
    <definedName name="X" localSheetId="2">#REF!</definedName>
    <definedName name="X" localSheetId="4">#REF!</definedName>
    <definedName name="X" localSheetId="6">#REF!</definedName>
    <definedName name="X" localSheetId="7">#REF!</definedName>
    <definedName name="X">#REF!</definedName>
    <definedName name="XandRev">'[100]tab 3'!$F$63:$Z$65</definedName>
    <definedName name="xc" localSheetId="10">#REF!</definedName>
    <definedName name="xc" localSheetId="1">#REF!</definedName>
    <definedName name="xc" localSheetId="2">#REF!</definedName>
    <definedName name="xc" localSheetId="31">#REF!</definedName>
    <definedName name="xc" localSheetId="4">#REF!</definedName>
    <definedName name="xc" localSheetId="49">#REF!</definedName>
    <definedName name="xc" localSheetId="50">#REF!</definedName>
    <definedName name="xc" localSheetId="56">#REF!</definedName>
    <definedName name="xc" localSheetId="57">#REF!</definedName>
    <definedName name="xc" localSheetId="5">#REF!</definedName>
    <definedName name="xc" localSheetId="59">#REF!</definedName>
    <definedName name="xc" localSheetId="61">#REF!</definedName>
    <definedName name="xc" localSheetId="6">#REF!</definedName>
    <definedName name="xc" localSheetId="7">#REF!</definedName>
    <definedName name="xc">#REF!</definedName>
    <definedName name="xdr" localSheetId="10">#REF!</definedName>
    <definedName name="xdr" localSheetId="31">#REF!</definedName>
    <definedName name="xdr" localSheetId="49">#REF!</definedName>
    <definedName name="xdr" localSheetId="50">#REF!</definedName>
    <definedName name="xdr" localSheetId="56">#REF!</definedName>
    <definedName name="xdr" localSheetId="57">#REF!</definedName>
    <definedName name="xdr" localSheetId="5">#REF!</definedName>
    <definedName name="xdr" localSheetId="59">#REF!</definedName>
    <definedName name="xdr" localSheetId="61">#REF!</definedName>
    <definedName name="xdr">#REF!</definedName>
    <definedName name="XGS" localSheetId="10">#REF!</definedName>
    <definedName name="XGS" localSheetId="31">#REF!</definedName>
    <definedName name="XGS" localSheetId="49">#REF!</definedName>
    <definedName name="XGS" localSheetId="50">#REF!</definedName>
    <definedName name="XGS" localSheetId="56">#REF!</definedName>
    <definedName name="XGS" localSheetId="57">#REF!</definedName>
    <definedName name="XGS" localSheetId="5">#REF!</definedName>
    <definedName name="XGS" localSheetId="59">#REF!</definedName>
    <definedName name="XGS" localSheetId="61">#REF!</definedName>
    <definedName name="XGS">#REF!</definedName>
    <definedName name="XOF" localSheetId="10">#REF!</definedName>
    <definedName name="XOF" localSheetId="31">#REF!</definedName>
    <definedName name="XOF" localSheetId="49">#REF!</definedName>
    <definedName name="XOF" localSheetId="50">#REF!</definedName>
    <definedName name="XOF" localSheetId="56">#REF!</definedName>
    <definedName name="XOF" localSheetId="57">#REF!</definedName>
    <definedName name="XOF" localSheetId="5">#REF!</definedName>
    <definedName name="XOF" localSheetId="59">#REF!</definedName>
    <definedName name="XOF" localSheetId="61">#REF!</definedName>
    <definedName name="XOF">#REF!</definedName>
    <definedName name="xr" localSheetId="10">#REF!</definedName>
    <definedName name="xr" localSheetId="31">#REF!</definedName>
    <definedName name="xr" localSheetId="49">#REF!</definedName>
    <definedName name="xr" localSheetId="50">#REF!</definedName>
    <definedName name="xr" localSheetId="56">#REF!</definedName>
    <definedName name="xr" localSheetId="57">#REF!</definedName>
    <definedName name="xr" localSheetId="5">#REF!</definedName>
    <definedName name="xr" localSheetId="59">#REF!</definedName>
    <definedName name="xr" localSheetId="61">#REF!</definedName>
    <definedName name="xr">#REF!</definedName>
    <definedName name="XWDCQDQC" localSheetId="10">'[26]10'!#REF!</definedName>
    <definedName name="XWDCQDQC" localSheetId="1">'[27]10'!#REF!</definedName>
    <definedName name="XWDCQDQC" localSheetId="2">'[27]10'!#REF!</definedName>
    <definedName name="XWDCQDQC" localSheetId="31">'[26]10'!#REF!</definedName>
    <definedName name="XWDCQDQC" localSheetId="4">'[26]10'!#REF!</definedName>
    <definedName name="XWDCQDQC" localSheetId="56">'[26]10'!#REF!</definedName>
    <definedName name="XWDCQDQC" localSheetId="57">'[26]10'!#REF!</definedName>
    <definedName name="XWDCQDQC" localSheetId="5">'[26]10'!#REF!</definedName>
    <definedName name="XWDCQDQC" localSheetId="59">'[26]10'!#REF!</definedName>
    <definedName name="XWDCQDQC" localSheetId="61">'[26]10'!#REF!</definedName>
    <definedName name="XWDCQDQC" localSheetId="6">'[27]10'!#REF!</definedName>
    <definedName name="XWDCQDQC" localSheetId="7">'[27]10'!#REF!</definedName>
    <definedName name="XWDCQDQC">'[27]10'!#REF!</definedName>
    <definedName name="xx" localSheetId="10">#REF!</definedName>
    <definedName name="xx" localSheetId="12">#REF!</definedName>
    <definedName name="xx" localSheetId="1">#REF!</definedName>
    <definedName name="xx" localSheetId="2">#REF!</definedName>
    <definedName name="xx" localSheetId="31">#REF!</definedName>
    <definedName name="xx" localSheetId="4">#REF!</definedName>
    <definedName name="xx" localSheetId="49">#REF!</definedName>
    <definedName name="xx" localSheetId="50">#REF!</definedName>
    <definedName name="xx" localSheetId="56">#REF!</definedName>
    <definedName name="xx" localSheetId="57">#REF!</definedName>
    <definedName name="xx" localSheetId="5">#REF!</definedName>
    <definedName name="xx" localSheetId="59">#REF!</definedName>
    <definedName name="xx" localSheetId="61">#REF!</definedName>
    <definedName name="xx" localSheetId="6">#REF!</definedName>
    <definedName name="xx" localSheetId="7">#REF!</definedName>
    <definedName name="xx">#REF!</definedName>
    <definedName name="xxWRS_1" localSheetId="10">#REF!</definedName>
    <definedName name="xxWRS_1" localSheetId="31">#REF!</definedName>
    <definedName name="xxWRS_1" localSheetId="49">#REF!</definedName>
    <definedName name="xxWRS_1" localSheetId="50">#REF!</definedName>
    <definedName name="xxWRS_1" localSheetId="56">#REF!</definedName>
    <definedName name="xxWRS_1" localSheetId="57">#REF!</definedName>
    <definedName name="xxWRS_1" localSheetId="5">#REF!</definedName>
    <definedName name="xxWRS_1" localSheetId="59">#REF!</definedName>
    <definedName name="xxWRS_1" localSheetId="61">#REF!</definedName>
    <definedName name="xxWRS_1">#REF!</definedName>
    <definedName name="xxWRS_2" localSheetId="10">#REF!</definedName>
    <definedName name="xxWRS_2" localSheetId="31">#REF!</definedName>
    <definedName name="xxWRS_2" localSheetId="49">#REF!</definedName>
    <definedName name="xxWRS_2" localSheetId="50">#REF!</definedName>
    <definedName name="xxWRS_2" localSheetId="56">#REF!</definedName>
    <definedName name="xxWRS_2" localSheetId="57">#REF!</definedName>
    <definedName name="xxWRS_2" localSheetId="5">#REF!</definedName>
    <definedName name="xxWRS_2" localSheetId="59">#REF!</definedName>
    <definedName name="xxWRS_2" localSheetId="61">#REF!</definedName>
    <definedName name="xxWRS_2">#REF!</definedName>
    <definedName name="xxWRS_3" localSheetId="10">#REF!</definedName>
    <definedName name="xxWRS_3" localSheetId="31">#REF!</definedName>
    <definedName name="xxWRS_3" localSheetId="49">#REF!</definedName>
    <definedName name="xxWRS_3" localSheetId="50">#REF!</definedName>
    <definedName name="xxWRS_3" localSheetId="56">#REF!</definedName>
    <definedName name="xxWRS_3" localSheetId="57">#REF!</definedName>
    <definedName name="xxWRS_3" localSheetId="5">#REF!</definedName>
    <definedName name="xxWRS_3" localSheetId="59">#REF!</definedName>
    <definedName name="xxWRS_3" localSheetId="61">#REF!</definedName>
    <definedName name="xxWRS_3">#REF!</definedName>
    <definedName name="xxWRS_4">[71]Q5!$A$1:$A$104</definedName>
    <definedName name="xxWRS_5">[71]Q6!$A$1:$A$160</definedName>
    <definedName name="xxWRS_6">[71]Q7!$A$1:$A$59</definedName>
    <definedName name="xxWRS_7">[71]Q5!$A$1:$A$109</definedName>
    <definedName name="xxWRS_8">[71]Q6!$A$1:$A$162</definedName>
    <definedName name="xxWRS_9">[71]Q7!$A$1:$A$61</definedName>
    <definedName name="xxx" localSheetId="10">#REF!</definedName>
    <definedName name="xxx" localSheetId="31">#REF!</definedName>
    <definedName name="xxx" localSheetId="49">#REF!</definedName>
    <definedName name="xxx" localSheetId="50">#REF!</definedName>
    <definedName name="xxx" localSheetId="56">#REF!</definedName>
    <definedName name="xxx" localSheetId="57">#REF!</definedName>
    <definedName name="xxx" localSheetId="5">#REF!</definedName>
    <definedName name="xxx" localSheetId="59">#REF!</definedName>
    <definedName name="xxx" localSheetId="61">#REF!</definedName>
    <definedName name="xxx">#REF!</definedName>
    <definedName name="xxxx" localSheetId="10">ROW(#REF!)</definedName>
    <definedName name="xxxx" localSheetId="31" hidden="1">{"Riqfin97",#N/A,FALSE,"Tran";"Riqfinpro",#N/A,FALSE,"Tran"}</definedName>
    <definedName name="xxxx" localSheetId="49" hidden="1">{"Riqfin97",#N/A,FALSE,"Tran";"Riqfinpro",#N/A,FALSE,"Tran"}</definedName>
    <definedName name="xxxx" localSheetId="50" hidden="1">{"Riqfin97",#N/A,FALSE,"Tran";"Riqfinpro",#N/A,FALSE,"Tran"}</definedName>
    <definedName name="xxxx" localSheetId="56" hidden="1">{"Riqfin97",#N/A,FALSE,"Tran";"Riqfinpro",#N/A,FALSE,"Tran"}</definedName>
    <definedName name="xxxx" localSheetId="57" hidden="1">{"Riqfin97",#N/A,FALSE,"Tran";"Riqfinpro",#N/A,FALSE,"Tran"}</definedName>
    <definedName name="xxxx" localSheetId="5" hidden="1">{"Riqfin97",#N/A,FALSE,"Tran";"Riqfinpro",#N/A,FALSE,"Tran"}</definedName>
    <definedName name="xxxx" localSheetId="59" hidden="1">{"Riqfin97",#N/A,FALSE,"Tran";"Riqfinpro",#N/A,FALSE,"Tran"}</definedName>
    <definedName name="xxxx" localSheetId="61" hidden="1">{"Riqfin97",#N/A,FALSE,"Tran";"Riqfinpro",#N/A,FALSE,"Tran"}</definedName>
    <definedName name="xxxx" hidden="1">{"Riqfin97",#N/A,FALSE,"Tran";"Riqfinpro",#N/A,FALSE,"Tran"}</definedName>
    <definedName name="xxxxxxxxxxxxxxxxxxxxxxxx" localSheetId="10">#REF!</definedName>
    <definedName name="xxxxxxxxxxxxxxxxxxxxxxxx" localSheetId="31">#REF!</definedName>
    <definedName name="xxxxxxxxxxxxxxxxxxxxxxxx" localSheetId="49">#REF!</definedName>
    <definedName name="xxxxxxxxxxxxxxxxxxxxxxxx" localSheetId="50">#REF!</definedName>
    <definedName name="xxxxxxxxxxxxxxxxxxxxxxxx" localSheetId="56">#REF!</definedName>
    <definedName name="xxxxxxxxxxxxxxxxxxxxxxxx" localSheetId="57">#REF!</definedName>
    <definedName name="xxxxxxxxxxxxxxxxxxxxxxxx" localSheetId="5">#REF!</definedName>
    <definedName name="xxxxxxxxxxxxxxxxxxxxxxxx" localSheetId="59">#REF!</definedName>
    <definedName name="xxxxxxxxxxxxxxxxxxxxxxxx" localSheetId="61">#REF!</definedName>
    <definedName name="xxxxxxxxxxxxxxxxxxxxxxxx">#REF!</definedName>
    <definedName name="ycirr" localSheetId="10">#REF!</definedName>
    <definedName name="ycirr" localSheetId="31">#REF!</definedName>
    <definedName name="ycirr" localSheetId="49">#REF!</definedName>
    <definedName name="ycirr" localSheetId="50">#REF!</definedName>
    <definedName name="ycirr" localSheetId="56">#REF!</definedName>
    <definedName name="ycirr" localSheetId="57">#REF!</definedName>
    <definedName name="ycirr" localSheetId="5">#REF!</definedName>
    <definedName name="ycirr" localSheetId="59">#REF!</definedName>
    <definedName name="ycirr" localSheetId="61">#REF!</definedName>
    <definedName name="ycirr">#REF!</definedName>
    <definedName name="Year" localSheetId="10">#REF!</definedName>
    <definedName name="Year" localSheetId="31">#REF!</definedName>
    <definedName name="Year" localSheetId="49">#REF!</definedName>
    <definedName name="Year" localSheetId="50">#REF!</definedName>
    <definedName name="Year" localSheetId="56">#REF!</definedName>
    <definedName name="Year" localSheetId="57">#REF!</definedName>
    <definedName name="Year" localSheetId="5">#REF!</definedName>
    <definedName name="Year" localSheetId="59">#REF!</definedName>
    <definedName name="Year" localSheetId="61">#REF!</definedName>
    <definedName name="Year">#REF!</definedName>
    <definedName name="Years" localSheetId="10">#REF!</definedName>
    <definedName name="Years" localSheetId="31">#REF!</definedName>
    <definedName name="Years" localSheetId="49">#REF!</definedName>
    <definedName name="Years" localSheetId="50">#REF!</definedName>
    <definedName name="Years" localSheetId="56">#REF!</definedName>
    <definedName name="Years" localSheetId="57">#REF!</definedName>
    <definedName name="Years" localSheetId="5">#REF!</definedName>
    <definedName name="Years" localSheetId="59">#REF!</definedName>
    <definedName name="Years" localSheetId="61">#REF!</definedName>
    <definedName name="Years">#REF!</definedName>
    <definedName name="yenr" localSheetId="10">#REF!</definedName>
    <definedName name="yenr" localSheetId="31">#REF!</definedName>
    <definedName name="yenr" localSheetId="49">#REF!</definedName>
    <definedName name="yenr" localSheetId="50">#REF!</definedName>
    <definedName name="yenr" localSheetId="56">#REF!</definedName>
    <definedName name="yenr" localSheetId="57">#REF!</definedName>
    <definedName name="yenr" localSheetId="5">#REF!</definedName>
    <definedName name="yenr" localSheetId="59">#REF!</definedName>
    <definedName name="yenr" localSheetId="61">#REF!</definedName>
    <definedName name="yenr">#REF!</definedName>
    <definedName name="YesterdaysDate" localSheetId="10">#REF!</definedName>
    <definedName name="YesterdaysDate" localSheetId="31">#REF!</definedName>
    <definedName name="YesterdaysDate" localSheetId="49">#REF!</definedName>
    <definedName name="YesterdaysDate" localSheetId="50">#REF!</definedName>
    <definedName name="YesterdaysDate" localSheetId="56">#REF!</definedName>
    <definedName name="YesterdaysDate" localSheetId="57">#REF!</definedName>
    <definedName name="YesterdaysDate" localSheetId="5">#REF!</definedName>
    <definedName name="YesterdaysDate" localSheetId="59">#REF!</definedName>
    <definedName name="YesterdaysDate" localSheetId="61">#REF!</definedName>
    <definedName name="YesterdaysDate">#REF!</definedName>
    <definedName name="yk" localSheetId="10">#REF!</definedName>
    <definedName name="yk" localSheetId="12">#REF!</definedName>
    <definedName name="yk" localSheetId="1">#REF!</definedName>
    <definedName name="yk" localSheetId="2">#REF!</definedName>
    <definedName name="yk" localSheetId="31">#REF!</definedName>
    <definedName name="yk" localSheetId="4">#REF!</definedName>
    <definedName name="yk" localSheetId="49">#REF!</definedName>
    <definedName name="yk" localSheetId="50">#REF!</definedName>
    <definedName name="yk" localSheetId="56">#REF!</definedName>
    <definedName name="yk" localSheetId="57">#REF!</definedName>
    <definedName name="yk" localSheetId="5">#REF!</definedName>
    <definedName name="yk" localSheetId="59">#REF!</definedName>
    <definedName name="yk" localSheetId="61">#REF!</definedName>
    <definedName name="yk" localSheetId="6">#REF!</definedName>
    <definedName name="yk" localSheetId="7">#REF!</definedName>
    <definedName name="yk">#REF!</definedName>
    <definedName name="YRB">'[4]Imp:DSA output'!$B$9:$B$464</definedName>
    <definedName name="YRHIDE">'[4]Imp:DSA output'!$C$9:$G$464</definedName>
    <definedName name="YRPOST">'[4]Imp:DSA output'!$M$9:$IH$9</definedName>
    <definedName name="YRPRE">'[4]Imp:DSA output'!$B$9:$F$464</definedName>
    <definedName name="YRTITLES">'[4]Imp:DSA output'!$A$1</definedName>
    <definedName name="YRX">'[4]Imp:DSA output'!$S$9:$IG$464</definedName>
    <definedName name="YTD">'[125]Sovereign spread'!$A$527</definedName>
    <definedName name="yy" localSheetId="10">#REF!</definedName>
    <definedName name="yy" localSheetId="12">#REF!</definedName>
    <definedName name="yy" localSheetId="1">#REF!</definedName>
    <definedName name="yy" localSheetId="2">#REF!</definedName>
    <definedName name="yy" localSheetId="31">#REF!</definedName>
    <definedName name="yy" localSheetId="4">#REF!</definedName>
    <definedName name="yy" localSheetId="49">#REF!</definedName>
    <definedName name="yy" localSheetId="50">#REF!</definedName>
    <definedName name="yy" localSheetId="56">#REF!</definedName>
    <definedName name="yy" localSheetId="57">#REF!</definedName>
    <definedName name="yy" localSheetId="5">#REF!</definedName>
    <definedName name="yy" localSheetId="59">#REF!</definedName>
    <definedName name="yy" localSheetId="61">#REF!</definedName>
    <definedName name="yy" localSheetId="6">#REF!</definedName>
    <definedName name="yy" localSheetId="7">#REF!</definedName>
    <definedName name="yy">#REF!</definedName>
    <definedName name="yyu" localSheetId="10">#REF!</definedName>
    <definedName name="yyu" localSheetId="1">#REF!</definedName>
    <definedName name="yyu" localSheetId="2">#REF!</definedName>
    <definedName name="yyu" localSheetId="31">#REF!</definedName>
    <definedName name="yyu" localSheetId="4">#REF!</definedName>
    <definedName name="yyu" localSheetId="49">#REF!</definedName>
    <definedName name="yyu" localSheetId="50">#REF!</definedName>
    <definedName name="yyu" localSheetId="56">#REF!</definedName>
    <definedName name="yyu" localSheetId="57">#REF!</definedName>
    <definedName name="yyu" localSheetId="5">#REF!</definedName>
    <definedName name="yyu" localSheetId="59">#REF!</definedName>
    <definedName name="yyu" localSheetId="61">#REF!</definedName>
    <definedName name="yyu" localSheetId="6">#REF!</definedName>
    <definedName name="yyu" localSheetId="7">#REF!</definedName>
    <definedName name="yyu">#REF!</definedName>
    <definedName name="yyuu" localSheetId="10">#REF!</definedName>
    <definedName name="yyuu" localSheetId="1">#REF!</definedName>
    <definedName name="yyuu" localSheetId="2">#REF!</definedName>
    <definedName name="yyuu" localSheetId="31">#REF!</definedName>
    <definedName name="yyuu" localSheetId="4">#REF!</definedName>
    <definedName name="yyuu" localSheetId="49">#REF!</definedName>
    <definedName name="yyuu" localSheetId="50">#REF!</definedName>
    <definedName name="yyuu" localSheetId="56">#REF!</definedName>
    <definedName name="yyuu" localSheetId="57">#REF!</definedName>
    <definedName name="yyuu" localSheetId="5">#REF!</definedName>
    <definedName name="yyuu" localSheetId="59">#REF!</definedName>
    <definedName name="yyuu" localSheetId="61">#REF!</definedName>
    <definedName name="yyuu" localSheetId="6">#REF!</definedName>
    <definedName name="yyuu" localSheetId="7">#REF!</definedName>
    <definedName name="yyuu">#REF!</definedName>
    <definedName name="yyy" localSheetId="10">#REF!</definedName>
    <definedName name="yyy" localSheetId="31">#REF!</definedName>
    <definedName name="yyy" localSheetId="49">#REF!</definedName>
    <definedName name="yyy" localSheetId="50">#REF!</definedName>
    <definedName name="yyy" localSheetId="56">#REF!</definedName>
    <definedName name="yyy" localSheetId="57">#REF!</definedName>
    <definedName name="yyy" localSheetId="5">#REF!</definedName>
    <definedName name="yyy" localSheetId="59">#REF!</definedName>
    <definedName name="yyy" localSheetId="61">#REF!</definedName>
    <definedName name="yyy">#REF!</definedName>
    <definedName name="yyyy" localSheetId="10">#REF!</definedName>
    <definedName name="yyyy" localSheetId="31" hidden="1">{"Riqfin97",#N/A,FALSE,"Tran";"Riqfinpro",#N/A,FALSE,"Tran"}</definedName>
    <definedName name="yyyy" localSheetId="49" hidden="1">{"Riqfin97",#N/A,FALSE,"Tran";"Riqfinpro",#N/A,FALSE,"Tran"}</definedName>
    <definedName name="yyyy" localSheetId="50" hidden="1">{"Riqfin97",#N/A,FALSE,"Tran";"Riqfinpro",#N/A,FALSE,"Tran"}</definedName>
    <definedName name="yyyy" localSheetId="56" hidden="1">{"Riqfin97",#N/A,FALSE,"Tran";"Riqfinpro",#N/A,FALSE,"Tran"}</definedName>
    <definedName name="yyyy" localSheetId="57" hidden="1">{"Riqfin97",#N/A,FALSE,"Tran";"Riqfinpro",#N/A,FALSE,"Tran"}</definedName>
    <definedName name="yyyy" localSheetId="5" hidden="1">{"Riqfin97",#N/A,FALSE,"Tran";"Riqfinpro",#N/A,FALSE,"Tran"}</definedName>
    <definedName name="yyyy" localSheetId="59" hidden="1">{"Riqfin97",#N/A,FALSE,"Tran";"Riqfinpro",#N/A,FALSE,"Tran"}</definedName>
    <definedName name="yyyy" localSheetId="61" hidden="1">{"Riqfin97",#N/A,FALSE,"Tran";"Riqfinpro",#N/A,FALSE,"Tran"}</definedName>
    <definedName name="yyyy" hidden="1">{"Riqfin97",#N/A,FALSE,"Tran";"Riqfinpro",#N/A,FALSE,"Tran"}</definedName>
    <definedName name="Z" localSheetId="10">[4]Imp!#REF!</definedName>
    <definedName name="z" localSheetId="1">'[39]10'!#REF!</definedName>
    <definedName name="z" localSheetId="2">'[39]10'!#REF!</definedName>
    <definedName name="z" localSheetId="4">'[39]10'!#REF!</definedName>
    <definedName name="z" localSheetId="6">'[39]10'!#REF!</definedName>
    <definedName name="z" localSheetId="7">'[39]10'!#REF!</definedName>
    <definedName name="z">'[39]10'!#REF!</definedName>
    <definedName name="Z_00C67BFA_FEDD_11D1_98B3_00C04FC96ABD_.wvu.Rows" localSheetId="10" hidden="1">[63]BOP!$A$36:$IV$36,[63]BOP!$A$44:$IV$44,[63]BOP!$A$59:$IV$59,[63]BOP!#REF!,[63]BOP!#REF!,[63]BOP!$A$81:$IV$88</definedName>
    <definedName name="Z_00C67BFA_FEDD_11D1_98B3_00C04FC96ABD_.wvu.Rows" localSheetId="31" hidden="1">[63]BOP!$A$36:$IV$36,[63]BOP!$A$44:$IV$44,[63]BOP!$A$59:$IV$59,[63]BOP!#REF!,[63]BOP!#REF!,[63]BOP!$A$81:$IV$88</definedName>
    <definedName name="Z_00C67BFA_FEDD_11D1_98B3_00C04FC96ABD_.wvu.Rows" localSheetId="49" hidden="1">[63]BOP!$A$36:$IV$36,[63]BOP!$A$44:$IV$44,[63]BOP!$A$59:$IV$59,[63]BOP!#REF!,[63]BOP!#REF!,[63]BOP!$A$81:$IV$88</definedName>
    <definedName name="Z_00C67BFA_FEDD_11D1_98B3_00C04FC96ABD_.wvu.Rows" localSheetId="50" hidden="1">[63]BOP!$A$36:$IV$36,[63]BOP!$A$44:$IV$44,[63]BOP!$A$59:$IV$59,[63]BOP!#REF!,[63]BOP!#REF!,[63]BOP!$A$81:$IV$88</definedName>
    <definedName name="Z_00C67BFA_FEDD_11D1_98B3_00C04FC96ABD_.wvu.Rows" localSheetId="56" hidden="1">[63]BOP!$A$36:$IV$36,[63]BOP!$A$44:$IV$44,[63]BOP!$A$59:$IV$59,[63]BOP!#REF!,[63]BOP!#REF!,[63]BOP!$A$81:$IV$88</definedName>
    <definedName name="Z_00C67BFA_FEDD_11D1_98B3_00C04FC96ABD_.wvu.Rows" localSheetId="57" hidden="1">[63]BOP!$A$36:$IV$36,[63]BOP!$A$44:$IV$44,[63]BOP!$A$59:$IV$59,[63]BOP!#REF!,[63]BOP!#REF!,[63]BOP!$A$81:$IV$88</definedName>
    <definedName name="Z_00C67BFA_FEDD_11D1_98B3_00C04FC96ABD_.wvu.Rows" localSheetId="59" hidden="1">[63]BOP!$A$36:$IV$36,[63]BOP!$A$44:$IV$44,[63]BOP!$A$59:$IV$59,[63]BOP!#REF!,[63]BOP!#REF!,[63]BOP!$A$81:$IV$88</definedName>
    <definedName name="Z_00C67BFA_FEDD_11D1_98B3_00C04FC96ABD_.wvu.Rows" localSheetId="61" hidden="1">[63]BOP!$A$36:$IV$36,[63]BOP!$A$44:$IV$44,[63]BOP!$A$59:$IV$59,[63]BOP!#REF!,[63]BOP!#REF!,[63]BOP!$A$81:$IV$88</definedName>
    <definedName name="Z_00C67BFA_FEDD_11D1_98B3_00C04FC96ABD_.wvu.Rows" hidden="1">[63]BOP!$A$36:$IV$36,[63]BOP!$A$44:$IV$44,[63]BOP!$A$59:$IV$59,[63]BOP!#REF!,[63]BOP!#REF!,[63]BOP!$A$81:$IV$88</definedName>
    <definedName name="Z_00C67BFB_FEDD_11D1_98B3_00C04FC96ABD_.wvu.Rows" localSheetId="10" hidden="1">[63]BOP!$A$36:$IV$36,[63]BOP!$A$44:$IV$44,[63]BOP!$A$59:$IV$59,[63]BOP!#REF!,[63]BOP!#REF!,[63]BOP!$A$81:$IV$88</definedName>
    <definedName name="Z_00C67BFB_FEDD_11D1_98B3_00C04FC96ABD_.wvu.Rows" localSheetId="31" hidden="1">[63]BOP!$A$36:$IV$36,[63]BOP!$A$44:$IV$44,[63]BOP!$A$59:$IV$59,[63]BOP!#REF!,[63]BOP!#REF!,[63]BOP!$A$81:$IV$88</definedName>
    <definedName name="Z_00C67BFB_FEDD_11D1_98B3_00C04FC96ABD_.wvu.Rows" localSheetId="49" hidden="1">[63]BOP!$A$36:$IV$36,[63]BOP!$A$44:$IV$44,[63]BOP!$A$59:$IV$59,[63]BOP!#REF!,[63]BOP!#REF!,[63]BOP!$A$81:$IV$88</definedName>
    <definedName name="Z_00C67BFB_FEDD_11D1_98B3_00C04FC96ABD_.wvu.Rows" localSheetId="50" hidden="1">[63]BOP!$A$36:$IV$36,[63]BOP!$A$44:$IV$44,[63]BOP!$A$59:$IV$59,[63]BOP!#REF!,[63]BOP!#REF!,[63]BOP!$A$81:$IV$88</definedName>
    <definedName name="Z_00C67BFB_FEDD_11D1_98B3_00C04FC96ABD_.wvu.Rows" localSheetId="56" hidden="1">[63]BOP!$A$36:$IV$36,[63]BOP!$A$44:$IV$44,[63]BOP!$A$59:$IV$59,[63]BOP!#REF!,[63]BOP!#REF!,[63]BOP!$A$81:$IV$88</definedName>
    <definedName name="Z_00C67BFB_FEDD_11D1_98B3_00C04FC96ABD_.wvu.Rows" localSheetId="57" hidden="1">[63]BOP!$A$36:$IV$36,[63]BOP!$A$44:$IV$44,[63]BOP!$A$59:$IV$59,[63]BOP!#REF!,[63]BOP!#REF!,[63]BOP!$A$81:$IV$88</definedName>
    <definedName name="Z_00C67BFB_FEDD_11D1_98B3_00C04FC96ABD_.wvu.Rows" localSheetId="59" hidden="1">[63]BOP!$A$36:$IV$36,[63]BOP!$A$44:$IV$44,[63]BOP!$A$59:$IV$59,[63]BOP!#REF!,[63]BOP!#REF!,[63]BOP!$A$81:$IV$88</definedName>
    <definedName name="Z_00C67BFB_FEDD_11D1_98B3_00C04FC96ABD_.wvu.Rows" localSheetId="61" hidden="1">[63]BOP!$A$36:$IV$36,[63]BOP!$A$44:$IV$44,[63]BOP!$A$59:$IV$59,[63]BOP!#REF!,[63]BOP!#REF!,[63]BOP!$A$81:$IV$88</definedName>
    <definedName name="Z_00C67BFB_FEDD_11D1_98B3_00C04FC96ABD_.wvu.Rows" hidden="1">[63]BOP!$A$36:$IV$36,[63]BOP!$A$44:$IV$44,[63]BOP!$A$59:$IV$59,[63]BOP!#REF!,[63]BOP!#REF!,[63]BOP!$A$81:$IV$88</definedName>
    <definedName name="Z_00C67BFC_FEDD_11D1_98B3_00C04FC96ABD_.wvu.Rows" localSheetId="10" hidden="1">[63]BOP!$A$36:$IV$36,[63]BOP!$A$44:$IV$44,[63]BOP!$A$59:$IV$59,[63]BOP!#REF!,[63]BOP!#REF!,[63]BOP!$A$81:$IV$88</definedName>
    <definedName name="Z_00C67BFC_FEDD_11D1_98B3_00C04FC96ABD_.wvu.Rows" localSheetId="31" hidden="1">[63]BOP!$A$36:$IV$36,[63]BOP!$A$44:$IV$44,[63]BOP!$A$59:$IV$59,[63]BOP!#REF!,[63]BOP!#REF!,[63]BOP!$A$81:$IV$88</definedName>
    <definedName name="Z_00C67BFC_FEDD_11D1_98B3_00C04FC96ABD_.wvu.Rows" localSheetId="49" hidden="1">[63]BOP!$A$36:$IV$36,[63]BOP!$A$44:$IV$44,[63]BOP!$A$59:$IV$59,[63]BOP!#REF!,[63]BOP!#REF!,[63]BOP!$A$81:$IV$88</definedName>
    <definedName name="Z_00C67BFC_FEDD_11D1_98B3_00C04FC96ABD_.wvu.Rows" localSheetId="50" hidden="1">[63]BOP!$A$36:$IV$36,[63]BOP!$A$44:$IV$44,[63]BOP!$A$59:$IV$59,[63]BOP!#REF!,[63]BOP!#REF!,[63]BOP!$A$81:$IV$88</definedName>
    <definedName name="Z_00C67BFC_FEDD_11D1_98B3_00C04FC96ABD_.wvu.Rows" localSheetId="56" hidden="1">[63]BOP!$A$36:$IV$36,[63]BOP!$A$44:$IV$44,[63]BOP!$A$59:$IV$59,[63]BOP!#REF!,[63]BOP!#REF!,[63]BOP!$A$81:$IV$88</definedName>
    <definedName name="Z_00C67BFC_FEDD_11D1_98B3_00C04FC96ABD_.wvu.Rows" localSheetId="57" hidden="1">[63]BOP!$A$36:$IV$36,[63]BOP!$A$44:$IV$44,[63]BOP!$A$59:$IV$59,[63]BOP!#REF!,[63]BOP!#REF!,[63]BOP!$A$81:$IV$88</definedName>
    <definedName name="Z_00C67BFC_FEDD_11D1_98B3_00C04FC96ABD_.wvu.Rows" localSheetId="59" hidden="1">[63]BOP!$A$36:$IV$36,[63]BOP!$A$44:$IV$44,[63]BOP!$A$59:$IV$59,[63]BOP!#REF!,[63]BOP!#REF!,[63]BOP!$A$81:$IV$88</definedName>
    <definedName name="Z_00C67BFC_FEDD_11D1_98B3_00C04FC96ABD_.wvu.Rows" localSheetId="61" hidden="1">[63]BOP!$A$36:$IV$36,[63]BOP!$A$44:$IV$44,[63]BOP!$A$59:$IV$59,[63]BOP!#REF!,[63]BOP!#REF!,[63]BOP!$A$81:$IV$88</definedName>
    <definedName name="Z_00C67BFC_FEDD_11D1_98B3_00C04FC96ABD_.wvu.Rows" hidden="1">[63]BOP!$A$36:$IV$36,[63]BOP!$A$44:$IV$44,[63]BOP!$A$59:$IV$59,[63]BOP!#REF!,[63]BOP!#REF!,[63]BOP!$A$81:$IV$88</definedName>
    <definedName name="Z_00C67BFD_FEDD_11D1_98B3_00C04FC96ABD_.wvu.Rows" localSheetId="10" hidden="1">[63]BOP!$A$36:$IV$36,[63]BOP!$A$44:$IV$44,[63]BOP!$A$59:$IV$59,[63]BOP!#REF!,[63]BOP!#REF!,[63]BOP!$A$81:$IV$88</definedName>
    <definedName name="Z_00C67BFD_FEDD_11D1_98B3_00C04FC96ABD_.wvu.Rows" localSheetId="31" hidden="1">[63]BOP!$A$36:$IV$36,[63]BOP!$A$44:$IV$44,[63]BOP!$A$59:$IV$59,[63]BOP!#REF!,[63]BOP!#REF!,[63]BOP!$A$81:$IV$88</definedName>
    <definedName name="Z_00C67BFD_FEDD_11D1_98B3_00C04FC96ABD_.wvu.Rows" localSheetId="49" hidden="1">[63]BOP!$A$36:$IV$36,[63]BOP!$A$44:$IV$44,[63]BOP!$A$59:$IV$59,[63]BOP!#REF!,[63]BOP!#REF!,[63]BOP!$A$81:$IV$88</definedName>
    <definedName name="Z_00C67BFD_FEDD_11D1_98B3_00C04FC96ABD_.wvu.Rows" localSheetId="50" hidden="1">[63]BOP!$A$36:$IV$36,[63]BOP!$A$44:$IV$44,[63]BOP!$A$59:$IV$59,[63]BOP!#REF!,[63]BOP!#REF!,[63]BOP!$A$81:$IV$88</definedName>
    <definedName name="Z_00C67BFD_FEDD_11D1_98B3_00C04FC96ABD_.wvu.Rows" localSheetId="56" hidden="1">[63]BOP!$A$36:$IV$36,[63]BOP!$A$44:$IV$44,[63]BOP!$A$59:$IV$59,[63]BOP!#REF!,[63]BOP!#REF!,[63]BOP!$A$81:$IV$88</definedName>
    <definedName name="Z_00C67BFD_FEDD_11D1_98B3_00C04FC96ABD_.wvu.Rows" localSheetId="57" hidden="1">[63]BOP!$A$36:$IV$36,[63]BOP!$A$44:$IV$44,[63]BOP!$A$59:$IV$59,[63]BOP!#REF!,[63]BOP!#REF!,[63]BOP!$A$81:$IV$88</definedName>
    <definedName name="Z_00C67BFD_FEDD_11D1_98B3_00C04FC96ABD_.wvu.Rows" localSheetId="59" hidden="1">[63]BOP!$A$36:$IV$36,[63]BOP!$A$44:$IV$44,[63]BOP!$A$59:$IV$59,[63]BOP!#REF!,[63]BOP!#REF!,[63]BOP!$A$81:$IV$88</definedName>
    <definedName name="Z_00C67BFD_FEDD_11D1_98B3_00C04FC96ABD_.wvu.Rows" localSheetId="61" hidden="1">[63]BOP!$A$36:$IV$36,[63]BOP!$A$44:$IV$44,[63]BOP!$A$59:$IV$59,[63]BOP!#REF!,[63]BOP!#REF!,[63]BOP!$A$81:$IV$88</definedName>
    <definedName name="Z_00C67BFD_FEDD_11D1_98B3_00C04FC96ABD_.wvu.Rows" hidden="1">[63]BOP!$A$36:$IV$36,[63]BOP!$A$44:$IV$44,[63]BOP!$A$59:$IV$59,[63]BOP!#REF!,[63]BOP!#REF!,[63]BOP!$A$81:$IV$88</definedName>
    <definedName name="Z_00C67BFE_FEDD_11D1_98B3_00C04FC96ABD_.wvu.Rows" localSheetId="10" hidden="1">[63]BOP!$A$36:$IV$36,[63]BOP!$A$44:$IV$44,[63]BOP!$A$59:$IV$59,[63]BOP!#REF!,[63]BOP!#REF!,[63]BOP!$A$79:$IV$79,[63]BOP!$A$81:$IV$88,[63]BOP!#REF!</definedName>
    <definedName name="Z_00C67BFE_FEDD_11D1_98B3_00C04FC96ABD_.wvu.Rows" localSheetId="31" hidden="1">[63]BOP!$A$36:$IV$36,[63]BOP!$A$44:$IV$44,[63]BOP!$A$59:$IV$59,[63]BOP!#REF!,[63]BOP!#REF!,[63]BOP!$A$79:$IV$79,[63]BOP!$A$81:$IV$88,[63]BOP!#REF!</definedName>
    <definedName name="Z_00C67BFE_FEDD_11D1_98B3_00C04FC96ABD_.wvu.Rows" localSheetId="49" hidden="1">[63]BOP!$A$36:$IV$36,[63]BOP!$A$44:$IV$44,[63]BOP!$A$59:$IV$59,[63]BOP!#REF!,[63]BOP!#REF!,[63]BOP!$A$79:$IV$79,[63]BOP!$A$81:$IV$88,[63]BOP!#REF!</definedName>
    <definedName name="Z_00C67BFE_FEDD_11D1_98B3_00C04FC96ABD_.wvu.Rows" localSheetId="50" hidden="1">[63]BOP!$A$36:$IV$36,[63]BOP!$A$44:$IV$44,[63]BOP!$A$59:$IV$59,[63]BOP!#REF!,[63]BOP!#REF!,[63]BOP!$A$79:$IV$79,[63]BOP!$A$81:$IV$88,[63]BOP!#REF!</definedName>
    <definedName name="Z_00C67BFE_FEDD_11D1_98B3_00C04FC96ABD_.wvu.Rows" localSheetId="56" hidden="1">[63]BOP!$A$36:$IV$36,[63]BOP!$A$44:$IV$44,[63]BOP!$A$59:$IV$59,[63]BOP!#REF!,[63]BOP!#REF!,[63]BOP!$A$79:$IV$79,[63]BOP!$A$81:$IV$88,[63]BOP!#REF!</definedName>
    <definedName name="Z_00C67BFE_FEDD_11D1_98B3_00C04FC96ABD_.wvu.Rows" localSheetId="57" hidden="1">[63]BOP!$A$36:$IV$36,[63]BOP!$A$44:$IV$44,[63]BOP!$A$59:$IV$59,[63]BOP!#REF!,[63]BOP!#REF!,[63]BOP!$A$79:$IV$79,[63]BOP!$A$81:$IV$88,[63]BOP!#REF!</definedName>
    <definedName name="Z_00C67BFE_FEDD_11D1_98B3_00C04FC96ABD_.wvu.Rows" localSheetId="59" hidden="1">[63]BOP!$A$36:$IV$36,[63]BOP!$A$44:$IV$44,[63]BOP!$A$59:$IV$59,[63]BOP!#REF!,[63]BOP!#REF!,[63]BOP!$A$79:$IV$79,[63]BOP!$A$81:$IV$88,[63]BOP!#REF!</definedName>
    <definedName name="Z_00C67BFE_FEDD_11D1_98B3_00C04FC96ABD_.wvu.Rows" localSheetId="61" hidden="1">[63]BOP!$A$36:$IV$36,[63]BOP!$A$44:$IV$44,[63]BOP!$A$59:$IV$59,[63]BOP!#REF!,[63]BOP!#REF!,[63]BOP!$A$79:$IV$79,[63]BOP!$A$81:$IV$88,[63]BOP!#REF!</definedName>
    <definedName name="Z_00C67BFE_FEDD_11D1_98B3_00C04FC96ABD_.wvu.Rows" hidden="1">[63]BOP!$A$36:$IV$36,[63]BOP!$A$44:$IV$44,[63]BOP!$A$59:$IV$59,[63]BOP!#REF!,[63]BOP!#REF!,[63]BOP!$A$79:$IV$79,[63]BOP!$A$81:$IV$88,[63]BOP!#REF!</definedName>
    <definedName name="Z_00C67BFF_FEDD_11D1_98B3_00C04FC96ABD_.wvu.Rows" localSheetId="10" hidden="1">[63]BOP!$A$36:$IV$36,[63]BOP!$A$44:$IV$44,[63]BOP!$A$59:$IV$59,[63]BOP!#REF!,[63]BOP!#REF!,[63]BOP!$A$79:$IV$79,[63]BOP!$A$81:$IV$88</definedName>
    <definedName name="Z_00C67BFF_FEDD_11D1_98B3_00C04FC96ABD_.wvu.Rows" localSheetId="31" hidden="1">[63]BOP!$A$36:$IV$36,[63]BOP!$A$44:$IV$44,[63]BOP!$A$59:$IV$59,[63]BOP!#REF!,[63]BOP!#REF!,[63]BOP!$A$79:$IV$79,[63]BOP!$A$81:$IV$88</definedName>
    <definedName name="Z_00C67BFF_FEDD_11D1_98B3_00C04FC96ABD_.wvu.Rows" localSheetId="49" hidden="1">[63]BOP!$A$36:$IV$36,[63]BOP!$A$44:$IV$44,[63]BOP!$A$59:$IV$59,[63]BOP!#REF!,[63]BOP!#REF!,[63]BOP!$A$79:$IV$79,[63]BOP!$A$81:$IV$88</definedName>
    <definedName name="Z_00C67BFF_FEDD_11D1_98B3_00C04FC96ABD_.wvu.Rows" localSheetId="50" hidden="1">[63]BOP!$A$36:$IV$36,[63]BOP!$A$44:$IV$44,[63]BOP!$A$59:$IV$59,[63]BOP!#REF!,[63]BOP!#REF!,[63]BOP!$A$79:$IV$79,[63]BOP!$A$81:$IV$88</definedName>
    <definedName name="Z_00C67BFF_FEDD_11D1_98B3_00C04FC96ABD_.wvu.Rows" localSheetId="56" hidden="1">[63]BOP!$A$36:$IV$36,[63]BOP!$A$44:$IV$44,[63]BOP!$A$59:$IV$59,[63]BOP!#REF!,[63]BOP!#REF!,[63]BOP!$A$79:$IV$79,[63]BOP!$A$81:$IV$88</definedName>
    <definedName name="Z_00C67BFF_FEDD_11D1_98B3_00C04FC96ABD_.wvu.Rows" localSheetId="57" hidden="1">[63]BOP!$A$36:$IV$36,[63]BOP!$A$44:$IV$44,[63]BOP!$A$59:$IV$59,[63]BOP!#REF!,[63]BOP!#REF!,[63]BOP!$A$79:$IV$79,[63]BOP!$A$81:$IV$88</definedName>
    <definedName name="Z_00C67BFF_FEDD_11D1_98B3_00C04FC96ABD_.wvu.Rows" localSheetId="59" hidden="1">[63]BOP!$A$36:$IV$36,[63]BOP!$A$44:$IV$44,[63]BOP!$A$59:$IV$59,[63]BOP!#REF!,[63]BOP!#REF!,[63]BOP!$A$79:$IV$79,[63]BOP!$A$81:$IV$88</definedName>
    <definedName name="Z_00C67BFF_FEDD_11D1_98B3_00C04FC96ABD_.wvu.Rows" localSheetId="61" hidden="1">[63]BOP!$A$36:$IV$36,[63]BOP!$A$44:$IV$44,[63]BOP!$A$59:$IV$59,[63]BOP!#REF!,[63]BOP!#REF!,[63]BOP!$A$79:$IV$79,[63]BOP!$A$81:$IV$88</definedName>
    <definedName name="Z_00C67BFF_FEDD_11D1_98B3_00C04FC96ABD_.wvu.Rows" hidden="1">[63]BOP!$A$36:$IV$36,[63]BOP!$A$44:$IV$44,[63]BOP!$A$59:$IV$59,[63]BOP!#REF!,[63]BOP!#REF!,[63]BOP!$A$79:$IV$79,[63]BOP!$A$81:$IV$88</definedName>
    <definedName name="Z_00C67C00_FEDD_11D1_98B3_00C04FC96ABD_.wvu.Rows" localSheetId="10" hidden="1">[63]BOP!$A$36:$IV$36,[63]BOP!$A$44:$IV$44,[63]BOP!$A$59:$IV$59,[63]BOP!#REF!,[63]BOP!#REF!,[63]BOP!$A$79:$IV$79,[63]BOP!#REF!</definedName>
    <definedName name="Z_00C67C00_FEDD_11D1_98B3_00C04FC96ABD_.wvu.Rows" localSheetId="31" hidden="1">[63]BOP!$A$36:$IV$36,[63]BOP!$A$44:$IV$44,[63]BOP!$A$59:$IV$59,[63]BOP!#REF!,[63]BOP!#REF!,[63]BOP!$A$79:$IV$79,[63]BOP!#REF!</definedName>
    <definedName name="Z_00C67C00_FEDD_11D1_98B3_00C04FC96ABD_.wvu.Rows" localSheetId="56" hidden="1">[63]BOP!$A$36:$IV$36,[63]BOP!$A$44:$IV$44,[63]BOP!$A$59:$IV$59,[63]BOP!#REF!,[63]BOP!#REF!,[63]BOP!$A$79:$IV$79,[63]BOP!#REF!</definedName>
    <definedName name="Z_00C67C00_FEDD_11D1_98B3_00C04FC96ABD_.wvu.Rows" localSheetId="57" hidden="1">[63]BOP!$A$36:$IV$36,[63]BOP!$A$44:$IV$44,[63]BOP!$A$59:$IV$59,[63]BOP!#REF!,[63]BOP!#REF!,[63]BOP!$A$79:$IV$79,[63]BOP!#REF!</definedName>
    <definedName name="Z_00C67C00_FEDD_11D1_98B3_00C04FC96ABD_.wvu.Rows" localSheetId="59" hidden="1">[63]BOP!$A$36:$IV$36,[63]BOP!$A$44:$IV$44,[63]BOP!$A$59:$IV$59,[63]BOP!#REF!,[63]BOP!#REF!,[63]BOP!$A$79:$IV$79,[63]BOP!#REF!</definedName>
    <definedName name="Z_00C67C00_FEDD_11D1_98B3_00C04FC96ABD_.wvu.Rows" localSheetId="61" hidden="1">[63]BOP!$A$36:$IV$36,[63]BOP!$A$44:$IV$44,[63]BOP!$A$59:$IV$59,[63]BOP!#REF!,[63]BOP!#REF!,[63]BOP!$A$79:$IV$79,[63]BOP!#REF!</definedName>
    <definedName name="Z_00C67C00_FEDD_11D1_98B3_00C04FC96ABD_.wvu.Rows" hidden="1">[63]BOP!$A$36:$IV$36,[63]BOP!$A$44:$IV$44,[63]BOP!$A$59:$IV$59,[63]BOP!#REF!,[63]BOP!#REF!,[63]BOP!$A$79:$IV$79,[63]BOP!#REF!</definedName>
    <definedName name="Z_00C67C01_FEDD_11D1_98B3_00C04FC96ABD_.wvu.Rows" localSheetId="10" hidden="1">[63]BOP!$A$36:$IV$36,[63]BOP!$A$44:$IV$44,[63]BOP!$A$59:$IV$59,[63]BOP!#REF!,[63]BOP!#REF!,[63]BOP!$A$79:$IV$79,[63]BOP!$A$81:$IV$88,[63]BOP!#REF!</definedName>
    <definedName name="Z_00C67C01_FEDD_11D1_98B3_00C04FC96ABD_.wvu.Rows" hidden="1">[63]BOP!$A$36:$IV$36,[63]BOP!$A$44:$IV$44,[63]BOP!$A$59:$IV$59,[63]BOP!#REF!,[63]BOP!#REF!,[63]BOP!$A$79:$IV$79,[63]BOP!$A$81:$IV$88,[63]BOP!#REF!</definedName>
    <definedName name="Z_00C67C02_FEDD_11D1_98B3_00C04FC96ABD_.wvu.Rows" localSheetId="10" hidden="1">[63]BOP!$A$36:$IV$36,[63]BOP!$A$44:$IV$44,[63]BOP!$A$59:$IV$59,[63]BOP!#REF!,[63]BOP!#REF!,[63]BOP!$A$79:$IV$79,[63]BOP!$A$81:$IV$88,[63]BOP!#REF!</definedName>
    <definedName name="Z_00C67C02_FEDD_11D1_98B3_00C04FC96ABD_.wvu.Rows" hidden="1">[63]BOP!$A$36:$IV$36,[63]BOP!$A$44:$IV$44,[63]BOP!$A$59:$IV$59,[63]BOP!#REF!,[63]BOP!#REF!,[63]BOP!$A$79:$IV$79,[63]BOP!$A$81:$IV$88,[63]BOP!#REF!</definedName>
    <definedName name="Z_00C67C03_FEDD_11D1_98B3_00C04FC96ABD_.wvu.Rows" localSheetId="10" hidden="1">[63]BOP!$A$36:$IV$36,[63]BOP!$A$44:$IV$44,[63]BOP!$A$59:$IV$59,[63]BOP!#REF!,[63]BOP!#REF!,[63]BOP!$A$79:$IV$79,[63]BOP!$A$81:$IV$88,[63]BOP!#REF!</definedName>
    <definedName name="Z_00C67C03_FEDD_11D1_98B3_00C04FC96ABD_.wvu.Rows" hidden="1">[63]BOP!$A$36:$IV$36,[63]BOP!$A$44:$IV$44,[63]BOP!$A$59:$IV$59,[63]BOP!#REF!,[63]BOP!#REF!,[63]BOP!$A$79:$IV$79,[63]BOP!$A$81:$IV$88,[63]BOP!#REF!</definedName>
    <definedName name="Z_00C67C05_FEDD_11D1_98B3_00C04FC96ABD_.wvu.Rows" localSheetId="10" hidden="1">[63]BOP!$A$36:$IV$36,[63]BOP!$A$44:$IV$44,[63]BOP!$A$59:$IV$59,[63]BOP!#REF!,[63]BOP!#REF!,[63]BOP!$A$79:$IV$79,[63]BOP!$A$81:$IV$88,[63]BOP!#REF!,[63]BOP!#REF!</definedName>
    <definedName name="Z_00C67C05_FEDD_11D1_98B3_00C04FC96ABD_.wvu.Rows" localSheetId="31" hidden="1">[63]BOP!$A$36:$IV$36,[63]BOP!$A$44:$IV$44,[63]BOP!$A$59:$IV$59,[63]BOP!#REF!,[63]BOP!#REF!,[63]BOP!$A$79:$IV$79,[63]BOP!$A$81:$IV$88,[63]BOP!#REF!,[63]BOP!#REF!</definedName>
    <definedName name="Z_00C67C05_FEDD_11D1_98B3_00C04FC96ABD_.wvu.Rows" localSheetId="49" hidden="1">[63]BOP!$A$36:$IV$36,[63]BOP!$A$44:$IV$44,[63]BOP!$A$59:$IV$59,[63]BOP!#REF!,[63]BOP!#REF!,[63]BOP!$A$79:$IV$79,[63]BOP!$A$81:$IV$88,[63]BOP!#REF!,[63]BOP!#REF!</definedName>
    <definedName name="Z_00C67C05_FEDD_11D1_98B3_00C04FC96ABD_.wvu.Rows" localSheetId="50" hidden="1">[63]BOP!$A$36:$IV$36,[63]BOP!$A$44:$IV$44,[63]BOP!$A$59:$IV$59,[63]BOP!#REF!,[63]BOP!#REF!,[63]BOP!$A$79:$IV$79,[63]BOP!$A$81:$IV$88,[63]BOP!#REF!,[63]BOP!#REF!</definedName>
    <definedName name="Z_00C67C05_FEDD_11D1_98B3_00C04FC96ABD_.wvu.Rows" localSheetId="56" hidden="1">[63]BOP!$A$36:$IV$36,[63]BOP!$A$44:$IV$44,[63]BOP!$A$59:$IV$59,[63]BOP!#REF!,[63]BOP!#REF!,[63]BOP!$A$79:$IV$79,[63]BOP!$A$81:$IV$88,[63]BOP!#REF!,[63]BOP!#REF!</definedName>
    <definedName name="Z_00C67C05_FEDD_11D1_98B3_00C04FC96ABD_.wvu.Rows" localSheetId="57" hidden="1">[63]BOP!$A$36:$IV$36,[63]BOP!$A$44:$IV$44,[63]BOP!$A$59:$IV$59,[63]BOP!#REF!,[63]BOP!#REF!,[63]BOP!$A$79:$IV$79,[63]BOP!$A$81:$IV$88,[63]BOP!#REF!,[63]BOP!#REF!</definedName>
    <definedName name="Z_00C67C05_FEDD_11D1_98B3_00C04FC96ABD_.wvu.Rows" localSheetId="5" hidden="1">[63]BOP!$A$36:$IV$36,[63]BOP!$A$44:$IV$44,[63]BOP!$A$59:$IV$59,[63]BOP!#REF!,[63]BOP!#REF!,[63]BOP!$A$79:$IV$79,[63]BOP!$A$81:$IV$88,[63]BOP!#REF!,[63]BOP!#REF!</definedName>
    <definedName name="Z_00C67C05_FEDD_11D1_98B3_00C04FC96ABD_.wvu.Rows" localSheetId="59" hidden="1">[63]BOP!$A$36:$IV$36,[63]BOP!$A$44:$IV$44,[63]BOP!$A$59:$IV$59,[63]BOP!#REF!,[63]BOP!#REF!,[63]BOP!$A$79:$IV$79,[63]BOP!$A$81:$IV$88,[63]BOP!#REF!,[63]BOP!#REF!</definedName>
    <definedName name="Z_00C67C05_FEDD_11D1_98B3_00C04FC96ABD_.wvu.Rows" localSheetId="61" hidden="1">[63]BOP!$A$36:$IV$36,[63]BOP!$A$44:$IV$44,[63]BOP!$A$59:$IV$59,[63]BOP!#REF!,[63]BOP!#REF!,[63]BOP!$A$79:$IV$79,[63]BOP!$A$81:$IV$88,[63]BOP!#REF!,[63]BOP!#REF!</definedName>
    <definedName name="Z_00C67C05_FEDD_11D1_98B3_00C04FC96ABD_.wvu.Rows" hidden="1">[63]BOP!$A$36:$IV$36,[63]BOP!$A$44:$IV$44,[63]BOP!$A$59:$IV$59,[63]BOP!#REF!,[63]BOP!#REF!,[63]BOP!$A$79:$IV$79,[63]BOP!$A$81:$IV$88,[63]BOP!#REF!,[63]BOP!#REF!</definedName>
    <definedName name="Z_00C67C06_FEDD_11D1_98B3_00C04FC96ABD_.wvu.Rows" localSheetId="10" hidden="1">[63]BOP!$A$36:$IV$36,[63]BOP!$A$44:$IV$44,[63]BOP!$A$59:$IV$59,[63]BOP!#REF!,[63]BOP!#REF!,[63]BOP!$A$79:$IV$79,[63]BOP!$A$81:$IV$88,[63]BOP!#REF!,[63]BOP!#REF!</definedName>
    <definedName name="Z_00C67C06_FEDD_11D1_98B3_00C04FC96ABD_.wvu.Rows" localSheetId="31" hidden="1">[63]BOP!$A$36:$IV$36,[63]BOP!$A$44:$IV$44,[63]BOP!$A$59:$IV$59,[63]BOP!#REF!,[63]BOP!#REF!,[63]BOP!$A$79:$IV$79,[63]BOP!$A$81:$IV$88,[63]BOP!#REF!,[63]BOP!#REF!</definedName>
    <definedName name="Z_00C67C06_FEDD_11D1_98B3_00C04FC96ABD_.wvu.Rows" localSheetId="49" hidden="1">[63]BOP!$A$36:$IV$36,[63]BOP!$A$44:$IV$44,[63]BOP!$A$59:$IV$59,[63]BOP!#REF!,[63]BOP!#REF!,[63]BOP!$A$79:$IV$79,[63]BOP!$A$81:$IV$88,[63]BOP!#REF!,[63]BOP!#REF!</definedName>
    <definedName name="Z_00C67C06_FEDD_11D1_98B3_00C04FC96ABD_.wvu.Rows" localSheetId="50" hidden="1">[63]BOP!$A$36:$IV$36,[63]BOP!$A$44:$IV$44,[63]BOP!$A$59:$IV$59,[63]BOP!#REF!,[63]BOP!#REF!,[63]BOP!$A$79:$IV$79,[63]BOP!$A$81:$IV$88,[63]BOP!#REF!,[63]BOP!#REF!</definedName>
    <definedName name="Z_00C67C06_FEDD_11D1_98B3_00C04FC96ABD_.wvu.Rows" localSheetId="56" hidden="1">[63]BOP!$A$36:$IV$36,[63]BOP!$A$44:$IV$44,[63]BOP!$A$59:$IV$59,[63]BOP!#REF!,[63]BOP!#REF!,[63]BOP!$A$79:$IV$79,[63]BOP!$A$81:$IV$88,[63]BOP!#REF!,[63]BOP!#REF!</definedName>
    <definedName name="Z_00C67C06_FEDD_11D1_98B3_00C04FC96ABD_.wvu.Rows" localSheetId="57" hidden="1">[63]BOP!$A$36:$IV$36,[63]BOP!$A$44:$IV$44,[63]BOP!$A$59:$IV$59,[63]BOP!#REF!,[63]BOP!#REF!,[63]BOP!$A$79:$IV$79,[63]BOP!$A$81:$IV$88,[63]BOP!#REF!,[63]BOP!#REF!</definedName>
    <definedName name="Z_00C67C06_FEDD_11D1_98B3_00C04FC96ABD_.wvu.Rows" localSheetId="5" hidden="1">[63]BOP!$A$36:$IV$36,[63]BOP!$A$44:$IV$44,[63]BOP!$A$59:$IV$59,[63]BOP!#REF!,[63]BOP!#REF!,[63]BOP!$A$79:$IV$79,[63]BOP!$A$81:$IV$88,[63]BOP!#REF!,[63]BOP!#REF!</definedName>
    <definedName name="Z_00C67C06_FEDD_11D1_98B3_00C04FC96ABD_.wvu.Rows" localSheetId="59" hidden="1">[63]BOP!$A$36:$IV$36,[63]BOP!$A$44:$IV$44,[63]BOP!$A$59:$IV$59,[63]BOP!#REF!,[63]BOP!#REF!,[63]BOP!$A$79:$IV$79,[63]BOP!$A$81:$IV$88,[63]BOP!#REF!,[63]BOP!#REF!</definedName>
    <definedName name="Z_00C67C06_FEDD_11D1_98B3_00C04FC96ABD_.wvu.Rows" localSheetId="61" hidden="1">[63]BOP!$A$36:$IV$36,[63]BOP!$A$44:$IV$44,[63]BOP!$A$59:$IV$59,[63]BOP!#REF!,[63]BOP!#REF!,[63]BOP!$A$79:$IV$79,[63]BOP!$A$81:$IV$88,[63]BOP!#REF!,[63]BOP!#REF!</definedName>
    <definedName name="Z_00C67C06_FEDD_11D1_98B3_00C04FC96ABD_.wvu.Rows" hidden="1">[63]BOP!$A$36:$IV$36,[63]BOP!$A$44:$IV$44,[63]BOP!$A$59:$IV$59,[63]BOP!#REF!,[63]BOP!#REF!,[63]BOP!$A$79:$IV$79,[63]BOP!$A$81:$IV$88,[63]BOP!#REF!,[63]BOP!#REF!</definedName>
    <definedName name="Z_00C67C07_FEDD_11D1_98B3_00C04FC96ABD_.wvu.Rows" localSheetId="10" hidden="1">[63]BOP!$A$36:$IV$36,[63]BOP!$A$44:$IV$44,[63]BOP!$A$59:$IV$59,[63]BOP!#REF!,[63]BOP!#REF!,[63]BOP!$A$79:$IV$79</definedName>
    <definedName name="Z_00C67C07_FEDD_11D1_98B3_00C04FC96ABD_.wvu.Rows" hidden="1">[63]BOP!$A$36:$IV$36,[63]BOP!$A$44:$IV$44,[63]BOP!$A$59:$IV$59,[63]BOP!#REF!,[63]BOP!#REF!,[63]BOP!$A$79:$IV$79</definedName>
    <definedName name="Z_0D13A1F1_C124_456C_8218_C7CED3478DDC_.wvu.Cols" localSheetId="36" hidden="1">'38'!$B:$AG</definedName>
    <definedName name="Z_0D13A1F1_C124_456C_8218_C7CED3478DDC_.wvu.PrintArea" localSheetId="36" hidden="1">'38'!$A$1:$AR$25</definedName>
    <definedName name="Z_112039D0_FF0B_11D1_98B3_00C04FC96ABD_.wvu.Rows" localSheetId="10" hidden="1">[63]BOP!$A$36:$IV$36,[63]BOP!$A$44:$IV$44,[63]BOP!$A$59:$IV$59,[63]BOP!#REF!,[63]BOP!#REF!,[63]BOP!$A$81:$IV$88</definedName>
    <definedName name="Z_112039D0_FF0B_11D1_98B3_00C04FC96ABD_.wvu.Rows" hidden="1">[63]BOP!$A$36:$IV$36,[63]BOP!$A$44:$IV$44,[63]BOP!$A$59:$IV$59,[63]BOP!#REF!,[63]BOP!#REF!,[63]BOP!$A$81:$IV$88</definedName>
    <definedName name="Z_112039D1_FF0B_11D1_98B3_00C04FC96ABD_.wvu.Rows" localSheetId="10" hidden="1">[63]BOP!$A$36:$IV$36,[63]BOP!$A$44:$IV$44,[63]BOP!$A$59:$IV$59,[63]BOP!#REF!,[63]BOP!#REF!,[63]BOP!$A$81:$IV$88</definedName>
    <definedName name="Z_112039D1_FF0B_11D1_98B3_00C04FC96ABD_.wvu.Rows" hidden="1">[63]BOP!$A$36:$IV$36,[63]BOP!$A$44:$IV$44,[63]BOP!$A$59:$IV$59,[63]BOP!#REF!,[63]BOP!#REF!,[63]BOP!$A$81:$IV$88</definedName>
    <definedName name="Z_112039D2_FF0B_11D1_98B3_00C04FC96ABD_.wvu.Rows" localSheetId="10" hidden="1">[63]BOP!$A$36:$IV$36,[63]BOP!$A$44:$IV$44,[63]BOP!$A$59:$IV$59,[63]BOP!#REF!,[63]BOP!#REF!,[63]BOP!$A$81:$IV$88</definedName>
    <definedName name="Z_112039D2_FF0B_11D1_98B3_00C04FC96ABD_.wvu.Rows" hidden="1">[63]BOP!$A$36:$IV$36,[63]BOP!$A$44:$IV$44,[63]BOP!$A$59:$IV$59,[63]BOP!#REF!,[63]BOP!#REF!,[63]BOP!$A$81:$IV$88</definedName>
    <definedName name="Z_112039D3_FF0B_11D1_98B3_00C04FC96ABD_.wvu.Rows" localSheetId="10" hidden="1">[63]BOP!$A$36:$IV$36,[63]BOP!$A$44:$IV$44,[63]BOP!$A$59:$IV$59,[63]BOP!#REF!,[63]BOP!#REF!,[63]BOP!$A$81:$IV$88</definedName>
    <definedName name="Z_112039D3_FF0B_11D1_98B3_00C04FC96ABD_.wvu.Rows" hidden="1">[63]BOP!$A$36:$IV$36,[63]BOP!$A$44:$IV$44,[63]BOP!$A$59:$IV$59,[63]BOP!#REF!,[63]BOP!#REF!,[63]BOP!$A$81:$IV$88</definedName>
    <definedName name="Z_112039D4_FF0B_11D1_98B3_00C04FC96ABD_.wvu.Rows" localSheetId="10" hidden="1">[63]BOP!$A$36:$IV$36,[63]BOP!$A$44:$IV$44,[63]BOP!$A$59:$IV$59,[63]BOP!#REF!,[63]BOP!#REF!,[63]BOP!$A$79:$IV$79,[63]BOP!$A$81:$IV$88,[63]BOP!#REF!</definedName>
    <definedName name="Z_112039D4_FF0B_11D1_98B3_00C04FC96ABD_.wvu.Rows" hidden="1">[63]BOP!$A$36:$IV$36,[63]BOP!$A$44:$IV$44,[63]BOP!$A$59:$IV$59,[63]BOP!#REF!,[63]BOP!#REF!,[63]BOP!$A$79:$IV$79,[63]BOP!$A$81:$IV$88,[63]BOP!#REF!</definedName>
    <definedName name="Z_112039D5_FF0B_11D1_98B3_00C04FC96ABD_.wvu.Rows" localSheetId="10" hidden="1">[63]BOP!$A$36:$IV$36,[63]BOP!$A$44:$IV$44,[63]BOP!$A$59:$IV$59,[63]BOP!#REF!,[63]BOP!#REF!,[63]BOP!$A$79:$IV$79,[63]BOP!$A$81:$IV$88</definedName>
    <definedName name="Z_112039D5_FF0B_11D1_98B3_00C04FC96ABD_.wvu.Rows" hidden="1">[63]BOP!$A$36:$IV$36,[63]BOP!$A$44:$IV$44,[63]BOP!$A$59:$IV$59,[63]BOP!#REF!,[63]BOP!#REF!,[63]BOP!$A$79:$IV$79,[63]BOP!$A$81:$IV$88</definedName>
    <definedName name="Z_112039D6_FF0B_11D1_98B3_00C04FC96ABD_.wvu.Rows" localSheetId="10" hidden="1">[63]BOP!$A$36:$IV$36,[63]BOP!$A$44:$IV$44,[63]BOP!$A$59:$IV$59,[63]BOP!#REF!,[63]BOP!#REF!,[63]BOP!$A$79:$IV$79,[63]BOP!#REF!</definedName>
    <definedName name="Z_112039D6_FF0B_11D1_98B3_00C04FC96ABD_.wvu.Rows" localSheetId="31" hidden="1">[63]BOP!$A$36:$IV$36,[63]BOP!$A$44:$IV$44,[63]BOP!$A$59:$IV$59,[63]BOP!#REF!,[63]BOP!#REF!,[63]BOP!$A$79:$IV$79,[63]BOP!#REF!</definedName>
    <definedName name="Z_112039D6_FF0B_11D1_98B3_00C04FC96ABD_.wvu.Rows" localSheetId="56" hidden="1">[63]BOP!$A$36:$IV$36,[63]BOP!$A$44:$IV$44,[63]BOP!$A$59:$IV$59,[63]BOP!#REF!,[63]BOP!#REF!,[63]BOP!$A$79:$IV$79,[63]BOP!#REF!</definedName>
    <definedName name="Z_112039D6_FF0B_11D1_98B3_00C04FC96ABD_.wvu.Rows" localSheetId="57" hidden="1">[63]BOP!$A$36:$IV$36,[63]BOP!$A$44:$IV$44,[63]BOP!$A$59:$IV$59,[63]BOP!#REF!,[63]BOP!#REF!,[63]BOP!$A$79:$IV$79,[63]BOP!#REF!</definedName>
    <definedName name="Z_112039D6_FF0B_11D1_98B3_00C04FC96ABD_.wvu.Rows" localSheetId="59" hidden="1">[63]BOP!$A$36:$IV$36,[63]BOP!$A$44:$IV$44,[63]BOP!$A$59:$IV$59,[63]BOP!#REF!,[63]BOP!#REF!,[63]BOP!$A$79:$IV$79,[63]BOP!#REF!</definedName>
    <definedName name="Z_112039D6_FF0B_11D1_98B3_00C04FC96ABD_.wvu.Rows" localSheetId="61" hidden="1">[63]BOP!$A$36:$IV$36,[63]BOP!$A$44:$IV$44,[63]BOP!$A$59:$IV$59,[63]BOP!#REF!,[63]BOP!#REF!,[63]BOP!$A$79:$IV$79,[63]BOP!#REF!</definedName>
    <definedName name="Z_112039D6_FF0B_11D1_98B3_00C04FC96ABD_.wvu.Rows" hidden="1">[63]BOP!$A$36:$IV$36,[63]BOP!$A$44:$IV$44,[63]BOP!$A$59:$IV$59,[63]BOP!#REF!,[63]BOP!#REF!,[63]BOP!$A$79:$IV$79,[63]BOP!#REF!</definedName>
    <definedName name="Z_112039D7_FF0B_11D1_98B3_00C04FC96ABD_.wvu.Rows" localSheetId="10" hidden="1">[63]BOP!$A$36:$IV$36,[63]BOP!$A$44:$IV$44,[63]BOP!$A$59:$IV$59,[63]BOP!#REF!,[63]BOP!#REF!,[63]BOP!$A$79:$IV$79,[63]BOP!$A$81:$IV$88,[63]BOP!#REF!</definedName>
    <definedName name="Z_112039D7_FF0B_11D1_98B3_00C04FC96ABD_.wvu.Rows" hidden="1">[63]BOP!$A$36:$IV$36,[63]BOP!$A$44:$IV$44,[63]BOP!$A$59:$IV$59,[63]BOP!#REF!,[63]BOP!#REF!,[63]BOP!$A$79:$IV$79,[63]BOP!$A$81:$IV$88,[63]BOP!#REF!</definedName>
    <definedName name="Z_112039D8_FF0B_11D1_98B3_00C04FC96ABD_.wvu.Rows" localSheetId="10" hidden="1">[63]BOP!$A$36:$IV$36,[63]BOP!$A$44:$IV$44,[63]BOP!$A$59:$IV$59,[63]BOP!#REF!,[63]BOP!#REF!,[63]BOP!$A$79:$IV$79,[63]BOP!$A$81:$IV$88,[63]BOP!#REF!</definedName>
    <definedName name="Z_112039D8_FF0B_11D1_98B3_00C04FC96ABD_.wvu.Rows" hidden="1">[63]BOP!$A$36:$IV$36,[63]BOP!$A$44:$IV$44,[63]BOP!$A$59:$IV$59,[63]BOP!#REF!,[63]BOP!#REF!,[63]BOP!$A$79:$IV$79,[63]BOP!$A$81:$IV$88,[63]BOP!#REF!</definedName>
    <definedName name="Z_112039D9_FF0B_11D1_98B3_00C04FC96ABD_.wvu.Rows" localSheetId="10" hidden="1">[63]BOP!$A$36:$IV$36,[63]BOP!$A$44:$IV$44,[63]BOP!$A$59:$IV$59,[63]BOP!#REF!,[63]BOP!#REF!,[63]BOP!$A$79:$IV$79,[63]BOP!$A$81:$IV$88,[63]BOP!#REF!</definedName>
    <definedName name="Z_112039D9_FF0B_11D1_98B3_00C04FC96ABD_.wvu.Rows" hidden="1">[63]BOP!$A$36:$IV$36,[63]BOP!$A$44:$IV$44,[63]BOP!$A$59:$IV$59,[63]BOP!#REF!,[63]BOP!#REF!,[63]BOP!$A$79:$IV$79,[63]BOP!$A$81:$IV$88,[63]BOP!#REF!</definedName>
    <definedName name="Z_112039DB_FF0B_11D1_98B3_00C04FC96ABD_.wvu.Rows" localSheetId="10" hidden="1">[63]BOP!$A$36:$IV$36,[63]BOP!$A$44:$IV$44,[63]BOP!$A$59:$IV$59,[63]BOP!#REF!,[63]BOP!#REF!,[63]BOP!$A$79:$IV$79,[63]BOP!$A$81:$IV$88,[63]BOP!#REF!,[63]BOP!#REF!</definedName>
    <definedName name="Z_112039DB_FF0B_11D1_98B3_00C04FC96ABD_.wvu.Rows" localSheetId="31" hidden="1">[63]BOP!$A$36:$IV$36,[63]BOP!$A$44:$IV$44,[63]BOP!$A$59:$IV$59,[63]BOP!#REF!,[63]BOP!#REF!,[63]BOP!$A$79:$IV$79,[63]BOP!$A$81:$IV$88,[63]BOP!#REF!,[63]BOP!#REF!</definedName>
    <definedName name="Z_112039DB_FF0B_11D1_98B3_00C04FC96ABD_.wvu.Rows" localSheetId="49" hidden="1">[63]BOP!$A$36:$IV$36,[63]BOP!$A$44:$IV$44,[63]BOP!$A$59:$IV$59,[63]BOP!#REF!,[63]BOP!#REF!,[63]BOP!$A$79:$IV$79,[63]BOP!$A$81:$IV$88,[63]BOP!#REF!,[63]BOP!#REF!</definedName>
    <definedName name="Z_112039DB_FF0B_11D1_98B3_00C04FC96ABD_.wvu.Rows" localSheetId="50" hidden="1">[63]BOP!$A$36:$IV$36,[63]BOP!$A$44:$IV$44,[63]BOP!$A$59:$IV$59,[63]BOP!#REF!,[63]BOP!#REF!,[63]BOP!$A$79:$IV$79,[63]BOP!$A$81:$IV$88,[63]BOP!#REF!,[63]BOP!#REF!</definedName>
    <definedName name="Z_112039DB_FF0B_11D1_98B3_00C04FC96ABD_.wvu.Rows" localSheetId="56" hidden="1">[63]BOP!$A$36:$IV$36,[63]BOP!$A$44:$IV$44,[63]BOP!$A$59:$IV$59,[63]BOP!#REF!,[63]BOP!#REF!,[63]BOP!$A$79:$IV$79,[63]BOP!$A$81:$IV$88,[63]BOP!#REF!,[63]BOP!#REF!</definedName>
    <definedName name="Z_112039DB_FF0B_11D1_98B3_00C04FC96ABD_.wvu.Rows" localSheetId="57" hidden="1">[63]BOP!$A$36:$IV$36,[63]BOP!$A$44:$IV$44,[63]BOP!$A$59:$IV$59,[63]BOP!#REF!,[63]BOP!#REF!,[63]BOP!$A$79:$IV$79,[63]BOP!$A$81:$IV$88,[63]BOP!#REF!,[63]BOP!#REF!</definedName>
    <definedName name="Z_112039DB_FF0B_11D1_98B3_00C04FC96ABD_.wvu.Rows" localSheetId="5" hidden="1">[63]BOP!$A$36:$IV$36,[63]BOP!$A$44:$IV$44,[63]BOP!$A$59:$IV$59,[63]BOP!#REF!,[63]BOP!#REF!,[63]BOP!$A$79:$IV$79,[63]BOP!$A$81:$IV$88,[63]BOP!#REF!,[63]BOP!#REF!</definedName>
    <definedName name="Z_112039DB_FF0B_11D1_98B3_00C04FC96ABD_.wvu.Rows" localSheetId="59" hidden="1">[63]BOP!$A$36:$IV$36,[63]BOP!$A$44:$IV$44,[63]BOP!$A$59:$IV$59,[63]BOP!#REF!,[63]BOP!#REF!,[63]BOP!$A$79:$IV$79,[63]BOP!$A$81:$IV$88,[63]BOP!#REF!,[63]BOP!#REF!</definedName>
    <definedName name="Z_112039DB_FF0B_11D1_98B3_00C04FC96ABD_.wvu.Rows" localSheetId="61" hidden="1">[63]BOP!$A$36:$IV$36,[63]BOP!$A$44:$IV$44,[63]BOP!$A$59:$IV$59,[63]BOP!#REF!,[63]BOP!#REF!,[63]BOP!$A$79:$IV$79,[63]BOP!$A$81:$IV$88,[63]BOP!#REF!,[63]BOP!#REF!</definedName>
    <definedName name="Z_112039DB_FF0B_11D1_98B3_00C04FC96ABD_.wvu.Rows" hidden="1">[63]BOP!$A$36:$IV$36,[63]BOP!$A$44:$IV$44,[63]BOP!$A$59:$IV$59,[63]BOP!#REF!,[63]BOP!#REF!,[63]BOP!$A$79:$IV$79,[63]BOP!$A$81:$IV$88,[63]BOP!#REF!,[63]BOP!#REF!</definedName>
    <definedName name="Z_112039DC_FF0B_11D1_98B3_00C04FC96ABD_.wvu.Rows" localSheetId="10" hidden="1">[63]BOP!$A$36:$IV$36,[63]BOP!$A$44:$IV$44,[63]BOP!$A$59:$IV$59,[63]BOP!#REF!,[63]BOP!#REF!,[63]BOP!$A$79:$IV$79,[63]BOP!$A$81:$IV$88,[63]BOP!#REF!,[63]BOP!#REF!</definedName>
    <definedName name="Z_112039DC_FF0B_11D1_98B3_00C04FC96ABD_.wvu.Rows" localSheetId="31" hidden="1">[63]BOP!$A$36:$IV$36,[63]BOP!$A$44:$IV$44,[63]BOP!$A$59:$IV$59,[63]BOP!#REF!,[63]BOP!#REF!,[63]BOP!$A$79:$IV$79,[63]BOP!$A$81:$IV$88,[63]BOP!#REF!,[63]BOP!#REF!</definedName>
    <definedName name="Z_112039DC_FF0B_11D1_98B3_00C04FC96ABD_.wvu.Rows" localSheetId="49" hidden="1">[63]BOP!$A$36:$IV$36,[63]BOP!$A$44:$IV$44,[63]BOP!$A$59:$IV$59,[63]BOP!#REF!,[63]BOP!#REF!,[63]BOP!$A$79:$IV$79,[63]BOP!$A$81:$IV$88,[63]BOP!#REF!,[63]BOP!#REF!</definedName>
    <definedName name="Z_112039DC_FF0B_11D1_98B3_00C04FC96ABD_.wvu.Rows" localSheetId="50" hidden="1">[63]BOP!$A$36:$IV$36,[63]BOP!$A$44:$IV$44,[63]BOP!$A$59:$IV$59,[63]BOP!#REF!,[63]BOP!#REF!,[63]BOP!$A$79:$IV$79,[63]BOP!$A$81:$IV$88,[63]BOP!#REF!,[63]BOP!#REF!</definedName>
    <definedName name="Z_112039DC_FF0B_11D1_98B3_00C04FC96ABD_.wvu.Rows" localSheetId="56" hidden="1">[63]BOP!$A$36:$IV$36,[63]BOP!$A$44:$IV$44,[63]BOP!$A$59:$IV$59,[63]BOP!#REF!,[63]BOP!#REF!,[63]BOP!$A$79:$IV$79,[63]BOP!$A$81:$IV$88,[63]BOP!#REF!,[63]BOP!#REF!</definedName>
    <definedName name="Z_112039DC_FF0B_11D1_98B3_00C04FC96ABD_.wvu.Rows" localSheetId="57" hidden="1">[63]BOP!$A$36:$IV$36,[63]BOP!$A$44:$IV$44,[63]BOP!$A$59:$IV$59,[63]BOP!#REF!,[63]BOP!#REF!,[63]BOP!$A$79:$IV$79,[63]BOP!$A$81:$IV$88,[63]BOP!#REF!,[63]BOP!#REF!</definedName>
    <definedName name="Z_112039DC_FF0B_11D1_98B3_00C04FC96ABD_.wvu.Rows" localSheetId="5" hidden="1">[63]BOP!$A$36:$IV$36,[63]BOP!$A$44:$IV$44,[63]BOP!$A$59:$IV$59,[63]BOP!#REF!,[63]BOP!#REF!,[63]BOP!$A$79:$IV$79,[63]BOP!$A$81:$IV$88,[63]BOP!#REF!,[63]BOP!#REF!</definedName>
    <definedName name="Z_112039DC_FF0B_11D1_98B3_00C04FC96ABD_.wvu.Rows" localSheetId="59" hidden="1">[63]BOP!$A$36:$IV$36,[63]BOP!$A$44:$IV$44,[63]BOP!$A$59:$IV$59,[63]BOP!#REF!,[63]BOP!#REF!,[63]BOP!$A$79:$IV$79,[63]BOP!$A$81:$IV$88,[63]BOP!#REF!,[63]BOP!#REF!</definedName>
    <definedName name="Z_112039DC_FF0B_11D1_98B3_00C04FC96ABD_.wvu.Rows" localSheetId="61" hidden="1">[63]BOP!$A$36:$IV$36,[63]BOP!$A$44:$IV$44,[63]BOP!$A$59:$IV$59,[63]BOP!#REF!,[63]BOP!#REF!,[63]BOP!$A$79:$IV$79,[63]BOP!$A$81:$IV$88,[63]BOP!#REF!,[63]BOP!#REF!</definedName>
    <definedName name="Z_112039DC_FF0B_11D1_98B3_00C04FC96ABD_.wvu.Rows" hidden="1">[63]BOP!$A$36:$IV$36,[63]BOP!$A$44:$IV$44,[63]BOP!$A$59:$IV$59,[63]BOP!#REF!,[63]BOP!#REF!,[63]BOP!$A$79:$IV$79,[63]BOP!$A$81:$IV$88,[63]BOP!#REF!,[63]BOP!#REF!</definedName>
    <definedName name="Z_112039DD_FF0B_11D1_98B3_00C04FC96ABD_.wvu.Rows" localSheetId="10" hidden="1">[63]BOP!$A$36:$IV$36,[63]BOP!$A$44:$IV$44,[63]BOP!$A$59:$IV$59,[63]BOP!#REF!,[63]BOP!#REF!,[63]BOP!$A$79:$IV$79</definedName>
    <definedName name="Z_112039DD_FF0B_11D1_98B3_00C04FC96ABD_.wvu.Rows" hidden="1">[63]BOP!$A$36:$IV$36,[63]BOP!$A$44:$IV$44,[63]BOP!$A$59:$IV$59,[63]BOP!#REF!,[63]BOP!#REF!,[63]BOP!$A$79:$IV$79</definedName>
    <definedName name="Z_18D8CD32_8864_4662_97A6_A9DC62184204_.wvu.Cols" localSheetId="36" hidden="1">'38'!$B:$AY</definedName>
    <definedName name="Z_18D8CD32_8864_4662_97A6_A9DC62184204_.wvu.PrintArea" localSheetId="36" hidden="1">'38'!$A$1:$BJ$26</definedName>
    <definedName name="Z_1A87067C_7102_4E77_BC8D_D9D9112AA17F_.wvu.Cols" localSheetId="10" hidden="1">#REF!</definedName>
    <definedName name="Z_1A87067C_7102_4E77_BC8D_D9D9112AA17F_.wvu.Cols" localSheetId="31" hidden="1">#REF!</definedName>
    <definedName name="Z_1A87067C_7102_4E77_BC8D_D9D9112AA17F_.wvu.Cols" localSheetId="49" hidden="1">#REF!</definedName>
    <definedName name="Z_1A87067C_7102_4E77_BC8D_D9D9112AA17F_.wvu.Cols" localSheetId="50" hidden="1">#REF!</definedName>
    <definedName name="Z_1A87067C_7102_4E77_BC8D_D9D9112AA17F_.wvu.Cols" localSheetId="56" hidden="1">#REF!</definedName>
    <definedName name="Z_1A87067C_7102_4E77_BC8D_D9D9112AA17F_.wvu.Cols" localSheetId="57" hidden="1">#REF!</definedName>
    <definedName name="Z_1A87067C_7102_4E77_BC8D_D9D9112AA17F_.wvu.Cols" localSheetId="5" hidden="1">#REF!</definedName>
    <definedName name="Z_1A87067C_7102_4E77_BC8D_D9D9112AA17F_.wvu.Cols" localSheetId="59" hidden="1">#REF!</definedName>
    <definedName name="Z_1A87067C_7102_4E77_BC8D_D9D9112AA17F_.wvu.Cols" localSheetId="61" hidden="1">#REF!</definedName>
    <definedName name="Z_1A87067C_7102_4E77_BC8D_D9D9112AA17F_.wvu.Cols" hidden="1">#REF!</definedName>
    <definedName name="Z_1A87067C_7102_4E77_BC8D_D9D9112AA17F_.wvu.PrintArea" localSheetId="10" hidden="1">#REF!</definedName>
    <definedName name="Z_1A87067C_7102_4E77_BC8D_D9D9112AA17F_.wvu.PrintArea" localSheetId="31" hidden="1">#REF!</definedName>
    <definedName name="Z_1A87067C_7102_4E77_BC8D_D9D9112AA17F_.wvu.PrintArea" localSheetId="49" hidden="1">#REF!</definedName>
    <definedName name="Z_1A87067C_7102_4E77_BC8D_D9D9112AA17F_.wvu.PrintArea" localSheetId="50" hidden="1">#REF!</definedName>
    <definedName name="Z_1A87067C_7102_4E77_BC8D_D9D9112AA17F_.wvu.PrintArea" localSheetId="56" hidden="1">#REF!</definedName>
    <definedName name="Z_1A87067C_7102_4E77_BC8D_D9D9112AA17F_.wvu.PrintArea" localSheetId="57" hidden="1">#REF!</definedName>
    <definedName name="Z_1A87067C_7102_4E77_BC8D_D9D9112AA17F_.wvu.PrintArea" localSheetId="5" hidden="1">#REF!</definedName>
    <definedName name="Z_1A87067C_7102_4E77_BC8D_D9D9112AA17F_.wvu.PrintArea" localSheetId="59" hidden="1">#REF!</definedName>
    <definedName name="Z_1A87067C_7102_4E77_BC8D_D9D9112AA17F_.wvu.PrintArea" localSheetId="61" hidden="1">#REF!</definedName>
    <definedName name="Z_1A87067C_7102_4E77_BC8D_D9D9112AA17F_.wvu.PrintArea" hidden="1">#REF!</definedName>
    <definedName name="Z_1A87067C_7102_4E77_BC8D_D9D9112AA17F_.wvu.PrintTitles" localSheetId="10" hidden="1">#REF!</definedName>
    <definedName name="Z_1A87067C_7102_4E77_BC8D_D9D9112AA17F_.wvu.PrintTitles" localSheetId="31" hidden="1">#REF!</definedName>
    <definedName name="Z_1A87067C_7102_4E77_BC8D_D9D9112AA17F_.wvu.PrintTitles" localSheetId="49" hidden="1">#REF!</definedName>
    <definedName name="Z_1A87067C_7102_4E77_BC8D_D9D9112AA17F_.wvu.PrintTitles" localSheetId="50" hidden="1">#REF!</definedName>
    <definedName name="Z_1A87067C_7102_4E77_BC8D_D9D9112AA17F_.wvu.PrintTitles" localSheetId="56" hidden="1">#REF!</definedName>
    <definedName name="Z_1A87067C_7102_4E77_BC8D_D9D9112AA17F_.wvu.PrintTitles" localSheetId="57" hidden="1">#REF!</definedName>
    <definedName name="Z_1A87067C_7102_4E77_BC8D_D9D9112AA17F_.wvu.PrintTitles" localSheetId="5" hidden="1">#REF!</definedName>
    <definedName name="Z_1A87067C_7102_4E77_BC8D_D9D9112AA17F_.wvu.PrintTitles" localSheetId="59" hidden="1">#REF!</definedName>
    <definedName name="Z_1A87067C_7102_4E77_BC8D_D9D9112AA17F_.wvu.PrintTitles" localSheetId="61" hidden="1">#REF!</definedName>
    <definedName name="Z_1A87067C_7102_4E77_BC8D_D9D9112AA17F_.wvu.PrintTitles" hidden="1">#REF!</definedName>
    <definedName name="Z_1A87067C_7102_4E77_BC8D_D9D9112AA17F_.wvu.Rows" localSheetId="10" hidden="1">#REF!</definedName>
    <definedName name="Z_1A87067C_7102_4E77_BC8D_D9D9112AA17F_.wvu.Rows" localSheetId="31" hidden="1">#REF!</definedName>
    <definedName name="Z_1A87067C_7102_4E77_BC8D_D9D9112AA17F_.wvu.Rows" localSheetId="49" hidden="1">#REF!</definedName>
    <definedName name="Z_1A87067C_7102_4E77_BC8D_D9D9112AA17F_.wvu.Rows" localSheetId="50" hidden="1">#REF!</definedName>
    <definedName name="Z_1A87067C_7102_4E77_BC8D_D9D9112AA17F_.wvu.Rows" localSheetId="56" hidden="1">#REF!</definedName>
    <definedName name="Z_1A87067C_7102_4E77_BC8D_D9D9112AA17F_.wvu.Rows" localSheetId="57" hidden="1">#REF!</definedName>
    <definedName name="Z_1A87067C_7102_4E77_BC8D_D9D9112AA17F_.wvu.Rows" localSheetId="5" hidden="1">#REF!</definedName>
    <definedName name="Z_1A87067C_7102_4E77_BC8D_D9D9112AA17F_.wvu.Rows" localSheetId="59" hidden="1">#REF!</definedName>
    <definedName name="Z_1A87067C_7102_4E77_BC8D_D9D9112AA17F_.wvu.Rows" localSheetId="61" hidden="1">#REF!</definedName>
    <definedName name="Z_1A87067C_7102_4E77_BC8D_D9D9112AA17F_.wvu.Rows" hidden="1">#REF!</definedName>
    <definedName name="Z_1A8C061B_2301_11D3_BFD1_000039E37209_.wvu.Cols" localSheetId="10" hidden="1">#REF!,#REF!,#REF!</definedName>
    <definedName name="Z_1A8C061B_2301_11D3_BFD1_000039E37209_.wvu.Cols" localSheetId="31" hidden="1">#REF!,#REF!,#REF!</definedName>
    <definedName name="Z_1A8C061B_2301_11D3_BFD1_000039E37209_.wvu.Cols" localSheetId="49" hidden="1">#REF!,#REF!,#REF!</definedName>
    <definedName name="Z_1A8C061B_2301_11D3_BFD1_000039E37209_.wvu.Cols" localSheetId="50" hidden="1">#REF!,#REF!,#REF!</definedName>
    <definedName name="Z_1A8C061B_2301_11D3_BFD1_000039E37209_.wvu.Cols" localSheetId="56" hidden="1">#REF!,#REF!,#REF!</definedName>
    <definedName name="Z_1A8C061B_2301_11D3_BFD1_000039E37209_.wvu.Cols" localSheetId="57" hidden="1">#REF!,#REF!,#REF!</definedName>
    <definedName name="Z_1A8C061B_2301_11D3_BFD1_000039E37209_.wvu.Cols" localSheetId="5" hidden="1">#REF!,#REF!,#REF!</definedName>
    <definedName name="Z_1A8C061B_2301_11D3_BFD1_000039E37209_.wvu.Cols" localSheetId="59" hidden="1">#REF!,#REF!,#REF!</definedName>
    <definedName name="Z_1A8C061B_2301_11D3_BFD1_000039E37209_.wvu.Cols" localSheetId="61" hidden="1">#REF!,#REF!,#REF!</definedName>
    <definedName name="Z_1A8C061B_2301_11D3_BFD1_000039E37209_.wvu.Cols" hidden="1">#REF!,#REF!,#REF!</definedName>
    <definedName name="Z_1A8C061B_2301_11D3_BFD1_000039E37209_.wvu.Rows" localSheetId="10" hidden="1">#REF!,#REF!,#REF!</definedName>
    <definedName name="Z_1A8C061B_2301_11D3_BFD1_000039E37209_.wvu.Rows" localSheetId="31" hidden="1">#REF!,#REF!,#REF!</definedName>
    <definedName name="Z_1A8C061B_2301_11D3_BFD1_000039E37209_.wvu.Rows" localSheetId="49" hidden="1">#REF!,#REF!,#REF!</definedName>
    <definedName name="Z_1A8C061B_2301_11D3_BFD1_000039E37209_.wvu.Rows" localSheetId="50" hidden="1">#REF!,#REF!,#REF!</definedName>
    <definedName name="Z_1A8C061B_2301_11D3_BFD1_000039E37209_.wvu.Rows" localSheetId="56" hidden="1">#REF!,#REF!,#REF!</definedName>
    <definedName name="Z_1A8C061B_2301_11D3_BFD1_000039E37209_.wvu.Rows" localSheetId="57" hidden="1">#REF!,#REF!,#REF!</definedName>
    <definedName name="Z_1A8C061B_2301_11D3_BFD1_000039E37209_.wvu.Rows" localSheetId="5" hidden="1">#REF!,#REF!,#REF!</definedName>
    <definedName name="Z_1A8C061B_2301_11D3_BFD1_000039E37209_.wvu.Rows" localSheetId="59" hidden="1">#REF!,#REF!,#REF!</definedName>
    <definedName name="Z_1A8C061B_2301_11D3_BFD1_000039E37209_.wvu.Rows" localSheetId="61" hidden="1">#REF!,#REF!,#REF!</definedName>
    <definedName name="Z_1A8C061B_2301_11D3_BFD1_000039E37209_.wvu.Rows" hidden="1">#REF!,#REF!,#REF!</definedName>
    <definedName name="Z_1A8C061C_2301_11D3_BFD1_000039E37209_.wvu.Cols" localSheetId="10" hidden="1">#REF!,#REF!,#REF!</definedName>
    <definedName name="Z_1A8C061C_2301_11D3_BFD1_000039E37209_.wvu.Cols" localSheetId="31" hidden="1">#REF!,#REF!,#REF!</definedName>
    <definedName name="Z_1A8C061C_2301_11D3_BFD1_000039E37209_.wvu.Cols" localSheetId="49" hidden="1">#REF!,#REF!,#REF!</definedName>
    <definedName name="Z_1A8C061C_2301_11D3_BFD1_000039E37209_.wvu.Cols" localSheetId="50" hidden="1">#REF!,#REF!,#REF!</definedName>
    <definedName name="Z_1A8C061C_2301_11D3_BFD1_000039E37209_.wvu.Cols" localSheetId="56" hidden="1">#REF!,#REF!,#REF!</definedName>
    <definedName name="Z_1A8C061C_2301_11D3_BFD1_000039E37209_.wvu.Cols" localSheetId="57" hidden="1">#REF!,#REF!,#REF!</definedName>
    <definedName name="Z_1A8C061C_2301_11D3_BFD1_000039E37209_.wvu.Cols" localSheetId="5" hidden="1">#REF!,#REF!,#REF!</definedName>
    <definedName name="Z_1A8C061C_2301_11D3_BFD1_000039E37209_.wvu.Cols" localSheetId="59" hidden="1">#REF!,#REF!,#REF!</definedName>
    <definedName name="Z_1A8C061C_2301_11D3_BFD1_000039E37209_.wvu.Cols" localSheetId="61" hidden="1">#REF!,#REF!,#REF!</definedName>
    <definedName name="Z_1A8C061C_2301_11D3_BFD1_000039E37209_.wvu.Cols" hidden="1">#REF!,#REF!,#REF!</definedName>
    <definedName name="Z_1A8C061C_2301_11D3_BFD1_000039E37209_.wvu.Rows" localSheetId="10" hidden="1">#REF!,#REF!,#REF!</definedName>
    <definedName name="Z_1A8C061C_2301_11D3_BFD1_000039E37209_.wvu.Rows" localSheetId="31" hidden="1">#REF!,#REF!,#REF!</definedName>
    <definedName name="Z_1A8C061C_2301_11D3_BFD1_000039E37209_.wvu.Rows" localSheetId="49" hidden="1">#REF!,#REF!,#REF!</definedName>
    <definedName name="Z_1A8C061C_2301_11D3_BFD1_000039E37209_.wvu.Rows" localSheetId="50" hidden="1">#REF!,#REF!,#REF!</definedName>
    <definedName name="Z_1A8C061C_2301_11D3_BFD1_000039E37209_.wvu.Rows" localSheetId="56" hidden="1">#REF!,#REF!,#REF!</definedName>
    <definedName name="Z_1A8C061C_2301_11D3_BFD1_000039E37209_.wvu.Rows" localSheetId="57" hidden="1">#REF!,#REF!,#REF!</definedName>
    <definedName name="Z_1A8C061C_2301_11D3_BFD1_000039E37209_.wvu.Rows" localSheetId="5" hidden="1">#REF!,#REF!,#REF!</definedName>
    <definedName name="Z_1A8C061C_2301_11D3_BFD1_000039E37209_.wvu.Rows" localSheetId="59" hidden="1">#REF!,#REF!,#REF!</definedName>
    <definedName name="Z_1A8C061C_2301_11D3_BFD1_000039E37209_.wvu.Rows" localSheetId="61" hidden="1">#REF!,#REF!,#REF!</definedName>
    <definedName name="Z_1A8C061C_2301_11D3_BFD1_000039E37209_.wvu.Rows" hidden="1">#REF!,#REF!,#REF!</definedName>
    <definedName name="Z_1A8C061E_2301_11D3_BFD1_000039E37209_.wvu.Cols" localSheetId="10" hidden="1">#REF!,#REF!,#REF!</definedName>
    <definedName name="Z_1A8C061E_2301_11D3_BFD1_000039E37209_.wvu.Cols" localSheetId="31" hidden="1">#REF!,#REF!,#REF!</definedName>
    <definedName name="Z_1A8C061E_2301_11D3_BFD1_000039E37209_.wvu.Cols" localSheetId="49" hidden="1">#REF!,#REF!,#REF!</definedName>
    <definedName name="Z_1A8C061E_2301_11D3_BFD1_000039E37209_.wvu.Cols" localSheetId="50" hidden="1">#REF!,#REF!,#REF!</definedName>
    <definedName name="Z_1A8C061E_2301_11D3_BFD1_000039E37209_.wvu.Cols" localSheetId="56" hidden="1">#REF!,#REF!,#REF!</definedName>
    <definedName name="Z_1A8C061E_2301_11D3_BFD1_000039E37209_.wvu.Cols" localSheetId="57" hidden="1">#REF!,#REF!,#REF!</definedName>
    <definedName name="Z_1A8C061E_2301_11D3_BFD1_000039E37209_.wvu.Cols" localSheetId="5" hidden="1">#REF!,#REF!,#REF!</definedName>
    <definedName name="Z_1A8C061E_2301_11D3_BFD1_000039E37209_.wvu.Cols" localSheetId="59" hidden="1">#REF!,#REF!,#REF!</definedName>
    <definedName name="Z_1A8C061E_2301_11D3_BFD1_000039E37209_.wvu.Cols" localSheetId="61" hidden="1">#REF!,#REF!,#REF!</definedName>
    <definedName name="Z_1A8C061E_2301_11D3_BFD1_000039E37209_.wvu.Cols" hidden="1">#REF!,#REF!,#REF!</definedName>
    <definedName name="Z_1A8C061E_2301_11D3_BFD1_000039E37209_.wvu.Rows" localSheetId="10" hidden="1">#REF!,#REF!,#REF!</definedName>
    <definedName name="Z_1A8C061E_2301_11D3_BFD1_000039E37209_.wvu.Rows" localSheetId="31" hidden="1">#REF!,#REF!,#REF!</definedName>
    <definedName name="Z_1A8C061E_2301_11D3_BFD1_000039E37209_.wvu.Rows" localSheetId="49" hidden="1">#REF!,#REF!,#REF!</definedName>
    <definedName name="Z_1A8C061E_2301_11D3_BFD1_000039E37209_.wvu.Rows" localSheetId="50" hidden="1">#REF!,#REF!,#REF!</definedName>
    <definedName name="Z_1A8C061E_2301_11D3_BFD1_000039E37209_.wvu.Rows" localSheetId="56" hidden="1">#REF!,#REF!,#REF!</definedName>
    <definedName name="Z_1A8C061E_2301_11D3_BFD1_000039E37209_.wvu.Rows" localSheetId="57" hidden="1">#REF!,#REF!,#REF!</definedName>
    <definedName name="Z_1A8C061E_2301_11D3_BFD1_000039E37209_.wvu.Rows" localSheetId="5" hidden="1">#REF!,#REF!,#REF!</definedName>
    <definedName name="Z_1A8C061E_2301_11D3_BFD1_000039E37209_.wvu.Rows" localSheetId="59" hidden="1">#REF!,#REF!,#REF!</definedName>
    <definedName name="Z_1A8C061E_2301_11D3_BFD1_000039E37209_.wvu.Rows" localSheetId="61" hidden="1">#REF!,#REF!,#REF!</definedName>
    <definedName name="Z_1A8C061E_2301_11D3_BFD1_000039E37209_.wvu.Rows" hidden="1">#REF!,#REF!,#REF!</definedName>
    <definedName name="Z_1A8C061F_2301_11D3_BFD1_000039E37209_.wvu.Cols" localSheetId="10" hidden="1">#REF!,#REF!,#REF!</definedName>
    <definedName name="Z_1A8C061F_2301_11D3_BFD1_000039E37209_.wvu.Cols" localSheetId="31" hidden="1">#REF!,#REF!,#REF!</definedName>
    <definedName name="Z_1A8C061F_2301_11D3_BFD1_000039E37209_.wvu.Cols" localSheetId="49" hidden="1">#REF!,#REF!,#REF!</definedName>
    <definedName name="Z_1A8C061F_2301_11D3_BFD1_000039E37209_.wvu.Cols" localSheetId="50" hidden="1">#REF!,#REF!,#REF!</definedName>
    <definedName name="Z_1A8C061F_2301_11D3_BFD1_000039E37209_.wvu.Cols" localSheetId="56" hidden="1">#REF!,#REF!,#REF!</definedName>
    <definedName name="Z_1A8C061F_2301_11D3_BFD1_000039E37209_.wvu.Cols" localSheetId="57" hidden="1">#REF!,#REF!,#REF!</definedName>
    <definedName name="Z_1A8C061F_2301_11D3_BFD1_000039E37209_.wvu.Cols" localSheetId="5" hidden="1">#REF!,#REF!,#REF!</definedName>
    <definedName name="Z_1A8C061F_2301_11D3_BFD1_000039E37209_.wvu.Cols" localSheetId="59" hidden="1">#REF!,#REF!,#REF!</definedName>
    <definedName name="Z_1A8C061F_2301_11D3_BFD1_000039E37209_.wvu.Cols" localSheetId="61" hidden="1">#REF!,#REF!,#REF!</definedName>
    <definedName name="Z_1A8C061F_2301_11D3_BFD1_000039E37209_.wvu.Cols" hidden="1">#REF!,#REF!,#REF!</definedName>
    <definedName name="Z_1A8C061F_2301_11D3_BFD1_000039E37209_.wvu.Rows" localSheetId="10" hidden="1">#REF!,#REF!,#REF!</definedName>
    <definedName name="Z_1A8C061F_2301_11D3_BFD1_000039E37209_.wvu.Rows" localSheetId="31" hidden="1">#REF!,#REF!,#REF!</definedName>
    <definedName name="Z_1A8C061F_2301_11D3_BFD1_000039E37209_.wvu.Rows" localSheetId="49" hidden="1">#REF!,#REF!,#REF!</definedName>
    <definedName name="Z_1A8C061F_2301_11D3_BFD1_000039E37209_.wvu.Rows" localSheetId="50" hidden="1">#REF!,#REF!,#REF!</definedName>
    <definedName name="Z_1A8C061F_2301_11D3_BFD1_000039E37209_.wvu.Rows" localSheetId="56" hidden="1">#REF!,#REF!,#REF!</definedName>
    <definedName name="Z_1A8C061F_2301_11D3_BFD1_000039E37209_.wvu.Rows" localSheetId="57" hidden="1">#REF!,#REF!,#REF!</definedName>
    <definedName name="Z_1A8C061F_2301_11D3_BFD1_000039E37209_.wvu.Rows" localSheetId="5" hidden="1">#REF!,#REF!,#REF!</definedName>
    <definedName name="Z_1A8C061F_2301_11D3_BFD1_000039E37209_.wvu.Rows" localSheetId="59" hidden="1">#REF!,#REF!,#REF!</definedName>
    <definedName name="Z_1A8C061F_2301_11D3_BFD1_000039E37209_.wvu.Rows" localSheetId="61" hidden="1">#REF!,#REF!,#REF!</definedName>
    <definedName name="Z_1A8C061F_2301_11D3_BFD1_000039E37209_.wvu.Rows" hidden="1">#REF!,#REF!,#REF!</definedName>
    <definedName name="Z_1F4C2007_FFA7_11D1_98B6_00C04FC96ABD_.wvu.Rows" localSheetId="10" hidden="1">[63]BOP!$A$36:$IV$36,[63]BOP!$A$44:$IV$44,[63]BOP!$A$59:$IV$59,[63]BOP!#REF!,[63]BOP!#REF!,[63]BOP!$A$81:$IV$88</definedName>
    <definedName name="Z_1F4C2007_FFA7_11D1_98B6_00C04FC96ABD_.wvu.Rows" hidden="1">[63]BOP!$A$36:$IV$36,[63]BOP!$A$44:$IV$44,[63]BOP!$A$59:$IV$59,[63]BOP!#REF!,[63]BOP!#REF!,[63]BOP!$A$81:$IV$88</definedName>
    <definedName name="Z_1F4C2008_FFA7_11D1_98B6_00C04FC96ABD_.wvu.Rows" localSheetId="10" hidden="1">[63]BOP!$A$36:$IV$36,[63]BOP!$A$44:$IV$44,[63]BOP!$A$59:$IV$59,[63]BOP!#REF!,[63]BOP!#REF!,[63]BOP!$A$81:$IV$88</definedName>
    <definedName name="Z_1F4C2008_FFA7_11D1_98B6_00C04FC96ABD_.wvu.Rows" hidden="1">[63]BOP!$A$36:$IV$36,[63]BOP!$A$44:$IV$44,[63]BOP!$A$59:$IV$59,[63]BOP!#REF!,[63]BOP!#REF!,[63]BOP!$A$81:$IV$88</definedName>
    <definedName name="Z_1F4C2009_FFA7_11D1_98B6_00C04FC96ABD_.wvu.Rows" localSheetId="10" hidden="1">[63]BOP!$A$36:$IV$36,[63]BOP!$A$44:$IV$44,[63]BOP!$A$59:$IV$59,[63]BOP!#REF!,[63]BOP!#REF!,[63]BOP!$A$81:$IV$88</definedName>
    <definedName name="Z_1F4C2009_FFA7_11D1_98B6_00C04FC96ABD_.wvu.Rows" hidden="1">[63]BOP!$A$36:$IV$36,[63]BOP!$A$44:$IV$44,[63]BOP!$A$59:$IV$59,[63]BOP!#REF!,[63]BOP!#REF!,[63]BOP!$A$81:$IV$88</definedName>
    <definedName name="Z_1F4C200A_FFA7_11D1_98B6_00C04FC96ABD_.wvu.Rows" localSheetId="10" hidden="1">[63]BOP!$A$36:$IV$36,[63]BOP!$A$44:$IV$44,[63]BOP!$A$59:$IV$59,[63]BOP!#REF!,[63]BOP!#REF!,[63]BOP!$A$81:$IV$88</definedName>
    <definedName name="Z_1F4C200A_FFA7_11D1_98B6_00C04FC96ABD_.wvu.Rows" hidden="1">[63]BOP!$A$36:$IV$36,[63]BOP!$A$44:$IV$44,[63]BOP!$A$59:$IV$59,[63]BOP!#REF!,[63]BOP!#REF!,[63]BOP!$A$81:$IV$88</definedName>
    <definedName name="Z_1F4C200B_FFA7_11D1_98B6_00C04FC96ABD_.wvu.Rows" localSheetId="10" hidden="1">[63]BOP!$A$36:$IV$36,[63]BOP!$A$44:$IV$44,[63]BOP!$A$59:$IV$59,[63]BOP!#REF!,[63]BOP!#REF!,[63]BOP!$A$79:$IV$79,[63]BOP!$A$81:$IV$88,[63]BOP!#REF!</definedName>
    <definedName name="Z_1F4C200B_FFA7_11D1_98B6_00C04FC96ABD_.wvu.Rows" hidden="1">[63]BOP!$A$36:$IV$36,[63]BOP!$A$44:$IV$44,[63]BOP!$A$59:$IV$59,[63]BOP!#REF!,[63]BOP!#REF!,[63]BOP!$A$79:$IV$79,[63]BOP!$A$81:$IV$88,[63]BOP!#REF!</definedName>
    <definedName name="Z_1F4C200C_FFA7_11D1_98B6_00C04FC96ABD_.wvu.Rows" localSheetId="10" hidden="1">[63]BOP!$A$36:$IV$36,[63]BOP!$A$44:$IV$44,[63]BOP!$A$59:$IV$59,[63]BOP!#REF!,[63]BOP!#REF!,[63]BOP!$A$79:$IV$79,[63]BOP!$A$81:$IV$88</definedName>
    <definedName name="Z_1F4C200C_FFA7_11D1_98B6_00C04FC96ABD_.wvu.Rows" hidden="1">[63]BOP!$A$36:$IV$36,[63]BOP!$A$44:$IV$44,[63]BOP!$A$59:$IV$59,[63]BOP!#REF!,[63]BOP!#REF!,[63]BOP!$A$79:$IV$79,[63]BOP!$A$81:$IV$88</definedName>
    <definedName name="Z_1F4C200D_FFA7_11D1_98B6_00C04FC96ABD_.wvu.Rows" localSheetId="10" hidden="1">[63]BOP!$A$36:$IV$36,[63]BOP!$A$44:$IV$44,[63]BOP!$A$59:$IV$59,[63]BOP!#REF!,[63]BOP!#REF!,[63]BOP!$A$79:$IV$79,[63]BOP!#REF!</definedName>
    <definedName name="Z_1F4C200D_FFA7_11D1_98B6_00C04FC96ABD_.wvu.Rows" localSheetId="31" hidden="1">[63]BOP!$A$36:$IV$36,[63]BOP!$A$44:$IV$44,[63]BOP!$A$59:$IV$59,[63]BOP!#REF!,[63]BOP!#REF!,[63]BOP!$A$79:$IV$79,[63]BOP!#REF!</definedName>
    <definedName name="Z_1F4C200D_FFA7_11D1_98B6_00C04FC96ABD_.wvu.Rows" localSheetId="56" hidden="1">[63]BOP!$A$36:$IV$36,[63]BOP!$A$44:$IV$44,[63]BOP!$A$59:$IV$59,[63]BOP!#REF!,[63]BOP!#REF!,[63]BOP!$A$79:$IV$79,[63]BOP!#REF!</definedName>
    <definedName name="Z_1F4C200D_FFA7_11D1_98B6_00C04FC96ABD_.wvu.Rows" localSheetId="57" hidden="1">[63]BOP!$A$36:$IV$36,[63]BOP!$A$44:$IV$44,[63]BOP!$A$59:$IV$59,[63]BOP!#REF!,[63]BOP!#REF!,[63]BOP!$A$79:$IV$79,[63]BOP!#REF!</definedName>
    <definedName name="Z_1F4C200D_FFA7_11D1_98B6_00C04FC96ABD_.wvu.Rows" localSheetId="59" hidden="1">[63]BOP!$A$36:$IV$36,[63]BOP!$A$44:$IV$44,[63]BOP!$A$59:$IV$59,[63]BOP!#REF!,[63]BOP!#REF!,[63]BOP!$A$79:$IV$79,[63]BOP!#REF!</definedName>
    <definedName name="Z_1F4C200D_FFA7_11D1_98B6_00C04FC96ABD_.wvu.Rows" localSheetId="61" hidden="1">[63]BOP!$A$36:$IV$36,[63]BOP!$A$44:$IV$44,[63]BOP!$A$59:$IV$59,[63]BOP!#REF!,[63]BOP!#REF!,[63]BOP!$A$79:$IV$79,[63]BOP!#REF!</definedName>
    <definedName name="Z_1F4C200D_FFA7_11D1_98B6_00C04FC96ABD_.wvu.Rows" hidden="1">[63]BOP!$A$36:$IV$36,[63]BOP!$A$44:$IV$44,[63]BOP!$A$59:$IV$59,[63]BOP!#REF!,[63]BOP!#REF!,[63]BOP!$A$79:$IV$79,[63]BOP!#REF!</definedName>
    <definedName name="Z_1F4C200E_FFA7_11D1_98B6_00C04FC96ABD_.wvu.Rows" localSheetId="10" hidden="1">[63]BOP!$A$36:$IV$36,[63]BOP!$A$44:$IV$44,[63]BOP!$A$59:$IV$59,[63]BOP!#REF!,[63]BOP!#REF!,[63]BOP!$A$79:$IV$79,[63]BOP!$A$81:$IV$88,[63]BOP!#REF!</definedName>
    <definedName name="Z_1F4C200E_FFA7_11D1_98B6_00C04FC96ABD_.wvu.Rows" hidden="1">[63]BOP!$A$36:$IV$36,[63]BOP!$A$44:$IV$44,[63]BOP!$A$59:$IV$59,[63]BOP!#REF!,[63]BOP!#REF!,[63]BOP!$A$79:$IV$79,[63]BOP!$A$81:$IV$88,[63]BOP!#REF!</definedName>
    <definedName name="Z_1F4C200F_FFA7_11D1_98B6_00C04FC96ABD_.wvu.Rows" localSheetId="10" hidden="1">[63]BOP!$A$36:$IV$36,[63]BOP!$A$44:$IV$44,[63]BOP!$A$59:$IV$59,[63]BOP!#REF!,[63]BOP!#REF!,[63]BOP!$A$79:$IV$79,[63]BOP!$A$81:$IV$88,[63]BOP!#REF!</definedName>
    <definedName name="Z_1F4C200F_FFA7_11D1_98B6_00C04FC96ABD_.wvu.Rows" hidden="1">[63]BOP!$A$36:$IV$36,[63]BOP!$A$44:$IV$44,[63]BOP!$A$59:$IV$59,[63]BOP!#REF!,[63]BOP!#REF!,[63]BOP!$A$79:$IV$79,[63]BOP!$A$81:$IV$88,[63]BOP!#REF!</definedName>
    <definedName name="Z_1F4C2010_FFA7_11D1_98B6_00C04FC96ABD_.wvu.Rows" localSheetId="10" hidden="1">[63]BOP!$A$36:$IV$36,[63]BOP!$A$44:$IV$44,[63]BOP!$A$59:$IV$59,[63]BOP!#REF!,[63]BOP!#REF!,[63]BOP!$A$79:$IV$79,[63]BOP!$A$81:$IV$88,[63]BOP!#REF!</definedName>
    <definedName name="Z_1F4C2010_FFA7_11D1_98B6_00C04FC96ABD_.wvu.Rows" hidden="1">[63]BOP!$A$36:$IV$36,[63]BOP!$A$44:$IV$44,[63]BOP!$A$59:$IV$59,[63]BOP!#REF!,[63]BOP!#REF!,[63]BOP!$A$79:$IV$79,[63]BOP!$A$81:$IV$88,[63]BOP!#REF!</definedName>
    <definedName name="Z_1F4C2012_FFA7_11D1_98B6_00C04FC96ABD_.wvu.Rows" localSheetId="10" hidden="1">[63]BOP!$A$36:$IV$36,[63]BOP!$A$44:$IV$44,[63]BOP!$A$59:$IV$59,[63]BOP!#REF!,[63]BOP!#REF!,[63]BOP!$A$79:$IV$79,[63]BOP!$A$81:$IV$88,[63]BOP!#REF!,[63]BOP!#REF!</definedName>
    <definedName name="Z_1F4C2012_FFA7_11D1_98B6_00C04FC96ABD_.wvu.Rows" hidden="1">[63]BOP!$A$36:$IV$36,[63]BOP!$A$44:$IV$44,[63]BOP!$A$59:$IV$59,[63]BOP!#REF!,[63]BOP!#REF!,[63]BOP!$A$79:$IV$79,[63]BOP!$A$81:$IV$88,[63]BOP!#REF!,[63]BOP!#REF!</definedName>
    <definedName name="Z_1F4C2013_FFA7_11D1_98B6_00C04FC96ABD_.wvu.Rows" localSheetId="10" hidden="1">[63]BOP!$A$36:$IV$36,[63]BOP!$A$44:$IV$44,[63]BOP!$A$59:$IV$59,[63]BOP!#REF!,[63]BOP!#REF!,[63]BOP!$A$79:$IV$79,[63]BOP!$A$81:$IV$88,[63]BOP!#REF!,[63]BOP!#REF!</definedName>
    <definedName name="Z_1F4C2013_FFA7_11D1_98B6_00C04FC96ABD_.wvu.Rows" hidden="1">[63]BOP!$A$36:$IV$36,[63]BOP!$A$44:$IV$44,[63]BOP!$A$59:$IV$59,[63]BOP!#REF!,[63]BOP!#REF!,[63]BOP!$A$79:$IV$79,[63]BOP!$A$81:$IV$88,[63]BOP!#REF!,[63]BOP!#REF!</definedName>
    <definedName name="Z_1F4C2014_FFA7_11D1_98B6_00C04FC96ABD_.wvu.Rows" localSheetId="10" hidden="1">[63]BOP!$A$36:$IV$36,[63]BOP!$A$44:$IV$44,[63]BOP!$A$59:$IV$59,[63]BOP!#REF!,[63]BOP!#REF!,[63]BOP!$A$79:$IV$79</definedName>
    <definedName name="Z_1F4C2014_FFA7_11D1_98B6_00C04FC96ABD_.wvu.Rows" hidden="1">[63]BOP!$A$36:$IV$36,[63]BOP!$A$44:$IV$44,[63]BOP!$A$59:$IV$59,[63]BOP!#REF!,[63]BOP!#REF!,[63]BOP!$A$79:$IV$79</definedName>
    <definedName name="Z_2EED7BB1_5B09_4FA3_A8E2_BDF07B07F983_.wvu.Cols" localSheetId="36" hidden="1">'38'!$B:$AF</definedName>
    <definedName name="Z_37C0B3FA_6A9F_4AA9_86D5_5C3C21B132D5_.wvu.Cols" localSheetId="36" hidden="1">'38'!$B:$AG</definedName>
    <definedName name="Z_37C0B3FA_6A9F_4AA9_86D5_5C3C21B132D5_.wvu.PrintArea" localSheetId="36" hidden="1">'38'!$A$1:$AR$25</definedName>
    <definedName name="Z_4290ED33_AC36_4438_BB34_BC28E8E334DC_.wvu.Cols" localSheetId="36" hidden="1">'38'!$B:$AS</definedName>
    <definedName name="Z_4290ED33_AC36_4438_BB34_BC28E8E334DC_.wvu.PrintArea" localSheetId="36" hidden="1">'38'!$A$1:$AR$25</definedName>
    <definedName name="Z_49B0A4B0_963B_11D1_BFD1_00A02466B680_.wvu.Rows" localSheetId="10" hidden="1">[63]BOP!$A$36:$IV$36,[63]BOP!$A$44:$IV$44,[63]BOP!$A$59:$IV$59,[63]BOP!#REF!,[63]BOP!#REF!,[63]BOP!$A$81:$IV$88</definedName>
    <definedName name="Z_49B0A4B0_963B_11D1_BFD1_00A02466B680_.wvu.Rows" hidden="1">[63]BOP!$A$36:$IV$36,[63]BOP!$A$44:$IV$44,[63]BOP!$A$59:$IV$59,[63]BOP!#REF!,[63]BOP!#REF!,[63]BOP!$A$81:$IV$88</definedName>
    <definedName name="Z_49B0A4B1_963B_11D1_BFD1_00A02466B680_.wvu.Rows" localSheetId="10" hidden="1">[63]BOP!$A$36:$IV$36,[63]BOP!$A$44:$IV$44,[63]BOP!$A$59:$IV$59,[63]BOP!#REF!,[63]BOP!#REF!,[63]BOP!$A$81:$IV$88</definedName>
    <definedName name="Z_49B0A4B1_963B_11D1_BFD1_00A02466B680_.wvu.Rows" hidden="1">[63]BOP!$A$36:$IV$36,[63]BOP!$A$44:$IV$44,[63]BOP!$A$59:$IV$59,[63]BOP!#REF!,[63]BOP!#REF!,[63]BOP!$A$81:$IV$88</definedName>
    <definedName name="Z_49B0A4B4_963B_11D1_BFD1_00A02466B680_.wvu.Rows" localSheetId="10" hidden="1">[63]BOP!$A$36:$IV$36,[63]BOP!$A$44:$IV$44,[63]BOP!$A$59:$IV$59,[63]BOP!#REF!,[63]BOP!#REF!,[63]BOP!$A$79:$IV$79,[63]BOP!$A$81:$IV$88,[63]BOP!#REF!</definedName>
    <definedName name="Z_49B0A4B4_963B_11D1_BFD1_00A02466B680_.wvu.Rows" hidden="1">[63]BOP!$A$36:$IV$36,[63]BOP!$A$44:$IV$44,[63]BOP!$A$59:$IV$59,[63]BOP!#REF!,[63]BOP!#REF!,[63]BOP!$A$79:$IV$79,[63]BOP!$A$81:$IV$88,[63]BOP!#REF!</definedName>
    <definedName name="Z_49B0A4B5_963B_11D1_BFD1_00A02466B680_.wvu.Rows" localSheetId="10" hidden="1">[63]BOP!$A$36:$IV$36,[63]BOP!$A$44:$IV$44,[63]BOP!$A$59:$IV$59,[63]BOP!#REF!,[63]BOP!#REF!,[63]BOP!$A$79:$IV$79,[63]BOP!$A$81:$IV$88</definedName>
    <definedName name="Z_49B0A4B5_963B_11D1_BFD1_00A02466B680_.wvu.Rows" hidden="1">[63]BOP!$A$36:$IV$36,[63]BOP!$A$44:$IV$44,[63]BOP!$A$59:$IV$59,[63]BOP!#REF!,[63]BOP!#REF!,[63]BOP!$A$79:$IV$79,[63]BOP!$A$81:$IV$88</definedName>
    <definedName name="Z_49B0A4B6_963B_11D1_BFD1_00A02466B680_.wvu.Rows" localSheetId="10" hidden="1">[63]BOP!$A$36:$IV$36,[63]BOP!$A$44:$IV$44,[63]BOP!$A$59:$IV$59,[63]BOP!#REF!,[63]BOP!#REF!,[63]BOP!$A$79:$IV$79,[63]BOP!#REF!</definedName>
    <definedName name="Z_49B0A4B6_963B_11D1_BFD1_00A02466B680_.wvu.Rows" localSheetId="31" hidden="1">[63]BOP!$A$36:$IV$36,[63]BOP!$A$44:$IV$44,[63]BOP!$A$59:$IV$59,[63]BOP!#REF!,[63]BOP!#REF!,[63]BOP!$A$79:$IV$79,[63]BOP!#REF!</definedName>
    <definedName name="Z_49B0A4B6_963B_11D1_BFD1_00A02466B680_.wvu.Rows" localSheetId="56" hidden="1">[63]BOP!$A$36:$IV$36,[63]BOP!$A$44:$IV$44,[63]BOP!$A$59:$IV$59,[63]BOP!#REF!,[63]BOP!#REF!,[63]BOP!$A$79:$IV$79,[63]BOP!#REF!</definedName>
    <definedName name="Z_49B0A4B6_963B_11D1_BFD1_00A02466B680_.wvu.Rows" localSheetId="57" hidden="1">[63]BOP!$A$36:$IV$36,[63]BOP!$A$44:$IV$44,[63]BOP!$A$59:$IV$59,[63]BOP!#REF!,[63]BOP!#REF!,[63]BOP!$A$79:$IV$79,[63]BOP!#REF!</definedName>
    <definedName name="Z_49B0A4B6_963B_11D1_BFD1_00A02466B680_.wvu.Rows" localSheetId="59" hidden="1">[63]BOP!$A$36:$IV$36,[63]BOP!$A$44:$IV$44,[63]BOP!$A$59:$IV$59,[63]BOP!#REF!,[63]BOP!#REF!,[63]BOP!$A$79:$IV$79,[63]BOP!#REF!</definedName>
    <definedName name="Z_49B0A4B6_963B_11D1_BFD1_00A02466B680_.wvu.Rows" localSheetId="61" hidden="1">[63]BOP!$A$36:$IV$36,[63]BOP!$A$44:$IV$44,[63]BOP!$A$59:$IV$59,[63]BOP!#REF!,[63]BOP!#REF!,[63]BOP!$A$79:$IV$79,[63]BOP!#REF!</definedName>
    <definedName name="Z_49B0A4B6_963B_11D1_BFD1_00A02466B680_.wvu.Rows" hidden="1">[63]BOP!$A$36:$IV$36,[63]BOP!$A$44:$IV$44,[63]BOP!$A$59:$IV$59,[63]BOP!#REF!,[63]BOP!#REF!,[63]BOP!$A$79:$IV$79,[63]BOP!#REF!</definedName>
    <definedName name="Z_49B0A4B7_963B_11D1_BFD1_00A02466B680_.wvu.Rows" localSheetId="10" hidden="1">[63]BOP!$A$36:$IV$36,[63]BOP!$A$44:$IV$44,[63]BOP!$A$59:$IV$59,[63]BOP!#REF!,[63]BOP!#REF!,[63]BOP!$A$79:$IV$79,[63]BOP!$A$81:$IV$88,[63]BOP!#REF!</definedName>
    <definedName name="Z_49B0A4B7_963B_11D1_BFD1_00A02466B680_.wvu.Rows" hidden="1">[63]BOP!$A$36:$IV$36,[63]BOP!$A$44:$IV$44,[63]BOP!$A$59:$IV$59,[63]BOP!#REF!,[63]BOP!#REF!,[63]BOP!$A$79:$IV$79,[63]BOP!$A$81:$IV$88,[63]BOP!#REF!</definedName>
    <definedName name="Z_49B0A4B8_963B_11D1_BFD1_00A02466B680_.wvu.Rows" localSheetId="10" hidden="1">[63]BOP!$A$36:$IV$36,[63]BOP!$A$44:$IV$44,[63]BOP!$A$59:$IV$59,[63]BOP!#REF!,[63]BOP!#REF!,[63]BOP!$A$79:$IV$79,[63]BOP!$A$81:$IV$88,[63]BOP!#REF!</definedName>
    <definedName name="Z_49B0A4B8_963B_11D1_BFD1_00A02466B680_.wvu.Rows" hidden="1">[63]BOP!$A$36:$IV$36,[63]BOP!$A$44:$IV$44,[63]BOP!$A$59:$IV$59,[63]BOP!#REF!,[63]BOP!#REF!,[63]BOP!$A$79:$IV$79,[63]BOP!$A$81:$IV$88,[63]BOP!#REF!</definedName>
    <definedName name="Z_49B0A4B9_963B_11D1_BFD1_00A02466B680_.wvu.Rows" localSheetId="10" hidden="1">[63]BOP!$A$36:$IV$36,[63]BOP!$A$44:$IV$44,[63]BOP!$A$59:$IV$59,[63]BOP!#REF!,[63]BOP!#REF!,[63]BOP!$A$79:$IV$79,[63]BOP!$A$81:$IV$88,[63]BOP!#REF!</definedName>
    <definedName name="Z_49B0A4B9_963B_11D1_BFD1_00A02466B680_.wvu.Rows" hidden="1">[63]BOP!$A$36:$IV$36,[63]BOP!$A$44:$IV$44,[63]BOP!$A$59:$IV$59,[63]BOP!#REF!,[63]BOP!#REF!,[63]BOP!$A$79:$IV$79,[63]BOP!$A$81:$IV$88,[63]BOP!#REF!</definedName>
    <definedName name="Z_49B0A4BB_963B_11D1_BFD1_00A02466B680_.wvu.Rows" localSheetId="10" hidden="1">[63]BOP!$A$36:$IV$36,[63]BOP!$A$44:$IV$44,[63]BOP!$A$59:$IV$59,[63]BOP!#REF!,[63]BOP!#REF!,[63]BOP!$A$79:$IV$79,[63]BOP!$A$81:$IV$88,[63]BOP!#REF!,[63]BOP!#REF!</definedName>
    <definedName name="Z_49B0A4BB_963B_11D1_BFD1_00A02466B680_.wvu.Rows" hidden="1">[63]BOP!$A$36:$IV$36,[63]BOP!$A$44:$IV$44,[63]BOP!$A$59:$IV$59,[63]BOP!#REF!,[63]BOP!#REF!,[63]BOP!$A$79:$IV$79,[63]BOP!$A$81:$IV$88,[63]BOP!#REF!,[63]BOP!#REF!</definedName>
    <definedName name="Z_49B0A4BC_963B_11D1_BFD1_00A02466B680_.wvu.Rows" localSheetId="10" hidden="1">[63]BOP!$A$36:$IV$36,[63]BOP!$A$44:$IV$44,[63]BOP!$A$59:$IV$59,[63]BOP!#REF!,[63]BOP!#REF!,[63]BOP!$A$79:$IV$79,[63]BOP!$A$81:$IV$88,[63]BOP!#REF!,[63]BOP!#REF!</definedName>
    <definedName name="Z_49B0A4BC_963B_11D1_BFD1_00A02466B680_.wvu.Rows" hidden="1">[63]BOP!$A$36:$IV$36,[63]BOP!$A$44:$IV$44,[63]BOP!$A$59:$IV$59,[63]BOP!#REF!,[63]BOP!#REF!,[63]BOP!$A$79:$IV$79,[63]BOP!$A$81:$IV$88,[63]BOP!#REF!,[63]BOP!#REF!</definedName>
    <definedName name="Z_49B0A4BD_963B_11D1_BFD1_00A02466B680_.wvu.Rows" localSheetId="10" hidden="1">[63]BOP!$A$36:$IV$36,[63]BOP!$A$44:$IV$44,[63]BOP!$A$59:$IV$59,[63]BOP!#REF!,[63]BOP!#REF!,[63]BOP!$A$79:$IV$79</definedName>
    <definedName name="Z_49B0A4BD_963B_11D1_BFD1_00A02466B680_.wvu.Rows" hidden="1">[63]BOP!$A$36:$IV$36,[63]BOP!$A$44:$IV$44,[63]BOP!$A$59:$IV$59,[63]BOP!#REF!,[63]BOP!#REF!,[63]BOP!$A$79:$IV$79</definedName>
    <definedName name="Z_5A4DA11A_D85F_4D3D_84C8_FE9DF11992E8_.wvu.Cols" localSheetId="36" hidden="1">'38'!$B:$AG</definedName>
    <definedName name="Z_5A4DA11A_D85F_4D3D_84C8_FE9DF11992E8_.wvu.PrintArea" localSheetId="36" hidden="1">'38'!$A$1:$AR$25</definedName>
    <definedName name="Z_5F3A46A2_1A22_4FA5_A3C5_1DEBD8BB3B53_.wvu.Cols" localSheetId="10" hidden="1">#REF!</definedName>
    <definedName name="Z_5F3A46A2_1A22_4FA5_A3C5_1DEBD8BB3B53_.wvu.Cols" localSheetId="31" hidden="1">#REF!</definedName>
    <definedName name="Z_5F3A46A2_1A22_4FA5_A3C5_1DEBD8BB3B53_.wvu.Cols" localSheetId="49" hidden="1">#REF!</definedName>
    <definedName name="Z_5F3A46A2_1A22_4FA5_A3C5_1DEBD8BB3B53_.wvu.Cols" localSheetId="50" hidden="1">#REF!</definedName>
    <definedName name="Z_5F3A46A2_1A22_4FA5_A3C5_1DEBD8BB3B53_.wvu.Cols" localSheetId="56" hidden="1">#REF!</definedName>
    <definedName name="Z_5F3A46A2_1A22_4FA5_A3C5_1DEBD8BB3B53_.wvu.Cols" localSheetId="57" hidden="1">#REF!</definedName>
    <definedName name="Z_5F3A46A2_1A22_4FA5_A3C5_1DEBD8BB3B53_.wvu.Cols" localSheetId="5" hidden="1">#REF!</definedName>
    <definedName name="Z_5F3A46A2_1A22_4FA5_A3C5_1DEBD8BB3B53_.wvu.Cols" localSheetId="59" hidden="1">#REF!</definedName>
    <definedName name="Z_5F3A46A2_1A22_4FA5_A3C5_1DEBD8BB3B53_.wvu.Cols" localSheetId="61" hidden="1">#REF!</definedName>
    <definedName name="Z_5F3A46A2_1A22_4FA5_A3C5_1DEBD8BB3B53_.wvu.Cols" hidden="1">#REF!</definedName>
    <definedName name="Z_5F3A46A2_1A22_4FA5_A3C5_1DEBD8BB3B53_.wvu.PrintArea" localSheetId="10" hidden="1">#REF!</definedName>
    <definedName name="Z_5F3A46A2_1A22_4FA5_A3C5_1DEBD8BB3B53_.wvu.PrintArea" localSheetId="31" hidden="1">#REF!</definedName>
    <definedName name="Z_5F3A46A2_1A22_4FA5_A3C5_1DEBD8BB3B53_.wvu.PrintArea" localSheetId="49" hidden="1">#REF!</definedName>
    <definedName name="Z_5F3A46A2_1A22_4FA5_A3C5_1DEBD8BB3B53_.wvu.PrintArea" localSheetId="50" hidden="1">#REF!</definedName>
    <definedName name="Z_5F3A46A2_1A22_4FA5_A3C5_1DEBD8BB3B53_.wvu.PrintArea" localSheetId="56" hidden="1">#REF!</definedName>
    <definedName name="Z_5F3A46A2_1A22_4FA5_A3C5_1DEBD8BB3B53_.wvu.PrintArea" localSheetId="57" hidden="1">#REF!</definedName>
    <definedName name="Z_5F3A46A2_1A22_4FA5_A3C5_1DEBD8BB3B53_.wvu.PrintArea" localSheetId="5" hidden="1">#REF!</definedName>
    <definedName name="Z_5F3A46A2_1A22_4FA5_A3C5_1DEBD8BB3B53_.wvu.PrintArea" localSheetId="59" hidden="1">#REF!</definedName>
    <definedName name="Z_5F3A46A2_1A22_4FA5_A3C5_1DEBD8BB3B53_.wvu.PrintArea" localSheetId="61" hidden="1">#REF!</definedName>
    <definedName name="Z_5F3A46A2_1A22_4FA5_A3C5_1DEBD8BB3B53_.wvu.PrintArea" hidden="1">#REF!</definedName>
    <definedName name="Z_5F3A46A2_1A22_4FA5_A3C5_1DEBD8BB3B53_.wvu.PrintTitles" localSheetId="10" hidden="1">#REF!</definedName>
    <definedName name="Z_5F3A46A2_1A22_4FA5_A3C5_1DEBD8BB3B53_.wvu.PrintTitles" localSheetId="31" hidden="1">#REF!</definedName>
    <definedName name="Z_5F3A46A2_1A22_4FA5_A3C5_1DEBD8BB3B53_.wvu.PrintTitles" localSheetId="49" hidden="1">#REF!</definedName>
    <definedName name="Z_5F3A46A2_1A22_4FA5_A3C5_1DEBD8BB3B53_.wvu.PrintTitles" localSheetId="50" hidden="1">#REF!</definedName>
    <definedName name="Z_5F3A46A2_1A22_4FA5_A3C5_1DEBD8BB3B53_.wvu.PrintTitles" localSheetId="56" hidden="1">#REF!</definedName>
    <definedName name="Z_5F3A46A2_1A22_4FA5_A3C5_1DEBD8BB3B53_.wvu.PrintTitles" localSheetId="57" hidden="1">#REF!</definedName>
    <definedName name="Z_5F3A46A2_1A22_4FA5_A3C5_1DEBD8BB3B53_.wvu.PrintTitles" localSheetId="5" hidden="1">#REF!</definedName>
    <definedName name="Z_5F3A46A2_1A22_4FA5_A3C5_1DEBD8BB3B53_.wvu.PrintTitles" localSheetId="59" hidden="1">#REF!</definedName>
    <definedName name="Z_5F3A46A2_1A22_4FA5_A3C5_1DEBD8BB3B53_.wvu.PrintTitles" localSheetId="61" hidden="1">#REF!</definedName>
    <definedName name="Z_5F3A46A2_1A22_4FA5_A3C5_1DEBD8BB3B53_.wvu.PrintTitles" hidden="1">#REF!</definedName>
    <definedName name="Z_5F3A46A2_1A22_4FA5_A3C5_1DEBD8BB3B53_.wvu.Rows" localSheetId="10" hidden="1">#REF!</definedName>
    <definedName name="Z_5F3A46A2_1A22_4FA5_A3C5_1DEBD8BB3B53_.wvu.Rows" localSheetId="31" hidden="1">#REF!</definedName>
    <definedName name="Z_5F3A46A2_1A22_4FA5_A3C5_1DEBD8BB3B53_.wvu.Rows" localSheetId="49" hidden="1">#REF!</definedName>
    <definedName name="Z_5F3A46A2_1A22_4FA5_A3C5_1DEBD8BB3B53_.wvu.Rows" localSheetId="50" hidden="1">#REF!</definedName>
    <definedName name="Z_5F3A46A2_1A22_4FA5_A3C5_1DEBD8BB3B53_.wvu.Rows" localSheetId="56" hidden="1">#REF!</definedName>
    <definedName name="Z_5F3A46A2_1A22_4FA5_A3C5_1DEBD8BB3B53_.wvu.Rows" localSheetId="57" hidden="1">#REF!</definedName>
    <definedName name="Z_5F3A46A2_1A22_4FA5_A3C5_1DEBD8BB3B53_.wvu.Rows" localSheetId="5" hidden="1">#REF!</definedName>
    <definedName name="Z_5F3A46A2_1A22_4FA5_A3C5_1DEBD8BB3B53_.wvu.Rows" localSheetId="59" hidden="1">#REF!</definedName>
    <definedName name="Z_5F3A46A2_1A22_4FA5_A3C5_1DEBD8BB3B53_.wvu.Rows" localSheetId="61" hidden="1">#REF!</definedName>
    <definedName name="Z_5F3A46A2_1A22_4FA5_A3C5_1DEBD8BB3B53_.wvu.Rows" hidden="1">#REF!</definedName>
    <definedName name="Z_6EF0B571_DB58_49F2_9CB1_0B66558D203B_.wvu.Cols" localSheetId="36" hidden="1">'38'!$B:$AG</definedName>
    <definedName name="Z_6EF0B571_DB58_49F2_9CB1_0B66558D203B_.wvu.PrintArea" localSheetId="36" hidden="1">'38'!$A$1:$AR$25</definedName>
    <definedName name="Z_95224721_0485_11D4_BFD1_00508B5F4DA4_.wvu.Cols" localSheetId="10" hidden="1">#REF!</definedName>
    <definedName name="Z_95224721_0485_11D4_BFD1_00508B5F4DA4_.wvu.Cols" localSheetId="31" hidden="1">#REF!</definedName>
    <definedName name="Z_95224721_0485_11D4_BFD1_00508B5F4DA4_.wvu.Cols" localSheetId="49" hidden="1">#REF!</definedName>
    <definedName name="Z_95224721_0485_11D4_BFD1_00508B5F4DA4_.wvu.Cols" localSheetId="50" hidden="1">#REF!</definedName>
    <definedName name="Z_95224721_0485_11D4_BFD1_00508B5F4DA4_.wvu.Cols" localSheetId="56" hidden="1">#REF!</definedName>
    <definedName name="Z_95224721_0485_11D4_BFD1_00508B5F4DA4_.wvu.Cols" localSheetId="57" hidden="1">#REF!</definedName>
    <definedName name="Z_95224721_0485_11D4_BFD1_00508B5F4DA4_.wvu.Cols" localSheetId="5" hidden="1">#REF!</definedName>
    <definedName name="Z_95224721_0485_11D4_BFD1_00508B5F4DA4_.wvu.Cols" localSheetId="59" hidden="1">#REF!</definedName>
    <definedName name="Z_95224721_0485_11D4_BFD1_00508B5F4DA4_.wvu.Cols" localSheetId="61" hidden="1">#REF!</definedName>
    <definedName name="Z_95224721_0485_11D4_BFD1_00508B5F4DA4_.wvu.Cols" hidden="1">#REF!</definedName>
    <definedName name="Z_9E0C48F8_FFCC_11D1_98BA_00C04FC96ABD_.wvu.Rows" localSheetId="10" hidden="1">[63]BOP!$A$36:$IV$36,[63]BOP!$A$44:$IV$44,[63]BOP!$A$59:$IV$59,[63]BOP!#REF!,[63]BOP!#REF!,[63]BOP!$A$81:$IV$88</definedName>
    <definedName name="Z_9E0C48F8_FFCC_11D1_98BA_00C04FC96ABD_.wvu.Rows" hidden="1">[63]BOP!$A$36:$IV$36,[63]BOP!$A$44:$IV$44,[63]BOP!$A$59:$IV$59,[63]BOP!#REF!,[63]BOP!#REF!,[63]BOP!$A$81:$IV$88</definedName>
    <definedName name="Z_9E0C48F9_FFCC_11D1_98BA_00C04FC96ABD_.wvu.Rows" localSheetId="10" hidden="1">[63]BOP!$A$36:$IV$36,[63]BOP!$A$44:$IV$44,[63]BOP!$A$59:$IV$59,[63]BOP!#REF!,[63]BOP!#REF!,[63]BOP!$A$81:$IV$88</definedName>
    <definedName name="Z_9E0C48F9_FFCC_11D1_98BA_00C04FC96ABD_.wvu.Rows" hidden="1">[63]BOP!$A$36:$IV$36,[63]BOP!$A$44:$IV$44,[63]BOP!$A$59:$IV$59,[63]BOP!#REF!,[63]BOP!#REF!,[63]BOP!$A$81:$IV$88</definedName>
    <definedName name="Z_9E0C48FA_FFCC_11D1_98BA_00C04FC96ABD_.wvu.Rows" localSheetId="10" hidden="1">[63]BOP!$A$36:$IV$36,[63]BOP!$A$44:$IV$44,[63]BOP!$A$59:$IV$59,[63]BOP!#REF!,[63]BOP!#REF!,[63]BOP!$A$81:$IV$88</definedName>
    <definedName name="Z_9E0C48FA_FFCC_11D1_98BA_00C04FC96ABD_.wvu.Rows" hidden="1">[63]BOP!$A$36:$IV$36,[63]BOP!$A$44:$IV$44,[63]BOP!$A$59:$IV$59,[63]BOP!#REF!,[63]BOP!#REF!,[63]BOP!$A$81:$IV$88</definedName>
    <definedName name="Z_9E0C48FB_FFCC_11D1_98BA_00C04FC96ABD_.wvu.Rows" localSheetId="10" hidden="1">[63]BOP!$A$36:$IV$36,[63]BOP!$A$44:$IV$44,[63]BOP!$A$59:$IV$59,[63]BOP!#REF!,[63]BOP!#REF!,[63]BOP!$A$81:$IV$88</definedName>
    <definedName name="Z_9E0C48FB_FFCC_11D1_98BA_00C04FC96ABD_.wvu.Rows" hidden="1">[63]BOP!$A$36:$IV$36,[63]BOP!$A$44:$IV$44,[63]BOP!$A$59:$IV$59,[63]BOP!#REF!,[63]BOP!#REF!,[63]BOP!$A$81:$IV$88</definedName>
    <definedName name="Z_9E0C48FC_FFCC_11D1_98BA_00C04FC96ABD_.wvu.Rows" localSheetId="10" hidden="1">[63]BOP!$A$36:$IV$36,[63]BOP!$A$44:$IV$44,[63]BOP!$A$59:$IV$59,[63]BOP!#REF!,[63]BOP!#REF!,[63]BOP!$A$79:$IV$79,[63]BOP!$A$81:$IV$88,[63]BOP!#REF!</definedName>
    <definedName name="Z_9E0C48FC_FFCC_11D1_98BA_00C04FC96ABD_.wvu.Rows" hidden="1">[63]BOP!$A$36:$IV$36,[63]BOP!$A$44:$IV$44,[63]BOP!$A$59:$IV$59,[63]BOP!#REF!,[63]BOP!#REF!,[63]BOP!$A$79:$IV$79,[63]BOP!$A$81:$IV$88,[63]BOP!#REF!</definedName>
    <definedName name="Z_9E0C48FD_FFCC_11D1_98BA_00C04FC96ABD_.wvu.Rows" localSheetId="10" hidden="1">[63]BOP!$A$36:$IV$36,[63]BOP!$A$44:$IV$44,[63]BOP!$A$59:$IV$59,[63]BOP!#REF!,[63]BOP!#REF!,[63]BOP!$A$79:$IV$79,[63]BOP!$A$81:$IV$88</definedName>
    <definedName name="Z_9E0C48FD_FFCC_11D1_98BA_00C04FC96ABD_.wvu.Rows" hidden="1">[63]BOP!$A$36:$IV$36,[63]BOP!$A$44:$IV$44,[63]BOP!$A$59:$IV$59,[63]BOP!#REF!,[63]BOP!#REF!,[63]BOP!$A$79:$IV$79,[63]BOP!$A$81:$IV$88</definedName>
    <definedName name="Z_9E0C48FE_FFCC_11D1_98BA_00C04FC96ABD_.wvu.Rows" localSheetId="10" hidden="1">[63]BOP!$A$36:$IV$36,[63]BOP!$A$44:$IV$44,[63]BOP!$A$59:$IV$59,[63]BOP!#REF!,[63]BOP!#REF!,[63]BOP!$A$79:$IV$79,[63]BOP!#REF!</definedName>
    <definedName name="Z_9E0C48FE_FFCC_11D1_98BA_00C04FC96ABD_.wvu.Rows" localSheetId="31" hidden="1">[63]BOP!$A$36:$IV$36,[63]BOP!$A$44:$IV$44,[63]BOP!$A$59:$IV$59,[63]BOP!#REF!,[63]BOP!#REF!,[63]BOP!$A$79:$IV$79,[63]BOP!#REF!</definedName>
    <definedName name="Z_9E0C48FE_FFCC_11D1_98BA_00C04FC96ABD_.wvu.Rows" localSheetId="56" hidden="1">[63]BOP!$A$36:$IV$36,[63]BOP!$A$44:$IV$44,[63]BOP!$A$59:$IV$59,[63]BOP!#REF!,[63]BOP!#REF!,[63]BOP!$A$79:$IV$79,[63]BOP!#REF!</definedName>
    <definedName name="Z_9E0C48FE_FFCC_11D1_98BA_00C04FC96ABD_.wvu.Rows" localSheetId="57" hidden="1">[63]BOP!$A$36:$IV$36,[63]BOP!$A$44:$IV$44,[63]BOP!$A$59:$IV$59,[63]BOP!#REF!,[63]BOP!#REF!,[63]BOP!$A$79:$IV$79,[63]BOP!#REF!</definedName>
    <definedName name="Z_9E0C48FE_FFCC_11D1_98BA_00C04FC96ABD_.wvu.Rows" localSheetId="59" hidden="1">[63]BOP!$A$36:$IV$36,[63]BOP!$A$44:$IV$44,[63]BOP!$A$59:$IV$59,[63]BOP!#REF!,[63]BOP!#REF!,[63]BOP!$A$79:$IV$79,[63]BOP!#REF!</definedName>
    <definedName name="Z_9E0C48FE_FFCC_11D1_98BA_00C04FC96ABD_.wvu.Rows" localSheetId="61" hidden="1">[63]BOP!$A$36:$IV$36,[63]BOP!$A$44:$IV$44,[63]BOP!$A$59:$IV$59,[63]BOP!#REF!,[63]BOP!#REF!,[63]BOP!$A$79:$IV$79,[63]BOP!#REF!</definedName>
    <definedName name="Z_9E0C48FE_FFCC_11D1_98BA_00C04FC96ABD_.wvu.Rows" hidden="1">[63]BOP!$A$36:$IV$36,[63]BOP!$A$44:$IV$44,[63]BOP!$A$59:$IV$59,[63]BOP!#REF!,[63]BOP!#REF!,[63]BOP!$A$79:$IV$79,[63]BOP!#REF!</definedName>
    <definedName name="Z_9E0C48FF_FFCC_11D1_98BA_00C04FC96ABD_.wvu.Rows" localSheetId="10" hidden="1">[63]BOP!$A$36:$IV$36,[63]BOP!$A$44:$IV$44,[63]BOP!$A$59:$IV$59,[63]BOP!#REF!,[63]BOP!#REF!,[63]BOP!$A$79:$IV$79,[63]BOP!$A$81:$IV$88,[63]BOP!#REF!</definedName>
    <definedName name="Z_9E0C48FF_FFCC_11D1_98BA_00C04FC96ABD_.wvu.Rows" hidden="1">[63]BOP!$A$36:$IV$36,[63]BOP!$A$44:$IV$44,[63]BOP!$A$59:$IV$59,[63]BOP!#REF!,[63]BOP!#REF!,[63]BOP!$A$79:$IV$79,[63]BOP!$A$81:$IV$88,[63]BOP!#REF!</definedName>
    <definedName name="Z_9E0C4900_FFCC_11D1_98BA_00C04FC96ABD_.wvu.Rows" localSheetId="10" hidden="1">[63]BOP!$A$36:$IV$36,[63]BOP!$A$44:$IV$44,[63]BOP!$A$59:$IV$59,[63]BOP!#REF!,[63]BOP!#REF!,[63]BOP!$A$79:$IV$79,[63]BOP!$A$81:$IV$88,[63]BOP!#REF!</definedName>
    <definedName name="Z_9E0C4900_FFCC_11D1_98BA_00C04FC96ABD_.wvu.Rows" hidden="1">[63]BOP!$A$36:$IV$36,[63]BOP!$A$44:$IV$44,[63]BOP!$A$59:$IV$59,[63]BOP!#REF!,[63]BOP!#REF!,[63]BOP!$A$79:$IV$79,[63]BOP!$A$81:$IV$88,[63]BOP!#REF!</definedName>
    <definedName name="Z_9E0C4901_FFCC_11D1_98BA_00C04FC96ABD_.wvu.Rows" localSheetId="10" hidden="1">[63]BOP!$A$36:$IV$36,[63]BOP!$A$44:$IV$44,[63]BOP!$A$59:$IV$59,[63]BOP!#REF!,[63]BOP!#REF!,[63]BOP!$A$79:$IV$79,[63]BOP!$A$81:$IV$88,[63]BOP!#REF!</definedName>
    <definedName name="Z_9E0C4901_FFCC_11D1_98BA_00C04FC96ABD_.wvu.Rows" hidden="1">[63]BOP!$A$36:$IV$36,[63]BOP!$A$44:$IV$44,[63]BOP!$A$59:$IV$59,[63]BOP!#REF!,[63]BOP!#REF!,[63]BOP!$A$79:$IV$79,[63]BOP!$A$81:$IV$88,[63]BOP!#REF!</definedName>
    <definedName name="Z_9E0C4903_FFCC_11D1_98BA_00C04FC96ABD_.wvu.Rows" localSheetId="10" hidden="1">[63]BOP!$A$36:$IV$36,[63]BOP!$A$44:$IV$44,[63]BOP!$A$59:$IV$59,[63]BOP!#REF!,[63]BOP!#REF!,[63]BOP!$A$79:$IV$79,[63]BOP!$A$81:$IV$88,[63]BOP!#REF!,[63]BOP!#REF!</definedName>
    <definedName name="Z_9E0C4903_FFCC_11D1_98BA_00C04FC96ABD_.wvu.Rows" hidden="1">[63]BOP!$A$36:$IV$36,[63]BOP!$A$44:$IV$44,[63]BOP!$A$59:$IV$59,[63]BOP!#REF!,[63]BOP!#REF!,[63]BOP!$A$79:$IV$79,[63]BOP!$A$81:$IV$88,[63]BOP!#REF!,[63]BOP!#REF!</definedName>
    <definedName name="Z_9E0C4904_FFCC_11D1_98BA_00C04FC96ABD_.wvu.Rows" localSheetId="10" hidden="1">[63]BOP!$A$36:$IV$36,[63]BOP!$A$44:$IV$44,[63]BOP!$A$59:$IV$59,[63]BOP!#REF!,[63]BOP!#REF!,[63]BOP!$A$79:$IV$79,[63]BOP!$A$81:$IV$88,[63]BOP!#REF!,[63]BOP!#REF!</definedName>
    <definedName name="Z_9E0C4904_FFCC_11D1_98BA_00C04FC96ABD_.wvu.Rows" hidden="1">[63]BOP!$A$36:$IV$36,[63]BOP!$A$44:$IV$44,[63]BOP!$A$59:$IV$59,[63]BOP!#REF!,[63]BOP!#REF!,[63]BOP!$A$79:$IV$79,[63]BOP!$A$81:$IV$88,[63]BOP!#REF!,[63]BOP!#REF!</definedName>
    <definedName name="Z_9E0C4905_FFCC_11D1_98BA_00C04FC96ABD_.wvu.Rows" localSheetId="10" hidden="1">[63]BOP!$A$36:$IV$36,[63]BOP!$A$44:$IV$44,[63]BOP!$A$59:$IV$59,[63]BOP!#REF!,[63]BOP!#REF!,[63]BOP!$A$79:$IV$79</definedName>
    <definedName name="Z_9E0C4905_FFCC_11D1_98BA_00C04FC96ABD_.wvu.Rows" hidden="1">[63]BOP!$A$36:$IV$36,[63]BOP!$A$44:$IV$44,[63]BOP!$A$59:$IV$59,[63]BOP!#REF!,[63]BOP!#REF!,[63]BOP!$A$79:$IV$79</definedName>
    <definedName name="Z_AC27FBC8_41DF_4C82_A1D6_8DCF7E4902A4_.wvu.Cols" localSheetId="36" hidden="1">'38'!$B:$AG</definedName>
    <definedName name="Z_AC27FBC8_41DF_4C82_A1D6_8DCF7E4902A4_.wvu.PrintArea" localSheetId="36" hidden="1">'38'!$A$1:$AR$25</definedName>
    <definedName name="Z_C21FAE85_013A_11D2_98BD_00C04FC96ABD_.wvu.Rows" localSheetId="10" hidden="1">[63]BOP!$A$36:$IV$36,[63]BOP!$A$44:$IV$44,[63]BOP!$A$59:$IV$59,[63]BOP!#REF!,[63]BOP!#REF!,[63]BOP!$A$81:$IV$88</definedName>
    <definedName name="Z_C21FAE85_013A_11D2_98BD_00C04FC96ABD_.wvu.Rows" hidden="1">[63]BOP!$A$36:$IV$36,[63]BOP!$A$44:$IV$44,[63]BOP!$A$59:$IV$59,[63]BOP!#REF!,[63]BOP!#REF!,[63]BOP!$A$81:$IV$88</definedName>
    <definedName name="Z_C21FAE86_013A_11D2_98BD_00C04FC96ABD_.wvu.Rows" localSheetId="10" hidden="1">[63]BOP!$A$36:$IV$36,[63]BOP!$A$44:$IV$44,[63]BOP!$A$59:$IV$59,[63]BOP!#REF!,[63]BOP!#REF!,[63]BOP!$A$81:$IV$88</definedName>
    <definedName name="Z_C21FAE86_013A_11D2_98BD_00C04FC96ABD_.wvu.Rows" hidden="1">[63]BOP!$A$36:$IV$36,[63]BOP!$A$44:$IV$44,[63]BOP!$A$59:$IV$59,[63]BOP!#REF!,[63]BOP!#REF!,[63]BOP!$A$81:$IV$88</definedName>
    <definedName name="Z_C21FAE87_013A_11D2_98BD_00C04FC96ABD_.wvu.Rows" localSheetId="10" hidden="1">[63]BOP!$A$36:$IV$36,[63]BOP!$A$44:$IV$44,[63]BOP!$A$59:$IV$59,[63]BOP!#REF!,[63]BOP!#REF!,[63]BOP!$A$81:$IV$88</definedName>
    <definedName name="Z_C21FAE87_013A_11D2_98BD_00C04FC96ABD_.wvu.Rows" hidden="1">[63]BOP!$A$36:$IV$36,[63]BOP!$A$44:$IV$44,[63]BOP!$A$59:$IV$59,[63]BOP!#REF!,[63]BOP!#REF!,[63]BOP!$A$81:$IV$88</definedName>
    <definedName name="Z_C21FAE88_013A_11D2_98BD_00C04FC96ABD_.wvu.Rows" localSheetId="10" hidden="1">[63]BOP!$A$36:$IV$36,[63]BOP!$A$44:$IV$44,[63]BOP!$A$59:$IV$59,[63]BOP!#REF!,[63]BOP!#REF!,[63]BOP!$A$81:$IV$88</definedName>
    <definedName name="Z_C21FAE88_013A_11D2_98BD_00C04FC96ABD_.wvu.Rows" hidden="1">[63]BOP!$A$36:$IV$36,[63]BOP!$A$44:$IV$44,[63]BOP!$A$59:$IV$59,[63]BOP!#REF!,[63]BOP!#REF!,[63]BOP!$A$81:$IV$88</definedName>
    <definedName name="Z_C21FAE89_013A_11D2_98BD_00C04FC96ABD_.wvu.Rows" localSheetId="10" hidden="1">[63]BOP!$A$36:$IV$36,[63]BOP!$A$44:$IV$44,[63]BOP!$A$59:$IV$59,[63]BOP!#REF!,[63]BOP!#REF!,[63]BOP!$A$79:$IV$79,[63]BOP!$A$81:$IV$88,[63]BOP!#REF!</definedName>
    <definedName name="Z_C21FAE89_013A_11D2_98BD_00C04FC96ABD_.wvu.Rows" hidden="1">[63]BOP!$A$36:$IV$36,[63]BOP!$A$44:$IV$44,[63]BOP!$A$59:$IV$59,[63]BOP!#REF!,[63]BOP!#REF!,[63]BOP!$A$79:$IV$79,[63]BOP!$A$81:$IV$88,[63]BOP!#REF!</definedName>
    <definedName name="Z_C21FAE8A_013A_11D2_98BD_00C04FC96ABD_.wvu.Rows" localSheetId="10" hidden="1">[63]BOP!$A$36:$IV$36,[63]BOP!$A$44:$IV$44,[63]BOP!$A$59:$IV$59,[63]BOP!#REF!,[63]BOP!#REF!,[63]BOP!$A$79:$IV$79,[63]BOP!$A$81:$IV$88</definedName>
    <definedName name="Z_C21FAE8A_013A_11D2_98BD_00C04FC96ABD_.wvu.Rows" hidden="1">[63]BOP!$A$36:$IV$36,[63]BOP!$A$44:$IV$44,[63]BOP!$A$59:$IV$59,[63]BOP!#REF!,[63]BOP!#REF!,[63]BOP!$A$79:$IV$79,[63]BOP!$A$81:$IV$88</definedName>
    <definedName name="Z_C21FAE8B_013A_11D2_98BD_00C04FC96ABD_.wvu.Rows" localSheetId="10" hidden="1">[63]BOP!$A$36:$IV$36,[63]BOP!$A$44:$IV$44,[63]BOP!$A$59:$IV$59,[63]BOP!#REF!,[63]BOP!#REF!,[63]BOP!$A$79:$IV$79,[63]BOP!#REF!</definedName>
    <definedName name="Z_C21FAE8B_013A_11D2_98BD_00C04FC96ABD_.wvu.Rows" localSheetId="31" hidden="1">[63]BOP!$A$36:$IV$36,[63]BOP!$A$44:$IV$44,[63]BOP!$A$59:$IV$59,[63]BOP!#REF!,[63]BOP!#REF!,[63]BOP!$A$79:$IV$79,[63]BOP!#REF!</definedName>
    <definedName name="Z_C21FAE8B_013A_11D2_98BD_00C04FC96ABD_.wvu.Rows" localSheetId="56" hidden="1">[63]BOP!$A$36:$IV$36,[63]BOP!$A$44:$IV$44,[63]BOP!$A$59:$IV$59,[63]BOP!#REF!,[63]BOP!#REF!,[63]BOP!$A$79:$IV$79,[63]BOP!#REF!</definedName>
    <definedName name="Z_C21FAE8B_013A_11D2_98BD_00C04FC96ABD_.wvu.Rows" localSheetId="57" hidden="1">[63]BOP!$A$36:$IV$36,[63]BOP!$A$44:$IV$44,[63]BOP!$A$59:$IV$59,[63]BOP!#REF!,[63]BOP!#REF!,[63]BOP!$A$79:$IV$79,[63]BOP!#REF!</definedName>
    <definedName name="Z_C21FAE8B_013A_11D2_98BD_00C04FC96ABD_.wvu.Rows" localSheetId="59" hidden="1">[63]BOP!$A$36:$IV$36,[63]BOP!$A$44:$IV$44,[63]BOP!$A$59:$IV$59,[63]BOP!#REF!,[63]BOP!#REF!,[63]BOP!$A$79:$IV$79,[63]BOP!#REF!</definedName>
    <definedName name="Z_C21FAE8B_013A_11D2_98BD_00C04FC96ABD_.wvu.Rows" localSheetId="61" hidden="1">[63]BOP!$A$36:$IV$36,[63]BOP!$A$44:$IV$44,[63]BOP!$A$59:$IV$59,[63]BOP!#REF!,[63]BOP!#REF!,[63]BOP!$A$79:$IV$79,[63]BOP!#REF!</definedName>
    <definedName name="Z_C21FAE8B_013A_11D2_98BD_00C04FC96ABD_.wvu.Rows" hidden="1">[63]BOP!$A$36:$IV$36,[63]BOP!$A$44:$IV$44,[63]BOP!$A$59:$IV$59,[63]BOP!#REF!,[63]BOP!#REF!,[63]BOP!$A$79:$IV$79,[63]BOP!#REF!</definedName>
    <definedName name="Z_C21FAE8C_013A_11D2_98BD_00C04FC96ABD_.wvu.Rows" localSheetId="10" hidden="1">[63]BOP!$A$36:$IV$36,[63]BOP!$A$44:$IV$44,[63]BOP!$A$59:$IV$59,[63]BOP!#REF!,[63]BOP!#REF!,[63]BOP!$A$79:$IV$79,[63]BOP!$A$81:$IV$88,[63]BOP!#REF!</definedName>
    <definedName name="Z_C21FAE8C_013A_11D2_98BD_00C04FC96ABD_.wvu.Rows" hidden="1">[63]BOP!$A$36:$IV$36,[63]BOP!$A$44:$IV$44,[63]BOP!$A$59:$IV$59,[63]BOP!#REF!,[63]BOP!#REF!,[63]BOP!$A$79:$IV$79,[63]BOP!$A$81:$IV$88,[63]BOP!#REF!</definedName>
    <definedName name="Z_C21FAE8D_013A_11D2_98BD_00C04FC96ABD_.wvu.Rows" localSheetId="10" hidden="1">[63]BOP!$A$36:$IV$36,[63]BOP!$A$44:$IV$44,[63]BOP!$A$59:$IV$59,[63]BOP!#REF!,[63]BOP!#REF!,[63]BOP!$A$79:$IV$79,[63]BOP!$A$81:$IV$88,[63]BOP!#REF!</definedName>
    <definedName name="Z_C21FAE8D_013A_11D2_98BD_00C04FC96ABD_.wvu.Rows" hidden="1">[63]BOP!$A$36:$IV$36,[63]BOP!$A$44:$IV$44,[63]BOP!$A$59:$IV$59,[63]BOP!#REF!,[63]BOP!#REF!,[63]BOP!$A$79:$IV$79,[63]BOP!$A$81:$IV$88,[63]BOP!#REF!</definedName>
    <definedName name="Z_C21FAE8E_013A_11D2_98BD_00C04FC96ABD_.wvu.Rows" localSheetId="10" hidden="1">[63]BOP!$A$36:$IV$36,[63]BOP!$A$44:$IV$44,[63]BOP!$A$59:$IV$59,[63]BOP!#REF!,[63]BOP!#REF!,[63]BOP!$A$79:$IV$79,[63]BOP!$A$81:$IV$88,[63]BOP!#REF!</definedName>
    <definedName name="Z_C21FAE8E_013A_11D2_98BD_00C04FC96ABD_.wvu.Rows" hidden="1">[63]BOP!$A$36:$IV$36,[63]BOP!$A$44:$IV$44,[63]BOP!$A$59:$IV$59,[63]BOP!#REF!,[63]BOP!#REF!,[63]BOP!$A$79:$IV$79,[63]BOP!$A$81:$IV$88,[63]BOP!#REF!</definedName>
    <definedName name="Z_C21FAE90_013A_11D2_98BD_00C04FC96ABD_.wvu.Rows" localSheetId="10" hidden="1">[63]BOP!$A$36:$IV$36,[63]BOP!$A$44:$IV$44,[63]BOP!$A$59:$IV$59,[63]BOP!#REF!,[63]BOP!#REF!,[63]BOP!$A$79:$IV$79,[63]BOP!$A$81:$IV$88,[63]BOP!#REF!,[63]BOP!#REF!</definedName>
    <definedName name="Z_C21FAE90_013A_11D2_98BD_00C04FC96ABD_.wvu.Rows" hidden="1">[63]BOP!$A$36:$IV$36,[63]BOP!$A$44:$IV$44,[63]BOP!$A$59:$IV$59,[63]BOP!#REF!,[63]BOP!#REF!,[63]BOP!$A$79:$IV$79,[63]BOP!$A$81:$IV$88,[63]BOP!#REF!,[63]BOP!#REF!</definedName>
    <definedName name="Z_C21FAE91_013A_11D2_98BD_00C04FC96ABD_.wvu.Rows" localSheetId="10" hidden="1">[63]BOP!$A$36:$IV$36,[63]BOP!$A$44:$IV$44,[63]BOP!$A$59:$IV$59,[63]BOP!#REF!,[63]BOP!#REF!,[63]BOP!$A$79:$IV$79,[63]BOP!$A$81:$IV$88,[63]BOP!#REF!,[63]BOP!#REF!</definedName>
    <definedName name="Z_C21FAE91_013A_11D2_98BD_00C04FC96ABD_.wvu.Rows" hidden="1">[63]BOP!$A$36:$IV$36,[63]BOP!$A$44:$IV$44,[63]BOP!$A$59:$IV$59,[63]BOP!#REF!,[63]BOP!#REF!,[63]BOP!$A$79:$IV$79,[63]BOP!$A$81:$IV$88,[63]BOP!#REF!,[63]BOP!#REF!</definedName>
    <definedName name="Z_C21FAE92_013A_11D2_98BD_00C04FC96ABD_.wvu.Rows" localSheetId="10" hidden="1">[63]BOP!$A$36:$IV$36,[63]BOP!$A$44:$IV$44,[63]BOP!$A$59:$IV$59,[63]BOP!#REF!,[63]BOP!#REF!,[63]BOP!$A$79:$IV$79</definedName>
    <definedName name="Z_C21FAE92_013A_11D2_98BD_00C04FC96ABD_.wvu.Rows" hidden="1">[63]BOP!$A$36:$IV$36,[63]BOP!$A$44:$IV$44,[63]BOP!$A$59:$IV$59,[63]BOP!#REF!,[63]BOP!#REF!,[63]BOP!$A$79:$IV$79</definedName>
    <definedName name="Z_C45FDDB5_AD31_4573_8BA0_5CCBB2607ECB_.wvu.Cols" localSheetId="36" hidden="1">'38'!$B:$AG</definedName>
    <definedName name="Z_C45FDDB5_AD31_4573_8BA0_5CCBB2607ECB_.wvu.PrintArea" localSheetId="36" hidden="1">'38'!$A$1:$AR$25</definedName>
    <definedName name="Z_CED216E3_909C_4459_9357_64F2592F88CD_.wvu.Cols" localSheetId="36" hidden="1">'38'!$B:$AG</definedName>
    <definedName name="Z_CED216E3_909C_4459_9357_64F2592F88CD_.wvu.PrintArea" localSheetId="36" hidden="1">'38'!$A$1:$AR$25</definedName>
    <definedName name="Z_CF25EF4A_FFAB_11D1_98B7_00C04FC96ABD_.wvu.Rows" localSheetId="10" hidden="1">[63]BOP!$A$36:$IV$36,[63]BOP!$A$44:$IV$44,[63]BOP!$A$59:$IV$59,[63]BOP!#REF!,[63]BOP!#REF!,[63]BOP!$A$81:$IV$88</definedName>
    <definedName name="Z_CF25EF4A_FFAB_11D1_98B7_00C04FC96ABD_.wvu.Rows" hidden="1">[63]BOP!$A$36:$IV$36,[63]BOP!$A$44:$IV$44,[63]BOP!$A$59:$IV$59,[63]BOP!#REF!,[63]BOP!#REF!,[63]BOP!$A$81:$IV$88</definedName>
    <definedName name="Z_CF25EF4B_FFAB_11D1_98B7_00C04FC96ABD_.wvu.Rows" localSheetId="10" hidden="1">[63]BOP!$A$36:$IV$36,[63]BOP!$A$44:$IV$44,[63]BOP!$A$59:$IV$59,[63]BOP!#REF!,[63]BOP!#REF!,[63]BOP!$A$81:$IV$88</definedName>
    <definedName name="Z_CF25EF4B_FFAB_11D1_98B7_00C04FC96ABD_.wvu.Rows" hidden="1">[63]BOP!$A$36:$IV$36,[63]BOP!$A$44:$IV$44,[63]BOP!$A$59:$IV$59,[63]BOP!#REF!,[63]BOP!#REF!,[63]BOP!$A$81:$IV$88</definedName>
    <definedName name="Z_CF25EF4C_FFAB_11D1_98B7_00C04FC96ABD_.wvu.Rows" localSheetId="10" hidden="1">[63]BOP!$A$36:$IV$36,[63]BOP!$A$44:$IV$44,[63]BOP!$A$59:$IV$59,[63]BOP!#REF!,[63]BOP!#REF!,[63]BOP!$A$81:$IV$88</definedName>
    <definedName name="Z_CF25EF4C_FFAB_11D1_98B7_00C04FC96ABD_.wvu.Rows" hidden="1">[63]BOP!$A$36:$IV$36,[63]BOP!$A$44:$IV$44,[63]BOP!$A$59:$IV$59,[63]BOP!#REF!,[63]BOP!#REF!,[63]BOP!$A$81:$IV$88</definedName>
    <definedName name="Z_CF25EF4D_FFAB_11D1_98B7_00C04FC96ABD_.wvu.Rows" localSheetId="10" hidden="1">[63]BOP!$A$36:$IV$36,[63]BOP!$A$44:$IV$44,[63]BOP!$A$59:$IV$59,[63]BOP!#REF!,[63]BOP!#REF!,[63]BOP!$A$81:$IV$88</definedName>
    <definedName name="Z_CF25EF4D_FFAB_11D1_98B7_00C04FC96ABD_.wvu.Rows" hidden="1">[63]BOP!$A$36:$IV$36,[63]BOP!$A$44:$IV$44,[63]BOP!$A$59:$IV$59,[63]BOP!#REF!,[63]BOP!#REF!,[63]BOP!$A$81:$IV$88</definedName>
    <definedName name="Z_CF25EF4E_FFAB_11D1_98B7_00C04FC96ABD_.wvu.Rows" localSheetId="10" hidden="1">[63]BOP!$A$36:$IV$36,[63]BOP!$A$44:$IV$44,[63]BOP!$A$59:$IV$59,[63]BOP!#REF!,[63]BOP!#REF!,[63]BOP!$A$79:$IV$79,[63]BOP!$A$81:$IV$88,[63]BOP!#REF!</definedName>
    <definedName name="Z_CF25EF4E_FFAB_11D1_98B7_00C04FC96ABD_.wvu.Rows" hidden="1">[63]BOP!$A$36:$IV$36,[63]BOP!$A$44:$IV$44,[63]BOP!$A$59:$IV$59,[63]BOP!#REF!,[63]BOP!#REF!,[63]BOP!$A$79:$IV$79,[63]BOP!$A$81:$IV$88,[63]BOP!#REF!</definedName>
    <definedName name="Z_CF25EF4F_FFAB_11D1_98B7_00C04FC96ABD_.wvu.Rows" localSheetId="10" hidden="1">[63]BOP!$A$36:$IV$36,[63]BOP!$A$44:$IV$44,[63]BOP!$A$59:$IV$59,[63]BOP!#REF!,[63]BOP!#REF!,[63]BOP!$A$79:$IV$79,[63]BOP!$A$81:$IV$88</definedName>
    <definedName name="Z_CF25EF4F_FFAB_11D1_98B7_00C04FC96ABD_.wvu.Rows" hidden="1">[63]BOP!$A$36:$IV$36,[63]BOP!$A$44:$IV$44,[63]BOP!$A$59:$IV$59,[63]BOP!#REF!,[63]BOP!#REF!,[63]BOP!$A$79:$IV$79,[63]BOP!$A$81:$IV$88</definedName>
    <definedName name="Z_CF25EF50_FFAB_11D1_98B7_00C04FC96ABD_.wvu.Rows" localSheetId="10" hidden="1">[63]BOP!$A$36:$IV$36,[63]BOP!$A$44:$IV$44,[63]BOP!$A$59:$IV$59,[63]BOP!#REF!,[63]BOP!#REF!,[63]BOP!$A$79:$IV$79,[63]BOP!#REF!</definedName>
    <definedName name="Z_CF25EF50_FFAB_11D1_98B7_00C04FC96ABD_.wvu.Rows" localSheetId="31" hidden="1">[63]BOP!$A$36:$IV$36,[63]BOP!$A$44:$IV$44,[63]BOP!$A$59:$IV$59,[63]BOP!#REF!,[63]BOP!#REF!,[63]BOP!$A$79:$IV$79,[63]BOP!#REF!</definedName>
    <definedName name="Z_CF25EF50_FFAB_11D1_98B7_00C04FC96ABD_.wvu.Rows" localSheetId="56" hidden="1">[63]BOP!$A$36:$IV$36,[63]BOP!$A$44:$IV$44,[63]BOP!$A$59:$IV$59,[63]BOP!#REF!,[63]BOP!#REF!,[63]BOP!$A$79:$IV$79,[63]BOP!#REF!</definedName>
    <definedName name="Z_CF25EF50_FFAB_11D1_98B7_00C04FC96ABD_.wvu.Rows" localSheetId="57" hidden="1">[63]BOP!$A$36:$IV$36,[63]BOP!$A$44:$IV$44,[63]BOP!$A$59:$IV$59,[63]BOP!#REF!,[63]BOP!#REF!,[63]BOP!$A$79:$IV$79,[63]BOP!#REF!</definedName>
    <definedName name="Z_CF25EF50_FFAB_11D1_98B7_00C04FC96ABD_.wvu.Rows" localSheetId="59" hidden="1">[63]BOP!$A$36:$IV$36,[63]BOP!$A$44:$IV$44,[63]BOP!$A$59:$IV$59,[63]BOP!#REF!,[63]BOP!#REF!,[63]BOP!$A$79:$IV$79,[63]BOP!#REF!</definedName>
    <definedName name="Z_CF25EF50_FFAB_11D1_98B7_00C04FC96ABD_.wvu.Rows" localSheetId="61" hidden="1">[63]BOP!$A$36:$IV$36,[63]BOP!$A$44:$IV$44,[63]BOP!$A$59:$IV$59,[63]BOP!#REF!,[63]BOP!#REF!,[63]BOP!$A$79:$IV$79,[63]BOP!#REF!</definedName>
    <definedName name="Z_CF25EF50_FFAB_11D1_98B7_00C04FC96ABD_.wvu.Rows" hidden="1">[63]BOP!$A$36:$IV$36,[63]BOP!$A$44:$IV$44,[63]BOP!$A$59:$IV$59,[63]BOP!#REF!,[63]BOP!#REF!,[63]BOP!$A$79:$IV$79,[63]BOP!#REF!</definedName>
    <definedName name="Z_CF25EF51_FFAB_11D1_98B7_00C04FC96ABD_.wvu.Rows" localSheetId="10" hidden="1">[63]BOP!$A$36:$IV$36,[63]BOP!$A$44:$IV$44,[63]BOP!$A$59:$IV$59,[63]BOP!#REF!,[63]BOP!#REF!,[63]BOP!$A$79:$IV$79,[63]BOP!$A$81:$IV$88,[63]BOP!#REF!</definedName>
    <definedName name="Z_CF25EF51_FFAB_11D1_98B7_00C04FC96ABD_.wvu.Rows" hidden="1">[63]BOP!$A$36:$IV$36,[63]BOP!$A$44:$IV$44,[63]BOP!$A$59:$IV$59,[63]BOP!#REF!,[63]BOP!#REF!,[63]BOP!$A$79:$IV$79,[63]BOP!$A$81:$IV$88,[63]BOP!#REF!</definedName>
    <definedName name="Z_CF25EF52_FFAB_11D1_98B7_00C04FC96ABD_.wvu.Rows" localSheetId="10" hidden="1">[63]BOP!$A$36:$IV$36,[63]BOP!$A$44:$IV$44,[63]BOP!$A$59:$IV$59,[63]BOP!#REF!,[63]BOP!#REF!,[63]BOP!$A$79:$IV$79,[63]BOP!$A$81:$IV$88,[63]BOP!#REF!</definedName>
    <definedName name="Z_CF25EF52_FFAB_11D1_98B7_00C04FC96ABD_.wvu.Rows" hidden="1">[63]BOP!$A$36:$IV$36,[63]BOP!$A$44:$IV$44,[63]BOP!$A$59:$IV$59,[63]BOP!#REF!,[63]BOP!#REF!,[63]BOP!$A$79:$IV$79,[63]BOP!$A$81:$IV$88,[63]BOP!#REF!</definedName>
    <definedName name="Z_CF25EF53_FFAB_11D1_98B7_00C04FC96ABD_.wvu.Rows" localSheetId="10" hidden="1">[63]BOP!$A$36:$IV$36,[63]BOP!$A$44:$IV$44,[63]BOP!$A$59:$IV$59,[63]BOP!#REF!,[63]BOP!#REF!,[63]BOP!$A$79:$IV$79,[63]BOP!$A$81:$IV$88,[63]BOP!#REF!</definedName>
    <definedName name="Z_CF25EF53_FFAB_11D1_98B7_00C04FC96ABD_.wvu.Rows" hidden="1">[63]BOP!$A$36:$IV$36,[63]BOP!$A$44:$IV$44,[63]BOP!$A$59:$IV$59,[63]BOP!#REF!,[63]BOP!#REF!,[63]BOP!$A$79:$IV$79,[63]BOP!$A$81:$IV$88,[63]BOP!#REF!</definedName>
    <definedName name="Z_CF25EF55_FFAB_11D1_98B7_00C04FC96ABD_.wvu.Rows" localSheetId="10" hidden="1">[63]BOP!$A$36:$IV$36,[63]BOP!$A$44:$IV$44,[63]BOP!$A$59:$IV$59,[63]BOP!#REF!,[63]BOP!#REF!,[63]BOP!$A$79:$IV$79,[63]BOP!$A$81:$IV$88,[63]BOP!#REF!,[63]BOP!#REF!</definedName>
    <definedName name="Z_CF25EF55_FFAB_11D1_98B7_00C04FC96ABD_.wvu.Rows" hidden="1">[63]BOP!$A$36:$IV$36,[63]BOP!$A$44:$IV$44,[63]BOP!$A$59:$IV$59,[63]BOP!#REF!,[63]BOP!#REF!,[63]BOP!$A$79:$IV$79,[63]BOP!$A$81:$IV$88,[63]BOP!#REF!,[63]BOP!#REF!</definedName>
    <definedName name="Z_CF25EF56_FFAB_11D1_98B7_00C04FC96ABD_.wvu.Rows" localSheetId="10" hidden="1">[63]BOP!$A$36:$IV$36,[63]BOP!$A$44:$IV$44,[63]BOP!$A$59:$IV$59,[63]BOP!#REF!,[63]BOP!#REF!,[63]BOP!$A$79:$IV$79,[63]BOP!$A$81:$IV$88,[63]BOP!#REF!,[63]BOP!#REF!</definedName>
    <definedName name="Z_CF25EF56_FFAB_11D1_98B7_00C04FC96ABD_.wvu.Rows" hidden="1">[63]BOP!$A$36:$IV$36,[63]BOP!$A$44:$IV$44,[63]BOP!$A$59:$IV$59,[63]BOP!#REF!,[63]BOP!#REF!,[63]BOP!$A$79:$IV$79,[63]BOP!$A$81:$IV$88,[63]BOP!#REF!,[63]BOP!#REF!</definedName>
    <definedName name="Z_CF25EF57_FFAB_11D1_98B7_00C04FC96ABD_.wvu.Rows" localSheetId="10" hidden="1">[63]BOP!$A$36:$IV$36,[63]BOP!$A$44:$IV$44,[63]BOP!$A$59:$IV$59,[63]BOP!#REF!,[63]BOP!#REF!,[63]BOP!$A$79:$IV$79</definedName>
    <definedName name="Z_CF25EF57_FFAB_11D1_98B7_00C04FC96ABD_.wvu.Rows" hidden="1">[63]BOP!$A$36:$IV$36,[63]BOP!$A$44:$IV$44,[63]BOP!$A$59:$IV$59,[63]BOP!#REF!,[63]BOP!#REF!,[63]BOP!$A$79:$IV$79</definedName>
    <definedName name="Z_DA931E55_E5FC_4829_A4A1_E2F1FD8795A9_.wvu.Cols" localSheetId="36" hidden="1">'38'!$B:$AG</definedName>
    <definedName name="Z_DA931E55_E5FC_4829_A4A1_E2F1FD8795A9_.wvu.PrintArea" localSheetId="36" hidden="1">'38'!$A$1:$AR$25</definedName>
    <definedName name="Z_EA7FB834_C52E_49D9_AFCA_375A7516AE36_.wvu.Cols" localSheetId="36" hidden="1">'38'!$B:$AS</definedName>
    <definedName name="Z_EA7FB834_C52E_49D9_AFCA_375A7516AE36_.wvu.PrintArea" localSheetId="36" hidden="1">'38'!$A$1:$AR$25</definedName>
    <definedName name="Z_EA8011E5_017A_11D2_98BD_00C04FC96ABD_.wvu.Rows" localSheetId="10" hidden="1">[63]BOP!$A$36:$IV$36,[63]BOP!$A$44:$IV$44,[63]BOP!$A$59:$IV$59,[63]BOP!#REF!,[63]BOP!#REF!,[63]BOP!$A$79:$IV$79,[63]BOP!$A$81:$IV$88</definedName>
    <definedName name="Z_EA8011E5_017A_11D2_98BD_00C04FC96ABD_.wvu.Rows" hidden="1">[63]BOP!$A$36:$IV$36,[63]BOP!$A$44:$IV$44,[63]BOP!$A$59:$IV$59,[63]BOP!#REF!,[63]BOP!#REF!,[63]BOP!$A$79:$IV$79,[63]BOP!$A$81:$IV$88</definedName>
    <definedName name="Z_EA8011E6_017A_11D2_98BD_00C04FC96ABD_.wvu.Rows" localSheetId="10" hidden="1">[63]BOP!$A$36:$IV$36,[63]BOP!$A$44:$IV$44,[63]BOP!$A$59:$IV$59,[63]BOP!#REF!,[63]BOP!#REF!,[63]BOP!$A$79:$IV$79,[63]BOP!#REF!</definedName>
    <definedName name="Z_EA8011E6_017A_11D2_98BD_00C04FC96ABD_.wvu.Rows" localSheetId="31" hidden="1">[63]BOP!$A$36:$IV$36,[63]BOP!$A$44:$IV$44,[63]BOP!$A$59:$IV$59,[63]BOP!#REF!,[63]BOP!#REF!,[63]BOP!$A$79:$IV$79,[63]BOP!#REF!</definedName>
    <definedName name="Z_EA8011E6_017A_11D2_98BD_00C04FC96ABD_.wvu.Rows" localSheetId="56" hidden="1">[63]BOP!$A$36:$IV$36,[63]BOP!$A$44:$IV$44,[63]BOP!$A$59:$IV$59,[63]BOP!#REF!,[63]BOP!#REF!,[63]BOP!$A$79:$IV$79,[63]BOP!#REF!</definedName>
    <definedName name="Z_EA8011E6_017A_11D2_98BD_00C04FC96ABD_.wvu.Rows" localSheetId="57" hidden="1">[63]BOP!$A$36:$IV$36,[63]BOP!$A$44:$IV$44,[63]BOP!$A$59:$IV$59,[63]BOP!#REF!,[63]BOP!#REF!,[63]BOP!$A$79:$IV$79,[63]BOP!#REF!</definedName>
    <definedName name="Z_EA8011E6_017A_11D2_98BD_00C04FC96ABD_.wvu.Rows" localSheetId="59" hidden="1">[63]BOP!$A$36:$IV$36,[63]BOP!$A$44:$IV$44,[63]BOP!$A$59:$IV$59,[63]BOP!#REF!,[63]BOP!#REF!,[63]BOP!$A$79:$IV$79,[63]BOP!#REF!</definedName>
    <definedName name="Z_EA8011E6_017A_11D2_98BD_00C04FC96ABD_.wvu.Rows" localSheetId="61" hidden="1">[63]BOP!$A$36:$IV$36,[63]BOP!$A$44:$IV$44,[63]BOP!$A$59:$IV$59,[63]BOP!#REF!,[63]BOP!#REF!,[63]BOP!$A$79:$IV$79,[63]BOP!#REF!</definedName>
    <definedName name="Z_EA8011E6_017A_11D2_98BD_00C04FC96ABD_.wvu.Rows" hidden="1">[63]BOP!$A$36:$IV$36,[63]BOP!$A$44:$IV$44,[63]BOP!$A$59:$IV$59,[63]BOP!#REF!,[63]BOP!#REF!,[63]BOP!$A$79:$IV$79,[63]BOP!#REF!</definedName>
    <definedName name="Z_EA8011E9_017A_11D2_98BD_00C04FC96ABD_.wvu.Rows" localSheetId="10" hidden="1">[63]BOP!$A$36:$IV$36,[63]BOP!$A$44:$IV$44,[63]BOP!$A$59:$IV$59,[63]BOP!#REF!,[63]BOP!#REF!,[63]BOP!$A$79:$IV$79,[63]BOP!$A$81:$IV$88,[63]BOP!#REF!</definedName>
    <definedName name="Z_EA8011E9_017A_11D2_98BD_00C04FC96ABD_.wvu.Rows" hidden="1">[63]BOP!$A$36:$IV$36,[63]BOP!$A$44:$IV$44,[63]BOP!$A$59:$IV$59,[63]BOP!#REF!,[63]BOP!#REF!,[63]BOP!$A$79:$IV$79,[63]BOP!$A$81:$IV$88,[63]BOP!#REF!</definedName>
    <definedName name="Z_EA8011EC_017A_11D2_98BD_00C04FC96ABD_.wvu.Rows" localSheetId="10" hidden="1">[63]BOP!$A$36:$IV$36,[63]BOP!$A$44:$IV$44,[63]BOP!$A$59:$IV$59,[63]BOP!#REF!,[63]BOP!#REF!,[63]BOP!$A$79:$IV$79,[63]BOP!$A$81:$IV$88,[63]BOP!#REF!,[63]BOP!#REF!</definedName>
    <definedName name="Z_EA8011EC_017A_11D2_98BD_00C04FC96ABD_.wvu.Rows" hidden="1">[63]BOP!$A$36:$IV$36,[63]BOP!$A$44:$IV$44,[63]BOP!$A$59:$IV$59,[63]BOP!#REF!,[63]BOP!#REF!,[63]BOP!$A$79:$IV$79,[63]BOP!$A$81:$IV$88,[63]BOP!#REF!,[63]BOP!#REF!</definedName>
    <definedName name="Z_EA86CE3A_00A2_11D2_98BC_00C04FC96ABD_.wvu.Rows" localSheetId="10" hidden="1">[63]BOP!$A$36:$IV$36,[63]BOP!$A$44:$IV$44,[63]BOP!$A$59:$IV$59,[63]BOP!#REF!,[63]BOP!#REF!,[63]BOP!$A$81:$IV$88</definedName>
    <definedName name="Z_EA86CE3A_00A2_11D2_98BC_00C04FC96ABD_.wvu.Rows" hidden="1">[63]BOP!$A$36:$IV$36,[63]BOP!$A$44:$IV$44,[63]BOP!$A$59:$IV$59,[63]BOP!#REF!,[63]BOP!#REF!,[63]BOP!$A$81:$IV$88</definedName>
    <definedName name="Z_EA86CE3B_00A2_11D2_98BC_00C04FC96ABD_.wvu.Rows" localSheetId="10" hidden="1">[63]BOP!$A$36:$IV$36,[63]BOP!$A$44:$IV$44,[63]BOP!$A$59:$IV$59,[63]BOP!#REF!,[63]BOP!#REF!,[63]BOP!$A$81:$IV$88</definedName>
    <definedName name="Z_EA86CE3B_00A2_11D2_98BC_00C04FC96ABD_.wvu.Rows" hidden="1">[63]BOP!$A$36:$IV$36,[63]BOP!$A$44:$IV$44,[63]BOP!$A$59:$IV$59,[63]BOP!#REF!,[63]BOP!#REF!,[63]BOP!$A$81:$IV$88</definedName>
    <definedName name="Z_EA86CE3C_00A2_11D2_98BC_00C04FC96ABD_.wvu.Rows" localSheetId="10" hidden="1">[63]BOP!$A$36:$IV$36,[63]BOP!$A$44:$IV$44,[63]BOP!$A$59:$IV$59,[63]BOP!#REF!,[63]BOP!#REF!,[63]BOP!$A$81:$IV$88</definedName>
    <definedName name="Z_EA86CE3C_00A2_11D2_98BC_00C04FC96ABD_.wvu.Rows" hidden="1">[63]BOP!$A$36:$IV$36,[63]BOP!$A$44:$IV$44,[63]BOP!$A$59:$IV$59,[63]BOP!#REF!,[63]BOP!#REF!,[63]BOP!$A$81:$IV$88</definedName>
    <definedName name="Z_EA86CE3D_00A2_11D2_98BC_00C04FC96ABD_.wvu.Rows" localSheetId="10" hidden="1">[63]BOP!$A$36:$IV$36,[63]BOP!$A$44:$IV$44,[63]BOP!$A$59:$IV$59,[63]BOP!#REF!,[63]BOP!#REF!,[63]BOP!$A$81:$IV$88</definedName>
    <definedName name="Z_EA86CE3D_00A2_11D2_98BC_00C04FC96ABD_.wvu.Rows" hidden="1">[63]BOP!$A$36:$IV$36,[63]BOP!$A$44:$IV$44,[63]BOP!$A$59:$IV$59,[63]BOP!#REF!,[63]BOP!#REF!,[63]BOP!$A$81:$IV$88</definedName>
    <definedName name="Z_EA86CE3E_00A2_11D2_98BC_00C04FC96ABD_.wvu.Rows" localSheetId="10" hidden="1">[63]BOP!$A$36:$IV$36,[63]BOP!$A$44:$IV$44,[63]BOP!$A$59:$IV$59,[63]BOP!#REF!,[63]BOP!#REF!,[63]BOP!$A$79:$IV$79,[63]BOP!$A$81:$IV$88,[63]BOP!#REF!</definedName>
    <definedName name="Z_EA86CE3E_00A2_11D2_98BC_00C04FC96ABD_.wvu.Rows" hidden="1">[63]BOP!$A$36:$IV$36,[63]BOP!$A$44:$IV$44,[63]BOP!$A$59:$IV$59,[63]BOP!#REF!,[63]BOP!#REF!,[63]BOP!$A$79:$IV$79,[63]BOP!$A$81:$IV$88,[63]BOP!#REF!</definedName>
    <definedName name="Z_EA86CE3F_00A2_11D2_98BC_00C04FC96ABD_.wvu.Rows" localSheetId="10" hidden="1">[63]BOP!$A$36:$IV$36,[63]BOP!$A$44:$IV$44,[63]BOP!$A$59:$IV$59,[63]BOP!#REF!,[63]BOP!#REF!,[63]BOP!$A$79:$IV$79,[63]BOP!$A$81:$IV$88</definedName>
    <definedName name="Z_EA86CE3F_00A2_11D2_98BC_00C04FC96ABD_.wvu.Rows" hidden="1">[63]BOP!$A$36:$IV$36,[63]BOP!$A$44:$IV$44,[63]BOP!$A$59:$IV$59,[63]BOP!#REF!,[63]BOP!#REF!,[63]BOP!$A$79:$IV$79,[63]BOP!$A$81:$IV$88</definedName>
    <definedName name="Z_EA86CE40_00A2_11D2_98BC_00C04FC96ABD_.wvu.Rows" localSheetId="10" hidden="1">[63]BOP!$A$36:$IV$36,[63]BOP!$A$44:$IV$44,[63]BOP!$A$59:$IV$59,[63]BOP!#REF!,[63]BOP!#REF!,[63]BOP!$A$79:$IV$79,[63]BOP!#REF!</definedName>
    <definedName name="Z_EA86CE40_00A2_11D2_98BC_00C04FC96ABD_.wvu.Rows" localSheetId="31" hidden="1">[63]BOP!$A$36:$IV$36,[63]BOP!$A$44:$IV$44,[63]BOP!$A$59:$IV$59,[63]BOP!#REF!,[63]BOP!#REF!,[63]BOP!$A$79:$IV$79,[63]BOP!#REF!</definedName>
    <definedName name="Z_EA86CE40_00A2_11D2_98BC_00C04FC96ABD_.wvu.Rows" localSheetId="56" hidden="1">[63]BOP!$A$36:$IV$36,[63]BOP!$A$44:$IV$44,[63]BOP!$A$59:$IV$59,[63]BOP!#REF!,[63]BOP!#REF!,[63]BOP!$A$79:$IV$79,[63]BOP!#REF!</definedName>
    <definedName name="Z_EA86CE40_00A2_11D2_98BC_00C04FC96ABD_.wvu.Rows" localSheetId="57" hidden="1">[63]BOP!$A$36:$IV$36,[63]BOP!$A$44:$IV$44,[63]BOP!$A$59:$IV$59,[63]BOP!#REF!,[63]BOP!#REF!,[63]BOP!$A$79:$IV$79,[63]BOP!#REF!</definedName>
    <definedName name="Z_EA86CE40_00A2_11D2_98BC_00C04FC96ABD_.wvu.Rows" localSheetId="59" hidden="1">[63]BOP!$A$36:$IV$36,[63]BOP!$A$44:$IV$44,[63]BOP!$A$59:$IV$59,[63]BOP!#REF!,[63]BOP!#REF!,[63]BOP!$A$79:$IV$79,[63]BOP!#REF!</definedName>
    <definedName name="Z_EA86CE40_00A2_11D2_98BC_00C04FC96ABD_.wvu.Rows" localSheetId="61" hidden="1">[63]BOP!$A$36:$IV$36,[63]BOP!$A$44:$IV$44,[63]BOP!$A$59:$IV$59,[63]BOP!#REF!,[63]BOP!#REF!,[63]BOP!$A$79:$IV$79,[63]BOP!#REF!</definedName>
    <definedName name="Z_EA86CE40_00A2_11D2_98BC_00C04FC96ABD_.wvu.Rows" hidden="1">[63]BOP!$A$36:$IV$36,[63]BOP!$A$44:$IV$44,[63]BOP!$A$59:$IV$59,[63]BOP!#REF!,[63]BOP!#REF!,[63]BOP!$A$79:$IV$79,[63]BOP!#REF!</definedName>
    <definedName name="Z_EA86CE41_00A2_11D2_98BC_00C04FC96ABD_.wvu.Rows" localSheetId="10" hidden="1">[63]BOP!$A$36:$IV$36,[63]BOP!$A$44:$IV$44,[63]BOP!$A$59:$IV$59,[63]BOP!#REF!,[63]BOP!#REF!,[63]BOP!$A$79:$IV$79,[63]BOP!$A$81:$IV$88,[63]BOP!#REF!</definedName>
    <definedName name="Z_EA86CE41_00A2_11D2_98BC_00C04FC96ABD_.wvu.Rows" hidden="1">[63]BOP!$A$36:$IV$36,[63]BOP!$A$44:$IV$44,[63]BOP!$A$59:$IV$59,[63]BOP!#REF!,[63]BOP!#REF!,[63]BOP!$A$79:$IV$79,[63]BOP!$A$81:$IV$88,[63]BOP!#REF!</definedName>
    <definedName name="Z_EA86CE42_00A2_11D2_98BC_00C04FC96ABD_.wvu.Rows" localSheetId="10" hidden="1">[63]BOP!$A$36:$IV$36,[63]BOP!$A$44:$IV$44,[63]BOP!$A$59:$IV$59,[63]BOP!#REF!,[63]BOP!#REF!,[63]BOP!$A$79:$IV$79,[63]BOP!$A$81:$IV$88,[63]BOP!#REF!</definedName>
    <definedName name="Z_EA86CE42_00A2_11D2_98BC_00C04FC96ABD_.wvu.Rows" hidden="1">[63]BOP!$A$36:$IV$36,[63]BOP!$A$44:$IV$44,[63]BOP!$A$59:$IV$59,[63]BOP!#REF!,[63]BOP!#REF!,[63]BOP!$A$79:$IV$79,[63]BOP!$A$81:$IV$88,[63]BOP!#REF!</definedName>
    <definedName name="Z_EA86CE43_00A2_11D2_98BC_00C04FC96ABD_.wvu.Rows" localSheetId="10" hidden="1">[63]BOP!$A$36:$IV$36,[63]BOP!$A$44:$IV$44,[63]BOP!$A$59:$IV$59,[63]BOP!#REF!,[63]BOP!#REF!,[63]BOP!$A$79:$IV$79,[63]BOP!$A$81:$IV$88,[63]BOP!#REF!</definedName>
    <definedName name="Z_EA86CE43_00A2_11D2_98BC_00C04FC96ABD_.wvu.Rows" hidden="1">[63]BOP!$A$36:$IV$36,[63]BOP!$A$44:$IV$44,[63]BOP!$A$59:$IV$59,[63]BOP!#REF!,[63]BOP!#REF!,[63]BOP!$A$79:$IV$79,[63]BOP!$A$81:$IV$88,[63]BOP!#REF!</definedName>
    <definedName name="Z_EA86CE45_00A2_11D2_98BC_00C04FC96ABD_.wvu.Rows" localSheetId="10" hidden="1">[63]BOP!$A$36:$IV$36,[63]BOP!$A$44:$IV$44,[63]BOP!$A$59:$IV$59,[63]BOP!#REF!,[63]BOP!#REF!,[63]BOP!$A$79:$IV$79,[63]BOP!$A$81:$IV$88,[63]BOP!#REF!,[63]BOP!#REF!</definedName>
    <definedName name="Z_EA86CE45_00A2_11D2_98BC_00C04FC96ABD_.wvu.Rows" hidden="1">[63]BOP!$A$36:$IV$36,[63]BOP!$A$44:$IV$44,[63]BOP!$A$59:$IV$59,[63]BOP!#REF!,[63]BOP!#REF!,[63]BOP!$A$79:$IV$79,[63]BOP!$A$81:$IV$88,[63]BOP!#REF!,[63]BOP!#REF!</definedName>
    <definedName name="Z_EA86CE46_00A2_11D2_98BC_00C04FC96ABD_.wvu.Rows" localSheetId="10" hidden="1">[63]BOP!$A$36:$IV$36,[63]BOP!$A$44:$IV$44,[63]BOP!$A$59:$IV$59,[63]BOP!#REF!,[63]BOP!#REF!,[63]BOP!$A$79:$IV$79,[63]BOP!$A$81:$IV$88,[63]BOP!#REF!,[63]BOP!#REF!</definedName>
    <definedName name="Z_EA86CE46_00A2_11D2_98BC_00C04FC96ABD_.wvu.Rows" hidden="1">[63]BOP!$A$36:$IV$36,[63]BOP!$A$44:$IV$44,[63]BOP!$A$59:$IV$59,[63]BOP!#REF!,[63]BOP!#REF!,[63]BOP!$A$79:$IV$79,[63]BOP!$A$81:$IV$88,[63]BOP!#REF!,[63]BOP!#REF!</definedName>
    <definedName name="Z_EA86CE47_00A2_11D2_98BC_00C04FC96ABD_.wvu.Rows" localSheetId="10" hidden="1">[63]BOP!$A$36:$IV$36,[63]BOP!$A$44:$IV$44,[63]BOP!$A$59:$IV$59,[63]BOP!#REF!,[63]BOP!#REF!,[63]BOP!$A$79:$IV$79</definedName>
    <definedName name="Z_EA86CE47_00A2_11D2_98BC_00C04FC96ABD_.wvu.Rows" hidden="1">[63]BOP!$A$36:$IV$36,[63]BOP!$A$44:$IV$44,[63]BOP!$A$59:$IV$59,[63]BOP!#REF!,[63]BOP!#REF!,[63]BOP!$A$79:$IV$79</definedName>
    <definedName name="Z_FE248A6A_5026_4F43_82C8_B1CE482CA81B_.wvu.Cols" localSheetId="36" hidden="1">'38'!$B:$AG</definedName>
    <definedName name="Z_FE248A6A_5026_4F43_82C8_B1CE482CA81B_.wvu.PrintArea" localSheetId="36" hidden="1">'38'!$A$1:$AR$25</definedName>
    <definedName name="ZAMON" localSheetId="10">'11'!ZAMON</definedName>
    <definedName name="ZAMON" localSheetId="31">'32'!ZAMON</definedName>
    <definedName name="ZAMON" localSheetId="49">'51'!ZAMON</definedName>
    <definedName name="ZAMON" localSheetId="50">'52'!ZAMON</definedName>
    <definedName name="ZAMON" localSheetId="56">'57a-57b'!ZAMON</definedName>
    <definedName name="ZAMON" localSheetId="57">'58'!ZAMON</definedName>
    <definedName name="ZAMON" localSheetId="5">'6'!ZAMON</definedName>
    <definedName name="ZAMON" localSheetId="59">'60'!ZAMON</definedName>
    <definedName name="ZAMON" localSheetId="61">'62'!ZAMON</definedName>
    <definedName name="ZAMON">[0]!ZAMON</definedName>
    <definedName name="ZERO" localSheetId="10">'11'!ZEROs:'11'!ZEROe</definedName>
    <definedName name="ZERO" localSheetId="31">'32'!ZEROs:'32'!ZEROe</definedName>
    <definedName name="ZERO" localSheetId="49">'51'!ZEROs:'51'!ZEROe</definedName>
    <definedName name="ZERO" localSheetId="50">'52'!ZEROs:'52'!ZEROe</definedName>
    <definedName name="ZERO" localSheetId="56">'57a-57b'!ZEROs:'57a-57b'!ZEROe</definedName>
    <definedName name="ZERO" localSheetId="57">'58'!ZEROs:'58'!ZEROe</definedName>
    <definedName name="ZERO" localSheetId="5">'6'!ZEROs:'6'!ZEROe</definedName>
    <definedName name="ZERO" localSheetId="59">'60'!ZEROs:'60'!ZEROe</definedName>
    <definedName name="ZERO" localSheetId="61">'62'!ZEROs:'62'!ZEROe</definedName>
    <definedName name="ZERO">ZEROs:ZEROe</definedName>
    <definedName name="ZEROcol" localSheetId="10">#REF!</definedName>
    <definedName name="ZEROcol" localSheetId="31">#REF!</definedName>
    <definedName name="ZEROcol" localSheetId="49">#REF!</definedName>
    <definedName name="ZEROcol" localSheetId="50">#REF!</definedName>
    <definedName name="ZEROcol" localSheetId="56">#REF!</definedName>
    <definedName name="ZEROcol" localSheetId="57">#REF!</definedName>
    <definedName name="ZEROcol" localSheetId="5">#REF!</definedName>
    <definedName name="ZEROcol" localSheetId="59">#REF!</definedName>
    <definedName name="ZEROcol" localSheetId="61">#REF!</definedName>
    <definedName name="ZEROcol">#REF!</definedName>
    <definedName name="ZEROe" localSheetId="10">'11'!ChEnd '11'!ZEROcol</definedName>
    <definedName name="ZEROe" localSheetId="31">'32'!ChEnd '32'!ZEROcol</definedName>
    <definedName name="ZEROe" localSheetId="49">'51'!ChEnd '51'!ZEROcol</definedName>
    <definedName name="ZEROe" localSheetId="50">'52'!ChEnd '52'!ZEROcol</definedName>
    <definedName name="ZEROe" localSheetId="56">'57a-57b'!ChEnd '57a-57b'!ZEROcol</definedName>
    <definedName name="ZEROe" localSheetId="57">'58'!ChEnd '58'!ZEROcol</definedName>
    <definedName name="ZEROe" localSheetId="5">'6'!ChEnd '6'!ZEROcol</definedName>
    <definedName name="ZEROe" localSheetId="59">'60'!ChEnd '60'!ZEROcol</definedName>
    <definedName name="ZEROe" localSheetId="61">'62'!ChEnd '62'!ZEROcol</definedName>
    <definedName name="ZEROe">ChEnd ZEROcol</definedName>
    <definedName name="ZEROs" localSheetId="10">'11'!ChStart '11'!ZEROcol</definedName>
    <definedName name="ZEROs" localSheetId="31">'32'!ChStart '32'!ZEROcol</definedName>
    <definedName name="ZEROs" localSheetId="49">'51'!ChStart '51'!ZEROcol</definedName>
    <definedName name="ZEROs" localSheetId="50">'52'!ChStart '52'!ZEROcol</definedName>
    <definedName name="ZEROs" localSheetId="56">'57a-57b'!ChStart '57a-57b'!ZEROcol</definedName>
    <definedName name="ZEROs" localSheetId="57">'58'!ChStart '58'!ZEROcol</definedName>
    <definedName name="ZEROs" localSheetId="5">'6'!ChStart '6'!ZEROcol</definedName>
    <definedName name="ZEROs" localSheetId="59">'60'!ChStart '60'!ZEROcol</definedName>
    <definedName name="ZEROs" localSheetId="61">'62'!ChStart '62'!ZEROcol</definedName>
    <definedName name="ZEROs">ChStart ZEROcol</definedName>
    <definedName name="zsr5" localSheetId="10">#REF!</definedName>
    <definedName name="zsr5" localSheetId="31">#REF!</definedName>
    <definedName name="zsr5" localSheetId="49">#REF!</definedName>
    <definedName name="zsr5" localSheetId="50">#REF!</definedName>
    <definedName name="zsr5" localSheetId="56">#REF!</definedName>
    <definedName name="zsr5" localSheetId="57">#REF!</definedName>
    <definedName name="zsr5" localSheetId="5">#REF!</definedName>
    <definedName name="zsr5" localSheetId="59">#REF!</definedName>
    <definedName name="zsr5" localSheetId="61">#REF!</definedName>
    <definedName name="zsr5">#REF!</definedName>
    <definedName name="zsr6" localSheetId="10">#REF!</definedName>
    <definedName name="zsr6" localSheetId="31">#REF!</definedName>
    <definedName name="zsr6" localSheetId="49">#REF!</definedName>
    <definedName name="zsr6" localSheetId="50">#REF!</definedName>
    <definedName name="zsr6" localSheetId="56">#REF!</definedName>
    <definedName name="zsr6" localSheetId="57">#REF!</definedName>
    <definedName name="zsr6" localSheetId="5">#REF!</definedName>
    <definedName name="zsr6" localSheetId="59">#REF!</definedName>
    <definedName name="zsr6" localSheetId="61">#REF!</definedName>
    <definedName name="zsr6">#REF!</definedName>
    <definedName name="zz" localSheetId="10" hidden="1">{"Tab1",#N/A,FALSE,"P";"Tab2",#N/A,FALSE,"P"}</definedName>
    <definedName name="zz" localSheetId="31" hidden="1">{"Tab1",#N/A,FALSE,"P";"Tab2",#N/A,FALSE,"P"}</definedName>
    <definedName name="zz" localSheetId="49" hidden="1">{"Tab1",#N/A,FALSE,"P";"Tab2",#N/A,FALSE,"P"}</definedName>
    <definedName name="zz" localSheetId="50" hidden="1">{"Tab1",#N/A,FALSE,"P";"Tab2",#N/A,FALSE,"P"}</definedName>
    <definedName name="zz" localSheetId="56" hidden="1">{"Tab1",#N/A,FALSE,"P";"Tab2",#N/A,FALSE,"P"}</definedName>
    <definedName name="zz" localSheetId="57" hidden="1">{"Tab1",#N/A,FALSE,"P";"Tab2",#N/A,FALSE,"P"}</definedName>
    <definedName name="zz" localSheetId="5" hidden="1">{"Tab1",#N/A,FALSE,"P";"Tab2",#N/A,FALSE,"P"}</definedName>
    <definedName name="zz" localSheetId="59" hidden="1">{"Tab1",#N/A,FALSE,"P";"Tab2",#N/A,FALSE,"P"}</definedName>
    <definedName name="zz" localSheetId="61" hidden="1">{"Tab1",#N/A,FALSE,"P";"Tab2",#N/A,FALSE,"P"}</definedName>
    <definedName name="zz" hidden="1">{"Tab1",#N/A,FALSE,"P";"Tab2",#N/A,FALSE,"P"}</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4" i="67" l="1"/>
  <c r="L24" i="67"/>
  <c r="K24" i="67"/>
  <c r="J24" i="67"/>
  <c r="I24" i="67"/>
  <c r="H24" i="67"/>
  <c r="G24" i="67"/>
  <c r="F24" i="67"/>
  <c r="E24" i="67"/>
  <c r="D24" i="67"/>
  <c r="C24" i="67"/>
  <c r="B24" i="67"/>
  <c r="M20" i="67"/>
  <c r="L20" i="67"/>
  <c r="K20" i="67"/>
  <c r="J20" i="67"/>
  <c r="I20" i="67"/>
  <c r="H20" i="67"/>
  <c r="G20" i="67"/>
  <c r="F20" i="67"/>
  <c r="E20" i="67"/>
  <c r="D20" i="67"/>
  <c r="C20" i="67"/>
  <c r="B20" i="67"/>
  <c r="T19" i="67"/>
  <c r="P19" i="67"/>
  <c r="W17" i="67"/>
  <c r="W19" i="67" s="1"/>
  <c r="V17" i="67"/>
  <c r="V19" i="67" s="1"/>
  <c r="U17" i="67"/>
  <c r="U19" i="67" s="1"/>
  <c r="T17" i="67"/>
  <c r="S17" i="67"/>
  <c r="S19" i="67" s="1"/>
  <c r="R17" i="67"/>
  <c r="R19" i="67" s="1"/>
  <c r="Q17" i="67"/>
  <c r="Q19" i="67" s="1"/>
  <c r="P17" i="67"/>
  <c r="O17" i="67"/>
  <c r="O19" i="67" s="1"/>
  <c r="N17" i="67"/>
  <c r="N19" i="67" s="1"/>
  <c r="M9" i="67"/>
  <c r="L9" i="67"/>
  <c r="K9" i="67"/>
  <c r="J9" i="67"/>
  <c r="I9" i="67"/>
  <c r="H9" i="67"/>
  <c r="G9" i="67"/>
  <c r="F9" i="67"/>
  <c r="E9" i="67"/>
  <c r="D9" i="67"/>
  <c r="C9" i="67"/>
  <c r="B9" i="67"/>
  <c r="M4" i="67"/>
  <c r="M17" i="67" s="1"/>
  <c r="M19" i="67" s="1"/>
  <c r="L4" i="67"/>
  <c r="L17" i="67" s="1"/>
  <c r="L19" i="67" s="1"/>
  <c r="K4" i="67"/>
  <c r="K17" i="67" s="1"/>
  <c r="K19" i="67" s="1"/>
  <c r="J4" i="67"/>
  <c r="J17" i="67" s="1"/>
  <c r="J19" i="67" s="1"/>
  <c r="I4" i="67"/>
  <c r="I17" i="67" s="1"/>
  <c r="I19" i="67" s="1"/>
  <c r="H4" i="67"/>
  <c r="H17" i="67" s="1"/>
  <c r="H19" i="67" s="1"/>
  <c r="G4" i="67"/>
  <c r="G17" i="67" s="1"/>
  <c r="G19" i="67" s="1"/>
  <c r="F4" i="67"/>
  <c r="F17" i="67" s="1"/>
  <c r="F19" i="67" s="1"/>
  <c r="E4" i="67"/>
  <c r="E17" i="67" s="1"/>
  <c r="E19" i="67" s="1"/>
  <c r="D4" i="67"/>
  <c r="D17" i="67" s="1"/>
  <c r="D19" i="67" s="1"/>
  <c r="C4" i="67"/>
  <c r="C17" i="67" s="1"/>
  <c r="C19" i="67" s="1"/>
  <c r="B4" i="67"/>
  <c r="B17" i="67" s="1"/>
  <c r="B19" i="67" s="1"/>
  <c r="D38" i="66" l="1"/>
  <c r="D34" i="66"/>
  <c r="H22" i="66"/>
  <c r="H21" i="66"/>
  <c r="H20" i="66"/>
  <c r="G10" i="66"/>
  <c r="F10" i="66"/>
  <c r="E10" i="66"/>
  <c r="D10" i="66"/>
  <c r="C10" i="66"/>
  <c r="I10" i="66" s="1"/>
  <c r="I9" i="66"/>
  <c r="I8" i="66"/>
  <c r="I7" i="66"/>
  <c r="I6" i="66"/>
  <c r="D27" i="65" l="1"/>
  <c r="C27" i="65"/>
  <c r="D13" i="65"/>
  <c r="C13" i="65"/>
  <c r="G114" i="64" l="1"/>
  <c r="G113" i="64"/>
  <c r="G112" i="64"/>
  <c r="G111" i="64"/>
  <c r="G110" i="64"/>
  <c r="H109" i="64"/>
  <c r="G109" i="64"/>
  <c r="G108" i="64"/>
  <c r="G107" i="64"/>
  <c r="G106" i="64"/>
  <c r="G105" i="64"/>
  <c r="G104" i="64"/>
  <c r="G103" i="64"/>
  <c r="H102" i="64"/>
  <c r="G102" i="64"/>
  <c r="G101" i="64"/>
  <c r="G100" i="64"/>
  <c r="G99" i="64"/>
  <c r="G98" i="64"/>
  <c r="G97" i="64"/>
  <c r="G96" i="64"/>
  <c r="H95" i="64"/>
  <c r="H94" i="64" s="1"/>
  <c r="H77" i="64" s="1"/>
  <c r="G95" i="64"/>
  <c r="G94" i="64"/>
  <c r="G93" i="64"/>
  <c r="G92" i="64"/>
  <c r="G91" i="64"/>
  <c r="G90" i="64"/>
  <c r="H89" i="64"/>
  <c r="G89" i="64"/>
  <c r="G88" i="64"/>
  <c r="G87" i="64"/>
  <c r="G86" i="64"/>
  <c r="G85" i="64"/>
  <c r="H84" i="64"/>
  <c r="G84" i="64"/>
  <c r="H83" i="64"/>
  <c r="G83" i="64"/>
  <c r="G82" i="64"/>
  <c r="G81" i="64"/>
  <c r="G80" i="64"/>
  <c r="G79" i="64"/>
  <c r="H78" i="64"/>
  <c r="G78" i="64"/>
  <c r="G77" i="64"/>
  <c r="G76" i="64"/>
  <c r="H75" i="64"/>
  <c r="G75" i="64"/>
  <c r="G74" i="64"/>
  <c r="G73" i="64"/>
  <c r="G72" i="64"/>
  <c r="G71" i="64"/>
  <c r="H70" i="64"/>
  <c r="F70" i="64"/>
  <c r="G70" i="64" s="1"/>
  <c r="G69" i="64"/>
  <c r="G68" i="64"/>
  <c r="H67" i="64"/>
  <c r="H66" i="64" s="1"/>
  <c r="G67" i="64"/>
  <c r="F67" i="64"/>
  <c r="F66" i="64"/>
  <c r="G66" i="64" s="1"/>
  <c r="G65" i="64"/>
  <c r="G64" i="64"/>
  <c r="G63" i="64"/>
  <c r="G62" i="64"/>
  <c r="G61" i="64"/>
  <c r="H60" i="64"/>
  <c r="F60" i="64"/>
  <c r="F54" i="64" s="1"/>
  <c r="G59" i="64"/>
  <c r="G58" i="64"/>
  <c r="H57" i="64"/>
  <c r="G57" i="64"/>
  <c r="G56" i="64"/>
  <c r="G55" i="64"/>
  <c r="H54" i="64"/>
  <c r="G53" i="64"/>
  <c r="G52" i="64"/>
  <c r="G51" i="64"/>
  <c r="G50" i="64"/>
  <c r="G49" i="64"/>
  <c r="H48" i="64"/>
  <c r="G48" i="64"/>
  <c r="F48" i="64"/>
  <c r="G47" i="64"/>
  <c r="G46" i="64"/>
  <c r="G45" i="64"/>
  <c r="G44" i="64"/>
  <c r="G43" i="64"/>
  <c r="H42" i="64"/>
  <c r="H41" i="64" s="1"/>
  <c r="G42" i="64"/>
  <c r="F42" i="64"/>
  <c r="G40" i="64"/>
  <c r="G39" i="64"/>
  <c r="H38" i="64"/>
  <c r="G38" i="64"/>
  <c r="F38" i="64"/>
  <c r="G37" i="64"/>
  <c r="G36" i="64"/>
  <c r="H35" i="64"/>
  <c r="F35" i="64"/>
  <c r="G35" i="64" s="1"/>
  <c r="G34" i="64"/>
  <c r="G33" i="64"/>
  <c r="G32" i="64"/>
  <c r="H31" i="64"/>
  <c r="H30" i="64" s="1"/>
  <c r="F31" i="64"/>
  <c r="F30" i="64" s="1"/>
  <c r="G30" i="64" s="1"/>
  <c r="G29" i="64"/>
  <c r="G28" i="64"/>
  <c r="H27" i="64"/>
  <c r="F27" i="64"/>
  <c r="G27" i="64" s="1"/>
  <c r="G26" i="64"/>
  <c r="G25" i="64"/>
  <c r="H24" i="64"/>
  <c r="G24" i="64"/>
  <c r="F24" i="64"/>
  <c r="G23" i="64"/>
  <c r="G22" i="64"/>
  <c r="G21" i="64"/>
  <c r="H20" i="64"/>
  <c r="F20" i="64"/>
  <c r="G20" i="64" s="1"/>
  <c r="H19" i="64"/>
  <c r="H18" i="64" s="1"/>
  <c r="G17" i="64"/>
  <c r="G16" i="64"/>
  <c r="G15" i="64"/>
  <c r="H14" i="64"/>
  <c r="F14" i="64"/>
  <c r="E14" i="64"/>
  <c r="D14" i="64"/>
  <c r="C14" i="64"/>
  <c r="G14" i="64" s="1"/>
  <c r="G13" i="64"/>
  <c r="G12" i="64"/>
  <c r="H11" i="64"/>
  <c r="F11" i="64"/>
  <c r="E11" i="64"/>
  <c r="D11" i="64"/>
  <c r="C11" i="64"/>
  <c r="G11" i="64" s="1"/>
  <c r="H10" i="64"/>
  <c r="H8" i="64" s="1"/>
  <c r="H7" i="64" s="1"/>
  <c r="F10" i="64"/>
  <c r="E10" i="64"/>
  <c r="D10" i="64"/>
  <c r="C10" i="64"/>
  <c r="G10" i="64" s="1"/>
  <c r="H9" i="64"/>
  <c r="F9" i="64"/>
  <c r="F8" i="64" s="1"/>
  <c r="E9" i="64"/>
  <c r="E8" i="64" s="1"/>
  <c r="E7" i="64" s="1"/>
  <c r="E6" i="64" s="1"/>
  <c r="E115" i="64" s="1"/>
  <c r="D9" i="64"/>
  <c r="C9" i="64"/>
  <c r="G9" i="64" s="1"/>
  <c r="D8" i="64"/>
  <c r="D7" i="64" s="1"/>
  <c r="D6" i="64" s="1"/>
  <c r="D115" i="64" s="1"/>
  <c r="C8" i="64"/>
  <c r="C7" i="64" s="1"/>
  <c r="H6" i="64" l="1"/>
  <c r="G54" i="64"/>
  <c r="F41" i="64"/>
  <c r="G41" i="64" s="1"/>
  <c r="H74" i="64"/>
  <c r="C6" i="64"/>
  <c r="G60" i="64"/>
  <c r="G8" i="64"/>
  <c r="G31" i="64"/>
  <c r="F19" i="64"/>
  <c r="G19" i="64" l="1"/>
  <c r="F18" i="64"/>
  <c r="C115" i="64"/>
  <c r="H115" i="64"/>
  <c r="G18" i="64" l="1"/>
  <c r="F7" i="64"/>
  <c r="F6" i="64" l="1"/>
  <c r="G7" i="64"/>
  <c r="F115" i="64" l="1"/>
  <c r="G115" i="64" s="1"/>
  <c r="G6" i="64"/>
  <c r="J63" i="62" l="1"/>
  <c r="G62" i="62"/>
  <c r="F62" i="62"/>
  <c r="E62" i="62"/>
  <c r="D62" i="62"/>
  <c r="L60" i="62"/>
  <c r="K60" i="62"/>
  <c r="J60" i="62"/>
  <c r="I60" i="62"/>
  <c r="H60" i="62"/>
  <c r="G60" i="62"/>
  <c r="F60" i="62"/>
  <c r="E60" i="62"/>
  <c r="D60" i="62"/>
  <c r="C60" i="62"/>
  <c r="K58" i="62"/>
  <c r="C58" i="62"/>
  <c r="L57" i="62"/>
  <c r="K57" i="62"/>
  <c r="K54" i="62" s="1"/>
  <c r="K53" i="62" s="1"/>
  <c r="K45" i="62" s="1"/>
  <c r="K32" i="62" s="1"/>
  <c r="J57" i="62"/>
  <c r="I57" i="62"/>
  <c r="H57" i="62"/>
  <c r="G57" i="62"/>
  <c r="F57" i="62"/>
  <c r="E57" i="62"/>
  <c r="D57" i="62"/>
  <c r="C57" i="62"/>
  <c r="L56" i="62"/>
  <c r="L55" i="62"/>
  <c r="F55" i="62"/>
  <c r="E55" i="62"/>
  <c r="L54" i="62"/>
  <c r="J54" i="62"/>
  <c r="I54" i="62"/>
  <c r="H54" i="62"/>
  <c r="L53" i="62"/>
  <c r="J53" i="62"/>
  <c r="I53" i="62"/>
  <c r="H53" i="62"/>
  <c r="F53" i="62"/>
  <c r="E53" i="62"/>
  <c r="L50" i="62"/>
  <c r="K50" i="62"/>
  <c r="J50" i="62"/>
  <c r="I50" i="62"/>
  <c r="H50" i="62"/>
  <c r="F50" i="62"/>
  <c r="E50" i="62"/>
  <c r="P48" i="62"/>
  <c r="L46" i="62"/>
  <c r="K46" i="62"/>
  <c r="I46" i="62"/>
  <c r="H46" i="62"/>
  <c r="G46" i="62"/>
  <c r="F46" i="62"/>
  <c r="E46" i="62"/>
  <c r="D46" i="62"/>
  <c r="C46" i="62"/>
  <c r="L45" i="62"/>
  <c r="J45" i="62"/>
  <c r="I45" i="62"/>
  <c r="H45" i="62"/>
  <c r="G45" i="62"/>
  <c r="F45" i="62"/>
  <c r="E45" i="62"/>
  <c r="D45" i="62"/>
  <c r="C45" i="62"/>
  <c r="J43" i="62"/>
  <c r="F43" i="62"/>
  <c r="E43" i="62"/>
  <c r="P40" i="62"/>
  <c r="G40" i="62"/>
  <c r="F40" i="62"/>
  <c r="E40" i="62"/>
  <c r="P38" i="62"/>
  <c r="J34" i="62"/>
  <c r="I34" i="62"/>
  <c r="H34" i="62"/>
  <c r="G34" i="62"/>
  <c r="F34" i="62"/>
  <c r="E34" i="62"/>
  <c r="D34" i="62"/>
  <c r="C34" i="62"/>
  <c r="L33" i="62"/>
  <c r="K33" i="62"/>
  <c r="J33" i="62"/>
  <c r="I33" i="62"/>
  <c r="H33" i="62"/>
  <c r="G33" i="62"/>
  <c r="F33" i="62"/>
  <c r="E33" i="62"/>
  <c r="D33" i="62"/>
  <c r="C33" i="62"/>
  <c r="L32" i="62"/>
  <c r="J32" i="62"/>
  <c r="I32" i="62"/>
  <c r="H32" i="62"/>
  <c r="G32" i="62"/>
  <c r="F32" i="62"/>
  <c r="E32" i="62"/>
  <c r="D32" i="62"/>
  <c r="C32" i="62"/>
  <c r="M22" i="62"/>
  <c r="L22" i="62"/>
  <c r="K22" i="62"/>
  <c r="J22" i="62"/>
  <c r="I22" i="62"/>
  <c r="H22" i="62"/>
  <c r="G22" i="62"/>
  <c r="F22" i="62"/>
  <c r="E22" i="62"/>
  <c r="D22" i="62"/>
  <c r="C22" i="62"/>
  <c r="P14" i="62"/>
  <c r="G13" i="62"/>
  <c r="L6" i="62"/>
  <c r="H69" i="61" l="1"/>
  <c r="H68" i="61"/>
  <c r="H60" i="61"/>
  <c r="H59" i="61"/>
  <c r="H58" i="61"/>
  <c r="H57" i="61"/>
  <c r="H56" i="61"/>
  <c r="I55" i="61"/>
  <c r="H55" i="61"/>
  <c r="I54" i="61"/>
  <c r="H54" i="61"/>
  <c r="I53" i="61"/>
  <c r="H53" i="61"/>
  <c r="I52" i="61"/>
  <c r="H52" i="61"/>
  <c r="H51" i="61"/>
  <c r="H50" i="61"/>
  <c r="H49" i="61"/>
  <c r="H48" i="61"/>
  <c r="H47" i="61"/>
  <c r="H46" i="61"/>
  <c r="H45" i="61"/>
  <c r="H44" i="61"/>
  <c r="H43" i="61"/>
  <c r="H42" i="61"/>
  <c r="H41" i="61"/>
  <c r="H40" i="61"/>
  <c r="H39" i="61"/>
  <c r="H38" i="61"/>
  <c r="H36" i="61"/>
  <c r="I35" i="61"/>
  <c r="H35" i="61"/>
  <c r="I34" i="61"/>
  <c r="H34" i="61"/>
  <c r="H33" i="61"/>
  <c r="I33" i="61" s="1"/>
  <c r="E33" i="61"/>
  <c r="H32" i="61"/>
  <c r="I32" i="61" s="1"/>
  <c r="E32" i="61"/>
  <c r="I31" i="61"/>
  <c r="H31" i="61"/>
  <c r="E31" i="61"/>
  <c r="I30" i="61"/>
  <c r="H30" i="61"/>
  <c r="E30" i="61"/>
  <c r="H29" i="61"/>
  <c r="I29" i="61" s="1"/>
  <c r="E29" i="61"/>
  <c r="H28" i="61"/>
  <c r="I28" i="61" s="1"/>
  <c r="E28" i="61"/>
  <c r="I27" i="61"/>
  <c r="H27" i="61"/>
  <c r="E27" i="61"/>
  <c r="I26" i="61"/>
  <c r="H26" i="61"/>
  <c r="E26" i="61"/>
  <c r="H25" i="61"/>
  <c r="I25" i="61" s="1"/>
  <c r="E25" i="61"/>
  <c r="H24" i="61"/>
  <c r="I24" i="61" s="1"/>
  <c r="E24" i="61"/>
  <c r="I23" i="61"/>
  <c r="H23" i="61"/>
  <c r="E23" i="61"/>
  <c r="I22" i="61"/>
  <c r="H22" i="61"/>
  <c r="E22" i="61"/>
  <c r="I21" i="61"/>
  <c r="H21" i="61"/>
  <c r="I20" i="61"/>
  <c r="H20" i="61"/>
  <c r="D20" i="61"/>
  <c r="I19" i="61"/>
  <c r="H19" i="61"/>
  <c r="D19" i="61"/>
  <c r="I18" i="61"/>
  <c r="H18" i="61"/>
  <c r="I17" i="61"/>
  <c r="I16" i="61"/>
  <c r="I15" i="61"/>
  <c r="I14" i="61"/>
  <c r="I13" i="61"/>
  <c r="H13" i="61"/>
  <c r="I12" i="61"/>
  <c r="H12" i="61"/>
  <c r="I10" i="61"/>
  <c r="I9" i="61"/>
  <c r="H9" i="61"/>
  <c r="I8" i="61"/>
  <c r="H8" i="61"/>
  <c r="G61" i="60" l="1"/>
  <c r="E61" i="60"/>
  <c r="K59" i="60"/>
  <c r="I59" i="60"/>
  <c r="H59" i="60"/>
  <c r="G59" i="60"/>
  <c r="E59" i="60"/>
  <c r="K56" i="60"/>
  <c r="J56" i="60"/>
  <c r="I56" i="60"/>
  <c r="H56" i="60"/>
  <c r="G56" i="60"/>
  <c r="F56" i="60"/>
  <c r="E56" i="60"/>
  <c r="D56" i="60"/>
  <c r="L55" i="60"/>
  <c r="K55" i="60"/>
  <c r="J55" i="60"/>
  <c r="I55" i="60"/>
  <c r="H55" i="60"/>
  <c r="G55" i="60"/>
  <c r="F55" i="60"/>
  <c r="E55" i="60"/>
  <c r="D55" i="60"/>
  <c r="C55" i="60"/>
  <c r="L52" i="60"/>
  <c r="K52" i="60"/>
  <c r="J52" i="60"/>
  <c r="J51" i="60" s="1"/>
  <c r="J41" i="60" s="1"/>
  <c r="J32" i="60" s="1"/>
  <c r="I52" i="60"/>
  <c r="H52" i="60"/>
  <c r="C52" i="60"/>
  <c r="L51" i="60"/>
  <c r="L41" i="60" s="1"/>
  <c r="L32" i="60" s="1"/>
  <c r="K51" i="60"/>
  <c r="I51" i="60"/>
  <c r="H51" i="60"/>
  <c r="H41" i="60" s="1"/>
  <c r="H32" i="60" s="1"/>
  <c r="G51" i="60"/>
  <c r="F51" i="60"/>
  <c r="E51" i="60"/>
  <c r="D51" i="60"/>
  <c r="L42" i="60"/>
  <c r="K42" i="60"/>
  <c r="J42" i="60"/>
  <c r="I42" i="60"/>
  <c r="H42" i="60"/>
  <c r="G42" i="60"/>
  <c r="F42" i="60"/>
  <c r="E42" i="60"/>
  <c r="D42" i="60"/>
  <c r="C42" i="60"/>
  <c r="K41" i="60"/>
  <c r="K32" i="60" s="1"/>
  <c r="I41" i="60"/>
  <c r="G41" i="60"/>
  <c r="F41" i="60"/>
  <c r="E41" i="60"/>
  <c r="D41" i="60"/>
  <c r="C41" i="60"/>
  <c r="F39" i="60"/>
  <c r="E39" i="60"/>
  <c r="L34" i="60"/>
  <c r="K34" i="60"/>
  <c r="J34" i="60"/>
  <c r="F34" i="60"/>
  <c r="E34" i="60"/>
  <c r="L33" i="60"/>
  <c r="K33" i="60"/>
  <c r="J33" i="60"/>
  <c r="I33" i="60"/>
  <c r="H33" i="60"/>
  <c r="G33" i="60"/>
  <c r="F33" i="60"/>
  <c r="E33" i="60"/>
  <c r="D33" i="60"/>
  <c r="I32" i="60"/>
  <c r="G32" i="60"/>
  <c r="F32" i="60"/>
  <c r="E32" i="60"/>
  <c r="D32" i="60"/>
  <c r="C32" i="60"/>
  <c r="N23" i="60"/>
  <c r="M23" i="60"/>
  <c r="L23" i="60"/>
  <c r="K23" i="60"/>
  <c r="J23" i="60"/>
  <c r="I23" i="60"/>
  <c r="H23" i="60"/>
  <c r="G23" i="60"/>
  <c r="F23" i="60"/>
  <c r="E23" i="60"/>
  <c r="D23" i="60"/>
  <c r="C23" i="60"/>
  <c r="N22" i="60"/>
  <c r="E12" i="60"/>
  <c r="E10" i="60"/>
  <c r="E6" i="60"/>
  <c r="E5" i="60"/>
  <c r="G18" i="59" l="1"/>
  <c r="F18" i="59"/>
  <c r="E18" i="59"/>
  <c r="D18" i="59"/>
  <c r="C18" i="59"/>
  <c r="B18" i="59"/>
  <c r="D284" i="58" l="1"/>
  <c r="C284" i="58"/>
  <c r="B284" i="58"/>
  <c r="D283" i="58"/>
  <c r="D282" i="58"/>
  <c r="D281" i="58"/>
  <c r="D279" i="58"/>
  <c r="D278" i="58"/>
  <c r="D277" i="58"/>
  <c r="D276" i="58"/>
  <c r="D275" i="58"/>
  <c r="D274" i="58"/>
  <c r="D273" i="58"/>
  <c r="D272" i="58"/>
  <c r="D271" i="58"/>
  <c r="D270" i="58"/>
  <c r="D268" i="58"/>
  <c r="D267" i="58"/>
  <c r="D266" i="58"/>
  <c r="D265" i="58"/>
  <c r="D264" i="58"/>
  <c r="D263" i="58"/>
  <c r="C263" i="58"/>
  <c r="B263" i="58"/>
  <c r="D262" i="58"/>
  <c r="D261" i="58"/>
  <c r="D260" i="58"/>
  <c r="D259" i="58"/>
  <c r="D258" i="58"/>
  <c r="D257" i="58"/>
  <c r="D256" i="58"/>
  <c r="D255" i="58"/>
  <c r="D254" i="58"/>
  <c r="D252" i="58"/>
  <c r="D251" i="58"/>
  <c r="D250" i="58"/>
  <c r="D249" i="58"/>
  <c r="D248" i="58"/>
  <c r="D247" i="58"/>
  <c r="D246" i="58"/>
  <c r="D245" i="58"/>
  <c r="D244" i="58"/>
  <c r="D243" i="58"/>
  <c r="D242" i="58"/>
  <c r="D241" i="58"/>
  <c r="D240" i="58"/>
  <c r="D239" i="58"/>
  <c r="D238" i="58"/>
  <c r="D237" i="58"/>
  <c r="D236" i="58"/>
  <c r="D235" i="58"/>
  <c r="D234" i="58"/>
  <c r="D233" i="58"/>
  <c r="D232" i="58"/>
  <c r="D231" i="58"/>
  <c r="D230" i="58"/>
  <c r="D229" i="58"/>
  <c r="D228" i="58"/>
  <c r="D227" i="58"/>
  <c r="H181" i="58"/>
  <c r="G181" i="58"/>
  <c r="H179" i="58"/>
  <c r="G179" i="58"/>
  <c r="H176" i="58"/>
  <c r="G176" i="58"/>
  <c r="H175" i="58"/>
  <c r="G175" i="58"/>
  <c r="H163" i="58"/>
  <c r="G163" i="58"/>
  <c r="H162" i="58"/>
  <c r="G162" i="58"/>
  <c r="H160" i="58"/>
  <c r="G160" i="58"/>
  <c r="H153" i="58"/>
  <c r="G153" i="58"/>
  <c r="H141" i="58"/>
  <c r="G141" i="58"/>
  <c r="D21" i="55" l="1"/>
  <c r="D20" i="55"/>
  <c r="D19" i="55"/>
  <c r="D18" i="55"/>
  <c r="D17" i="55"/>
  <c r="D16" i="55"/>
  <c r="D15" i="55"/>
  <c r="D14" i="55"/>
  <c r="D13" i="55"/>
  <c r="D12" i="55"/>
  <c r="D11" i="55"/>
  <c r="D10" i="55"/>
  <c r="DR25" i="54" l="1"/>
  <c r="DQ25" i="54"/>
  <c r="DP25" i="54"/>
  <c r="DO25" i="54"/>
  <c r="DN25" i="54"/>
  <c r="DM25" i="54"/>
  <c r="DL25" i="54"/>
  <c r="DK25" i="54"/>
  <c r="DJ25" i="54"/>
  <c r="DI25" i="54"/>
  <c r="DH25" i="54"/>
  <c r="DG25" i="54"/>
  <c r="DF25" i="54"/>
  <c r="DT4" i="54"/>
  <c r="DT25" i="54" s="1"/>
  <c r="DS4" i="54"/>
  <c r="DS25" i="54" s="1"/>
  <c r="DU4" i="54" l="1"/>
  <c r="DU25" i="54" l="1"/>
  <c r="DV4" i="54"/>
  <c r="DV25" i="54" l="1"/>
  <c r="DW4" i="54"/>
  <c r="DW25" i="54" l="1"/>
  <c r="DX4" i="54"/>
  <c r="DX25" i="54" l="1"/>
  <c r="DY4" i="54"/>
  <c r="DY25" i="54" l="1"/>
  <c r="DZ4" i="54"/>
  <c r="DZ25" i="54" l="1"/>
  <c r="EA4" i="54"/>
  <c r="EA25" i="54" l="1"/>
  <c r="EB4" i="54"/>
  <c r="EB25" i="54" l="1"/>
  <c r="EC4" i="54"/>
  <c r="EC25" i="54" l="1"/>
  <c r="ED4" i="54"/>
  <c r="ED25" i="54" l="1"/>
  <c r="EE4" i="54"/>
  <c r="EE25" i="54" l="1"/>
  <c r="EF4" i="54"/>
  <c r="EF25" i="54" l="1"/>
  <c r="EG4" i="54"/>
  <c r="EG25" i="54" l="1"/>
  <c r="EH4" i="54"/>
  <c r="EH25" i="54" l="1"/>
  <c r="EI4" i="54"/>
  <c r="EI25" i="54" l="1"/>
  <c r="EJ4" i="54"/>
  <c r="EJ25" i="54" l="1"/>
  <c r="EK4" i="54"/>
  <c r="EK25" i="54" l="1"/>
  <c r="EL4" i="54"/>
  <c r="EL25" i="54" l="1"/>
  <c r="EM4" i="54"/>
  <c r="EM25" i="54" l="1"/>
  <c r="EN4" i="54"/>
  <c r="EN25" i="54" l="1"/>
  <c r="EO4" i="54"/>
  <c r="EO25" i="54" l="1"/>
  <c r="EP4" i="54"/>
  <c r="EP25" i="54" l="1"/>
  <c r="EQ4" i="54"/>
  <c r="EQ25" i="54" l="1"/>
  <c r="ER4" i="54"/>
  <c r="ER25" i="54" l="1"/>
  <c r="ES4" i="54"/>
  <c r="ES25" i="54" l="1"/>
  <c r="ET4" i="54"/>
  <c r="ET25" i="54" l="1"/>
  <c r="EU4" i="54"/>
  <c r="EU25" i="54" l="1"/>
  <c r="EV4" i="54"/>
  <c r="EV25" i="54" l="1"/>
  <c r="EW4" i="54"/>
  <c r="EW25" i="54" l="1"/>
  <c r="EX4" i="54"/>
  <c r="EX25" i="54" l="1"/>
  <c r="EY4" i="54"/>
  <c r="EY25" i="54" l="1"/>
  <c r="EZ4" i="54"/>
  <c r="EZ25" i="54" l="1"/>
  <c r="FA4" i="54"/>
  <c r="FA25" i="54" l="1"/>
  <c r="FB4" i="54"/>
  <c r="FB25" i="54" l="1"/>
  <c r="FC4" i="54"/>
  <c r="FC25" i="54" l="1"/>
  <c r="FD4" i="54"/>
  <c r="FD25" i="54" l="1"/>
  <c r="FE4" i="54"/>
  <c r="FE25" i="54" l="1"/>
  <c r="FF4" i="54"/>
  <c r="FF25" i="54" l="1"/>
  <c r="FG4" i="54"/>
  <c r="FG25" i="54" l="1"/>
  <c r="FH4" i="54"/>
  <c r="FH25" i="54" l="1"/>
  <c r="FI4" i="54"/>
  <c r="FI25" i="54" l="1"/>
  <c r="FJ4" i="54"/>
  <c r="FJ25" i="54" l="1"/>
  <c r="FK4" i="54"/>
  <c r="FK25" i="54" l="1"/>
  <c r="FL4" i="54"/>
  <c r="FL25" i="54" l="1"/>
  <c r="FM4" i="54"/>
  <c r="FM25" i="54" l="1"/>
  <c r="FN4" i="54"/>
  <c r="FN25" i="54" l="1"/>
  <c r="FO4" i="54"/>
  <c r="FO25" i="54" l="1"/>
  <c r="FP4" i="54"/>
  <c r="FP25" i="54" l="1"/>
  <c r="FQ4" i="54"/>
  <c r="FQ25" i="54" l="1"/>
  <c r="FR4" i="54"/>
  <c r="FR25" i="54" l="1"/>
  <c r="FS4" i="54"/>
  <c r="FS25" i="54" l="1"/>
  <c r="FT4" i="54"/>
  <c r="FT25" i="54" l="1"/>
  <c r="FU4" i="54"/>
  <c r="FU25" i="54" l="1"/>
  <c r="FV4" i="54"/>
  <c r="FV25" i="54" s="1"/>
  <c r="A33" i="52" l="1"/>
  <c r="N16" i="50" l="1"/>
  <c r="O16" i="50" s="1"/>
  <c r="L16" i="50"/>
  <c r="C28" i="49" l="1"/>
  <c r="B28" i="49"/>
  <c r="C27" i="49"/>
  <c r="B27" i="49"/>
  <c r="D15" i="49"/>
  <c r="D14" i="49"/>
  <c r="D27" i="49" s="1"/>
  <c r="D13" i="49"/>
  <c r="D12" i="49"/>
  <c r="D11" i="49"/>
  <c r="D28" i="49" s="1"/>
  <c r="E43" i="48" l="1"/>
  <c r="D43" i="48"/>
  <c r="C43" i="48"/>
  <c r="B43" i="48"/>
  <c r="F42" i="48"/>
  <c r="F41" i="48"/>
  <c r="F37" i="48"/>
  <c r="F36" i="48"/>
  <c r="F35" i="48"/>
  <c r="F34" i="48"/>
  <c r="F33" i="48"/>
  <c r="F32" i="48"/>
  <c r="F31" i="48"/>
  <c r="F30" i="48"/>
  <c r="F29" i="48"/>
  <c r="F28" i="48"/>
  <c r="F27" i="48"/>
  <c r="F26" i="48"/>
  <c r="F25" i="48"/>
  <c r="F24" i="48"/>
  <c r="F23" i="48"/>
  <c r="F43" i="48" s="1"/>
  <c r="F16" i="48"/>
  <c r="F15" i="48"/>
  <c r="F14" i="48"/>
  <c r="F13" i="48"/>
  <c r="F12" i="48"/>
  <c r="F11" i="48"/>
  <c r="F10" i="48"/>
  <c r="F9" i="48"/>
  <c r="F8" i="48"/>
  <c r="F7" i="48"/>
  <c r="F6" i="48"/>
  <c r="F5" i="48"/>
  <c r="F4" i="48"/>
  <c r="O12" i="41" l="1"/>
  <c r="O8" i="41"/>
  <c r="U14" i="38" l="1"/>
  <c r="S14" i="38"/>
  <c r="R14" i="38"/>
  <c r="O14" i="38"/>
  <c r="N14" i="38"/>
  <c r="M14" i="38"/>
  <c r="L14" i="38"/>
  <c r="I14" i="38"/>
  <c r="H14" i="38"/>
  <c r="F14" i="38"/>
  <c r="E14" i="38"/>
  <c r="D14" i="38"/>
  <c r="U8" i="38"/>
  <c r="S8" i="38"/>
  <c r="R8" i="38"/>
  <c r="O8" i="38"/>
  <c r="N8" i="38"/>
  <c r="M8" i="38"/>
  <c r="L8" i="38"/>
  <c r="I8" i="38"/>
  <c r="I12" i="38" s="1"/>
  <c r="I18" i="38" s="1"/>
  <c r="I22" i="38" s="1"/>
  <c r="I26" i="38" s="1"/>
  <c r="H8" i="38"/>
  <c r="F8" i="38"/>
  <c r="E8" i="38"/>
  <c r="D8" i="38"/>
  <c r="D12" i="38" s="1"/>
  <c r="D18" i="38" s="1"/>
  <c r="D22" i="38" s="1"/>
  <c r="D26" i="38" s="1"/>
  <c r="U6" i="38"/>
  <c r="U12" i="38" s="1"/>
  <c r="U18" i="38" s="1"/>
  <c r="U22" i="38" s="1"/>
  <c r="U26" i="38" s="1"/>
  <c r="S6" i="38"/>
  <c r="S12" i="38" s="1"/>
  <c r="S18" i="38" s="1"/>
  <c r="S22" i="38" s="1"/>
  <c r="S26" i="38" s="1"/>
  <c r="R6" i="38"/>
  <c r="R12" i="38" s="1"/>
  <c r="R18" i="38" s="1"/>
  <c r="R22" i="38" s="1"/>
  <c r="R26" i="38" s="1"/>
  <c r="O6" i="38"/>
  <c r="O12" i="38" s="1"/>
  <c r="O18" i="38" s="1"/>
  <c r="O22" i="38" s="1"/>
  <c r="O26" i="38" s="1"/>
  <c r="N6" i="38"/>
  <c r="N12" i="38" s="1"/>
  <c r="N18" i="38" s="1"/>
  <c r="N22" i="38" s="1"/>
  <c r="N26" i="38" s="1"/>
  <c r="M6" i="38"/>
  <c r="M12" i="38" s="1"/>
  <c r="M18" i="38" s="1"/>
  <c r="M22" i="38" s="1"/>
  <c r="M26" i="38" s="1"/>
  <c r="L6" i="38"/>
  <c r="L12" i="38" s="1"/>
  <c r="L18" i="38" s="1"/>
  <c r="L22" i="38" s="1"/>
  <c r="L26" i="38" s="1"/>
  <c r="J6" i="38"/>
  <c r="I6" i="38"/>
  <c r="H6" i="38"/>
  <c r="H12" i="38" s="1"/>
  <c r="H18" i="38" s="1"/>
  <c r="H22" i="38" s="1"/>
  <c r="H26" i="38" s="1"/>
  <c r="F6" i="38"/>
  <c r="F12" i="38" s="1"/>
  <c r="F18" i="38" s="1"/>
  <c r="F22" i="38" s="1"/>
  <c r="F26" i="38" s="1"/>
  <c r="E6" i="38"/>
  <c r="E12" i="38" s="1"/>
  <c r="E18" i="38" s="1"/>
  <c r="E22" i="38" s="1"/>
  <c r="E26" i="38" s="1"/>
  <c r="D6" i="38"/>
  <c r="AM44" i="36" l="1"/>
  <c r="BM38" i="36"/>
  <c r="BL38" i="36"/>
  <c r="BK38" i="36"/>
  <c r="BJ38" i="36"/>
  <c r="BI38" i="36"/>
  <c r="BH38" i="36"/>
  <c r="AO38" i="36"/>
  <c r="AL38" i="36"/>
  <c r="AK38" i="36"/>
  <c r="AJ38" i="36"/>
  <c r="AI38" i="36"/>
  <c r="AH38" i="36"/>
  <c r="AG38" i="36"/>
  <c r="AF38" i="36"/>
  <c r="AE38" i="36"/>
  <c r="AD38" i="36"/>
  <c r="AC38" i="36"/>
  <c r="AB38" i="36"/>
  <c r="AA38" i="36"/>
  <c r="Z38" i="36"/>
  <c r="Y38" i="36"/>
  <c r="X38" i="36"/>
  <c r="W38" i="36"/>
  <c r="V38" i="36"/>
  <c r="U38" i="36"/>
  <c r="T38" i="36"/>
  <c r="S38" i="36"/>
  <c r="R38" i="36"/>
  <c r="Q38" i="36"/>
  <c r="AM30" i="36"/>
  <c r="BM24" i="36"/>
  <c r="BL24" i="36"/>
  <c r="BK24" i="36"/>
  <c r="BJ24" i="36"/>
  <c r="BI24" i="36"/>
  <c r="BH24" i="36"/>
  <c r="AT24" i="36"/>
  <c r="AS24" i="36"/>
  <c r="AR24" i="36"/>
  <c r="AQ24" i="36"/>
  <c r="AP24" i="36"/>
  <c r="AO24" i="36"/>
  <c r="AL24" i="36"/>
  <c r="AK24" i="36"/>
  <c r="AJ24" i="36"/>
  <c r="AI24" i="36"/>
  <c r="AH24" i="36"/>
  <c r="AG24" i="36"/>
  <c r="AF24" i="36"/>
  <c r="AE24" i="36"/>
  <c r="AD24" i="36"/>
  <c r="AC24" i="36"/>
  <c r="AB24" i="36"/>
  <c r="AA24" i="36"/>
  <c r="Z24" i="36"/>
  <c r="Y24" i="36"/>
  <c r="X24" i="36"/>
  <c r="W24" i="36"/>
  <c r="V24" i="36"/>
  <c r="U24" i="36"/>
  <c r="T24" i="36"/>
  <c r="S24" i="36"/>
  <c r="R24" i="36"/>
  <c r="Q24" i="36"/>
  <c r="BJ13" i="36"/>
  <c r="BL12" i="36"/>
  <c r="AP12" i="36"/>
  <c r="AP13" i="36" s="1"/>
  <c r="Y12" i="36"/>
  <c r="Y13" i="36" s="1"/>
  <c r="X12" i="36"/>
  <c r="X13" i="36" s="1"/>
  <c r="F85" i="33" l="1"/>
  <c r="E85" i="33"/>
  <c r="F84" i="33"/>
  <c r="E84" i="33"/>
  <c r="Y124" i="32" l="1"/>
  <c r="X124" i="32"/>
  <c r="J124" i="32"/>
  <c r="Y123" i="32"/>
  <c r="X123" i="32"/>
  <c r="J123" i="32"/>
  <c r="Y122" i="32"/>
  <c r="X122" i="32"/>
  <c r="J122" i="32"/>
  <c r="Y121" i="32"/>
  <c r="X121" i="32"/>
  <c r="J121" i="32"/>
  <c r="X120" i="32"/>
  <c r="J120" i="32"/>
  <c r="Y119" i="32"/>
  <c r="X119" i="32"/>
  <c r="J119" i="32"/>
  <c r="Y118" i="32"/>
  <c r="X118" i="32"/>
  <c r="J118" i="32"/>
  <c r="Y117" i="32"/>
  <c r="X117" i="32"/>
  <c r="J117" i="32"/>
  <c r="Y116" i="32"/>
  <c r="X116" i="32"/>
  <c r="J116" i="32"/>
  <c r="Y115" i="32"/>
  <c r="X115" i="32"/>
  <c r="J115" i="32"/>
  <c r="Y114" i="32"/>
  <c r="X114" i="32"/>
  <c r="J114" i="32"/>
  <c r="Y113" i="32"/>
  <c r="X113" i="32"/>
  <c r="J113" i="32"/>
  <c r="Y112" i="32"/>
  <c r="X112" i="32"/>
  <c r="J112" i="32"/>
  <c r="Y111" i="32"/>
  <c r="X111" i="32"/>
  <c r="J111" i="32"/>
  <c r="Y110" i="32"/>
  <c r="X110" i="32"/>
  <c r="J110" i="32"/>
  <c r="Y109" i="32"/>
  <c r="X109" i="32"/>
  <c r="J109" i="32"/>
  <c r="J108" i="32"/>
  <c r="J107" i="32"/>
  <c r="Y106" i="32"/>
  <c r="X106" i="32"/>
  <c r="J106" i="32"/>
  <c r="Y105" i="32"/>
  <c r="X105" i="32"/>
  <c r="J105" i="32"/>
  <c r="Y104" i="32"/>
  <c r="X104" i="32"/>
  <c r="J104" i="32"/>
  <c r="Y103" i="32"/>
  <c r="X103" i="32"/>
  <c r="J103" i="32"/>
  <c r="Y102" i="32"/>
  <c r="X102" i="32"/>
  <c r="J102" i="32"/>
  <c r="Y101" i="32"/>
  <c r="X101" i="32"/>
  <c r="J101" i="32"/>
  <c r="Y100" i="32"/>
  <c r="X100" i="32"/>
  <c r="J100" i="32"/>
  <c r="Y99" i="32"/>
  <c r="X99" i="32"/>
  <c r="J99" i="32"/>
  <c r="Y98" i="32"/>
  <c r="J98" i="32"/>
  <c r="Y97" i="32"/>
  <c r="X97" i="32"/>
  <c r="J97" i="32"/>
  <c r="Y96" i="32"/>
  <c r="X96" i="32"/>
  <c r="J96" i="32"/>
  <c r="Y95" i="32"/>
  <c r="X95" i="32"/>
  <c r="J95" i="32"/>
  <c r="J94" i="32"/>
  <c r="Y93" i="32"/>
  <c r="X93" i="32"/>
  <c r="J93" i="32"/>
  <c r="Y92" i="32"/>
  <c r="X92" i="32"/>
  <c r="J92" i="32"/>
  <c r="Y91" i="32"/>
  <c r="X91" i="32"/>
  <c r="J91" i="32"/>
  <c r="Y90" i="32"/>
  <c r="X90" i="32"/>
  <c r="J90" i="32"/>
  <c r="Y89" i="32"/>
  <c r="X89" i="32"/>
  <c r="J89" i="32"/>
  <c r="Y88" i="32"/>
  <c r="X88" i="32"/>
  <c r="J88" i="32"/>
  <c r="Y87" i="32"/>
  <c r="X87" i="32"/>
  <c r="J87" i="32"/>
  <c r="Y86" i="32"/>
  <c r="X86" i="32"/>
  <c r="J86" i="32"/>
  <c r="Y85" i="32"/>
  <c r="X85" i="32"/>
  <c r="J85" i="32"/>
  <c r="Y84" i="32"/>
  <c r="X84" i="32"/>
  <c r="J84" i="32"/>
  <c r="Y83" i="32"/>
  <c r="X83" i="32"/>
  <c r="J83" i="32"/>
  <c r="Y82" i="32"/>
  <c r="X82" i="32"/>
  <c r="J82" i="32"/>
  <c r="Y81" i="32"/>
  <c r="X81" i="32"/>
  <c r="J81" i="32"/>
  <c r="Y80" i="32"/>
  <c r="X80" i="32"/>
  <c r="J80" i="32"/>
  <c r="Y79" i="32"/>
  <c r="X79" i="32"/>
  <c r="J79" i="32"/>
  <c r="Y78" i="32"/>
  <c r="X78" i="32"/>
  <c r="J78" i="32"/>
  <c r="Y77" i="32"/>
  <c r="X77" i="32"/>
  <c r="J77" i="32"/>
  <c r="Y76" i="32"/>
  <c r="X76" i="32"/>
  <c r="J76" i="32"/>
  <c r="Y75" i="32"/>
  <c r="X75" i="32"/>
  <c r="J75" i="32"/>
  <c r="Y74" i="32"/>
  <c r="X74" i="32"/>
  <c r="J74" i="32"/>
  <c r="Y73" i="32"/>
  <c r="X73" i="32"/>
  <c r="J73" i="32"/>
  <c r="Y72" i="32"/>
  <c r="X72" i="32"/>
  <c r="J72" i="32"/>
  <c r="Y71" i="32"/>
  <c r="X71" i="32"/>
  <c r="J71" i="32"/>
  <c r="Y70" i="32"/>
  <c r="X70" i="32"/>
  <c r="J70" i="32"/>
  <c r="Y69" i="32"/>
  <c r="X69" i="32"/>
  <c r="J69" i="32"/>
  <c r="Y68" i="32"/>
  <c r="X68" i="32"/>
  <c r="J68" i="32"/>
  <c r="Y67" i="32"/>
  <c r="X67" i="32"/>
  <c r="J67" i="32"/>
  <c r="Y65" i="32"/>
  <c r="AH142" i="27" l="1"/>
  <c r="AM142" i="27" s="1"/>
  <c r="CB140" i="27"/>
  <c r="H139" i="27"/>
  <c r="B139" i="27"/>
  <c r="E104" i="27"/>
  <c r="D104" i="27"/>
  <c r="C104" i="27"/>
  <c r="B104" i="27"/>
  <c r="E93" i="27"/>
  <c r="D93" i="27"/>
  <c r="C93" i="27"/>
  <c r="B93" i="27"/>
  <c r="E83" i="27"/>
  <c r="D83" i="27"/>
  <c r="C83" i="27"/>
  <c r="B83" i="27"/>
  <c r="H79" i="27"/>
  <c r="H69" i="27"/>
  <c r="E69" i="27"/>
  <c r="D69" i="27"/>
  <c r="C69" i="27"/>
  <c r="B69" i="27"/>
  <c r="DI68" i="27"/>
  <c r="CX68" i="27"/>
  <c r="CT68" i="27"/>
  <c r="CS68" i="27"/>
  <c r="BY68" i="27"/>
  <c r="BX68" i="27"/>
  <c r="BW68" i="27"/>
  <c r="BV68" i="27"/>
  <c r="BU68" i="27"/>
  <c r="BT68" i="27"/>
  <c r="BS68" i="27"/>
  <c r="BR68" i="27"/>
  <c r="BQ68" i="27"/>
  <c r="BP68" i="27"/>
  <c r="BO68" i="27"/>
  <c r="BN68" i="27"/>
  <c r="BM68" i="27"/>
  <c r="BK68" i="27"/>
  <c r="BJ68" i="27"/>
  <c r="BI68" i="27"/>
  <c r="BH68" i="27"/>
  <c r="BG68" i="27"/>
  <c r="BF68" i="27"/>
  <c r="BE68" i="27"/>
  <c r="BD68" i="27"/>
  <c r="BC68" i="27"/>
  <c r="BB68" i="27"/>
  <c r="BA68" i="27"/>
  <c r="AZ68" i="27"/>
  <c r="AY68" i="27"/>
  <c r="AX68" i="27"/>
  <c r="AW68" i="27"/>
  <c r="AV68" i="27"/>
  <c r="AU68" i="27"/>
  <c r="AT68" i="27"/>
  <c r="AS68" i="27"/>
  <c r="AR68" i="27"/>
  <c r="AQ68" i="27"/>
  <c r="AP68" i="27"/>
  <c r="E53" i="27"/>
  <c r="D53" i="27"/>
  <c r="C53" i="27"/>
  <c r="B53" i="27"/>
  <c r="E46" i="27"/>
  <c r="D46" i="27"/>
  <c r="C46" i="27"/>
  <c r="B46" i="27"/>
  <c r="E36" i="27"/>
  <c r="D36" i="27"/>
  <c r="C36" i="27"/>
  <c r="B36" i="27"/>
  <c r="E16" i="27"/>
  <c r="D16" i="27"/>
  <c r="C16" i="27"/>
  <c r="B16" i="27"/>
  <c r="E4" i="27"/>
  <c r="E139" i="27" s="1"/>
  <c r="D4" i="27"/>
  <c r="D139" i="27" s="1"/>
  <c r="C4" i="27"/>
  <c r="C139" i="27" s="1"/>
  <c r="B4" i="27"/>
  <c r="CL31" i="25" l="1"/>
  <c r="CK31" i="25"/>
  <c r="CJ31" i="25"/>
  <c r="CI31" i="25"/>
  <c r="CH31" i="25"/>
  <c r="CG31" i="25"/>
  <c r="CF31" i="25"/>
  <c r="CE31" i="25"/>
  <c r="CD31" i="25"/>
  <c r="CC31" i="25"/>
  <c r="CB31" i="25"/>
  <c r="CA31" i="25"/>
  <c r="BZ31" i="25"/>
  <c r="BY31" i="25"/>
  <c r="BX31" i="25"/>
  <c r="BW31" i="25"/>
  <c r="BV31" i="25"/>
  <c r="BU31" i="25"/>
  <c r="BT31" i="25"/>
  <c r="BS31" i="25"/>
  <c r="BR31" i="25"/>
  <c r="BQ31" i="25"/>
  <c r="BP31" i="25"/>
  <c r="BO31" i="25"/>
  <c r="BN31" i="25"/>
  <c r="BM31" i="25"/>
  <c r="BL31" i="25"/>
  <c r="BK31" i="25"/>
  <c r="BJ31" i="25"/>
  <c r="BI31" i="25"/>
  <c r="BH31" i="25"/>
  <c r="BG31" i="25"/>
  <c r="BF31" i="25"/>
  <c r="BE31" i="25"/>
  <c r="BD31" i="25"/>
  <c r="BC31" i="25"/>
  <c r="BB31" i="25"/>
  <c r="BA31" i="25"/>
  <c r="AZ31" i="25"/>
  <c r="AY31" i="25"/>
  <c r="AX31" i="25"/>
  <c r="AW31" i="25"/>
  <c r="AV31" i="25"/>
  <c r="AU31" i="25"/>
  <c r="AS31" i="25"/>
  <c r="AR31" i="25"/>
  <c r="AQ31" i="25"/>
  <c r="AP31" i="25"/>
  <c r="AO31" i="25"/>
  <c r="AN31" i="25"/>
  <c r="AM31" i="25"/>
  <c r="AL31" i="25"/>
  <c r="AK31" i="25"/>
  <c r="AJ31" i="25"/>
  <c r="AI31" i="25"/>
  <c r="AH31" i="25"/>
  <c r="AG31" i="25"/>
  <c r="AF31" i="25"/>
  <c r="AE31" i="25"/>
  <c r="AD31" i="25"/>
  <c r="AC31" i="25"/>
  <c r="AB31" i="25"/>
  <c r="AA31" i="25"/>
  <c r="Z31" i="25"/>
  <c r="Y31" i="25"/>
  <c r="W31" i="25"/>
  <c r="V31" i="25"/>
  <c r="U31" i="25"/>
  <c r="T31" i="25"/>
  <c r="S31" i="25"/>
  <c r="R31" i="25"/>
  <c r="Q31" i="25"/>
  <c r="P31" i="25"/>
  <c r="O31" i="25"/>
  <c r="N31" i="25"/>
  <c r="M31" i="25"/>
  <c r="J31" i="25"/>
  <c r="I31" i="25"/>
  <c r="H31" i="25"/>
  <c r="G31" i="25"/>
  <c r="F31" i="25"/>
  <c r="E31" i="25"/>
  <c r="D31" i="25"/>
  <c r="C31" i="25"/>
  <c r="B31" i="25"/>
  <c r="O70" i="24" l="1"/>
  <c r="O69" i="24"/>
  <c r="O68" i="24"/>
  <c r="O67" i="24"/>
  <c r="BW60" i="24"/>
  <c r="BV60" i="24"/>
  <c r="BU60" i="24"/>
  <c r="BT60" i="24"/>
  <c r="BS60" i="24"/>
  <c r="BR60" i="24"/>
  <c r="BQ60" i="24"/>
  <c r="BP60" i="24"/>
  <c r="BO60" i="24"/>
  <c r="BN60" i="24"/>
  <c r="BM60" i="24"/>
  <c r="BL60" i="24"/>
  <c r="BK60" i="24"/>
  <c r="BJ60" i="24"/>
  <c r="BI60" i="24"/>
  <c r="BH60" i="24"/>
  <c r="BG60" i="24"/>
  <c r="BF60" i="24"/>
  <c r="CX68" i="22" l="1"/>
  <c r="CW68" i="22"/>
  <c r="CV68" i="22"/>
  <c r="CU68" i="22"/>
  <c r="CT68" i="22"/>
  <c r="CS68" i="22"/>
  <c r="CR68" i="22"/>
  <c r="CQ68" i="22"/>
  <c r="CP68" i="22"/>
  <c r="CO68" i="22"/>
  <c r="CN68" i="22"/>
  <c r="CM68" i="22"/>
  <c r="CL68" i="22"/>
  <c r="CK68" i="22"/>
  <c r="CJ68" i="22"/>
  <c r="CI68" i="22"/>
  <c r="CH68" i="22"/>
  <c r="CG68" i="22"/>
  <c r="CF68" i="22"/>
  <c r="CE68" i="22"/>
  <c r="CD68" i="22"/>
  <c r="CC68" i="22"/>
  <c r="CB68" i="22"/>
  <c r="CA68" i="22"/>
  <c r="BZ68" i="22"/>
  <c r="BY68" i="22"/>
  <c r="BX68" i="22"/>
  <c r="BW68" i="22"/>
  <c r="BV68" i="22"/>
  <c r="BU68" i="22"/>
  <c r="BT68" i="22"/>
  <c r="BS68" i="22"/>
  <c r="BR68" i="22"/>
  <c r="BQ68" i="22"/>
  <c r="BP68" i="22"/>
  <c r="BO68" i="22"/>
  <c r="BN68" i="22"/>
  <c r="BM68" i="22"/>
  <c r="BL68" i="22"/>
  <c r="BK68" i="22"/>
  <c r="BJ68" i="22"/>
  <c r="BI68" i="22"/>
  <c r="BH68" i="22"/>
  <c r="BG68" i="22"/>
  <c r="BF68" i="22"/>
  <c r="BE68" i="22"/>
  <c r="BD68" i="22"/>
  <c r="BC68" i="22"/>
  <c r="BB68" i="22"/>
  <c r="BA68" i="22"/>
  <c r="AZ68" i="22"/>
  <c r="AY68" i="22"/>
  <c r="AX68" i="22"/>
  <c r="AW68" i="22"/>
  <c r="AV68" i="22"/>
  <c r="AU68" i="22"/>
  <c r="AT68" i="22"/>
  <c r="AS68" i="22"/>
  <c r="AR68" i="22"/>
  <c r="AQ68" i="22"/>
  <c r="AP68" i="22"/>
  <c r="AO68" i="22"/>
  <c r="AN68" i="22"/>
  <c r="AM68" i="22"/>
  <c r="AL68" i="22"/>
  <c r="AK68" i="22"/>
  <c r="AJ68" i="22"/>
  <c r="AI68" i="22"/>
  <c r="AH68" i="22"/>
  <c r="AG68" i="22"/>
  <c r="AF68" i="22"/>
  <c r="AE68" i="22"/>
  <c r="AD68" i="22"/>
  <c r="AC68" i="22"/>
  <c r="AB68" i="22"/>
  <c r="AA68" i="22"/>
  <c r="Z68" i="22"/>
  <c r="Y68" i="22"/>
  <c r="X68" i="22"/>
  <c r="W68" i="22"/>
  <c r="V68" i="22"/>
  <c r="U68" i="22"/>
  <c r="T68" i="22"/>
  <c r="S68" i="22"/>
  <c r="R68" i="22"/>
  <c r="Q68" i="22"/>
  <c r="P68" i="22"/>
  <c r="O68" i="22"/>
  <c r="N68" i="22"/>
  <c r="M68" i="22"/>
  <c r="L68" i="22"/>
  <c r="K68" i="22"/>
  <c r="J68" i="22"/>
  <c r="I68" i="22"/>
  <c r="H68" i="22"/>
  <c r="G68" i="22"/>
  <c r="F68" i="22"/>
  <c r="E68" i="22"/>
  <c r="D68" i="22"/>
  <c r="C68" i="22"/>
  <c r="AI67" i="22"/>
  <c r="AH67" i="22"/>
  <c r="AG67" i="22"/>
  <c r="AF67" i="22"/>
  <c r="AE67" i="22"/>
  <c r="AD67" i="22"/>
  <c r="AC67" i="22"/>
  <c r="AB67" i="22"/>
  <c r="AA67" i="22"/>
  <c r="Z67" i="22"/>
  <c r="Y67" i="22"/>
  <c r="X67" i="22"/>
  <c r="W67" i="22"/>
  <c r="V67" i="22"/>
  <c r="U67" i="22"/>
  <c r="T67" i="22"/>
  <c r="S67" i="22"/>
  <c r="R67" i="22"/>
  <c r="Q67" i="22"/>
  <c r="P67" i="22"/>
  <c r="O67" i="22"/>
  <c r="N67" i="22"/>
  <c r="M67" i="22"/>
  <c r="L67" i="22"/>
  <c r="K67" i="22"/>
  <c r="J67" i="22"/>
  <c r="I67" i="22"/>
  <c r="H67" i="22"/>
  <c r="G67" i="22"/>
  <c r="F67" i="22"/>
  <c r="E67" i="22"/>
  <c r="D67" i="22"/>
  <c r="C67" i="22"/>
  <c r="DJ33" i="22"/>
  <c r="DB33" i="22"/>
  <c r="DA33" i="22"/>
  <c r="CZ33" i="22"/>
  <c r="CY33" i="22"/>
  <c r="CW33" i="22"/>
  <c r="CV33" i="22"/>
  <c r="CU33" i="22"/>
  <c r="CT33" i="22"/>
  <c r="CS33" i="22"/>
  <c r="CR33" i="22"/>
  <c r="CQ33" i="22"/>
  <c r="CP33" i="22"/>
  <c r="CO33" i="22"/>
  <c r="CN33" i="22"/>
  <c r="CM33" i="22"/>
  <c r="CL33" i="22"/>
  <c r="CK33" i="22"/>
  <c r="CJ33" i="22"/>
  <c r="CI33" i="22"/>
  <c r="CH33" i="22"/>
  <c r="CG33" i="22"/>
  <c r="CF33" i="22"/>
  <c r="CE33" i="22"/>
  <c r="CD33" i="22"/>
  <c r="CC33" i="22"/>
  <c r="CB33" i="22"/>
  <c r="CA33" i="22"/>
  <c r="BZ33" i="22"/>
  <c r="BY33" i="22"/>
  <c r="BX33" i="22"/>
  <c r="BW33" i="22"/>
  <c r="BV33" i="22"/>
  <c r="BU33" i="22"/>
  <c r="BT33" i="22"/>
  <c r="BS33" i="22"/>
  <c r="BR33" i="22"/>
  <c r="BQ33" i="22"/>
  <c r="BP33" i="22"/>
  <c r="BO33" i="22"/>
  <c r="BN33" i="22"/>
  <c r="BM33" i="22"/>
  <c r="BL33" i="22"/>
  <c r="BK33" i="22"/>
  <c r="BJ33" i="22"/>
  <c r="BI33" i="22"/>
  <c r="BH33" i="22"/>
  <c r="BG33" i="22"/>
  <c r="BF33" i="22"/>
  <c r="BE33" i="22"/>
  <c r="BD33" i="22"/>
  <c r="BC33" i="22"/>
  <c r="BB33" i="22"/>
  <c r="BA33" i="22"/>
  <c r="AZ33" i="22"/>
  <c r="AY33" i="22"/>
  <c r="AX33" i="22"/>
  <c r="AW33" i="22"/>
  <c r="AU33" i="22"/>
  <c r="AT33" i="22"/>
  <c r="AS33" i="22"/>
  <c r="AR33" i="22"/>
  <c r="AQ33" i="22"/>
  <c r="AP33" i="22"/>
  <c r="AO33" i="22"/>
  <c r="AN33" i="22"/>
  <c r="AM33" i="22"/>
  <c r="AL33" i="22"/>
  <c r="AK33" i="22"/>
  <c r="AJ33" i="22"/>
  <c r="AI33" i="22"/>
  <c r="AH33" i="22"/>
  <c r="AG33" i="22"/>
  <c r="AF33" i="22"/>
  <c r="AE33" i="22"/>
  <c r="AD33" i="22"/>
  <c r="AC33" i="22"/>
  <c r="AB33" i="22"/>
  <c r="AA33" i="22"/>
  <c r="Z33" i="22"/>
  <c r="Y33" i="22"/>
  <c r="X33" i="22"/>
  <c r="W33" i="22"/>
  <c r="V33" i="22"/>
  <c r="U33" i="22"/>
  <c r="T33" i="22"/>
  <c r="S33" i="22"/>
  <c r="R33" i="22"/>
  <c r="Q33" i="22"/>
  <c r="P33" i="22"/>
  <c r="O33" i="22"/>
  <c r="N33" i="22"/>
  <c r="M33" i="22"/>
  <c r="L33" i="22"/>
  <c r="K33" i="22"/>
  <c r="J33" i="22"/>
  <c r="I33" i="22"/>
  <c r="H33" i="22"/>
  <c r="G33" i="22"/>
  <c r="F33" i="22"/>
  <c r="E33" i="22"/>
  <c r="D33" i="22"/>
  <c r="C33" i="22"/>
  <c r="AI133" i="21" l="1"/>
  <c r="AH133" i="21"/>
  <c r="AG133" i="21"/>
  <c r="AF133" i="21"/>
  <c r="AE133" i="21"/>
  <c r="AD133" i="21"/>
  <c r="AC133" i="21"/>
  <c r="AB133" i="21"/>
  <c r="AA133" i="21"/>
  <c r="Z133" i="21"/>
  <c r="Y133" i="21"/>
  <c r="X133" i="21"/>
  <c r="W133" i="21"/>
  <c r="V133" i="21"/>
  <c r="U133" i="21"/>
  <c r="T133" i="21"/>
  <c r="S133" i="21"/>
  <c r="R133" i="21"/>
  <c r="Q133" i="21"/>
  <c r="P133" i="21"/>
  <c r="O133" i="21"/>
  <c r="N133" i="21"/>
  <c r="M133" i="21"/>
  <c r="L133" i="21"/>
  <c r="K133" i="21"/>
  <c r="J133" i="21"/>
  <c r="I133" i="21"/>
  <c r="H133" i="21"/>
  <c r="G133" i="21"/>
  <c r="F133" i="21"/>
  <c r="E133" i="21"/>
  <c r="D133" i="21"/>
  <c r="C133" i="21"/>
  <c r="CX131" i="21"/>
  <c r="CW131" i="21"/>
  <c r="CV131" i="21"/>
  <c r="CU131" i="21"/>
  <c r="CT131" i="21"/>
  <c r="CS131" i="21"/>
  <c r="CR131" i="21"/>
  <c r="CQ131" i="21"/>
  <c r="CP131" i="21"/>
  <c r="CO131" i="21"/>
  <c r="CN131" i="21"/>
  <c r="CM131" i="21"/>
  <c r="CL131" i="21"/>
  <c r="CK131" i="21"/>
  <c r="CJ131" i="21"/>
  <c r="CI131" i="21"/>
  <c r="CH131" i="21"/>
  <c r="CG131" i="21"/>
  <c r="CF131" i="21"/>
  <c r="CE131" i="21"/>
  <c r="CD131" i="21"/>
  <c r="CC131" i="21"/>
  <c r="CB131" i="21"/>
  <c r="CA131" i="21"/>
  <c r="BZ131" i="21"/>
  <c r="BY131" i="21"/>
  <c r="BX131" i="21"/>
  <c r="BW131" i="21"/>
  <c r="BV131" i="21"/>
  <c r="BU131" i="21"/>
  <c r="BT131" i="21"/>
  <c r="BS131" i="21"/>
  <c r="BR131" i="21"/>
  <c r="BQ131" i="21"/>
  <c r="BP131" i="21"/>
  <c r="BO131" i="21"/>
  <c r="BN131" i="21"/>
  <c r="BM131" i="21"/>
  <c r="BL131" i="21"/>
  <c r="BK131" i="21"/>
  <c r="BJ131" i="21"/>
  <c r="BI131" i="21"/>
  <c r="BH131" i="21"/>
  <c r="BG131" i="21"/>
  <c r="BF131" i="21"/>
  <c r="BE131" i="21"/>
  <c r="BD131" i="21"/>
  <c r="BC131" i="21"/>
  <c r="BB131" i="21"/>
  <c r="BA131" i="21"/>
  <c r="AZ131" i="21"/>
  <c r="AY131" i="21"/>
  <c r="AX131" i="21"/>
  <c r="AW131" i="21"/>
  <c r="AV131" i="21"/>
  <c r="AU131" i="21"/>
  <c r="AT131" i="21"/>
  <c r="AS131" i="21"/>
  <c r="AR131" i="21"/>
  <c r="AQ131" i="21"/>
  <c r="AP131" i="21"/>
  <c r="AO131" i="21"/>
  <c r="AN131" i="21"/>
  <c r="AM131" i="21"/>
  <c r="AL131" i="21"/>
  <c r="AK131" i="21"/>
  <c r="AJ131" i="21"/>
  <c r="AI131" i="21"/>
  <c r="AH131" i="21"/>
  <c r="AG131" i="21"/>
  <c r="AF131" i="21"/>
  <c r="AE131" i="21"/>
  <c r="AD131" i="21"/>
  <c r="AC131" i="21"/>
  <c r="AB131" i="21"/>
  <c r="AA131" i="21"/>
  <c r="Z131" i="21"/>
  <c r="Y131" i="21"/>
  <c r="X131" i="21"/>
  <c r="W131" i="21"/>
  <c r="V131" i="21"/>
  <c r="U131" i="21"/>
  <c r="T131" i="21"/>
  <c r="S131" i="21"/>
  <c r="R131" i="21"/>
  <c r="Q131" i="21"/>
  <c r="P131" i="21"/>
  <c r="O131" i="21"/>
  <c r="N131" i="21"/>
  <c r="M131" i="21"/>
  <c r="L131" i="21"/>
  <c r="K131" i="21"/>
  <c r="J131" i="21"/>
  <c r="I131" i="21"/>
  <c r="H131" i="21"/>
  <c r="G131" i="21"/>
  <c r="F131" i="21"/>
  <c r="E131" i="21"/>
  <c r="D131" i="21"/>
  <c r="C131" i="21"/>
  <c r="DJ33" i="21"/>
  <c r="DB33" i="21"/>
  <c r="DA33" i="21"/>
  <c r="CZ33" i="21"/>
  <c r="CY33" i="21"/>
  <c r="CW33" i="21"/>
  <c r="CV33" i="21"/>
  <c r="CU33" i="21"/>
  <c r="CT33" i="21"/>
  <c r="CS33" i="21"/>
  <c r="CR33" i="21"/>
  <c r="CQ33" i="21"/>
  <c r="CP33" i="21"/>
  <c r="CO33" i="21"/>
  <c r="CN33" i="21"/>
  <c r="CM33" i="21"/>
  <c r="CL33" i="21"/>
  <c r="CK33" i="21"/>
  <c r="CJ33" i="21"/>
  <c r="CI33" i="21"/>
  <c r="CH33" i="21"/>
  <c r="CG33" i="21"/>
  <c r="CF33" i="21"/>
  <c r="CE33" i="21"/>
  <c r="CD33" i="21"/>
  <c r="CC33" i="21"/>
  <c r="CB33" i="21"/>
  <c r="CA33" i="21"/>
  <c r="BZ33" i="21"/>
  <c r="BY33" i="21"/>
  <c r="BX33" i="21"/>
  <c r="BW33" i="21"/>
  <c r="BV33" i="21"/>
  <c r="BU33" i="21"/>
  <c r="BT33" i="21"/>
  <c r="BS33" i="21"/>
  <c r="BR33" i="21"/>
  <c r="BQ33" i="21"/>
  <c r="BP33" i="21"/>
  <c r="BO33" i="21"/>
  <c r="BN33" i="21"/>
  <c r="BM33" i="21"/>
  <c r="BL33" i="21"/>
  <c r="BK33" i="21"/>
  <c r="BJ33" i="21"/>
  <c r="BI33" i="21"/>
  <c r="BH33" i="21"/>
  <c r="BG33" i="21"/>
  <c r="BF33" i="21"/>
  <c r="BE33" i="21"/>
  <c r="BD33" i="21"/>
  <c r="BC33" i="21"/>
  <c r="BB33" i="21"/>
  <c r="BA33" i="21"/>
  <c r="AZ33" i="21"/>
  <c r="AY33" i="21"/>
  <c r="AX33" i="21"/>
  <c r="AW33" i="21"/>
  <c r="AV33" i="21"/>
  <c r="AU33" i="21"/>
  <c r="AT33" i="21"/>
  <c r="AS33" i="21"/>
  <c r="AR33" i="21"/>
  <c r="AQ33" i="21"/>
  <c r="AP33" i="21"/>
  <c r="AO33" i="21"/>
  <c r="AN33" i="21"/>
  <c r="AM33" i="21"/>
  <c r="CV68" i="20" l="1"/>
  <c r="CU68" i="20"/>
  <c r="CT68" i="20"/>
  <c r="CS68" i="20"/>
  <c r="CR68" i="20"/>
  <c r="CQ68" i="20"/>
  <c r="CP68" i="20"/>
  <c r="CO68" i="20"/>
  <c r="CN68" i="20"/>
  <c r="CM68" i="20"/>
  <c r="CL68" i="20"/>
  <c r="CK68" i="20"/>
  <c r="CJ68" i="20"/>
  <c r="CI68" i="20"/>
  <c r="CH68" i="20"/>
  <c r="CG68" i="20"/>
  <c r="CF68" i="20"/>
  <c r="CE68" i="20"/>
  <c r="CD68" i="20"/>
  <c r="CC68" i="20"/>
  <c r="CB68" i="20"/>
  <c r="CA68" i="20"/>
  <c r="BZ68" i="20"/>
  <c r="BY68" i="20"/>
  <c r="BX68" i="20"/>
  <c r="BW68" i="20"/>
  <c r="BV68" i="20"/>
  <c r="BU68" i="20"/>
  <c r="BT68" i="20"/>
  <c r="BS68" i="20"/>
  <c r="BR68" i="20"/>
  <c r="BQ68" i="20"/>
  <c r="BP68" i="20"/>
  <c r="BO68" i="20"/>
  <c r="BN68" i="20"/>
  <c r="BM68" i="20"/>
  <c r="BL68" i="20"/>
  <c r="BK68" i="20"/>
  <c r="BJ68" i="20"/>
  <c r="BI68" i="20"/>
  <c r="BH68" i="20"/>
  <c r="BG68" i="20"/>
  <c r="BF68"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V68" i="20"/>
  <c r="U68" i="20"/>
  <c r="T68" i="20"/>
  <c r="S68" i="20"/>
  <c r="R68" i="20"/>
  <c r="Q68" i="20"/>
  <c r="P68" i="20"/>
  <c r="O68" i="20"/>
  <c r="N68" i="20"/>
  <c r="M68" i="20"/>
  <c r="L68" i="20"/>
  <c r="K68" i="20"/>
  <c r="J68" i="20"/>
  <c r="I68" i="20"/>
  <c r="H68" i="20"/>
  <c r="G68" i="20"/>
  <c r="F68" i="20"/>
  <c r="E68" i="20"/>
  <c r="D68" i="20"/>
  <c r="C68" i="20"/>
  <c r="AI66" i="20"/>
  <c r="AH66" i="20"/>
  <c r="AG66" i="20"/>
  <c r="AF66" i="20"/>
  <c r="AE66" i="20"/>
  <c r="AD66" i="20"/>
  <c r="AC66" i="20"/>
  <c r="AB66" i="20"/>
  <c r="AA66" i="20"/>
  <c r="Z66" i="20"/>
  <c r="Y66" i="20"/>
  <c r="X66" i="20"/>
  <c r="W66" i="20"/>
  <c r="V66" i="20"/>
  <c r="U66" i="20"/>
  <c r="T66" i="20"/>
  <c r="S66" i="20"/>
  <c r="R66" i="20"/>
  <c r="Q66" i="20"/>
  <c r="P66" i="20"/>
  <c r="O66" i="20"/>
  <c r="N66" i="20"/>
  <c r="M66" i="20"/>
  <c r="L66" i="20"/>
  <c r="K66" i="20"/>
  <c r="J66" i="20"/>
  <c r="I66" i="20"/>
  <c r="H66" i="20"/>
  <c r="G66" i="20"/>
  <c r="F66" i="20"/>
  <c r="E66" i="20"/>
  <c r="D66" i="20"/>
  <c r="C66" i="20"/>
  <c r="DJ33" i="20"/>
  <c r="G169" i="19" l="1"/>
  <c r="O169" i="19" s="1"/>
  <c r="E169" i="19"/>
  <c r="D169" i="19"/>
  <c r="C169" i="19"/>
  <c r="E168" i="19"/>
  <c r="D168" i="19"/>
  <c r="C168" i="19"/>
  <c r="G168" i="19" s="1"/>
  <c r="O168" i="19" s="1"/>
  <c r="R12" i="19"/>
  <c r="T12" i="19" s="1"/>
  <c r="O12" i="19"/>
  <c r="K12" i="19"/>
  <c r="E12" i="19"/>
  <c r="R11" i="19"/>
  <c r="T11" i="19" s="1"/>
  <c r="O11" i="19"/>
  <c r="K11" i="19"/>
  <c r="E11" i="19"/>
  <c r="R10" i="19"/>
  <c r="T10" i="19" s="1"/>
  <c r="O10" i="19"/>
  <c r="K10" i="19"/>
  <c r="E10" i="19"/>
  <c r="X11" i="19" l="1"/>
  <c r="X10" i="19"/>
  <c r="X12" i="19"/>
  <c r="BG33" i="15" l="1"/>
  <c r="BF33" i="15"/>
  <c r="BD33" i="15"/>
  <c r="AV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D33" i="15"/>
  <c r="C33" i="15"/>
  <c r="F9" i="11" l="1"/>
  <c r="E9" i="11"/>
  <c r="D9" i="11"/>
  <c r="C9" i="11"/>
  <c r="B9" i="11"/>
  <c r="J17" i="10" l="1"/>
  <c r="I17" i="10"/>
  <c r="H17" i="10"/>
  <c r="G17" i="10"/>
  <c r="E17" i="10"/>
  <c r="D17" i="10"/>
  <c r="C17" i="10"/>
  <c r="B17" i="10"/>
  <c r="K33" i="8" l="1"/>
  <c r="E33" i="8"/>
  <c r="K32" i="8"/>
  <c r="E32" i="8"/>
  <c r="K31" i="8"/>
  <c r="E31" i="8"/>
  <c r="K30" i="8"/>
  <c r="E30" i="8"/>
  <c r="K29" i="8"/>
  <c r="E29" i="8"/>
  <c r="K28" i="8"/>
  <c r="E28" i="8"/>
  <c r="K27" i="8"/>
  <c r="E27" i="8"/>
  <c r="K26" i="8"/>
  <c r="E26" i="8"/>
  <c r="K25" i="8"/>
  <c r="E25" i="8"/>
  <c r="K24" i="8"/>
  <c r="E24" i="8"/>
  <c r="K23" i="8"/>
  <c r="E23" i="8"/>
  <c r="K22" i="8"/>
  <c r="E22" i="8"/>
  <c r="K9" i="8"/>
  <c r="E9" i="8"/>
  <c r="K8" i="8"/>
  <c r="E8" i="8"/>
  <c r="K7" i="8"/>
  <c r="E7" i="8"/>
  <c r="K6" i="8"/>
  <c r="E6" i="8"/>
  <c r="K5" i="8"/>
  <c r="E5" i="8"/>
  <c r="N27" i="7" l="1"/>
  <c r="L27" i="7"/>
  <c r="J27" i="7"/>
  <c r="H27" i="7"/>
  <c r="G27" i="7"/>
  <c r="F27" i="7"/>
  <c r="N26" i="7"/>
  <c r="L26" i="7"/>
  <c r="J26" i="7"/>
  <c r="G26" i="7"/>
  <c r="H26" i="7" s="1"/>
  <c r="F26" i="7"/>
  <c r="N25" i="7"/>
  <c r="L25" i="7"/>
  <c r="J25" i="7"/>
  <c r="H25" i="7"/>
  <c r="F25" i="7"/>
  <c r="N24" i="7"/>
  <c r="L24" i="7"/>
  <c r="J24" i="7"/>
  <c r="H24" i="7"/>
  <c r="F24" i="7"/>
  <c r="N23" i="7"/>
  <c r="L23" i="7"/>
  <c r="J23" i="7"/>
  <c r="H23" i="7"/>
  <c r="F23" i="7"/>
  <c r="N22" i="7"/>
  <c r="L22" i="7"/>
  <c r="J22" i="7"/>
  <c r="H22" i="7"/>
  <c r="F22" i="7"/>
  <c r="N21" i="7"/>
  <c r="L21" i="7"/>
  <c r="J21" i="7"/>
  <c r="H21" i="7"/>
  <c r="F21" i="7"/>
  <c r="N20" i="7"/>
  <c r="L20" i="7"/>
  <c r="J20" i="7"/>
  <c r="H20" i="7"/>
  <c r="F20" i="7"/>
  <c r="N19" i="7"/>
  <c r="L19" i="7"/>
  <c r="J19" i="7"/>
  <c r="H19" i="7"/>
  <c r="F19" i="7"/>
  <c r="N18" i="7"/>
  <c r="L18" i="7"/>
  <c r="J18" i="7"/>
  <c r="H18" i="7"/>
  <c r="F18" i="7"/>
  <c r="N17" i="7"/>
  <c r="L17" i="7"/>
  <c r="J17" i="7"/>
  <c r="H17" i="7"/>
  <c r="F17" i="7"/>
  <c r="N16" i="7"/>
  <c r="L16" i="7"/>
  <c r="J16" i="7"/>
  <c r="H16" i="7"/>
  <c r="F16" i="7"/>
  <c r="N15" i="7"/>
  <c r="L15" i="7"/>
  <c r="J15" i="7"/>
  <c r="H15" i="7"/>
  <c r="F15" i="7"/>
  <c r="N14" i="7"/>
  <c r="L14" i="7"/>
  <c r="J14" i="7"/>
  <c r="G14" i="7"/>
  <c r="H14" i="7" s="1"/>
  <c r="F14" i="7"/>
  <c r="N13" i="7"/>
  <c r="L13" i="7"/>
  <c r="J13" i="7"/>
  <c r="G13" i="7"/>
  <c r="H13" i="7" s="1"/>
  <c r="F13" i="7"/>
  <c r="N12" i="7"/>
  <c r="L12" i="7"/>
  <c r="J12" i="7"/>
  <c r="G12" i="7"/>
  <c r="H12" i="7" s="1"/>
  <c r="F12" i="7"/>
  <c r="N11" i="7"/>
  <c r="L11" i="7"/>
  <c r="J11" i="7"/>
  <c r="G11" i="7"/>
  <c r="H11" i="7" s="1"/>
  <c r="F11" i="7"/>
  <c r="N10" i="7"/>
  <c r="L10" i="7"/>
  <c r="N9" i="7"/>
  <c r="L9" i="7"/>
  <c r="J9" i="7"/>
  <c r="H9" i="7"/>
  <c r="N8" i="7"/>
  <c r="L8" i="7"/>
  <c r="J8" i="7"/>
  <c r="H8" i="7"/>
  <c r="N7" i="7"/>
  <c r="L7" i="7"/>
  <c r="J7" i="7"/>
  <c r="H7" i="7"/>
  <c r="F7" i="7"/>
  <c r="N6" i="7"/>
  <c r="L6" i="7"/>
  <c r="J6" i="7"/>
  <c r="H6" i="7"/>
  <c r="F6" i="7"/>
</calcChain>
</file>

<file path=xl/sharedStrings.xml><?xml version="1.0" encoding="utf-8"?>
<sst xmlns="http://schemas.openxmlformats.org/spreadsheetml/2006/main" count="10225" uniqueCount="4731">
  <si>
    <t>Period</t>
  </si>
  <si>
    <t>Unit</t>
  </si>
  <si>
    <t>Mid-year</t>
  </si>
  <si>
    <t>2. Tourist Arrivals*</t>
  </si>
  <si>
    <t>Calendar Year</t>
  </si>
  <si>
    <t>964,642</t>
  </si>
  <si>
    <t>965,441</t>
  </si>
  <si>
    <t xml:space="preserve">992,503 </t>
  </si>
  <si>
    <t xml:space="preserve">1,038,334 </t>
  </si>
  <si>
    <t xml:space="preserve">1,151,252 </t>
  </si>
  <si>
    <t>3. Tourism Earnings</t>
  </si>
  <si>
    <t>(Rs million)</t>
  </si>
  <si>
    <t>42,717</t>
  </si>
  <si>
    <t>44,378</t>
  </si>
  <si>
    <t xml:space="preserve">40,557 </t>
  </si>
  <si>
    <t xml:space="preserve">44,304 </t>
  </si>
  <si>
    <t xml:space="preserve">55,867 </t>
  </si>
  <si>
    <t>(Per cent)</t>
  </si>
  <si>
    <t xml:space="preserve">5.6 </t>
  </si>
  <si>
    <t xml:space="preserve">5.3 </t>
  </si>
  <si>
    <t xml:space="preserve">3.4 </t>
  </si>
  <si>
    <t xml:space="preserve">4.5 </t>
  </si>
  <si>
    <t xml:space="preserve">3.9 </t>
  </si>
  <si>
    <t xml:space="preserve">3.6 </t>
  </si>
  <si>
    <t xml:space="preserve">255,211 </t>
  </si>
  <si>
    <t xml:space="preserve">284,254 </t>
  </si>
  <si>
    <t xml:space="preserve">307,957 </t>
  </si>
  <si>
    <t xml:space="preserve">330,647 </t>
  </si>
  <si>
    <t xml:space="preserve">350,644 </t>
  </si>
  <si>
    <t xml:space="preserve">372,397 </t>
  </si>
  <si>
    <t xml:space="preserve">392,062 </t>
  </si>
  <si>
    <t>223,879 ^</t>
  </si>
  <si>
    <t>261,411 ^</t>
  </si>
  <si>
    <t>288,155 ^</t>
  </si>
  <si>
    <t>290,489 ^</t>
  </si>
  <si>
    <t>311,637 ^</t>
  </si>
  <si>
    <t>331,550 ^</t>
  </si>
  <si>
    <t>351,836 ^</t>
  </si>
  <si>
    <t>373,127 ^</t>
  </si>
  <si>
    <t>382,132 ^</t>
  </si>
  <si>
    <t xml:space="preserve">Calendar Year </t>
  </si>
  <si>
    <t>(Rupees)</t>
  </si>
  <si>
    <t>181,013 ^</t>
  </si>
  <si>
    <t>210,497 ^</t>
  </si>
  <si>
    <t>231,306 ^</t>
  </si>
  <si>
    <t>232,593 ^</t>
  </si>
  <si>
    <t>249,030 ^</t>
  </si>
  <si>
    <t>264,365 ^</t>
  </si>
  <si>
    <t>279,792 ^</t>
  </si>
  <si>
    <t>296,171 ^</t>
  </si>
  <si>
    <t>302,989 ^</t>
  </si>
  <si>
    <t>8. Headline Inflation Rate*</t>
  </si>
  <si>
    <t>Year ended June</t>
  </si>
  <si>
    <t>9. Headline Inflation Rate*</t>
  </si>
  <si>
    <t>1.0</t>
  </si>
  <si>
    <t xml:space="preserve">8.0 </t>
  </si>
  <si>
    <t xml:space="preserve">7.8 </t>
  </si>
  <si>
    <t>7.9</t>
  </si>
  <si>
    <t xml:space="preserve">-10,188 </t>
  </si>
  <si>
    <t>-17,415</t>
  </si>
  <si>
    <r>
      <t>-22,232</t>
    </r>
    <r>
      <rPr>
        <sz val="10"/>
        <rFont val="Arial"/>
        <family val="2"/>
      </rPr>
      <t/>
    </r>
  </si>
  <si>
    <t>-24,771</t>
  </si>
  <si>
    <t xml:space="preserve">-24,655 </t>
  </si>
  <si>
    <t xml:space="preserve">-34,405 </t>
  </si>
  <si>
    <t xml:space="preserve">-36,021 </t>
  </si>
  <si>
    <t xml:space="preserve">-19,399 </t>
  </si>
  <si>
    <t>-13,248</t>
  </si>
  <si>
    <t>-30,985</t>
  </si>
  <si>
    <t xml:space="preserve">-44,630 </t>
  </si>
  <si>
    <t xml:space="preserve">-25,059 </t>
  </si>
  <si>
    <t>-3,019</t>
  </si>
  <si>
    <t>+6,603</t>
  </si>
  <si>
    <t xml:space="preserve">+9,694 </t>
  </si>
  <si>
    <t xml:space="preserve">+8,399 </t>
  </si>
  <si>
    <t xml:space="preserve">+2,692 </t>
  </si>
  <si>
    <t xml:space="preserve">+20,335 </t>
  </si>
  <si>
    <t>+15,939</t>
  </si>
  <si>
    <t>+15,105</t>
  </si>
  <si>
    <t>+26,921</t>
  </si>
  <si>
    <t>-4,573</t>
  </si>
  <si>
    <t>+13,880</t>
  </si>
  <si>
    <t xml:space="preserve">+6, 177 </t>
  </si>
  <si>
    <t xml:space="preserve">+5,247 </t>
  </si>
  <si>
    <t xml:space="preserve">+6,041 </t>
  </si>
  <si>
    <t xml:space="preserve">+16,580 </t>
  </si>
  <si>
    <t>End-December</t>
  </si>
  <si>
    <t>16. Total Imports (c.i.f.)*</t>
  </si>
  <si>
    <t>134,882</t>
  </si>
  <si>
    <t xml:space="preserve">147,815 </t>
  </si>
  <si>
    <t xml:space="preserve">160,996 </t>
  </si>
  <si>
    <t xml:space="preserve">165,594 </t>
  </si>
  <si>
    <t>172,038</t>
  </si>
  <si>
    <t xml:space="preserve">17. Total Exports (f.o.b.)* </t>
  </si>
  <si>
    <t xml:space="preserve">73, 586 </t>
  </si>
  <si>
    <t xml:space="preserve">79,658 </t>
  </si>
  <si>
    <t xml:space="preserve">88,048 </t>
  </si>
  <si>
    <t>94,776</t>
  </si>
  <si>
    <t>18. Ratio of Budget Deficit to GDP at market prices**</t>
  </si>
  <si>
    <t>@</t>
  </si>
  <si>
    <t>3.0</t>
  </si>
  <si>
    <t>3.2</t>
  </si>
  <si>
    <t xml:space="preserve">3.2  </t>
  </si>
  <si>
    <t>1.8</t>
  </si>
  <si>
    <t>3.5</t>
  </si>
  <si>
    <t>19. External Debt: Budgetary Central Government</t>
  </si>
  <si>
    <t>#</t>
  </si>
  <si>
    <t>47,162</t>
  </si>
  <si>
    <t>20. Ratio of BCG External Debt to GDP at market prices**</t>
  </si>
  <si>
    <t>21. Internal Debt: Budgetary Central Government</t>
  </si>
  <si>
    <t>149,960</t>
  </si>
  <si>
    <t>22. Ratio of BCG Internal Debt to GDP at market prices**</t>
  </si>
  <si>
    <r>
      <t xml:space="preserve">24. Growth Rate of CPS </t>
    </r>
    <r>
      <rPr>
        <b/>
        <vertAlign val="superscript"/>
        <sz val="10"/>
        <color indexed="18"/>
        <rFont val="Arial"/>
        <family val="2"/>
      </rPr>
      <t/>
    </r>
  </si>
  <si>
    <t>25. Currency Outside Depository Corporations</t>
  </si>
  <si>
    <t>27. Broad Money Liabilities (BML)</t>
  </si>
  <si>
    <t>28. Growth Rate of BML</t>
  </si>
  <si>
    <t>^ Exclusive of net primary income of GBC1s from the rest of the world</t>
  </si>
  <si>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</si>
  <si>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</si>
  <si>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t># As from 2009, data refer to end-December, instead of end-June for previous years.</t>
  </si>
  <si>
    <t>n.a.: not available</t>
  </si>
  <si>
    <t xml:space="preserve">* Source:  Statistics  Mauritius.     </t>
  </si>
  <si>
    <t>**Source: Ministry of Finance and Economic Development.</t>
  </si>
  <si>
    <t>Table 1: Selected Economic Indicators of Mauritius: 2006 to 2016</t>
  </si>
  <si>
    <t>@  As from 2010 to 2014, government finance statistics were compiled on a calendar year basis, spanning from January to December. From 2006 to 2009 and as from 2015, the financial year for government finance statistics spanned from July to June of the following year. As from 2008-09, government finance statistics are compiled using the IMF's GFS Manual 2001.</t>
  </si>
  <si>
    <r>
      <t xml:space="preserve">1. Population-Republic of Mauritius </t>
    </r>
    <r>
      <rPr>
        <b/>
        <vertAlign val="superscript"/>
        <sz val="12"/>
        <color rgb="FF002060"/>
        <rFont val="Segoe UI"/>
        <family val="2"/>
      </rPr>
      <t>1</t>
    </r>
  </si>
  <si>
    <r>
      <t>4. Real GDP Growth Rate*</t>
    </r>
    <r>
      <rPr>
        <b/>
        <vertAlign val="superscript"/>
        <sz val="12"/>
        <color rgb="FF002060"/>
        <rFont val="Segoe UI"/>
        <family val="2"/>
      </rPr>
      <t xml:space="preserve"> 5</t>
    </r>
  </si>
  <si>
    <r>
      <t xml:space="preserve">3.5 </t>
    </r>
    <r>
      <rPr>
        <vertAlign val="superscript"/>
        <sz val="11"/>
        <color rgb="FF002060"/>
        <rFont val="Segoe UI"/>
        <family val="2"/>
      </rPr>
      <t>2</t>
    </r>
  </si>
  <si>
    <r>
      <t xml:space="preserve">5. Gross Domestic Product (at market prices)* </t>
    </r>
    <r>
      <rPr>
        <b/>
        <vertAlign val="superscript"/>
        <sz val="12"/>
        <color rgb="FF002060"/>
        <rFont val="Segoe UI"/>
        <family val="2"/>
      </rPr>
      <t>5</t>
    </r>
  </si>
  <si>
    <r>
      <t>291,756</t>
    </r>
    <r>
      <rPr>
        <vertAlign val="superscript"/>
        <sz val="11"/>
        <color rgb="FF002060"/>
        <rFont val="Segoe UI"/>
        <family val="2"/>
      </rPr>
      <t xml:space="preserve"> </t>
    </r>
  </si>
  <si>
    <r>
      <t xml:space="preserve">6. Gross National Income (at market prices)* </t>
    </r>
    <r>
      <rPr>
        <b/>
        <vertAlign val="superscript"/>
        <sz val="12"/>
        <color rgb="FF002060"/>
        <rFont val="Segoe UI"/>
        <family val="2"/>
      </rPr>
      <t>5</t>
    </r>
  </si>
  <si>
    <r>
      <t xml:space="preserve">7. GNI Per Capita (at market prices)* </t>
    </r>
    <r>
      <rPr>
        <b/>
        <vertAlign val="superscript"/>
        <sz val="12"/>
        <color rgb="FF002060"/>
        <rFont val="Segoe UI"/>
        <family val="2"/>
      </rPr>
      <t>5</t>
    </r>
  </si>
  <si>
    <r>
      <t>10. Unemployment Rate*</t>
    </r>
    <r>
      <rPr>
        <b/>
        <vertAlign val="superscript"/>
        <sz val="12"/>
        <color rgb="FF002060"/>
        <rFont val="Segoe UI"/>
        <family val="2"/>
      </rPr>
      <t xml:space="preserve"> </t>
    </r>
  </si>
  <si>
    <r>
      <t xml:space="preserve">7.3 </t>
    </r>
    <r>
      <rPr>
        <vertAlign val="superscript"/>
        <sz val="11"/>
        <color rgb="FF002060"/>
        <rFont val="Segoe UI"/>
        <family val="2"/>
      </rPr>
      <t>3</t>
    </r>
  </si>
  <si>
    <r>
      <t xml:space="preserve">11. Current Account Balance </t>
    </r>
    <r>
      <rPr>
        <b/>
        <vertAlign val="superscript"/>
        <sz val="12"/>
        <color rgb="FF002060"/>
        <rFont val="Segoe UI"/>
        <family val="2"/>
      </rPr>
      <t>7</t>
    </r>
  </si>
  <si>
    <r>
      <t xml:space="preserve">-16,047 </t>
    </r>
    <r>
      <rPr>
        <vertAlign val="superscript"/>
        <sz val="11"/>
        <color rgb="FF002060"/>
        <rFont val="Segoe UI"/>
        <family val="2"/>
      </rPr>
      <t>3</t>
    </r>
  </si>
  <si>
    <r>
      <t xml:space="preserve">12. Current Account Balance </t>
    </r>
    <r>
      <rPr>
        <b/>
        <vertAlign val="superscript"/>
        <sz val="12"/>
        <color rgb="FF002060"/>
        <rFont val="Segoe UI"/>
        <family val="2"/>
      </rPr>
      <t>7</t>
    </r>
  </si>
  <si>
    <r>
      <t>-18,881</t>
    </r>
    <r>
      <rPr>
        <vertAlign val="superscript"/>
        <sz val="11"/>
        <color rgb="FF002060"/>
        <rFont val="Segoe UI"/>
        <family val="2"/>
      </rPr>
      <t xml:space="preserve"> 3</t>
    </r>
  </si>
  <si>
    <r>
      <t>13. Overall Balance of Payments</t>
    </r>
    <r>
      <rPr>
        <b/>
        <vertAlign val="superscript"/>
        <sz val="12"/>
        <color rgb="FF002060"/>
        <rFont val="Segoe UI"/>
        <family val="2"/>
      </rPr>
      <t xml:space="preserve"> </t>
    </r>
  </si>
  <si>
    <r>
      <t>14. Overall Balance of Payments</t>
    </r>
    <r>
      <rPr>
        <b/>
        <vertAlign val="superscript"/>
        <sz val="12"/>
        <color rgb="FF002060"/>
        <rFont val="Segoe UI"/>
        <family val="2"/>
      </rPr>
      <t xml:space="preserve"> </t>
    </r>
  </si>
  <si>
    <r>
      <t>15. Gross Official International Reserves</t>
    </r>
    <r>
      <rPr>
        <b/>
        <vertAlign val="superscript"/>
        <sz val="12"/>
        <color rgb="FF002060"/>
        <rFont val="Segoe UI"/>
        <family val="2"/>
      </rPr>
      <t xml:space="preserve"> 8</t>
    </r>
  </si>
  <si>
    <r>
      <t>69,550</t>
    </r>
    <r>
      <rPr>
        <vertAlign val="superscript"/>
        <sz val="11"/>
        <color rgb="FF002060"/>
        <rFont val="Segoe UI"/>
        <family val="2"/>
      </rPr>
      <t xml:space="preserve"> </t>
    </r>
  </si>
  <si>
    <r>
      <t xml:space="preserve">51,637 </t>
    </r>
    <r>
      <rPr>
        <vertAlign val="superscript"/>
        <sz val="11"/>
        <color rgb="FF002060"/>
        <rFont val="Segoe UI"/>
        <family val="2"/>
      </rPr>
      <t>2</t>
    </r>
  </si>
  <si>
    <r>
      <t xml:space="preserve">206,280 </t>
    </r>
    <r>
      <rPr>
        <vertAlign val="superscript"/>
        <sz val="11"/>
        <color rgb="FF002060"/>
        <rFont val="Segoe UI"/>
        <family val="2"/>
      </rPr>
      <t>2</t>
    </r>
  </si>
  <si>
    <r>
      <t xml:space="preserve">23. Banks' Claims on Private Sector (CPS) </t>
    </r>
    <r>
      <rPr>
        <b/>
        <vertAlign val="superscript"/>
        <sz val="12"/>
        <color rgb="FF002060"/>
        <rFont val="Segoe UI"/>
        <family val="2"/>
      </rPr>
      <t>6</t>
    </r>
  </si>
  <si>
    <r>
      <t xml:space="preserve">26. Total Private Sector Rupee Deposits with Banks </t>
    </r>
    <r>
      <rPr>
        <b/>
        <vertAlign val="superscript"/>
        <sz val="12"/>
        <color rgb="FF002060"/>
        <rFont val="Segoe UI"/>
        <family val="2"/>
      </rPr>
      <t>6</t>
    </r>
  </si>
  <si>
    <r>
      <t xml:space="preserve">29. Claims on Other Sectors by Depository Corporations </t>
    </r>
    <r>
      <rPr>
        <b/>
        <vertAlign val="superscript"/>
        <sz val="12"/>
        <color rgb="FF002060"/>
        <rFont val="Segoe UI"/>
        <family val="2"/>
      </rPr>
      <t>9</t>
    </r>
  </si>
  <si>
    <r>
      <t xml:space="preserve">30. Growth Rate of Claims on Other Sectors by Depository Corporations </t>
    </r>
    <r>
      <rPr>
        <b/>
        <vertAlign val="superscript"/>
        <sz val="12"/>
        <color rgb="FF002060"/>
        <rFont val="Segoe UI"/>
        <family val="2"/>
      </rPr>
      <t>9</t>
    </r>
  </si>
  <si>
    <r>
      <t xml:space="preserve">1 </t>
    </r>
    <r>
      <rPr>
        <sz val="10"/>
        <color rgb="FF002060"/>
        <rFont val="Segoe UI"/>
        <family val="2"/>
      </rPr>
      <t xml:space="preserve">Excluding Agalega and Saint Brandon.                 </t>
    </r>
    <r>
      <rPr>
        <vertAlign val="superscript"/>
        <sz val="10"/>
        <color rgb="FF002060"/>
        <rFont val="Segoe UI"/>
        <family val="2"/>
      </rPr>
      <t xml:space="preserve"> 2</t>
    </r>
    <r>
      <rPr>
        <sz val="10"/>
        <color rgb="FF002060"/>
        <rFont val="Segoe UI"/>
        <family val="2"/>
      </rPr>
      <t xml:space="preserve"> Revised.                </t>
    </r>
    <r>
      <rPr>
        <vertAlign val="superscript"/>
        <sz val="10"/>
        <color rgb="FF002060"/>
        <rFont val="Segoe UI"/>
        <family val="2"/>
      </rPr>
      <t>3</t>
    </r>
    <r>
      <rPr>
        <sz val="10"/>
        <color rgb="FF002060"/>
        <rFont val="Segoe UI"/>
        <family val="2"/>
      </rPr>
      <t xml:space="preserve"> Provisional.         </t>
    </r>
    <r>
      <rPr>
        <i/>
        <vertAlign val="superscript"/>
        <sz val="9"/>
        <color indexed="18"/>
        <rFont val="Arial"/>
        <family val="2"/>
      </rPr>
      <t/>
    </r>
  </si>
  <si>
    <r>
      <rPr>
        <vertAlign val="superscript"/>
        <sz val="10"/>
        <color rgb="FF002060"/>
        <rFont val="Segoe UI"/>
        <family val="2"/>
      </rPr>
      <t>4</t>
    </r>
    <r>
      <rPr>
        <sz val="10"/>
        <color rgb="FF002060"/>
        <rFont val="Segoe UI"/>
        <family val="2"/>
      </rPr>
      <t xml:space="preserve"> Forecast.</t>
    </r>
  </si>
  <si>
    <r>
      <t>5</t>
    </r>
    <r>
      <rPr>
        <sz val="10"/>
        <color rgb="FF002060"/>
        <rFont val="Segoe UI"/>
        <family val="2"/>
      </rPr>
      <t xml:space="preserve"> The National Accounts data from 2006 are based on the 2013 Census of Economic Activities.</t>
    </r>
  </si>
  <si>
    <r>
      <t>6</t>
    </r>
    <r>
      <rPr>
        <sz val="10"/>
        <color rgb="FF002060"/>
        <rFont val="Segoe UI"/>
        <family val="2"/>
      </rPr>
      <t xml:space="preserve"> Data as from 2005 onwards refer to all banks and are not strictly comparable with prior years' data. </t>
    </r>
  </si>
  <si>
    <r>
      <t xml:space="preserve">7 </t>
    </r>
    <r>
      <rPr>
        <sz val="10"/>
        <color rgb="FF002060"/>
        <rFont val="Segoe UI"/>
        <family val="2"/>
      </rPr>
      <t xml:space="preserve">As from 2010, balance of payments includes cross-border transactions of GBC1s  and are not strictly comparable with prior data. </t>
    </r>
  </si>
  <si>
    <r>
      <t xml:space="preserve">8  </t>
    </r>
    <r>
      <rPr>
        <sz val="10"/>
        <color rgb="FF002060"/>
        <rFont val="Segoe UI"/>
        <family val="2"/>
      </rPr>
      <t>As from 2007, Gross Official International Reserves exclude the Bank's foreign equity participation in international organisations.</t>
    </r>
  </si>
  <si>
    <r>
      <t>9</t>
    </r>
    <r>
      <rPr>
        <sz val="10"/>
        <color rgb="FF002060"/>
        <rFont val="Segoe UI"/>
        <family val="2"/>
      </rPr>
      <t xml:space="preserve"> As from  2010, data are no longer adjusted for claims on Global Business Licence holders and are not strictly comparable with prior data. </t>
    </r>
  </si>
  <si>
    <r>
      <t xml:space="preserve">409,893 </t>
    </r>
    <r>
      <rPr>
        <vertAlign val="superscript"/>
        <sz val="11"/>
        <color rgb="FF002060"/>
        <rFont val="Segoe UI"/>
        <family val="2"/>
      </rPr>
      <t>2</t>
    </r>
  </si>
  <si>
    <r>
      <t xml:space="preserve">434,243 </t>
    </r>
    <r>
      <rPr>
        <vertAlign val="superscript"/>
        <sz val="11"/>
        <color rgb="FF002060"/>
        <rFont val="Segoe UI"/>
        <family val="2"/>
      </rPr>
      <t>2</t>
    </r>
  </si>
  <si>
    <r>
      <t>406,896 ^</t>
    </r>
    <r>
      <rPr>
        <vertAlign val="superscript"/>
        <sz val="11"/>
        <color rgb="FF002060"/>
        <rFont val="Segoe UI"/>
        <family val="2"/>
      </rPr>
      <t>2</t>
    </r>
  </si>
  <si>
    <r>
      <t>431,947 ^</t>
    </r>
    <r>
      <rPr>
        <vertAlign val="superscript"/>
        <sz val="11"/>
        <color rgb="FF002060"/>
        <rFont val="Segoe UI"/>
        <family val="2"/>
      </rPr>
      <t>2</t>
    </r>
  </si>
  <si>
    <r>
      <t>322,197 ^</t>
    </r>
    <r>
      <rPr>
        <vertAlign val="superscript"/>
        <sz val="11"/>
        <color rgb="FF002060"/>
        <rFont val="Segoe UI"/>
        <family val="2"/>
      </rPr>
      <t>2</t>
    </r>
  </si>
  <si>
    <r>
      <t>341,799 ^</t>
    </r>
    <r>
      <rPr>
        <vertAlign val="superscript"/>
        <sz val="11"/>
        <color rgb="FF002060"/>
        <rFont val="Segoe UI"/>
        <family val="2"/>
      </rPr>
      <t>2</t>
    </r>
  </si>
  <si>
    <r>
      <t xml:space="preserve">3.1 </t>
    </r>
    <r>
      <rPr>
        <vertAlign val="superscript"/>
        <sz val="11"/>
        <color rgb="FF002060"/>
        <rFont val="Segoe UI"/>
        <family val="2"/>
      </rPr>
      <t>2</t>
    </r>
  </si>
  <si>
    <r>
      <t xml:space="preserve">3.6 </t>
    </r>
    <r>
      <rPr>
        <vertAlign val="superscript"/>
        <sz val="11"/>
        <color rgb="FF002060"/>
        <rFont val="Segoe UI"/>
        <family val="2"/>
      </rPr>
      <t>2</t>
    </r>
  </si>
  <si>
    <t>Table 2: Selected Trading Partners' Real GDP Growth and Inflation Rates: Annual*, 2013 to 2017 and Quarterly**, 2013Q1 to 2017Q1</t>
  </si>
  <si>
    <t>GDP (Percentage change over the same period of the previous year)</t>
  </si>
  <si>
    <t>Inflation (Percentage change over the same period of the previous year)</t>
  </si>
  <si>
    <t>US</t>
  </si>
  <si>
    <t>Euro Area</t>
  </si>
  <si>
    <t>UK</t>
  </si>
  <si>
    <t>India</t>
  </si>
  <si>
    <t>China</t>
  </si>
  <si>
    <t>South Africa</t>
  </si>
  <si>
    <r>
      <t>2017</t>
    </r>
    <r>
      <rPr>
        <vertAlign val="superscript"/>
        <sz val="10.5"/>
        <color theme="1"/>
        <rFont val="Segoe UI"/>
        <family val="2"/>
      </rPr>
      <t xml:space="preserve"># </t>
    </r>
  </si>
  <si>
    <r>
      <t>2017</t>
    </r>
    <r>
      <rPr>
        <vertAlign val="superscript"/>
        <sz val="10.5"/>
        <color theme="1"/>
        <rFont val="Segoe UI"/>
        <family val="2"/>
      </rPr>
      <t>#</t>
    </r>
  </si>
  <si>
    <t>2013Q1</t>
  </si>
  <si>
    <t xml:space="preserve">        Q2</t>
  </si>
  <si>
    <t xml:space="preserve">        Q3</t>
  </si>
  <si>
    <t xml:space="preserve">        Q4</t>
  </si>
  <si>
    <t>2014Q1</t>
  </si>
  <si>
    <t>2015Q1</t>
  </si>
  <si>
    <t>Q2</t>
  </si>
  <si>
    <t>Q3</t>
  </si>
  <si>
    <t>Q4</t>
  </si>
  <si>
    <t>2016Q1</t>
  </si>
  <si>
    <t>2017Q1</t>
  </si>
  <si>
    <r>
      <rPr>
        <vertAlign val="superscript"/>
        <sz val="10.5"/>
        <color theme="1"/>
        <rFont val="Segoe UI"/>
        <family val="2"/>
      </rPr>
      <t xml:space="preserve"># </t>
    </r>
    <r>
      <rPr>
        <sz val="10.5"/>
        <color theme="1"/>
        <rFont val="Segoe UI"/>
        <family val="2"/>
      </rPr>
      <t>Forecast.</t>
    </r>
  </si>
  <si>
    <t xml:space="preserve">* Source: IMF April 2017 WEO.     </t>
  </si>
  <si>
    <t>** Source: OECD.</t>
  </si>
  <si>
    <t>Table 3: Selected Global Stock Market Indices: 2013 to 2017</t>
  </si>
  <si>
    <t>EU</t>
  </si>
  <si>
    <t>France</t>
  </si>
  <si>
    <t>S&amp;P500</t>
  </si>
  <si>
    <t>STOXX 50</t>
  </si>
  <si>
    <t xml:space="preserve">CAC-40 </t>
  </si>
  <si>
    <t>FTSE 1000</t>
  </si>
  <si>
    <t>BSE SENSEX</t>
  </si>
  <si>
    <t>SSEC</t>
  </si>
  <si>
    <t>JSE</t>
  </si>
  <si>
    <t>Yearly average</t>
  </si>
  <si>
    <t>2015          January*</t>
  </si>
  <si>
    <t>February</t>
  </si>
  <si>
    <t>March</t>
  </si>
  <si>
    <t>April</t>
  </si>
  <si>
    <t>May</t>
  </si>
  <si>
    <t xml:space="preserve"> June</t>
  </si>
  <si>
    <t xml:space="preserve"> July</t>
  </si>
  <si>
    <t>August</t>
  </si>
  <si>
    <t>September</t>
  </si>
  <si>
    <t>October</t>
  </si>
  <si>
    <t>November</t>
  </si>
  <si>
    <t>December</t>
  </si>
  <si>
    <r>
      <t xml:space="preserve">2016 </t>
    </r>
    <r>
      <rPr>
        <b/>
        <sz val="10"/>
        <color theme="1"/>
        <rFont val="Segoe UI"/>
        <family val="2"/>
      </rPr>
      <t xml:space="preserve">  </t>
    </r>
    <r>
      <rPr>
        <sz val="10"/>
        <color theme="1"/>
        <rFont val="Segoe UI"/>
        <family val="2"/>
      </rPr>
      <t xml:space="preserve">         January</t>
    </r>
  </si>
  <si>
    <r>
      <t xml:space="preserve">2017  </t>
    </r>
    <r>
      <rPr>
        <b/>
        <sz val="10"/>
        <color theme="1"/>
        <rFont val="Segoe UI"/>
        <family val="2"/>
      </rPr>
      <t xml:space="preserve"> </t>
    </r>
    <r>
      <rPr>
        <sz val="10"/>
        <color theme="1"/>
        <rFont val="Segoe UI"/>
        <family val="2"/>
      </rPr>
      <t xml:space="preserve">         January</t>
    </r>
  </si>
  <si>
    <t>*end of month data.</t>
  </si>
  <si>
    <t xml:space="preserve">Source: Thomson Reuters. </t>
  </si>
  <si>
    <t>Table 4: FAO Food Price Indices and Oil Prices: 2013 to 2017</t>
  </si>
  <si>
    <t>FAO Food Price Indices (Index: 2002-04=100)</t>
  </si>
  <si>
    <r>
      <t>Oil Prices</t>
    </r>
    <r>
      <rPr>
        <b/>
        <sz val="10"/>
        <color theme="1"/>
        <rFont val="Segoe UI"/>
        <family val="2"/>
      </rPr>
      <t xml:space="preserve"> (USD per barrel)</t>
    </r>
  </si>
  <si>
    <t>Food</t>
  </si>
  <si>
    <t xml:space="preserve">Meat </t>
  </si>
  <si>
    <t>Dairy</t>
  </si>
  <si>
    <t xml:space="preserve">Cereals </t>
  </si>
  <si>
    <t xml:space="preserve">Oils </t>
  </si>
  <si>
    <t xml:space="preserve">Sugar </t>
  </si>
  <si>
    <t>ICE Brent</t>
  </si>
  <si>
    <t>NYMEX WTI</t>
  </si>
  <si>
    <t>2015      January*</t>
  </si>
  <si>
    <t>2016      January</t>
  </si>
  <si>
    <t>2017      January</t>
  </si>
  <si>
    <t>June</t>
  </si>
  <si>
    <t>*Monthly average</t>
  </si>
  <si>
    <t>Sources: FAO and Thomson Reuters.</t>
  </si>
  <si>
    <t>Table 5: GDP and Expenditure Components at Current Market Prices, 2013 to 2017 and Annual Real Growth Rates, 2014Q1 to 2017Q1</t>
  </si>
  <si>
    <t>Expenditure on Gross Domestic Product (Current Market Prices), Rs million</t>
  </si>
  <si>
    <t>External Balance</t>
  </si>
  <si>
    <t>Total</t>
  </si>
  <si>
    <t>Domestic Demand</t>
  </si>
  <si>
    <t>Final Consumption</t>
  </si>
  <si>
    <t>Gross Fixed Capital Formation</t>
  </si>
  <si>
    <t>Changes in Inventories</t>
  </si>
  <si>
    <t>Exports</t>
  </si>
  <si>
    <t>Imports</t>
  </si>
  <si>
    <t>Private Consumption</t>
  </si>
  <si>
    <t>Government Consumption</t>
  </si>
  <si>
    <t>Building &amp; Construction Work</t>
  </si>
  <si>
    <t>Machinery and Equipment</t>
  </si>
  <si>
    <t>-2,048</t>
  </si>
  <si>
    <r>
      <t>2017</t>
    </r>
    <r>
      <rPr>
        <b/>
        <vertAlign val="superscript"/>
        <sz val="10"/>
        <color theme="1"/>
        <rFont val="Segoe UI"/>
        <family val="2"/>
      </rPr>
      <t>1</t>
    </r>
  </si>
  <si>
    <t>-1,258</t>
  </si>
  <si>
    <t>Annual Real Growth Rates, Per cent</t>
  </si>
  <si>
    <t>n.a.</t>
  </si>
  <si>
    <r>
      <rPr>
        <i/>
        <vertAlign val="superscript"/>
        <sz val="10.5"/>
        <color theme="1"/>
        <rFont val="Segoe UI"/>
        <family val="2"/>
      </rPr>
      <t>1</t>
    </r>
    <r>
      <rPr>
        <i/>
        <sz val="10.5"/>
        <color theme="1"/>
        <rFont val="Segoe UI"/>
        <family val="2"/>
      </rPr>
      <t xml:space="preserve"> Forecast.             n.a.: not available.</t>
    </r>
  </si>
  <si>
    <t>Source: Statistics Mauritius.</t>
  </si>
  <si>
    <t>Table 6: Gross Value Added by Industry Group at Current Basic Prices, 2013 to 2017 and Sectoral Growth Rates, 2014Q1 to 2017Q1</t>
  </si>
  <si>
    <t>Gross Value Added (Current Basic Prices), Rs million</t>
  </si>
  <si>
    <t xml:space="preserve">   Agriculture, forestry and fishing</t>
  </si>
  <si>
    <t>Manufacturing</t>
  </si>
  <si>
    <t>Construction</t>
  </si>
  <si>
    <t xml:space="preserve">   Wholesale &amp; retail trade; repair of motor vehicles and motorcycles</t>
  </si>
  <si>
    <t xml:space="preserve">  Transportation and storage </t>
  </si>
  <si>
    <t xml:space="preserve">  Accommodation and food service activities </t>
  </si>
  <si>
    <t xml:space="preserve">  Information and communication</t>
  </si>
  <si>
    <t>Financial and insurance activities</t>
  </si>
  <si>
    <t>Real estate activities</t>
  </si>
  <si>
    <t xml:space="preserve">Professional, scientific and technical  activities                                                   </t>
  </si>
  <si>
    <t xml:space="preserve">Public administration and defence; compulsory social security                                                    </t>
  </si>
  <si>
    <t>Taxes on products (net of subsidies)</t>
  </si>
  <si>
    <t>Gross Value Added (Constant Prices) - Sectoral Growth Rates, Per cent</t>
  </si>
  <si>
    <r>
      <rPr>
        <i/>
        <vertAlign val="superscript"/>
        <sz val="10"/>
        <color theme="1"/>
        <rFont val="Segoe UI"/>
        <family val="2"/>
      </rPr>
      <t>1</t>
    </r>
    <r>
      <rPr>
        <i/>
        <sz val="10"/>
        <color theme="1"/>
        <rFont val="Segoe UI"/>
        <family val="2"/>
      </rPr>
      <t xml:space="preserve"> Forecast</t>
    </r>
  </si>
  <si>
    <t>Labour force</t>
  </si>
  <si>
    <t>Unemployment</t>
  </si>
  <si>
    <t xml:space="preserve">Male </t>
  </si>
  <si>
    <t xml:space="preserve">Female </t>
  </si>
  <si>
    <t>% of labour force</t>
  </si>
  <si>
    <t>By Age</t>
  </si>
  <si>
    <t>By Gender</t>
  </si>
  <si>
    <r>
      <t xml:space="preserve">Adult </t>
    </r>
    <r>
      <rPr>
        <b/>
        <vertAlign val="superscript"/>
        <sz val="10"/>
        <color theme="1"/>
        <rFont val="Segoe UI"/>
        <family val="2"/>
      </rPr>
      <t>1</t>
    </r>
  </si>
  <si>
    <r>
      <t xml:space="preserve">Youth </t>
    </r>
    <r>
      <rPr>
        <b/>
        <vertAlign val="superscript"/>
        <sz val="10"/>
        <color theme="1"/>
        <rFont val="Segoe UI"/>
        <family val="2"/>
      </rPr>
      <t>2</t>
    </r>
  </si>
  <si>
    <t>Male</t>
  </si>
  <si>
    <t>Female</t>
  </si>
  <si>
    <t>% of Unemployed</t>
  </si>
  <si>
    <r>
      <t xml:space="preserve"> 2017 </t>
    </r>
    <r>
      <rPr>
        <b/>
        <vertAlign val="superscript"/>
        <sz val="10"/>
        <color theme="1"/>
        <rFont val="Segoe UI"/>
        <family val="2"/>
      </rPr>
      <t>3</t>
    </r>
  </si>
  <si>
    <t>n.a</t>
  </si>
  <si>
    <r>
      <rPr>
        <vertAlign val="superscript"/>
        <sz val="10"/>
        <color theme="1"/>
        <rFont val="Segoe UI"/>
        <family val="2"/>
      </rPr>
      <t>1</t>
    </r>
    <r>
      <rPr>
        <sz val="10"/>
        <color theme="1"/>
        <rFont val="Segoe UI"/>
        <family val="2"/>
      </rPr>
      <t xml:space="preserve"> Adult - 25 years and above</t>
    </r>
  </si>
  <si>
    <r>
      <rPr>
        <vertAlign val="superscript"/>
        <sz val="10"/>
        <color theme="1"/>
        <rFont val="Segoe UI"/>
        <family val="2"/>
      </rPr>
      <t>2</t>
    </r>
    <r>
      <rPr>
        <sz val="10"/>
        <color theme="1"/>
        <rFont val="Segoe UI"/>
        <family val="2"/>
      </rPr>
      <t xml:space="preserve"> Youth - 16-24 years</t>
    </r>
  </si>
  <si>
    <r>
      <rPr>
        <vertAlign val="superscript"/>
        <sz val="10"/>
        <color theme="1"/>
        <rFont val="Segoe UI"/>
        <family val="2"/>
      </rPr>
      <t>3</t>
    </r>
    <r>
      <rPr>
        <sz val="10"/>
        <color theme="1"/>
        <rFont val="Segoe UI"/>
        <family val="2"/>
      </rPr>
      <t xml:space="preserve"> Provisional</t>
    </r>
  </si>
  <si>
    <t>n.a. : not available</t>
  </si>
  <si>
    <t>Table 8: Exports and Imports by Product Group: January 2014 to April 2017</t>
  </si>
  <si>
    <t>Exports (f.o.b)</t>
  </si>
  <si>
    <t>Imports (c.i.f)</t>
  </si>
  <si>
    <t xml:space="preserve">Miscellaneous Manufactured Goods </t>
  </si>
  <si>
    <t>Food and Live Animals</t>
  </si>
  <si>
    <t xml:space="preserve">Others </t>
  </si>
  <si>
    <t>Manufactured Goods</t>
  </si>
  <si>
    <t>Mineral Fuels</t>
  </si>
  <si>
    <t>Machinery and Transport Equipment</t>
  </si>
  <si>
    <t>2014  Jan</t>
  </si>
  <si>
    <t>Feb</t>
  </si>
  <si>
    <t>Mar</t>
  </si>
  <si>
    <t>Apr</t>
  </si>
  <si>
    <t>Jun</t>
  </si>
  <si>
    <t>Jul</t>
  </si>
  <si>
    <t>Aug</t>
  </si>
  <si>
    <t>Sep</t>
  </si>
  <si>
    <t>Oct</t>
  </si>
  <si>
    <t>Nov</t>
  </si>
  <si>
    <t>Dec</t>
  </si>
  <si>
    <t>2015  Jan</t>
  </si>
  <si>
    <t>2016  Jan</t>
  </si>
  <si>
    <t>2017  Jan</t>
  </si>
  <si>
    <t xml:space="preserve">Revenue </t>
  </si>
  <si>
    <t xml:space="preserve">Taxes </t>
  </si>
  <si>
    <t xml:space="preserve">Social contributions </t>
  </si>
  <si>
    <t xml:space="preserve">Grants </t>
  </si>
  <si>
    <t xml:space="preserve">Other revenue </t>
  </si>
  <si>
    <t xml:space="preserve">Expense </t>
  </si>
  <si>
    <t>Compensation of employees</t>
  </si>
  <si>
    <t xml:space="preserve">Use of goods &amp; services </t>
  </si>
  <si>
    <t xml:space="preserve">Interest </t>
  </si>
  <si>
    <t xml:space="preserve">Subsidies </t>
  </si>
  <si>
    <t xml:space="preserve">Social benefits </t>
  </si>
  <si>
    <t xml:space="preserve">Other expense </t>
  </si>
  <si>
    <t>Gross operating balance</t>
  </si>
  <si>
    <t>Net acquisition of nonfinancial assets</t>
  </si>
  <si>
    <t>Budget Balance</t>
  </si>
  <si>
    <t>Net acquisition of financial assets</t>
  </si>
  <si>
    <t>Domestic</t>
  </si>
  <si>
    <t>Foreign</t>
  </si>
  <si>
    <t>Monetary gold and SDRs</t>
  </si>
  <si>
    <t>Net incurrence of liabilities</t>
  </si>
  <si>
    <r>
      <t>Table 10: Consumer Price Index (CPI) and Inflation Rate: January 2009 to June 2017</t>
    </r>
    <r>
      <rPr>
        <b/>
        <vertAlign val="superscript"/>
        <sz val="14"/>
        <color rgb="FF002060"/>
        <rFont val="Segoe UI"/>
        <family val="2"/>
      </rPr>
      <t xml:space="preserve"> 1</t>
    </r>
  </si>
  <si>
    <t>Month</t>
  </si>
  <si>
    <t>January</t>
  </si>
  <si>
    <t>July</t>
  </si>
  <si>
    <t>Average</t>
  </si>
  <si>
    <r>
      <t>Year-on-Year Inflation Rate</t>
    </r>
    <r>
      <rPr>
        <b/>
        <vertAlign val="superscript"/>
        <sz val="12"/>
        <color rgb="FF002060"/>
        <rFont val="Segoe UI"/>
        <family val="2"/>
      </rPr>
      <t>2</t>
    </r>
  </si>
  <si>
    <r>
      <t>+1.5</t>
    </r>
    <r>
      <rPr>
        <vertAlign val="superscript"/>
        <sz val="11"/>
        <color rgb="FF002060"/>
        <rFont val="Segoe UI"/>
        <family val="2"/>
      </rPr>
      <t xml:space="preserve"> </t>
    </r>
  </si>
  <si>
    <r>
      <t>+6.1</t>
    </r>
    <r>
      <rPr>
        <vertAlign val="superscript"/>
        <sz val="11"/>
        <color rgb="FF002060"/>
        <rFont val="Segoe UI"/>
        <family val="2"/>
      </rPr>
      <t xml:space="preserve"> </t>
    </r>
  </si>
  <si>
    <r>
      <t>+4.8</t>
    </r>
    <r>
      <rPr>
        <vertAlign val="superscript"/>
        <sz val="11"/>
        <color rgb="FF002060"/>
        <rFont val="Segoe UI"/>
        <family val="2"/>
      </rPr>
      <t xml:space="preserve"> </t>
    </r>
  </si>
  <si>
    <r>
      <t>+3.2</t>
    </r>
    <r>
      <rPr>
        <vertAlign val="superscript"/>
        <sz val="11"/>
        <color rgb="FF002060"/>
        <rFont val="Segoe UI"/>
        <family val="2"/>
      </rPr>
      <t xml:space="preserve"> </t>
    </r>
  </si>
  <si>
    <r>
      <t>+4.0</t>
    </r>
    <r>
      <rPr>
        <vertAlign val="superscript"/>
        <sz val="11"/>
        <color rgb="FF002060"/>
        <rFont val="Segoe UI"/>
        <family val="2"/>
      </rPr>
      <t xml:space="preserve"> </t>
    </r>
  </si>
  <si>
    <r>
      <t>+0.2</t>
    </r>
    <r>
      <rPr>
        <vertAlign val="superscript"/>
        <sz val="11"/>
        <color rgb="FF002060"/>
        <rFont val="Segoe UI"/>
        <family val="2"/>
      </rPr>
      <t xml:space="preserve"> </t>
    </r>
  </si>
  <si>
    <r>
      <t>+1.3</t>
    </r>
    <r>
      <rPr>
        <vertAlign val="superscript"/>
        <sz val="11"/>
        <color rgb="FF002060"/>
        <rFont val="Segoe UI"/>
        <family val="2"/>
      </rPr>
      <t xml:space="preserve"> </t>
    </r>
  </si>
  <si>
    <r>
      <t>+2.3</t>
    </r>
    <r>
      <rPr>
        <vertAlign val="superscript"/>
        <sz val="11"/>
        <color rgb="FF002060"/>
        <rFont val="Segoe UI"/>
        <family val="2"/>
      </rPr>
      <t xml:space="preserve"> </t>
    </r>
  </si>
  <si>
    <r>
      <t>+6.4</t>
    </r>
    <r>
      <rPr>
        <vertAlign val="superscript"/>
        <sz val="11"/>
        <color rgb="FF002060"/>
        <rFont val="Segoe UI"/>
        <family val="2"/>
      </rPr>
      <t xml:space="preserve"> </t>
    </r>
  </si>
  <si>
    <r>
      <t>Headline Inflation Rate</t>
    </r>
    <r>
      <rPr>
        <b/>
        <vertAlign val="superscript"/>
        <sz val="12"/>
        <color rgb="FF002060"/>
        <rFont val="Segoe UI"/>
        <family val="2"/>
      </rPr>
      <t>3</t>
    </r>
  </si>
  <si>
    <r>
      <t>+2.5</t>
    </r>
    <r>
      <rPr>
        <vertAlign val="superscript"/>
        <sz val="11"/>
        <color rgb="FF002060"/>
        <rFont val="Segoe UI"/>
        <family val="2"/>
      </rPr>
      <t xml:space="preserve"> </t>
    </r>
  </si>
  <si>
    <r>
      <t>+2.9</t>
    </r>
    <r>
      <rPr>
        <vertAlign val="superscript"/>
        <sz val="11"/>
        <color rgb="FF002060"/>
        <rFont val="Segoe UI"/>
        <family val="2"/>
      </rPr>
      <t xml:space="preserve"> </t>
    </r>
  </si>
  <si>
    <t>+6.5</t>
  </si>
  <si>
    <r>
      <t>+3.9</t>
    </r>
    <r>
      <rPr>
        <vertAlign val="superscript"/>
        <sz val="11"/>
        <color rgb="FF002060"/>
        <rFont val="Segoe UI"/>
        <family val="2"/>
      </rPr>
      <t xml:space="preserve"> </t>
    </r>
  </si>
  <si>
    <r>
      <t>+3.5</t>
    </r>
    <r>
      <rPr>
        <vertAlign val="superscript"/>
        <sz val="11"/>
        <color rgb="FF002060"/>
        <rFont val="Segoe UI"/>
        <family val="2"/>
      </rPr>
      <t xml:space="preserve"> </t>
    </r>
  </si>
  <si>
    <r>
      <t>+1.0</t>
    </r>
    <r>
      <rPr>
        <vertAlign val="superscript"/>
        <sz val="11"/>
        <color rgb="FF002060"/>
        <rFont val="Segoe UI"/>
        <family val="2"/>
      </rPr>
      <t xml:space="preserve"> </t>
    </r>
  </si>
  <si>
    <r>
      <t>+2.4</t>
    </r>
    <r>
      <rPr>
        <vertAlign val="superscript"/>
        <sz val="11"/>
        <color rgb="FF002060"/>
        <rFont val="Segoe UI"/>
        <family val="2"/>
      </rPr>
      <t xml:space="preserve"> </t>
    </r>
  </si>
  <si>
    <r>
      <rPr>
        <vertAlign val="superscript"/>
        <sz val="10"/>
        <color rgb="FF002060"/>
        <rFont val="Segoe UI"/>
        <family val="2"/>
      </rPr>
      <t xml:space="preserve">1 </t>
    </r>
    <r>
      <rPr>
        <sz val="10"/>
        <color rgb="FF002060"/>
        <rFont val="Segoe UI"/>
        <family val="2"/>
      </rPr>
      <t xml:space="preserve">Effective April 2013, the new CPI is based on an updated basket of goods and services derived from the 2012 Household Budget Survey. </t>
    </r>
  </si>
  <si>
    <t xml:space="preserve">  The base period is January – December 2012 = 100. </t>
  </si>
  <si>
    <r>
      <t>2</t>
    </r>
    <r>
      <rPr>
        <sz val="10"/>
        <color rgb="FF002060"/>
        <rFont val="Segoe UI"/>
        <family val="2"/>
      </rPr>
      <t xml:space="preserve"> Year-on-Year Inflation Rate for the period ended June 2017.</t>
    </r>
  </si>
  <si>
    <r>
      <rPr>
        <vertAlign val="superscript"/>
        <sz val="10"/>
        <color rgb="FF002060"/>
        <rFont val="Segoe UI"/>
        <family val="2"/>
      </rPr>
      <t xml:space="preserve">3 </t>
    </r>
    <r>
      <rPr>
        <sz val="10"/>
        <color rgb="FF002060"/>
        <rFont val="Segoe UI"/>
        <family val="2"/>
      </rPr>
      <t>Headline Inflation Rate for the twelve-month period ended June 2017.</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</si>
  <si>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</si>
  <si>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</si>
  <si>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</si>
  <si>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</si>
  <si>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Sources: Statistics Mauritius and Bank of Mauritius. </t>
  </si>
  <si>
    <t>Table 11: Outstanding Public Sector Debt: March 2016 to March 2017</t>
  </si>
  <si>
    <t>(Provisional)</t>
  </si>
  <si>
    <r>
      <t xml:space="preserve">1.  Short-term Domestic Obligations </t>
    </r>
    <r>
      <rPr>
        <vertAlign val="superscript"/>
        <sz val="10"/>
        <rFont val="Segoe UI"/>
        <family val="2"/>
      </rPr>
      <t>1</t>
    </r>
  </si>
  <si>
    <r>
      <t xml:space="preserve">2. Medium-term Domestic Obligations </t>
    </r>
    <r>
      <rPr>
        <vertAlign val="superscript"/>
        <sz val="10"/>
        <rFont val="Segoe UI"/>
        <family val="2"/>
      </rPr>
      <t>1</t>
    </r>
  </si>
  <si>
    <r>
      <t xml:space="preserve">3. Long-term Domestic Obligations </t>
    </r>
    <r>
      <rPr>
        <vertAlign val="superscript"/>
        <sz val="10"/>
        <rFont val="Segoe UI"/>
        <family val="2"/>
      </rPr>
      <t>1</t>
    </r>
  </si>
  <si>
    <t>4. Government securities issued for mopping up excess liquidity</t>
  </si>
  <si>
    <t>5. Domestic Central Government Debt (1+2+3+4)</t>
  </si>
  <si>
    <t>6. External Government Debt</t>
  </si>
  <si>
    <t>7. Extra Budgetary Unit Domestic Debt</t>
  </si>
  <si>
    <t>8. Extra Budgetary Unit External Debt</t>
  </si>
  <si>
    <t>9. Local Government Domestic Debt</t>
  </si>
  <si>
    <t>10. Public Enterprise Domestic Debt</t>
  </si>
  <si>
    <t>11. Public Enterprise External Debt</t>
  </si>
  <si>
    <t>12. Domestic Public Sector Debt (5+7+9+10)</t>
  </si>
  <si>
    <t>13. External Public Sector Debt (6+8+11)</t>
  </si>
  <si>
    <t>14. Total Public Sector Debt (12+13)</t>
  </si>
  <si>
    <r>
      <rPr>
        <vertAlign val="superscript"/>
        <sz val="10"/>
        <rFont val="Segoe UI"/>
        <family val="2"/>
      </rPr>
      <t>1</t>
    </r>
    <r>
      <rPr>
        <sz val="10"/>
        <rFont val="Segoe UI"/>
        <family val="2"/>
      </rPr>
      <t xml:space="preserve"> By original maturity.</t>
    </r>
  </si>
  <si>
    <t>Notes: (i) Short-term: Up to 12 months; Medium-term: Over 1 year but less than 5 years; Long-term: 5 years and above.</t>
  </si>
  <si>
    <t xml:space="preserve">            (ii) Figures in brackets are percentages to GDP.</t>
  </si>
  <si>
    <t xml:space="preserve">           (iii) Figures may not add up to totals due to rounding.</t>
  </si>
  <si>
    <t>Source: Ministry of Finance and Economic Development, Government of Mauritius.</t>
  </si>
  <si>
    <r>
      <t>Table 12: Headline, CPI and Core Inflation Rates: December 2014 to June 2017</t>
    </r>
    <r>
      <rPr>
        <b/>
        <vertAlign val="superscript"/>
        <sz val="10"/>
        <color rgb="FF002060"/>
        <rFont val="Segoe UI"/>
        <family val="2"/>
      </rPr>
      <t>1</t>
    </r>
  </si>
  <si>
    <t xml:space="preserve">Headline </t>
  </si>
  <si>
    <t>Year-on-Year CPI Inflation</t>
  </si>
  <si>
    <r>
      <t>Headline</t>
    </r>
    <r>
      <rPr>
        <b/>
        <vertAlign val="superscript"/>
        <sz val="10"/>
        <color rgb="FF002060"/>
        <rFont val="Segoe UI"/>
        <family val="2"/>
      </rPr>
      <t xml:space="preserve"> </t>
    </r>
  </si>
  <si>
    <r>
      <t>CORE1</t>
    </r>
    <r>
      <rPr>
        <b/>
        <vertAlign val="superscript"/>
        <sz val="10"/>
        <color rgb="FF002060"/>
        <rFont val="Segoe UI"/>
        <family val="2"/>
      </rPr>
      <t xml:space="preserve"> </t>
    </r>
  </si>
  <si>
    <r>
      <t>CORE2</t>
    </r>
    <r>
      <rPr>
        <b/>
        <vertAlign val="superscript"/>
        <sz val="10"/>
        <color rgb="FF002060"/>
        <rFont val="Segoe UI"/>
        <family val="2"/>
      </rPr>
      <t xml:space="preserve"> </t>
    </r>
  </si>
  <si>
    <r>
      <t>TRIM10</t>
    </r>
    <r>
      <rPr>
        <b/>
        <vertAlign val="superscript"/>
        <sz val="10"/>
        <color rgb="FF002060"/>
        <rFont val="Segoe UI"/>
        <family val="2"/>
      </rPr>
      <t xml:space="preserve"> </t>
    </r>
  </si>
  <si>
    <t>Year-on-Year CORE1</t>
  </si>
  <si>
    <t>Year-on-Year CORE2</t>
  </si>
  <si>
    <r>
      <rPr>
        <vertAlign val="superscript"/>
        <sz val="9"/>
        <color rgb="FF002060"/>
        <rFont val="Segoe UI"/>
        <family val="2"/>
      </rPr>
      <t>1</t>
    </r>
    <r>
      <rPr>
        <sz val="9"/>
        <color rgb="FF002060"/>
        <rFont val="Segoe UI"/>
        <family val="2"/>
      </rPr>
      <t xml:space="preserve"> Effective April 2013, Core inflation data are compiled using the new basket of goods and services derived from the 2012 Household Budget Survey.</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</si>
  <si>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</si>
  <si>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</si>
  <si>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</si>
  <si>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</si>
  <si>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</si>
  <si>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t xml:space="preserve">          (v)  Year-on-Year CPI inflation is computed as the change in the Consumer Price Index (CPI)  for a given month compared with the same month </t>
  </si>
  <si>
    <t xml:space="preserve">               of the preceding year in percentage terms.</t>
  </si>
  <si>
    <t xml:space="preserve">         (vi)Year-on-Year CORE1 excludes "Food, Beverages and Tobacco" components and mortgage interest on housing loan from Year-on-Year CPI inflation. </t>
  </si>
  <si>
    <t xml:space="preserve">         (vii)Year-on-Year CORE2 excludes Food, Beverages, Tobacco, mortgage interest, energy prices and administered prices from Year-on-Year CPI inflation.</t>
  </si>
  <si>
    <t>Source: Research and Economic Analysis Department.</t>
  </si>
  <si>
    <t>Table 13: Selected Price Indicators: 2014Q1 to 2017Q1</t>
  </si>
  <si>
    <r>
      <t>Wage Rate Index</t>
    </r>
    <r>
      <rPr>
        <b/>
        <vertAlign val="superscript"/>
        <sz val="10"/>
        <rFont val="Segoe UI"/>
        <family val="2"/>
      </rPr>
      <t xml:space="preserve"> 1</t>
    </r>
  </si>
  <si>
    <r>
      <t xml:space="preserve">Producer Price Index of the Manufacturing sector
(PPI-M) </t>
    </r>
    <r>
      <rPr>
        <b/>
        <vertAlign val="superscript"/>
        <sz val="10"/>
        <rFont val="Segoe UI"/>
        <family val="2"/>
      </rPr>
      <t>2</t>
    </r>
  </si>
  <si>
    <r>
      <t xml:space="preserve">Producer Price Index of the Agricultural sector
(PPI-A) </t>
    </r>
    <r>
      <rPr>
        <b/>
        <vertAlign val="superscript"/>
        <sz val="10"/>
        <rFont val="Segoe UI"/>
        <family val="2"/>
      </rPr>
      <t>2</t>
    </r>
  </si>
  <si>
    <r>
      <t>Construction Price Index</t>
    </r>
    <r>
      <rPr>
        <b/>
        <vertAlign val="superscript"/>
        <sz val="10"/>
        <rFont val="Segoe UI"/>
        <family val="2"/>
      </rPr>
      <t xml:space="preserve"> 3</t>
    </r>
  </si>
  <si>
    <r>
      <t xml:space="preserve">Imports Price Index </t>
    </r>
    <r>
      <rPr>
        <b/>
        <vertAlign val="superscript"/>
        <sz val="10"/>
        <rFont val="Segoe UI"/>
        <family val="2"/>
      </rPr>
      <t>2</t>
    </r>
  </si>
  <si>
    <r>
      <t>Exports Price Index</t>
    </r>
    <r>
      <rPr>
        <b/>
        <vertAlign val="superscript"/>
        <sz val="10"/>
        <rFont val="Segoe UI"/>
        <family val="2"/>
      </rPr>
      <t xml:space="preserve"> 2</t>
    </r>
  </si>
  <si>
    <r>
      <rPr>
        <vertAlign val="superscript"/>
        <sz val="9"/>
        <color theme="1"/>
        <rFont val="Segoe UI"/>
        <family val="2"/>
      </rPr>
      <t>1</t>
    </r>
    <r>
      <rPr>
        <sz val="9"/>
        <color theme="1"/>
        <rFont val="Segoe UI"/>
        <family val="2"/>
      </rPr>
      <t xml:space="preserve"> Base Year: 2011Q4 = 100.</t>
    </r>
  </si>
  <si>
    <r>
      <rPr>
        <vertAlign val="superscript"/>
        <sz val="9"/>
        <color theme="1"/>
        <rFont val="Segoe UI"/>
        <family val="2"/>
      </rPr>
      <t>2</t>
    </r>
    <r>
      <rPr>
        <sz val="9"/>
        <color theme="1"/>
        <rFont val="Segoe UI"/>
        <family val="2"/>
      </rPr>
      <t xml:space="preserve"> Base Year: 2013 = 100.</t>
    </r>
  </si>
  <si>
    <r>
      <rPr>
        <vertAlign val="superscript"/>
        <sz val="9"/>
        <color theme="1"/>
        <rFont val="Segoe UI"/>
        <family val="2"/>
      </rPr>
      <t>3</t>
    </r>
    <r>
      <rPr>
        <sz val="9"/>
        <color theme="1"/>
        <rFont val="Segoe UI"/>
        <family val="2"/>
      </rPr>
      <t xml:space="preserve"> Base Year: 2009Q2 = 100.</t>
    </r>
  </si>
  <si>
    <t>Table 14: Bank of Mauritius Assets and Liabilities as at end June 2017 (Provisional)</t>
  </si>
  <si>
    <t xml:space="preserve">Rupees        </t>
  </si>
  <si>
    <t>ASSETS</t>
  </si>
  <si>
    <t>Foreign Assets</t>
  </si>
  <si>
    <t>Cash and Cash Equivalents</t>
  </si>
  <si>
    <t>Other Balances and Placements</t>
  </si>
  <si>
    <t>Interest Receivable</t>
  </si>
  <si>
    <t>Other Investments</t>
  </si>
  <si>
    <t>Domestic Assets</t>
  </si>
  <si>
    <t xml:space="preserve">Loans and Advances </t>
  </si>
  <si>
    <t>Investment in Government Securities</t>
  </si>
  <si>
    <t>Computer Software</t>
  </si>
  <si>
    <t>Property, Plant and Equipment</t>
  </si>
  <si>
    <t>Other Assets</t>
  </si>
  <si>
    <t>TOTAL ASSETS</t>
  </si>
  <si>
    <t>LIABILITIES</t>
  </si>
  <si>
    <t>Currency in Circulation</t>
  </si>
  <si>
    <t>Demand Deposits:</t>
  </si>
  <si>
    <t xml:space="preserve">       Government</t>
  </si>
  <si>
    <t xml:space="preserve">       Banks</t>
  </si>
  <si>
    <t xml:space="preserve">       Other Financial Institutions </t>
  </si>
  <si>
    <t xml:space="preserve">       Others</t>
  </si>
  <si>
    <t>Bank of Mauritius Instruments</t>
  </si>
  <si>
    <t>Provisions</t>
  </si>
  <si>
    <t>Employee Benefits</t>
  </si>
  <si>
    <t>Other Liabilities</t>
  </si>
  <si>
    <t>TOTAL LIABILITIES</t>
  </si>
  <si>
    <t>CAPITAL AND RESERVES</t>
  </si>
  <si>
    <t>Stated Capital</t>
  </si>
  <si>
    <t>Reserves</t>
  </si>
  <si>
    <t>TOTAL CAPITAL AND RESERVES</t>
  </si>
  <si>
    <t>Total Comprehensive Income</t>
  </si>
  <si>
    <t>*</t>
  </si>
  <si>
    <t>TOTAL LIABILITIES,CAPITAL AND RESERVES</t>
  </si>
  <si>
    <t xml:space="preserve"> </t>
  </si>
  <si>
    <t>*- After Appropriation to Reserves</t>
  </si>
  <si>
    <t>Source: Accounting and Budgeting Division.</t>
  </si>
  <si>
    <r>
      <t>Table 15: Sectoral Balance Sheet of Bank of Mauritius</t>
    </r>
    <r>
      <rPr>
        <b/>
        <vertAlign val="superscript"/>
        <sz val="14"/>
        <color rgb="FF002060"/>
        <rFont val="Segoe UI"/>
        <family val="2"/>
      </rPr>
      <t>1</t>
    </r>
    <r>
      <rPr>
        <b/>
        <sz val="14"/>
        <color rgb="FF002060"/>
        <rFont val="Segoe UI"/>
        <family val="2"/>
      </rPr>
      <t>: May 2016 to May 2017</t>
    </r>
  </si>
  <si>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</si>
  <si>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</si>
  <si>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</si>
  <si>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</si>
  <si>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</si>
  <si>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</si>
  <si>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</si>
  <si>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</si>
  <si>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</si>
  <si>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</si>
  <si>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</si>
  <si>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</si>
  <si>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</si>
  <si>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</si>
  <si>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</si>
  <si>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</si>
  <si>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</si>
  <si>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</si>
  <si>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</si>
  <si>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</si>
  <si>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</si>
  <si>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</si>
  <si>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</si>
  <si>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</si>
  <si>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</si>
  <si>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</si>
  <si>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</si>
  <si>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</si>
  <si>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Liabilities</t>
  </si>
  <si>
    <t>L1</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</si>
  <si>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</si>
  <si>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</si>
  <si>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</si>
  <si>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</si>
  <si>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</si>
  <si>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</si>
  <si>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</si>
  <si>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</si>
  <si>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</si>
  <si>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</si>
  <si>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</si>
  <si>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</si>
  <si>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</si>
  <si>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</si>
  <si>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</si>
  <si>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</si>
  <si>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color rgb="FF002060"/>
        <rFont val="Segoe UI"/>
        <family val="2"/>
      </rPr>
      <t>2</t>
    </r>
  </si>
  <si>
    <t>L6</t>
  </si>
  <si>
    <t>L7</t>
  </si>
  <si>
    <t>L8</t>
  </si>
  <si>
    <t>L9</t>
  </si>
  <si>
    <t>Other Accounts Payable</t>
  </si>
  <si>
    <t>L10</t>
  </si>
  <si>
    <r>
      <rPr>
        <vertAlign val="superscript"/>
        <sz val="10"/>
        <color rgb="FF002060"/>
        <rFont val="Segoe UI"/>
        <family val="2"/>
      </rPr>
      <t xml:space="preserve"> 1</t>
    </r>
    <r>
      <rPr>
        <sz val="10"/>
        <color rgb="FF002060"/>
        <rFont val="Segoe UI"/>
        <family val="2"/>
      </rPr>
      <t xml:space="preserve"> The sectoral balance sheet contains the stock and flow data for all categories of assets and liabilities of the Bank of Mauriitus based on the concepts and principles of the IMF Monetary and Financial Statistics Manual (2000).</t>
    </r>
  </si>
  <si>
    <r>
      <t xml:space="preserve"> 2 </t>
    </r>
    <r>
      <rPr>
        <sz val="10"/>
        <color rgb="FF002060"/>
        <rFont val="Segoe UI"/>
        <family val="2"/>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</si>
  <si>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</si>
  <si>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 xml:space="preserve"> Figures may not add up to totals due to rounding.</t>
  </si>
  <si>
    <t xml:space="preserve"> Source: Research and Economic Analysis Department.</t>
  </si>
  <si>
    <r>
      <t>Table 16: Central Bank Survey</t>
    </r>
    <r>
      <rPr>
        <b/>
        <vertAlign val="superscript"/>
        <sz val="14"/>
        <color rgb="FF002060"/>
        <rFont val="Segoe UI"/>
        <family val="2"/>
      </rPr>
      <t>1</t>
    </r>
    <r>
      <rPr>
        <b/>
        <sz val="14"/>
        <color rgb="FF002060"/>
        <rFont val="Segoe UI"/>
        <family val="2"/>
      </rPr>
      <t>: May 2016 to May 2017</t>
    </r>
  </si>
  <si>
    <t xml:space="preserve">Net Foreign Assets </t>
  </si>
  <si>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</si>
  <si>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</si>
  <si>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</si>
  <si>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</si>
  <si>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</si>
  <si>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2"/>
        <color rgb="FF002060"/>
        <rFont val="Segoe UI"/>
        <family val="2"/>
      </rPr>
      <t>2</t>
    </r>
  </si>
  <si>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</si>
  <si>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</si>
  <si>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</si>
  <si>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</si>
  <si>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</si>
  <si>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</si>
  <si>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</si>
  <si>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</si>
  <si>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</si>
  <si>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</si>
  <si>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</si>
  <si>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</si>
  <si>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t>Other Items (net)</t>
  </si>
  <si>
    <r>
      <t xml:space="preserve">1 </t>
    </r>
    <r>
      <rPr>
        <sz val="10"/>
        <color rgb="FF002060"/>
        <rFont val="Segoe UI"/>
        <family val="2"/>
      </rPr>
      <t>The Central Bank Survey (CBS)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</si>
  <si>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</si>
  <si>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 xml:space="preserve">2 </t>
    </r>
    <r>
      <rPr>
        <sz val="10"/>
        <color rgb="FF002060"/>
        <rFont val="Segoe UI"/>
        <family val="2"/>
      </rPr>
      <t>Following IMF recommendations in January 2013, with effect from January 2010, liabilities to Central Government now include deposits of budgetary central government, extra-budgetary units and social security funds, as well as their</t>
    </r>
  </si>
  <si>
    <t xml:space="preserve">  holdings of Bank of Mauritius securities, which were formerly classified as "Deposits and Securities Other than Shares, Excluded from Monetary Base".</t>
  </si>
  <si>
    <t>Figures may not add up to totals due to rounding.</t>
  </si>
  <si>
    <t>Table 17: Consolidated Statement of Assets and Liabilities of Banks as at end-May 2017</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</si>
  <si>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</si>
  <si>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</si>
  <si>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</si>
  <si>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</si>
  <si>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</si>
  <si>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</si>
  <si>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</si>
  <si>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</si>
  <si>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</si>
  <si>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</si>
  <si>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</si>
  <si>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</si>
  <si>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</si>
  <si>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</si>
  <si>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</si>
  <si>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</si>
  <si>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</si>
  <si>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</si>
  <si>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</si>
  <si>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</si>
  <si>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</si>
  <si>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</si>
  <si>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</si>
  <si>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</si>
  <si>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</si>
  <si>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</si>
  <si>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</si>
  <si>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</si>
  <si>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</si>
  <si>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r>
      <t>7.  Interbank Borrowings (</t>
    </r>
    <r>
      <rPr>
        <b/>
        <i/>
        <sz val="12"/>
        <color indexed="56"/>
        <rFont val="Segoe UI"/>
        <family val="2"/>
      </rPr>
      <t>National Currency</t>
    </r>
    <r>
      <rPr>
        <b/>
        <sz val="12"/>
        <color indexed="56"/>
        <rFont val="Segoe UI"/>
        <family val="2"/>
      </rPr>
      <t>)</t>
    </r>
  </si>
  <si>
    <t xml:space="preserve">8.  Borrowings </t>
  </si>
  <si>
    <t xml:space="preserve">        (i)    Bank of Mauritius</t>
  </si>
  <si>
    <t xml:space="preserve">               (a)     Secured Advances</t>
  </si>
  <si>
    <t xml:space="preserve">               (b)     Loan raised through Repos</t>
  </si>
  <si>
    <t xml:space="preserve">               (c)     Bills Rediscounted</t>
  </si>
  <si>
    <t xml:space="preserve">               (d)     Others</t>
  </si>
  <si>
    <r>
      <t xml:space="preserve">        (ii)   Banks in Mauritius</t>
    </r>
    <r>
      <rPr>
        <vertAlign val="superscript"/>
        <sz val="12"/>
        <color indexed="56"/>
        <rFont val="Segoe UI"/>
        <family val="2"/>
      </rPr>
      <t xml:space="preserve"> 1</t>
    </r>
  </si>
  <si>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</si>
  <si>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</si>
  <si>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</si>
  <si>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</si>
  <si>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</si>
  <si>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</si>
  <si>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</si>
  <si>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</si>
  <si>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</si>
  <si>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 Other Liabilities</t>
  </si>
  <si>
    <t>12. Total Liabilities</t>
  </si>
  <si>
    <t>13. Acceptances, Documentary Credits and Guarantees, Endorsements on A/c of Customers</t>
  </si>
  <si>
    <t>14. Inward Bills Held for Collection</t>
  </si>
  <si>
    <t>15. Spot Foreign Exchange sold</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</si>
  <si>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</si>
  <si>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</si>
  <si>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</si>
  <si>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</si>
  <si>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</si>
  <si>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</si>
  <si>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</si>
  <si>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</si>
  <si>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</si>
  <si>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</si>
  <si>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</si>
  <si>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</si>
  <si>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r>
      <t>6.  Interbank Loans (</t>
    </r>
    <r>
      <rPr>
        <b/>
        <i/>
        <sz val="12"/>
        <color indexed="56"/>
        <rFont val="Segoe UI"/>
        <family val="2"/>
      </rPr>
      <t>National Currency</t>
    </r>
    <r>
      <rPr>
        <b/>
        <sz val="12"/>
        <color indexed="56"/>
        <rFont val="Segoe UI"/>
        <family val="2"/>
      </rPr>
      <t>)</t>
    </r>
  </si>
  <si>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</si>
  <si>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</si>
  <si>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</si>
  <si>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</si>
  <si>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</si>
  <si>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</si>
  <si>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</si>
  <si>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</si>
  <si>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</si>
  <si>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</si>
  <si>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</si>
  <si>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</si>
  <si>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</si>
  <si>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</si>
  <si>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</si>
  <si>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</si>
  <si>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</si>
  <si>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</si>
  <si>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</si>
  <si>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</si>
  <si>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</si>
  <si>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</si>
  <si>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</si>
  <si>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</si>
  <si>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</si>
  <si>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</si>
  <si>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</si>
  <si>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</si>
  <si>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</si>
  <si>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</si>
  <si>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</si>
  <si>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</si>
  <si>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</si>
  <si>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</si>
  <si>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r>
      <t xml:space="preserve">        (iii)  Other Balances </t>
    </r>
    <r>
      <rPr>
        <vertAlign val="superscript"/>
        <sz val="12"/>
        <color indexed="56"/>
        <rFont val="Segoe UI"/>
        <family val="2"/>
      </rPr>
      <t>2</t>
    </r>
  </si>
  <si>
    <t>12. Fixed Assets (Cost or Valuation)</t>
  </si>
  <si>
    <t>13. Other Assets</t>
  </si>
  <si>
    <t>14. Total Assets</t>
  </si>
  <si>
    <t>15.  Acceptances, Documentary Credits and Guarantees, Endorsements on A/c of Customers</t>
  </si>
  <si>
    <t>16. Outward Bills Held for Collection</t>
  </si>
  <si>
    <t>17. Spot Foreign Exchange Purchased</t>
  </si>
  <si>
    <r>
      <rPr>
        <vertAlign val="superscript"/>
        <sz val="9"/>
        <color indexed="56"/>
        <rFont val="Segoe UI"/>
        <family val="2"/>
      </rPr>
      <t>1</t>
    </r>
    <r>
      <rPr>
        <sz val="9"/>
        <color indexed="56"/>
        <rFont val="Segoe UI"/>
        <family val="2"/>
      </rPr>
      <t xml:space="preserve"> Includes Foreign Currency Interbank Borrowings</t>
    </r>
  </si>
  <si>
    <r>
      <rPr>
        <vertAlign val="superscript"/>
        <sz val="9"/>
        <color indexed="56"/>
        <rFont val="Segoe UI"/>
        <family val="2"/>
      </rPr>
      <t>2</t>
    </r>
    <r>
      <rPr>
        <sz val="9"/>
        <color indexed="56"/>
        <rFont val="Segoe UI"/>
        <family val="2"/>
      </rPr>
      <t xml:space="preserve"> Includes Foreign Currency Interbank Loans</t>
    </r>
  </si>
  <si>
    <t>Table 18: Consolidated Statement of Assets and Liabilities of Banks as at end-May 2017</t>
  </si>
  <si>
    <t>Rupees</t>
  </si>
  <si>
    <t>ASSETS EMPLOYED</t>
  </si>
  <si>
    <t>Cash in Hand &amp; Balances with BOM</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</si>
  <si>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</si>
  <si>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</si>
  <si>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</si>
  <si>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</si>
  <si>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</si>
  <si>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</si>
  <si>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</si>
  <si>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</si>
  <si>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</si>
  <si>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</si>
  <si>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</si>
  <si>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Fixed Assets</t>
  </si>
  <si>
    <t>less:</t>
  </si>
  <si>
    <t>Deposits</t>
  </si>
  <si>
    <t xml:space="preserve">     Demand</t>
  </si>
  <si>
    <t xml:space="preserve">     Savings</t>
  </si>
  <si>
    <t xml:space="preserve">     Time</t>
  </si>
  <si>
    <t xml:space="preserve">     Margins</t>
  </si>
  <si>
    <t>Borrowings</t>
  </si>
  <si>
    <t xml:space="preserve">     Bank of Mauritius</t>
  </si>
  <si>
    <t xml:space="preserve">     Banks in Mauritius</t>
  </si>
  <si>
    <t xml:space="preserve">     Banks Abroad</t>
  </si>
  <si>
    <t xml:space="preserve">     Others</t>
  </si>
  <si>
    <t>FINANCED BY</t>
  </si>
  <si>
    <t>CAPITAL &amp; RESERVES</t>
  </si>
  <si>
    <t>Issued &amp; Paid-Up Capital</t>
  </si>
  <si>
    <t>Reserves &amp; Surplus</t>
  </si>
  <si>
    <t>LOANS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</si>
  <si>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</si>
  <si>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</si>
  <si>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</si>
  <si>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</si>
  <si>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</si>
  <si>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</si>
  <si>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</si>
  <si>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</si>
  <si>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Table 19a: Banks* - Assets: May 2016 to May 2017</t>
  </si>
  <si>
    <t>End</t>
  </si>
  <si>
    <t>RESERVES</t>
  </si>
  <si>
    <t>FOREIGN ASSETS</t>
  </si>
  <si>
    <t>CLAIMS ON CENTRAL GOVERNMENT</t>
  </si>
  <si>
    <r>
      <t>CLAIMS ON PRIVATE SECTOR</t>
    </r>
    <r>
      <rPr>
        <b/>
        <vertAlign val="superscript"/>
        <sz val="12"/>
        <color rgb="FF002060"/>
        <rFont val="Segoe UI"/>
        <family val="2"/>
      </rPr>
      <t>1</t>
    </r>
  </si>
  <si>
    <t>Claims on</t>
  </si>
  <si>
    <t xml:space="preserve">Claims </t>
  </si>
  <si>
    <t xml:space="preserve">Other </t>
  </si>
  <si>
    <t xml:space="preserve">TOTAL </t>
  </si>
  <si>
    <t>Acceptances</t>
  </si>
  <si>
    <t>of</t>
  </si>
  <si>
    <t xml:space="preserve">Cash </t>
  </si>
  <si>
    <t>Balances</t>
  </si>
  <si>
    <t>Bank of</t>
  </si>
  <si>
    <t xml:space="preserve">Foreign </t>
  </si>
  <si>
    <t>Treasury</t>
  </si>
  <si>
    <t>Government</t>
  </si>
  <si>
    <t>Advances</t>
  </si>
  <si>
    <t>Local Bills</t>
  </si>
  <si>
    <t>Bills</t>
  </si>
  <si>
    <t>Investment</t>
  </si>
  <si>
    <t>Global</t>
  </si>
  <si>
    <t>on</t>
  </si>
  <si>
    <r>
      <t>Assets</t>
    </r>
    <r>
      <rPr>
        <b/>
        <vertAlign val="superscript"/>
        <sz val="12"/>
        <color rgb="FF002060"/>
        <rFont val="Segoe UI"/>
        <family val="2"/>
      </rPr>
      <t>2</t>
    </r>
  </si>
  <si>
    <t>Documentary</t>
  </si>
  <si>
    <t>in</t>
  </si>
  <si>
    <t xml:space="preserve">with </t>
  </si>
  <si>
    <t>Mauritius</t>
  </si>
  <si>
    <t xml:space="preserve">with  </t>
  </si>
  <si>
    <t>Securities</t>
  </si>
  <si>
    <t xml:space="preserve">Notes  </t>
  </si>
  <si>
    <t>outside</t>
  </si>
  <si>
    <t>Purchased</t>
  </si>
  <si>
    <t>Recei-</t>
  </si>
  <si>
    <t>and</t>
  </si>
  <si>
    <t>in Shares</t>
  </si>
  <si>
    <t>Business</t>
  </si>
  <si>
    <t>Banks</t>
  </si>
  <si>
    <t>Credits and</t>
  </si>
  <si>
    <t>Hand</t>
  </si>
  <si>
    <t>Discounted</t>
  </si>
  <si>
    <t>vable</t>
  </si>
  <si>
    <t>Licence</t>
  </si>
  <si>
    <t>Guarantees</t>
  </si>
  <si>
    <t>Abroad</t>
  </si>
  <si>
    <t>Coins</t>
  </si>
  <si>
    <t>Debentures</t>
  </si>
  <si>
    <t>Holders</t>
  </si>
  <si>
    <t xml:space="preserve">Oct-10 </t>
  </si>
  <si>
    <r>
      <t xml:space="preserve">1 </t>
    </r>
    <r>
      <rPr>
        <sz val="10"/>
        <color rgb="FF002060"/>
        <rFont val="Segoe UI"/>
        <family val="2"/>
      </rPr>
      <t>For a breakdown, see Table 21</t>
    </r>
  </si>
  <si>
    <r>
      <t>2</t>
    </r>
    <r>
      <rPr>
        <sz val="10"/>
        <color rgb="FF002060"/>
        <rFont val="Segoe UI"/>
        <family val="2"/>
      </rPr>
      <t>Include Interbank Loans and Fixed Assets.</t>
    </r>
  </si>
  <si>
    <r>
      <t xml:space="preserve">* </t>
    </r>
    <r>
      <rPr>
        <sz val="10"/>
        <color rgb="FF002060"/>
        <rFont val="Segoe UI"/>
        <family val="2"/>
      </rPr>
      <t>Based on the segmental reporting of assets and liabilities of banks.</t>
    </r>
  </si>
  <si>
    <t>Table 19b*: Banks - Liabilities: May 2016  to May 2017</t>
  </si>
  <si>
    <t>Capital</t>
  </si>
  <si>
    <t>DEPOSITS</t>
  </si>
  <si>
    <t xml:space="preserve">Interbank </t>
  </si>
  <si>
    <t>BORROWINGS FROM</t>
  </si>
  <si>
    <t>Other</t>
  </si>
  <si>
    <t>TOTAL</t>
  </si>
  <si>
    <t>Demand</t>
  </si>
  <si>
    <r>
      <t>Savings</t>
    </r>
    <r>
      <rPr>
        <b/>
        <vertAlign val="superscript"/>
        <sz val="12"/>
        <color rgb="FF002060"/>
        <rFont val="Segoe UI"/>
        <family val="2"/>
      </rPr>
      <t>1</t>
    </r>
  </si>
  <si>
    <t>Time</t>
  </si>
  <si>
    <r>
      <t xml:space="preserve">Deposits </t>
    </r>
    <r>
      <rPr>
        <b/>
        <vertAlign val="superscript"/>
        <sz val="12"/>
        <color rgb="FF002060"/>
        <rFont val="Segoe UI"/>
        <family val="2"/>
      </rPr>
      <t>3</t>
    </r>
  </si>
  <si>
    <t>from</t>
  </si>
  <si>
    <t>Payable</t>
  </si>
  <si>
    <r>
      <t>Liabilities</t>
    </r>
    <r>
      <rPr>
        <b/>
        <vertAlign val="superscript"/>
        <sz val="12"/>
        <color rgb="FF002060"/>
        <rFont val="Segoe UI"/>
        <family val="2"/>
      </rPr>
      <t>2</t>
    </r>
  </si>
  <si>
    <t>on Account</t>
  </si>
  <si>
    <t>Credits</t>
  </si>
  <si>
    <t>Currency</t>
  </si>
  <si>
    <t>of Customers</t>
  </si>
  <si>
    <r>
      <t>1</t>
    </r>
    <r>
      <rPr>
        <sz val="10"/>
        <color rgb="FF002060"/>
        <rFont val="Segoe UI"/>
        <family val="2"/>
      </rPr>
      <t xml:space="preserve"> Include margin deposits.</t>
    </r>
  </si>
  <si>
    <r>
      <t>2</t>
    </r>
    <r>
      <rPr>
        <sz val="10"/>
        <color rgb="FF002060"/>
        <rFont val="Segoe UI"/>
        <family val="2"/>
      </rPr>
      <t xml:space="preserve"> Include borrowings from other institutions (local and foreign).</t>
    </r>
  </si>
  <si>
    <r>
      <t xml:space="preserve">3 </t>
    </r>
    <r>
      <rPr>
        <sz val="10"/>
        <color rgb="FF002060"/>
        <rFont val="Segoe UI"/>
        <family val="2"/>
      </rPr>
      <t>Include budgetary and extra-budgetary units as from July 2013</t>
    </r>
  </si>
  <si>
    <t>Table 20: Sectoral Balance Sheet of Banks*: May 2016 to May 2017</t>
  </si>
  <si>
    <t>Transferable deposits</t>
  </si>
  <si>
    <t>Savings deposits</t>
  </si>
  <si>
    <t>Time deposits</t>
  </si>
  <si>
    <t xml:space="preserve">Mar-09 </t>
  </si>
  <si>
    <t>Deposits Excluded from Broad Money</t>
  </si>
  <si>
    <t>Securities Other than Shares, Excluded from Broad Money</t>
  </si>
  <si>
    <t>* The sectoral balance sheet contains the stock and flow data for all categories of assets and liabilities of banks, based on the concepts and principles of the IMF Monetary and Financial Statistics Manual (2000).</t>
  </si>
  <si>
    <t>Table 21: Sectoral Balance Sheet of Non-Bank Deposit-Taking Institutions*: May 2016 to May 2017</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</si>
  <si>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</si>
  <si>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</si>
  <si>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 (2000).</t>
  </si>
  <si>
    <t>Source: Statistics Division.</t>
  </si>
  <si>
    <t>Table 22: Sectoral Balance Sheet of Other Depository Corporations*: May 2016 to May 2017</t>
  </si>
  <si>
    <t xml:space="preserve"> (Rs million)</t>
  </si>
  <si>
    <t>Mar-09</t>
  </si>
  <si>
    <r>
      <t xml:space="preserve"># </t>
    </r>
    <r>
      <rPr>
        <sz val="10"/>
        <color rgb="FF002060"/>
        <rFont val="Segoe UI"/>
        <family val="2"/>
      </rPr>
      <t>Figures for November 2005 through May 2006 have been revised upwards following reclassification of data by one bank.</t>
    </r>
  </si>
  <si>
    <r>
      <t>*</t>
    </r>
    <r>
      <rPr>
        <sz val="10"/>
        <color rgb="FF002060"/>
        <rFont val="Segoe UI"/>
        <family val="2"/>
      </rPr>
      <t xml:space="preserve"> Other Depository Corporations consist of banks holding a Banking Licence and institutions other than banks which are licensed to transact deposit-taking business in Mauritius.</t>
    </r>
  </si>
  <si>
    <r>
      <t>Table 23: Other Depository Corporations Survey</t>
    </r>
    <r>
      <rPr>
        <b/>
        <vertAlign val="superscript"/>
        <sz val="14"/>
        <color rgb="FF002060"/>
        <rFont val="Segoe UI"/>
        <family val="2"/>
      </rPr>
      <t xml:space="preserve">1 2  </t>
    </r>
    <r>
      <rPr>
        <b/>
        <sz val="14"/>
        <color rgb="FF002060"/>
        <rFont val="Segoe UI"/>
        <family val="2"/>
      </rPr>
      <t>: May 2016 to May 2017</t>
    </r>
  </si>
  <si>
    <t>Apr-15</t>
  </si>
  <si>
    <r>
      <t>Net Foreign Assets</t>
    </r>
    <r>
      <rPr>
        <b/>
        <vertAlign val="superscript"/>
        <sz val="12"/>
        <color rgb="FF002060"/>
        <rFont val="Segoe UI"/>
        <family val="2"/>
      </rPr>
      <t xml:space="preserve"> </t>
    </r>
  </si>
  <si>
    <r>
      <t xml:space="preserve">    Claims on nonresidents</t>
    </r>
    <r>
      <rPr>
        <vertAlign val="superscript"/>
        <sz val="12"/>
        <color rgb="FF002060"/>
        <rFont val="Segoe UI"/>
        <family val="2"/>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</si>
  <si>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</si>
  <si>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</si>
  <si>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</si>
  <si>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</si>
  <si>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</si>
  <si>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</si>
  <si>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</si>
  <si>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</si>
  <si>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</si>
  <si>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</si>
  <si>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</si>
  <si>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</si>
  <si>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</si>
  <si>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</si>
  <si>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</si>
  <si>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</si>
  <si>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r>
      <t xml:space="preserve"># </t>
    </r>
    <r>
      <rPr>
        <i/>
        <sz val="9"/>
        <color rgb="FF002060"/>
        <rFont val="Segoe UI"/>
        <family val="2"/>
      </rPr>
      <t>Figures for November 2005 through May 2006 have been revised upwards following reclassification of data by one bank.</t>
    </r>
  </si>
  <si>
    <r>
      <t xml:space="preserve">1 </t>
    </r>
    <r>
      <rPr>
        <sz val="10"/>
        <color rgb="FF002060"/>
        <rFont val="Segoe UI"/>
        <family val="2"/>
      </rPr>
      <t xml:space="preserve">The Other Depository Corporations (ODC) covers all institutional units, i.e Banks and non-bank deposit taking institutions that issue liabilities included in the national definition of broad money.The Other Depository Corporation Survey (ODCS) </t>
    </r>
  </si>
  <si>
    <t>is derived from the sectoral balance sheets of Other Depository Corporations.</t>
  </si>
  <si>
    <r>
      <rPr>
        <vertAlign val="superscript"/>
        <sz val="10"/>
        <color rgb="FF002060"/>
        <rFont val="Segoe UI"/>
        <family val="2"/>
      </rPr>
      <t>2</t>
    </r>
    <r>
      <rPr>
        <sz val="10"/>
        <color rgb="FF002060"/>
        <rFont val="Segoe UI"/>
        <family val="2"/>
      </rPr>
      <t xml:space="preserve"> Following IMF recommendations in January 2013, with effect from January 2010, deposits of social security funds and extra-budgetary units, which were formerly included in Broad Money Liabilities (BML), have been re-classified as central government deposits, excluded from Broad Money.</t>
    </r>
  </si>
  <si>
    <r>
      <t xml:space="preserve">Table 24: Depository Corporations Survey </t>
    </r>
    <r>
      <rPr>
        <b/>
        <vertAlign val="superscript"/>
        <sz val="14"/>
        <color rgb="FF002060"/>
        <rFont val="Segoe UI"/>
        <family val="2"/>
      </rPr>
      <t xml:space="preserve">1  2 </t>
    </r>
    <r>
      <rPr>
        <b/>
        <sz val="14"/>
        <color rgb="FF002060"/>
        <rFont val="Segoe UI"/>
        <family val="2"/>
      </rPr>
      <t>: May 2016 to May 2017</t>
    </r>
  </si>
  <si>
    <t>Jun-14</t>
  </si>
  <si>
    <t xml:space="preserve">    Claims on Nonresidents </t>
  </si>
  <si>
    <t xml:space="preserve">    Liabilities to Nonresidents</t>
  </si>
  <si>
    <r>
      <t>Domestic Claims</t>
    </r>
    <r>
      <rPr>
        <b/>
        <vertAlign val="superscript"/>
        <sz val="12"/>
        <color rgb="FF002060"/>
        <rFont val="Segoe UI"/>
        <family val="2"/>
      </rPr>
      <t xml:space="preserve"> </t>
    </r>
  </si>
  <si>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</si>
  <si>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</si>
  <si>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</si>
  <si>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</si>
  <si>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</si>
  <si>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</si>
  <si>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</si>
  <si>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</si>
  <si>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</si>
  <si>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</si>
  <si>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</si>
  <si>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r>
      <t xml:space="preserve">1 </t>
    </r>
    <r>
      <rPr>
        <sz val="10"/>
        <color rgb="FF002060"/>
        <rFont val="Segoe UI"/>
        <family val="2"/>
      </rPr>
      <t xml:space="preserve">The Depository Corporations Survey covers the accounts of the depository corporations and is a consolidation of the Central Bank Survey and the Other Depository Corporations Survey. </t>
    </r>
  </si>
  <si>
    <r>
      <rPr>
        <vertAlign val="superscript"/>
        <sz val="10"/>
        <color rgb="FF002060"/>
        <rFont val="Segoe UI"/>
        <family val="2"/>
      </rPr>
      <t>2</t>
    </r>
    <r>
      <rPr>
        <sz val="10"/>
        <color rgb="FF002060"/>
        <rFont val="Segoe UI"/>
        <family val="2"/>
      </rPr>
      <t xml:space="preserve"> Following IMF recommendations in January 2013, with effect from January 2010, liabilities to Central Government now include deposits of budgetary central government, </t>
    </r>
  </si>
  <si>
    <t xml:space="preserve">   extra-budgetary units and social security funds, as well as their holdings of Bank of Mauritius securities, which were formerly classified as "Deposits and Securities Other than Shares, Excluded from Monetary Base".</t>
  </si>
  <si>
    <r>
      <t xml:space="preserve">Table 25a: Components and Sources of Monetary Base </t>
    </r>
    <r>
      <rPr>
        <b/>
        <vertAlign val="superscript"/>
        <sz val="14"/>
        <color rgb="FF002060"/>
        <rFont val="Segoe UI"/>
        <family val="2"/>
      </rPr>
      <t xml:space="preserve">1 2 </t>
    </r>
    <r>
      <rPr>
        <b/>
        <sz val="14"/>
        <color rgb="FF002060"/>
        <rFont val="Segoe UI"/>
        <family val="2"/>
      </rPr>
      <t>: May 2016 to May 2017</t>
    </r>
  </si>
  <si>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</si>
  <si>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</si>
  <si>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</si>
  <si>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</si>
  <si>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</si>
  <si>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</si>
  <si>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</si>
  <si>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Other</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</si>
  <si>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</si>
  <si>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</si>
  <si>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</si>
  <si>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</si>
  <si>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</si>
  <si>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</si>
  <si>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</si>
  <si>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</si>
  <si>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t xml:space="preserve">Table 25b: Components and Sources of Broad Money Liabilities </t>
    </r>
    <r>
      <rPr>
        <b/>
        <vertAlign val="superscript"/>
        <sz val="14"/>
        <color rgb="FF002060"/>
        <rFont val="Segoe UI"/>
        <family val="2"/>
      </rPr>
      <t xml:space="preserve">1 2 </t>
    </r>
    <r>
      <rPr>
        <b/>
        <sz val="14"/>
        <color rgb="FF002060"/>
        <rFont val="Segoe UI"/>
        <family val="2"/>
      </rPr>
      <t>: May 2016 to May 2017</t>
    </r>
  </si>
  <si>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</si>
  <si>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</si>
  <si>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</si>
  <si>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</si>
  <si>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</si>
  <si>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</si>
  <si>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</si>
  <si>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</si>
  <si>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</si>
  <si>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</si>
  <si>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</si>
  <si>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</si>
  <si>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</si>
  <si>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</si>
  <si>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</si>
  <si>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</si>
  <si>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</si>
  <si>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</si>
  <si>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</si>
  <si>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vertAlign val="superscript"/>
        <sz val="10"/>
        <color rgb="FF002060"/>
        <rFont val="Segoe UI"/>
        <family val="2"/>
      </rPr>
      <t>1</t>
    </r>
    <r>
      <rPr>
        <sz val="10"/>
        <color rgb="FF002060"/>
        <rFont val="Segoe UI"/>
        <family val="2"/>
      </rPr>
      <t xml:space="preserve"> Based on the methodology of  the IMF's Depository Corporations Survey framework.</t>
    </r>
  </si>
  <si>
    <r>
      <rPr>
        <vertAlign val="superscript"/>
        <sz val="10"/>
        <color rgb="FF002060"/>
        <rFont val="Segoe UI"/>
        <family val="2"/>
      </rPr>
      <t>2</t>
    </r>
    <r>
      <rPr>
        <sz val="10"/>
        <color rgb="FF002060"/>
        <rFont val="Segoe UI"/>
        <family val="2"/>
      </rPr>
      <t xml:space="preserve"> Following IMF recommendations in January 2013, with effect from January 2010, liabilities to Central Government include deposits of budgetary central government,</t>
    </r>
  </si>
  <si>
    <t>Table 26: Banks - Sectorwise Distribution of Credit to the Private Sector: May 2017</t>
  </si>
  <si>
    <t>SECTORS</t>
  </si>
  <si>
    <t>OVERDRAFTS</t>
  </si>
  <si>
    <t>BILLS</t>
  </si>
  <si>
    <t>FOREIGN</t>
  </si>
  <si>
    <t>INVESTMENTS</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</si>
  <si>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</si>
  <si>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</si>
  <si>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</si>
  <si>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</si>
  <si>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</si>
  <si>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</si>
  <si>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</si>
  <si>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</si>
  <si>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</si>
  <si>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</si>
  <si>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</si>
  <si>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</si>
  <si>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</si>
  <si>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</si>
  <si>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</si>
  <si>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</si>
  <si>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</si>
  <si>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</si>
  <si>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</si>
  <si>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</si>
  <si>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</si>
  <si>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</si>
  <si>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</si>
  <si>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</si>
  <si>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</si>
  <si>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</si>
  <si>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</si>
  <si>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</si>
  <si>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</si>
  <si>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</si>
  <si>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</si>
  <si>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</si>
  <si>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</si>
  <si>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</si>
  <si>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</si>
  <si>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</si>
  <si>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</si>
  <si>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</si>
  <si>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</si>
  <si>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</si>
  <si>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</si>
  <si>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</si>
  <si>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</si>
  <si>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</si>
  <si>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</si>
  <si>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</si>
  <si>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</si>
  <si>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</si>
  <si>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</si>
  <si>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</si>
  <si>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</si>
  <si>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</si>
  <si>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</si>
  <si>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</si>
  <si>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</si>
  <si>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</si>
  <si>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</si>
  <si>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</si>
  <si>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</si>
  <si>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</si>
  <si>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</si>
  <si>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</si>
  <si>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</si>
  <si>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</si>
  <si>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</si>
  <si>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</si>
  <si>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</si>
  <si>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</si>
  <si>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</si>
  <si>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</si>
  <si>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</si>
  <si>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</si>
  <si>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</si>
  <si>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</si>
  <si>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</si>
  <si>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</si>
  <si>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</si>
  <si>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</si>
  <si>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</si>
  <si>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</si>
  <si>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</si>
  <si>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</si>
  <si>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</si>
  <si>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</si>
  <si>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</si>
  <si>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</si>
  <si>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</si>
  <si>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</si>
  <si>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</si>
  <si>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</si>
  <si>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</si>
  <si>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</si>
  <si>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</si>
  <si>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Personal</t>
    </r>
    <r>
      <rPr>
        <b/>
        <vertAlign val="superscript"/>
        <sz val="10"/>
        <color rgb="FF002060"/>
        <rFont val="Segoe UI"/>
        <family val="2"/>
      </rPr>
      <t xml:space="preserve"> 1</t>
    </r>
  </si>
  <si>
    <r>
      <t xml:space="preserve">Professional </t>
    </r>
    <r>
      <rPr>
        <b/>
        <vertAlign val="superscript"/>
        <sz val="10"/>
        <color rgb="FF002060"/>
        <rFont val="Segoe UI"/>
        <family val="2"/>
      </rPr>
      <t>2</t>
    </r>
  </si>
  <si>
    <t>Education</t>
  </si>
  <si>
    <t>Human Resource Development Certificate Holders</t>
  </si>
  <si>
    <t>Media, Entertainment and Recreational Activities</t>
  </si>
  <si>
    <r>
      <t>1</t>
    </r>
    <r>
      <rPr>
        <sz val="10"/>
        <color rgb="FF002060"/>
        <rFont val="Segoe UI"/>
        <family val="2"/>
      </rPr>
      <t>Refers to individuals on payrolls.</t>
    </r>
  </si>
  <si>
    <r>
      <t>2</t>
    </r>
    <r>
      <rPr>
        <sz val="10"/>
        <color rgb="FF002060"/>
        <rFont val="Segoe UI"/>
        <family val="2"/>
      </rPr>
      <t>Refers to facilities granted to professional bodies or individuals for the purpose of carrying out day-to-day business.</t>
    </r>
  </si>
  <si>
    <t>Claims on Global Business Licence Holders amounted to Rs56,875.9 million at the end of May 2017.</t>
  </si>
  <si>
    <t>Table 27: Banks - Sectorwise Distribution of Credit to the Private Sector: May 2016 to May 2017</t>
  </si>
  <si>
    <t xml:space="preserve">Nov-10 </t>
  </si>
  <si>
    <t>Dec-10</t>
  </si>
  <si>
    <t>Jan-11</t>
  </si>
  <si>
    <t>Mar-13</t>
  </si>
  <si>
    <t>Apr-13</t>
  </si>
  <si>
    <t>May-13</t>
  </si>
  <si>
    <t>June-13</t>
  </si>
  <si>
    <t>July-13</t>
  </si>
  <si>
    <t>Aug-13</t>
  </si>
  <si>
    <t>Sep-13</t>
  </si>
  <si>
    <t>Oct-13</t>
  </si>
  <si>
    <t>Feb-14</t>
  </si>
  <si>
    <t>Mar-14</t>
  </si>
  <si>
    <t>Apr-14</t>
  </si>
  <si>
    <t>May-14</t>
  </si>
  <si>
    <t>June-14</t>
  </si>
  <si>
    <t>July-14</t>
  </si>
  <si>
    <t xml:space="preserve">      Building &amp; Housing Contractors</t>
  </si>
  <si>
    <t>Nov-13</t>
  </si>
  <si>
    <t>Dec-13</t>
  </si>
  <si>
    <t>Jan-14</t>
  </si>
  <si>
    <t>Modernisation &amp; Expansion Enterprise Cert Holders</t>
  </si>
  <si>
    <r>
      <t xml:space="preserve">Personal </t>
    </r>
    <r>
      <rPr>
        <b/>
        <vertAlign val="superscript"/>
        <sz val="12"/>
        <color rgb="FF002060"/>
        <rFont val="Segoe UI"/>
        <family val="2"/>
      </rPr>
      <t>1</t>
    </r>
  </si>
  <si>
    <r>
      <t xml:space="preserve">Professional </t>
    </r>
    <r>
      <rPr>
        <b/>
        <vertAlign val="superscript"/>
        <sz val="12"/>
        <color rgb="FF002060"/>
        <rFont val="Segoe UI"/>
        <family val="2"/>
      </rPr>
      <t>2</t>
    </r>
  </si>
  <si>
    <t>Claims on Global Business Licence Holders</t>
  </si>
  <si>
    <r>
      <t xml:space="preserve">1 </t>
    </r>
    <r>
      <rPr>
        <sz val="10"/>
        <color rgb="FF002060"/>
        <rFont val="Segoe UI"/>
        <family val="2"/>
      </rPr>
      <t>Refers to individuals on payrolls.</t>
    </r>
  </si>
  <si>
    <r>
      <t>2</t>
    </r>
    <r>
      <rPr>
        <sz val="10"/>
        <color rgb="FF002060"/>
        <rFont val="Segoe UI"/>
        <family val="2"/>
      </rPr>
      <t xml:space="preserve"> Refers to facilities granted to professional bodies or individuals for the purpose of carrying out day-to-day business.</t>
    </r>
  </si>
  <si>
    <t>Table 28: Principal Interest Rates: May 2016 to May 2017</t>
  </si>
  <si>
    <t>(Per cent per annum)</t>
  </si>
  <si>
    <t xml:space="preserve">                                           </t>
  </si>
  <si>
    <t xml:space="preserve">Dec-10 </t>
  </si>
  <si>
    <t xml:space="preserve">Jan-11 </t>
  </si>
  <si>
    <t xml:space="preserve">Feb-11 </t>
  </si>
  <si>
    <t xml:space="preserve">Mar-11 </t>
  </si>
  <si>
    <t>Apr-11</t>
  </si>
  <si>
    <t xml:space="preserve">Aug-11 </t>
  </si>
  <si>
    <r>
      <t xml:space="preserve">Sep-11 </t>
    </r>
    <r>
      <rPr>
        <sz val="10"/>
        <rFont val="Arial"/>
        <family val="2"/>
      </rPr>
      <t/>
    </r>
  </si>
  <si>
    <r>
      <t xml:space="preserve">Oct-11 </t>
    </r>
    <r>
      <rPr>
        <sz val="10"/>
        <rFont val="Arial"/>
        <family val="2"/>
      </rPr>
      <t/>
    </r>
  </si>
  <si>
    <r>
      <t xml:space="preserve">Nov-11 </t>
    </r>
    <r>
      <rPr>
        <sz val="10"/>
        <rFont val="Arial"/>
        <family val="2"/>
      </rPr>
      <t/>
    </r>
  </si>
  <si>
    <r>
      <t xml:space="preserve">Dec-11 </t>
    </r>
    <r>
      <rPr>
        <sz val="10"/>
        <rFont val="Arial"/>
        <family val="2"/>
      </rPr>
      <t/>
    </r>
  </si>
  <si>
    <t>Jan-12</t>
  </si>
  <si>
    <t>Feb-12</t>
  </si>
  <si>
    <t>Mar-12</t>
  </si>
  <si>
    <t>Apr-12</t>
  </si>
  <si>
    <t>May-12</t>
  </si>
  <si>
    <t>June-12</t>
  </si>
  <si>
    <t>July-12</t>
  </si>
  <si>
    <t>Aug-12</t>
  </si>
  <si>
    <t>Sep-12</t>
  </si>
  <si>
    <t>Oct-12</t>
  </si>
  <si>
    <t>Nov-12</t>
  </si>
  <si>
    <t>Dec-12</t>
  </si>
  <si>
    <t>Jan-13</t>
  </si>
  <si>
    <t>Feb-13</t>
  </si>
  <si>
    <t>August-14</t>
  </si>
  <si>
    <t>Sept-14</t>
  </si>
  <si>
    <t>Oct-14</t>
  </si>
  <si>
    <t>Nov-14</t>
  </si>
  <si>
    <t>Dec-14</t>
  </si>
  <si>
    <t>Jan-15</t>
  </si>
  <si>
    <t>Feb-15</t>
  </si>
  <si>
    <t>Mar-15</t>
  </si>
  <si>
    <t>May-15</t>
  </si>
  <si>
    <t>June-15</t>
  </si>
  <si>
    <t>July-15</t>
  </si>
  <si>
    <t>August-15</t>
  </si>
  <si>
    <t>Sept-15</t>
  </si>
  <si>
    <t>Oct-15</t>
  </si>
  <si>
    <t>Nov-15</t>
  </si>
  <si>
    <t>Dec-15</t>
  </si>
  <si>
    <t>Jan-16</t>
  </si>
  <si>
    <t>Feb-16</t>
  </si>
  <si>
    <t>Mar-16</t>
  </si>
  <si>
    <t>Apr-16</t>
  </si>
  <si>
    <t>May-16</t>
  </si>
  <si>
    <t>June-16</t>
  </si>
  <si>
    <t>July-16</t>
  </si>
  <si>
    <t>Aug-16</t>
  </si>
  <si>
    <t>Jan-17</t>
  </si>
  <si>
    <t>Feb-17</t>
  </si>
  <si>
    <t>Mar-17</t>
  </si>
  <si>
    <t>April-17</t>
  </si>
  <si>
    <t>May-17</t>
  </si>
  <si>
    <t>I. LENDING</t>
  </si>
  <si>
    <t xml:space="preserve">       Lombard Rate*</t>
  </si>
  <si>
    <r>
      <t xml:space="preserve">       Key Repo Rate </t>
    </r>
    <r>
      <rPr>
        <i/>
        <vertAlign val="superscript"/>
        <sz val="12"/>
        <color rgb="FF002060"/>
        <rFont val="Segoe UI"/>
        <family val="2"/>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</si>
  <si>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</si>
  <si>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</si>
  <si>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</si>
  <si>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</si>
  <si>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</si>
  <si>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</si>
  <si>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</si>
  <si>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</si>
  <si>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</si>
  <si>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</si>
  <si>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</si>
  <si>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</si>
  <si>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</si>
  <si>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</si>
  <si>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</si>
  <si>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</si>
  <si>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</si>
  <si>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</si>
  <si>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</si>
  <si>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</si>
  <si>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</si>
  <si>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</si>
  <si>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7.00-8.50</t>
  </si>
  <si>
    <t>6.75-8.50</t>
  </si>
  <si>
    <t>6.25-8.50</t>
  </si>
  <si>
    <t>6.00-8.50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</si>
  <si>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</si>
  <si>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</si>
  <si>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</si>
  <si>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</si>
  <si>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</si>
  <si>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</si>
  <si>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</si>
  <si>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</si>
  <si>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</si>
  <si>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</si>
  <si>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</si>
  <si>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</si>
  <si>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</si>
  <si>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</si>
  <si>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</si>
  <si>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</si>
  <si>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</si>
  <si>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</si>
  <si>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</si>
  <si>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</si>
  <si>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</si>
  <si>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</si>
  <si>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</si>
  <si>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</si>
  <si>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</si>
  <si>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</si>
  <si>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</si>
  <si>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</si>
  <si>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5.75-18.66</t>
  </si>
  <si>
    <t>5.75-18.69</t>
  </si>
  <si>
    <t>5.75-18.99</t>
  </si>
  <si>
    <t>5.90-19.03</t>
  </si>
  <si>
    <t>6.25-19.04</t>
  </si>
  <si>
    <t>4.45-18.98</t>
  </si>
  <si>
    <t>3.50-18.94</t>
  </si>
  <si>
    <t>4.50-19.21</t>
  </si>
  <si>
    <t>4.10-19.05</t>
  </si>
  <si>
    <t>3.35-19.25</t>
  </si>
  <si>
    <t>3.50-19.03</t>
  </si>
  <si>
    <t>4.45-19.07</t>
  </si>
  <si>
    <t>3.40-19.06</t>
  </si>
  <si>
    <t>4.40-19.14</t>
  </si>
  <si>
    <t>4.85-19.26</t>
  </si>
  <si>
    <t>4.50-18.96</t>
  </si>
  <si>
    <t>4.98-19.08</t>
  </si>
  <si>
    <t>4.45-18.72</t>
  </si>
  <si>
    <t>4.45-18.67</t>
  </si>
  <si>
    <t>5.65-18.68</t>
  </si>
  <si>
    <t>4.25-18.77</t>
  </si>
  <si>
    <t>3.40-18.66</t>
  </si>
  <si>
    <t>4.20-17.40</t>
  </si>
  <si>
    <t>4.00-18.67</t>
  </si>
  <si>
    <t>3.50-18.69</t>
  </si>
  <si>
    <t>4.90-18.93</t>
  </si>
  <si>
    <t>4.00-19.07</t>
  </si>
  <si>
    <t>5.00-18.67</t>
  </si>
  <si>
    <t>3.30-18.66</t>
  </si>
  <si>
    <t>3.30-18.65</t>
  </si>
  <si>
    <t>3.20-18.68</t>
  </si>
  <si>
    <t>3.20-18.76</t>
  </si>
  <si>
    <t>3.25-18.50</t>
  </si>
  <si>
    <t>3.20-18.50</t>
  </si>
  <si>
    <t>2.95-18.40</t>
  </si>
  <si>
    <t>3.15-18.30</t>
  </si>
  <si>
    <t>2.90-17.15</t>
  </si>
  <si>
    <t>3.05-18.15</t>
  </si>
  <si>
    <t>3.15-18.50</t>
  </si>
  <si>
    <t>3.00-18.15</t>
  </si>
  <si>
    <t>3.00-18.50</t>
  </si>
  <si>
    <t>2.90-18.50</t>
  </si>
  <si>
    <t>2.85-18.50</t>
  </si>
  <si>
    <t>2.85-17.75</t>
  </si>
  <si>
    <t>2.90-17.75</t>
  </si>
  <si>
    <t>2.80-18.50</t>
  </si>
  <si>
    <t>2.80-17.75</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</si>
  <si>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</si>
  <si>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</si>
  <si>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</si>
  <si>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</si>
  <si>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</si>
  <si>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</si>
  <si>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</si>
  <si>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</si>
  <si>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</si>
  <si>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</si>
  <si>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</si>
  <si>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</si>
  <si>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</si>
  <si>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</si>
  <si>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</si>
  <si>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</si>
  <si>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</si>
  <si>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</si>
  <si>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</si>
  <si>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</si>
  <si>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</si>
  <si>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</si>
  <si>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</si>
  <si>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6.00-11.15</t>
  </si>
  <si>
    <t>5.90-14.40</t>
  </si>
  <si>
    <t>5.50-14.40</t>
  </si>
  <si>
    <t>5.50-11.15</t>
  </si>
  <si>
    <t>4.10-12.00</t>
  </si>
  <si>
    <t>5.50-12.00</t>
  </si>
  <si>
    <t>5.50-14.15</t>
  </si>
  <si>
    <t>5.30-14.15</t>
  </si>
  <si>
    <t>3.40-18.65</t>
  </si>
  <si>
    <t>4.50-14.15</t>
  </si>
  <si>
    <t>5.60-14.15</t>
  </si>
  <si>
    <t>5.65-14.15</t>
  </si>
  <si>
    <t>4.25-10.75</t>
  </si>
  <si>
    <t>3.40-10.65</t>
  </si>
  <si>
    <t>4.20-16.65</t>
  </si>
  <si>
    <t>4.00-10.65</t>
  </si>
  <si>
    <t>5.00-10.65</t>
  </si>
  <si>
    <t>5.00-14.00</t>
  </si>
  <si>
    <t>2.17-13.00</t>
  </si>
  <si>
    <t>5.00-14.15</t>
  </si>
  <si>
    <t>3.30-10.75</t>
  </si>
  <si>
    <t>3.20-10.65</t>
  </si>
  <si>
    <t>3.25-10.65</t>
  </si>
  <si>
    <t>4.50-10.65</t>
  </si>
  <si>
    <t>4.45-10.65</t>
  </si>
  <si>
    <t>4.60-10.20</t>
  </si>
  <si>
    <t>4.50-10.40</t>
  </si>
  <si>
    <t>3.10-13.00</t>
  </si>
  <si>
    <t>4.50-17.15</t>
  </si>
  <si>
    <t>3.15-10.40</t>
  </si>
  <si>
    <t>3.15-13.85</t>
  </si>
  <si>
    <t>3.12-13.15</t>
  </si>
  <si>
    <t>3.12-15.75</t>
  </si>
  <si>
    <t>3.12-16.90</t>
  </si>
  <si>
    <t>2.90-15.75</t>
  </si>
  <si>
    <t>2.90-12.75</t>
  </si>
  <si>
    <t>2.90-13.45</t>
  </si>
  <si>
    <t>2.90-10.75</t>
  </si>
  <si>
    <t>2.90-16.75</t>
  </si>
  <si>
    <t>2.80-16.90</t>
  </si>
  <si>
    <t>2.80-10.00</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</si>
  <si>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</si>
  <si>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</si>
  <si>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</si>
  <si>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</si>
  <si>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</si>
  <si>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</si>
  <si>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</si>
  <si>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</si>
  <si>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</si>
  <si>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</si>
  <si>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</si>
  <si>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</si>
  <si>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</si>
  <si>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</si>
  <si>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</si>
  <si>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</si>
  <si>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</si>
  <si>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</si>
  <si>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</si>
  <si>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</si>
  <si>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</si>
  <si>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</si>
  <si>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</si>
  <si>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</si>
  <si>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</si>
  <si>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</si>
  <si>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</si>
  <si>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</si>
  <si>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</si>
  <si>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</si>
  <si>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</si>
  <si>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</si>
  <si>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</si>
  <si>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</si>
  <si>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</si>
  <si>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</si>
  <si>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</si>
  <si>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</si>
  <si>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</si>
  <si>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</si>
  <si>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</si>
  <si>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3.65-18.64</t>
  </si>
  <si>
    <t>3.65-18.65</t>
  </si>
  <si>
    <t>3.65-18.75</t>
  </si>
  <si>
    <t>3.65-18.92</t>
  </si>
  <si>
    <t>3.65-18.96</t>
  </si>
  <si>
    <t>3.65-19.06</t>
  </si>
  <si>
    <t>3.65-19.11</t>
  </si>
  <si>
    <t>3.65-19.49</t>
  </si>
  <si>
    <t>3.40-19.00</t>
  </si>
  <si>
    <t>3.40-19.10</t>
  </si>
  <si>
    <t>3.40-19.48</t>
  </si>
  <si>
    <t>3.40-19.15</t>
  </si>
  <si>
    <t>3.40-19.32</t>
  </si>
  <si>
    <t>3.40-19.19</t>
  </si>
  <si>
    <t>3.40-18.94</t>
  </si>
  <si>
    <t>3.40-18.96</t>
  </si>
  <si>
    <t>3.40-18.67</t>
  </si>
  <si>
    <t>3.40-18.70</t>
  </si>
  <si>
    <t>3.40-18.78</t>
  </si>
  <si>
    <t>3.40-18.00</t>
  </si>
  <si>
    <t>3.40-18.71</t>
  </si>
  <si>
    <t>4.75-19.00</t>
  </si>
  <si>
    <t>4.95-18.82</t>
  </si>
  <si>
    <t>3.40-18.69</t>
  </si>
  <si>
    <t>2.00-18.74</t>
  </si>
  <si>
    <t>2.00-18.91</t>
  </si>
  <si>
    <t>2.00-18.71</t>
  </si>
  <si>
    <t>2.00-18.66</t>
  </si>
  <si>
    <t>2.00-18.50</t>
  </si>
  <si>
    <t>2.00-18.75</t>
  </si>
  <si>
    <t>2.00-18.00</t>
  </si>
  <si>
    <t>1.50-18.00</t>
  </si>
  <si>
    <t>2.70-18.23</t>
  </si>
  <si>
    <t>2.70-18.15</t>
  </si>
  <si>
    <t>2.70-18.50</t>
  </si>
  <si>
    <t>2.30-18.50</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</si>
  <si>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</si>
  <si>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</si>
  <si>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</si>
  <si>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</si>
  <si>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</si>
  <si>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</si>
  <si>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</si>
  <si>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</si>
  <si>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</si>
  <si>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</si>
  <si>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</si>
  <si>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</si>
  <si>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</si>
  <si>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</si>
  <si>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</si>
  <si>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</si>
  <si>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</si>
  <si>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</si>
  <si>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</si>
  <si>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</si>
  <si>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</si>
  <si>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</si>
  <si>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</si>
  <si>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</si>
  <si>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</si>
  <si>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</si>
  <si>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</si>
  <si>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</si>
  <si>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</si>
  <si>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</si>
  <si>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</si>
  <si>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</si>
  <si>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</si>
  <si>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</si>
  <si>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</si>
  <si>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</si>
  <si>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</si>
  <si>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</si>
  <si>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</si>
  <si>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</si>
  <si>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</si>
  <si>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7.50-14.00</t>
  </si>
  <si>
    <t>3.65-18.88</t>
  </si>
  <si>
    <t>3.65-18.89</t>
  </si>
  <si>
    <t>3.40-18.97</t>
  </si>
  <si>
    <t>3.40-18.92</t>
  </si>
  <si>
    <t>3.40-16.00</t>
  </si>
  <si>
    <t>3.40-19.07</t>
  </si>
  <si>
    <t>3.40-14.65</t>
  </si>
  <si>
    <t>3.40-18.90</t>
  </si>
  <si>
    <t>3.40-15.24</t>
  </si>
  <si>
    <t>3.40-15.40</t>
  </si>
  <si>
    <t>7.15-17.40</t>
  </si>
  <si>
    <t>7.00-17.40</t>
  </si>
  <si>
    <t>4.65-17.40</t>
  </si>
  <si>
    <t>6.70-17.40</t>
  </si>
  <si>
    <t>4.20-17.15</t>
  </si>
  <si>
    <t>6.70-17.15</t>
  </si>
  <si>
    <t>4.10-17.37</t>
  </si>
  <si>
    <t>2.70-17.15</t>
  </si>
  <si>
    <t>2.70-16.90</t>
  </si>
  <si>
    <t>2.70-17.75</t>
  </si>
  <si>
    <t>2.75-17.75</t>
  </si>
  <si>
    <t>3.65-17.75</t>
  </si>
  <si>
    <t>5.00-16.75</t>
  </si>
  <si>
    <t>3.50-16.75</t>
  </si>
  <si>
    <t>2.70-16.75</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</si>
  <si>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</si>
  <si>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</si>
  <si>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</si>
  <si>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</si>
  <si>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</si>
  <si>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</si>
  <si>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</si>
  <si>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</si>
  <si>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</si>
  <si>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</si>
  <si>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</si>
  <si>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</si>
  <si>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</si>
  <si>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</si>
  <si>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</si>
  <si>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</si>
  <si>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</si>
  <si>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</si>
  <si>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</si>
  <si>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</si>
  <si>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</si>
  <si>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</si>
  <si>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</si>
  <si>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</si>
  <si>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</si>
  <si>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</si>
  <si>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</si>
  <si>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</si>
  <si>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</si>
  <si>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</si>
  <si>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</si>
  <si>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</si>
  <si>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</si>
  <si>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5.50-18.64</t>
  </si>
  <si>
    <t>5.50-18.86</t>
  </si>
  <si>
    <t>5.50-18.66</t>
  </si>
  <si>
    <t>5.50-18.67</t>
  </si>
  <si>
    <t>5.50-18.90</t>
  </si>
  <si>
    <t>5.75-19.65</t>
  </si>
  <si>
    <t>5.75-18.91</t>
  </si>
  <si>
    <t>5.50-19.46</t>
  </si>
  <si>
    <t>5.50-19.42</t>
  </si>
  <si>
    <t>5.50-18.84</t>
  </si>
  <si>
    <t>6.00-18.70</t>
  </si>
  <si>
    <t>6.00-18.93</t>
  </si>
  <si>
    <t>6.00-18.65</t>
  </si>
  <si>
    <t>3.69-18.91</t>
  </si>
  <si>
    <t>6.25-18.80</t>
  </si>
  <si>
    <t>6.00-18.77</t>
  </si>
  <si>
    <t>6.00-18.69</t>
  </si>
  <si>
    <t>5.75-18.71</t>
  </si>
  <si>
    <t>6.25-18.67</t>
  </si>
  <si>
    <t>6.25-19.08</t>
  </si>
  <si>
    <t>6.00-18.00</t>
  </si>
  <si>
    <t>6.00-18.66</t>
  </si>
  <si>
    <t>6.00-18.72</t>
  </si>
  <si>
    <t>4.50-18.66</t>
  </si>
  <si>
    <t>4.50-18.00</t>
  </si>
  <si>
    <t>6.25-18.64</t>
  </si>
  <si>
    <t>6.15-18.95</t>
  </si>
  <si>
    <t>3.90-18.68</t>
  </si>
  <si>
    <t>3.90-18.64</t>
  </si>
  <si>
    <t>3.90-18.62</t>
  </si>
  <si>
    <t>3.90-18.00</t>
  </si>
  <si>
    <t>3.90-18.41</t>
  </si>
  <si>
    <t>3.90-18.50</t>
  </si>
  <si>
    <t>3.90-18.15</t>
  </si>
  <si>
    <t>3.90-18.25</t>
  </si>
  <si>
    <t>3.90-18.16</t>
  </si>
  <si>
    <t>4.50-18.15</t>
  </si>
  <si>
    <t>4.50-18.50</t>
  </si>
  <si>
    <t>4.00-18.00</t>
  </si>
  <si>
    <t>5.00-18.00</t>
  </si>
  <si>
    <t>4.25-18.00</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</si>
  <si>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</si>
  <si>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</si>
  <si>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</si>
  <si>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</si>
  <si>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</si>
  <si>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</si>
  <si>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</si>
  <si>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</si>
  <si>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</si>
  <si>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</si>
  <si>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</si>
  <si>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</si>
  <si>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</si>
  <si>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</si>
  <si>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</si>
  <si>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</si>
  <si>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</si>
  <si>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</si>
  <si>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</si>
  <si>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</si>
  <si>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</si>
  <si>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</si>
  <si>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5.50-16.88</t>
  </si>
  <si>
    <t>5.65-18.94</t>
  </si>
  <si>
    <t>5.65-18.91</t>
  </si>
  <si>
    <t>5.50-16.76</t>
  </si>
  <si>
    <t>5.40-14.15</t>
  </si>
  <si>
    <t>5.50-18.70</t>
  </si>
  <si>
    <t>5.50-17.15</t>
  </si>
  <si>
    <t>6.00-17.15</t>
  </si>
  <si>
    <t>6.00-17.40</t>
  </si>
  <si>
    <t>5.00-18.73</t>
  </si>
  <si>
    <t>6.00-18.80</t>
  </si>
  <si>
    <t>6.00-14.15</t>
  </si>
  <si>
    <t>5.40-17.40</t>
  </si>
  <si>
    <t>5.75-14.15</t>
  </si>
  <si>
    <t>5.10-14.15</t>
  </si>
  <si>
    <t>5.10-17.40</t>
  </si>
  <si>
    <t>6.15-14.50</t>
  </si>
  <si>
    <t>6.15-14.15</t>
  </si>
  <si>
    <t>6.15-17.40</t>
  </si>
  <si>
    <t>5.25-17.40</t>
  </si>
  <si>
    <t>5.25-18.41</t>
  </si>
  <si>
    <t>5.25-18.40</t>
  </si>
  <si>
    <t>5.25-18.32</t>
  </si>
  <si>
    <t>5.25-17.15</t>
  </si>
  <si>
    <t>5.50-18.12</t>
  </si>
  <si>
    <t>5.50-18.15</t>
  </si>
  <si>
    <t>6.00-18.15</t>
  </si>
  <si>
    <t>5.65-18.15</t>
  </si>
  <si>
    <t>5.00-18.15</t>
  </si>
  <si>
    <t>5.25-17.75</t>
  </si>
  <si>
    <t>5.10-17.75</t>
  </si>
  <si>
    <t>4.50-17.75</t>
  </si>
  <si>
    <t>4.25-17.75</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</si>
  <si>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</si>
  <si>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</si>
  <si>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</si>
  <si>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</si>
  <si>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</si>
  <si>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</si>
  <si>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</si>
  <si>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</si>
  <si>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</si>
  <si>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</si>
  <si>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</si>
  <si>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</si>
  <si>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</si>
  <si>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</si>
  <si>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</si>
  <si>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</si>
  <si>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</si>
  <si>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</si>
  <si>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</si>
  <si>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</si>
  <si>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</si>
  <si>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</si>
  <si>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</si>
  <si>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</si>
  <si>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</si>
  <si>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</si>
  <si>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</si>
  <si>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</si>
  <si>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</si>
  <si>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</si>
  <si>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</si>
  <si>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</si>
  <si>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</si>
  <si>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</si>
  <si>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</si>
  <si>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</si>
  <si>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</si>
  <si>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</si>
  <si>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</si>
  <si>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7.40-18.90</t>
  </si>
  <si>
    <t>7.40-19.15</t>
  </si>
  <si>
    <t>6.00-19.07</t>
  </si>
  <si>
    <t>4.40-19.16</t>
  </si>
  <si>
    <t>4.40-19.57</t>
  </si>
  <si>
    <t>6.25-19.00</t>
  </si>
  <si>
    <t>6.25-19.15</t>
  </si>
  <si>
    <t>5.85-19.00</t>
  </si>
  <si>
    <t>6.25-19.03</t>
  </si>
  <si>
    <t>6.25-19.05</t>
  </si>
  <si>
    <t>6.25-19.19</t>
  </si>
  <si>
    <t>5.85-19.15</t>
  </si>
  <si>
    <t>6.25-19.01</t>
  </si>
  <si>
    <t>6.25-18.95</t>
  </si>
  <si>
    <t>5.75 -19.02</t>
  </si>
  <si>
    <t>6.25 -18.89</t>
  </si>
  <si>
    <t>6.25 -18.69</t>
  </si>
  <si>
    <t>5.70-19.00</t>
  </si>
  <si>
    <t>6.25-18.00</t>
  </si>
  <si>
    <t>5.70-18.83</t>
  </si>
  <si>
    <t>6.25-18.66</t>
  </si>
  <si>
    <t>6.10-18.80</t>
  </si>
  <si>
    <t>6.25-15.50</t>
  </si>
  <si>
    <t>6.25-18.65</t>
  </si>
  <si>
    <t>4.00-18.65</t>
  </si>
  <si>
    <t>4.00-18.66</t>
  </si>
  <si>
    <t>4.00-18.54</t>
  </si>
  <si>
    <t>4.00-18.50</t>
  </si>
  <si>
    <t>4.00-18.41</t>
  </si>
  <si>
    <t>4.00-17.40</t>
  </si>
  <si>
    <t>4.00-18.16</t>
  </si>
  <si>
    <t>4.00-18.19</t>
  </si>
  <si>
    <t>4.00-18.15</t>
  </si>
  <si>
    <t>3.95-18.50</t>
  </si>
  <si>
    <t>3.95-18.15</t>
  </si>
  <si>
    <t>3.80-17.75</t>
  </si>
  <si>
    <t>4.00-17.75</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</si>
  <si>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</si>
  <si>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</si>
  <si>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</si>
  <si>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</si>
  <si>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</si>
  <si>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</si>
  <si>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</si>
  <si>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</si>
  <si>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</si>
  <si>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</si>
  <si>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</si>
  <si>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</si>
  <si>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</si>
  <si>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</si>
  <si>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</si>
  <si>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</si>
  <si>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</si>
  <si>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</si>
  <si>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</si>
  <si>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</si>
  <si>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</si>
  <si>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</si>
  <si>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</si>
  <si>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</si>
  <si>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</si>
  <si>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</si>
  <si>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</si>
  <si>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</si>
  <si>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</si>
  <si>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2.00-19.57</t>
  </si>
  <si>
    <t>2.00-19.91</t>
  </si>
  <si>
    <t>2.00-19.39</t>
  </si>
  <si>
    <t>2.00-19.35</t>
  </si>
  <si>
    <t>2.00-19.00</t>
  </si>
  <si>
    <t>2.00-18.25</t>
  </si>
  <si>
    <t xml:space="preserve">              - Housing</t>
  </si>
  <si>
    <t>8.00-19.50</t>
  </si>
  <si>
    <t>8.00-19.75</t>
  </si>
  <si>
    <t>8.00-18.50</t>
  </si>
  <si>
    <t>8.00-20.75</t>
  </si>
  <si>
    <t>8.00-20.25</t>
  </si>
  <si>
    <t>7.75-20.00</t>
  </si>
  <si>
    <t>7.00-20.00</t>
  </si>
  <si>
    <t>7.00-19.75</t>
  </si>
  <si>
    <t>7.00-19.50</t>
  </si>
  <si>
    <t>6.00-19.00</t>
  </si>
  <si>
    <t>3.00-17.25</t>
  </si>
  <si>
    <t>2.00-13.50</t>
  </si>
  <si>
    <t>2.00-13.40</t>
  </si>
  <si>
    <t>2.00-12.50</t>
  </si>
  <si>
    <t>3.00-12.50</t>
  </si>
  <si>
    <t>3.00-12.15</t>
  </si>
  <si>
    <t>2.00-12.15</t>
  </si>
  <si>
    <t>2.00-12.00</t>
  </si>
  <si>
    <t>2.00-13.15</t>
  </si>
  <si>
    <t>2.00-12.90</t>
  </si>
  <si>
    <t>2.00-13.25</t>
  </si>
  <si>
    <t>2.00-17.15</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</si>
  <si>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</si>
  <si>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</si>
  <si>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</si>
  <si>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</si>
  <si>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</si>
  <si>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</si>
  <si>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</si>
  <si>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</si>
  <si>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</si>
  <si>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</si>
  <si>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</si>
  <si>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</si>
  <si>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</si>
  <si>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</si>
  <si>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</si>
  <si>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</si>
  <si>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</si>
  <si>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</si>
  <si>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</si>
  <si>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</si>
  <si>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</si>
  <si>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</si>
  <si>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</si>
  <si>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</si>
  <si>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</si>
  <si>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</si>
  <si>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</si>
  <si>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</si>
  <si>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</si>
  <si>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</si>
  <si>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</si>
  <si>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</si>
  <si>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</si>
  <si>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</si>
  <si>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</si>
  <si>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4.40-17.65</t>
  </si>
  <si>
    <t>5.25-19.25</t>
  </si>
  <si>
    <t>5.25-19.16</t>
  </si>
  <si>
    <t>5.25-19.48</t>
  </si>
  <si>
    <t>5.00-19.36</t>
  </si>
  <si>
    <t>5.25-19.65</t>
  </si>
  <si>
    <t>4.65-19.32</t>
  </si>
  <si>
    <t>4.58-19.34</t>
  </si>
  <si>
    <t>4.60-19.28</t>
  </si>
  <si>
    <t>5.00-19.52</t>
  </si>
  <si>
    <t>5.00-19.20</t>
  </si>
  <si>
    <t>5.00-19.64</t>
  </si>
  <si>
    <t>5.00-19.30</t>
  </si>
  <si>
    <t>4.90-18.72</t>
  </si>
  <si>
    <t>5.00-18.95</t>
  </si>
  <si>
    <t>5.00-19.12</t>
  </si>
  <si>
    <t>5.00-18.89</t>
  </si>
  <si>
    <t>5.00-18.72</t>
  </si>
  <si>
    <t>4.75-18.75</t>
  </si>
  <si>
    <t>4.75-18.90</t>
  </si>
  <si>
    <t>4.75-19.05</t>
  </si>
  <si>
    <t>5.00-19.08</t>
  </si>
  <si>
    <t>4.75-18.71</t>
  </si>
  <si>
    <t>2.00-18.70</t>
  </si>
  <si>
    <t>2.00-18.80</t>
  </si>
  <si>
    <t>2.00-18.72</t>
  </si>
  <si>
    <t>2.00-18.54</t>
  </si>
  <si>
    <t>2.00-18.43</t>
  </si>
  <si>
    <t>2.00-18.52</t>
  </si>
  <si>
    <t>1.98-18.50</t>
  </si>
  <si>
    <t>1.97-18.50</t>
  </si>
  <si>
    <t>1.94-18.15</t>
  </si>
  <si>
    <t>1.94-18.50</t>
  </si>
  <si>
    <t>1.93-18.50</t>
  </si>
  <si>
    <t>1.92-18.50</t>
  </si>
  <si>
    <t>1.91-18.50</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</si>
  <si>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</si>
  <si>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</si>
  <si>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</si>
  <si>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</si>
  <si>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</si>
  <si>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</si>
  <si>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</si>
  <si>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</si>
  <si>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</si>
  <si>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</si>
  <si>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</si>
  <si>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</si>
  <si>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</si>
  <si>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</si>
  <si>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</si>
  <si>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</si>
  <si>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</si>
  <si>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</si>
  <si>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</si>
  <si>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</si>
  <si>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</si>
  <si>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</si>
  <si>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</si>
  <si>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</si>
  <si>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</si>
  <si>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</si>
  <si>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</si>
  <si>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</si>
  <si>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</si>
  <si>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</si>
  <si>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</si>
  <si>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7.40-18.68</t>
  </si>
  <si>
    <t>6.90-18.69</t>
  </si>
  <si>
    <t>7.40-18.93</t>
  </si>
  <si>
    <t>7.00-18.96</t>
  </si>
  <si>
    <t>6.70-18.94</t>
  </si>
  <si>
    <t>7.00-18.91</t>
  </si>
  <si>
    <t>7.00-18.90</t>
  </si>
  <si>
    <t>7.15-18.00</t>
  </si>
  <si>
    <t>5.25-18.81</t>
  </si>
  <si>
    <t>6.75-18.77</t>
  </si>
  <si>
    <t>7.15-19.25</t>
  </si>
  <si>
    <t>6.65-18.92</t>
  </si>
  <si>
    <t>6.75-18.67</t>
  </si>
  <si>
    <t>6.32-18.84</t>
  </si>
  <si>
    <t>6.30-18.66</t>
  </si>
  <si>
    <t>6.30-18.68</t>
  </si>
  <si>
    <t>6.30-18.65</t>
  </si>
  <si>
    <t>6.30-18.74</t>
  </si>
  <si>
    <t>6.30-18.84</t>
  </si>
  <si>
    <t>6.30-18.82</t>
  </si>
  <si>
    <t>6.30-17.00</t>
  </si>
  <si>
    <t>7.00-18.66</t>
  </si>
  <si>
    <t>6.30-18.93</t>
  </si>
  <si>
    <t>6.30-18.98</t>
  </si>
  <si>
    <t>6.30-18.75</t>
  </si>
  <si>
    <t>6.45-18.68</t>
  </si>
  <si>
    <t>5.81-18.65</t>
  </si>
  <si>
    <t>6.30-18.90</t>
  </si>
  <si>
    <t>5.75-17.40</t>
  </si>
  <si>
    <t>6.00-18.47</t>
  </si>
  <si>
    <t>6.00-18.39</t>
  </si>
  <si>
    <t>6.00-18.60</t>
  </si>
  <si>
    <t>5.90-17.40</t>
  </si>
  <si>
    <t>3.90-18.88</t>
  </si>
  <si>
    <t>6.30-18.50</t>
  </si>
  <si>
    <t>5.80-18.15</t>
  </si>
  <si>
    <t>4.35-18.15</t>
  </si>
  <si>
    <t>4.15-18.50</t>
  </si>
  <si>
    <t>4.35-18.50</t>
  </si>
  <si>
    <t>4.35-17.75</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</si>
  <si>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</si>
  <si>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</si>
  <si>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</si>
  <si>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</si>
  <si>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</si>
  <si>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</si>
  <si>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</si>
  <si>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</si>
  <si>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</si>
  <si>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</si>
  <si>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</si>
  <si>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</si>
  <si>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</si>
  <si>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</si>
  <si>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</si>
  <si>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</si>
  <si>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</si>
  <si>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</si>
  <si>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</si>
  <si>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</si>
  <si>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</si>
  <si>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</si>
  <si>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5.15-18.95</t>
  </si>
  <si>
    <t>5.00-18.64</t>
  </si>
  <si>
    <t>5.00-18.63</t>
  </si>
  <si>
    <t>5.00-18.65</t>
  </si>
  <si>
    <t>5.00-18.93</t>
  </si>
  <si>
    <t>5.10-18.96</t>
  </si>
  <si>
    <t>5.00-18.90</t>
  </si>
  <si>
    <t>3.65-19.32</t>
  </si>
  <si>
    <t>3.40-18.79</t>
  </si>
  <si>
    <t>3.40-18.74</t>
  </si>
  <si>
    <t>3.40-19.18</t>
  </si>
  <si>
    <t>3.40-19.11</t>
  </si>
  <si>
    <t>3.40-19.51</t>
  </si>
  <si>
    <t>2.50-18.66</t>
  </si>
  <si>
    <t>3.40-18.72</t>
  </si>
  <si>
    <t>3.40-19.01</t>
  </si>
  <si>
    <t>3.40-18.68</t>
  </si>
  <si>
    <t>3.15-18.67</t>
  </si>
  <si>
    <t>3.15-18.68</t>
  </si>
  <si>
    <t>3.15-17.40</t>
  </si>
  <si>
    <t>3.15-18.15</t>
  </si>
  <si>
    <t>3.15-18.66</t>
  </si>
  <si>
    <t>1.96-18.67</t>
  </si>
  <si>
    <t>1.96-18.66</t>
  </si>
  <si>
    <t>1.96-18.70</t>
  </si>
  <si>
    <t>1.96-18.76</t>
  </si>
  <si>
    <t>3.75-18.84</t>
  </si>
  <si>
    <t>3.75-18.50</t>
  </si>
  <si>
    <t>3.75-18.41</t>
  </si>
  <si>
    <t>3.75-18.15</t>
  </si>
  <si>
    <t>3.50-18.15</t>
  </si>
  <si>
    <t>3.50-18.17</t>
  </si>
  <si>
    <t>4.10-18.16</t>
  </si>
  <si>
    <t>4.10-19.15</t>
  </si>
  <si>
    <t>4.05-19.15</t>
  </si>
  <si>
    <t>3.75-19.15</t>
  </si>
  <si>
    <t>3.85-18.50</t>
  </si>
  <si>
    <t>3.85-19.15</t>
  </si>
  <si>
    <t>3.00-17.75</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</si>
  <si>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</si>
  <si>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</si>
  <si>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</si>
  <si>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</si>
  <si>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</si>
  <si>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</si>
  <si>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</si>
  <si>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</si>
  <si>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</si>
  <si>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</si>
  <si>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</si>
  <si>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</si>
  <si>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</si>
  <si>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</si>
  <si>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</si>
  <si>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</si>
  <si>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</si>
  <si>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</si>
  <si>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</si>
  <si>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</si>
  <si>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</si>
  <si>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</si>
  <si>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</si>
  <si>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5.65-18.25</t>
  </si>
  <si>
    <t>5.65-17.40</t>
  </si>
  <si>
    <t>5.40-17.00</t>
  </si>
  <si>
    <t>7.15-18.66</t>
  </si>
  <si>
    <t>7.15-17.00</t>
  </si>
  <si>
    <t>7.15-18.67</t>
  </si>
  <si>
    <t>7.15-18.65</t>
  </si>
  <si>
    <t>5.40-18.66</t>
  </si>
  <si>
    <t>5.40-19.55</t>
  </si>
  <si>
    <t>5.40-18.68</t>
  </si>
  <si>
    <t>5.40-18.38</t>
  </si>
  <si>
    <t>5.40-15.00</t>
  </si>
  <si>
    <t>7.00-18.64</t>
  </si>
  <si>
    <t>5.70-17.40</t>
  </si>
  <si>
    <t>5.70-15.25</t>
  </si>
  <si>
    <t>7.00-15.25</t>
  </si>
  <si>
    <t>5.70-15.00</t>
  </si>
  <si>
    <t>6.00-15.25</t>
  </si>
  <si>
    <t>5.70-16.50</t>
  </si>
  <si>
    <t>6.90-15.25</t>
  </si>
  <si>
    <t>5.40-16.52</t>
  </si>
  <si>
    <t>6.90-17.40</t>
  </si>
  <si>
    <t>6.65-15.00</t>
  </si>
  <si>
    <t>6.65-16.08</t>
  </si>
  <si>
    <t>5.70-16.13</t>
  </si>
  <si>
    <t>6.65-16.13</t>
  </si>
  <si>
    <t>6.65-16.16</t>
  </si>
  <si>
    <t>6.65-18.15</t>
  </si>
  <si>
    <t>5.50-17.75</t>
  </si>
  <si>
    <t>6.00-17.75</t>
  </si>
  <si>
    <t>4.10-17.75</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</si>
  <si>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</si>
  <si>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</si>
  <si>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</si>
  <si>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</si>
  <si>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</si>
  <si>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</si>
  <si>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</si>
  <si>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</si>
  <si>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</si>
  <si>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</si>
  <si>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</si>
  <si>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</si>
  <si>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</si>
  <si>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</si>
  <si>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</si>
  <si>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</si>
  <si>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</si>
  <si>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</si>
  <si>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</si>
  <si>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</si>
  <si>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</si>
  <si>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</si>
  <si>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</si>
  <si>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</si>
  <si>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</si>
  <si>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</si>
  <si>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</si>
  <si>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</si>
  <si>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7.40-16.91</t>
  </si>
  <si>
    <t>7.40-17.15</t>
  </si>
  <si>
    <t>7.15-12.15</t>
  </si>
  <si>
    <t>9.90-16.66</t>
  </si>
  <si>
    <t>7.15-16.65</t>
  </si>
  <si>
    <t>7.15-16.64</t>
  </si>
  <si>
    <t>7.15-10.90</t>
  </si>
  <si>
    <t>7.15-16.66</t>
  </si>
  <si>
    <t>7.00-12.15</t>
  </si>
  <si>
    <t>7.00-14.15</t>
  </si>
  <si>
    <t>7.00-16.66</t>
  </si>
  <si>
    <t>7.00-16.43</t>
  </si>
  <si>
    <t>6.90-16.65</t>
  </si>
  <si>
    <t>6.90-16.42</t>
  </si>
  <si>
    <t>6.90-12.00</t>
  </si>
  <si>
    <t>6.65-12.00</t>
  </si>
  <si>
    <t>5.00-12.00</t>
  </si>
  <si>
    <t>6.65-15.21</t>
  </si>
  <si>
    <t>6.65-17.15</t>
  </si>
  <si>
    <t>4.98-10.40</t>
  </si>
  <si>
    <t>6.24-16.15</t>
  </si>
  <si>
    <t>6.32-16.15</t>
  </si>
  <si>
    <t>5.00-17.15</t>
  </si>
  <si>
    <t>5.00-16.15</t>
  </si>
  <si>
    <t>5.00-15.75</t>
  </si>
  <si>
    <t>6.25-16.75</t>
  </si>
  <si>
    <t>6.25-15.75</t>
  </si>
  <si>
    <t>8.95-16.75</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</si>
  <si>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</si>
  <si>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</si>
  <si>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</si>
  <si>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</si>
  <si>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</si>
  <si>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</si>
  <si>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</si>
  <si>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</si>
  <si>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</si>
  <si>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</si>
  <si>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</si>
  <si>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</si>
  <si>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</si>
  <si>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</si>
  <si>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</si>
  <si>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</si>
  <si>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</si>
  <si>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</si>
  <si>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</si>
  <si>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</si>
  <si>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</si>
  <si>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</si>
  <si>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9.40-11.15</t>
  </si>
  <si>
    <t>9.65-10.90</t>
  </si>
  <si>
    <t>7.75-10.90</t>
  </si>
  <si>
    <t>9.65-14.15</t>
  </si>
  <si>
    <t>9.50-10.75</t>
  </si>
  <si>
    <t>-</t>
  </si>
  <si>
    <t>6.75-8.75</t>
  </si>
  <si>
    <t>6.75-7.75</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</si>
  <si>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</si>
  <si>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</si>
  <si>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</si>
  <si>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</si>
  <si>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</si>
  <si>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</si>
  <si>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</si>
  <si>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</si>
  <si>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</si>
  <si>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</si>
  <si>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</si>
  <si>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</si>
  <si>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</si>
  <si>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</si>
  <si>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</si>
  <si>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</si>
  <si>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</si>
  <si>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</si>
  <si>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</si>
  <si>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</si>
  <si>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</si>
  <si>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</si>
  <si>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</si>
  <si>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</si>
  <si>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</si>
  <si>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</si>
  <si>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6.59-11.15</t>
  </si>
  <si>
    <t>3.38-11.15</t>
  </si>
  <si>
    <t>3.18-11.15</t>
  </si>
  <si>
    <t>3.19-10.90</t>
  </si>
  <si>
    <t>2.98-10.90</t>
  </si>
  <si>
    <t>2.90-10.90</t>
  </si>
  <si>
    <t>3.17-10.90</t>
  </si>
  <si>
    <t>3.80-10.90</t>
  </si>
  <si>
    <t>3.95-10.90</t>
  </si>
  <si>
    <t>6.55-10.90</t>
  </si>
  <si>
    <t>6.25-10.75</t>
  </si>
  <si>
    <t>6.59-10.75</t>
  </si>
  <si>
    <t>6.59-13.00</t>
  </si>
  <si>
    <t>7.15-13.00</t>
  </si>
  <si>
    <t>6.25-10.65</t>
  </si>
  <si>
    <t>6.00-10.65</t>
  </si>
  <si>
    <t>7.65-10.65</t>
  </si>
  <si>
    <t>6.00-12.00</t>
  </si>
  <si>
    <t>5.75-10.40</t>
  </si>
  <si>
    <t>5.75-13.00</t>
  </si>
  <si>
    <t>5.75-16.75</t>
  </si>
  <si>
    <t>5.75-16.14</t>
  </si>
  <si>
    <t>5.75-16.15</t>
  </si>
  <si>
    <t>5.75-17.15</t>
  </si>
  <si>
    <t>5.35-18.50</t>
  </si>
  <si>
    <t>5.35-15.75</t>
  </si>
  <si>
    <t>6.00-15.75</t>
  </si>
  <si>
    <t>6.00-9.90</t>
  </si>
  <si>
    <t>5.35-10.00</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</si>
  <si>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</si>
  <si>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</si>
  <si>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</si>
  <si>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</si>
  <si>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</si>
  <si>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</si>
  <si>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</si>
  <si>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</si>
  <si>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</si>
  <si>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</si>
  <si>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</si>
  <si>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</si>
  <si>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</si>
  <si>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</si>
  <si>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</si>
  <si>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</si>
  <si>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</si>
  <si>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</si>
  <si>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</si>
  <si>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</si>
  <si>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</si>
  <si>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</si>
  <si>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</si>
  <si>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</si>
  <si>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</si>
  <si>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</si>
  <si>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</si>
  <si>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</si>
  <si>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7.40-11.00</t>
  </si>
  <si>
    <t>8.90-11.15</t>
  </si>
  <si>
    <t>7.40-16.88</t>
  </si>
  <si>
    <t>7.15-16.91</t>
  </si>
  <si>
    <t>7.15-18.63</t>
  </si>
  <si>
    <t>7.15-18.55</t>
  </si>
  <si>
    <t>7.15-18.15</t>
  </si>
  <si>
    <t>7.15-16.50</t>
  </si>
  <si>
    <t>7.15-17.97</t>
  </si>
  <si>
    <t>7.00-16.47</t>
  </si>
  <si>
    <t>7.00-16.58</t>
  </si>
  <si>
    <t>8.65-14.15</t>
  </si>
  <si>
    <t>7.00-18.50</t>
  </si>
  <si>
    <t>8.65-18.50</t>
  </si>
  <si>
    <t>8.65-16.65</t>
  </si>
  <si>
    <t>8.65-16.57</t>
  </si>
  <si>
    <t>8.40-10.75</t>
  </si>
  <si>
    <t>8.40-18.50</t>
  </si>
  <si>
    <t>8.40-9.65</t>
  </si>
  <si>
    <t>7.65-16.52</t>
  </si>
  <si>
    <t>8.15-16.59</t>
  </si>
  <si>
    <t>8.15-16.41</t>
  </si>
  <si>
    <t>8.15-16.39</t>
  </si>
  <si>
    <t>8.15-16.40</t>
  </si>
  <si>
    <t>8.15-16.98</t>
  </si>
  <si>
    <t>7.90-16.24</t>
  </si>
  <si>
    <t>7.90-16.15</t>
  </si>
  <si>
    <t>7.90-16.25</t>
  </si>
  <si>
    <t>7.90-18.15</t>
  </si>
  <si>
    <t>7.75-18.15</t>
  </si>
  <si>
    <t>7.50-18.50</t>
  </si>
  <si>
    <t>6.25-17.75</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</si>
  <si>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</si>
  <si>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</si>
  <si>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</si>
  <si>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</si>
  <si>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</si>
  <si>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</si>
  <si>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</si>
  <si>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</si>
  <si>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</si>
  <si>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</si>
  <si>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</si>
  <si>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</si>
  <si>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</si>
  <si>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</si>
  <si>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</si>
  <si>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</si>
  <si>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</si>
  <si>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</si>
  <si>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</si>
  <si>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</si>
  <si>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</si>
  <si>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</si>
  <si>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</si>
  <si>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</si>
  <si>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</si>
  <si>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</si>
  <si>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</si>
  <si>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</si>
  <si>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</si>
  <si>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</si>
  <si>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</si>
  <si>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</si>
  <si>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</si>
  <si>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</si>
  <si>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</si>
  <si>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</si>
  <si>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</si>
  <si>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</si>
  <si>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</si>
  <si>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7.65-12.75</t>
  </si>
  <si>
    <t>7.65-13.50</t>
  </si>
  <si>
    <t>6.75-13.50</t>
  </si>
  <si>
    <t>7.40-12.75</t>
  </si>
  <si>
    <t>7.40-12.00</t>
  </si>
  <si>
    <t>7.40-11.65</t>
  </si>
  <si>
    <t>7.25-11.90</t>
  </si>
  <si>
    <t>7.15-11.90</t>
  </si>
  <si>
    <t>7.25-10.65</t>
  </si>
  <si>
    <t>7.25-10.15</t>
  </si>
  <si>
    <t>7.00-8.75</t>
  </si>
  <si>
    <t>7.25-8.75</t>
  </si>
  <si>
    <t>7.25-8.50</t>
  </si>
  <si>
    <t>7.25-9.70</t>
  </si>
  <si>
    <t>6.95-10.67</t>
  </si>
  <si>
    <t>7.20-10.15</t>
  </si>
  <si>
    <t>7.20-8.50</t>
  </si>
  <si>
    <t>6.75-9.50</t>
  </si>
  <si>
    <t>6.75-7.00</t>
  </si>
  <si>
    <t>6.55-9.50</t>
  </si>
  <si>
    <t>4.00-9.50</t>
  </si>
  <si>
    <t>6.25-8.75</t>
  </si>
  <si>
    <t>6.55-7.00</t>
  </si>
  <si>
    <t>5.00-8.75</t>
  </si>
  <si>
    <t>6.25-7.25</t>
  </si>
  <si>
    <t>6.25-8.00</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</si>
  <si>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</si>
  <si>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</si>
  <si>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</si>
  <si>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</si>
  <si>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</si>
  <si>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</si>
  <si>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</si>
  <si>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</si>
  <si>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</si>
  <si>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</si>
  <si>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</si>
  <si>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</si>
  <si>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</si>
  <si>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</si>
  <si>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</si>
  <si>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</si>
  <si>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</si>
  <si>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</si>
  <si>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</si>
  <si>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7.15-11.15</t>
  </si>
  <si>
    <t>7.15-8.65</t>
  </si>
  <si>
    <t>7.55-8.65</t>
  </si>
  <si>
    <t>7.15-7.55</t>
  </si>
  <si>
    <t>7.15-8.50</t>
  </si>
  <si>
    <t>7.05-8.65</t>
  </si>
  <si>
    <t>7.55-8.50</t>
  </si>
  <si>
    <t>6.25-7.75</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</si>
  <si>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</si>
  <si>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</si>
  <si>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</si>
  <si>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</si>
  <si>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</si>
  <si>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</si>
  <si>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</si>
  <si>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</si>
  <si>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</si>
  <si>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</si>
  <si>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</si>
  <si>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</si>
  <si>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</si>
  <si>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</si>
  <si>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</si>
  <si>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</si>
  <si>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3.00-11.90</t>
  </si>
  <si>
    <t>3.00-12.25</t>
  </si>
  <si>
    <t>4.00-12.50</t>
  </si>
  <si>
    <t>4.00-14.50</t>
  </si>
  <si>
    <t>4.00-15.25</t>
  </si>
  <si>
    <t>3.00-15.25</t>
  </si>
  <si>
    <t>3.00-15.50</t>
  </si>
  <si>
    <t>3.00-16.75</t>
  </si>
  <si>
    <t>3.00-19.68</t>
  </si>
  <si>
    <t>3.00-19.59</t>
  </si>
  <si>
    <t>3.00-19.90</t>
  </si>
  <si>
    <t>3.00-19.62</t>
  </si>
  <si>
    <t>3.00-19.78</t>
  </si>
  <si>
    <t>2.00-19.77</t>
  </si>
  <si>
    <t>2.00-19.79</t>
  </si>
  <si>
    <t>2.00-20.02</t>
  </si>
  <si>
    <t>2.00-22.11</t>
  </si>
  <si>
    <t>2.00-21.91</t>
  </si>
  <si>
    <t>2.00-19.50</t>
  </si>
  <si>
    <t>2.00-21.90</t>
  </si>
  <si>
    <t>2.00-19.89</t>
  </si>
  <si>
    <t>3.00-19.72</t>
  </si>
  <si>
    <t>3.00-19.71</t>
  </si>
  <si>
    <t>2.25-19.55</t>
  </si>
  <si>
    <t>2.25-19.64</t>
  </si>
  <si>
    <t>2.25-19.72</t>
  </si>
  <si>
    <t>1.45-19.90</t>
  </si>
  <si>
    <t>2.00-19.62</t>
  </si>
  <si>
    <t>2.25-19.25</t>
  </si>
  <si>
    <t>2.25-19.30</t>
  </si>
  <si>
    <t>2.75-19.25</t>
  </si>
  <si>
    <t>2.50-19.25</t>
  </si>
  <si>
    <t>1.00-19.25</t>
  </si>
  <si>
    <t>2.85-19.25</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</si>
  <si>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</si>
  <si>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</si>
  <si>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</si>
  <si>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</si>
  <si>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</si>
  <si>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</si>
  <si>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</si>
  <si>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</si>
  <si>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</si>
  <si>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</si>
  <si>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</si>
  <si>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</si>
  <si>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</si>
  <si>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</si>
  <si>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</si>
  <si>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</si>
  <si>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</si>
  <si>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</si>
  <si>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</si>
  <si>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</si>
  <si>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</si>
  <si>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</si>
  <si>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</si>
  <si>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</si>
  <si>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</si>
  <si>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</si>
  <si>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</si>
  <si>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7.15-15.63</t>
  </si>
  <si>
    <t>7.15-18.99</t>
  </si>
  <si>
    <t>7.15-18.98</t>
  </si>
  <si>
    <t>7.15-19.15</t>
  </si>
  <si>
    <t>6.80-19.25</t>
  </si>
  <si>
    <t>6.65-16.00</t>
  </si>
  <si>
    <t>5.65-18.72</t>
  </si>
  <si>
    <t>6.15-19.01</t>
  </si>
  <si>
    <t>6.40-19.00</t>
  </si>
  <si>
    <t>6.75-21.18</t>
  </si>
  <si>
    <t>6.40-19.28</t>
  </si>
  <si>
    <t>6.40-18.72</t>
  </si>
  <si>
    <t>6.40-18.71</t>
  </si>
  <si>
    <t>6.75-18.76</t>
  </si>
  <si>
    <t>6.40-18.68</t>
  </si>
  <si>
    <t>6.40-18.73</t>
  </si>
  <si>
    <t>6.40-19.62</t>
  </si>
  <si>
    <t>6.40-18.67</t>
  </si>
  <si>
    <t>6.40-18.77</t>
  </si>
  <si>
    <t>6.40-19.40</t>
  </si>
  <si>
    <t>6.25-19.40</t>
  </si>
  <si>
    <t>6.75-19.40</t>
  </si>
  <si>
    <t>6.75-17.40</t>
  </si>
  <si>
    <t>5.35-17.40</t>
  </si>
  <si>
    <t>6.50-17.40</t>
  </si>
  <si>
    <t>6.50-17.15</t>
  </si>
  <si>
    <t>6.50-18.29</t>
  </si>
  <si>
    <t>6.25-18.15</t>
  </si>
  <si>
    <t>6.25-18.90</t>
  </si>
  <si>
    <t>5.45-18.15</t>
  </si>
  <si>
    <t>5.75-17.75</t>
  </si>
  <si>
    <t>4.30-17.75</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</si>
  <si>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</si>
  <si>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</si>
  <si>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</si>
  <si>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</si>
  <si>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</si>
  <si>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</si>
  <si>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</si>
  <si>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</si>
  <si>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</si>
  <si>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</si>
  <si>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</si>
  <si>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</si>
  <si>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</si>
  <si>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</si>
  <si>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</si>
  <si>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</si>
  <si>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</si>
  <si>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</si>
  <si>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</si>
  <si>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</si>
  <si>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7.65-18.00</t>
  </si>
  <si>
    <t>7.00-18.00</t>
  </si>
  <si>
    <t>7.65-16.50</t>
  </si>
  <si>
    <t>7.00-10.75</t>
  </si>
  <si>
    <t>8.50-18.00</t>
  </si>
  <si>
    <t>9.50-18.15</t>
  </si>
  <si>
    <t>9.50-18.00</t>
  </si>
  <si>
    <t>17.75-18.00</t>
  </si>
  <si>
    <t xml:space="preserve">        19. Education</t>
  </si>
  <si>
    <t>9.50-22.20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</si>
  <si>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</si>
  <si>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</si>
  <si>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</si>
  <si>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</si>
  <si>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</si>
  <si>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</si>
  <si>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</si>
  <si>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</si>
  <si>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</si>
  <si>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</si>
  <si>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</si>
  <si>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</si>
  <si>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</si>
  <si>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</si>
  <si>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</si>
  <si>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</si>
  <si>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</si>
  <si>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7.02-16.90</t>
  </si>
  <si>
    <t>7.02-19.00</t>
  </si>
  <si>
    <t>7.02-17.00</t>
  </si>
  <si>
    <t>6.77-17.00</t>
  </si>
  <si>
    <t>2.00-17.00</t>
  </si>
  <si>
    <t>5.00-17.00</t>
  </si>
  <si>
    <t>5.00-19.06</t>
  </si>
  <si>
    <t>5.00-18.66</t>
  </si>
  <si>
    <t>5.00-14.65</t>
  </si>
  <si>
    <t>5.00-18.75</t>
  </si>
  <si>
    <t>4.65-18.63</t>
  </si>
  <si>
    <t>6.25-18.60</t>
  </si>
  <si>
    <t>6.25-18.63</t>
  </si>
  <si>
    <t>6.10-18.65</t>
  </si>
  <si>
    <t>6.25-18.51</t>
  </si>
  <si>
    <t>6.10-18.39</t>
  </si>
  <si>
    <t>6.10-18.40</t>
  </si>
  <si>
    <t>5.80-17.40</t>
  </si>
  <si>
    <t>5.80-17.15</t>
  </si>
  <si>
    <t>5.80-18.16</t>
  </si>
  <si>
    <t>4.15-17.75</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</si>
  <si>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</si>
  <si>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</si>
  <si>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</si>
  <si>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</si>
  <si>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</si>
  <si>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</si>
  <si>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</si>
  <si>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</si>
  <si>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</si>
  <si>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</si>
  <si>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</si>
  <si>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</si>
  <si>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</si>
  <si>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</si>
  <si>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</si>
  <si>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</si>
  <si>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</si>
  <si>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</si>
  <si>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</si>
  <si>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</si>
  <si>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</si>
  <si>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7.15-14.40</t>
  </si>
  <si>
    <t>7.15-18.86</t>
  </si>
  <si>
    <t>7.15-19.12</t>
  </si>
  <si>
    <t>7.15-18.95</t>
  </si>
  <si>
    <t>7.15-19.01</t>
  </si>
  <si>
    <t>7.00-18.88</t>
  </si>
  <si>
    <t>6.75-18.71</t>
  </si>
  <si>
    <t>6.75-18.78</t>
  </si>
  <si>
    <t>6.75-18.70</t>
  </si>
  <si>
    <t>6.75-19.16</t>
  </si>
  <si>
    <t>6.75-18.73</t>
  </si>
  <si>
    <t>6.75-18.65</t>
  </si>
  <si>
    <t>6.75-18.68</t>
  </si>
  <si>
    <t>6.75-18.88</t>
  </si>
  <si>
    <t>6.75-18.66</t>
  </si>
  <si>
    <t>6.75-18.69</t>
  </si>
  <si>
    <t>6.75-18.75</t>
  </si>
  <si>
    <t>6.75-18.53</t>
  </si>
  <si>
    <t>6.75-18.40</t>
  </si>
  <si>
    <t>6.75-18.41</t>
  </si>
  <si>
    <t>6.50-18.51</t>
  </si>
  <si>
    <t>6.50-18.55</t>
  </si>
  <si>
    <t>6.50-18.49</t>
  </si>
  <si>
    <t>6.50-18.15</t>
  </si>
  <si>
    <t>6.50-18.18</t>
  </si>
  <si>
    <t>6.50-18.16</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</si>
  <si>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</si>
  <si>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</si>
  <si>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</si>
  <si>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</si>
  <si>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</si>
  <si>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</si>
  <si>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</si>
  <si>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</si>
  <si>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</si>
  <si>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</si>
  <si>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</si>
  <si>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</si>
  <si>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</si>
  <si>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</si>
  <si>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</si>
  <si>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</si>
  <si>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</si>
  <si>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</si>
  <si>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</si>
  <si>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</si>
  <si>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</si>
  <si>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8.65-18.15</t>
  </si>
  <si>
    <t>7.65-17.15</t>
  </si>
  <si>
    <t>7.65-17.00</t>
  </si>
  <si>
    <t>7.65-17.50</t>
  </si>
  <si>
    <t>7.10-19.25</t>
  </si>
  <si>
    <t>7.00-19.25</t>
  </si>
  <si>
    <t>6.90-19.25</t>
  </si>
  <si>
    <t>6.65-19.25</t>
  </si>
  <si>
    <t>6.65-19.84</t>
  </si>
  <si>
    <t>6.00-18.90</t>
  </si>
  <si>
    <t>6.26-19.21</t>
  </si>
  <si>
    <t>6.25-18.50</t>
  </si>
  <si>
    <t>4.50-17.95</t>
  </si>
  <si>
    <t>5.00-18.74</t>
  </si>
  <si>
    <t>5.00-18.50</t>
  </si>
  <si>
    <t>4.85-18.65</t>
  </si>
  <si>
    <t>2.25-18.65</t>
  </si>
  <si>
    <t>2.25-18.60</t>
  </si>
  <si>
    <t>2.25-18.71</t>
  </si>
  <si>
    <t>2.25-19.65</t>
  </si>
  <si>
    <t>2.00-19.65</t>
  </si>
  <si>
    <t>4.25-18.70</t>
  </si>
  <si>
    <t>4.25-18.40</t>
  </si>
  <si>
    <t>4.10-18.50</t>
  </si>
  <si>
    <t>4.10-18.65</t>
  </si>
  <si>
    <t>4.85-18.00</t>
  </si>
  <si>
    <t>4.85-18.50</t>
  </si>
  <si>
    <t>4.80-18.00</t>
  </si>
  <si>
    <t>3.70-18.00</t>
  </si>
  <si>
    <t>4.10-18.00</t>
  </si>
  <si>
    <t>4.10-18.18</t>
  </si>
  <si>
    <t>4.35-18.00</t>
  </si>
  <si>
    <t>3.70-18.50</t>
  </si>
  <si>
    <t>4.15-18.00</t>
  </si>
  <si>
    <t>II. DEPOSITS *</t>
  </si>
  <si>
    <t>1. Savings</t>
  </si>
  <si>
    <t>4.50-4.625</t>
  </si>
  <si>
    <t>5.70-6.27</t>
  </si>
  <si>
    <t>6.20-6.80</t>
  </si>
  <si>
    <t>7.20-7.60</t>
  </si>
  <si>
    <t>8.00-8.60</t>
  </si>
  <si>
    <t>7.75-8.25</t>
  </si>
  <si>
    <t>7.00-7.75</t>
  </si>
  <si>
    <t>6.50-7.25</t>
  </si>
  <si>
    <t>6.00-6.75</t>
  </si>
  <si>
    <t>5.00-5.75</t>
  </si>
  <si>
    <t>4.00-5.75</t>
  </si>
  <si>
    <t>4.00-4.75</t>
  </si>
  <si>
    <t>3.40-4.75</t>
  </si>
  <si>
    <t>3.00-4.00</t>
  </si>
  <si>
    <t>3.50-4.25</t>
  </si>
  <si>
    <t>3.00-4.15</t>
  </si>
  <si>
    <t>3.00-3.65</t>
  </si>
  <si>
    <t>2.75-3.65</t>
  </si>
  <si>
    <t>2.75-3.40</t>
  </si>
  <si>
    <t>2.50-3.40</t>
  </si>
  <si>
    <t>2.40-3.40</t>
  </si>
  <si>
    <t>2.40-4.00</t>
  </si>
  <si>
    <t>2.00-4.00</t>
  </si>
  <si>
    <t>1.75-4.00</t>
  </si>
  <si>
    <t>1.75-2.75</t>
  </si>
  <si>
    <t>2. Time</t>
  </si>
  <si>
    <t xml:space="preserve">     Call</t>
  </si>
  <si>
    <t>4.25-5.00</t>
  </si>
  <si>
    <t>4.25-5.50</t>
  </si>
  <si>
    <t>4.50-5.00</t>
  </si>
  <si>
    <t>5.50-7.10</t>
  </si>
  <si>
    <t>5.50-6.00</t>
  </si>
  <si>
    <t>3.00-6.00</t>
  </si>
  <si>
    <t>5.50-6.50</t>
  </si>
  <si>
    <t>6.00-6.50</t>
  </si>
  <si>
    <t>7.00-7.50</t>
  </si>
  <si>
    <t>7.00-8.00</t>
  </si>
  <si>
    <t>7.00-8.25</t>
  </si>
  <si>
    <t>6.50-8.25</t>
  </si>
  <si>
    <t>6.00-7.25</t>
  </si>
  <si>
    <t>5.25-6.75</t>
  </si>
  <si>
    <t>5.25-7.00</t>
  </si>
  <si>
    <t>5.00-7.00</t>
  </si>
  <si>
    <t>2.50-3.50</t>
  </si>
  <si>
    <t>2.50-4.00</t>
  </si>
  <si>
    <t>2.00-4.50</t>
  </si>
  <si>
    <t>2.50-4.50</t>
  </si>
  <si>
    <t>2.50-4.25</t>
  </si>
  <si>
    <t>2.40-4.25</t>
  </si>
  <si>
    <t>2.40-4.15</t>
  </si>
  <si>
    <t>1.90-3.65</t>
  </si>
  <si>
    <t>1.40-3.65</t>
  </si>
  <si>
    <t>1.40-3.70</t>
  </si>
  <si>
    <t>0.95-3.65</t>
  </si>
  <si>
    <t>0.95-3.90</t>
  </si>
  <si>
    <t>2.00-3.65</t>
  </si>
  <si>
    <t>2.00-3.90</t>
  </si>
  <si>
    <t>2.00-4.10</t>
  </si>
  <si>
    <t>2.00-4.22</t>
  </si>
  <si>
    <t>2.00-8.15</t>
  </si>
  <si>
    <t>1.15-7.65</t>
  </si>
  <si>
    <t>1.15-8.15</t>
  </si>
  <si>
    <t>1.15-3.40</t>
  </si>
  <si>
    <t>1.15-3.15</t>
  </si>
  <si>
    <t>1.15-3.25</t>
  </si>
  <si>
    <t>1.15-3.00</t>
  </si>
  <si>
    <t>1.15-2.75</t>
  </si>
  <si>
    <t>0.50-2.30</t>
  </si>
  <si>
    <t>0.00-2.80</t>
  </si>
  <si>
    <t>0.00-2.30</t>
  </si>
  <si>
    <t xml:space="preserve">     7 Days' Notice</t>
  </si>
  <si>
    <t>3.00-7.00</t>
  </si>
  <si>
    <t>4.00-7.75</t>
  </si>
  <si>
    <t>5.25-9.25</t>
  </si>
  <si>
    <t>6.25-10.25</t>
  </si>
  <si>
    <t>6.50-10.25</t>
  </si>
  <si>
    <t>6.50-10.50</t>
  </si>
  <si>
    <t>6.75-12.00</t>
  </si>
  <si>
    <t>7.00-10.25</t>
  </si>
  <si>
    <t>7.00-11.00</t>
  </si>
  <si>
    <t>7.25-10.75</t>
  </si>
  <si>
    <t>6.75-10.25</t>
  </si>
  <si>
    <t>5.00-9.50</t>
  </si>
  <si>
    <t>5.25-9.50</t>
  </si>
  <si>
    <t>6.50-9.75</t>
  </si>
  <si>
    <t>6.75-9.75</t>
  </si>
  <si>
    <t>6.00-9.25</t>
  </si>
  <si>
    <t>5.00-8.50</t>
  </si>
  <si>
    <t>5.00-8.25</t>
  </si>
  <si>
    <t>4.00-7.25</t>
  </si>
  <si>
    <t>3.75-7.25</t>
  </si>
  <si>
    <t>3.50-7.25</t>
  </si>
  <si>
    <t>3.25-7.25</t>
  </si>
  <si>
    <t>2.85-5.50</t>
  </si>
  <si>
    <t>2.25-6.00</t>
  </si>
  <si>
    <t>2.00-6.00</t>
  </si>
  <si>
    <t>1.75-6.00</t>
  </si>
  <si>
    <t>1.75-6.50</t>
  </si>
  <si>
    <t>2.50-6.75</t>
  </si>
  <si>
    <t>2.50-6.65</t>
  </si>
  <si>
    <t>2.00-6.15</t>
  </si>
  <si>
    <t>2.40-6.15</t>
  </si>
  <si>
    <t>1.80-6.15</t>
  </si>
  <si>
    <t>1.00-6.15</t>
  </si>
  <si>
    <t>1.50-5.90</t>
  </si>
  <si>
    <t>1.60-5.90</t>
  </si>
  <si>
    <t>1.75-5.90</t>
  </si>
  <si>
    <t>1.35-5.90</t>
  </si>
  <si>
    <t>1.25-5.90</t>
  </si>
  <si>
    <t>1.25-5.65</t>
  </si>
  <si>
    <t>1.29-5.65</t>
  </si>
  <si>
    <t>0.40-5.65</t>
  </si>
  <si>
    <t>0.10-5.65</t>
  </si>
  <si>
    <t>0.40-5.50</t>
  </si>
  <si>
    <t>0.30-5.25</t>
  </si>
  <si>
    <t>0.10-4.80</t>
  </si>
  <si>
    <t>1.00-4.80</t>
  </si>
  <si>
    <t>0.10-0.40</t>
  </si>
  <si>
    <t>0.10-2.30</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</si>
  <si>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</si>
  <si>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</si>
  <si>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</si>
  <si>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</si>
  <si>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</si>
  <si>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</si>
  <si>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</si>
  <si>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</si>
  <si>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</si>
  <si>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</si>
  <si>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</si>
  <si>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</si>
  <si>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</si>
  <si>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</si>
  <si>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</si>
  <si>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</si>
  <si>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</si>
  <si>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</si>
  <si>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</si>
  <si>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8.00-11.00</t>
  </si>
  <si>
    <t>7.85-8.35</t>
  </si>
  <si>
    <t>7.00-8.35</t>
  </si>
  <si>
    <t>6.50-8.00</t>
  </si>
  <si>
    <t>6.75-8.00</t>
  </si>
  <si>
    <t>6.00-9.40</t>
  </si>
  <si>
    <t>5.00-9.00</t>
  </si>
  <si>
    <t>5.00-8.40</t>
  </si>
  <si>
    <t>5.00-8.00</t>
  </si>
  <si>
    <t>4.40-6.25</t>
  </si>
  <si>
    <t>4.50-6.25</t>
  </si>
  <si>
    <t>4.00-8.50</t>
  </si>
  <si>
    <t>4.00-8.35</t>
  </si>
  <si>
    <t>4.50-8.35</t>
  </si>
  <si>
    <t>3.50-8.35</t>
  </si>
  <si>
    <t>3.50-6.50</t>
  </si>
  <si>
    <t>3.00-6.45</t>
  </si>
  <si>
    <t>3.00-5.00</t>
  </si>
  <si>
    <t>2.65-5.05</t>
  </si>
  <si>
    <t>2.65-5.75</t>
  </si>
  <si>
    <t>2.65-4.90</t>
  </si>
  <si>
    <t>2.65-5.00</t>
  </si>
  <si>
    <t>2.40-4.85</t>
  </si>
  <si>
    <t>2.25-5.00</t>
  </si>
  <si>
    <t>2.00-4.40</t>
  </si>
  <si>
    <t>2.00-5.30</t>
  </si>
  <si>
    <t>2.00-4.85</t>
  </si>
  <si>
    <t>2.00-5.15</t>
  </si>
  <si>
    <t>1.00-4.40</t>
  </si>
  <si>
    <t>1.25-4.50</t>
  </si>
  <si>
    <t>1.40-5.05</t>
  </si>
  <si>
    <t>1.00-5.50</t>
  </si>
  <si>
    <t>1.00-4.30</t>
  </si>
  <si>
    <t>1.00-5.20</t>
  </si>
  <si>
    <t>1.75-5.20</t>
  </si>
  <si>
    <t>1.00-5.22</t>
  </si>
  <si>
    <t>1.65-5.25</t>
  </si>
  <si>
    <t>1.60-6.55</t>
  </si>
  <si>
    <t>1.50-4.90</t>
  </si>
  <si>
    <t>1.35-5.65</t>
  </si>
  <si>
    <t>1.50-5.50</t>
  </si>
  <si>
    <t>0.75-5.65</t>
  </si>
  <si>
    <t>0.40-5.90</t>
  </si>
  <si>
    <t>0.40-6.85</t>
  </si>
  <si>
    <t>0.40-6.95</t>
  </si>
  <si>
    <t>0.40-8.47</t>
  </si>
  <si>
    <t>0.25-8.47</t>
  </si>
  <si>
    <t>0.25-6.80</t>
  </si>
  <si>
    <t>0.25-5.75</t>
  </si>
  <si>
    <t>0.40-4.00</t>
  </si>
  <si>
    <t>0.40-3.95</t>
  </si>
  <si>
    <t>0.15-3.95</t>
  </si>
  <si>
    <t>0.25-3.25</t>
  </si>
  <si>
    <t>0.25-3.85</t>
  </si>
  <si>
    <t>0.25-5.00</t>
  </si>
  <si>
    <t>0.30-5.30</t>
  </si>
  <si>
    <t>0.30-4.25</t>
  </si>
  <si>
    <t>0.30-4.10</t>
  </si>
  <si>
    <t>0.30-5.80</t>
  </si>
  <si>
    <t>0.15-4.10</t>
  </si>
  <si>
    <t>0.15-2.50</t>
  </si>
  <si>
    <t>0.10-2.55</t>
  </si>
  <si>
    <t>0.10-2.50</t>
  </si>
  <si>
    <t>1.00-2.50</t>
  </si>
  <si>
    <t>0.10-3.60</t>
  </si>
  <si>
    <t>0.50-2.50</t>
  </si>
  <si>
    <t>0.40-1.95</t>
  </si>
  <si>
    <t>0.40-2.10</t>
  </si>
  <si>
    <t>0.30-2.10</t>
  </si>
  <si>
    <t xml:space="preserve">     Exceeding 1 Month &amp; Up to 3 Months</t>
  </si>
  <si>
    <t>4.20-6.13</t>
  </si>
  <si>
    <t>4.50-6.63</t>
  </si>
  <si>
    <t>4.70-6.63</t>
  </si>
  <si>
    <t>4.85-6.75</t>
  </si>
  <si>
    <t>5.00-7.63</t>
  </si>
  <si>
    <t>5.50-7.63</t>
  </si>
  <si>
    <t>6.00-8.13</t>
  </si>
  <si>
    <t>6.20-8.13</t>
  </si>
  <si>
    <t>6.25-10.80</t>
  </si>
  <si>
    <t>6.45-9.50</t>
  </si>
  <si>
    <t>7.20-11.55</t>
  </si>
  <si>
    <t>7.25-12.95</t>
  </si>
  <si>
    <t>7.25-12.60</t>
  </si>
  <si>
    <t>7.20-12.60</t>
  </si>
  <si>
    <t>7.50-10.75</t>
  </si>
  <si>
    <t>8.00-11.16</t>
  </si>
  <si>
    <t>8.00-10.40</t>
  </si>
  <si>
    <t>8.00-10.65</t>
  </si>
  <si>
    <t>7.75-10.00</t>
  </si>
  <si>
    <t>7.25-10.00</t>
  </si>
  <si>
    <t>7.00-10.00</t>
  </si>
  <si>
    <t>6.50-10.00</t>
  </si>
  <si>
    <t>7.00-8.60</t>
  </si>
  <si>
    <t>7.13-8.60</t>
  </si>
  <si>
    <t>7.13-8.75</t>
  </si>
  <si>
    <t>6.00-9.50</t>
  </si>
  <si>
    <t>5.00-10.55</t>
  </si>
  <si>
    <t>5.00-9.25</t>
  </si>
  <si>
    <t>4.63-7.00</t>
  </si>
  <si>
    <t>4.00-9.05</t>
  </si>
  <si>
    <t>3.00-8.35</t>
  </si>
  <si>
    <t>3.00-4.50</t>
  </si>
  <si>
    <t>3.00-5.30</t>
  </si>
  <si>
    <t>3.30-5.30</t>
  </si>
  <si>
    <t>3.30-5.10</t>
  </si>
  <si>
    <t>3.50-5.00</t>
  </si>
  <si>
    <t>3.15-5.20</t>
  </si>
  <si>
    <t>3.15-5.25</t>
  </si>
  <si>
    <t>3.15-5.37</t>
  </si>
  <si>
    <t>2.10-4.95</t>
  </si>
  <si>
    <t>2.00-4.62</t>
  </si>
  <si>
    <t>2.60-6.00</t>
  </si>
  <si>
    <t>2.30-6.00</t>
  </si>
  <si>
    <t>2.35-6.00</t>
  </si>
  <si>
    <t>2.50-6.00</t>
  </si>
  <si>
    <t>1.30-5.10</t>
  </si>
  <si>
    <t>1.75-5.10</t>
  </si>
  <si>
    <t>2.10-5.10</t>
  </si>
  <si>
    <t>1.35-4.50</t>
  </si>
  <si>
    <t>1.35-4.70</t>
  </si>
  <si>
    <t>1.35-5.15</t>
  </si>
  <si>
    <t>1.35-6.55</t>
  </si>
  <si>
    <t>1.35-5.70</t>
  </si>
  <si>
    <t>1.30-5.70</t>
  </si>
  <si>
    <t>1.60-5.65</t>
  </si>
  <si>
    <t>0.80-6.90</t>
  </si>
  <si>
    <t>0.80-6.95</t>
  </si>
  <si>
    <t>0.75-8.47</t>
  </si>
  <si>
    <t>0.50-7.05</t>
  </si>
  <si>
    <t>0.50-9.01</t>
  </si>
  <si>
    <t>0.40-5.70</t>
  </si>
  <si>
    <t>0.40-5.05</t>
  </si>
  <si>
    <t>0.30-4.65</t>
  </si>
  <si>
    <t>0.25-5.30</t>
  </si>
  <si>
    <t>0.25-5.80</t>
  </si>
  <si>
    <t>0.70-5.80</t>
  </si>
  <si>
    <t>0.45-5.25</t>
  </si>
  <si>
    <t>0.45-4.25</t>
  </si>
  <si>
    <t>0.30-3.60</t>
  </si>
  <si>
    <t>0.30-4.75</t>
  </si>
  <si>
    <t>0.45-4.75</t>
  </si>
  <si>
    <t>0.05-3.65</t>
  </si>
  <si>
    <t>0.45-3.55</t>
  </si>
  <si>
    <t>0.10-3.65</t>
  </si>
  <si>
    <t>0.10-3.55</t>
  </si>
  <si>
    <t>0.10-2.90</t>
  </si>
  <si>
    <t>0.10-3.25</t>
  </si>
  <si>
    <t>0.50-3.00</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</si>
  <si>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</si>
  <si>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</si>
  <si>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</si>
  <si>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</si>
  <si>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</si>
  <si>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</si>
  <si>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</si>
  <si>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</si>
  <si>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</si>
  <si>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</si>
  <si>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</si>
  <si>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</si>
  <si>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</si>
  <si>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</si>
  <si>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</si>
  <si>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</si>
  <si>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</si>
  <si>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</si>
  <si>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</si>
  <si>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</si>
  <si>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</si>
  <si>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</si>
  <si>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</si>
  <si>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</si>
  <si>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</si>
  <si>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</si>
  <si>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</si>
  <si>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</si>
  <si>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</si>
  <si>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</si>
  <si>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</si>
  <si>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</si>
  <si>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</si>
  <si>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</si>
  <si>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</si>
  <si>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</si>
  <si>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</si>
  <si>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</si>
  <si>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</si>
  <si>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</si>
  <si>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</si>
  <si>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</si>
  <si>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</si>
  <si>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</si>
  <si>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1.75-5.50</t>
  </si>
  <si>
    <t>1.75-7.40</t>
  </si>
  <si>
    <t>2.10-6.05</t>
  </si>
  <si>
    <t>1.60-5.35</t>
  </si>
  <si>
    <t>2.10-6.15</t>
  </si>
  <si>
    <t>1.60-5.50</t>
  </si>
  <si>
    <t>1.50-6.55</t>
  </si>
  <si>
    <t>1.35-6.10</t>
  </si>
  <si>
    <t>1.80-6.10</t>
  </si>
  <si>
    <t>1.75-5.75</t>
  </si>
  <si>
    <t>1.60-6.90</t>
  </si>
  <si>
    <t>1.50-6.95</t>
  </si>
  <si>
    <t>1.30-6.95</t>
  </si>
  <si>
    <t>1.75-6.95</t>
  </si>
  <si>
    <t>0.80-8.47</t>
  </si>
  <si>
    <t>0.80-7.05</t>
  </si>
  <si>
    <t>0.80-7.00</t>
  </si>
  <si>
    <t>0.55-7.00</t>
  </si>
  <si>
    <t>0.60-7.00</t>
  </si>
  <si>
    <t>0.60-6.10</t>
  </si>
  <si>
    <t>0.60-5.60</t>
  </si>
  <si>
    <t>0.55-5.50</t>
  </si>
  <si>
    <t>0.60-5.25</t>
  </si>
  <si>
    <t>0.75-4.75</t>
  </si>
  <si>
    <t>0.75-5.30</t>
  </si>
  <si>
    <t>0.75-5.80</t>
  </si>
  <si>
    <t>0.50-5.80</t>
  </si>
  <si>
    <t>0.40-5.25</t>
  </si>
  <si>
    <t>0.25-4.25</t>
  </si>
  <si>
    <t>0.25-4.10</t>
  </si>
  <si>
    <t>0.50-4.10</t>
  </si>
  <si>
    <t>0.10-5.75</t>
  </si>
  <si>
    <t>0.30-4.00</t>
  </si>
  <si>
    <t>0.30-4.20</t>
  </si>
  <si>
    <t>0.30-6.20</t>
  </si>
  <si>
    <t>0.50-4.20</t>
  </si>
  <si>
    <t>1.40-2.80</t>
  </si>
  <si>
    <t>0.90-3.50</t>
  </si>
  <si>
    <t>0.40-2.90</t>
  </si>
  <si>
    <t xml:space="preserve">     Exceeding 6 Months &amp; Up to 12 Months</t>
  </si>
  <si>
    <t>3.00-9.38</t>
  </si>
  <si>
    <t>4.25-9.38</t>
  </si>
  <si>
    <t>4.63-9.38</t>
  </si>
  <si>
    <t>4.63-8.50</t>
  </si>
  <si>
    <t>4.63-8.88</t>
  </si>
  <si>
    <t>4.63-10.15</t>
  </si>
  <si>
    <t>4.63-9.10</t>
  </si>
  <si>
    <t>4.63-10.38</t>
  </si>
  <si>
    <t>4.63-11.50</t>
  </si>
  <si>
    <t>4.63-12.95</t>
  </si>
  <si>
    <t>4.63-12.25</t>
  </si>
  <si>
    <t>4.63-10.95</t>
  </si>
  <si>
    <t>4.75-10.75</t>
  </si>
  <si>
    <t>4.75-11.25</t>
  </si>
  <si>
    <t>4.75-11.50</t>
  </si>
  <si>
    <t>4.75-11.00</t>
  </si>
  <si>
    <t>4.75-10.30</t>
  </si>
  <si>
    <t>3.75-10.30</t>
  </si>
  <si>
    <t>3.75-8.35</t>
  </si>
  <si>
    <t>3.90-8.35</t>
  </si>
  <si>
    <t>2.75-8.35</t>
  </si>
  <si>
    <t>2.75-9.00</t>
  </si>
  <si>
    <t>2.75-8.65</t>
  </si>
  <si>
    <t>2.75-8.50</t>
  </si>
  <si>
    <t>3.40-8.35</t>
  </si>
  <si>
    <t>3.65-8.35</t>
  </si>
  <si>
    <t>3.05-8.35</t>
  </si>
  <si>
    <t>3.20-8.35</t>
  </si>
  <si>
    <t>3.60-8.35</t>
  </si>
  <si>
    <t>2.25-8.35</t>
  </si>
  <si>
    <t>2.40-8.35</t>
  </si>
  <si>
    <t>2.10-8.35</t>
  </si>
  <si>
    <t>1.60-8.35</t>
  </si>
  <si>
    <t>2.00-9.05</t>
  </si>
  <si>
    <t>1.35-6.90</t>
  </si>
  <si>
    <t>1.35-8.20</t>
  </si>
  <si>
    <t>1.75-8.20</t>
  </si>
  <si>
    <t>1.75-8.00</t>
  </si>
  <si>
    <t>2.00-6.95</t>
  </si>
  <si>
    <t>1.50-8.60</t>
  </si>
  <si>
    <t>1.90-8.60</t>
  </si>
  <si>
    <t>1.85-8.60</t>
  </si>
  <si>
    <t>1.05-8.60</t>
  </si>
  <si>
    <t>1.05-7.50</t>
  </si>
  <si>
    <t>1.00-6.80</t>
  </si>
  <si>
    <t>0.55-7.50</t>
  </si>
  <si>
    <t>1.00-7.50</t>
  </si>
  <si>
    <t>1.05-7.80</t>
  </si>
  <si>
    <t>0.75-7.50</t>
  </si>
  <si>
    <t>1.05-6.15</t>
  </si>
  <si>
    <t>0.90-6.25</t>
  </si>
  <si>
    <t>0.90-6.15</t>
  </si>
  <si>
    <t>0.05-6.15</t>
  </si>
  <si>
    <t>0.05-5.75</t>
  </si>
  <si>
    <t>0.05-5.00</t>
  </si>
  <si>
    <t>0.05-5.50</t>
  </si>
  <si>
    <t>0.05-5.55</t>
  </si>
  <si>
    <t>0.05-4.00</t>
  </si>
  <si>
    <t>0.75-4.00</t>
  </si>
  <si>
    <t>1.00-4.00</t>
  </si>
  <si>
    <t>1.40-4.20</t>
  </si>
  <si>
    <t>1.00-4.25</t>
  </si>
  <si>
    <t xml:space="preserve">     Exceeding 12 Months &amp; Up to 18 Months</t>
  </si>
  <si>
    <t>4.50-9.75</t>
  </si>
  <si>
    <t>4.75-8.75</t>
  </si>
  <si>
    <t>4.75-9.10</t>
  </si>
  <si>
    <t>4.75-9.55</t>
  </si>
  <si>
    <t>4.75-9.20</t>
  </si>
  <si>
    <t>4.75-9.50</t>
  </si>
  <si>
    <t>4.75-14.00</t>
  </si>
  <si>
    <t>4.75-12.00</t>
  </si>
  <si>
    <t>4.75-12.50</t>
  </si>
  <si>
    <t>4.75-10.25</t>
  </si>
  <si>
    <t>4.75-10.00</t>
  </si>
  <si>
    <t>4.75-10.50</t>
  </si>
  <si>
    <t>5.25-11.00</t>
  </si>
  <si>
    <t>6.00-11.00</t>
  </si>
  <si>
    <t>6.25-11.00</t>
  </si>
  <si>
    <t>5.80-10.75</t>
  </si>
  <si>
    <t>4.75-10.15</t>
  </si>
  <si>
    <t>4.00-8.75</t>
  </si>
  <si>
    <t>3.90-8.75</t>
  </si>
  <si>
    <t>3.80-12.05</t>
  </si>
  <si>
    <t>3.85-12.05</t>
  </si>
  <si>
    <t>3.75-12.05</t>
  </si>
  <si>
    <t>4.20-12.05</t>
  </si>
  <si>
    <t>4.25-12.05</t>
  </si>
  <si>
    <t>4.20-8.75</t>
  </si>
  <si>
    <t>4.00-9.25</t>
  </si>
  <si>
    <t>4.00-14.00</t>
  </si>
  <si>
    <t>3.50-8.75</t>
  </si>
  <si>
    <t>3.40-8.75</t>
  </si>
  <si>
    <t>3.80-8.75</t>
  </si>
  <si>
    <t>2.50-8.35</t>
  </si>
  <si>
    <t>2.55-8.20</t>
  </si>
  <si>
    <t>2.00-8.47</t>
  </si>
  <si>
    <t>2.10-9.01</t>
  </si>
  <si>
    <t>2.00-9.01</t>
  </si>
  <si>
    <t>2.00-8.60</t>
  </si>
  <si>
    <t>1.50-6.65</t>
  </si>
  <si>
    <t>2.10-6.50</t>
  </si>
  <si>
    <t>2.70-6.50</t>
  </si>
  <si>
    <t>2.55-6.50</t>
  </si>
  <si>
    <t>2.00-6.50</t>
  </si>
  <si>
    <t>2.45-6.50</t>
  </si>
  <si>
    <t>1.15-6.50</t>
  </si>
  <si>
    <t>1.80-7.75</t>
  </si>
  <si>
    <t>1.15-6.40</t>
  </si>
  <si>
    <t>1.15-5.65</t>
  </si>
  <si>
    <t>1.15-5.75</t>
  </si>
  <si>
    <t>1.15-5.00</t>
  </si>
  <si>
    <t>1.15-5.50</t>
  </si>
  <si>
    <t>1.35-4.95</t>
  </si>
  <si>
    <t>1.35-4.85</t>
  </si>
  <si>
    <t>1.85-6.20</t>
  </si>
  <si>
    <t>2.55-5.70</t>
  </si>
  <si>
    <t>1.00-4.50</t>
  </si>
  <si>
    <t>1.95-5.06</t>
  </si>
  <si>
    <t>1.95-4.50</t>
  </si>
  <si>
    <t>2.55-2.80</t>
  </si>
  <si>
    <t>2.55-3.50</t>
  </si>
  <si>
    <t>1.55-2.70</t>
  </si>
  <si>
    <t>1.90-3.75</t>
  </si>
  <si>
    <t>1.00-3.50</t>
  </si>
  <si>
    <t xml:space="preserve">     Exceeding 18 Months &amp; Up to 24 Months</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</si>
  <si>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</si>
  <si>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</si>
  <si>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</si>
  <si>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</si>
  <si>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</si>
  <si>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</si>
  <si>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</si>
  <si>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</si>
  <si>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</si>
  <si>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</si>
  <si>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</si>
  <si>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</si>
  <si>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</si>
  <si>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</si>
  <si>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</si>
  <si>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</si>
  <si>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</si>
  <si>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</si>
  <si>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</si>
  <si>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</si>
  <si>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</si>
  <si>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</si>
  <si>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2.00-9.30</t>
  </si>
  <si>
    <t>2.00-6.80</t>
  </si>
  <si>
    <t>2.10-6.75</t>
  </si>
  <si>
    <t>2.60-6.75</t>
  </si>
  <si>
    <t>2.55-6.60</t>
  </si>
  <si>
    <t>2.45-7.75</t>
  </si>
  <si>
    <t>1.20-7.75</t>
  </si>
  <si>
    <t>1.65-7.75</t>
  </si>
  <si>
    <t>1.40-7.75</t>
  </si>
  <si>
    <t>1.40-9.05</t>
  </si>
  <si>
    <t>1.40-7.35</t>
  </si>
  <si>
    <t>1.40-6.50</t>
  </si>
  <si>
    <t>1.40-6.00</t>
  </si>
  <si>
    <t>1.40-5.85</t>
  </si>
  <si>
    <t>0.75-5.85</t>
  </si>
  <si>
    <t>0.50-5.85</t>
  </si>
  <si>
    <t>0.75-5.75</t>
  </si>
  <si>
    <t>0.75-6.20</t>
  </si>
  <si>
    <t>0.75-5.25</t>
  </si>
  <si>
    <t>2.30-4.25</t>
  </si>
  <si>
    <t>2.05-4.30</t>
  </si>
  <si>
    <t>1.40-4.25</t>
  </si>
  <si>
    <t>1.75-4.80</t>
  </si>
  <si>
    <t>1.75-4.10</t>
  </si>
  <si>
    <t xml:space="preserve">     Exceeding 24 Months &amp; Up to 36 Months</t>
  </si>
  <si>
    <t>4.50-11.00</t>
  </si>
  <si>
    <t>4.75-9.25</t>
  </si>
  <si>
    <t>4.75-13.50</t>
  </si>
  <si>
    <t>4.75-13.10</t>
  </si>
  <si>
    <t>4.75-13.35</t>
  </si>
  <si>
    <t>4.75-12.60</t>
  </si>
  <si>
    <t>5.00-12.10</t>
  </si>
  <si>
    <t>5.00-11.45</t>
  </si>
  <si>
    <t>5.00-11.50</t>
  </si>
  <si>
    <t>4.65-12.00</t>
  </si>
  <si>
    <t>4.45-12.00</t>
  </si>
  <si>
    <t>4.70-12.00</t>
  </si>
  <si>
    <t>5.00-14.75</t>
  </si>
  <si>
    <t>4.15-14.75</t>
  </si>
  <si>
    <t>4.00-14.75</t>
  </si>
  <si>
    <t>4.25-14.75</t>
  </si>
  <si>
    <t>4.50-14.75</t>
  </si>
  <si>
    <t>4.22-14.75</t>
  </si>
  <si>
    <t>4.12-14.75</t>
  </si>
  <si>
    <t>4.12-10.00</t>
  </si>
  <si>
    <t>4.12-9.50</t>
  </si>
  <si>
    <t>3.40-9.10</t>
  </si>
  <si>
    <t>3.40-9.01</t>
  </si>
  <si>
    <t>3.20-9.01</t>
  </si>
  <si>
    <t>3.15-9.01</t>
  </si>
  <si>
    <t>2.45-8.50</t>
  </si>
  <si>
    <t>1.70-8.50</t>
  </si>
  <si>
    <t>2.35-8.50</t>
  </si>
  <si>
    <t>2.35-7.65</t>
  </si>
  <si>
    <t>2.25-7.65</t>
  </si>
  <si>
    <t>2.15-7.65</t>
  </si>
  <si>
    <t>2.10-7.65</t>
  </si>
  <si>
    <t>1.85-7.65</t>
  </si>
  <si>
    <t>2.00-7.65</t>
  </si>
  <si>
    <t>2.05-7.50</t>
  </si>
  <si>
    <t>1.35-7.50</t>
  </si>
  <si>
    <t>0.50-7.50</t>
  </si>
  <si>
    <t>0.50-7.35</t>
  </si>
  <si>
    <t>0.30-7.25</t>
  </si>
  <si>
    <t>1.00-7.25</t>
  </si>
  <si>
    <t>1.00-7.20</t>
  </si>
  <si>
    <t>2.30-4.50</t>
  </si>
  <si>
    <t>1.50-4.50</t>
  </si>
  <si>
    <t>1.90-4.50</t>
  </si>
  <si>
    <t>1.80-4.15</t>
  </si>
  <si>
    <t xml:space="preserve">     Exceeding 36 Months &amp; Up to 48 Months</t>
  </si>
  <si>
    <t>4.25-11.00</t>
  </si>
  <si>
    <t>4.50-11.50</t>
  </si>
  <si>
    <t>5.00-12.50</t>
  </si>
  <si>
    <t>5.00-13.00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</si>
  <si>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</si>
  <si>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</si>
  <si>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</si>
  <si>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</si>
  <si>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</si>
  <si>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</si>
  <si>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</si>
  <si>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</si>
  <si>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</si>
  <si>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</si>
  <si>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</si>
  <si>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</si>
  <si>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</si>
  <si>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</si>
  <si>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</si>
  <si>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</si>
  <si>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</si>
  <si>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</si>
  <si>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</si>
  <si>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</si>
  <si>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</si>
  <si>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</si>
  <si>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</si>
  <si>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</si>
  <si>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</si>
  <si>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</si>
  <si>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</si>
  <si>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</si>
  <si>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</si>
  <si>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</si>
  <si>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</si>
  <si>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</si>
  <si>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</si>
  <si>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</si>
  <si>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</si>
  <si>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</si>
  <si>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</si>
  <si>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</si>
  <si>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</si>
  <si>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</si>
  <si>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</si>
  <si>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2.95-9.25</t>
  </si>
  <si>
    <t>2.35-11.30</t>
  </si>
  <si>
    <t>2.35-8.85</t>
  </si>
  <si>
    <t>2.35-9.01</t>
  </si>
  <si>
    <t>3.00-8.85</t>
  </si>
  <si>
    <t>2.90-8.85</t>
  </si>
  <si>
    <t>1.00-8.85</t>
  </si>
  <si>
    <t>2.20-8.85</t>
  </si>
  <si>
    <t>2.80-8.85</t>
  </si>
  <si>
    <t>2.15-8.85</t>
  </si>
  <si>
    <t>2.60-8.85</t>
  </si>
  <si>
    <t>2.00-8.85</t>
  </si>
  <si>
    <t>1.90-8.85</t>
  </si>
  <si>
    <t>2.00-7.70</t>
  </si>
  <si>
    <t>2.00-7.55</t>
  </si>
  <si>
    <t>2.00-7.45</t>
  </si>
  <si>
    <t>1.30-7.45</t>
  </si>
  <si>
    <t>2.00-7.09</t>
  </si>
  <si>
    <t>2.55-4.65</t>
  </si>
  <si>
    <t>2.30-3.60</t>
  </si>
  <si>
    <t>2.10-4.40</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</si>
  <si>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</si>
  <si>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</si>
  <si>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</si>
  <si>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</si>
  <si>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</si>
  <si>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</si>
  <si>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</si>
  <si>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</si>
  <si>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</si>
  <si>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</si>
  <si>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</si>
  <si>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</si>
  <si>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</si>
  <si>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</si>
  <si>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</si>
  <si>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</si>
  <si>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</si>
  <si>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</si>
  <si>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</si>
  <si>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</si>
  <si>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</si>
  <si>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</si>
  <si>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</si>
  <si>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</si>
  <si>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</si>
  <si>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4.04-16.04</t>
  </si>
  <si>
    <t>3.70-16.04</t>
  </si>
  <si>
    <t>3.25-16.00</t>
  </si>
  <si>
    <t>2.60-16.00</t>
  </si>
  <si>
    <t>2.60-14.00</t>
  </si>
  <si>
    <t>2.90-12.00</t>
  </si>
  <si>
    <t>2.90-12.25</t>
  </si>
  <si>
    <t>2.35-12.00</t>
  </si>
  <si>
    <t>3.40-12.00</t>
  </si>
  <si>
    <t>3.15-12.00</t>
  </si>
  <si>
    <t>2.80-9.15</t>
  </si>
  <si>
    <t>3.15-9.15</t>
  </si>
  <si>
    <t>3.00-9.15</t>
  </si>
  <si>
    <t>2.55-9.15</t>
  </si>
  <si>
    <t>2.95-9.15</t>
  </si>
  <si>
    <t>2.35-9.15</t>
  </si>
  <si>
    <t>2.35-9.10</t>
  </si>
  <si>
    <t>2.35-9.00</t>
  </si>
  <si>
    <t>2.35-8.75</t>
  </si>
  <si>
    <t>2.35-8.05</t>
  </si>
  <si>
    <t>2.30-8.05</t>
  </si>
  <si>
    <t>3.23-5.00</t>
  </si>
  <si>
    <t>2.80-6.25</t>
  </si>
  <si>
    <t>2.60-5.00</t>
  </si>
  <si>
    <t>2.70-5.00</t>
  </si>
  <si>
    <t>2.15-4.90</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</si>
  <si>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</si>
  <si>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</si>
  <si>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</si>
  <si>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</si>
  <si>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</si>
  <si>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</si>
  <si>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</si>
  <si>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</si>
  <si>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</si>
  <si>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</si>
  <si>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</si>
  <si>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</si>
  <si>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</si>
  <si>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</si>
  <si>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</si>
  <si>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</si>
  <si>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</si>
  <si>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</si>
  <si>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</si>
  <si>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</si>
  <si>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</si>
  <si>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</si>
  <si>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6.00-11.50</t>
  </si>
  <si>
    <t>4.50-16.50</t>
  </si>
  <si>
    <t>4.50-16.00</t>
  </si>
  <si>
    <t>5.00-16.50</t>
  </si>
  <si>
    <t>5.00-16.00</t>
  </si>
  <si>
    <t>4.95-15.00</t>
  </si>
  <si>
    <t>5.00-11.15</t>
  </si>
  <si>
    <t>4.65-10.90</t>
  </si>
  <si>
    <t>4.25-10.90</t>
  </si>
  <si>
    <t>4.50-10.90</t>
  </si>
  <si>
    <t>3.65-10.90</t>
  </si>
  <si>
    <t>3.40-10.90</t>
  </si>
  <si>
    <t>3.90-10.90</t>
  </si>
  <si>
    <t>3.15-10.90</t>
  </si>
  <si>
    <t>3.15-11.00</t>
  </si>
  <si>
    <t>2.95-11.00</t>
  </si>
  <si>
    <t>2.90-11.00</t>
  </si>
  <si>
    <t>2.90-10.50</t>
  </si>
  <si>
    <t>2.90-10.30</t>
  </si>
  <si>
    <t>2.00-10.30</t>
  </si>
  <si>
    <t>2.50-10.30</t>
  </si>
  <si>
    <t>2.44-10.30</t>
  </si>
  <si>
    <t>2.80-3.45</t>
  </si>
  <si>
    <t>2.95-4.30</t>
  </si>
  <si>
    <t>2.95-4.50</t>
  </si>
  <si>
    <t>2.80-4.20</t>
  </si>
  <si>
    <t>* The Lombard Rate has been abolished on 18 December 2006.</t>
  </si>
  <si>
    <t>* Effective January 2017, data refers to interest rates on new rupee deposits during the month. Consequently, data is not strictly comparable prior to January 2017.</t>
  </si>
  <si>
    <r>
      <rPr>
        <vertAlign val="superscript"/>
        <sz val="10"/>
        <color rgb="FF002060"/>
        <rFont val="Segoe UI"/>
        <family val="2"/>
      </rPr>
      <t xml:space="preserve">1 </t>
    </r>
    <r>
      <rPr>
        <sz val="10"/>
        <color rgb="FF002060"/>
        <rFont val="Segoe UI"/>
        <family val="2"/>
      </rPr>
      <t xml:space="preserve">The key Repo Rate is used as the key policy rate of the Bank of Mauritius. </t>
    </r>
  </si>
  <si>
    <t>Table 29: Other Interest Rates: December 2013 to May 2017</t>
  </si>
  <si>
    <t xml:space="preserve">Weighted </t>
  </si>
  <si>
    <t>Interest</t>
  </si>
  <si>
    <t>Weighted</t>
  </si>
  <si>
    <t xml:space="preserve">Rates on </t>
  </si>
  <si>
    <t>Rates on</t>
  </si>
  <si>
    <t xml:space="preserve">Average </t>
  </si>
  <si>
    <t>Yield</t>
  </si>
  <si>
    <t>Interbank</t>
  </si>
  <si>
    <t>Rupee</t>
  </si>
  <si>
    <t xml:space="preserve"> Rupee</t>
  </si>
  <si>
    <t>on Bills</t>
  </si>
  <si>
    <t>Savings</t>
  </si>
  <si>
    <t>Term</t>
  </si>
  <si>
    <t xml:space="preserve"> Loans and </t>
  </si>
  <si>
    <t xml:space="preserve">Deposits Rate </t>
  </si>
  <si>
    <t>Lending</t>
  </si>
  <si>
    <t>Accepted</t>
  </si>
  <si>
    <t>Rate</t>
  </si>
  <si>
    <t>of Banks</t>
  </si>
  <si>
    <t>Rate of</t>
  </si>
  <si>
    <t>at Primary</t>
  </si>
  <si>
    <t>with Banks</t>
  </si>
  <si>
    <r>
      <t xml:space="preserve">with Banks </t>
    </r>
    <r>
      <rPr>
        <b/>
        <vertAlign val="superscript"/>
        <sz val="10"/>
        <color rgb="FF002060"/>
        <rFont val="Segoe UI"/>
        <family val="2"/>
      </rPr>
      <t>1</t>
    </r>
  </si>
  <si>
    <r>
      <t xml:space="preserve">by Banks </t>
    </r>
    <r>
      <rPr>
        <b/>
        <vertAlign val="superscript"/>
        <sz val="10"/>
        <color rgb="FF002060"/>
        <rFont val="Segoe UI"/>
        <family val="2"/>
      </rPr>
      <t>2</t>
    </r>
  </si>
  <si>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</si>
  <si>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</si>
  <si>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</si>
  <si>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</si>
  <si>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</si>
  <si>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</si>
  <si>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</si>
  <si>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</si>
  <si>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</si>
  <si>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</si>
  <si>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</si>
  <si>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</si>
  <si>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</si>
  <si>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</si>
  <si>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</si>
  <si>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</si>
  <si>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</si>
  <si>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</si>
  <si>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</si>
  <si>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</si>
  <si>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</si>
  <si>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</si>
  <si>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</si>
  <si>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</si>
  <si>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</si>
  <si>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</si>
  <si>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</si>
  <si>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</si>
  <si>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Feb-11</t>
  </si>
  <si>
    <t>Mar-11</t>
  </si>
  <si>
    <t>4.00-19.55</t>
  </si>
  <si>
    <t>4.00-19.57</t>
  </si>
  <si>
    <t>2.40-16.55</t>
  </si>
  <si>
    <t>3.65-19.35</t>
  </si>
  <si>
    <t>2.25-16.55</t>
  </si>
  <si>
    <t>3.65-19.25</t>
  </si>
  <si>
    <t>3.55-19.25</t>
  </si>
  <si>
    <t>2.00-16.55</t>
  </si>
  <si>
    <t>2.00-16.04</t>
  </si>
  <si>
    <t>1.00-16.00</t>
  </si>
  <si>
    <t>1.25-16.00</t>
  </si>
  <si>
    <t>2.00-19.84</t>
  </si>
  <si>
    <t>1.40-16.00</t>
  </si>
  <si>
    <t>2.00-19.59</t>
  </si>
  <si>
    <t>2.00-19.90</t>
  </si>
  <si>
    <t>1.15-16.00</t>
  </si>
  <si>
    <t>2.00-19.78</t>
  </si>
  <si>
    <t>2.00-21.00</t>
  </si>
  <si>
    <t>1.15-14.00</t>
  </si>
  <si>
    <t>1.15-12.00</t>
  </si>
  <si>
    <t>2.00-21.18</t>
  </si>
  <si>
    <t>1.15-12.25</t>
  </si>
  <si>
    <t>1.00-12.00</t>
  </si>
  <si>
    <t>2.00-19.68</t>
  </si>
  <si>
    <t>0.40-12.00</t>
  </si>
  <si>
    <t>2.00-19.72</t>
  </si>
  <si>
    <t>2.00-19.71</t>
  </si>
  <si>
    <t>0.40-11.00</t>
  </si>
  <si>
    <t>0.10-11.00</t>
  </si>
  <si>
    <t>0.25-11.00</t>
  </si>
  <si>
    <t>2.00-19.40</t>
  </si>
  <si>
    <t>1.96-19.25</t>
  </si>
  <si>
    <t>0.15-11.00</t>
  </si>
  <si>
    <t>0.25-10.50</t>
  </si>
  <si>
    <t>2.00-19.30</t>
  </si>
  <si>
    <t>0.25-10.30</t>
  </si>
  <si>
    <t>1.50-18.50</t>
  </si>
  <si>
    <t>0.05-10.30</t>
  </si>
  <si>
    <t>1.50-19.25</t>
  </si>
  <si>
    <t>1.98-19.25</t>
  </si>
  <si>
    <t>1.97-19.25</t>
  </si>
  <si>
    <t>1.94-19.25</t>
  </si>
  <si>
    <t>1.93-19.25</t>
  </si>
  <si>
    <t>1.92-19.25</t>
  </si>
  <si>
    <t>1.91-19.25</t>
  </si>
  <si>
    <t>0.00-5.00</t>
  </si>
  <si>
    <t>0.00-6.25</t>
  </si>
  <si>
    <t>0.00-4.90</t>
  </si>
  <si>
    <r>
      <rPr>
        <vertAlign val="superscript"/>
        <sz val="9"/>
        <color rgb="FF002060"/>
        <rFont val="Segoe UI"/>
        <family val="2"/>
      </rPr>
      <t xml:space="preserve">1 </t>
    </r>
    <r>
      <rPr>
        <sz val="9"/>
        <color rgb="FF002060"/>
        <rFont val="Segoe UI"/>
        <family val="2"/>
      </rPr>
      <t>Effective January 2017, data refers to interest rates on new Rupee deposits during the month. Consequently, data is not strictly</t>
    </r>
  </si>
  <si>
    <t xml:space="preserve"> comparable prior to January 2017.</t>
  </si>
  <si>
    <r>
      <rPr>
        <vertAlign val="superscript"/>
        <sz val="9"/>
        <color rgb="FF002060"/>
        <rFont val="Segoe UI"/>
        <family val="2"/>
      </rPr>
      <t>2</t>
    </r>
    <r>
      <rPr>
        <sz val="9"/>
        <color rgb="FF002060"/>
        <rFont val="Segoe UI"/>
        <family val="2"/>
      </rPr>
      <t xml:space="preserve"> Includes advances to staff.</t>
    </r>
  </si>
  <si>
    <t>`</t>
  </si>
  <si>
    <t>Table 26a: Maintenance of Cash Ratio by Banks: 07 July 2005 - 05 January 2006</t>
  </si>
  <si>
    <t xml:space="preserve">Week </t>
  </si>
  <si>
    <t>Deposit</t>
  </si>
  <si>
    <t>Average Cash</t>
  </si>
  <si>
    <t>Required Minimum</t>
  </si>
  <si>
    <t>Excess</t>
  </si>
  <si>
    <t>Ended</t>
  </si>
  <si>
    <r>
      <t>Base</t>
    </r>
    <r>
      <rPr>
        <b/>
        <vertAlign val="superscript"/>
        <sz val="10"/>
        <color rgb="FF002060"/>
        <rFont val="Segoe UI"/>
        <family val="2"/>
      </rPr>
      <t>1</t>
    </r>
  </si>
  <si>
    <t>Balances Held</t>
  </si>
  <si>
    <t>Cash Balances</t>
  </si>
  <si>
    <t>Cash</t>
  </si>
  <si>
    <t>for the Week</t>
  </si>
  <si>
    <t>5.5% of (1)</t>
  </si>
  <si>
    <t>Holdings</t>
  </si>
  <si>
    <t>Ratios</t>
  </si>
  <si>
    <t>(1)</t>
  </si>
  <si>
    <t>(2) - (3)</t>
  </si>
  <si>
    <t>(2) / (1)</t>
  </si>
  <si>
    <t>07-Jul-05*</t>
  </si>
  <si>
    <r>
      <t>1</t>
    </r>
    <r>
      <rPr>
        <i/>
        <sz val="9"/>
        <color rgb="FF002060"/>
        <rFont val="Segoe UI"/>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</si>
  <si>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</si>
  <si>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</si>
  <si>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</si>
  <si>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30: Maintenance of Cash Reserve Ratio by Banks: 28 May 2015 to 06 July 2017</t>
  </si>
  <si>
    <t xml:space="preserve">Period </t>
  </si>
  <si>
    <t>Base*</t>
  </si>
  <si>
    <t>for the Period</t>
  </si>
  <si>
    <t>CRR of (1)</t>
  </si>
  <si>
    <t>1-Feb-07 *</t>
  </si>
  <si>
    <t>14-Aug-08</t>
  </si>
  <si>
    <r>
      <t xml:space="preserve">28-Aug-08 </t>
    </r>
    <r>
      <rPr>
        <vertAlign val="superscript"/>
        <sz val="12"/>
        <color rgb="FF002060"/>
        <rFont val="Segoe UI"/>
        <family val="2"/>
      </rPr>
      <t>2</t>
    </r>
  </si>
  <si>
    <t>6-Nov-08</t>
  </si>
  <si>
    <r>
      <t xml:space="preserve">20-Nov-08 </t>
    </r>
    <r>
      <rPr>
        <vertAlign val="superscript"/>
        <sz val="12"/>
        <color rgb="FF002060"/>
        <rFont val="Segoe UI"/>
        <family val="2"/>
      </rPr>
      <t>3</t>
    </r>
  </si>
  <si>
    <t>18-Dec-08</t>
  </si>
  <si>
    <r>
      <t xml:space="preserve">1-Jan-09 </t>
    </r>
    <r>
      <rPr>
        <vertAlign val="superscript"/>
        <sz val="12"/>
        <color rgb="FF002060"/>
        <rFont val="Segoe UI"/>
        <family val="2"/>
      </rPr>
      <t>4</t>
    </r>
  </si>
  <si>
    <t>25-Feb-10</t>
  </si>
  <si>
    <r>
      <t xml:space="preserve">1-Jul-10 </t>
    </r>
    <r>
      <rPr>
        <vertAlign val="superscript"/>
        <sz val="12"/>
        <color rgb="FF002060"/>
        <rFont val="Segoe UI"/>
        <family val="2"/>
      </rPr>
      <t>2</t>
    </r>
  </si>
  <si>
    <r>
      <t xml:space="preserve">21-Oct-10 </t>
    </r>
    <r>
      <rPr>
        <b/>
        <vertAlign val="superscript"/>
        <sz val="12"/>
        <color rgb="FF002060"/>
        <rFont val="Segoe UI"/>
        <family val="2"/>
      </rPr>
      <t>3</t>
    </r>
  </si>
  <si>
    <r>
      <t>10-Mar-11</t>
    </r>
    <r>
      <rPr>
        <b/>
        <vertAlign val="superscript"/>
        <sz val="12"/>
        <color rgb="FF002060"/>
        <rFont val="Segoe UI"/>
        <family val="2"/>
      </rPr>
      <t xml:space="preserve"> 2</t>
    </r>
  </si>
  <si>
    <t>7-Apr-11</t>
  </si>
  <si>
    <r>
      <t>*</t>
    </r>
    <r>
      <rPr>
        <vertAlign val="superscript"/>
        <sz val="10"/>
        <color rgb="FF002060"/>
        <rFont val="Segoe UI"/>
        <family val="2"/>
      </rPr>
      <t xml:space="preserve"> </t>
    </r>
    <r>
      <rPr>
        <sz val="10"/>
        <color rgb="FF002060"/>
        <rFont val="Segoe UI"/>
        <family val="2"/>
      </rPr>
      <t>The deposit base is lagged by two weeks.</t>
    </r>
  </si>
  <si>
    <t xml:space="preserve">Notes: </t>
  </si>
  <si>
    <t>1. Cash balances consist exclusively of balances held by banks with the Bank of Mauritius.</t>
  </si>
  <si>
    <r>
      <rPr>
        <vertAlign val="superscript"/>
        <sz val="10"/>
        <color rgb="FF002060"/>
        <rFont val="Segoe UI"/>
        <family val="2"/>
      </rPr>
      <t>2</t>
    </r>
    <r>
      <rPr>
        <sz val="10"/>
        <color rgb="FF002060"/>
        <rFont val="Segoe UI"/>
        <family val="2"/>
      </rPr>
      <t xml:space="preserve"> With effect from the maintenance period ended 28 August 2008, the cash ratio that banks were required to maintain was raised from 4.0 per cent to 6.0 per cent.</t>
    </r>
  </si>
  <si>
    <r>
      <rPr>
        <vertAlign val="superscript"/>
        <sz val="10"/>
        <color rgb="FF002060"/>
        <rFont val="Segoe UI"/>
        <family val="2"/>
      </rPr>
      <t>3</t>
    </r>
    <r>
      <rPr>
        <sz val="10"/>
        <color rgb="FF002060"/>
        <rFont val="Segoe UI"/>
        <family val="2"/>
      </rPr>
      <t xml:space="preserve"> With effect from the maintenance period ended 20 November 2008, the cash ratio that banks were required to maintain was reduced to 5.0 per cent.</t>
    </r>
  </si>
  <si>
    <r>
      <rPr>
        <vertAlign val="superscript"/>
        <sz val="10"/>
        <color rgb="FF002060"/>
        <rFont val="Segoe UI"/>
        <family val="2"/>
      </rPr>
      <t>4</t>
    </r>
    <r>
      <rPr>
        <sz val="10"/>
        <color rgb="FF002060"/>
        <rFont val="Segoe UI"/>
        <family val="2"/>
      </rPr>
      <t xml:space="preserve"> With effect from the maintenance period ended 1 January 2009, the cash ratio that banks are required to maintain was reduced to 4.5 per cent.</t>
    </r>
  </si>
  <si>
    <r>
      <t xml:space="preserve">5 </t>
    </r>
    <r>
      <rPr>
        <sz val="10"/>
        <color rgb="FF002060"/>
        <rFont val="Segoe UI"/>
        <family val="2"/>
      </rPr>
      <t>With effect from the maintenance period starting 18 June 2010, the cash ratio that banks were required to maintain was</t>
    </r>
  </si>
  <si>
    <t xml:space="preserve">  raised from 4.5 per cent to 5.0 per cent.</t>
  </si>
  <si>
    <t xml:space="preserve">6 With effect from the maintenance period starting 8 October 2010, the cash ratio that banks were required to maintain was </t>
  </si>
  <si>
    <t xml:space="preserve">  increased from 5.0 per cent to 6.0 per cent.</t>
  </si>
  <si>
    <t>7 With effect from the maintenance period starting 25 February 2011, the cash ratio that banks were required to maintain was</t>
  </si>
  <si>
    <t xml:space="preserve">  increased from 6.0 per cent to 7.0 per cent.</t>
  </si>
  <si>
    <t xml:space="preserve">8 With  effect  from the maintenance period starting  4 October  2013, the Bank raised the fortnightly average CRR on rupee </t>
  </si>
  <si>
    <t>deposits from 7.0 per cent to 8.0 per cent and lowered the fortnightly average CRR on foreign currency deposits from 7.0 per cent to 6.0 per cent.</t>
  </si>
  <si>
    <t>2. With  effect  from the maintenance period starting  2 May  2014, the Bank raised the fortnightly average CRR on rupee deposits from 8.0 per cent to 9.0 per cent. The fortnightly average CRR on foreign currency deposits remain unchanged at 6.0 per cent.</t>
  </si>
  <si>
    <r>
      <t>Table 31: Maturity Pattern of  Banks' Foreign Currency  Deposits</t>
    </r>
    <r>
      <rPr>
        <b/>
        <vertAlign val="superscript"/>
        <sz val="11"/>
        <color indexed="56"/>
        <rFont val="Segoe UI"/>
        <family val="2"/>
      </rPr>
      <t>1</t>
    </r>
    <r>
      <rPr>
        <b/>
        <sz val="11"/>
        <color indexed="56"/>
        <rFont val="Segoe UI"/>
        <family val="2"/>
      </rPr>
      <t>: March 2017</t>
    </r>
  </si>
  <si>
    <t>Duration</t>
  </si>
  <si>
    <t>RUPEE EQUIVALENT OF DEPOSITS DENOMINATED IN FOREIGN CURRENCIES</t>
  </si>
  <si>
    <t>Euro</t>
  </si>
  <si>
    <t>Pound</t>
  </si>
  <si>
    <t>South African</t>
  </si>
  <si>
    <t>Dollars</t>
  </si>
  <si>
    <t>Sterling</t>
  </si>
  <si>
    <t>Rand</t>
  </si>
  <si>
    <r>
      <t xml:space="preserve">1. TRANSFERABLE </t>
    </r>
    <r>
      <rPr>
        <b/>
        <vertAlign val="superscript"/>
        <sz val="10"/>
        <color rgb="FF002060"/>
        <rFont val="Segoe UI"/>
        <family val="2"/>
      </rPr>
      <t>2</t>
    </r>
  </si>
  <si>
    <t>2. TIME</t>
  </si>
  <si>
    <t>Call</t>
  </si>
  <si>
    <t>7 Days' Notice</t>
  </si>
  <si>
    <t>Exceeding 7 Days &amp; Up to 1 Month</t>
  </si>
  <si>
    <t>Exceeding 1 Month &amp; Up to 3 Months</t>
  </si>
  <si>
    <t>Exceeding 3 Months &amp; Up to 6 Months</t>
  </si>
  <si>
    <t>Exceeding 6 Months &amp; Up to 12 Months</t>
  </si>
  <si>
    <t>Exceeding 12 Months &amp; Up to 18 Months</t>
  </si>
  <si>
    <t>Exceeding 18 Months &amp; Up to 24 Months</t>
  </si>
  <si>
    <t>Exceeding 24 Months &amp; Up to 30 Months</t>
  </si>
  <si>
    <t>Exceeding 30 Months &amp; Up to 36 Months</t>
  </si>
  <si>
    <t>Exceeding 36 Months &amp; Up to 42 Months</t>
  </si>
  <si>
    <t>Exceeding 42 Months &amp; Up to 48 Months</t>
  </si>
  <si>
    <t>Exceeding 48 Months &amp; Up to 54 Months</t>
  </si>
  <si>
    <t>Exceeding 54 Months &amp; Up to 60 Months</t>
  </si>
  <si>
    <t>Exceeding 60 Months</t>
  </si>
  <si>
    <r>
      <rPr>
        <i/>
        <vertAlign val="superscript"/>
        <sz val="9"/>
        <color rgb="FF002060"/>
        <rFont val="Segoe UI"/>
        <family val="2"/>
      </rPr>
      <t xml:space="preserve">1 </t>
    </r>
    <r>
      <rPr>
        <i/>
        <sz val="9"/>
        <color rgb="FF002060"/>
        <rFont val="Segoe UI"/>
        <family val="2"/>
      </rPr>
      <t>Include deposits mobilised from residents, Global Business Licence Holders and non-residents.</t>
    </r>
  </si>
  <si>
    <r>
      <rPr>
        <i/>
        <vertAlign val="superscript"/>
        <sz val="9"/>
        <color rgb="FF002060"/>
        <rFont val="Segoe UI"/>
        <family val="2"/>
      </rPr>
      <t>2</t>
    </r>
    <r>
      <rPr>
        <i/>
        <sz val="9"/>
        <color rgb="FF002060"/>
        <rFont val="Segoe UI"/>
        <family val="2"/>
      </rPr>
      <t xml:space="preserve"> Include savings deposits.</t>
    </r>
  </si>
  <si>
    <t>Source: Research and Economic Analysis Department</t>
  </si>
  <si>
    <t xml:space="preserve"> Table 32: Currency in Circulation: June 2016 to June 2017</t>
  </si>
  <si>
    <t xml:space="preserve">End  </t>
  </si>
  <si>
    <t>BANKNOTES</t>
  </si>
  <si>
    <t>COINS</t>
  </si>
  <si>
    <t>Demonetized</t>
  </si>
  <si>
    <t xml:space="preserve">  Comme-</t>
  </si>
  <si>
    <t>Gold</t>
  </si>
  <si>
    <t>NOTES</t>
  </si>
  <si>
    <t>Rs25</t>
  </si>
  <si>
    <t>Rs50</t>
  </si>
  <si>
    <t>Rs100</t>
  </si>
  <si>
    <t>Rs200</t>
  </si>
  <si>
    <t>Rs500</t>
  </si>
  <si>
    <t>Rs1000</t>
  </si>
  <si>
    <t>Rs2000</t>
  </si>
  <si>
    <t>morative</t>
  </si>
  <si>
    <t>Bullion</t>
  </si>
  <si>
    <t>Rs20</t>
  </si>
  <si>
    <t>Rs10</t>
  </si>
  <si>
    <t>Rs5</t>
  </si>
  <si>
    <t>Re1</t>
  </si>
  <si>
    <t>50c</t>
  </si>
  <si>
    <t>25c</t>
  </si>
  <si>
    <t>20c</t>
  </si>
  <si>
    <t>10c</t>
  </si>
  <si>
    <t>5c</t>
  </si>
  <si>
    <t xml:space="preserve"> 2c</t>
  </si>
  <si>
    <t>1c</t>
  </si>
  <si>
    <t>AND</t>
  </si>
  <si>
    <t>Notes</t>
  </si>
  <si>
    <t/>
  </si>
  <si>
    <t>Table 33: Cheque Clearances: January 2013 to June 2017</t>
  </si>
  <si>
    <t>Number</t>
  </si>
  <si>
    <t>Amount</t>
  </si>
  <si>
    <t>Daily Average</t>
  </si>
  <si>
    <t>(Rs'000)</t>
  </si>
  <si>
    <t xml:space="preserve"> Number  of</t>
  </si>
  <si>
    <t>Cheques</t>
  </si>
  <si>
    <t>Days</t>
  </si>
  <si>
    <t xml:space="preserve"> (Rs'000)</t>
  </si>
  <si>
    <t>Source: Payment Systems Division.</t>
  </si>
  <si>
    <t>Table 34a: Mauritius Automated Clearing and Settlement System (MACSS)*</t>
  </si>
  <si>
    <t xml:space="preserve">                   Rupee Transactions: January 2013 to June 2017</t>
  </si>
  <si>
    <t>Number of Transactions</t>
  </si>
  <si>
    <t>Value of Transactions (Rs million)</t>
  </si>
  <si>
    <t>Number of Days</t>
  </si>
  <si>
    <t>*The BoM operates the MACSS, which is the only Real Time Gross Settlement (RTGS) infrastructure for interbank funds transfers, settlements for money market  instruments and Government securities in Mauritius.</t>
  </si>
  <si>
    <t>Figures may not tally with the daily average due to rounding.</t>
  </si>
  <si>
    <t>Table 34b: Mauritius Automated Clearing and Settlement System (MACSS)*</t>
  </si>
  <si>
    <t>US Dollar</t>
  </si>
  <si>
    <t>Pound Sterling</t>
  </si>
  <si>
    <t>Swiss Franc</t>
  </si>
  <si>
    <t>South African Rand</t>
  </si>
  <si>
    <t>Jan-11*</t>
  </si>
  <si>
    <t>Mar-12*</t>
  </si>
  <si>
    <t>Table 35: Electronic Banking Transactions: May 2016-May 2017</t>
  </si>
  <si>
    <t>Number of ATMs in Operation</t>
  </si>
  <si>
    <t xml:space="preserve">Value of Transactions * : (Rs mn)  </t>
  </si>
  <si>
    <t>Number of Cards in Circulation</t>
  </si>
  <si>
    <t xml:space="preserve">  Credit Cards </t>
  </si>
  <si>
    <t xml:space="preserve">  Debit Cards and Others </t>
  </si>
  <si>
    <t xml:space="preserve">  Total</t>
  </si>
  <si>
    <t xml:space="preserve">Outstanding Advances </t>
  </si>
  <si>
    <t>on Credit Cards: (Rs mn)**</t>
  </si>
  <si>
    <t>Impaired advances on credit cards : (Rs mn) ***</t>
  </si>
  <si>
    <t xml:space="preserve"> * Involving the use of credit cards, debit cards, ATMs and Merchant Points of Sale.</t>
  </si>
  <si>
    <t>** Restated figures for February and March 2017</t>
  </si>
  <si>
    <t xml:space="preserve">*** Information available on a quarterly basis (restated figure for March 2016) </t>
  </si>
  <si>
    <t>Table 36: Internet Banking Transactions: May 2016-May 2017</t>
  </si>
  <si>
    <t>Number of Customers</t>
  </si>
  <si>
    <t>Value of Transactions: (Rs mn) β</t>
  </si>
  <si>
    <t xml:space="preserve">Average Value of Transactions**/β (Rs mn) </t>
  </si>
  <si>
    <t>Restated for October 2016</t>
  </si>
  <si>
    <t>**Average monthly transactions from the start of the calendar year.</t>
  </si>
  <si>
    <t>β Restated figure for September 2016</t>
  </si>
  <si>
    <t>Table 37: Mobile Transactions*: May 2016-May 2017</t>
  </si>
  <si>
    <t>Number of subscribers</t>
  </si>
  <si>
    <t>Number of active agents outlets**</t>
  </si>
  <si>
    <t>Number of transactions</t>
  </si>
  <si>
    <t>Value of transactions: (Rs mn)</t>
  </si>
  <si>
    <t>*including non bank entities</t>
  </si>
  <si>
    <t>** restated figures for August to December 2016 and January 2017</t>
  </si>
  <si>
    <t>Source: Supervision Department</t>
  </si>
  <si>
    <t>Table 38: Assets and Liabilities of Non-Bank Deposit Taking Leasing Companies *: May 2016 - April 2017</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</si>
  <si>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</si>
  <si>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</si>
  <si>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</si>
  <si>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</si>
  <si>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</si>
  <si>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</si>
  <si>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</si>
  <si>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</si>
  <si>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</si>
  <si>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 Include all Non-Bank Deposit Taking Institutions other than Mauritius Housing Company Ltd and The Mauritius Civil Service Mutual Aid Association Ltd.</t>
  </si>
  <si>
    <t>Source: Supervision Department.</t>
  </si>
  <si>
    <t>Table 39: Consolidated Quarterly Profit and Loss Statement of  Non-Bank Deposit Taking Leasing Companies *:June  2012 - March 2017</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</si>
  <si>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</si>
  <si>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</si>
  <si>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</si>
  <si>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</si>
  <si>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</si>
  <si>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</si>
  <si>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</si>
  <si>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</si>
  <si>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</si>
  <si>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</si>
  <si>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</si>
  <si>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</si>
  <si>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</si>
  <si>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</si>
  <si>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</si>
  <si>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xml:space="preserve">    Source: Supervision Department</t>
  </si>
  <si>
    <t>Table 40: Sectorwise Distribution of Credit to Non Residents: March 2017</t>
  </si>
  <si>
    <t>Loans and Other Financing in Foreign Currencies Outside Mauritius</t>
  </si>
  <si>
    <t>Foreign Bills Purchased &amp; Discounted</t>
  </si>
  <si>
    <t>Investment in Foreign Securities</t>
  </si>
  <si>
    <t>Corporate Shares</t>
  </si>
  <si>
    <t>Fixed Dated Securities</t>
  </si>
  <si>
    <t>Overdraft</t>
  </si>
  <si>
    <t>Personal and Professional</t>
  </si>
  <si>
    <t xml:space="preserve">                (Rs million)</t>
  </si>
  <si>
    <t>Auctions held on</t>
  </si>
  <si>
    <t xml:space="preserve">Amount of Bills put on Tender </t>
  </si>
  <si>
    <t>Value of Bids Received</t>
  </si>
  <si>
    <t>Value of Bids Accepted</t>
  </si>
  <si>
    <t xml:space="preserve">Value of Bills Maturing </t>
  </si>
  <si>
    <t>Net Issue of Bills (3 - 4)</t>
  </si>
  <si>
    <t>Source:Financial Markets Operations Division.</t>
  </si>
  <si>
    <t>Table 42a: Auctions of Government of Mauritius Treasury Bills: June 2016 to June 2017</t>
  </si>
  <si>
    <t xml:space="preserve">                                                  (Rs million)</t>
  </si>
  <si>
    <t>Amount of Bills put on Tender</t>
  </si>
  <si>
    <t>Total Value of Bids Received</t>
  </si>
  <si>
    <t xml:space="preserve">     91-day</t>
  </si>
  <si>
    <t xml:space="preserve">    182-day</t>
  </si>
  <si>
    <t xml:space="preserve">    364-day</t>
  </si>
  <si>
    <t>Total Value of Bids Accepted</t>
  </si>
  <si>
    <t>Note: Effective 12 May 2017 GMTB and BOM Bills are being issued through separate auctions.</t>
  </si>
  <si>
    <t>Table 42b: Auctions of Government of Mauritius Treasury Bills/Bank of Mauritius Bills: June 2016 to June 2017</t>
  </si>
  <si>
    <t xml:space="preserve">                    Per cent per annum</t>
  </si>
  <si>
    <t>Weighted Average Yield</t>
  </si>
  <si>
    <t>Overall Weighted Yield</t>
  </si>
  <si>
    <t>Table 43: Weighted Average Yields on Government of Mauritius Treasury Bills/Bank of Mauritius Bills: June 2017</t>
  </si>
  <si>
    <t>Weighted Yield for :</t>
  </si>
  <si>
    <t xml:space="preserve">91-day </t>
  </si>
  <si>
    <t xml:space="preserve">182-day </t>
  </si>
  <si>
    <t xml:space="preserve">364-day </t>
  </si>
  <si>
    <t>Source: Financial Markets Operations Division.</t>
  </si>
  <si>
    <t>Table 44a: Auctions of Three-Year Government of Mauritius Treasury Notes: May 2017 and June 2017</t>
  </si>
  <si>
    <t xml:space="preserve">Amount of Treasury Notes put on Tender </t>
  </si>
  <si>
    <r>
      <t xml:space="preserve"> Value of Bids Received </t>
    </r>
    <r>
      <rPr>
        <b/>
        <i/>
        <sz val="12"/>
        <color rgb="FF002060"/>
        <rFont val="Segoe UI"/>
        <family val="2"/>
      </rPr>
      <t>(Rs mn)</t>
    </r>
  </si>
  <si>
    <r>
      <t xml:space="preserve"> Value of Bids Accepted </t>
    </r>
    <r>
      <rPr>
        <b/>
        <i/>
        <sz val="12"/>
        <color rgb="FF002060"/>
        <rFont val="Segoe UI"/>
        <family val="2"/>
      </rPr>
      <t>(Rs mn)</t>
    </r>
  </si>
  <si>
    <r>
      <t>Coupon Rate</t>
    </r>
    <r>
      <rPr>
        <b/>
        <i/>
        <sz val="12"/>
        <color rgb="FF002060"/>
        <rFont val="Segoe UI"/>
        <family val="2"/>
      </rPr>
      <t xml:space="preserve"> (% p.a.)</t>
    </r>
  </si>
  <si>
    <r>
      <t xml:space="preserve"> Highest Yield Accepted </t>
    </r>
    <r>
      <rPr>
        <b/>
        <i/>
        <sz val="12"/>
        <color rgb="FF002060"/>
        <rFont val="Segoe UI"/>
        <family val="2"/>
      </rPr>
      <t>(% p.a.)</t>
    </r>
  </si>
  <si>
    <r>
      <t xml:space="preserve"> Weighted Yield on Bids Accepted </t>
    </r>
    <r>
      <rPr>
        <b/>
        <i/>
        <sz val="12"/>
        <color rgb="FF002060"/>
        <rFont val="Segoe UI"/>
        <family val="2"/>
      </rPr>
      <t>(% p.a.)</t>
    </r>
  </si>
  <si>
    <r>
      <t xml:space="preserve"> Weighted Price of Bids Accepted </t>
    </r>
    <r>
      <rPr>
        <b/>
        <i/>
        <sz val="12"/>
        <color rgb="FF002060"/>
        <rFont val="Segoe UI"/>
        <family val="2"/>
      </rPr>
      <t>(%)</t>
    </r>
  </si>
  <si>
    <t>99.297</t>
  </si>
  <si>
    <t>99.745</t>
  </si>
  <si>
    <t>Table 44b: Auctions of Five-Year Government of Mauritius Bonds: September 2016 to June 2017</t>
  </si>
  <si>
    <r>
      <t>Amount of Bonds put on Tender</t>
    </r>
    <r>
      <rPr>
        <b/>
        <i/>
        <sz val="11"/>
        <color rgb="FF002060"/>
        <rFont val="Segoe UI"/>
        <family val="2"/>
      </rPr>
      <t xml:space="preserve"> (Rs mn)</t>
    </r>
    <r>
      <rPr>
        <b/>
        <sz val="11"/>
        <color rgb="FF002060"/>
        <rFont val="Segoe UI"/>
        <family val="2"/>
      </rPr>
      <t xml:space="preserve"> </t>
    </r>
  </si>
  <si>
    <r>
      <t xml:space="preserve">Value of Bids Received </t>
    </r>
    <r>
      <rPr>
        <b/>
        <i/>
        <sz val="11"/>
        <color rgb="FF002060"/>
        <rFont val="Segoe UI"/>
        <family val="2"/>
      </rPr>
      <t>(Rs mn)</t>
    </r>
  </si>
  <si>
    <r>
      <t xml:space="preserve">Value of Bids Accepted </t>
    </r>
    <r>
      <rPr>
        <b/>
        <i/>
        <sz val="11"/>
        <color rgb="FF002060"/>
        <rFont val="Segoe UI"/>
        <family val="2"/>
      </rPr>
      <t>(Rs mn)</t>
    </r>
  </si>
  <si>
    <r>
      <t>Interest Rate</t>
    </r>
    <r>
      <rPr>
        <b/>
        <i/>
        <sz val="11"/>
        <color rgb="FF002060"/>
        <rFont val="Segoe UI"/>
        <family val="2"/>
      </rPr>
      <t xml:space="preserve"> (% p.a.)</t>
    </r>
  </si>
  <si>
    <r>
      <t xml:space="preserve">Highest Yield Accepted </t>
    </r>
    <r>
      <rPr>
        <b/>
        <i/>
        <sz val="11"/>
        <color rgb="FF002060"/>
        <rFont val="Segoe UI"/>
        <family val="2"/>
      </rPr>
      <t>(% p.a.)</t>
    </r>
  </si>
  <si>
    <r>
      <t xml:space="preserve">Weighted Average Yield on Bids Accepted </t>
    </r>
    <r>
      <rPr>
        <b/>
        <i/>
        <sz val="11"/>
        <color rgb="FF002060"/>
        <rFont val="Segoe UI"/>
        <family val="2"/>
      </rPr>
      <t>(% p.a.)</t>
    </r>
  </si>
  <si>
    <r>
      <t xml:space="preserve">Weighted Price of Bids Accepted </t>
    </r>
    <r>
      <rPr>
        <b/>
        <i/>
        <sz val="11"/>
        <color rgb="FF002060"/>
        <rFont val="Segoe UI"/>
        <family val="2"/>
      </rPr>
      <t>( % )</t>
    </r>
  </si>
  <si>
    <t>Table 44c: Auction of Ten-Year Government of Mauritius Bonds: November 2016 and January 2017</t>
  </si>
  <si>
    <r>
      <t>Amount of Bonds put on Tender</t>
    </r>
    <r>
      <rPr>
        <b/>
        <i/>
        <sz val="12"/>
        <color rgb="FF002060"/>
        <rFont val="Segoe UI"/>
        <family val="2"/>
      </rPr>
      <t xml:space="preserve"> (Rs mn)</t>
    </r>
    <r>
      <rPr>
        <b/>
        <sz val="12"/>
        <color rgb="FF002060"/>
        <rFont val="Segoe UI"/>
        <family val="2"/>
      </rPr>
      <t xml:space="preserve"> </t>
    </r>
  </si>
  <si>
    <r>
      <t xml:space="preserve">Value of Bids Received </t>
    </r>
    <r>
      <rPr>
        <b/>
        <i/>
        <sz val="12"/>
        <color rgb="FF002060"/>
        <rFont val="Segoe UI"/>
        <family val="2"/>
      </rPr>
      <t>(Rs mn)</t>
    </r>
  </si>
  <si>
    <r>
      <t xml:space="preserve">Value of Bids Accepted </t>
    </r>
    <r>
      <rPr>
        <b/>
        <i/>
        <sz val="12"/>
        <color rgb="FF002060"/>
        <rFont val="Segoe UI"/>
        <family val="2"/>
      </rPr>
      <t>(Rs mn)</t>
    </r>
  </si>
  <si>
    <r>
      <t>Interest Rate</t>
    </r>
    <r>
      <rPr>
        <b/>
        <i/>
        <sz val="12"/>
        <color rgb="FF002060"/>
        <rFont val="Segoe UI"/>
        <family val="2"/>
      </rPr>
      <t xml:space="preserve"> (% p.a.)</t>
    </r>
  </si>
  <si>
    <r>
      <t xml:space="preserve">Highest Yield Accepted </t>
    </r>
    <r>
      <rPr>
        <b/>
        <i/>
        <sz val="12"/>
        <color rgb="FF002060"/>
        <rFont val="Segoe UI"/>
        <family val="2"/>
      </rPr>
      <t>(% p.a.)</t>
    </r>
  </si>
  <si>
    <r>
      <t xml:space="preserve">Weighted Average Yield on Bids Accepted </t>
    </r>
    <r>
      <rPr>
        <b/>
        <i/>
        <sz val="12"/>
        <color rgb="FF002060"/>
        <rFont val="Segoe UI"/>
        <family val="2"/>
      </rPr>
      <t>(% p.a.)</t>
    </r>
  </si>
  <si>
    <r>
      <t xml:space="preserve">Weighted Price of Bids Accepted </t>
    </r>
    <r>
      <rPr>
        <b/>
        <i/>
        <sz val="12"/>
        <color rgb="FF002060"/>
        <rFont val="Segoe UI"/>
        <family val="2"/>
      </rPr>
      <t>( % )</t>
    </r>
  </si>
  <si>
    <t>Table 44d: Auction of Fifteen-Year Government of Mauritius Bonds: June 2016 and September 2016</t>
  </si>
  <si>
    <t>Table 44e: Auction of Fifteen-Year Inflation-Indexed Government of Mauritius Bonds: March 2016 and April 2017</t>
  </si>
  <si>
    <r>
      <t xml:space="preserve">Highest Bid Margin Received </t>
    </r>
    <r>
      <rPr>
        <b/>
        <i/>
        <sz val="12"/>
        <color rgb="FF002060"/>
        <rFont val="Segoe UI"/>
        <family val="2"/>
      </rPr>
      <t>(% p.a.)</t>
    </r>
  </si>
  <si>
    <r>
      <t xml:space="preserve">Lowest Bid Margin Received </t>
    </r>
    <r>
      <rPr>
        <b/>
        <i/>
        <sz val="12"/>
        <color rgb="FF002060"/>
        <rFont val="Segoe UI"/>
        <family val="2"/>
      </rPr>
      <t>(% p.a.)</t>
    </r>
  </si>
  <si>
    <r>
      <t xml:space="preserve">Weighted Bid Margin Accepted </t>
    </r>
    <r>
      <rPr>
        <b/>
        <i/>
        <sz val="12"/>
        <color rgb="FF002060"/>
        <rFont val="Segoe UI"/>
        <family val="2"/>
      </rPr>
      <t>(% p.a.)</t>
    </r>
  </si>
  <si>
    <t>Table 44f: Auction of Twenty-Year Government of Mauritius Bonds: July 2016 and March 2017</t>
  </si>
  <si>
    <t xml:space="preserve">Table 45a: Issue of Bank of Mauritius Notes: February 2017 and June 2017 </t>
  </si>
  <si>
    <t xml:space="preserve"> 10 February 2017 </t>
  </si>
  <si>
    <t xml:space="preserve"> 02 June 2017 </t>
  </si>
  <si>
    <t>4Y-BOMN</t>
  </si>
  <si>
    <r>
      <t xml:space="preserve"> Amount  of Notes put on Tender </t>
    </r>
    <r>
      <rPr>
        <b/>
        <i/>
        <sz val="12"/>
        <color rgb="FF002060"/>
        <rFont val="Segoe UI"/>
        <family val="2"/>
      </rPr>
      <t>(Rs mn)</t>
    </r>
  </si>
  <si>
    <r>
      <t xml:space="preserve"> Interest Rate</t>
    </r>
    <r>
      <rPr>
        <b/>
        <i/>
        <sz val="12"/>
        <color rgb="FF002060"/>
        <rFont val="Segoe UI"/>
        <family val="2"/>
      </rPr>
      <t xml:space="preserve"> (% p.a.)</t>
    </r>
  </si>
  <si>
    <t>98.638</t>
  </si>
  <si>
    <t>99.703</t>
  </si>
  <si>
    <t>Table 45b: Issue of 5-Year Bank of Mauritius Bonds: June 2013 and August 2013</t>
  </si>
  <si>
    <t xml:space="preserve"> 21 June 2013 </t>
  </si>
  <si>
    <t xml:space="preserve"> 30 August 2013 </t>
  </si>
  <si>
    <t>5Y-BOM Bonds</t>
  </si>
  <si>
    <r>
      <t xml:space="preserve"> Yield on Bids Accepted </t>
    </r>
    <r>
      <rPr>
        <b/>
        <i/>
        <sz val="12"/>
        <color rgb="FF002060"/>
        <rFont val="Segoe UI"/>
        <family val="2"/>
      </rPr>
      <t>(% p.a.)</t>
    </r>
  </si>
  <si>
    <r>
      <t xml:space="preserve"> Price of Bids Accepted </t>
    </r>
    <r>
      <rPr>
        <b/>
        <i/>
        <sz val="12"/>
        <color rgb="FF002060"/>
        <rFont val="Segoe UI"/>
        <family val="2"/>
      </rPr>
      <t>(%)</t>
    </r>
  </si>
  <si>
    <t>Table 45c: Issue of 15-Year Bank of Mauritius Bonds: March 2014</t>
  </si>
  <si>
    <t xml:space="preserve"> 07 March 2014</t>
  </si>
  <si>
    <t>15Y-BOM Bonds</t>
  </si>
  <si>
    <t>Table 46: Buyback  Auction of Government  of Mauritius Securities: June 2017</t>
  </si>
  <si>
    <t xml:space="preserve"> 16 June  2017 -Rs1,000 mn</t>
  </si>
  <si>
    <t xml:space="preserve"> 23 June  2017 -Rs1,000 mn</t>
  </si>
  <si>
    <r>
      <t xml:space="preserve">3Y-GMTNotes </t>
    </r>
    <r>
      <rPr>
        <b/>
        <vertAlign val="superscript"/>
        <sz val="12"/>
        <color rgb="FF002060"/>
        <rFont val="Segoe UI"/>
        <family val="2"/>
      </rPr>
      <t>1</t>
    </r>
    <r>
      <rPr>
        <b/>
        <sz val="12"/>
        <color rgb="FF002060"/>
        <rFont val="Segoe UI"/>
        <family val="2"/>
      </rPr>
      <t xml:space="preserve"> </t>
    </r>
  </si>
  <si>
    <r>
      <t xml:space="preserve">3Y-GMTNotes </t>
    </r>
    <r>
      <rPr>
        <b/>
        <vertAlign val="superscript"/>
        <sz val="12"/>
        <color rgb="FF002060"/>
        <rFont val="Segoe UI"/>
        <family val="2"/>
      </rPr>
      <t>1</t>
    </r>
  </si>
  <si>
    <t>Nil</t>
  </si>
  <si>
    <t xml:space="preserve"> Highest Price Accepted </t>
  </si>
  <si>
    <t xml:space="preserve"> Weighted Price of Bids Accepted </t>
  </si>
  <si>
    <r>
      <rPr>
        <i/>
        <vertAlign val="superscript"/>
        <sz val="11"/>
        <color rgb="FF002060"/>
        <rFont val="Segoe UI"/>
        <family val="2"/>
      </rPr>
      <t>1</t>
    </r>
    <r>
      <rPr>
        <i/>
        <sz val="11"/>
        <color rgb="FF002060"/>
        <rFont val="Segoe UI"/>
        <family val="2"/>
      </rPr>
      <t>3.88% 3-Year Government of Mauritius Treasury Notes due on 25 July 2017</t>
    </r>
  </si>
  <si>
    <t>Table 47: Outstanding Government of Mauritius Securities: June 2016 to June 2017</t>
  </si>
  <si>
    <t xml:space="preserve">Treasury Bills  </t>
  </si>
  <si>
    <t>Treasury Notes</t>
  </si>
  <si>
    <t>5-Year GoM Bonds</t>
  </si>
  <si>
    <t xml:space="preserve">MDLS/GOM Bonds  </t>
  </si>
  <si>
    <t>Note: Figures may not add up to totals due to rounding.</t>
  </si>
  <si>
    <t>Source:Accounting and Budgeting Division.</t>
  </si>
  <si>
    <t>Table 48: Maturity Structure of Government of Mauritius Securities outstanding at end June 2017</t>
  </si>
  <si>
    <t>MDLS/GOM Bonds</t>
  </si>
  <si>
    <t>2017-18</t>
  </si>
  <si>
    <t>2018-19</t>
  </si>
  <si>
    <t>2019-20</t>
  </si>
  <si>
    <t>2020-21</t>
  </si>
  <si>
    <t>2021-22</t>
  </si>
  <si>
    <t>2022-23</t>
  </si>
  <si>
    <t>2023-24</t>
  </si>
  <si>
    <t>2024-25</t>
  </si>
  <si>
    <t>2025-26</t>
  </si>
  <si>
    <t>2026-27</t>
  </si>
  <si>
    <t>2027-28</t>
  </si>
  <si>
    <t>2028-29</t>
  </si>
  <si>
    <t>2029-30</t>
  </si>
  <si>
    <t>2030-31</t>
  </si>
  <si>
    <t>2031-32</t>
  </si>
  <si>
    <t>2032-33</t>
  </si>
  <si>
    <t>2033-34</t>
  </si>
  <si>
    <t>2034-35</t>
  </si>
  <si>
    <t>2035-36</t>
  </si>
  <si>
    <t>2036-37</t>
  </si>
  <si>
    <t xml:space="preserve">Figures include: </t>
  </si>
  <si>
    <t>(1)  Government of Mauritius Savings Notes and Bonds</t>
  </si>
  <si>
    <t>(2) Government of Mauritius Treasury Bills issued for liquidity management since September 2015</t>
  </si>
  <si>
    <t>Table 50: Secondary Market Activity: June 2016 to June 2017</t>
  </si>
  <si>
    <r>
      <t>of SMC</t>
    </r>
    <r>
      <rPr>
        <b/>
        <vertAlign val="superscript"/>
        <sz val="10"/>
        <rFont val="Arial"/>
        <family val="2"/>
      </rPr>
      <t xml:space="preserve"> </t>
    </r>
    <r>
      <rPr>
        <vertAlign val="superscript"/>
        <sz val="10"/>
        <rFont val="Arial"/>
        <family val="2"/>
      </rPr>
      <t>1</t>
    </r>
  </si>
  <si>
    <t>of Securities</t>
  </si>
  <si>
    <t>amount of</t>
  </si>
  <si>
    <t>as at end</t>
  </si>
  <si>
    <t>transacted</t>
  </si>
  <si>
    <t>secondary</t>
  </si>
  <si>
    <t>of period</t>
  </si>
  <si>
    <t xml:space="preserve">outside </t>
  </si>
  <si>
    <t>market</t>
  </si>
  <si>
    <r>
      <t>SMC</t>
    </r>
    <r>
      <rPr>
        <vertAlign val="superscript"/>
        <sz val="10"/>
        <rFont val="Arial"/>
        <family val="2"/>
      </rPr>
      <t xml:space="preserve"> 2</t>
    </r>
  </si>
  <si>
    <t>transactions</t>
  </si>
  <si>
    <t>01-02 June</t>
  </si>
  <si>
    <t>05-09 June</t>
  </si>
  <si>
    <t>12-16 June</t>
  </si>
  <si>
    <t>19-23 June</t>
  </si>
  <si>
    <t>27-30 June</t>
  </si>
  <si>
    <r>
      <t xml:space="preserve">1 </t>
    </r>
    <r>
      <rPr>
        <i/>
        <sz val="9"/>
        <rFont val="Arial"/>
        <family val="2"/>
      </rPr>
      <t xml:space="preserve">SMC: Secondary Market Cell of the Bank of Mauritius.  </t>
    </r>
    <r>
      <rPr>
        <i/>
        <vertAlign val="superscript"/>
        <sz val="9"/>
        <rFont val="Arial"/>
        <family val="2"/>
      </rPr>
      <t/>
    </r>
  </si>
  <si>
    <r>
      <t xml:space="preserve">2 </t>
    </r>
    <r>
      <rPr>
        <i/>
        <sz val="9"/>
        <rFont val="Arial"/>
        <family val="2"/>
      </rPr>
      <t xml:space="preserve">Includes Transactions by Primary Dealers.  </t>
    </r>
    <r>
      <rPr>
        <i/>
        <vertAlign val="superscript"/>
        <sz val="9"/>
        <rFont val="Arial"/>
        <family val="2"/>
      </rPr>
      <t/>
    </r>
  </si>
  <si>
    <r>
      <t xml:space="preserve"> </t>
    </r>
    <r>
      <rPr>
        <i/>
        <sz val="9"/>
        <rFont val="Arial"/>
        <family val="2"/>
      </rPr>
      <t>Figures may not add up to totals due to rounding.</t>
    </r>
  </si>
  <si>
    <t>Source:  Accounting and Budgeting Division.</t>
  </si>
  <si>
    <t>Table 51: Transactions on the Interbank Money Market: June 2015 to June 2017</t>
  </si>
  <si>
    <t>Amount Transacted</t>
  </si>
  <si>
    <t>Daily</t>
  </si>
  <si>
    <t>Range of</t>
  </si>
  <si>
    <t xml:space="preserve">  Bank </t>
  </si>
  <si>
    <r>
      <t>Average</t>
    </r>
    <r>
      <rPr>
        <b/>
        <vertAlign val="superscript"/>
        <sz val="10"/>
        <color rgb="FF002060"/>
        <rFont val="Segoe UI"/>
        <family val="2"/>
      </rPr>
      <t>1</t>
    </r>
  </si>
  <si>
    <t>W.A.I</t>
  </si>
  <si>
    <r>
      <t>Rate</t>
    </r>
    <r>
      <rPr>
        <b/>
        <vertAlign val="superscript"/>
        <sz val="11"/>
        <color rgb="FF002060"/>
        <rFont val="Segoe UI"/>
        <family val="2"/>
      </rPr>
      <t>3 *</t>
    </r>
  </si>
  <si>
    <t>Lowest</t>
  </si>
  <si>
    <t>Highest</t>
  </si>
  <si>
    <t xml:space="preserve"> Rates  </t>
  </si>
  <si>
    <r>
      <t>Rate</t>
    </r>
    <r>
      <rPr>
        <b/>
        <vertAlign val="superscript"/>
        <sz val="10"/>
        <color rgb="FF002060"/>
        <rFont val="Segoe UI"/>
        <family val="2"/>
      </rPr>
      <t>2</t>
    </r>
  </si>
  <si>
    <t>02-08 June</t>
  </si>
  <si>
    <t>09-15 June</t>
  </si>
  <si>
    <t>0.90-1.10</t>
  </si>
  <si>
    <t>16-22 June</t>
  </si>
  <si>
    <t>23-29 June</t>
  </si>
  <si>
    <t>0.85-1.10</t>
  </si>
  <si>
    <t>9.00 - 10.75</t>
  </si>
  <si>
    <t>9.00 - 10.00</t>
  </si>
  <si>
    <t>9.00- 12.00</t>
  </si>
  <si>
    <t>6.00-10.00</t>
  </si>
  <si>
    <t>6.75-7.50</t>
  </si>
  <si>
    <t>6.00-8.00</t>
  </si>
  <si>
    <t>6.00-8.25</t>
  </si>
  <si>
    <t>7.25-9.00</t>
  </si>
  <si>
    <t>6.50-7.50</t>
  </si>
  <si>
    <t>6.50-7.75</t>
  </si>
  <si>
    <t>6.50-7.35</t>
  </si>
  <si>
    <t>6.75-7.25</t>
  </si>
  <si>
    <t>5.75-11.50</t>
  </si>
  <si>
    <t>6.25-7.00</t>
  </si>
  <si>
    <t>5.50-11.50</t>
  </si>
  <si>
    <t>5.25-7.25</t>
  </si>
  <si>
    <t>5.75-7.25</t>
  </si>
  <si>
    <t>4.00-7.00</t>
  </si>
  <si>
    <t>4.50-9.125</t>
  </si>
  <si>
    <t>4.00-9.125</t>
  </si>
  <si>
    <t>4.00-5.50</t>
  </si>
  <si>
    <t>2.00-5.00</t>
  </si>
  <si>
    <t>2.50-6.50</t>
  </si>
  <si>
    <t>2.75-4.50</t>
  </si>
  <si>
    <t>2.75-6.25</t>
  </si>
  <si>
    <t>2.90-5.50</t>
  </si>
  <si>
    <t>2.00-7.00</t>
  </si>
  <si>
    <t>2.00-5.25</t>
  </si>
  <si>
    <t>1.15-2.00</t>
  </si>
  <si>
    <t>1.00-2.00</t>
  </si>
  <si>
    <t>0.75-2.50</t>
  </si>
  <si>
    <t>0.90-1.00</t>
  </si>
  <si>
    <t>0.90-1.25</t>
  </si>
  <si>
    <t>0.95-1.25</t>
  </si>
  <si>
    <t>1.00-1.50</t>
  </si>
  <si>
    <t>1.00-1.25</t>
  </si>
  <si>
    <t>1.00-1.15</t>
  </si>
  <si>
    <t>1.25-9.75</t>
  </si>
  <si>
    <t>1.30-2.00</t>
  </si>
  <si>
    <t>1.25-5.00</t>
  </si>
  <si>
    <t>1.75-2.25</t>
  </si>
  <si>
    <t>1.25-2.00</t>
  </si>
  <si>
    <t>1.35-2.00</t>
  </si>
  <si>
    <t>1.40-2.50</t>
  </si>
  <si>
    <t>1.75-6.75</t>
  </si>
  <si>
    <t>2.00-3.50</t>
  </si>
  <si>
    <t>2.50-10.00</t>
  </si>
  <si>
    <t>3.50-10.00</t>
  </si>
  <si>
    <t>3.50-5.50</t>
  </si>
  <si>
    <t>3.50-4.75</t>
  </si>
  <si>
    <t>3.50-8.50</t>
  </si>
  <si>
    <t>5.50-11.00</t>
  </si>
  <si>
    <t>6.50-12.75</t>
  </si>
  <si>
    <t>7.50-10.50</t>
  </si>
  <si>
    <t>8.00-12.00</t>
  </si>
  <si>
    <t>8.00-9.00</t>
  </si>
  <si>
    <t>7.95-9.00</t>
  </si>
  <si>
    <t>8.00-9.45</t>
  </si>
  <si>
    <t>8.00-9.50</t>
  </si>
  <si>
    <t>8.75-9.15</t>
  </si>
  <si>
    <t>8.75-9.75</t>
  </si>
  <si>
    <t>8.25-8.80</t>
  </si>
  <si>
    <t>8.25-9.25</t>
  </si>
  <si>
    <t>7.50-8.50</t>
  </si>
  <si>
    <t>6.75-8.40</t>
  </si>
  <si>
    <t>6.75-7.20</t>
  </si>
  <si>
    <t>6.40-7.15</t>
  </si>
  <si>
    <t>6.35-7.15</t>
  </si>
  <si>
    <t>6.30-7.20</t>
  </si>
  <si>
    <t>7.25-9.75</t>
  </si>
  <si>
    <t>6.25-9.25</t>
  </si>
  <si>
    <t>6.20-8.25</t>
  </si>
  <si>
    <t>4.95-7.25</t>
  </si>
  <si>
    <t>4.30-7.25</t>
  </si>
  <si>
    <t>4.25-7.25</t>
  </si>
  <si>
    <t>3.95-4.50</t>
  </si>
  <si>
    <t>3.90-4.50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</si>
  <si>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</si>
  <si>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</si>
  <si>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</si>
  <si>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</si>
  <si>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</si>
  <si>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</si>
  <si>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</si>
  <si>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</si>
  <si>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</si>
  <si>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</si>
  <si>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</si>
  <si>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</si>
  <si>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</si>
  <si>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</si>
  <si>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</si>
  <si>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</si>
  <si>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</si>
  <si>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</si>
  <si>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</si>
  <si>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</si>
  <si>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</si>
  <si>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</si>
  <si>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</si>
  <si>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</si>
  <si>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</si>
  <si>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</si>
  <si>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</si>
  <si>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</si>
  <si>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1.75-2.50</t>
  </si>
  <si>
    <t>1.60-1.85</t>
  </si>
  <si>
    <t>1.45-1.60</t>
  </si>
  <si>
    <t>1.45-1.90</t>
  </si>
  <si>
    <t>1.40-2.10</t>
  </si>
  <si>
    <t>1.30-1.80</t>
  </si>
  <si>
    <t>1.30-1.55</t>
  </si>
  <si>
    <t>1.20-1.85</t>
  </si>
  <si>
    <t>1.20-4.00</t>
  </si>
  <si>
    <t>1.65-4.00</t>
  </si>
  <si>
    <t>1.60-1.95</t>
  </si>
  <si>
    <t>1.60-3.25</t>
  </si>
  <si>
    <t>2.75-4.25</t>
  </si>
  <si>
    <t>2.55-4.10</t>
  </si>
  <si>
    <t>2.60-4.10</t>
  </si>
  <si>
    <t>2.30-3.00</t>
  </si>
  <si>
    <t>2.15-2.50</t>
  </si>
  <si>
    <t>1.90-2.15</t>
  </si>
  <si>
    <t>1.55-2.00</t>
  </si>
  <si>
    <t>1.25-1.85</t>
  </si>
  <si>
    <t>1.10-1.50</t>
  </si>
  <si>
    <t>0.75-1.18</t>
  </si>
  <si>
    <t>0.65-0.88</t>
  </si>
  <si>
    <t>0.65-0.80</t>
  </si>
  <si>
    <t>0.60-0.75</t>
  </si>
  <si>
    <t>0.60-5.00</t>
  </si>
  <si>
    <t>1.45-4.00</t>
  </si>
  <si>
    <t>1.50-3.00</t>
  </si>
  <si>
    <t>1.40-3.00</t>
  </si>
  <si>
    <t>1.40-1.90</t>
  </si>
  <si>
    <t>1.25-1.90</t>
  </si>
  <si>
    <t>0.85-1.75</t>
  </si>
  <si>
    <t>1.00-1.75</t>
  </si>
  <si>
    <t>1.00-1.30</t>
  </si>
  <si>
    <t>1.05-1.20</t>
  </si>
  <si>
    <t>1.20-2.00</t>
  </si>
  <si>
    <t>1.20-1.75</t>
  </si>
  <si>
    <t>1.40-1.70</t>
  </si>
  <si>
    <t>1.35-1.75</t>
  </si>
  <si>
    <t>1.20-1.90</t>
  </si>
  <si>
    <t>1.35-1.70</t>
  </si>
  <si>
    <t>1.25-1.75</t>
  </si>
  <si>
    <t>1.40-2.15</t>
  </si>
  <si>
    <t>1.20-1.40</t>
  </si>
  <si>
    <t>0.95-2.90</t>
  </si>
  <si>
    <t>0.90-2.90</t>
  </si>
  <si>
    <r>
      <t>1</t>
    </r>
    <r>
      <rPr>
        <sz val="9"/>
        <color rgb="FF002060"/>
        <rFont val="Segoe UI"/>
        <family val="2"/>
      </rPr>
      <t xml:space="preserve"> For transactions days only.</t>
    </r>
  </si>
  <si>
    <r>
      <t>2</t>
    </r>
    <r>
      <rPr>
        <sz val="9"/>
        <color rgb="FF002060"/>
        <rFont val="Segoe UI"/>
        <family val="2"/>
      </rPr>
      <t xml:space="preserve"> Interbank Weighted Average Interest Rate.</t>
    </r>
  </si>
  <si>
    <t>Figures may not add up to totals due to rounding</t>
  </si>
  <si>
    <t>Table 52: Transactions on the Interbank Foreign Exchange Market:</t>
  </si>
  <si>
    <t xml:space="preserve"> June 2015 to June 2017</t>
  </si>
  <si>
    <t xml:space="preserve">Purchase of  </t>
  </si>
  <si>
    <t xml:space="preserve">Purchase of </t>
  </si>
  <si>
    <t>Total Purchases</t>
  </si>
  <si>
    <t>Opening</t>
  </si>
  <si>
    <t>US$ against</t>
  </si>
  <si>
    <t xml:space="preserve">US$ against </t>
  </si>
  <si>
    <t>US$</t>
  </si>
  <si>
    <t xml:space="preserve">Rupee </t>
  </si>
  <si>
    <t>Other Foreign</t>
  </si>
  <si>
    <t>Equivalent #</t>
  </si>
  <si>
    <t>Equivalent</t>
  </si>
  <si>
    <t>Min-Max</t>
  </si>
  <si>
    <t>Currencies</t>
  </si>
  <si>
    <r>
      <t>Ask Rate</t>
    </r>
    <r>
      <rPr>
        <b/>
        <vertAlign val="superscript"/>
        <sz val="10"/>
        <color rgb="FF002060"/>
        <rFont val="Segoe UI"/>
        <family val="2"/>
      </rPr>
      <t>1</t>
    </r>
  </si>
  <si>
    <t>(US$ million)</t>
  </si>
  <si>
    <t>(Rs/US$)</t>
  </si>
  <si>
    <t>34.8825-34.9225</t>
  </si>
  <si>
    <t>34.8600-34.9050</t>
  </si>
  <si>
    <t>34.8925-34.9975</t>
  </si>
  <si>
    <t>34.9575-34.9900</t>
  </si>
  <si>
    <t>34.6175-34.9475</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</si>
  <si>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</si>
  <si>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</si>
  <si>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</si>
  <si>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</si>
  <si>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</si>
  <si>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</si>
  <si>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</si>
  <si>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</si>
  <si>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</si>
  <si>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</si>
  <si>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</si>
  <si>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</si>
  <si>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</si>
  <si>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</si>
  <si>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</si>
  <si>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</si>
  <si>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</si>
  <si>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</si>
  <si>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</si>
  <si>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</si>
  <si>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</si>
  <si>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</si>
  <si>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</si>
  <si>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</si>
  <si>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</si>
  <si>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</si>
  <si>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</si>
  <si>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</si>
  <si>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</si>
  <si>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</si>
  <si>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</si>
  <si>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</si>
  <si>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</si>
  <si>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</si>
  <si>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</si>
  <si>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</si>
  <si>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</si>
  <si>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</si>
  <si>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</si>
  <si>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</si>
  <si>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</si>
  <si>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</si>
  <si>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</si>
  <si>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</si>
  <si>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</si>
  <si>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</si>
  <si>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</si>
  <si>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</si>
  <si>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</si>
  <si>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</si>
  <si>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</si>
  <si>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</si>
  <si>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</si>
  <si>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</si>
  <si>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</si>
  <si>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</si>
  <si>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</si>
  <si>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</si>
  <si>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</si>
  <si>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</si>
  <si>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</si>
  <si>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</si>
  <si>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</si>
  <si>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</si>
  <si>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</si>
  <si>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</si>
  <si>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</si>
  <si>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</si>
  <si>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</si>
  <si>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</si>
  <si>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</si>
  <si>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</si>
  <si>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</si>
  <si>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</si>
  <si>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</si>
  <si>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</si>
  <si>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</si>
  <si>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</si>
  <si>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</si>
  <si>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</si>
  <si>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</si>
  <si>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</si>
  <si>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</si>
  <si>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</si>
  <si>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</si>
  <si>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</si>
  <si>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</si>
  <si>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</si>
  <si>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</si>
  <si>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</si>
  <si>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</si>
  <si>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</si>
  <si>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</si>
  <si>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</si>
  <si>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</si>
  <si>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</si>
  <si>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</si>
  <si>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</si>
  <si>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</si>
  <si>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</si>
  <si>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</si>
  <si>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</si>
  <si>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</si>
  <si>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</si>
  <si>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</si>
  <si>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</si>
  <si>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</si>
  <si>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</si>
  <si>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</si>
  <si>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</si>
  <si>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</si>
  <si>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</si>
  <si>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</si>
  <si>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</si>
  <si>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</si>
  <si>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</si>
  <si>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</si>
  <si>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</si>
  <si>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</si>
  <si>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</si>
  <si>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</si>
  <si>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</si>
  <si>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</si>
  <si>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</si>
  <si>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</si>
  <si>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</si>
  <si>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</si>
  <si>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</si>
  <si>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</si>
  <si>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</si>
  <si>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</si>
  <si>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</si>
  <si>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</si>
  <si>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</si>
  <si>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</si>
  <si>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</si>
  <si>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</si>
  <si>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</si>
  <si>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</si>
  <si>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</si>
  <si>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</si>
  <si>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</si>
  <si>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</si>
  <si>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</si>
  <si>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</si>
  <si>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</si>
  <si>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</si>
  <si>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</si>
  <si>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</si>
  <si>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</si>
  <si>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</si>
  <si>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</si>
  <si>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</si>
  <si>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</si>
  <si>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</si>
  <si>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</si>
  <si>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</si>
  <si>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</si>
  <si>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</si>
  <si>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</si>
  <si>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</si>
  <si>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</si>
  <si>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</si>
  <si>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</si>
  <si>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</si>
  <si>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</si>
  <si>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</si>
  <si>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</si>
  <si>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</si>
  <si>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</si>
  <si>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</si>
  <si>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</si>
  <si>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</si>
  <si>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</si>
  <si>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</si>
  <si>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</si>
  <si>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t>30.8825 - 31.2150</t>
  </si>
  <si>
    <t>30.9725 - 31.4000</t>
  </si>
  <si>
    <t>30.8875 - 31.0300</t>
  </si>
  <si>
    <t>30.6925-31.1375</t>
  </si>
  <si>
    <t>30.1750-30.6400</t>
  </si>
  <si>
    <t>30.4375-30.7125</t>
  </si>
  <si>
    <t>30.2125-30.5250</t>
  </si>
  <si>
    <t>30.2875-30.4875</t>
  </si>
  <si>
    <t>30.2750-30.5075</t>
  </si>
  <si>
    <t>30.1300-30.2775</t>
  </si>
  <si>
    <t>30.1000-30.2625</t>
  </si>
  <si>
    <t>30.0425-30.3875</t>
  </si>
  <si>
    <t>30.3825-30.5150</t>
  </si>
  <si>
    <t>30.3550-30.5825</t>
  </si>
  <si>
    <t>30.5825-30.9525</t>
  </si>
  <si>
    <t>30.9900-31.4750</t>
  </si>
  <si>
    <t>31.4125-31.5700</t>
  </si>
  <si>
    <t>31.5050-31.6825</t>
  </si>
  <si>
    <t>31.6100-31.8200</t>
  </si>
  <si>
    <t>31.9350-32.9375</t>
  </si>
  <si>
    <t>32.7200-33.3875</t>
  </si>
  <si>
    <t>33.6375-36.6750</t>
  </si>
  <si>
    <t>35.5250-36.5700</t>
  </si>
  <si>
    <t>34.7250-35.5175</t>
  </si>
  <si>
    <t>35.0675-35.5125</t>
  </si>
  <si>
    <t>35.2750-35.7250</t>
  </si>
  <si>
    <t>35.2000-35.6950</t>
  </si>
  <si>
    <t>35.2625-35.7475</t>
  </si>
  <si>
    <t>35.3475-35.9875</t>
  </si>
  <si>
    <t>35.9150-36.3250</t>
  </si>
  <si>
    <t>35.9825-36.3825</t>
  </si>
  <si>
    <t>36.0500-36.3075</t>
  </si>
  <si>
    <t>35.6950-36.1900</t>
  </si>
  <si>
    <t>35.4150-36.0500</t>
  </si>
  <si>
    <t>35.1400-35.4525</t>
  </si>
  <si>
    <t>34.9550-35.4850</t>
  </si>
  <si>
    <t>35.3025-35.6850</t>
  </si>
  <si>
    <t>35.5425-35.6125</t>
  </si>
  <si>
    <t>35.1000-35.4750</t>
  </si>
  <si>
    <t>35.3375-35.5375</t>
  </si>
  <si>
    <t>35.4975-36.0125</t>
  </si>
  <si>
    <t>35.6950-36.1500</t>
  </si>
  <si>
    <t>36.0325-36.1975</t>
  </si>
  <si>
    <t>35.7675-36.1975</t>
  </si>
  <si>
    <t>35.6375-35.8250</t>
  </si>
  <si>
    <t>35.4250-35.7275</t>
  </si>
  <si>
    <t>34.9375-35.5300</t>
  </si>
  <si>
    <t>34.7425-35.3250</t>
  </si>
  <si>
    <t>34.6175-34.9975</t>
  </si>
  <si>
    <r>
      <rPr>
        <b/>
        <vertAlign val="superscript"/>
        <sz val="9"/>
        <color rgb="FF002060"/>
        <rFont val="Segoe UI"/>
        <family val="2"/>
      </rPr>
      <t>1</t>
    </r>
    <r>
      <rPr>
        <b/>
        <sz val="9"/>
        <color rgb="FF002060"/>
        <rFont val="Segoe UI"/>
        <family val="2"/>
      </rPr>
      <t xml:space="preserve"> As from April 2017 Rs/US$ ask rate is based on the average of daily wholesale Rs/US$ ask rates of Afrasia Bank Ltd, </t>
    </r>
  </si>
  <si>
    <t xml:space="preserve">   Barclays Bank Mtius Ltd, The Mauritius Commercial Bank Ltd and SBM Bank (Mtius) Ltd</t>
  </si>
  <si>
    <t># Includes purchases of foreign currencies other than US dollar and intervention carried out by BOM.</t>
  </si>
  <si>
    <r>
      <t>Table 53a: Intervention by the Bank of Mauritius on the Domestic Foreign Exchange Market</t>
    </r>
    <r>
      <rPr>
        <b/>
        <vertAlign val="superscript"/>
        <sz val="14"/>
        <color rgb="FF002060"/>
        <rFont val="Segoe UI"/>
        <family val="2"/>
      </rPr>
      <t>1</t>
    </r>
  </si>
  <si>
    <t>June 2016 to June 2017</t>
  </si>
  <si>
    <t xml:space="preserve">Purchase </t>
  </si>
  <si>
    <t xml:space="preserve">Amount </t>
  </si>
  <si>
    <t xml:space="preserve">Sterilisation </t>
  </si>
  <si>
    <t>of US dollar</t>
  </si>
  <si>
    <t>Intervention</t>
  </si>
  <si>
    <t>Sterilised</t>
  </si>
  <si>
    <t>Rates</t>
  </si>
  <si>
    <t>Bid Rates</t>
  </si>
  <si>
    <t>(US$ Mn)</t>
  </si>
  <si>
    <t>(Rs/US$ )</t>
  </si>
  <si>
    <t>(Rs mn)</t>
  </si>
  <si>
    <t>per cent p.a</t>
  </si>
  <si>
    <t>35.75-36.00</t>
  </si>
  <si>
    <t>35.60-35.75</t>
  </si>
  <si>
    <t>2.47-2.62</t>
  </si>
  <si>
    <t>2.29 - 2.54</t>
  </si>
  <si>
    <t>35.00-35.10</t>
  </si>
  <si>
    <t>2.24 - 2.45</t>
  </si>
  <si>
    <t>The Bank has been conducting sterilised intervention since January 2015</t>
  </si>
  <si>
    <t>Note 1 : As from January 2016 figures exclude transactions with Government and Other Institutions</t>
  </si>
  <si>
    <t>Source: Financial Markets Operations Division</t>
  </si>
  <si>
    <t xml:space="preserve">Table 53b: Purchases and Sales of Foreign Currency by the Bank of Mauritius from Government and Other Institutions </t>
  </si>
  <si>
    <t>Purchases</t>
  </si>
  <si>
    <t>Sales</t>
  </si>
  <si>
    <t xml:space="preserve">US dollar </t>
  </si>
  <si>
    <t xml:space="preserve">EURO </t>
  </si>
  <si>
    <t xml:space="preserve">GBP </t>
  </si>
  <si>
    <t xml:space="preserve">Others (USD </t>
  </si>
  <si>
    <t>(EUR Mn)</t>
  </si>
  <si>
    <t>(Rs/EUR )</t>
  </si>
  <si>
    <t>(GBP Mn)</t>
  </si>
  <si>
    <t>(Rs/GBP )</t>
  </si>
  <si>
    <t>Equivalent)</t>
  </si>
  <si>
    <t>38.23-39.13</t>
  </si>
  <si>
    <t>39.39-40.02</t>
  </si>
  <si>
    <t>38.61-40.06</t>
  </si>
  <si>
    <t>36.10-36.30</t>
  </si>
  <si>
    <t>39.49-40.88</t>
  </si>
  <si>
    <t>50.25-51.91</t>
  </si>
  <si>
    <t>38.56-39.83</t>
  </si>
  <si>
    <t>35.85-36.15</t>
  </si>
  <si>
    <t>39.40-40.73</t>
  </si>
  <si>
    <t>50.99-51.63</t>
  </si>
  <si>
    <t>39.06-39.85</t>
  </si>
  <si>
    <t>39.94-40.75</t>
  </si>
  <si>
    <t>50.12-51.05</t>
  </si>
  <si>
    <t>38.85-39.76</t>
  </si>
  <si>
    <t>39.85-40.73</t>
  </si>
  <si>
    <t>50.91-52.40</t>
  </si>
  <si>
    <t>38.58-39.94</t>
  </si>
  <si>
    <t>35.60-35.85</t>
  </si>
  <si>
    <t>38.84-40.84</t>
  </si>
  <si>
    <t>50.48-52.11</t>
  </si>
  <si>
    <t>38.57-39.19</t>
  </si>
  <si>
    <t>39.44-40.00</t>
  </si>
  <si>
    <t>38.71-39.44</t>
  </si>
  <si>
    <t>39.59-40.34</t>
  </si>
  <si>
    <t>38.92-39.38</t>
  </si>
  <si>
    <t>39.81-40.27</t>
  </si>
  <si>
    <t>46.32-46.38</t>
  </si>
  <si>
    <t>38.40-39.39</t>
  </si>
  <si>
    <t>39.28-40.24</t>
  </si>
  <si>
    <t>43.72-44.28</t>
  </si>
  <si>
    <t>37.41-39.79</t>
  </si>
  <si>
    <t>38.26-40.69</t>
  </si>
  <si>
    <t>44.71-45.37</t>
  </si>
  <si>
    <t>37.03-38.32</t>
  </si>
  <si>
    <t>37.88-39.19</t>
  </si>
  <si>
    <t>44.69-45.89</t>
  </si>
  <si>
    <t>37.07-38.04</t>
  </si>
  <si>
    <t>37.91-38.95</t>
  </si>
  <si>
    <t>43.68-45.30</t>
  </si>
  <si>
    <t>37.08-38.07</t>
  </si>
  <si>
    <t>38.05-38.86</t>
  </si>
  <si>
    <t>44.66-44.98</t>
  </si>
  <si>
    <t>37.00-38.01</t>
  </si>
  <si>
    <t>37.84-38.87</t>
  </si>
  <si>
    <t>37.03-37.86</t>
  </si>
  <si>
    <t>37.87-38.71</t>
  </si>
  <si>
    <t>44.94-45.87</t>
  </si>
  <si>
    <t>37.31-38.67</t>
  </si>
  <si>
    <t>38.19-39.55</t>
  </si>
  <si>
    <t>45.62-45.81</t>
  </si>
  <si>
    <t>38.30-39.15</t>
  </si>
  <si>
    <t>39.17-40.04</t>
  </si>
  <si>
    <t>44.38-45.22</t>
  </si>
  <si>
    <t>Source: Financial Markets Operations &amp; Accounting and Budgeting Divisions</t>
  </si>
  <si>
    <r>
      <t>Table 54a: Weighted Average Dealt Selling Rates of the Rupee</t>
    </r>
    <r>
      <rPr>
        <b/>
        <vertAlign val="superscript"/>
        <sz val="14"/>
        <color rgb="FF002060"/>
        <rFont val="Segoe UI"/>
        <family val="2"/>
      </rPr>
      <t>1</t>
    </r>
    <r>
      <rPr>
        <b/>
        <sz val="14"/>
        <color rgb="FF002060"/>
        <rFont val="Segoe UI"/>
        <family val="2"/>
      </rPr>
      <t xml:space="preserve"> against the USD, EUR and GBP:</t>
    </r>
  </si>
  <si>
    <t>Rs/USD</t>
  </si>
  <si>
    <t>Rs/EUR</t>
  </si>
  <si>
    <t>Rs/GBP</t>
  </si>
  <si>
    <t>(End of Period)</t>
  </si>
  <si>
    <t>(Period Average)</t>
  </si>
  <si>
    <r>
      <t>1</t>
    </r>
    <r>
      <rPr>
        <sz val="10"/>
        <color rgb="FF002060"/>
        <rFont val="Segoe UI"/>
        <family val="2"/>
      </rPr>
      <t xml:space="preserve">Effective 25 June 2015, Calculated on spot transactions of USD20,000 and above, </t>
    </r>
  </si>
  <si>
    <t xml:space="preserve"> or equivalent, conducted by banks  and forex dealers.</t>
  </si>
  <si>
    <t>Table 54b: Exchange Rate of the Rupee (End of Period):  June 2016 to June 2017</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</si>
  <si>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</si>
  <si>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</si>
  <si>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</si>
  <si>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</si>
  <si>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</si>
  <si>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</si>
  <si>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</si>
  <si>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</si>
  <si>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</si>
  <si>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</si>
  <si>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</si>
  <si>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</si>
  <si>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</si>
  <si>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indicative selling rates for T.T. &amp; D.D. of banks.</t>
  </si>
  <si>
    <t>Table 54c: Exchange Rate of the Rupee (Period Average):  June 2016 to June 2017</t>
  </si>
  <si>
    <t xml:space="preserve">Table 54d: Exchange Rate of the Rupee vis-à-vis Major Trading Partner Currencies: </t>
  </si>
  <si>
    <t xml:space="preserve">                June 2016 to June 2017</t>
  </si>
  <si>
    <t>Average for</t>
  </si>
  <si>
    <t>Appreciation/</t>
  </si>
  <si>
    <t>12 Months</t>
  </si>
  <si>
    <t>(Depreciation)</t>
  </si>
  <si>
    <t>ended June 2016</t>
  </si>
  <si>
    <t>ended June 2017</t>
  </si>
  <si>
    <t>of Rupee</t>
  </si>
  <si>
    <t>between [1] &amp; [2]</t>
  </si>
  <si>
    <t>[1]</t>
  </si>
  <si>
    <t>[2]</t>
  </si>
  <si>
    <t>Per cent</t>
  </si>
  <si>
    <t>Hong Kong dollar</t>
  </si>
  <si>
    <t>Notes: (i)   [1] is calculated on the basis of the daily average exchange rates for the period July 2015 to June 2016.</t>
  </si>
  <si>
    <t xml:space="preserve">                   [2] is calculated on the basis of the daily average exchange rates for the period July 2016 to June 2017.</t>
  </si>
  <si>
    <t xml:space="preserve">             (ii)  The daily average exchange rate of the Rupee is based on the average indicative selling rates for T.T. &amp; D.D. of  banks.</t>
  </si>
  <si>
    <t xml:space="preserve">            (iii)  The appreciation/depreciation of the Rupee is calculated as follows:</t>
  </si>
  <si>
    <t xml:space="preserve">                   (Previous period exchange rate - Current period exchange rate) ÷ Current period exchange rate.</t>
  </si>
  <si>
    <r>
      <t>Table 55: Monthly Average Exchange Rates of Selected Currencies</t>
    </r>
    <r>
      <rPr>
        <b/>
        <vertAlign val="superscript"/>
        <sz val="14"/>
        <color rgb="FF002060"/>
        <rFont val="Segoe UI"/>
        <family val="2"/>
      </rPr>
      <t>1</t>
    </r>
    <r>
      <rPr>
        <b/>
        <sz val="14"/>
        <color rgb="FF002060"/>
        <rFont val="Segoe UI"/>
        <family val="2"/>
      </rPr>
      <t xml:space="preserve"> vis-à-vis the US Dollar: January 2015 to June 2017</t>
    </r>
  </si>
  <si>
    <t>EUR/USD</t>
  </si>
  <si>
    <t>GBP/USD</t>
  </si>
  <si>
    <t>USD/JPY</t>
  </si>
  <si>
    <t>1.3621/23</t>
  </si>
  <si>
    <t>1.1612/14</t>
  </si>
  <si>
    <t>1.0865/67</t>
  </si>
  <si>
    <t>1.6471/74</t>
  </si>
  <si>
    <t>1.0631/33</t>
  </si>
  <si>
    <t>1.5136/40</t>
  </si>
  <si>
    <t>1.4413/17</t>
  </si>
  <si>
    <t>103.94/97</t>
  </si>
  <si>
    <t>1.2332/35</t>
  </si>
  <si>
    <t>118.24/27</t>
  </si>
  <si>
    <t>118.16/19</t>
  </si>
  <si>
    <t>114.90/93</t>
  </si>
  <si>
    <t>1.3659/61</t>
  </si>
  <si>
    <t>1.1360/63</t>
  </si>
  <si>
    <t>1.1113/17</t>
  </si>
  <si>
    <t>1.6561/65</t>
  </si>
  <si>
    <t>1.0642/45</t>
  </si>
  <si>
    <t>1.5331/35</t>
  </si>
  <si>
    <t>1.4306/11</t>
  </si>
  <si>
    <t>102.10/12</t>
  </si>
  <si>
    <t>1.2486/89</t>
  </si>
  <si>
    <t>118.64/67</t>
  </si>
  <si>
    <t>114.38/42</t>
  </si>
  <si>
    <t>113.10/14</t>
  </si>
  <si>
    <t>1.3827/29</t>
  </si>
  <si>
    <t>1.0850/53</t>
  </si>
  <si>
    <t>1.1115/18</t>
  </si>
  <si>
    <t>1.6619/22</t>
  </si>
  <si>
    <t>1.0680/82</t>
  </si>
  <si>
    <t>1.4991/95</t>
  </si>
  <si>
    <t>1.4217/21</t>
  </si>
  <si>
    <t>102.22/25</t>
  </si>
  <si>
    <t>1.2333/35</t>
  </si>
  <si>
    <t>120.30/33</t>
  </si>
  <si>
    <t>112.98/02</t>
  </si>
  <si>
    <t>113.07/10</t>
  </si>
  <si>
    <t>1.3806/08</t>
  </si>
  <si>
    <t>1.0792/94</t>
  </si>
  <si>
    <t>1.1335/38</t>
  </si>
  <si>
    <t>1.6737/41</t>
  </si>
  <si>
    <t>1.0712/14</t>
  </si>
  <si>
    <t>1.4935/39</t>
  </si>
  <si>
    <t>1.4309/13</t>
  </si>
  <si>
    <t>102.52/55</t>
  </si>
  <si>
    <t>1.2624/27</t>
  </si>
  <si>
    <t>119.48/51</t>
  </si>
  <si>
    <t>109.61/65</t>
  </si>
  <si>
    <t>110.04/08</t>
  </si>
  <si>
    <t>1.3738/40</t>
  </si>
  <si>
    <t>1.1164/66</t>
  </si>
  <si>
    <t>1.1311/14</t>
  </si>
  <si>
    <t>1.6850/53</t>
  </si>
  <si>
    <t>1.1048/50</t>
  </si>
  <si>
    <t>1.5476/81</t>
  </si>
  <si>
    <t>1.4530/35</t>
  </si>
  <si>
    <t>101.79/82</t>
  </si>
  <si>
    <t>1.2919/22</t>
  </si>
  <si>
    <t>120.72/75</t>
  </si>
  <si>
    <t>108.83/87</t>
  </si>
  <si>
    <t>112.25/27</t>
  </si>
  <si>
    <t>1.3597/99</t>
  </si>
  <si>
    <t>1.1214/17</t>
  </si>
  <si>
    <t>1.1228/31</t>
  </si>
  <si>
    <t>1.6900/04</t>
  </si>
  <si>
    <t>1.1232/35</t>
  </si>
  <si>
    <t>1.5559/64</t>
  </si>
  <si>
    <t>1.4193/98</t>
  </si>
  <si>
    <t>102.04/06</t>
  </si>
  <si>
    <t>1.2799/02</t>
  </si>
  <si>
    <t>123.59/62</t>
  </si>
  <si>
    <t>105.34/38</t>
  </si>
  <si>
    <t>110.85/88</t>
  </si>
  <si>
    <t>1.3553/55</t>
  </si>
  <si>
    <t>1.1002/04</t>
  </si>
  <si>
    <t>1.1063/66</t>
  </si>
  <si>
    <t>1.7088/92</t>
  </si>
  <si>
    <t>1.5561/65</t>
  </si>
  <si>
    <t>1.3172/76</t>
  </si>
  <si>
    <t>101.67/69</t>
  </si>
  <si>
    <t>123.27/30</t>
  </si>
  <si>
    <t>104.12/16</t>
  </si>
  <si>
    <t>1.3318/20</t>
  </si>
  <si>
    <t>1.1137/40</t>
  </si>
  <si>
    <t>1.1207/10</t>
  </si>
  <si>
    <t>1.6709/12</t>
  </si>
  <si>
    <t>1.5596/99</t>
  </si>
  <si>
    <t>1.3115/19</t>
  </si>
  <si>
    <t>102.96/99</t>
  </si>
  <si>
    <t>123.18/21</t>
  </si>
  <si>
    <t>101.28/32</t>
  </si>
  <si>
    <t>1.2912/14</t>
  </si>
  <si>
    <t>1.1231/33</t>
  </si>
  <si>
    <t>1.1212/15</t>
  </si>
  <si>
    <t>1.6315/18</t>
  </si>
  <si>
    <t>1.5335/39</t>
  </si>
  <si>
    <t>1.3151/55</t>
  </si>
  <si>
    <t>107.22/26</t>
  </si>
  <si>
    <t>120.11/14</t>
  </si>
  <si>
    <t>101.89/92</t>
  </si>
  <si>
    <t>1.2684/86</t>
  </si>
  <si>
    <t>1.1028/30</t>
  </si>
  <si>
    <t>1.6083/87</t>
  </si>
  <si>
    <t>1.5326/30</t>
  </si>
  <si>
    <t>1.2352/55</t>
  </si>
  <si>
    <t>108.00/02</t>
  </si>
  <si>
    <t>120.05/08</t>
  </si>
  <si>
    <t>103.74/77</t>
  </si>
  <si>
    <t>1.2479/80</t>
  </si>
  <si>
    <t>1.0733/35</t>
  </si>
  <si>
    <t>1.0806/08</t>
  </si>
  <si>
    <t>1.5788/91</t>
  </si>
  <si>
    <t>1.5201/04</t>
  </si>
  <si>
    <t>1.2444/47</t>
  </si>
  <si>
    <t>116.08/11</t>
  </si>
  <si>
    <t>122.55/59</t>
  </si>
  <si>
    <t>108.31/36</t>
  </si>
  <si>
    <t>1.2323/25</t>
  </si>
  <si>
    <t>1.0880/82</t>
  </si>
  <si>
    <t>1.0544/47</t>
  </si>
  <si>
    <t>1.5630/33</t>
  </si>
  <si>
    <t>1.4997/01</t>
  </si>
  <si>
    <t>1.2481/84</t>
  </si>
  <si>
    <t>119.34/37</t>
  </si>
  <si>
    <t>121.76/80</t>
  </si>
  <si>
    <t>115.99/02</t>
  </si>
  <si>
    <r>
      <rPr>
        <vertAlign val="superscript"/>
        <sz val="9"/>
        <color rgb="FF002060"/>
        <rFont val="Segoe UI"/>
        <family val="2"/>
      </rPr>
      <t>1</t>
    </r>
    <r>
      <rPr>
        <sz val="9"/>
        <color rgb="FF002060"/>
        <rFont val="Segoe UI"/>
        <family val="2"/>
      </rPr>
      <t>Reuters with reference to Asian Markets, 09 30 hrs, Mauritian time.</t>
    </r>
  </si>
  <si>
    <t>Table 56: Mauritius Exchange Rate Index (MERI): January 2015 to June 2017</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</si>
  <si>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</si>
  <si>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</si>
  <si>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</si>
  <si>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</si>
  <si>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</si>
  <si>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</si>
  <si>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</si>
  <si>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</si>
  <si>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Table 57a: Transactions on the Stock Exchange of Mauritius: June 2016 to June 2017</t>
  </si>
  <si>
    <t>Official Market</t>
  </si>
  <si>
    <r>
      <t>SEMTRI</t>
    </r>
    <r>
      <rPr>
        <b/>
        <vertAlign val="superscript"/>
        <sz val="12"/>
        <color indexed="56"/>
        <rFont val="Segoe UI"/>
        <family val="2"/>
      </rPr>
      <t>1</t>
    </r>
  </si>
  <si>
    <t>SEM-7/</t>
  </si>
  <si>
    <t>SEMDEX</t>
  </si>
  <si>
    <t>Value of</t>
  </si>
  <si>
    <t>Volume of</t>
  </si>
  <si>
    <t>Sessions</t>
  </si>
  <si>
    <t>(in Rs terms)</t>
  </si>
  <si>
    <t>(in US$ terms)</t>
  </si>
  <si>
    <r>
      <t xml:space="preserve">SEM10 </t>
    </r>
    <r>
      <rPr>
        <b/>
        <vertAlign val="superscript"/>
        <sz val="12"/>
        <color indexed="56"/>
        <rFont val="Segoe UI"/>
        <family val="2"/>
      </rPr>
      <t>2</t>
    </r>
  </si>
  <si>
    <t>Transactions</t>
  </si>
  <si>
    <t>('000)</t>
  </si>
  <si>
    <r>
      <t xml:space="preserve">1 </t>
    </r>
    <r>
      <rPr>
        <sz val="10"/>
        <color indexed="56"/>
        <rFont val="Segoe UI"/>
        <family val="2"/>
      </rPr>
      <t xml:space="preserve">The SEM Total Return Index (SEMTRI) was launched on 3 October 2002 at 743.44 in Rupee terms, and 391.34 in US dollar terms (Base value as at 5 July 1989=100). The new index includes price earning ratios and dividend earnings, besides measuring price changes on listed stocks. The index has been worked back so as to provide the market's evolution over time. </t>
    </r>
  </si>
  <si>
    <r>
      <t>2</t>
    </r>
    <r>
      <rPr>
        <sz val="10"/>
        <color indexed="56"/>
        <rFont val="Segoe UI"/>
        <family val="2"/>
      </rPr>
      <t xml:space="preserve"> The SEM-7 started with an index value of 100 on 30 March 1998. As from 2 October 2014, the SEM-7 has been replaced by the SEM-10. The opening level of the SEM-10 was set at the closing level of the SEM-7 index on 1 October 2014.</t>
    </r>
  </si>
  <si>
    <t>Source: The Stock Exchange of Mauritius Ltd.</t>
  </si>
  <si>
    <t>Table 57b: Transactions by Non-Residents on the Stock Exchange of Mauritius: June 2016 to June 2017</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</si>
  <si>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</si>
  <si>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</si>
  <si>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</si>
  <si>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</si>
  <si>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</si>
  <si>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</si>
  <si>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</si>
  <si>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</si>
  <si>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</si>
  <si>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</si>
  <si>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</si>
  <si>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</si>
  <si>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</si>
  <si>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</si>
  <si>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</si>
  <si>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</si>
  <si>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</si>
  <si>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</si>
  <si>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</si>
  <si>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</si>
  <si>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</si>
  <si>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</si>
  <si>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</si>
  <si>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</si>
  <si>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</si>
  <si>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</si>
  <si>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</si>
  <si>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</si>
  <si>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</si>
  <si>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</si>
  <si>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 xml:space="preserve">Figures may not add up to total due to rounding. </t>
  </si>
  <si>
    <r>
      <t>Table 58: Tourist Arrivals: January 2015 to June 2017 and Tourism Earnings: Jan</t>
    </r>
    <r>
      <rPr>
        <b/>
        <sz val="14"/>
        <color theme="8" tint="-0.499984740745262"/>
        <rFont val="Segoe UI"/>
        <family val="2"/>
      </rPr>
      <t>uary 2015 to May 2017</t>
    </r>
  </si>
  <si>
    <t xml:space="preserve">Tourist Arrivals* </t>
  </si>
  <si>
    <t>Tourism Earnings ^</t>
  </si>
  <si>
    <r>
      <t>Tourist Arrivals*</t>
    </r>
    <r>
      <rPr>
        <b/>
        <vertAlign val="superscript"/>
        <sz val="12"/>
        <color rgb="FF002060"/>
        <rFont val="Segoe UI"/>
        <family val="2"/>
      </rPr>
      <t xml:space="preserve"> </t>
    </r>
  </si>
  <si>
    <t xml:space="preserve">(Rs million) </t>
  </si>
  <si>
    <t xml:space="preserve"> Total</t>
  </si>
  <si>
    <t>^ Gross tourism earnings are estimated from banking records as well as returns submitted by Money-changers and Foreign exchange dealers.</t>
  </si>
  <si>
    <t>* Source: Statistics Mauritius.</t>
  </si>
  <si>
    <t>^ Source: Research and Economic Analysis Department.</t>
  </si>
  <si>
    <t xml:space="preserve">Table 59a:Gross Direct Investment Flows Abroad (Excluding Global Business Sector) by Sector:
2011 to 2016 (Annual) and First Quarter 2017 </t>
  </si>
  <si>
    <t>Sector (ISIC 1 digit)*</t>
  </si>
  <si>
    <t>Description</t>
  </si>
  <si>
    <t>2006</t>
  </si>
  <si>
    <t>2007</t>
  </si>
  <si>
    <t>2008</t>
  </si>
  <si>
    <t>2009</t>
  </si>
  <si>
    <r>
      <t>2010</t>
    </r>
    <r>
      <rPr>
        <b/>
        <vertAlign val="superscript"/>
        <sz val="10"/>
        <color rgb="FF002060"/>
        <rFont val="Segoe UI"/>
        <family val="2"/>
      </rPr>
      <t xml:space="preserve"> </t>
    </r>
  </si>
  <si>
    <r>
      <t>2011</t>
    </r>
    <r>
      <rPr>
        <vertAlign val="superscript"/>
        <sz val="10"/>
        <color rgb="FF002060"/>
        <rFont val="Segoe UI"/>
        <family val="2"/>
      </rPr>
      <t xml:space="preserve"> 1</t>
    </r>
  </si>
  <si>
    <r>
      <t xml:space="preserve">2012 </t>
    </r>
    <r>
      <rPr>
        <vertAlign val="superscript"/>
        <sz val="10"/>
        <color rgb="FF002060"/>
        <rFont val="Segoe UI"/>
        <family val="2"/>
      </rPr>
      <t>1</t>
    </r>
  </si>
  <si>
    <r>
      <t xml:space="preserve">2013 </t>
    </r>
    <r>
      <rPr>
        <b/>
        <vertAlign val="superscript"/>
        <sz val="10"/>
        <color rgb="FF002060"/>
        <rFont val="Segoe UI"/>
        <family val="2"/>
      </rPr>
      <t>1</t>
    </r>
  </si>
  <si>
    <r>
      <t xml:space="preserve">2014 </t>
    </r>
    <r>
      <rPr>
        <b/>
        <vertAlign val="superscript"/>
        <sz val="10"/>
        <color rgb="FF002060"/>
        <rFont val="Segoe UI"/>
        <family val="2"/>
      </rPr>
      <t>1</t>
    </r>
  </si>
  <si>
    <r>
      <t xml:space="preserve">2015 </t>
    </r>
    <r>
      <rPr>
        <b/>
        <vertAlign val="superscript"/>
        <sz val="10"/>
        <color rgb="FF002060"/>
        <rFont val="Segoe UI"/>
        <family val="2"/>
      </rPr>
      <t>2</t>
    </r>
  </si>
  <si>
    <r>
      <t xml:space="preserve">2016 </t>
    </r>
    <r>
      <rPr>
        <b/>
        <vertAlign val="superscript"/>
        <sz val="10"/>
        <color rgb="FF002060"/>
        <rFont val="Segoe UI"/>
        <family val="2"/>
      </rPr>
      <t>2</t>
    </r>
  </si>
  <si>
    <r>
      <t xml:space="preserve">2017Q1 </t>
    </r>
    <r>
      <rPr>
        <b/>
        <vertAlign val="superscript"/>
        <sz val="10"/>
        <color rgb="FF002060"/>
        <rFont val="Segoe UI"/>
        <family val="2"/>
      </rPr>
      <t>2</t>
    </r>
  </si>
  <si>
    <t>A</t>
  </si>
  <si>
    <t>Agriculture, forestry and fishing</t>
  </si>
  <si>
    <t>C</t>
  </si>
  <si>
    <t>D</t>
  </si>
  <si>
    <t>Electricity, gas, steam and air conditioning supply</t>
  </si>
  <si>
    <t xml:space="preserve"> -</t>
  </si>
  <si>
    <t>E</t>
  </si>
  <si>
    <t>Water supply; sewerage, waste management and remediation
activities</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</si>
  <si>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</si>
  <si>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</si>
  <si>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</si>
  <si>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</si>
  <si>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</si>
  <si>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</si>
  <si>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</si>
  <si>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</si>
  <si>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</si>
  <si>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</si>
  <si>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L</t>
  </si>
  <si>
    <t>M</t>
  </si>
  <si>
    <t>Professional, scientific and technical activities</t>
  </si>
  <si>
    <t>N</t>
  </si>
  <si>
    <t>Administrative and support service activities</t>
  </si>
  <si>
    <t>P</t>
  </si>
  <si>
    <t>Q</t>
  </si>
  <si>
    <t>Human health and social work activities</t>
  </si>
  <si>
    <t>R</t>
  </si>
  <si>
    <t>Arts, entertainment and recreation</t>
  </si>
  <si>
    <t>S</t>
  </si>
  <si>
    <t>Other service activities</t>
  </si>
  <si>
    <t>* The data are in line with the structure of the fourth revision of the UN's International Standard of Industrial Classification (ISIC Rev. 4)</t>
  </si>
  <si>
    <t xml:space="preserve"> Details on ISIC Rev.4 are available on the United Nations Statistics Division website at  http://unstats.un.org/unsd/cr/registry/isic-4.asp </t>
  </si>
  <si>
    <r>
      <t>1</t>
    </r>
    <r>
      <rPr>
        <i/>
        <sz val="10"/>
        <color theme="8" tint="-0.499984740745262"/>
        <rFont val="Segoe UI"/>
        <family val="2"/>
      </rPr>
      <t xml:space="preserve"> The data for 2011 to 2014 have been supplemented with the results from the Foreign Assets and Liabilities Survey (FALS) and therefore also include reinvested earnings and shareholders’ loans.</t>
    </r>
  </si>
  <si>
    <r>
      <t xml:space="preserve">2 </t>
    </r>
    <r>
      <rPr>
        <i/>
        <sz val="10"/>
        <color theme="8" tint="-0.499984740745262"/>
        <rFont val="Segoe UI"/>
        <family val="2"/>
      </rPr>
      <t xml:space="preserve">Preliminary. The data would be revised in the wake of the results from future FALS and are therefore not strictly comparable with prior years' data.
</t>
    </r>
  </si>
  <si>
    <t>Table 59b: Gross Direct Investment Flows Abroad (Excluding Global Business Sector) by Geographical Destination: 2011 to 2016 (Annual) and First Quarter 2017</t>
  </si>
  <si>
    <t>Region / Economy</t>
  </si>
  <si>
    <t xml:space="preserve">2009 </t>
  </si>
  <si>
    <r>
      <t xml:space="preserve">2011 </t>
    </r>
    <r>
      <rPr>
        <b/>
        <vertAlign val="superscript"/>
        <sz val="10"/>
        <color rgb="FF002060"/>
        <rFont val="Segoe UI"/>
        <family val="2"/>
      </rPr>
      <t>1</t>
    </r>
  </si>
  <si>
    <r>
      <t xml:space="preserve">2012 </t>
    </r>
    <r>
      <rPr>
        <b/>
        <vertAlign val="superscript"/>
        <sz val="10"/>
        <color rgb="FF002060"/>
        <rFont val="Segoe UI"/>
        <family val="2"/>
      </rPr>
      <t>1</t>
    </r>
  </si>
  <si>
    <t>Total world</t>
  </si>
  <si>
    <t xml:space="preserve">  Developed countries</t>
  </si>
  <si>
    <t xml:space="preserve">    Europe</t>
  </si>
  <si>
    <t xml:space="preserve">      European Union 27</t>
  </si>
  <si>
    <t xml:space="preserve">           France</t>
  </si>
  <si>
    <t xml:space="preserve">      Switzerland</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</si>
  <si>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</si>
  <si>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</si>
  <si>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</si>
  <si>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</si>
  <si>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</si>
  <si>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</si>
  <si>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</si>
  <si>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</si>
  <si>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</si>
  <si>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</si>
  <si>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</si>
  <si>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</si>
  <si>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</si>
  <si>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</si>
  <si>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</si>
  <si>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of which United Arab Emirates</t>
  </si>
  <si>
    <t xml:space="preserve">         South and East Asia</t>
  </si>
  <si>
    <t xml:space="preserve">                 of which South Asia</t>
  </si>
  <si>
    <t xml:space="preserve">                 of which East Asia</t>
  </si>
  <si>
    <t>Oceania</t>
  </si>
  <si>
    <t xml:space="preserve">  Unspecified</t>
  </si>
  <si>
    <t>Table 60: Gross Official International Reserves: January 2015 to June 2017</t>
  </si>
  <si>
    <t>Gross Foreign</t>
  </si>
  <si>
    <t>Reserve Position in the IMF</t>
  </si>
  <si>
    <t>Foreign Assets of Government</t>
  </si>
  <si>
    <t>Gross Official International Reserves</t>
  </si>
  <si>
    <r>
      <t xml:space="preserve">Gross Official International Reserves </t>
    </r>
    <r>
      <rPr>
        <b/>
        <vertAlign val="superscript"/>
        <sz val="12"/>
        <color rgb="FF002060"/>
        <rFont val="Segoe UI"/>
        <family val="2"/>
      </rPr>
      <t>1</t>
    </r>
  </si>
  <si>
    <r>
      <t xml:space="preserve">Import Cover </t>
    </r>
    <r>
      <rPr>
        <b/>
        <vertAlign val="superscript"/>
        <sz val="12"/>
        <color rgb="FF002060"/>
        <rFont val="Segoe UI"/>
        <family val="2"/>
      </rPr>
      <t>3</t>
    </r>
  </si>
  <si>
    <t>Assets of</t>
  </si>
  <si>
    <t>Bank of Mauritius</t>
  </si>
  <si>
    <r>
      <t>Gold</t>
    </r>
    <r>
      <rPr>
        <b/>
        <vertAlign val="superscript"/>
        <sz val="12"/>
        <color rgb="FF002060"/>
        <rFont val="Segoe UI"/>
        <family val="2"/>
      </rPr>
      <t xml:space="preserve"> </t>
    </r>
  </si>
  <si>
    <t>SDR</t>
  </si>
  <si>
    <t xml:space="preserve">(No. of months) </t>
  </si>
  <si>
    <t xml:space="preserve">May-09 </t>
  </si>
  <si>
    <t xml:space="preserve">Jul-09 </t>
  </si>
  <si>
    <t xml:space="preserve">Aug-09 </t>
  </si>
  <si>
    <r>
      <t>67,000</t>
    </r>
    <r>
      <rPr>
        <sz val="10"/>
        <color rgb="FF002060"/>
        <rFont val="Segoe UI"/>
        <family val="2"/>
      </rPr>
      <t>*</t>
    </r>
  </si>
  <si>
    <t xml:space="preserve">Sep-09  </t>
  </si>
  <si>
    <t xml:space="preserve">Oct-09 </t>
  </si>
  <si>
    <t>Mar-10</t>
  </si>
  <si>
    <t>Apr-10</t>
  </si>
  <si>
    <t>May-10</t>
  </si>
  <si>
    <t xml:space="preserve">Sep-12 </t>
  </si>
  <si>
    <t xml:space="preserve">Dec-12 </t>
  </si>
  <si>
    <t xml:space="preserve">Jan-13 </t>
  </si>
  <si>
    <t xml:space="preserve">Feb-13 </t>
  </si>
  <si>
    <t xml:space="preserve">May-13 </t>
  </si>
  <si>
    <t xml:space="preserve">Jun-13 </t>
  </si>
  <si>
    <t xml:space="preserve">Jul-13 </t>
  </si>
  <si>
    <t xml:space="preserve">Aug-13 </t>
  </si>
  <si>
    <t xml:space="preserve">Sep-13 </t>
  </si>
  <si>
    <t xml:space="preserve">Oct-13 </t>
  </si>
  <si>
    <t xml:space="preserve">Nov-13 </t>
  </si>
  <si>
    <t xml:space="preserve">Dec-13 </t>
  </si>
  <si>
    <t xml:space="preserve">Jan-14 </t>
  </si>
  <si>
    <t xml:space="preserve">Feb-14 </t>
  </si>
  <si>
    <t xml:space="preserve">Mar-14 </t>
  </si>
  <si>
    <t xml:space="preserve">Apr-14 </t>
  </si>
  <si>
    <t xml:space="preserve">May-14 </t>
  </si>
  <si>
    <t xml:space="preserve">Jun-14 </t>
  </si>
  <si>
    <r>
      <t>Jul-14</t>
    </r>
    <r>
      <rPr>
        <b/>
        <vertAlign val="superscript"/>
        <sz val="10"/>
        <color rgb="FF002060"/>
        <rFont val="Segoe UI"/>
        <family val="2"/>
      </rPr>
      <t xml:space="preserve"> </t>
    </r>
  </si>
  <si>
    <t xml:space="preserve">Aug-14 </t>
  </si>
  <si>
    <r>
      <t>Sep-14</t>
    </r>
    <r>
      <rPr>
        <b/>
        <vertAlign val="superscript"/>
        <sz val="10"/>
        <color rgb="FF002060"/>
        <rFont val="Segoe UI"/>
        <family val="2"/>
      </rPr>
      <t xml:space="preserve"> </t>
    </r>
  </si>
  <si>
    <r>
      <t>Oct-14</t>
    </r>
    <r>
      <rPr>
        <b/>
        <vertAlign val="superscript"/>
        <sz val="10"/>
        <color rgb="FF002060"/>
        <rFont val="Segoe UI"/>
        <family val="2"/>
      </rPr>
      <t xml:space="preserve"> </t>
    </r>
  </si>
  <si>
    <r>
      <t>Nov-14</t>
    </r>
    <r>
      <rPr>
        <b/>
        <vertAlign val="superscript"/>
        <sz val="10"/>
        <color rgb="FF002060"/>
        <rFont val="Segoe UI"/>
        <family val="2"/>
      </rPr>
      <t xml:space="preserve"> </t>
    </r>
  </si>
  <si>
    <r>
      <t>Dec-14</t>
    </r>
    <r>
      <rPr>
        <b/>
        <vertAlign val="superscript"/>
        <sz val="10"/>
        <color rgb="FF002060"/>
        <rFont val="Segoe UI"/>
        <family val="2"/>
      </rPr>
      <t xml:space="preserve"> </t>
    </r>
  </si>
  <si>
    <r>
      <t>Jan-15</t>
    </r>
    <r>
      <rPr>
        <b/>
        <vertAlign val="superscript"/>
        <sz val="10"/>
        <color rgb="FF002060"/>
        <rFont val="Segoe UI"/>
        <family val="2"/>
      </rPr>
      <t xml:space="preserve"> </t>
    </r>
  </si>
  <si>
    <t xml:space="preserve">Feb-15 </t>
  </si>
  <si>
    <t xml:space="preserve">Mar-15 </t>
  </si>
  <si>
    <r>
      <t xml:space="preserve">Apr-15 </t>
    </r>
    <r>
      <rPr>
        <sz val="11"/>
        <color theme="1"/>
        <rFont val="Calibri"/>
        <family val="2"/>
        <scheme val="minor"/>
      </rPr>
      <t/>
    </r>
  </si>
  <si>
    <t xml:space="preserve">May-15 </t>
  </si>
  <si>
    <t xml:space="preserve">Jun-15 </t>
  </si>
  <si>
    <t xml:space="preserve">Jul-15 </t>
  </si>
  <si>
    <t xml:space="preserve">Aug-15 </t>
  </si>
  <si>
    <t xml:space="preserve">Sep-15 </t>
  </si>
  <si>
    <t xml:space="preserve">Oct-15 </t>
  </si>
  <si>
    <t xml:space="preserve">Nov-15 </t>
  </si>
  <si>
    <t xml:space="preserve">Dec-15 </t>
  </si>
  <si>
    <r>
      <t>Jan-16</t>
    </r>
    <r>
      <rPr>
        <b/>
        <vertAlign val="superscript"/>
        <sz val="12"/>
        <color rgb="FF002060"/>
        <rFont val="Segoe UI"/>
        <family val="2"/>
      </rPr>
      <t xml:space="preserve"> </t>
    </r>
  </si>
  <si>
    <t xml:space="preserve">Feb-16 </t>
  </si>
  <si>
    <t xml:space="preserve">Apr-16 </t>
  </si>
  <si>
    <t xml:space="preserve">May-16 </t>
  </si>
  <si>
    <t xml:space="preserve">Jun-16 </t>
  </si>
  <si>
    <t xml:space="preserve">Jul-16 </t>
  </si>
  <si>
    <t xml:space="preserve">Aug-16 </t>
  </si>
  <si>
    <r>
      <t>Sep-16</t>
    </r>
    <r>
      <rPr>
        <b/>
        <vertAlign val="superscript"/>
        <sz val="12"/>
        <color rgb="FF002060"/>
        <rFont val="Segoe UI"/>
        <family val="2"/>
      </rPr>
      <t xml:space="preserve"> </t>
    </r>
  </si>
  <si>
    <r>
      <t>Oct-16</t>
    </r>
    <r>
      <rPr>
        <b/>
        <vertAlign val="superscript"/>
        <sz val="12"/>
        <color rgb="FF002060"/>
        <rFont val="Segoe UI"/>
        <family val="2"/>
      </rPr>
      <t xml:space="preserve"> </t>
    </r>
  </si>
  <si>
    <t xml:space="preserve">Nov-16 </t>
  </si>
  <si>
    <r>
      <t>Dec-16</t>
    </r>
    <r>
      <rPr>
        <b/>
        <vertAlign val="superscript"/>
        <sz val="12"/>
        <color rgb="FF002060"/>
        <rFont val="Segoe UI"/>
        <family val="2"/>
      </rPr>
      <t xml:space="preserve"> </t>
    </r>
  </si>
  <si>
    <t xml:space="preserve">Jan-17 </t>
  </si>
  <si>
    <r>
      <t>Feb-17</t>
    </r>
    <r>
      <rPr>
        <b/>
        <vertAlign val="superscript"/>
        <sz val="12"/>
        <color rgb="FF002060"/>
        <rFont val="Segoe UI"/>
        <family val="2"/>
      </rPr>
      <t xml:space="preserve"> </t>
    </r>
  </si>
  <si>
    <r>
      <t>Mar-17</t>
    </r>
    <r>
      <rPr>
        <b/>
        <vertAlign val="superscript"/>
        <sz val="12"/>
        <color rgb="FF002060"/>
        <rFont val="Segoe UI"/>
        <family val="2"/>
      </rPr>
      <t xml:space="preserve"> </t>
    </r>
  </si>
  <si>
    <r>
      <t>Apr-17</t>
    </r>
    <r>
      <rPr>
        <b/>
        <vertAlign val="superscript"/>
        <sz val="12"/>
        <color rgb="FF002060"/>
        <rFont val="Segoe UI"/>
        <family val="2"/>
      </rPr>
      <t xml:space="preserve"> </t>
    </r>
  </si>
  <si>
    <r>
      <t>May-17</t>
    </r>
    <r>
      <rPr>
        <b/>
        <vertAlign val="superscript"/>
        <sz val="12"/>
        <color rgb="FF002060"/>
        <rFont val="Segoe UI"/>
        <family val="2"/>
      </rPr>
      <t xml:space="preserve"> </t>
    </r>
  </si>
  <si>
    <r>
      <t xml:space="preserve">Jun-17 </t>
    </r>
    <r>
      <rPr>
        <b/>
        <vertAlign val="superscript"/>
        <sz val="12"/>
        <color rgb="FF002060"/>
        <rFont val="Segoe UI"/>
        <family val="2"/>
      </rPr>
      <t>2</t>
    </r>
  </si>
  <si>
    <r>
      <rPr>
        <vertAlign val="superscript"/>
        <sz val="10"/>
        <color rgb="FF002060"/>
        <rFont val="Segoe UI"/>
        <family val="2"/>
      </rPr>
      <t xml:space="preserve">1 </t>
    </r>
    <r>
      <rPr>
        <sz val="10"/>
        <color rgb="FF002060"/>
        <rFont val="Segoe UI"/>
        <family val="2"/>
      </rPr>
      <t>Valued at end-of-period exchange rate.</t>
    </r>
  </si>
  <si>
    <r>
      <t xml:space="preserve">2 </t>
    </r>
    <r>
      <rPr>
        <sz val="10"/>
        <color rgb="FF002060"/>
        <rFont val="Segoe UI"/>
        <family val="2"/>
      </rPr>
      <t>Provisional</t>
    </r>
  </si>
  <si>
    <r>
      <rPr>
        <vertAlign val="superscript"/>
        <sz val="10"/>
        <color rgb="FF002060"/>
        <rFont val="Segoe UI"/>
        <family val="2"/>
      </rPr>
      <t xml:space="preserve">3 </t>
    </r>
    <r>
      <rPr>
        <sz val="10"/>
        <color rgb="FF002060"/>
        <rFont val="Segoe UI"/>
        <family val="2"/>
      </rPr>
      <t>The monthly import cover is based on the imports of goods (f.o.b.) and services for the respective calendar years, except 2017, which is based on imports data for calendar year 2016.</t>
    </r>
  </si>
  <si>
    <t>Table 61a Gross Direct Investment Flows in Mauritius (Excluding Global Business Sector) by Sector: 2011 to 2016 (Annual) and First Quarter 2017</t>
  </si>
  <si>
    <t xml:space="preserve">2010 </t>
  </si>
  <si>
    <r>
      <t>2011</t>
    </r>
    <r>
      <rPr>
        <b/>
        <vertAlign val="superscript"/>
        <sz val="10"/>
        <color rgb="FF002060"/>
        <rFont val="Segoe UI"/>
        <family val="2"/>
      </rPr>
      <t xml:space="preserve"> 1</t>
    </r>
  </si>
  <si>
    <t xml:space="preserve">Financial and insurance activities </t>
  </si>
  <si>
    <r>
      <t xml:space="preserve">   of which - IRS/RES/IHS/PDS </t>
    </r>
    <r>
      <rPr>
        <i/>
        <vertAlign val="superscript"/>
        <sz val="10"/>
        <color rgb="FF002060"/>
        <rFont val="Segoe UI"/>
        <family val="2"/>
      </rPr>
      <t>3</t>
    </r>
  </si>
  <si>
    <t xml:space="preserve">* The data are in line with the structure of the fourth revision of the UN's International Standard of Industrial Classification  (ISIC Rev. 4). </t>
  </si>
  <si>
    <r>
      <t>1</t>
    </r>
    <r>
      <rPr>
        <i/>
        <sz val="10"/>
        <color rgb="FF002060"/>
        <rFont val="Segoe UI"/>
        <family val="2"/>
      </rPr>
      <t xml:space="preserve"> The data for 2011 to 2014 have been supplemented with the results from the Foreign Assets and Liabilities Survey (FALS) and therefore also include reinvested earnings and shareholders’ loans.</t>
    </r>
  </si>
  <si>
    <r>
      <t xml:space="preserve">2 </t>
    </r>
    <r>
      <rPr>
        <i/>
        <sz val="10"/>
        <color rgb="FF002060"/>
        <rFont val="Segoe UI"/>
        <family val="2"/>
      </rPr>
      <t xml:space="preserve">Preliminary. The data would be revised in the wake of the results from future FALS and are therefore not strictly comparable with prior years' data.
</t>
    </r>
  </si>
  <si>
    <r>
      <t xml:space="preserve">3 </t>
    </r>
    <r>
      <rPr>
        <i/>
        <sz val="10"/>
        <color rgb="FF002060"/>
        <rFont val="Segoe UI"/>
        <family val="2"/>
      </rPr>
      <t>IRS/RES/IHS/PDS: Integrated Resort Scheme/Real Estate Scheme/Invest Hotel Scheme/Property Development Scheme.</t>
    </r>
  </si>
  <si>
    <t>Table 61b: Gross Direct Investment Flows in Mauritius (Excluding Global Business Sector) by Geographical Origin:  2011 to 2016 (Annual) and First Quarter 2017</t>
  </si>
  <si>
    <t>Region /Economy</t>
  </si>
  <si>
    <t xml:space="preserve">2008 </t>
  </si>
  <si>
    <r>
      <t xml:space="preserve">2017Q1 </t>
    </r>
    <r>
      <rPr>
        <b/>
        <vertAlign val="superscript"/>
        <sz val="10"/>
        <color rgb="FF002060"/>
        <rFont val="Segoe UI"/>
        <family val="2"/>
      </rPr>
      <t xml:space="preserve">2 </t>
    </r>
  </si>
  <si>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</si>
  <si>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</si>
  <si>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</si>
  <si>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</si>
  <si>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</si>
  <si>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</si>
  <si>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</si>
  <si>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</si>
  <si>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</si>
  <si>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</si>
  <si>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</si>
  <si>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</si>
  <si>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</si>
  <si>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</si>
  <si>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</si>
  <si>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</si>
  <si>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</si>
  <si>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</si>
  <si>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</si>
  <si>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</si>
  <si>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</si>
  <si>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</si>
  <si>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</si>
  <si>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</si>
  <si>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</si>
  <si>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</si>
  <si>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 xml:space="preserve">                 East Asia</t>
  </si>
  <si>
    <t xml:space="preserve">        Oceania </t>
  </si>
  <si>
    <t xml:space="preserve">   Unspecified</t>
  </si>
  <si>
    <t>Table 62: Coordinated Direct Investment Survey - Position data for Mauritius as at end-2015 vis-à-vis Top Ten Counterpart Economies</t>
  </si>
  <si>
    <t>Stock of Direct Investment Liabilities</t>
  </si>
  <si>
    <t>Stock of Direct Investment Assets</t>
  </si>
  <si>
    <t xml:space="preserve">Total    </t>
  </si>
  <si>
    <t xml:space="preserve">Total </t>
  </si>
  <si>
    <t>of which:</t>
  </si>
  <si>
    <t>United States</t>
  </si>
  <si>
    <t>Cayman Islands</t>
  </si>
  <si>
    <t>Singapore</t>
  </si>
  <si>
    <t>China, P.R.: Hong Kong</t>
  </si>
  <si>
    <t>China, P.R.: Mainland</t>
  </si>
  <si>
    <t>United Kingdom</t>
  </si>
  <si>
    <t>Indonesia</t>
  </si>
  <si>
    <t>Virgin Islands, British</t>
  </si>
  <si>
    <t>Netherlands</t>
  </si>
  <si>
    <t>Luxembourg</t>
  </si>
  <si>
    <t>United Arab Emirates</t>
  </si>
  <si>
    <t>Note: The Coordinated Direct Investment Survey includes cross-border position data of Category 1 Global Business Companies (GBC1s).</t>
  </si>
  <si>
    <r>
      <t>Source: IMF Website. For further information consult http:</t>
    </r>
    <r>
      <rPr>
        <b/>
        <sz val="10"/>
        <color rgb="FF002060"/>
        <rFont val="Segoe UI"/>
        <family val="2"/>
      </rPr>
      <t>//</t>
    </r>
    <r>
      <rPr>
        <sz val="10"/>
        <color rgb="FF002060"/>
        <rFont val="Segoe UI"/>
        <family val="2"/>
      </rPr>
      <t>cdis.imf.org</t>
    </r>
  </si>
  <si>
    <t>Table 63: Balance of Payments: Quarterly and Calendar Year 2016 and First Quarter 2017</t>
  </si>
  <si>
    <r>
      <t xml:space="preserve">2017 </t>
    </r>
    <r>
      <rPr>
        <b/>
        <vertAlign val="superscript"/>
        <sz val="12"/>
        <color rgb="FF002060"/>
        <rFont val="Segoe UI"/>
        <family val="2"/>
      </rPr>
      <t>1</t>
    </r>
  </si>
  <si>
    <t>1st
Quarter</t>
  </si>
  <si>
    <t>2nd
Quarter</t>
  </si>
  <si>
    <t xml:space="preserve">3rd
Quarter </t>
  </si>
  <si>
    <r>
      <t xml:space="preserve">4th </t>
    </r>
    <r>
      <rPr>
        <b/>
        <sz val="12"/>
        <color rgb="FF002060"/>
        <rFont val="Segoe UI"/>
        <family val="2"/>
      </rPr>
      <t xml:space="preserve">
Quarter </t>
    </r>
  </si>
  <si>
    <t>1st Quarter</t>
  </si>
  <si>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</si>
  <si>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</si>
  <si>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</si>
  <si>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</si>
  <si>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</si>
  <si>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</si>
  <si>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</si>
  <si>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</si>
  <si>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</si>
  <si>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</si>
  <si>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</si>
  <si>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</si>
  <si>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</si>
  <si>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</si>
  <si>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</si>
  <si>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</si>
  <si>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</si>
  <si>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</si>
  <si>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</si>
  <si>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</si>
  <si>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</si>
  <si>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</si>
  <si>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</si>
  <si>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</si>
  <si>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</si>
  <si>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</si>
  <si>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</si>
  <si>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</si>
  <si>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</si>
  <si>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</si>
  <si>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</si>
  <si>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</si>
  <si>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</si>
  <si>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</si>
  <si>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</si>
  <si>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</si>
  <si>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</si>
  <si>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</si>
  <si>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</si>
  <si>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</si>
  <si>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</si>
  <si>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</si>
  <si>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</si>
  <si>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</si>
  <si>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</si>
  <si>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</si>
  <si>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</si>
  <si>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</si>
  <si>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</si>
  <si>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</si>
  <si>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</si>
  <si>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</si>
  <si>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</si>
  <si>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</si>
  <si>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</si>
  <si>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</si>
  <si>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</si>
  <si>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</si>
  <si>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</si>
  <si>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</si>
  <si>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</si>
  <si>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</si>
  <si>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</si>
  <si>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</si>
  <si>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</si>
  <si>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</si>
  <si>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</si>
  <si>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</si>
  <si>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</si>
  <si>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</si>
  <si>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</si>
  <si>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rPr>
        <vertAlign val="superscript"/>
        <sz val="10"/>
        <color rgb="FF002060"/>
        <rFont val="Segoe UI"/>
        <family val="2"/>
      </rPr>
      <t>1</t>
    </r>
    <r>
      <rPr>
        <sz val="10"/>
        <color rgb="FF002060"/>
        <rFont val="Segoe UI"/>
        <family val="2"/>
      </rPr>
      <t xml:space="preserve"> Preliminary estimates.                         </t>
    </r>
  </si>
  <si>
    <t xml:space="preserve">                   Foreign Currency Transactions: January 2013 to June 2017</t>
  </si>
  <si>
    <t>Table 49a: Primary Dealers' Transactions - June 2017</t>
  </si>
  <si>
    <t>Counterparties</t>
  </si>
  <si>
    <t>Number of</t>
  </si>
  <si>
    <t xml:space="preserve">Turnover </t>
  </si>
  <si>
    <t>(Rs Million)</t>
  </si>
  <si>
    <r>
      <rPr>
        <b/>
        <i/>
        <sz val="12"/>
        <color theme="1"/>
        <rFont val="Calibri"/>
        <family val="2"/>
      </rPr>
      <t>of which</t>
    </r>
    <r>
      <rPr>
        <b/>
        <sz val="12"/>
        <color theme="1"/>
        <rFont val="Calibri"/>
        <family val="2"/>
      </rPr>
      <t>:</t>
    </r>
    <r>
      <rPr>
        <b/>
        <sz val="14"/>
        <color theme="1"/>
        <rFont val="Calibri"/>
        <family val="2"/>
      </rPr>
      <t xml:space="preserve"> Primary Dealers</t>
    </r>
  </si>
  <si>
    <t xml:space="preserve">               : Non-Primary Dealer Banks</t>
  </si>
  <si>
    <t>Non-Bank Financial Institutions</t>
  </si>
  <si>
    <r>
      <rPr>
        <b/>
        <i/>
        <sz val="12"/>
        <color theme="1"/>
        <rFont val="Calibri"/>
        <family val="2"/>
      </rPr>
      <t>of which</t>
    </r>
    <r>
      <rPr>
        <b/>
        <sz val="14"/>
        <color theme="1"/>
        <rFont val="Calibri"/>
        <family val="2"/>
      </rPr>
      <t>: Pensions Funds</t>
    </r>
  </si>
  <si>
    <t xml:space="preserve">               :Insurance Companies</t>
  </si>
  <si>
    <t xml:space="preserve">               :Others</t>
  </si>
  <si>
    <t>Non-Financial Institutions</t>
  </si>
  <si>
    <t>Individuals</t>
  </si>
  <si>
    <t>Note: With effect from 01 March 2017, the Bank issued a new guideline for Primary Dealers</t>
  </si>
  <si>
    <r>
      <t>Table 49b: Secondary Market Transactions: June 2017</t>
    </r>
    <r>
      <rPr>
        <b/>
        <vertAlign val="superscript"/>
        <sz val="14"/>
        <color rgb="FF002060"/>
        <rFont val="Calibri"/>
        <family val="2"/>
      </rPr>
      <t xml:space="preserve"> 1</t>
    </r>
  </si>
  <si>
    <t>Value</t>
  </si>
  <si>
    <t>Note:With effect from 01 March 2017, the Bank issued a new guideline for Primary Dealers</t>
  </si>
  <si>
    <r>
      <rPr>
        <vertAlign val="superscript"/>
        <sz val="11"/>
        <color rgb="FF002060"/>
        <rFont val="Calibri"/>
        <family val="2"/>
      </rPr>
      <t>1</t>
    </r>
    <r>
      <rPr>
        <sz val="11"/>
        <color rgb="FF002060"/>
        <rFont val="Calibri"/>
        <family val="2"/>
      </rPr>
      <t>Includes transactions by Primary Dealers &amp; Non-Primary Dealer banks</t>
    </r>
  </si>
  <si>
    <t>Table 41a: Auctions of Government of Mauritius Treasury Bills: May 2017 and  June 2017</t>
  </si>
  <si>
    <t>Table 41b: Auctions of Bank of Mauritius  Bills: June 2017</t>
  </si>
  <si>
    <t>Table 41c: Auctions of Bank of Mauritius  Bills: May 2017 to June 2017</t>
  </si>
  <si>
    <t>Table 9: Budgetary Central Government - Monthly Statement of Government Operations: January 2016 to April 2017</t>
  </si>
  <si>
    <t>Table 7: Labour Force and Unemployment Rate: 2013 to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</si>
</sst>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3">
    <numFmt numFmtId="41" formatCode="_(* #,##0_);_(* \(#,##0\);_(* &quot;-&quot;_);_(@_)"/>
    <numFmt numFmtId="43" formatCode="_(* #,##0.00_);_(* \(#,##0.00\);_(* &quot;-&quot;??_);_(@_)"/>
    <numFmt numFmtId="164" formatCode="_(* #,##0_);_(* \(#,##0\);_(* &quot;-&quot;??_);_(@_)"/>
    <numFmt numFmtId="165" formatCode="_-* #,##0.00_-;\-* #,##0.00_-;_-* &quot;-&quot;??_-;_-@_-"/>
    <numFmt numFmtId="166" formatCode="#,##0.0"/>
    <numFmt numFmtId="167" formatCode="_-* #,##0.0_-;\-* #,##0.0_-;_-* &quot;-&quot;??_-;_-@_-"/>
    <numFmt numFmtId="168" formatCode="0.0"/>
    <numFmt numFmtId="169" formatCode="#,##0.0_ ;\-#,##0.0\ "/>
    <numFmt numFmtId="170" formatCode="\+#,##0"/>
    <numFmt numFmtId="171" formatCode="_(* #,##0.0_);_(* \(#,##0.0\);_(* &quot;-&quot;??_);_(@_)"/>
    <numFmt numFmtId="172" formatCode="0.0%"/>
    <numFmt numFmtId="173" formatCode="0.0000000"/>
    <numFmt numFmtId="174" formatCode="0.000"/>
    <numFmt numFmtId="175" formatCode="#,##0\ \ "/>
    <numFmt numFmtId="176" formatCode="#,##0.0_);\(#,##0.0\)"/>
    <numFmt numFmtId="177" formatCode="0.0_);\(0.0\)"/>
    <numFmt numFmtId="178" formatCode="#,##0\ "/>
    <numFmt numFmtId="179" formatCode="&quot;+&quot;#,##0.0"/>
    <numFmt numFmtId="180" formatCode="\(#,##0.0\)"/>
    <numFmt numFmtId="181" formatCode="mmmm\ yyyy"/>
    <numFmt numFmtId="182" formatCode="mmmm\-yy"/>
    <numFmt numFmtId="183" formatCode="d\-mmmm\-yyyy"/>
    <numFmt numFmtId="184" formatCode="0000"/>
    <numFmt numFmtId="185" formatCode="#,##0.000"/>
    <numFmt numFmtId="186" formatCode="#,##0.0,,"/>
    <numFmt numFmtId="187" formatCode="[$-409]mmm\-yy;@"/>
    <numFmt numFmtId="188" formatCode="\(0\)"/>
    <numFmt numFmtId="189" formatCode="[$-409]d\-mmm\-yy;@"/>
    <numFmt numFmtId="190" formatCode="_-* #,##0_-;\-* #,##0_-;_-* &quot;-&quot;??_-;_-@_-"/>
    <numFmt numFmtId="191" formatCode="0."/>
    <numFmt numFmtId="192" formatCode="0.0."/>
    <numFmt numFmtId="193" formatCode="#,##0;\(#,##0\)"/>
    <numFmt numFmtId="194" formatCode="[$-809]dd\ mmmm\ yyyy;@"/>
    <numFmt numFmtId="195" formatCode="#,##0.0_);[Red]\(#,##0.0\)"/>
    <numFmt numFmtId="196" formatCode="#,##0.000_);[Red]\(#,##0.000\)"/>
    <numFmt numFmtId="197" formatCode="#,##0.0;[Red]\-#,##0.0"/>
    <numFmt numFmtId="198" formatCode="#,##0_ ;[Red]\-#,##0\ "/>
    <numFmt numFmtId="199" formatCode="d\ mmm"/>
    <numFmt numFmtId="200" formatCode="00000"/>
    <numFmt numFmtId="201" formatCode="dd/mmmm"/>
    <numFmt numFmtId="202" formatCode="[$-409]d/mmm;@"/>
    <numFmt numFmtId="203" formatCode="mmm\ "/>
    <numFmt numFmtId="204" formatCode="0.0000"/>
    <numFmt numFmtId="205" formatCode="[$-409]d\-mmm;@"/>
    <numFmt numFmtId="206" formatCode="0.00000"/>
    <numFmt numFmtId="207" formatCode="_(* #,##0.000_);_(* \(#,##0.000\);_(* &quot;-&quot;??_);_(@_)"/>
    <numFmt numFmtId="208" formatCode="#,##0.000_);\(#,##0.000\)"/>
    <numFmt numFmtId="209" formatCode="#,##0.0000"/>
    <numFmt numFmtId="210" formatCode="[$-409]mmmmm;@"/>
    <numFmt numFmtId="211" formatCode="#,##0.00_ ;\-#,##0.00\ "/>
    <numFmt numFmtId="212" formatCode="#\ ###\ ##0;\-#\ ###;&quot;-&quot;"/>
    <numFmt numFmtId="213" formatCode="[$-409]mmmm\-yy;@"/>
    <numFmt numFmtId="214" formatCode="dd\ mmmm"/>
  </numFmts>
  <fonts count="198" x14ac:knownFonts="1">
    <font>
      <sz val="11"/>
      <color theme="1"/>
      <name val="Calibri"/>
      <family val="2"/>
      <scheme val="minor"/>
    </font>
    <font>
      <sz val="11"/>
      <color theme="1"/>
      <name val="Calibri"/>
      <family val="2"/>
      <scheme val="minor"/>
    </font>
    <font>
      <sz val="10"/>
      <name val="Arial"/>
      <family val="2"/>
    </font>
    <font>
      <sz val="11"/>
      <name val="Times New Roman"/>
      <family val="1"/>
    </font>
    <font>
      <b/>
      <vertAlign val="superscript"/>
      <sz val="10"/>
      <color indexed="18"/>
      <name val="Arial"/>
      <family val="2"/>
    </font>
    <font>
      <i/>
      <vertAlign val="superscript"/>
      <sz val="9"/>
      <color indexed="18"/>
      <name val="Arial"/>
      <family val="2"/>
    </font>
    <font>
      <b/>
      <sz val="11"/>
      <name val="Times New Roman"/>
      <family val="1"/>
    </font>
    <font>
      <b/>
      <sz val="11"/>
      <color rgb="FF002060"/>
      <name val="Segoe UI"/>
      <family val="2"/>
    </font>
    <font>
      <b/>
      <sz val="12"/>
      <color rgb="FF002060"/>
      <name val="Segoe UI"/>
      <family val="2"/>
    </font>
    <font>
      <sz val="11"/>
      <color rgb="FF002060"/>
      <name val="Times New Roman"/>
      <family val="1"/>
    </font>
    <font>
      <b/>
      <vertAlign val="superscript"/>
      <sz val="12"/>
      <color rgb="FF002060"/>
      <name val="Segoe UI"/>
      <family val="2"/>
    </font>
    <font>
      <sz val="12"/>
      <color rgb="FF002060"/>
      <name val="Segoe UI"/>
      <family val="2"/>
    </font>
    <font>
      <sz val="11"/>
      <color rgb="FF002060"/>
      <name val="Segoe UI"/>
      <family val="2"/>
    </font>
    <font>
      <vertAlign val="superscript"/>
      <sz val="11"/>
      <color rgb="FF002060"/>
      <name val="Segoe UI"/>
      <family val="2"/>
    </font>
    <font>
      <vertAlign val="superscript"/>
      <sz val="10"/>
      <color rgb="FF002060"/>
      <name val="Segoe UI"/>
      <family val="2"/>
    </font>
    <font>
      <sz val="10"/>
      <color rgb="FF002060"/>
      <name val="Segoe UI"/>
      <family val="2"/>
    </font>
    <font>
      <sz val="9"/>
      <color rgb="FF002060"/>
      <name val="Segoe UI"/>
      <family val="2"/>
    </font>
    <font>
      <i/>
      <vertAlign val="superscript"/>
      <sz val="9"/>
      <color rgb="FF002060"/>
      <name val="Segoe UI"/>
      <family val="2"/>
    </font>
    <font>
      <b/>
      <sz val="9"/>
      <color rgb="FF002060"/>
      <name val="Times New Roman"/>
      <family val="1"/>
    </font>
    <font>
      <sz val="9"/>
      <color rgb="FF002060"/>
      <name val="Times New Roman"/>
      <family val="1"/>
    </font>
    <font>
      <b/>
      <sz val="11"/>
      <color rgb="FF002060"/>
      <name val="Times New Roman"/>
      <family val="1"/>
    </font>
    <font>
      <sz val="8"/>
      <color rgb="FF002060"/>
      <name val="Segoe UI"/>
      <family val="2"/>
    </font>
    <font>
      <b/>
      <sz val="10.5"/>
      <color rgb="FF002060"/>
      <name val="Segoe UI"/>
      <family val="2"/>
    </font>
    <font>
      <sz val="10"/>
      <color theme="1"/>
      <name val="Segoe UI"/>
      <family val="2"/>
    </font>
    <font>
      <b/>
      <sz val="10.5"/>
      <name val="Segoe UI"/>
      <family val="2"/>
    </font>
    <font>
      <sz val="10.5"/>
      <color theme="1"/>
      <name val="Segoe UI"/>
      <family val="2"/>
    </font>
    <font>
      <sz val="10.5"/>
      <name val="Segoe UI"/>
      <family val="2"/>
    </font>
    <font>
      <vertAlign val="superscript"/>
      <sz val="10.5"/>
      <color theme="1"/>
      <name val="Segoe UI"/>
      <family val="2"/>
    </font>
    <font>
      <b/>
      <sz val="10.5"/>
      <color theme="1"/>
      <name val="Segoe UI"/>
      <family val="2"/>
    </font>
    <font>
      <b/>
      <sz val="10"/>
      <color theme="1"/>
      <name val="Segoe UI"/>
      <family val="2"/>
    </font>
    <font>
      <sz val="10"/>
      <name val="Segoe UI"/>
      <family val="2"/>
    </font>
    <font>
      <sz val="11"/>
      <name val="Calibri"/>
      <family val="2"/>
      <scheme val="minor"/>
    </font>
    <font>
      <sz val="10"/>
      <color theme="1"/>
      <name val="Calibri"/>
      <family val="2"/>
      <scheme val="minor"/>
    </font>
    <font>
      <b/>
      <vertAlign val="superscript"/>
      <sz val="10"/>
      <color theme="1"/>
      <name val="Segoe UI"/>
      <family val="2"/>
    </font>
    <font>
      <b/>
      <i/>
      <sz val="10"/>
      <color theme="1"/>
      <name val="Segoe UI"/>
      <family val="2"/>
    </font>
    <font>
      <i/>
      <sz val="10.5"/>
      <color theme="1"/>
      <name val="Segoe UI"/>
      <family val="2"/>
    </font>
    <font>
      <i/>
      <vertAlign val="superscript"/>
      <sz val="10.5"/>
      <color theme="1"/>
      <name val="Segoe UI"/>
      <family val="2"/>
    </font>
    <font>
      <b/>
      <sz val="9"/>
      <color theme="1"/>
      <name val="Calibri"/>
      <family val="2"/>
      <scheme val="minor"/>
    </font>
    <font>
      <b/>
      <sz val="10"/>
      <name val="Segoe UI"/>
      <family val="2"/>
    </font>
    <font>
      <i/>
      <sz val="10"/>
      <color theme="1"/>
      <name val="Segoe UI"/>
      <family val="2"/>
    </font>
    <font>
      <i/>
      <vertAlign val="superscript"/>
      <sz val="10"/>
      <color theme="1"/>
      <name val="Segoe UI"/>
      <family val="2"/>
    </font>
    <font>
      <b/>
      <sz val="10.5"/>
      <color rgb="FFFF0000"/>
      <name val="Segoe UI"/>
      <family val="2"/>
    </font>
    <font>
      <vertAlign val="superscript"/>
      <sz val="10"/>
      <color theme="1"/>
      <name val="Segoe UI"/>
      <family val="2"/>
    </font>
    <font>
      <b/>
      <sz val="10"/>
      <color rgb="FFFF0000"/>
      <name val="Segoe UI"/>
      <family val="2"/>
    </font>
    <font>
      <i/>
      <sz val="9"/>
      <color theme="1"/>
      <name val="Segoe UI"/>
      <family val="2"/>
    </font>
    <font>
      <b/>
      <sz val="13"/>
      <color rgb="FF002060"/>
      <name val="Segoe UI"/>
      <family val="2"/>
    </font>
    <font>
      <i/>
      <sz val="10"/>
      <color rgb="FF002060"/>
      <name val="Segoe UI"/>
      <family val="2"/>
    </font>
    <font>
      <sz val="7"/>
      <name val="Segoe UI"/>
      <family val="2"/>
    </font>
    <font>
      <b/>
      <sz val="8"/>
      <name val="Segoe UI"/>
      <family val="2"/>
    </font>
    <font>
      <sz val="8"/>
      <name val="Segoe UI"/>
      <family val="2"/>
    </font>
    <font>
      <b/>
      <i/>
      <sz val="12"/>
      <color rgb="FF002060"/>
      <name val="Segoe UI"/>
      <family val="2"/>
    </font>
    <font>
      <sz val="11"/>
      <color theme="1"/>
      <name val="Segoe UI"/>
      <family val="2"/>
    </font>
    <font>
      <sz val="12"/>
      <name val="Times New Roman"/>
      <family val="1"/>
    </font>
    <font>
      <b/>
      <sz val="14"/>
      <color rgb="FF002060"/>
      <name val="Segoe UI"/>
      <family val="2"/>
    </font>
    <font>
      <b/>
      <vertAlign val="superscript"/>
      <sz val="14"/>
      <color rgb="FF002060"/>
      <name val="Segoe UI"/>
      <family val="2"/>
    </font>
    <font>
      <sz val="12"/>
      <name val="Times New Roman"/>
      <family val="1"/>
    </font>
    <font>
      <sz val="10"/>
      <name val="MS Sans Serif"/>
      <family val="2"/>
    </font>
    <font>
      <sz val="10"/>
      <name val="Times New Roman"/>
      <family val="1"/>
    </font>
    <font>
      <vertAlign val="superscript"/>
      <sz val="10"/>
      <name val="Segoe UI"/>
      <family val="2"/>
    </font>
    <font>
      <i/>
      <sz val="10"/>
      <name val="Segoe UI"/>
      <family val="2"/>
    </font>
    <font>
      <sz val="9"/>
      <name val="Segoe UI"/>
      <family val="2"/>
    </font>
    <font>
      <i/>
      <sz val="9"/>
      <name val="Segoe UI"/>
      <family val="2"/>
    </font>
    <font>
      <i/>
      <sz val="10"/>
      <name val="Times New Roman"/>
      <family val="1"/>
    </font>
    <font>
      <b/>
      <sz val="10"/>
      <color rgb="FF002060"/>
      <name val="Segoe UI"/>
      <family val="2"/>
    </font>
    <font>
      <b/>
      <vertAlign val="superscript"/>
      <sz val="10"/>
      <color rgb="FF002060"/>
      <name val="Segoe UI"/>
      <family val="2"/>
    </font>
    <font>
      <vertAlign val="superscript"/>
      <sz val="9"/>
      <color rgb="FF002060"/>
      <name val="Segoe UI"/>
      <family val="2"/>
    </font>
    <font>
      <b/>
      <vertAlign val="superscript"/>
      <sz val="10"/>
      <name val="Segoe UI"/>
      <family val="2"/>
    </font>
    <font>
      <sz val="9"/>
      <color theme="1"/>
      <name val="Segoe UI"/>
      <family val="2"/>
    </font>
    <font>
      <vertAlign val="superscript"/>
      <sz val="9"/>
      <color theme="1"/>
      <name val="Segoe UI"/>
      <family val="2"/>
    </font>
    <font>
      <sz val="10"/>
      <name val="MS Sans Serif"/>
    </font>
    <font>
      <b/>
      <u/>
      <sz val="9"/>
      <name val="Segoe UI"/>
      <family val="2"/>
    </font>
    <font>
      <b/>
      <sz val="11"/>
      <name val="Segoe UI"/>
      <family val="2"/>
    </font>
    <font>
      <sz val="11"/>
      <name val="Segoe UI"/>
      <family val="2"/>
    </font>
    <font>
      <b/>
      <sz val="9"/>
      <name val="Segoe UI"/>
      <family val="2"/>
    </font>
    <font>
      <b/>
      <u/>
      <sz val="12"/>
      <color rgb="FF002060"/>
      <name val="Segoe UI"/>
      <family val="2"/>
    </font>
    <font>
      <u/>
      <sz val="12"/>
      <color rgb="FF002060"/>
      <name val="Segoe UI"/>
      <family val="2"/>
    </font>
    <font>
      <i/>
      <sz val="11"/>
      <color rgb="FF002060"/>
      <name val="Segoe UI"/>
      <family val="2"/>
    </font>
    <font>
      <i/>
      <sz val="9"/>
      <color rgb="FF002060"/>
      <name val="Segoe UI"/>
      <family val="2"/>
    </font>
    <font>
      <sz val="14"/>
      <color rgb="FF002060"/>
      <name val="Segoe UI"/>
      <family val="2"/>
    </font>
    <font>
      <vertAlign val="superscript"/>
      <sz val="12"/>
      <color rgb="FF002060"/>
      <name val="Segoe UI"/>
      <family val="2"/>
    </font>
    <font>
      <sz val="10"/>
      <name val="Arial"/>
      <family val="2"/>
    </font>
    <font>
      <sz val="12"/>
      <name val="Segoe UI"/>
      <family val="2"/>
    </font>
    <font>
      <b/>
      <i/>
      <sz val="11"/>
      <color rgb="FF002060"/>
      <name val="Segoe UI"/>
      <family val="2"/>
    </font>
    <font>
      <b/>
      <i/>
      <sz val="12"/>
      <color indexed="56"/>
      <name val="Segoe UI"/>
      <family val="2"/>
    </font>
    <font>
      <b/>
      <sz val="12"/>
      <color indexed="56"/>
      <name val="Segoe UI"/>
      <family val="2"/>
    </font>
    <font>
      <i/>
      <sz val="12"/>
      <color rgb="FF002060"/>
      <name val="Segoe UI"/>
      <family val="2"/>
    </font>
    <font>
      <vertAlign val="superscript"/>
      <sz val="12"/>
      <color indexed="56"/>
      <name val="Segoe UI"/>
      <family val="2"/>
    </font>
    <font>
      <vertAlign val="superscript"/>
      <sz val="9"/>
      <color indexed="56"/>
      <name val="Segoe UI"/>
      <family val="2"/>
    </font>
    <font>
      <sz val="9"/>
      <color indexed="56"/>
      <name val="Segoe UI"/>
      <family val="2"/>
    </font>
    <font>
      <b/>
      <sz val="14"/>
      <color rgb="FF002060"/>
      <name val="Times New Roman"/>
      <family val="1"/>
    </font>
    <font>
      <sz val="14"/>
      <name val="Segoe UI"/>
      <family val="2"/>
    </font>
    <font>
      <sz val="14"/>
      <name val="Times New Roman"/>
      <family val="1"/>
    </font>
    <font>
      <sz val="10"/>
      <color theme="3" tint="-0.249977111117893"/>
      <name val="Segoe UI"/>
      <family val="2"/>
    </font>
    <font>
      <sz val="14"/>
      <color theme="3" tint="-0.249977111117893"/>
      <name val="Segoe UI"/>
      <family val="2"/>
    </font>
    <font>
      <sz val="14"/>
      <color theme="3" tint="-0.249977111117893"/>
      <name val="Times New Roman"/>
      <family val="1"/>
    </font>
    <font>
      <sz val="12"/>
      <color theme="3" tint="-0.249977111117893"/>
      <name val="Times New Roman"/>
      <family val="1"/>
    </font>
    <font>
      <i/>
      <sz val="10"/>
      <name val="Arial"/>
      <family val="2"/>
    </font>
    <font>
      <i/>
      <sz val="11"/>
      <color indexed="12"/>
      <name val="Segoe UI"/>
      <family val="2"/>
    </font>
    <font>
      <sz val="11"/>
      <color indexed="10"/>
      <name val="Segoe UI"/>
      <family val="2"/>
    </font>
    <font>
      <b/>
      <sz val="12"/>
      <name val="Segoe UI"/>
      <family val="2"/>
    </font>
    <font>
      <i/>
      <vertAlign val="superscript"/>
      <sz val="11"/>
      <name val="Segoe UI"/>
      <family val="2"/>
    </font>
    <font>
      <i/>
      <sz val="11"/>
      <name val="Segoe UI"/>
      <family val="2"/>
    </font>
    <font>
      <sz val="14"/>
      <color indexed="23"/>
      <name val="Segoe UI"/>
      <family val="2"/>
    </font>
    <font>
      <sz val="11"/>
      <color indexed="23"/>
      <name val="Segoe UI"/>
      <family val="2"/>
    </font>
    <font>
      <i/>
      <sz val="11"/>
      <color indexed="23"/>
      <name val="Segoe UI"/>
      <family val="2"/>
    </font>
    <font>
      <sz val="12"/>
      <color indexed="23"/>
      <name val="Segoe UI"/>
      <family val="2"/>
    </font>
    <font>
      <sz val="11"/>
      <color indexed="22"/>
      <name val="Segoe UI"/>
      <family val="2"/>
    </font>
    <font>
      <i/>
      <sz val="12"/>
      <name val="Segoe UI"/>
      <family val="2"/>
    </font>
    <font>
      <sz val="10"/>
      <color indexed="23"/>
      <name val="Segoe UI"/>
      <family val="2"/>
    </font>
    <font>
      <sz val="17"/>
      <color rgb="FF002060"/>
      <name val="Segoe UI"/>
      <family val="2"/>
    </font>
    <font>
      <b/>
      <sz val="17"/>
      <color rgb="FF002060"/>
      <name val="Segoe UI"/>
      <family val="2"/>
    </font>
    <font>
      <sz val="16"/>
      <color rgb="FF002060"/>
      <name val="Segoe UI"/>
      <family val="2"/>
    </font>
    <font>
      <b/>
      <sz val="16"/>
      <color rgb="FF002060"/>
      <name val="Segoe UI"/>
      <family val="2"/>
    </font>
    <font>
      <b/>
      <i/>
      <sz val="10"/>
      <color rgb="FF002060"/>
      <name val="Segoe UI"/>
      <family val="2"/>
    </font>
    <font>
      <sz val="13"/>
      <color rgb="FF002060"/>
      <name val="Segoe UI"/>
      <family val="2"/>
    </font>
    <font>
      <sz val="10.5"/>
      <color rgb="FF002060"/>
      <name val="Segoe UI"/>
      <family val="2"/>
    </font>
    <font>
      <i/>
      <vertAlign val="superscript"/>
      <sz val="12"/>
      <color rgb="FF002060"/>
      <name val="Segoe UI"/>
      <family val="2"/>
    </font>
    <font>
      <sz val="15"/>
      <color rgb="FF002060"/>
      <name val="Segoe UI"/>
      <family val="2"/>
    </font>
    <font>
      <i/>
      <sz val="8"/>
      <color rgb="FF002060"/>
      <name val="Segoe UI"/>
      <family val="2"/>
    </font>
    <font>
      <b/>
      <sz val="10"/>
      <name val="Arial"/>
      <family val="2"/>
    </font>
    <font>
      <b/>
      <vertAlign val="superscript"/>
      <sz val="11"/>
      <color indexed="56"/>
      <name val="Segoe UI"/>
      <family val="2"/>
    </font>
    <font>
      <b/>
      <sz val="11"/>
      <color indexed="56"/>
      <name val="Segoe UI"/>
      <family val="2"/>
    </font>
    <font>
      <b/>
      <sz val="9"/>
      <color rgb="FF002060"/>
      <name val="Segoe UI"/>
      <family val="2"/>
    </font>
    <font>
      <b/>
      <sz val="12"/>
      <color theme="3" tint="-0.249977111117893"/>
      <name val="Segoe UI"/>
      <family val="2"/>
    </font>
    <font>
      <b/>
      <sz val="14"/>
      <color theme="3" tint="-0.249977111117893"/>
      <name val="Segoe UI"/>
      <family val="2"/>
    </font>
    <font>
      <sz val="11"/>
      <color theme="3" tint="-0.249977111117893"/>
      <name val="Segoe UI"/>
      <family val="2"/>
    </font>
    <font>
      <b/>
      <sz val="11"/>
      <color theme="3" tint="-0.249977111117893"/>
      <name val="Segoe UI"/>
      <family val="2"/>
    </font>
    <font>
      <sz val="12"/>
      <color theme="3" tint="-0.249977111117893"/>
      <name val="Segoe UI"/>
      <family val="2"/>
    </font>
    <font>
      <b/>
      <sz val="10"/>
      <color theme="3" tint="-0.249977111117893"/>
      <name val="Segoe UI"/>
      <family val="2"/>
    </font>
    <font>
      <sz val="11"/>
      <color indexed="8"/>
      <name val="Calibri"/>
      <family val="2"/>
    </font>
    <font>
      <i/>
      <sz val="11"/>
      <color theme="3" tint="-0.249977111117893"/>
      <name val="Segoe UI"/>
      <family val="2"/>
    </font>
    <font>
      <i/>
      <sz val="10"/>
      <color theme="3" tint="-0.249977111117893"/>
      <name val="Segoe UI"/>
      <family val="2"/>
    </font>
    <font>
      <sz val="18"/>
      <color theme="3" tint="-0.249977111117893"/>
      <name val="Segoe UI"/>
      <family val="2"/>
    </font>
    <font>
      <sz val="18"/>
      <color rgb="FFFF0000"/>
      <name val="Segoe UI"/>
      <family val="2"/>
    </font>
    <font>
      <sz val="10"/>
      <color rgb="FFFF0000"/>
      <name val="Segoe UI"/>
      <family val="2"/>
    </font>
    <font>
      <sz val="11"/>
      <color theme="3"/>
      <name val="Segoe UI"/>
      <family val="2"/>
    </font>
    <font>
      <i/>
      <sz val="12"/>
      <color theme="3" tint="-0.249977111117893"/>
      <name val="Segoe UI"/>
      <family val="2"/>
    </font>
    <font>
      <sz val="11"/>
      <color rgb="FFFF0000"/>
      <name val="Segoe UI"/>
      <family val="2"/>
    </font>
    <font>
      <sz val="11.5"/>
      <color theme="3" tint="-0.249977111117893"/>
      <name val="Segoe UI"/>
      <family val="2"/>
    </font>
    <font>
      <sz val="11"/>
      <color theme="1" tint="0.14999847407452621"/>
      <name val="Segoe UI"/>
      <family val="2"/>
    </font>
    <font>
      <b/>
      <sz val="12"/>
      <name val="Arial"/>
      <family val="2"/>
    </font>
    <font>
      <sz val="12"/>
      <name val="Arial"/>
      <family val="2"/>
    </font>
    <font>
      <b/>
      <sz val="13.5"/>
      <color rgb="FF002060"/>
      <name val="Segoe UI"/>
      <family val="2"/>
    </font>
    <font>
      <i/>
      <sz val="14"/>
      <color rgb="FF002060"/>
      <name val="Segoe UI"/>
      <family val="2"/>
    </font>
    <font>
      <sz val="13.5"/>
      <color rgb="FF002060"/>
      <name val="Segoe UI"/>
      <family val="2"/>
    </font>
    <font>
      <sz val="12"/>
      <color theme="1"/>
      <name val="Segoe UI"/>
      <family val="2"/>
    </font>
    <font>
      <i/>
      <vertAlign val="superscript"/>
      <sz val="11"/>
      <color rgb="FF002060"/>
      <name val="Segoe UI"/>
      <family val="2"/>
    </font>
    <font>
      <b/>
      <sz val="14"/>
      <name val="Arial"/>
      <family val="2"/>
    </font>
    <font>
      <b/>
      <sz val="13"/>
      <name val="Arial"/>
      <family val="2"/>
    </font>
    <font>
      <sz val="13"/>
      <name val="Arial"/>
      <family val="2"/>
    </font>
    <font>
      <sz val="11"/>
      <name val="Arial"/>
      <family val="2"/>
    </font>
    <font>
      <b/>
      <vertAlign val="superscript"/>
      <sz val="10"/>
      <name val="Arial"/>
      <family val="2"/>
    </font>
    <font>
      <vertAlign val="superscript"/>
      <sz val="10"/>
      <name val="Arial"/>
      <family val="2"/>
    </font>
    <font>
      <i/>
      <sz val="9"/>
      <name val="Arial"/>
      <family val="2"/>
    </font>
    <font>
      <i/>
      <sz val="9"/>
      <name val="Times New Roman"/>
      <family val="1"/>
    </font>
    <font>
      <i/>
      <vertAlign val="superscript"/>
      <sz val="9"/>
      <name val="Times New Roman"/>
      <family val="1"/>
    </font>
    <font>
      <i/>
      <vertAlign val="superscript"/>
      <sz val="9"/>
      <name val="Arial"/>
      <family val="2"/>
    </font>
    <font>
      <b/>
      <vertAlign val="superscript"/>
      <sz val="11"/>
      <color rgb="FF002060"/>
      <name val="Segoe UI"/>
      <family val="2"/>
    </font>
    <font>
      <sz val="9.5"/>
      <color rgb="FF002060"/>
      <name val="Segoe UI"/>
      <family val="2"/>
    </font>
    <font>
      <b/>
      <vertAlign val="superscript"/>
      <sz val="9"/>
      <color rgb="FF002060"/>
      <name val="Segoe UI"/>
      <family val="2"/>
    </font>
    <font>
      <i/>
      <sz val="7"/>
      <color rgb="FF002060"/>
      <name val="Segoe UI"/>
      <family val="2"/>
    </font>
    <font>
      <b/>
      <vertAlign val="superscript"/>
      <sz val="12"/>
      <color indexed="56"/>
      <name val="Segoe UI"/>
      <family val="2"/>
    </font>
    <font>
      <sz val="8.5"/>
      <color rgb="FF002060"/>
      <name val="Segoe UI"/>
      <family val="2"/>
    </font>
    <font>
      <i/>
      <vertAlign val="superscript"/>
      <sz val="8.5"/>
      <color rgb="FF002060"/>
      <name val="Segoe UI"/>
      <family val="2"/>
    </font>
    <font>
      <sz val="10"/>
      <color indexed="56"/>
      <name val="Segoe UI"/>
      <family val="2"/>
    </font>
    <font>
      <b/>
      <sz val="13"/>
      <color theme="8" tint="-0.499984740745262"/>
      <name val="Segoe UI"/>
      <family val="2"/>
    </font>
    <font>
      <b/>
      <sz val="14"/>
      <color theme="8" tint="-0.499984740745262"/>
      <name val="Segoe UI"/>
      <family val="2"/>
    </font>
    <font>
      <sz val="10"/>
      <color theme="8" tint="-0.499984740745262"/>
      <name val="Segoe UI"/>
      <family val="2"/>
    </font>
    <font>
      <i/>
      <sz val="9"/>
      <color theme="8" tint="-0.499984740745262"/>
      <name val="Segoe UI"/>
      <family val="2"/>
    </font>
    <font>
      <i/>
      <sz val="8"/>
      <color theme="8" tint="-0.499984740745262"/>
      <name val="Segoe UI"/>
      <family val="2"/>
    </font>
    <font>
      <i/>
      <vertAlign val="superscript"/>
      <sz val="9"/>
      <color theme="8" tint="-0.499984740745262"/>
      <name val="Segoe UI"/>
      <family val="2"/>
    </font>
    <font>
      <i/>
      <vertAlign val="superscript"/>
      <sz val="10"/>
      <color theme="8" tint="-0.499984740745262"/>
      <name val="Segoe UI"/>
      <family val="2"/>
    </font>
    <font>
      <i/>
      <sz val="10"/>
      <color theme="8" tint="-0.499984740745262"/>
      <name val="Segoe UI"/>
      <family val="2"/>
    </font>
    <font>
      <sz val="8"/>
      <color theme="8" tint="-0.499984740745262"/>
      <name val="Segoe UI"/>
      <family val="2"/>
    </font>
    <font>
      <sz val="9"/>
      <color theme="8" tint="-0.499984740745262"/>
      <name val="Segoe UI"/>
      <family val="2"/>
    </font>
    <font>
      <i/>
      <vertAlign val="superscript"/>
      <sz val="10"/>
      <color rgb="FF002060"/>
      <name val="Segoe UI"/>
      <family val="2"/>
    </font>
    <font>
      <sz val="18"/>
      <color theme="1"/>
      <name val="Calibri"/>
      <family val="2"/>
      <scheme val="minor"/>
    </font>
    <font>
      <sz val="8"/>
      <name val="Arial"/>
      <family val="2"/>
    </font>
    <font>
      <sz val="10"/>
      <color rgb="FF002060"/>
      <name val="Calibri"/>
      <family val="2"/>
      <scheme val="minor"/>
    </font>
    <font>
      <b/>
      <i/>
      <sz val="14"/>
      <color rgb="FF002060"/>
      <name val="Segoe UI"/>
      <family val="2"/>
    </font>
    <font>
      <i/>
      <sz val="15"/>
      <color rgb="FF002060"/>
      <name val="Segoe UI"/>
      <family val="2"/>
    </font>
    <font>
      <b/>
      <sz val="15"/>
      <color rgb="FF002060"/>
      <name val="Segoe UI"/>
      <family val="2"/>
    </font>
    <font>
      <i/>
      <sz val="16"/>
      <color rgb="FF002060"/>
      <name val="Segoe UI"/>
      <family val="2"/>
    </font>
    <font>
      <sz val="18"/>
      <color rgb="FF002060"/>
      <name val="Segoe UI"/>
      <family val="2"/>
    </font>
    <font>
      <i/>
      <sz val="18"/>
      <color rgb="FF002060"/>
      <name val="Segoe UI"/>
      <family val="2"/>
    </font>
    <font>
      <sz val="11"/>
      <color theme="1"/>
      <name val="Calibri"/>
      <family val="2"/>
    </font>
    <font>
      <b/>
      <sz val="14"/>
      <color rgb="FF002060"/>
      <name val="Calibri"/>
      <family val="2"/>
    </font>
    <font>
      <sz val="14"/>
      <color theme="1"/>
      <name val="Calibri"/>
      <family val="2"/>
    </font>
    <font>
      <b/>
      <i/>
      <sz val="14"/>
      <color rgb="FF002060"/>
      <name val="Calibri"/>
      <family val="2"/>
    </font>
    <font>
      <sz val="14"/>
      <color rgb="FF002060"/>
      <name val="Calibri"/>
      <family val="2"/>
    </font>
    <font>
      <b/>
      <sz val="12"/>
      <color theme="3" tint="-0.499984740745262"/>
      <name val="Calibri"/>
      <family val="2"/>
    </font>
    <font>
      <b/>
      <i/>
      <sz val="12"/>
      <color theme="1"/>
      <name val="Calibri"/>
      <family val="2"/>
    </font>
    <font>
      <b/>
      <sz val="12"/>
      <color theme="1"/>
      <name val="Calibri"/>
      <family val="2"/>
    </font>
    <font>
      <b/>
      <sz val="14"/>
      <color theme="1"/>
      <name val="Calibri"/>
      <family val="2"/>
    </font>
    <font>
      <b/>
      <sz val="12"/>
      <color theme="3" tint="-0.499984740745262"/>
      <name val="Segoe UI"/>
      <family val="2"/>
    </font>
    <font>
      <sz val="11"/>
      <color rgb="FF002060"/>
      <name val="Calibri"/>
      <family val="2"/>
    </font>
    <font>
      <b/>
      <vertAlign val="superscript"/>
      <sz val="14"/>
      <color rgb="FF002060"/>
      <name val="Calibri"/>
      <family val="2"/>
    </font>
    <font>
      <vertAlign val="superscript"/>
      <sz val="11"/>
      <color rgb="FF002060"/>
      <name val="Calibri"/>
      <family val="2"/>
    </font>
  </fonts>
  <fills count="3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9"/>
      </patternFill>
    </fill>
    <fill>
      <patternFill patternType="solid">
        <fgColor theme="4" tint="0.79998168889431442"/>
        <bgColor indexed="22"/>
      </patternFill>
    </fill>
    <fill>
      <patternFill patternType="solid">
        <fgColor theme="4" tint="0.79998168889431442"/>
        <bgColor theme="0"/>
      </patternFill>
    </fill>
    <fill>
      <patternFill patternType="solid">
        <fgColor theme="4" tint="0.79995117038483843"/>
        <bgColor theme="0"/>
      </patternFill>
    </fill>
    <fill>
      <patternFill patternType="solid">
        <fgColor indexed="65"/>
        <bgColor indexed="64"/>
      </patternFill>
    </fill>
    <fill>
      <patternFill patternType="solid">
        <fgColor theme="0" tint="-0.14999847407452621"/>
        <bgColor indexed="64"/>
      </patternFill>
    </fill>
    <fill>
      <patternFill patternType="solid">
        <fgColor theme="0"/>
        <bgColor indexed="22"/>
      </patternFill>
    </fill>
    <fill>
      <patternFill patternType="mediumGray">
        <fgColor indexed="22"/>
        <bgColor theme="0" tint="-0.14999847407452621"/>
      </patternFill>
    </fill>
    <fill>
      <patternFill patternType="mediumGray">
        <fgColor indexed="22"/>
        <bgColor theme="2"/>
      </patternFill>
    </fill>
    <fill>
      <patternFill patternType="gray125">
        <fgColor indexed="22"/>
        <bgColor theme="2"/>
      </patternFill>
    </fill>
    <fill>
      <patternFill patternType="solid">
        <fgColor theme="0" tint="-0.14999847407452621"/>
        <bgColor indexed="9"/>
      </patternFill>
    </fill>
    <fill>
      <patternFill patternType="solid">
        <fgColor theme="4" tint="0.79998168889431442"/>
        <bgColor auto="1"/>
      </patternFill>
    </fill>
    <fill>
      <patternFill patternType="solid">
        <fgColor theme="4" tint="0.79995117038483843"/>
        <bgColor indexed="22"/>
      </patternFill>
    </fill>
    <fill>
      <patternFill patternType="solid">
        <fgColor theme="4" tint="0.79995117038483843"/>
        <bgColor indexed="9"/>
      </patternFill>
    </fill>
    <fill>
      <patternFill patternType="lightGray">
        <fgColor indexed="22"/>
        <bgColor theme="0"/>
      </patternFill>
    </fill>
    <fill>
      <patternFill patternType="lightGray">
        <fgColor indexed="22"/>
        <bgColor theme="0" tint="-0.14999847407452621"/>
      </patternFill>
    </fill>
    <fill>
      <patternFill patternType="lightGray">
        <fgColor indexed="22"/>
        <bgColor theme="2"/>
      </patternFill>
    </fill>
    <fill>
      <patternFill patternType="mediumGray">
        <fgColor indexed="22"/>
        <bgColor theme="4" tint="0.79998168889431442"/>
      </patternFill>
    </fill>
    <fill>
      <patternFill patternType="mediumGray">
        <fgColor indexed="22"/>
        <bgColor theme="0"/>
      </patternFill>
    </fill>
    <fill>
      <patternFill patternType="gray125">
        <bgColor theme="0"/>
      </patternFill>
    </fill>
    <fill>
      <patternFill patternType="solid">
        <fgColor indexed="22"/>
        <bgColor indexed="64"/>
      </patternFill>
    </fill>
    <fill>
      <patternFill patternType="solid">
        <fgColor theme="4" tint="0.79998168889431442"/>
        <bgColor indexed="9"/>
      </patternFill>
    </fill>
    <fill>
      <patternFill patternType="solid">
        <fgColor theme="0"/>
        <bgColor theme="0"/>
      </patternFill>
    </fill>
    <fill>
      <patternFill patternType="gray125">
        <fgColor theme="0"/>
        <bgColor theme="0"/>
      </patternFill>
    </fill>
    <fill>
      <patternFill patternType="solid">
        <fgColor theme="4" tint="0.79995117038483843"/>
        <bgColor indexed="64"/>
      </patternFill>
    </fill>
    <fill>
      <patternFill patternType="mediumGray">
        <fgColor indexed="9"/>
        <bgColor theme="0"/>
      </patternFill>
    </fill>
    <fill>
      <patternFill patternType="solid">
        <fgColor theme="4" tint="0.79995117038483843"/>
        <bgColor theme="4" tint="0.79998168889431442"/>
      </patternFill>
    </fill>
    <fill>
      <patternFill patternType="mediumGray">
        <fgColor indexed="22"/>
        <bgColor theme="0" tint="-4.9989318521683403E-2"/>
      </patternFill>
    </fill>
    <fill>
      <patternFill patternType="gray0625">
        <fgColor indexed="22"/>
        <bgColor theme="0"/>
      </patternFill>
    </fill>
    <fill>
      <patternFill patternType="lightGray">
        <fgColor indexed="22"/>
        <bgColor indexed="9"/>
      </patternFill>
    </fill>
  </fills>
  <borders count="502">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theme="3" tint="-0.24994659260841701"/>
      </right>
      <top/>
      <bottom/>
      <diagonal/>
    </border>
    <border>
      <left style="thin">
        <color theme="3" tint="-0.24994659260841701"/>
      </left>
      <right style="thin">
        <color theme="3" tint="-0.24994659260841701"/>
      </right>
      <top/>
      <bottom/>
      <diagonal/>
    </border>
    <border>
      <left style="thin">
        <color theme="3" tint="-0.24994659260841701"/>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theme="3" tint="-0.24994659260841701"/>
      </right>
      <top/>
      <bottom style="medium">
        <color indexed="64"/>
      </bottom>
      <diagonal/>
    </border>
    <border>
      <left style="thin">
        <color theme="3" tint="-0.24994659260841701"/>
      </left>
      <right style="thin">
        <color theme="3" tint="-0.24994659260841701"/>
      </right>
      <top/>
      <bottom style="medium">
        <color indexed="64"/>
      </bottom>
      <diagonal/>
    </border>
    <border>
      <left style="thin">
        <color theme="3" tint="-0.24994659260841701"/>
      </left>
      <right style="medium">
        <color indexed="64"/>
      </right>
      <top/>
      <bottom style="medium">
        <color indexed="64"/>
      </bottom>
      <diagonal/>
    </border>
    <border>
      <left style="medium">
        <color indexed="64"/>
      </left>
      <right style="medium">
        <color theme="3" tint="-0.2499465926084170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auto="1"/>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ck">
        <color rgb="FF002060"/>
      </left>
      <right style="double">
        <color rgb="FF002060"/>
      </right>
      <top style="thick">
        <color rgb="FF002060"/>
      </top>
      <bottom style="double">
        <color rgb="FF002060"/>
      </bottom>
      <diagonal/>
    </border>
    <border>
      <left/>
      <right style="thick">
        <color rgb="FF002060"/>
      </right>
      <top style="thick">
        <color rgb="FF002060"/>
      </top>
      <bottom style="double">
        <color rgb="FF002060"/>
      </bottom>
      <diagonal/>
    </border>
    <border>
      <left style="thick">
        <color rgb="FF002060"/>
      </left>
      <right style="thick">
        <color rgb="FF002060"/>
      </right>
      <top style="thick">
        <color rgb="FF002060"/>
      </top>
      <bottom style="double">
        <color rgb="FF002060"/>
      </bottom>
      <diagonal/>
    </border>
    <border>
      <left style="thick">
        <color rgb="FF002060"/>
      </left>
      <right style="double">
        <color rgb="FF002060"/>
      </right>
      <top/>
      <bottom/>
      <diagonal/>
    </border>
    <border>
      <left style="thick">
        <color rgb="FF002060"/>
      </left>
      <right style="thick">
        <color rgb="FF002060"/>
      </right>
      <top/>
      <bottom/>
      <diagonal/>
    </border>
    <border>
      <left style="thick">
        <color rgb="FF002060"/>
      </left>
      <right style="double">
        <color rgb="FF002060"/>
      </right>
      <top/>
      <bottom style="thick">
        <color rgb="FF002060"/>
      </bottom>
      <diagonal/>
    </border>
    <border>
      <left style="thin">
        <color indexed="64"/>
      </left>
      <right style="thin">
        <color indexed="64"/>
      </right>
      <top/>
      <bottom style="thick">
        <color rgb="FF002060"/>
      </bottom>
      <diagonal/>
    </border>
    <border>
      <left style="thick">
        <color rgb="FF002060"/>
      </left>
      <right style="thick">
        <color rgb="FF002060"/>
      </right>
      <top/>
      <bottom style="thick">
        <color rgb="FF002060"/>
      </bottom>
      <diagonal/>
    </border>
    <border>
      <left style="thick">
        <color rgb="FF002060"/>
      </left>
      <right style="medium">
        <color rgb="FF002060"/>
      </right>
      <top style="thick">
        <color rgb="FF002060"/>
      </top>
      <bottom style="double">
        <color rgb="FF002060"/>
      </bottom>
      <diagonal/>
    </border>
    <border>
      <left style="medium">
        <color rgb="FF002060"/>
      </left>
      <right style="medium">
        <color rgb="FF002060"/>
      </right>
      <top style="thick">
        <color rgb="FF002060"/>
      </top>
      <bottom style="double">
        <color rgb="FF002060"/>
      </bottom>
      <diagonal/>
    </border>
    <border>
      <left style="medium">
        <color rgb="FF002060"/>
      </left>
      <right style="thick">
        <color rgb="FF002060"/>
      </right>
      <top style="thick">
        <color rgb="FF002060"/>
      </top>
      <bottom style="double">
        <color rgb="FF002060"/>
      </bottom>
      <diagonal/>
    </border>
    <border>
      <left style="thick">
        <color rgb="FF002060"/>
      </left>
      <right style="medium">
        <color rgb="FF002060"/>
      </right>
      <top/>
      <bottom/>
      <diagonal/>
    </border>
    <border>
      <left style="medium">
        <color rgb="FF002060"/>
      </left>
      <right style="medium">
        <color rgb="FF002060"/>
      </right>
      <top/>
      <bottom/>
      <diagonal/>
    </border>
    <border>
      <left style="medium">
        <color rgb="FF002060"/>
      </left>
      <right style="thick">
        <color rgb="FF002060"/>
      </right>
      <top/>
      <bottom/>
      <diagonal/>
    </border>
    <border>
      <left style="medium">
        <color rgb="FF002060"/>
      </left>
      <right style="medium">
        <color rgb="FF002060"/>
      </right>
      <top/>
      <bottom style="double">
        <color rgb="FF002060"/>
      </bottom>
      <diagonal/>
    </border>
    <border>
      <left style="thick">
        <color rgb="FF002060"/>
      </left>
      <right style="medium">
        <color rgb="FF002060"/>
      </right>
      <top/>
      <bottom style="thick">
        <color rgb="FF002060"/>
      </bottom>
      <diagonal/>
    </border>
    <border>
      <left style="medium">
        <color rgb="FF002060"/>
      </left>
      <right style="medium">
        <color rgb="FF002060"/>
      </right>
      <top/>
      <bottom style="thick">
        <color rgb="FF002060"/>
      </bottom>
      <diagonal/>
    </border>
    <border>
      <left style="medium">
        <color rgb="FF002060"/>
      </left>
      <right style="thick">
        <color rgb="FF002060"/>
      </right>
      <top/>
      <bottom style="thick">
        <color rgb="FF002060"/>
      </bottom>
      <diagonal/>
    </border>
    <border>
      <left/>
      <right/>
      <top/>
      <bottom style="thick">
        <color rgb="FF002060"/>
      </bottom>
      <diagonal/>
    </border>
    <border>
      <left style="thick">
        <color rgb="FF002060"/>
      </left>
      <right style="double">
        <color rgb="FF002060"/>
      </right>
      <top style="thick">
        <color rgb="FF002060"/>
      </top>
      <bottom/>
      <diagonal/>
    </border>
    <border>
      <left/>
      <right style="thick">
        <color rgb="FF002060"/>
      </right>
      <top style="thick">
        <color rgb="FF002060"/>
      </top>
      <bottom/>
      <diagonal/>
    </border>
    <border>
      <left style="thick">
        <color rgb="FF002060"/>
      </left>
      <right style="thick">
        <color rgb="FF002060"/>
      </right>
      <top style="thick">
        <color rgb="FF002060"/>
      </top>
      <bottom/>
      <diagonal/>
    </border>
    <border>
      <left style="thick">
        <color rgb="FF002060"/>
      </left>
      <right style="double">
        <color rgb="FF002060"/>
      </right>
      <top/>
      <bottom style="double">
        <color rgb="FF002060"/>
      </bottom>
      <diagonal/>
    </border>
    <border>
      <left/>
      <right style="thick">
        <color rgb="FF002060"/>
      </right>
      <top/>
      <bottom style="double">
        <color rgb="FF002060"/>
      </bottom>
      <diagonal/>
    </border>
    <border>
      <left style="thick">
        <color rgb="FF002060"/>
      </left>
      <right style="thick">
        <color rgb="FF002060"/>
      </right>
      <top/>
      <bottom style="double">
        <color rgb="FF002060"/>
      </bottom>
      <diagonal/>
    </border>
    <border>
      <left style="double">
        <color rgb="FF002060"/>
      </left>
      <right style="thick">
        <color rgb="FF002060"/>
      </right>
      <top/>
      <bottom style="thick">
        <color rgb="FF002060"/>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style="thick">
        <color indexed="64"/>
      </right>
      <top/>
      <bottom/>
      <diagonal/>
    </border>
    <border>
      <left style="medium">
        <color indexed="64"/>
      </left>
      <right style="thick">
        <color indexed="64"/>
      </right>
      <top/>
      <bottom/>
      <diagonal/>
    </border>
    <border>
      <left style="thick">
        <color indexed="64"/>
      </left>
      <right style="medium">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thick">
        <color rgb="FF002060"/>
      </left>
      <right style="thick">
        <color rgb="FF002060"/>
      </right>
      <top style="thick">
        <color rgb="FF002060"/>
      </top>
      <bottom style="thick">
        <color rgb="FF002060"/>
      </bottom>
      <diagonal/>
    </border>
    <border>
      <left/>
      <right style="thick">
        <color rgb="FF002060"/>
      </right>
      <top/>
      <bottom/>
      <diagonal/>
    </border>
    <border>
      <left/>
      <right style="thick">
        <color rgb="FF002060"/>
      </right>
      <top/>
      <bottom style="thick">
        <color rgb="FF002060"/>
      </bottom>
      <diagonal/>
    </border>
    <border>
      <left style="thick">
        <color theme="3" tint="-0.24994659260841701"/>
      </left>
      <right/>
      <top style="thick">
        <color theme="3" tint="-0.24994659260841701"/>
      </top>
      <bottom/>
      <diagonal/>
    </border>
    <border>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diagonal/>
    </border>
    <border>
      <left/>
      <right style="thick">
        <color theme="3" tint="-0.24994659260841701"/>
      </right>
      <top/>
      <bottom/>
      <diagonal/>
    </border>
    <border>
      <left style="thick">
        <color theme="3" tint="-0.24994659260841701"/>
      </left>
      <right/>
      <top/>
      <bottom style="thick">
        <color theme="3" tint="-0.24994659260841701"/>
      </bottom>
      <diagonal/>
    </border>
    <border>
      <left/>
      <right/>
      <top/>
      <bottom style="thick">
        <color theme="3" tint="-0.24994659260841701"/>
      </bottom>
      <diagonal/>
    </border>
    <border>
      <left/>
      <right style="thick">
        <color theme="3" tint="-0.24994659260841701"/>
      </right>
      <top/>
      <bottom style="thick">
        <color theme="3" tint="-0.24994659260841701"/>
      </bottom>
      <diagonal/>
    </border>
    <border>
      <left style="thick">
        <color indexed="64"/>
      </left>
      <right/>
      <top style="thick">
        <color theme="3" tint="-0.24994659260841701"/>
      </top>
      <bottom/>
      <diagonal/>
    </border>
    <border>
      <left style="thick">
        <color indexed="64"/>
      </left>
      <right/>
      <top/>
      <bottom/>
      <diagonal/>
    </border>
    <border>
      <left style="thin">
        <color indexed="64"/>
      </left>
      <right style="thin">
        <color theme="3" tint="-0.24994659260841701"/>
      </right>
      <top style="thin">
        <color theme="3" tint="-0.24994659260841701"/>
      </top>
      <bottom/>
      <diagonal/>
    </border>
    <border>
      <left style="thin">
        <color indexed="64"/>
      </left>
      <right style="thin">
        <color theme="3" tint="-0.24994659260841701"/>
      </right>
      <top/>
      <bottom/>
      <diagonal/>
    </border>
    <border>
      <left style="thin">
        <color indexed="64"/>
      </left>
      <right style="thin">
        <color theme="3" tint="-0.24994659260841701"/>
      </right>
      <top/>
      <bottom style="thin">
        <color theme="3" tint="-0.24994659260841701"/>
      </bottom>
      <diagonal/>
    </border>
    <border>
      <left/>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style="thin">
        <color theme="3" tint="-0.24994659260841701"/>
      </right>
      <top/>
      <bottom style="thin">
        <color theme="3" tint="-0.24994659260841701"/>
      </bottom>
      <diagonal/>
    </border>
    <border>
      <left/>
      <right/>
      <top style="thin">
        <color theme="3" tint="-0.24994659260841701"/>
      </top>
      <bottom style="thin">
        <color theme="3" tint="-0.24994659260841701"/>
      </bottom>
      <diagonal/>
    </border>
    <border>
      <left/>
      <right/>
      <top style="thin">
        <color theme="3" tint="-0.24994659260841701"/>
      </top>
      <bottom style="thick">
        <color theme="3" tint="-0.24994659260841701"/>
      </bottom>
      <diagonal/>
    </border>
    <border>
      <left style="thick">
        <color indexed="64"/>
      </left>
      <right/>
      <top/>
      <bottom style="thick">
        <color theme="3" tint="-0.24994659260841701"/>
      </bottom>
      <diagonal/>
    </border>
    <border>
      <left style="thick">
        <color theme="3" tint="-0.24994659260841701"/>
      </left>
      <right style="thick">
        <color indexed="64"/>
      </right>
      <top style="thick">
        <color theme="3" tint="-0.24994659260841701"/>
      </top>
      <bottom/>
      <diagonal/>
    </border>
    <border>
      <left style="medium">
        <color rgb="FF002060"/>
      </left>
      <right/>
      <top style="thick">
        <color theme="3" tint="-0.24994659260841701"/>
      </top>
      <bottom style="medium">
        <color theme="3" tint="-0.24994659260841701"/>
      </bottom>
      <diagonal/>
    </border>
    <border>
      <left/>
      <right style="medium">
        <color indexed="64"/>
      </right>
      <top style="thick">
        <color theme="3" tint="-0.24994659260841701"/>
      </top>
      <bottom/>
      <diagonal/>
    </border>
    <border>
      <left style="medium">
        <color theme="3" tint="-0.24994659260841701"/>
      </left>
      <right/>
      <top style="thick">
        <color theme="3" tint="-0.24994659260841701"/>
      </top>
      <bottom style="medium">
        <color theme="3" tint="-0.24994659260841701"/>
      </bottom>
      <diagonal/>
    </border>
    <border>
      <left style="medium">
        <color indexed="64"/>
      </left>
      <right/>
      <top style="thick">
        <color theme="3" tint="-0.24994659260841701"/>
      </top>
      <bottom/>
      <diagonal/>
    </border>
    <border>
      <left style="medium">
        <color theme="3" tint="-0.24994659260841701"/>
      </left>
      <right style="thin">
        <color theme="3" tint="-0.24994659260841701"/>
      </right>
      <top style="thick">
        <color theme="3" tint="-0.24994659260841701"/>
      </top>
      <bottom/>
      <diagonal/>
    </border>
    <border>
      <left style="thin">
        <color theme="3" tint="-0.24994659260841701"/>
      </left>
      <right style="medium">
        <color theme="3" tint="-0.24994659260841701"/>
      </right>
      <top style="thick">
        <color theme="3" tint="-0.24994659260841701"/>
      </top>
      <bottom/>
      <diagonal/>
    </border>
    <border>
      <left style="medium">
        <color theme="3" tint="-0.24994659260841701"/>
      </left>
      <right style="thick">
        <color theme="3" tint="-0.24994659260841701"/>
      </right>
      <top style="thick">
        <color theme="3" tint="-0.24994659260841701"/>
      </top>
      <bottom/>
      <diagonal/>
    </border>
    <border>
      <left style="thick">
        <color theme="3" tint="-0.24994659260841701"/>
      </left>
      <right style="thick">
        <color theme="3" tint="-0.24994659260841701"/>
      </right>
      <top style="thick">
        <color theme="3" tint="-0.24994659260841701"/>
      </top>
      <bottom/>
      <diagonal/>
    </border>
    <border>
      <left style="thick">
        <color rgb="FF002060"/>
      </left>
      <right style="thin">
        <color rgb="FF002060"/>
      </right>
      <top style="medium">
        <color theme="3" tint="-0.24994659260841701"/>
      </top>
      <bottom/>
      <diagonal/>
    </border>
    <border>
      <left style="thin">
        <color rgb="FF002060"/>
      </left>
      <right style="thin">
        <color rgb="FF002060"/>
      </right>
      <top style="medium">
        <color theme="3" tint="-0.24994659260841701"/>
      </top>
      <bottom/>
      <diagonal/>
    </border>
    <border>
      <left style="thin">
        <color rgb="FF002060"/>
      </left>
      <right style="medium">
        <color theme="3" tint="-0.24994659260841701"/>
      </right>
      <top style="medium">
        <color theme="3" tint="-0.24994659260841701"/>
      </top>
      <bottom/>
      <diagonal/>
    </border>
    <border>
      <left style="thin">
        <color theme="3" tint="-0.24994659260841701"/>
      </left>
      <right style="thin">
        <color theme="3" tint="-0.24994659260841701"/>
      </right>
      <top style="medium">
        <color theme="3" tint="-0.24994659260841701"/>
      </top>
      <bottom/>
      <diagonal/>
    </border>
    <border>
      <left style="thin">
        <color theme="3" tint="-0.24994659260841701"/>
      </left>
      <right style="medium">
        <color theme="3" tint="-0.24994659260841701"/>
      </right>
      <top style="medium">
        <color theme="3" tint="-0.24994659260841701"/>
      </top>
      <bottom/>
      <diagonal/>
    </border>
    <border>
      <left style="medium">
        <color theme="3" tint="-0.24994659260841701"/>
      </left>
      <right style="thin">
        <color indexed="64"/>
      </right>
      <top style="medium">
        <color theme="3" tint="-0.24994659260841701"/>
      </top>
      <bottom/>
      <diagonal/>
    </border>
    <border>
      <left style="thin">
        <color indexed="64"/>
      </left>
      <right style="thin">
        <color indexed="64"/>
      </right>
      <top style="medium">
        <color theme="3" tint="-0.24994659260841701"/>
      </top>
      <bottom/>
      <diagonal/>
    </border>
    <border>
      <left/>
      <right style="medium">
        <color indexed="64"/>
      </right>
      <top style="medium">
        <color theme="3" tint="-0.24994659260841701"/>
      </top>
      <bottom/>
      <diagonal/>
    </border>
    <border>
      <left style="medium">
        <color theme="3" tint="-0.24994659260841701"/>
      </left>
      <right style="thin">
        <color theme="3" tint="-0.24994659260841701"/>
      </right>
      <top/>
      <bottom/>
      <diagonal/>
    </border>
    <border>
      <left style="thin">
        <color theme="3" tint="-0.24994659260841701"/>
      </left>
      <right style="medium">
        <color theme="3" tint="-0.24994659260841701"/>
      </right>
      <top/>
      <bottom/>
      <diagonal/>
    </border>
    <border>
      <left style="medium">
        <color theme="3" tint="-0.24994659260841701"/>
      </left>
      <right style="thick">
        <color theme="3" tint="-0.24994659260841701"/>
      </right>
      <top/>
      <bottom/>
      <diagonal/>
    </border>
    <border>
      <left style="thick">
        <color theme="3" tint="-0.24994659260841701"/>
      </left>
      <right style="thick">
        <color theme="3" tint="-0.24994659260841701"/>
      </right>
      <top/>
      <bottom/>
      <diagonal/>
    </border>
    <border>
      <left style="thick">
        <color rgb="FF002060"/>
      </left>
      <right style="thin">
        <color rgb="FF002060"/>
      </right>
      <top/>
      <bottom/>
      <diagonal/>
    </border>
    <border>
      <left style="thin">
        <color rgb="FF002060"/>
      </left>
      <right style="thin">
        <color rgb="FF002060"/>
      </right>
      <top/>
      <bottom/>
      <diagonal/>
    </border>
    <border>
      <left style="thin">
        <color rgb="FF002060"/>
      </left>
      <right style="medium">
        <color theme="3" tint="-0.24994659260841701"/>
      </right>
      <top/>
      <bottom/>
      <diagonal/>
    </border>
    <border>
      <left style="medium">
        <color theme="3" tint="-0.24994659260841701"/>
      </left>
      <right style="thin">
        <color indexed="64"/>
      </right>
      <top/>
      <bottom/>
      <diagonal/>
    </border>
    <border>
      <left style="thick">
        <color theme="3" tint="-0.24994659260841701"/>
      </left>
      <right/>
      <top/>
      <bottom style="thin">
        <color indexed="64"/>
      </bottom>
      <diagonal/>
    </border>
    <border>
      <left style="thick">
        <color rgb="FF002060"/>
      </left>
      <right style="thin">
        <color rgb="FF002060"/>
      </right>
      <top/>
      <bottom style="thin">
        <color indexed="64"/>
      </bottom>
      <diagonal/>
    </border>
    <border>
      <left style="thin">
        <color rgb="FF002060"/>
      </left>
      <right style="thin">
        <color rgb="FF002060"/>
      </right>
      <top/>
      <bottom style="thin">
        <color indexed="64"/>
      </bottom>
      <diagonal/>
    </border>
    <border>
      <left style="thin">
        <color rgb="FF002060"/>
      </left>
      <right style="medium">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medium">
        <color theme="3" tint="-0.24994659260841701"/>
      </right>
      <top/>
      <bottom style="thin">
        <color indexed="64"/>
      </bottom>
      <diagonal/>
    </border>
    <border>
      <left style="medium">
        <color theme="3" tint="-0.24994659260841701"/>
      </left>
      <right style="thin">
        <color indexed="64"/>
      </right>
      <top/>
      <bottom style="thin">
        <color indexed="64"/>
      </bottom>
      <diagonal/>
    </border>
    <border>
      <left style="medium">
        <color theme="3" tint="-0.24994659260841701"/>
      </left>
      <right style="thin">
        <color theme="3" tint="-0.24994659260841701"/>
      </right>
      <top/>
      <bottom style="thin">
        <color indexed="64"/>
      </bottom>
      <diagonal/>
    </border>
    <border>
      <left style="medium">
        <color theme="3" tint="-0.24994659260841701"/>
      </left>
      <right style="thick">
        <color theme="3" tint="-0.24994659260841701"/>
      </right>
      <top/>
      <bottom style="thin">
        <color indexed="64"/>
      </bottom>
      <diagonal/>
    </border>
    <border>
      <left style="thick">
        <color theme="3" tint="-0.24994659260841701"/>
      </left>
      <right style="thick">
        <color theme="3" tint="-0.24994659260841701"/>
      </right>
      <top/>
      <bottom style="thin">
        <color indexed="64"/>
      </bottom>
      <diagonal/>
    </border>
    <border>
      <left style="thick">
        <color rgb="FF002060"/>
      </left>
      <right style="thin">
        <color rgb="FF002060"/>
      </right>
      <top/>
      <bottom style="thick">
        <color theme="3" tint="-0.24994659260841701"/>
      </bottom>
      <diagonal/>
    </border>
    <border>
      <left style="thin">
        <color rgb="FF002060"/>
      </left>
      <right style="thin">
        <color rgb="FF002060"/>
      </right>
      <top/>
      <bottom style="thick">
        <color theme="3" tint="-0.24994659260841701"/>
      </bottom>
      <diagonal/>
    </border>
    <border>
      <left style="thin">
        <color rgb="FF002060"/>
      </left>
      <right style="medium">
        <color theme="3" tint="-0.24994659260841701"/>
      </right>
      <top/>
      <bottom style="thick">
        <color theme="3" tint="-0.24994659260841701"/>
      </bottom>
      <diagonal/>
    </border>
    <border>
      <left style="thin">
        <color theme="3" tint="-0.24994659260841701"/>
      </left>
      <right style="thin">
        <color theme="3" tint="-0.24994659260841701"/>
      </right>
      <top/>
      <bottom style="thick">
        <color theme="3" tint="-0.24994659260841701"/>
      </bottom>
      <diagonal/>
    </border>
    <border>
      <left style="thin">
        <color theme="3" tint="-0.24994659260841701"/>
      </left>
      <right style="medium">
        <color theme="3" tint="-0.24994659260841701"/>
      </right>
      <top/>
      <bottom style="thick">
        <color theme="3" tint="-0.24994659260841701"/>
      </bottom>
      <diagonal/>
    </border>
    <border>
      <left style="medium">
        <color theme="3" tint="-0.24994659260841701"/>
      </left>
      <right style="thin">
        <color indexed="64"/>
      </right>
      <top/>
      <bottom style="thick">
        <color theme="3" tint="-0.24994659260841701"/>
      </bottom>
      <diagonal/>
    </border>
    <border>
      <left style="thin">
        <color indexed="64"/>
      </left>
      <right style="thin">
        <color indexed="64"/>
      </right>
      <top/>
      <bottom style="thick">
        <color theme="3" tint="-0.24994659260841701"/>
      </bottom>
      <diagonal/>
    </border>
    <border>
      <left/>
      <right style="medium">
        <color indexed="64"/>
      </right>
      <top/>
      <bottom style="thick">
        <color theme="3" tint="-0.24994659260841701"/>
      </bottom>
      <diagonal/>
    </border>
    <border>
      <left style="medium">
        <color indexed="64"/>
      </left>
      <right/>
      <top/>
      <bottom style="thick">
        <color theme="3" tint="-0.24994659260841701"/>
      </bottom>
      <diagonal/>
    </border>
    <border>
      <left style="medium">
        <color theme="3" tint="-0.24994659260841701"/>
      </left>
      <right style="thin">
        <color theme="3" tint="-0.24994659260841701"/>
      </right>
      <top/>
      <bottom style="thick">
        <color theme="3" tint="-0.24994659260841701"/>
      </bottom>
      <diagonal/>
    </border>
    <border>
      <left style="medium">
        <color theme="3" tint="-0.24994659260841701"/>
      </left>
      <right style="thick">
        <color theme="3" tint="-0.24994659260841701"/>
      </right>
      <top/>
      <bottom style="thick">
        <color theme="3" tint="-0.24994659260841701"/>
      </bottom>
      <diagonal/>
    </border>
    <border>
      <left style="thick">
        <color theme="3" tint="-0.24994659260841701"/>
      </left>
      <right style="thick">
        <color theme="3" tint="-0.24994659260841701"/>
      </right>
      <top/>
      <bottom style="thick">
        <color theme="3" tint="-0.24994659260841701"/>
      </bottom>
      <diagonal/>
    </border>
    <border>
      <left style="medium">
        <color indexed="64"/>
      </left>
      <right style="medium">
        <color indexed="64"/>
      </right>
      <top style="thick">
        <color theme="3" tint="-0.24994659260841701"/>
      </top>
      <bottom/>
      <diagonal/>
    </border>
    <border>
      <left style="medium">
        <color indexed="64"/>
      </left>
      <right/>
      <top style="thick">
        <color theme="3" tint="-0.24994659260841701"/>
      </top>
      <bottom style="medium">
        <color indexed="64"/>
      </bottom>
      <diagonal/>
    </border>
    <border>
      <left/>
      <right/>
      <top style="thick">
        <color theme="3" tint="-0.24994659260841701"/>
      </top>
      <bottom style="medium">
        <color indexed="64"/>
      </bottom>
      <diagonal/>
    </border>
    <border>
      <left style="medium">
        <color indexed="64"/>
      </left>
      <right style="thick">
        <color indexed="64"/>
      </right>
      <top style="thick">
        <color theme="3" tint="-0.24994659260841701"/>
      </top>
      <bottom/>
      <diagonal/>
    </border>
    <border>
      <left style="medium">
        <color indexed="64"/>
      </left>
      <right style="thick">
        <color theme="3" tint="-0.24994659260841701"/>
      </right>
      <top style="thick">
        <color theme="3" tint="-0.24994659260841701"/>
      </top>
      <bottom/>
      <diagonal/>
    </border>
    <border>
      <left style="thick">
        <color theme="3" tint="-0.24994659260841701"/>
      </left>
      <right style="thick">
        <color indexed="64"/>
      </right>
      <top/>
      <bottom/>
      <diagonal/>
    </border>
    <border>
      <left style="medium">
        <color indexed="64"/>
      </left>
      <right style="thick">
        <color theme="3" tint="-0.24994659260841701"/>
      </right>
      <top/>
      <bottom/>
      <diagonal/>
    </border>
    <border>
      <left style="thick">
        <color theme="3" tint="-0.24994659260841701"/>
      </left>
      <right style="thick">
        <color indexed="64"/>
      </right>
      <top/>
      <bottom style="thin">
        <color indexed="64"/>
      </bottom>
      <diagonal/>
    </border>
    <border>
      <left style="medium">
        <color indexed="64"/>
      </left>
      <right style="thick">
        <color indexed="64"/>
      </right>
      <top/>
      <bottom style="thin">
        <color indexed="64"/>
      </bottom>
      <diagonal/>
    </border>
    <border>
      <left style="medium">
        <color indexed="64"/>
      </left>
      <right style="thick">
        <color theme="3" tint="-0.24994659260841701"/>
      </right>
      <top/>
      <bottom style="thin">
        <color indexed="64"/>
      </bottom>
      <diagonal/>
    </border>
    <border>
      <left style="thick">
        <color theme="3" tint="-0.24994659260841701"/>
      </left>
      <right style="thick">
        <color indexed="64"/>
      </right>
      <top/>
      <bottom style="thick">
        <color theme="3" tint="-0.24994659260841701"/>
      </bottom>
      <diagonal/>
    </border>
    <border>
      <left/>
      <right style="thin">
        <color indexed="64"/>
      </right>
      <top/>
      <bottom style="thick">
        <color theme="3" tint="-0.24994659260841701"/>
      </bottom>
      <diagonal/>
    </border>
    <border>
      <left style="medium">
        <color indexed="64"/>
      </left>
      <right style="thin">
        <color indexed="64"/>
      </right>
      <top/>
      <bottom style="thick">
        <color theme="3" tint="-0.24994659260841701"/>
      </bottom>
      <diagonal/>
    </border>
    <border>
      <left style="medium">
        <color indexed="64"/>
      </left>
      <right style="medium">
        <color indexed="64"/>
      </right>
      <top/>
      <bottom style="thick">
        <color theme="3" tint="-0.24994659260841701"/>
      </bottom>
      <diagonal/>
    </border>
    <border>
      <left style="medium">
        <color indexed="64"/>
      </left>
      <right style="thick">
        <color indexed="64"/>
      </right>
      <top/>
      <bottom style="thick">
        <color theme="3" tint="-0.24994659260841701"/>
      </bottom>
      <diagonal/>
    </border>
    <border>
      <left style="medium">
        <color indexed="64"/>
      </left>
      <right style="thick">
        <color theme="3" tint="-0.24994659260841701"/>
      </right>
      <top/>
      <bottom style="thick">
        <color theme="3" tint="-0.24994659260841701"/>
      </bottom>
      <diagonal/>
    </border>
    <border>
      <left/>
      <right style="medium">
        <color indexed="22"/>
      </right>
      <top/>
      <bottom/>
      <diagonal/>
    </border>
    <border>
      <left/>
      <right style="thick">
        <color indexed="22"/>
      </right>
      <top style="thick">
        <color rgb="FF002060"/>
      </top>
      <bottom style="double">
        <color rgb="FF002060"/>
      </bottom>
      <diagonal/>
    </border>
    <border>
      <left style="medium">
        <color indexed="22"/>
      </left>
      <right style="medium">
        <color indexed="22"/>
      </right>
      <top style="thick">
        <color rgb="FF002060"/>
      </top>
      <bottom style="double">
        <color rgb="FF002060"/>
      </bottom>
      <diagonal/>
    </border>
    <border>
      <left/>
      <right/>
      <top style="thick">
        <color rgb="FF002060"/>
      </top>
      <bottom style="double">
        <color rgb="FF002060"/>
      </bottom>
      <diagonal/>
    </border>
    <border>
      <left/>
      <right style="medium">
        <color indexed="22"/>
      </right>
      <top style="thick">
        <color rgb="FF002060"/>
      </top>
      <bottom style="double">
        <color rgb="FF002060"/>
      </bottom>
      <diagonal/>
    </border>
    <border>
      <left/>
      <right style="thick">
        <color indexed="22"/>
      </right>
      <top/>
      <bottom/>
      <diagonal/>
    </border>
    <border>
      <left style="medium">
        <color indexed="22"/>
      </left>
      <right style="medium">
        <color indexed="22"/>
      </right>
      <top/>
      <bottom/>
      <diagonal/>
    </border>
    <border>
      <left/>
      <right style="thick">
        <color indexed="22"/>
      </right>
      <top/>
      <bottom style="thick">
        <color rgb="FF002060"/>
      </bottom>
      <diagonal/>
    </border>
    <border>
      <left style="medium">
        <color indexed="22"/>
      </left>
      <right style="medium">
        <color indexed="22"/>
      </right>
      <top/>
      <bottom style="thick">
        <color rgb="FF002060"/>
      </bottom>
      <diagonal/>
    </border>
    <border>
      <left/>
      <right style="medium">
        <color indexed="22"/>
      </right>
      <top/>
      <bottom style="thick">
        <color rgb="FF002060"/>
      </bottom>
      <diagonal/>
    </border>
    <border>
      <left style="thick">
        <color rgb="FF002060"/>
      </left>
      <right/>
      <top/>
      <bottom/>
      <diagonal/>
    </border>
    <border>
      <left style="thick">
        <color rgb="FF002060"/>
      </left>
      <right style="double">
        <color rgb="FF002060"/>
      </right>
      <top style="double">
        <color rgb="FF002060"/>
      </top>
      <bottom style="double">
        <color rgb="FF002060"/>
      </bottom>
      <diagonal/>
    </border>
    <border>
      <left/>
      <right style="thick">
        <color rgb="FF002060"/>
      </right>
      <top style="double">
        <color rgb="FF002060"/>
      </top>
      <bottom style="double">
        <color rgb="FF002060"/>
      </bottom>
      <diagonal/>
    </border>
    <border>
      <left style="thick">
        <color rgb="FF002060"/>
      </left>
      <right style="thick">
        <color rgb="FF002060"/>
      </right>
      <top style="double">
        <color rgb="FF002060"/>
      </top>
      <bottom style="double">
        <color rgb="FF002060"/>
      </bottom>
      <diagonal/>
    </border>
    <border>
      <left style="thick">
        <color rgb="FF002060"/>
      </left>
      <right style="double">
        <color rgb="FF002060"/>
      </right>
      <top style="double">
        <color indexed="23"/>
      </top>
      <bottom style="double">
        <color indexed="23"/>
      </bottom>
      <diagonal/>
    </border>
    <border>
      <left/>
      <right style="thick">
        <color rgb="FF002060"/>
      </right>
      <top style="double">
        <color indexed="23"/>
      </top>
      <bottom style="double">
        <color indexed="23"/>
      </bottom>
      <diagonal/>
    </border>
    <border>
      <left style="thick">
        <color rgb="FF002060"/>
      </left>
      <right style="thick">
        <color rgb="FF002060"/>
      </right>
      <top style="double">
        <color indexed="23"/>
      </top>
      <bottom style="double">
        <color indexed="23"/>
      </bottom>
      <diagonal/>
    </border>
    <border>
      <left style="thick">
        <color rgb="FF002060"/>
      </left>
      <right/>
      <top style="thick">
        <color rgb="FF002060"/>
      </top>
      <bottom/>
      <diagonal/>
    </border>
    <border>
      <left style="medium">
        <color indexed="64"/>
      </left>
      <right style="medium">
        <color indexed="64"/>
      </right>
      <top style="thick">
        <color rgb="FF002060"/>
      </top>
      <bottom/>
      <diagonal/>
    </border>
    <border>
      <left style="thick">
        <color rgb="FF002060"/>
      </left>
      <right/>
      <top/>
      <bottom style="thick">
        <color indexed="64"/>
      </bottom>
      <diagonal/>
    </border>
    <border>
      <left style="medium">
        <color indexed="64"/>
      </left>
      <right style="medium">
        <color indexed="64"/>
      </right>
      <top/>
      <bottom style="thick">
        <color indexed="64"/>
      </bottom>
      <diagonal/>
    </border>
    <border>
      <left/>
      <right style="thick">
        <color rgb="FF002060"/>
      </right>
      <top/>
      <bottom style="thick">
        <color indexed="64"/>
      </bottom>
      <diagonal/>
    </border>
    <border>
      <left style="medium">
        <color rgb="FF002060"/>
      </left>
      <right style="medium">
        <color rgb="FF002060"/>
      </right>
      <top style="thick">
        <color indexed="64"/>
      </top>
      <bottom/>
      <diagonal/>
    </border>
    <border>
      <left style="thick">
        <color rgb="FF002060"/>
      </left>
      <right/>
      <top/>
      <bottom style="thick">
        <color rgb="FF002060"/>
      </bottom>
      <diagonal/>
    </border>
    <border>
      <left style="thick">
        <color rgb="FF002060"/>
      </left>
      <right style="thick">
        <color indexed="64"/>
      </right>
      <top style="thick">
        <color rgb="FF002060"/>
      </top>
      <bottom/>
      <diagonal/>
    </border>
    <border>
      <left style="thick">
        <color indexed="64"/>
      </left>
      <right/>
      <top style="thick">
        <color rgb="FF002060"/>
      </top>
      <bottom/>
      <diagonal/>
    </border>
    <border>
      <left style="medium">
        <color rgb="FF002060"/>
      </left>
      <right style="medium">
        <color rgb="FF002060"/>
      </right>
      <top style="thick">
        <color rgb="FF002060"/>
      </top>
      <bottom/>
      <diagonal/>
    </border>
    <border>
      <left style="medium">
        <color rgb="FF002060"/>
      </left>
      <right style="thick">
        <color rgb="FF002060"/>
      </right>
      <top style="thick">
        <color rgb="FF002060"/>
      </top>
      <bottom/>
      <diagonal/>
    </border>
    <border>
      <left style="thick">
        <color rgb="FF002060"/>
      </left>
      <right style="thick">
        <color indexed="64"/>
      </right>
      <top/>
      <bottom/>
      <diagonal/>
    </border>
    <border>
      <left style="thick">
        <color rgb="FF002060"/>
      </left>
      <right style="thick">
        <color indexed="64"/>
      </right>
      <top/>
      <bottom style="thick">
        <color rgb="FF002060"/>
      </bottom>
      <diagonal/>
    </border>
    <border>
      <left style="thick">
        <color indexed="64"/>
      </left>
      <right/>
      <top/>
      <bottom style="thick">
        <color rgb="FF002060"/>
      </bottom>
      <diagonal/>
    </border>
    <border>
      <left style="thick">
        <color rgb="FF002060"/>
      </left>
      <right style="thick">
        <color rgb="FF002060"/>
      </right>
      <top/>
      <bottom style="thick">
        <color indexed="64"/>
      </bottom>
      <diagonal/>
    </border>
    <border>
      <left style="thick">
        <color rgb="FF002060"/>
      </left>
      <right style="thick">
        <color rgb="FF002060"/>
      </right>
      <top style="thick">
        <color indexed="64"/>
      </top>
      <bottom style="thick">
        <color indexed="64"/>
      </bottom>
      <diagonal/>
    </border>
    <border>
      <left/>
      <right/>
      <top style="thick">
        <color indexed="64"/>
      </top>
      <bottom/>
      <diagonal/>
    </border>
    <border>
      <left style="thick">
        <color rgb="FF002060"/>
      </left>
      <right style="double">
        <color rgb="FF002060"/>
      </right>
      <top style="thick">
        <color rgb="FF002060"/>
      </top>
      <bottom style="medium">
        <color rgb="FF002060"/>
      </bottom>
      <diagonal/>
    </border>
    <border>
      <left/>
      <right/>
      <top style="thick">
        <color rgb="FF002060"/>
      </top>
      <bottom style="medium">
        <color rgb="FF002060"/>
      </bottom>
      <diagonal/>
    </border>
    <border>
      <left style="medium">
        <color indexed="64"/>
      </left>
      <right style="medium">
        <color indexed="64"/>
      </right>
      <top style="thick">
        <color rgb="FF002060"/>
      </top>
      <bottom style="medium">
        <color rgb="FF002060"/>
      </bottom>
      <diagonal/>
    </border>
    <border>
      <left/>
      <right style="thick">
        <color indexed="64"/>
      </right>
      <top style="thick">
        <color rgb="FF002060"/>
      </top>
      <bottom style="medium">
        <color rgb="FF002060"/>
      </bottom>
      <diagonal/>
    </border>
    <border>
      <left style="thick">
        <color indexed="64"/>
      </left>
      <right style="thick">
        <color indexed="64"/>
      </right>
      <top style="thick">
        <color rgb="FF002060"/>
      </top>
      <bottom style="medium">
        <color rgb="FF002060"/>
      </bottom>
      <diagonal/>
    </border>
    <border>
      <left style="thick">
        <color indexed="64"/>
      </left>
      <right style="thick">
        <color rgb="FF002060"/>
      </right>
      <top style="thick">
        <color rgb="FF002060"/>
      </top>
      <bottom style="medium">
        <color rgb="FF002060"/>
      </bottom>
      <diagonal/>
    </border>
    <border>
      <left style="thick">
        <color rgb="FF002060"/>
      </left>
      <right style="thick">
        <color rgb="FF002060"/>
      </right>
      <top style="thick">
        <color rgb="FF002060"/>
      </top>
      <bottom style="medium">
        <color rgb="FF002060"/>
      </bottom>
      <diagonal/>
    </border>
    <border>
      <left/>
      <right style="thick">
        <color indexed="64"/>
      </right>
      <top/>
      <bottom/>
      <diagonal/>
    </border>
    <border>
      <left style="thick">
        <color indexed="64"/>
      </left>
      <right style="thick">
        <color rgb="FF002060"/>
      </right>
      <top/>
      <bottom/>
      <diagonal/>
    </border>
    <border>
      <left style="medium">
        <color indexed="64"/>
      </left>
      <right style="medium">
        <color indexed="64"/>
      </right>
      <top/>
      <bottom style="thick">
        <color rgb="FF002060"/>
      </bottom>
      <diagonal/>
    </border>
    <border>
      <left/>
      <right style="thick">
        <color indexed="64"/>
      </right>
      <top/>
      <bottom style="thick">
        <color rgb="FF002060"/>
      </bottom>
      <diagonal/>
    </border>
    <border>
      <left style="thick">
        <color indexed="64"/>
      </left>
      <right style="thick">
        <color indexed="64"/>
      </right>
      <top/>
      <bottom style="thick">
        <color rgb="FF002060"/>
      </bottom>
      <diagonal/>
    </border>
    <border>
      <left style="medium">
        <color indexed="64"/>
      </left>
      <right style="thick">
        <color indexed="64"/>
      </right>
      <top/>
      <bottom style="thick">
        <color rgb="FF002060"/>
      </bottom>
      <diagonal/>
    </border>
    <border>
      <left style="thick">
        <color indexed="64"/>
      </left>
      <right style="thick">
        <color rgb="FF002060"/>
      </right>
      <top/>
      <bottom style="thick">
        <color rgb="FF002060"/>
      </bottom>
      <diagonal/>
    </border>
    <border>
      <left/>
      <right style="medium">
        <color rgb="FF002060"/>
      </right>
      <top style="thick">
        <color rgb="FF002060"/>
      </top>
      <bottom/>
      <diagonal/>
    </border>
    <border>
      <left/>
      <right style="medium">
        <color rgb="FF002060"/>
      </right>
      <top/>
      <bottom/>
      <diagonal/>
    </border>
    <border>
      <left style="thick">
        <color rgb="FF002060"/>
      </left>
      <right style="double">
        <color rgb="FF002060"/>
      </right>
      <top/>
      <bottom style="medium">
        <color rgb="FF002060"/>
      </bottom>
      <diagonal/>
    </border>
    <border>
      <left/>
      <right style="medium">
        <color rgb="FF002060"/>
      </right>
      <top/>
      <bottom style="medium">
        <color rgb="FF002060"/>
      </bottom>
      <diagonal/>
    </border>
    <border>
      <left style="medium">
        <color rgb="FF002060"/>
      </left>
      <right style="medium">
        <color rgb="FF002060"/>
      </right>
      <top/>
      <bottom style="medium">
        <color rgb="FF002060"/>
      </bottom>
      <diagonal/>
    </border>
    <border>
      <left style="medium">
        <color rgb="FF002060"/>
      </left>
      <right style="thick">
        <color rgb="FF002060"/>
      </right>
      <top/>
      <bottom style="medium">
        <color rgb="FF002060"/>
      </bottom>
      <diagonal/>
    </border>
    <border>
      <left style="thick">
        <color rgb="FF002060"/>
      </left>
      <right style="double">
        <color rgb="FF002060"/>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style="medium">
        <color rgb="FF002060"/>
      </right>
      <top style="medium">
        <color rgb="FF002060"/>
      </top>
      <bottom style="medium">
        <color rgb="FF002060"/>
      </bottom>
      <diagonal/>
    </border>
    <border>
      <left style="medium">
        <color rgb="FF002060"/>
      </left>
      <right style="thick">
        <color rgb="FF002060"/>
      </right>
      <top style="medium">
        <color rgb="FF002060"/>
      </top>
      <bottom style="medium">
        <color rgb="FF002060"/>
      </bottom>
      <diagonal/>
    </border>
    <border>
      <left/>
      <right style="medium">
        <color rgb="FF002060"/>
      </right>
      <top/>
      <bottom style="thick">
        <color rgb="FF002060"/>
      </bottom>
      <diagonal/>
    </border>
    <border>
      <left style="thick">
        <color indexed="64"/>
      </left>
      <right style="thick">
        <color indexed="64"/>
      </right>
      <top style="thick">
        <color indexed="64"/>
      </top>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medium">
        <color indexed="64"/>
      </right>
      <top/>
      <bottom style="thick">
        <color indexed="64"/>
      </bottom>
      <diagonal/>
    </border>
    <border>
      <left style="medium">
        <color indexed="64"/>
      </left>
      <right style="thick">
        <color indexed="64"/>
      </right>
      <top/>
      <bottom style="thick">
        <color indexed="64"/>
      </bottom>
      <diagonal/>
    </border>
    <border>
      <left style="double">
        <color rgb="FF002060"/>
      </left>
      <right style="medium">
        <color rgb="FF002060"/>
      </right>
      <top style="thick">
        <color rgb="FF002060"/>
      </top>
      <bottom/>
      <diagonal/>
    </border>
    <border>
      <left style="double">
        <color rgb="FF002060"/>
      </left>
      <right style="medium">
        <color rgb="FF002060"/>
      </right>
      <top/>
      <bottom/>
      <diagonal/>
    </border>
    <border>
      <left style="double">
        <color rgb="FF002060"/>
      </left>
      <right style="medium">
        <color rgb="FF002060"/>
      </right>
      <top/>
      <bottom style="medium">
        <color rgb="FF002060"/>
      </bottom>
      <diagonal/>
    </border>
    <border>
      <left/>
      <right style="medium">
        <color indexed="64"/>
      </right>
      <top/>
      <bottom style="thick">
        <color rgb="FF002060"/>
      </bottom>
      <diagonal/>
    </border>
    <border>
      <left style="medium">
        <color indexed="64"/>
      </left>
      <right style="thick">
        <color rgb="FF002060"/>
      </right>
      <top/>
      <bottom style="thick">
        <color rgb="FF002060"/>
      </bottom>
      <diagonal/>
    </border>
    <border>
      <left style="medium">
        <color indexed="64"/>
      </left>
      <right style="thick">
        <color rgb="FF002060"/>
      </right>
      <top/>
      <bottom/>
      <diagonal/>
    </border>
    <border>
      <left style="double">
        <color rgb="FF002060"/>
      </left>
      <right style="medium">
        <color rgb="FF002060"/>
      </right>
      <top/>
      <bottom style="thick">
        <color rgb="FF002060"/>
      </bottom>
      <diagonal/>
    </border>
    <border>
      <left/>
      <right style="thick">
        <color rgb="FF002060"/>
      </right>
      <top style="thick">
        <color rgb="FF002060"/>
      </top>
      <bottom style="medium">
        <color rgb="FF002060"/>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style="medium">
        <color rgb="FF002060"/>
      </left>
      <right style="thick">
        <color rgb="FF002060"/>
      </right>
      <top style="medium">
        <color rgb="FF002060"/>
      </top>
      <bottom/>
      <diagonal/>
    </border>
    <border>
      <left style="thick">
        <color indexed="64"/>
      </left>
      <right/>
      <top style="thick">
        <color rgb="FF002060"/>
      </top>
      <bottom style="medium">
        <color indexed="64"/>
      </bottom>
      <diagonal/>
    </border>
    <border>
      <left/>
      <right/>
      <top style="thick">
        <color rgb="FF002060"/>
      </top>
      <bottom style="medium">
        <color indexed="64"/>
      </bottom>
      <diagonal/>
    </border>
    <border>
      <left style="thick">
        <color indexed="64"/>
      </left>
      <right style="thin">
        <color indexed="64"/>
      </right>
      <top style="medium">
        <color indexed="64"/>
      </top>
      <bottom/>
      <diagonal/>
    </border>
    <border>
      <left/>
      <right style="thick">
        <color rgb="FF002060"/>
      </right>
      <top style="medium">
        <color indexed="64"/>
      </top>
      <bottom/>
      <diagonal/>
    </border>
    <border>
      <left style="thin">
        <color indexed="64"/>
      </left>
      <right style="thick">
        <color rgb="FF002060"/>
      </right>
      <top style="medium">
        <color indexed="64"/>
      </top>
      <bottom/>
      <diagonal/>
    </border>
    <border>
      <left style="thin">
        <color indexed="64"/>
      </left>
      <right style="thick">
        <color rgb="FF002060"/>
      </right>
      <top/>
      <bottom/>
      <diagonal/>
    </border>
    <border>
      <left style="thick">
        <color rgb="FF002060"/>
      </left>
      <right style="thick">
        <color indexed="64"/>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rgb="FF002060"/>
      </right>
      <top/>
      <bottom style="thick">
        <color indexed="64"/>
      </bottom>
      <diagonal/>
    </border>
    <border>
      <left/>
      <right style="thick">
        <color rgb="FF002060"/>
      </right>
      <top style="thick">
        <color indexed="64"/>
      </top>
      <bottom/>
      <diagonal/>
    </border>
    <border>
      <left/>
      <right style="thin">
        <color indexed="64"/>
      </right>
      <top/>
      <bottom style="thick">
        <color rgb="FF002060"/>
      </bottom>
      <diagonal/>
    </border>
    <border>
      <left style="thin">
        <color indexed="64"/>
      </left>
      <right style="medium">
        <color indexed="64"/>
      </right>
      <top/>
      <bottom style="thick">
        <color rgb="FF002060"/>
      </bottom>
      <diagonal/>
    </border>
    <border>
      <left style="double">
        <color auto="1"/>
      </left>
      <right style="medium">
        <color auto="1"/>
      </right>
      <top/>
      <bottom/>
      <diagonal/>
    </border>
    <border>
      <left style="medium">
        <color rgb="FF002060"/>
      </left>
      <right/>
      <top/>
      <bottom style="thick">
        <color rgb="FF002060"/>
      </bottom>
      <diagonal/>
    </border>
    <border>
      <left style="thick">
        <color rgb="FF002060"/>
      </left>
      <right style="medium">
        <color rgb="FF002060"/>
      </right>
      <top style="thick">
        <color rgb="FF002060"/>
      </top>
      <bottom/>
      <diagonal/>
    </border>
    <border>
      <left style="medium">
        <color rgb="FF002060"/>
      </left>
      <right style="medium">
        <color rgb="FF002060"/>
      </right>
      <top style="thick">
        <color rgb="FF002060"/>
      </top>
      <bottom style="medium">
        <color rgb="FF002060"/>
      </bottom>
      <diagonal/>
    </border>
    <border>
      <left style="medium">
        <color rgb="FF002060"/>
      </left>
      <right style="thick">
        <color rgb="FF002060"/>
      </right>
      <top style="thick">
        <color rgb="FF002060"/>
      </top>
      <bottom style="medium">
        <color rgb="FF002060"/>
      </bottom>
      <diagonal/>
    </border>
    <border>
      <left style="thick">
        <color rgb="FF002060"/>
      </left>
      <right/>
      <top style="thick">
        <color rgb="FF002060"/>
      </top>
      <bottom style="medium">
        <color rgb="FF002060"/>
      </bottom>
      <diagonal/>
    </border>
    <border>
      <left style="thick">
        <color rgb="FF002060"/>
      </left>
      <right style="medium">
        <color rgb="FF002060"/>
      </right>
      <top style="thick">
        <color rgb="FF002060"/>
      </top>
      <bottom style="medium">
        <color rgb="FF002060"/>
      </bottom>
      <diagonal/>
    </border>
    <border>
      <left/>
      <right style="medium">
        <color rgb="FF002060"/>
      </right>
      <top style="thick">
        <color rgb="FF002060"/>
      </top>
      <bottom style="medium">
        <color rgb="FF002060"/>
      </bottom>
      <diagonal/>
    </border>
    <border>
      <left style="medium">
        <color rgb="FF002060"/>
      </left>
      <right/>
      <top style="thick">
        <color rgb="FF002060"/>
      </top>
      <bottom style="medium">
        <color rgb="FF002060"/>
      </bottom>
      <diagonal/>
    </border>
    <border>
      <left style="medium">
        <color indexed="8"/>
      </left>
      <right style="thick">
        <color rgb="FF002060"/>
      </right>
      <top style="thick">
        <color rgb="FF002060"/>
      </top>
      <bottom style="medium">
        <color rgb="FF002060"/>
      </bottom>
      <diagonal/>
    </border>
    <border>
      <left style="thick">
        <color rgb="FF002060"/>
      </left>
      <right/>
      <top/>
      <bottom style="hair">
        <color indexed="8"/>
      </bottom>
      <diagonal/>
    </border>
    <border>
      <left style="thick">
        <color rgb="FF002060"/>
      </left>
      <right style="medium">
        <color rgb="FF002060"/>
      </right>
      <top/>
      <bottom style="hair">
        <color indexed="8"/>
      </bottom>
      <diagonal/>
    </border>
    <border>
      <left/>
      <right style="medium">
        <color rgb="FF002060"/>
      </right>
      <top/>
      <bottom style="hair">
        <color indexed="8"/>
      </bottom>
      <diagonal/>
    </border>
    <border>
      <left style="medium">
        <color rgb="FF002060"/>
      </left>
      <right style="medium">
        <color rgb="FF002060"/>
      </right>
      <top/>
      <bottom style="hair">
        <color indexed="8"/>
      </bottom>
      <diagonal/>
    </border>
    <border>
      <left style="medium">
        <color rgb="FF002060"/>
      </left>
      <right style="hair">
        <color indexed="8"/>
      </right>
      <top/>
      <bottom style="hair">
        <color indexed="8"/>
      </bottom>
      <diagonal/>
    </border>
    <border>
      <left style="hair">
        <color indexed="8"/>
      </left>
      <right style="thick">
        <color rgb="FF002060"/>
      </right>
      <top/>
      <bottom style="hair">
        <color indexed="8"/>
      </bottom>
      <diagonal/>
    </border>
    <border>
      <left style="thick">
        <color rgb="FF002060"/>
      </left>
      <right/>
      <top style="hair">
        <color indexed="8"/>
      </top>
      <bottom style="hair">
        <color indexed="8"/>
      </bottom>
      <diagonal/>
    </border>
    <border>
      <left style="thick">
        <color rgb="FF002060"/>
      </left>
      <right style="medium">
        <color rgb="FF002060"/>
      </right>
      <top style="hair">
        <color indexed="8"/>
      </top>
      <bottom style="hair">
        <color indexed="8"/>
      </bottom>
      <diagonal/>
    </border>
    <border>
      <left/>
      <right style="medium">
        <color rgb="FF002060"/>
      </right>
      <top style="hair">
        <color indexed="8"/>
      </top>
      <bottom style="hair">
        <color indexed="8"/>
      </bottom>
      <diagonal/>
    </border>
    <border>
      <left style="medium">
        <color rgb="FF002060"/>
      </left>
      <right style="medium">
        <color rgb="FF002060"/>
      </right>
      <top style="hair">
        <color indexed="8"/>
      </top>
      <bottom style="hair">
        <color indexed="8"/>
      </bottom>
      <diagonal/>
    </border>
    <border>
      <left style="medium">
        <color rgb="FF002060"/>
      </left>
      <right style="hair">
        <color indexed="8"/>
      </right>
      <top style="hair">
        <color indexed="8"/>
      </top>
      <bottom style="hair">
        <color indexed="8"/>
      </bottom>
      <diagonal/>
    </border>
    <border>
      <left style="hair">
        <color indexed="8"/>
      </left>
      <right style="thick">
        <color rgb="FF002060"/>
      </right>
      <top style="hair">
        <color indexed="8"/>
      </top>
      <bottom style="hair">
        <color indexed="8"/>
      </bottom>
      <diagonal/>
    </border>
    <border>
      <left style="thick">
        <color rgb="FF002060"/>
      </left>
      <right/>
      <top style="hair">
        <color indexed="8"/>
      </top>
      <bottom/>
      <diagonal/>
    </border>
    <border>
      <left style="thick">
        <color rgb="FF002060"/>
      </left>
      <right style="medium">
        <color rgb="FF002060"/>
      </right>
      <top style="hair">
        <color indexed="8"/>
      </top>
      <bottom/>
      <diagonal/>
    </border>
    <border>
      <left/>
      <right style="medium">
        <color rgb="FF002060"/>
      </right>
      <top style="hair">
        <color indexed="8"/>
      </top>
      <bottom/>
      <diagonal/>
    </border>
    <border>
      <left style="medium">
        <color rgb="FF002060"/>
      </left>
      <right style="medium">
        <color rgb="FF002060"/>
      </right>
      <top style="hair">
        <color indexed="8"/>
      </top>
      <bottom/>
      <diagonal/>
    </border>
    <border>
      <left style="medium">
        <color rgb="FF002060"/>
      </left>
      <right style="medium">
        <color indexed="64"/>
      </right>
      <top/>
      <bottom/>
      <diagonal/>
    </border>
    <border>
      <left style="medium">
        <color rgb="FF002060"/>
      </left>
      <right style="medium">
        <color indexed="64"/>
      </right>
      <top/>
      <bottom style="thick">
        <color rgb="FF002060"/>
      </bottom>
      <diagonal/>
    </border>
    <border>
      <left style="medium">
        <color rgb="FF002060"/>
      </left>
      <right style="medium">
        <color rgb="FF002060"/>
      </right>
      <top style="medium">
        <color indexed="64"/>
      </top>
      <bottom style="medium">
        <color indexed="64"/>
      </bottom>
      <diagonal/>
    </border>
    <border>
      <left style="medium">
        <color rgb="FF002060"/>
      </left>
      <right style="medium">
        <color rgb="FF002060"/>
      </right>
      <top style="medium">
        <color rgb="FF002060"/>
      </top>
      <bottom style="medium">
        <color indexed="64"/>
      </bottom>
      <diagonal/>
    </border>
    <border>
      <left style="medium">
        <color rgb="FF002060"/>
      </left>
      <right style="medium">
        <color rgb="FF002060"/>
      </right>
      <top/>
      <bottom style="medium">
        <color indexed="64"/>
      </bottom>
      <diagonal/>
    </border>
    <border>
      <left style="medium">
        <color rgb="FF002060"/>
      </left>
      <right style="medium">
        <color rgb="FF002060"/>
      </right>
      <top style="medium">
        <color indexed="64"/>
      </top>
      <bottom/>
      <diagonal/>
    </border>
    <border>
      <left style="medium">
        <color indexed="64"/>
      </left>
      <right style="medium">
        <color indexed="64"/>
      </right>
      <top style="medium">
        <color indexed="64"/>
      </top>
      <bottom style="medium">
        <color rgb="FF002060"/>
      </bottom>
      <diagonal/>
    </border>
    <border>
      <left/>
      <right style="medium">
        <color indexed="64"/>
      </right>
      <top style="medium">
        <color indexed="64"/>
      </top>
      <bottom style="medium">
        <color rgb="FF002060"/>
      </bottom>
      <diagonal/>
    </border>
    <border>
      <left style="thin">
        <color indexed="64"/>
      </left>
      <right style="medium">
        <color indexed="64"/>
      </right>
      <top style="medium">
        <color indexed="64"/>
      </top>
      <bottom style="medium">
        <color rgb="FF002060"/>
      </bottom>
      <diagonal/>
    </border>
    <border>
      <left style="medium">
        <color indexed="64"/>
      </left>
      <right style="medium">
        <color indexed="64"/>
      </right>
      <top style="medium">
        <color rgb="FF002060"/>
      </top>
      <bottom style="medium">
        <color rgb="FF002060"/>
      </bottom>
      <diagonal/>
    </border>
    <border>
      <left/>
      <right style="medium">
        <color indexed="64"/>
      </right>
      <top style="medium">
        <color rgb="FF002060"/>
      </top>
      <bottom style="medium">
        <color rgb="FF002060"/>
      </bottom>
      <diagonal/>
    </border>
    <border>
      <left style="thick">
        <color rgb="FF002060"/>
      </left>
      <right style="medium">
        <color rgb="FF002060"/>
      </right>
      <top/>
      <bottom style="medium">
        <color rgb="FF002060"/>
      </bottom>
      <diagonal/>
    </border>
    <border>
      <left style="thick">
        <color rgb="FF002060"/>
      </left>
      <right style="medium">
        <color rgb="FF002060"/>
      </right>
      <top style="medium">
        <color rgb="FF002060"/>
      </top>
      <bottom style="thick">
        <color rgb="FF002060"/>
      </bottom>
      <diagonal/>
    </border>
    <border>
      <left style="medium">
        <color rgb="FF002060"/>
      </left>
      <right style="medium">
        <color rgb="FF002060"/>
      </right>
      <top style="medium">
        <color rgb="FF002060"/>
      </top>
      <bottom style="thick">
        <color rgb="FF002060"/>
      </bottom>
      <diagonal/>
    </border>
    <border>
      <left style="medium">
        <color rgb="FF002060"/>
      </left>
      <right style="thick">
        <color rgb="FF002060"/>
      </right>
      <top style="medium">
        <color rgb="FF002060"/>
      </top>
      <bottom style="thick">
        <color rgb="FF002060"/>
      </bottom>
      <diagonal/>
    </border>
    <border>
      <left style="medium">
        <color indexed="64"/>
      </left>
      <right style="double">
        <color rgb="FF002060"/>
      </right>
      <top style="medium">
        <color indexed="64"/>
      </top>
      <bottom style="medium">
        <color rgb="FF002060"/>
      </bottom>
      <diagonal/>
    </border>
    <border>
      <left/>
      <right/>
      <top style="medium">
        <color rgb="FF002060"/>
      </top>
      <bottom style="medium">
        <color rgb="FF002060"/>
      </bottom>
      <diagonal/>
    </border>
    <border>
      <left style="double">
        <color rgb="FF002060"/>
      </left>
      <right style="medium">
        <color indexed="64"/>
      </right>
      <top style="medium">
        <color rgb="FF002060"/>
      </top>
      <bottom style="medium">
        <color rgb="FF002060"/>
      </bottom>
      <diagonal/>
    </border>
    <border>
      <left style="medium">
        <color rgb="FF002060"/>
      </left>
      <right style="double">
        <color rgb="FF002060"/>
      </right>
      <top style="medium">
        <color rgb="FF002060"/>
      </top>
      <bottom/>
      <diagonal/>
    </border>
    <border>
      <left style="medium">
        <color rgb="FF002060"/>
      </left>
      <right/>
      <top/>
      <bottom/>
      <diagonal/>
    </border>
    <border>
      <left/>
      <right style="double">
        <color rgb="FF002060"/>
      </right>
      <top/>
      <bottom style="medium">
        <color indexed="64"/>
      </bottom>
      <diagonal/>
    </border>
    <border>
      <left/>
      <right style="double">
        <color indexed="64"/>
      </right>
      <top/>
      <bottom/>
      <diagonal/>
    </border>
    <border>
      <left style="medium">
        <color indexed="64"/>
      </left>
      <right/>
      <top style="medium">
        <color indexed="64"/>
      </top>
      <bottom style="medium">
        <color rgb="FF002060"/>
      </bottom>
      <diagonal/>
    </border>
    <border>
      <left/>
      <right style="medium">
        <color rgb="FF002060"/>
      </right>
      <top style="medium">
        <color indexed="64"/>
      </top>
      <bottom style="medium">
        <color rgb="FF002060"/>
      </bottom>
      <diagonal/>
    </border>
    <border>
      <left style="medium">
        <color rgb="FF002060"/>
      </left>
      <right style="medium">
        <color rgb="FF002060"/>
      </right>
      <top style="medium">
        <color indexed="64"/>
      </top>
      <bottom style="medium">
        <color rgb="FF002060"/>
      </bottom>
      <diagonal/>
    </border>
    <border>
      <left style="medium">
        <color indexed="64"/>
      </left>
      <right/>
      <top/>
      <bottom style="thick">
        <color indexed="64"/>
      </bottom>
      <diagonal/>
    </border>
    <border>
      <left style="medium">
        <color rgb="FF002060"/>
      </left>
      <right style="medium">
        <color indexed="64"/>
      </right>
      <top style="thick">
        <color rgb="FF002060"/>
      </top>
      <bottom/>
      <diagonal/>
    </border>
    <border>
      <left style="medium">
        <color rgb="FF002060"/>
      </left>
      <right style="medium">
        <color indexed="64"/>
      </right>
      <top/>
      <bottom style="medium">
        <color indexed="64"/>
      </bottom>
      <diagonal/>
    </border>
    <border>
      <left style="medium">
        <color indexed="64"/>
      </left>
      <right/>
      <top style="medium">
        <color rgb="FF002060"/>
      </top>
      <bottom style="medium">
        <color indexed="64"/>
      </bottom>
      <diagonal/>
    </border>
    <border>
      <left/>
      <right/>
      <top style="medium">
        <color rgb="FF002060"/>
      </top>
      <bottom style="medium">
        <color indexed="64"/>
      </bottom>
      <diagonal/>
    </border>
    <border>
      <left/>
      <right/>
      <top style="medium">
        <color rgb="FF002060"/>
      </top>
      <bottom/>
      <diagonal/>
    </border>
    <border>
      <left/>
      <right style="medium">
        <color indexed="64"/>
      </right>
      <top style="medium">
        <color rgb="FF002060"/>
      </top>
      <bottom/>
      <diagonal/>
    </border>
    <border>
      <left style="medium">
        <color rgb="FF002060"/>
      </left>
      <right/>
      <top style="medium">
        <color rgb="FF002060"/>
      </top>
      <bottom/>
      <diagonal/>
    </border>
    <border>
      <left style="medium">
        <color rgb="FF002060"/>
      </left>
      <right style="medium">
        <color indexed="64"/>
      </right>
      <top style="medium">
        <color rgb="FF002060"/>
      </top>
      <bottom/>
      <diagonal/>
    </border>
    <border>
      <left style="medium">
        <color rgb="FF002060"/>
      </left>
      <right/>
      <top/>
      <bottom style="medium">
        <color indexed="64"/>
      </bottom>
      <diagonal/>
    </border>
    <border>
      <left/>
      <right style="medium">
        <color rgb="FF002060"/>
      </right>
      <top/>
      <bottom style="medium">
        <color indexed="64"/>
      </bottom>
      <diagonal/>
    </border>
    <border>
      <left style="medium">
        <color indexed="64"/>
      </left>
      <right style="medium">
        <color rgb="FF002060"/>
      </right>
      <top style="medium">
        <color rgb="FF002060"/>
      </top>
      <bottom/>
      <diagonal/>
    </border>
    <border>
      <left style="medium">
        <color indexed="64"/>
      </left>
      <right style="medium">
        <color rgb="FF002060"/>
      </right>
      <top/>
      <bottom/>
      <diagonal/>
    </border>
    <border>
      <left style="medium">
        <color indexed="64"/>
      </left>
      <right style="medium">
        <color rgb="FF002060"/>
      </right>
      <top/>
      <bottom style="medium">
        <color indexed="64"/>
      </bottom>
      <diagonal/>
    </border>
    <border>
      <left/>
      <right style="medium">
        <color rgb="FF002060"/>
      </right>
      <top style="medium">
        <color indexed="64"/>
      </top>
      <bottom/>
      <diagonal/>
    </border>
    <border>
      <left style="medium">
        <color indexed="64"/>
      </left>
      <right/>
      <top style="medium">
        <color rgb="FF002060"/>
      </top>
      <bottom/>
      <diagonal/>
    </border>
    <border>
      <left style="double">
        <color rgb="FF002060"/>
      </left>
      <right/>
      <top/>
      <bottom style="medium">
        <color indexed="64"/>
      </bottom>
      <diagonal/>
    </border>
    <border>
      <left/>
      <right style="double">
        <color indexed="64"/>
      </right>
      <top style="medium">
        <color indexed="64"/>
      </top>
      <bottom style="medium">
        <color rgb="FF002060"/>
      </bottom>
      <diagonal/>
    </border>
    <border>
      <left/>
      <right style="double">
        <color rgb="FF002060"/>
      </right>
      <top/>
      <bottom/>
      <diagonal/>
    </border>
    <border>
      <left/>
      <right style="double">
        <color rgb="FF002060"/>
      </right>
      <top style="thick">
        <color rgb="FF002060"/>
      </top>
      <bottom style="medium">
        <color rgb="FF002060"/>
      </bottom>
      <diagonal/>
    </border>
    <border>
      <left/>
      <right style="double">
        <color rgb="FF002060"/>
      </right>
      <top/>
      <bottom style="thick">
        <color rgb="FF002060"/>
      </bottom>
      <diagonal/>
    </border>
    <border>
      <left style="double">
        <color rgb="FF002060"/>
      </left>
      <right/>
      <top/>
      <bottom style="thick">
        <color rgb="FF002060"/>
      </bottom>
      <diagonal/>
    </border>
    <border>
      <left/>
      <right style="double">
        <color rgb="FF002060"/>
      </right>
      <top style="thick">
        <color rgb="FF002060"/>
      </top>
      <bottom/>
      <diagonal/>
    </border>
    <border>
      <left style="thick">
        <color rgb="FF002060"/>
      </left>
      <right/>
      <top/>
      <bottom style="medium">
        <color rgb="FF002060"/>
      </bottom>
      <diagonal/>
    </border>
    <border>
      <left/>
      <right style="double">
        <color rgb="FF002060"/>
      </right>
      <top/>
      <bottom style="medium">
        <color rgb="FF002060"/>
      </bottom>
      <diagonal/>
    </border>
    <border>
      <left style="double">
        <color rgb="FF002060"/>
      </left>
      <right style="medium">
        <color rgb="FF002060"/>
      </right>
      <top style="medium">
        <color rgb="FF002060"/>
      </top>
      <bottom style="medium">
        <color rgb="FF002060"/>
      </bottom>
      <diagonal/>
    </border>
    <border>
      <left/>
      <right/>
      <top/>
      <bottom style="medium">
        <color rgb="FF002060"/>
      </bottom>
      <diagonal/>
    </border>
    <border>
      <left/>
      <right style="thick">
        <color rgb="FF002060"/>
      </right>
      <top/>
      <bottom style="medium">
        <color rgb="FF002060"/>
      </bottom>
      <diagonal/>
    </border>
    <border>
      <left style="double">
        <color rgb="FF002060"/>
      </left>
      <right style="medium">
        <color rgb="FF002060"/>
      </right>
      <top style="thick">
        <color rgb="FF002060"/>
      </top>
      <bottom style="medium">
        <color rgb="FF002060"/>
      </bottom>
      <diagonal/>
    </border>
    <border>
      <left style="double">
        <color rgb="FF002060"/>
      </left>
      <right style="thick">
        <color rgb="FF002060"/>
      </right>
      <top style="thick">
        <color rgb="FF002060"/>
      </top>
      <bottom style="medium">
        <color rgb="FF002060"/>
      </bottom>
      <diagonal/>
    </border>
    <border>
      <left style="double">
        <color rgb="FF002060"/>
      </left>
      <right style="thick">
        <color rgb="FF002060"/>
      </right>
      <top style="medium">
        <color rgb="FF002060"/>
      </top>
      <bottom style="medium">
        <color rgb="FF002060"/>
      </bottom>
      <diagonal/>
    </border>
    <border>
      <left style="double">
        <color rgb="FF002060"/>
      </left>
      <right style="thin">
        <color rgb="FF002060"/>
      </right>
      <top style="medium">
        <color rgb="FF002060"/>
      </top>
      <bottom/>
      <diagonal/>
    </border>
    <border>
      <left style="double">
        <color rgb="FF002060"/>
      </left>
      <right style="thick">
        <color rgb="FF002060"/>
      </right>
      <top style="medium">
        <color rgb="FF002060"/>
      </top>
      <bottom/>
      <diagonal/>
    </border>
    <border>
      <left style="double">
        <color rgb="FF002060"/>
      </left>
      <right style="thin">
        <color rgb="FF002060"/>
      </right>
      <top/>
      <bottom/>
      <diagonal/>
    </border>
    <border>
      <left style="double">
        <color rgb="FF002060"/>
      </left>
      <right style="thick">
        <color rgb="FF002060"/>
      </right>
      <top/>
      <bottom/>
      <diagonal/>
    </border>
    <border>
      <left style="double">
        <color rgb="FF002060"/>
      </left>
      <right style="thin">
        <color rgb="FF002060"/>
      </right>
      <top/>
      <bottom style="thick">
        <color rgb="FF002060"/>
      </bottom>
      <diagonal/>
    </border>
    <border>
      <left style="thick">
        <color rgb="FF002060"/>
      </left>
      <right style="double">
        <color rgb="FF002060"/>
      </right>
      <top style="medium">
        <color rgb="FF002060"/>
      </top>
      <bottom style="thick">
        <color rgb="FF002060"/>
      </bottom>
      <diagonal/>
    </border>
    <border>
      <left/>
      <right style="medium">
        <color rgb="FF002060"/>
      </right>
      <top style="medium">
        <color rgb="FF002060"/>
      </top>
      <bottom style="thick">
        <color rgb="FF002060"/>
      </bottom>
      <diagonal/>
    </border>
    <border>
      <left style="thick">
        <color rgb="FF002060"/>
      </left>
      <right style="double">
        <color rgb="FF002060"/>
      </right>
      <top/>
      <bottom style="thin">
        <color rgb="FF002060"/>
      </bottom>
      <diagonal/>
    </border>
    <border>
      <left style="double">
        <color rgb="FF002060"/>
      </left>
      <right/>
      <top style="medium">
        <color rgb="FF002060"/>
      </top>
      <bottom style="medium">
        <color rgb="FF002060"/>
      </bottom>
      <diagonal/>
    </border>
    <border>
      <left style="thin">
        <color indexed="64"/>
      </left>
      <right/>
      <top/>
      <bottom/>
      <diagonal/>
    </border>
    <border>
      <left style="double">
        <color rgb="FF002060"/>
      </left>
      <right style="thin">
        <color indexed="64"/>
      </right>
      <top/>
      <bottom style="thick">
        <color rgb="FF002060"/>
      </bottom>
      <diagonal/>
    </border>
    <border>
      <left/>
      <right style="medium">
        <color indexed="64"/>
      </right>
      <top style="thick">
        <color rgb="FF002060"/>
      </top>
      <bottom/>
      <diagonal/>
    </border>
    <border>
      <left style="medium">
        <color indexed="64"/>
      </left>
      <right style="medium">
        <color rgb="FF002060"/>
      </right>
      <top style="thick">
        <color rgb="FF002060"/>
      </top>
      <bottom/>
      <diagonal/>
    </border>
    <border>
      <left/>
      <right style="thick">
        <color indexed="64"/>
      </right>
      <top style="thick">
        <color indexed="64"/>
      </top>
      <bottom/>
      <diagonal/>
    </border>
    <border>
      <left/>
      <right style="thin">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right style="thick">
        <color indexed="64"/>
      </right>
      <top/>
      <bottom style="medium">
        <color indexed="64"/>
      </bottom>
      <diagonal/>
    </border>
    <border>
      <left style="medium">
        <color indexed="64"/>
      </left>
      <right/>
      <top/>
      <bottom style="thick">
        <color rgb="FF002060"/>
      </bottom>
      <diagonal/>
    </border>
    <border>
      <left/>
      <right style="thick">
        <color indexed="64"/>
      </right>
      <top style="medium">
        <color indexed="64"/>
      </top>
      <bottom style="thick">
        <color indexed="64"/>
      </bottom>
      <diagonal/>
    </border>
    <border>
      <left style="double">
        <color rgb="FF002060"/>
      </left>
      <right style="medium">
        <color rgb="FF002060"/>
      </right>
      <top/>
      <bottom style="thin">
        <color rgb="FF002060"/>
      </bottom>
      <diagonal/>
    </border>
    <border>
      <left style="medium">
        <color rgb="FF002060"/>
      </left>
      <right style="medium">
        <color rgb="FF002060"/>
      </right>
      <top/>
      <bottom style="thin">
        <color rgb="FF002060"/>
      </bottom>
      <diagonal/>
    </border>
    <border>
      <left style="medium">
        <color rgb="FF002060"/>
      </left>
      <right style="thick">
        <color rgb="FF002060"/>
      </right>
      <top/>
      <bottom style="thin">
        <color rgb="FF002060"/>
      </bottom>
      <diagonal/>
    </border>
    <border>
      <left/>
      <right style="thick">
        <color indexed="64"/>
      </right>
      <top/>
      <bottom style="thin">
        <color indexed="64"/>
      </bottom>
      <diagonal/>
    </border>
    <border>
      <left style="thick">
        <color rgb="FF002060"/>
      </left>
      <right style="double">
        <color rgb="FF002060"/>
      </right>
      <top style="double">
        <color indexed="64"/>
      </top>
      <bottom/>
      <diagonal/>
    </border>
    <border>
      <left style="medium">
        <color rgb="FF002060"/>
      </left>
      <right style="medium">
        <color rgb="FF002060"/>
      </right>
      <top style="thin">
        <color indexed="64"/>
      </top>
      <bottom/>
      <diagonal/>
    </border>
    <border>
      <left style="thick">
        <color rgb="FF002060"/>
      </left>
      <right style="double">
        <color rgb="FF002060"/>
      </right>
      <top/>
      <bottom style="thin">
        <color indexed="64"/>
      </bottom>
      <diagonal/>
    </border>
    <border>
      <left style="double">
        <color rgb="FF002060"/>
      </left>
      <right style="medium">
        <color rgb="FF002060"/>
      </right>
      <top/>
      <bottom style="thin">
        <color indexed="64"/>
      </bottom>
      <diagonal/>
    </border>
    <border>
      <left style="medium">
        <color rgb="FF002060"/>
      </left>
      <right style="medium">
        <color rgb="FF002060"/>
      </right>
      <top/>
      <bottom style="thin">
        <color indexed="64"/>
      </bottom>
      <diagonal/>
    </border>
    <border>
      <left style="medium">
        <color rgb="FF002060"/>
      </left>
      <right style="thick">
        <color rgb="FF002060"/>
      </right>
      <top/>
      <bottom style="thin">
        <color indexed="64"/>
      </bottom>
      <diagonal/>
    </border>
    <border>
      <left style="medium">
        <color rgb="FF002060"/>
      </left>
      <right/>
      <top style="thick">
        <color rgb="FF002060"/>
      </top>
      <bottom style="medium">
        <color indexed="64"/>
      </bottom>
      <diagonal/>
    </border>
    <border>
      <left/>
      <right style="medium">
        <color rgb="FF002060"/>
      </right>
      <top style="thick">
        <color rgb="FF002060"/>
      </top>
      <bottom style="medium">
        <color indexed="64"/>
      </bottom>
      <diagonal/>
    </border>
    <border>
      <left style="medium">
        <color rgb="FF002060"/>
      </left>
      <right/>
      <top style="thick">
        <color rgb="FF002060"/>
      </top>
      <bottom/>
      <diagonal/>
    </border>
    <border>
      <left style="medium">
        <color rgb="FF002060"/>
      </left>
      <right/>
      <top/>
      <bottom style="medium">
        <color rgb="FF002060"/>
      </bottom>
      <diagonal/>
    </border>
    <border>
      <left/>
      <right style="thick">
        <color rgb="FF002060"/>
      </right>
      <top style="medium">
        <color rgb="FF002060"/>
      </top>
      <bottom/>
      <diagonal/>
    </border>
    <border>
      <left style="thick">
        <color rgb="FF002060"/>
      </left>
      <right style="medium">
        <color rgb="FF002060"/>
      </right>
      <top/>
      <bottom style="double">
        <color rgb="FF002060"/>
      </bottom>
      <diagonal/>
    </border>
    <border>
      <left style="medium">
        <color rgb="FF002060"/>
      </left>
      <right/>
      <top/>
      <bottom style="double">
        <color rgb="FF002060"/>
      </bottom>
      <diagonal/>
    </border>
    <border>
      <left style="medium">
        <color rgb="FF002060"/>
      </left>
      <right/>
      <top style="double">
        <color rgb="FF002060"/>
      </top>
      <bottom/>
      <diagonal/>
    </border>
    <border>
      <left/>
      <right style="thick">
        <color rgb="FF002060"/>
      </right>
      <top style="double">
        <color rgb="FF002060"/>
      </top>
      <bottom/>
      <diagonal/>
    </border>
    <border>
      <left style="thick">
        <color rgb="FF002060"/>
      </left>
      <right style="medium">
        <color rgb="FF002060"/>
      </right>
      <top style="double">
        <color indexed="64"/>
      </top>
      <bottom/>
      <diagonal/>
    </border>
    <border>
      <left style="thick">
        <color rgb="FF002060"/>
      </left>
      <right/>
      <top style="medium">
        <color rgb="FF002060"/>
      </top>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style="double">
        <color theme="8" tint="-0.499984740745262"/>
      </left>
      <right style="medium">
        <color theme="8" tint="-0.499984740745262"/>
      </right>
      <top style="medium">
        <color theme="8" tint="-0.499984740745262"/>
      </top>
      <bottom style="medium">
        <color theme="8" tint="-0.499984740745262"/>
      </bottom>
      <diagonal/>
    </border>
    <border>
      <left style="medium">
        <color theme="8" tint="-0.499984740745262"/>
      </left>
      <right style="medium">
        <color theme="8" tint="-0.499984740745262"/>
      </right>
      <top style="medium">
        <color theme="8" tint="-0.499984740745262"/>
      </top>
      <bottom style="medium">
        <color theme="8" tint="-0.499984740745262"/>
      </bottom>
      <diagonal/>
    </border>
    <border>
      <left style="medium">
        <color theme="8" tint="-0.499984740745262"/>
      </left>
      <right style="thick">
        <color theme="8" tint="-0.499984740745262"/>
      </right>
      <top style="medium">
        <color theme="8" tint="-0.499984740745262"/>
      </top>
      <bottom style="medium">
        <color theme="8" tint="-0.499984740745262"/>
      </bottom>
      <diagonal/>
    </border>
    <border>
      <left style="medium">
        <color theme="8" tint="-0.499984740745262"/>
      </left>
      <right style="medium">
        <color theme="8" tint="-0.499984740745262"/>
      </right>
      <top style="medium">
        <color theme="8" tint="-0.499984740745262"/>
      </top>
      <bottom/>
      <diagonal/>
    </border>
    <border>
      <left style="double">
        <color theme="8" tint="-0.499984740745262"/>
      </left>
      <right style="medium">
        <color theme="8" tint="-0.499984740745262"/>
      </right>
      <top/>
      <bottom/>
      <diagonal/>
    </border>
    <border>
      <left style="medium">
        <color theme="8" tint="-0.499984740745262"/>
      </left>
      <right style="medium">
        <color theme="8" tint="-0.499984740745262"/>
      </right>
      <top/>
      <bottom/>
      <diagonal/>
    </border>
    <border>
      <left style="medium">
        <color theme="8" tint="-0.499984740745262"/>
      </left>
      <right style="thick">
        <color theme="8" tint="-0.499984740745262"/>
      </right>
      <top/>
      <bottom/>
      <diagonal/>
    </border>
    <border>
      <left style="medium">
        <color theme="8" tint="-0.499984740745262"/>
      </left>
      <right style="medium">
        <color theme="8" tint="-0.499984740745262"/>
      </right>
      <top/>
      <bottom style="medium">
        <color rgb="FF002060"/>
      </bottom>
      <diagonal/>
    </border>
    <border>
      <left style="double">
        <color theme="8" tint="-0.499984740745262"/>
      </left>
      <right style="medium">
        <color theme="8" tint="-0.499984740745262"/>
      </right>
      <top/>
      <bottom style="medium">
        <color rgb="FF002060"/>
      </bottom>
      <diagonal/>
    </border>
    <border>
      <left style="medium">
        <color theme="8" tint="-0.499984740745262"/>
      </left>
      <right style="thick">
        <color theme="8" tint="-0.499984740745262"/>
      </right>
      <top/>
      <bottom style="medium">
        <color indexed="64"/>
      </bottom>
      <diagonal/>
    </border>
    <border>
      <left style="medium">
        <color theme="8" tint="-0.499984740745262"/>
      </left>
      <right style="medium">
        <color theme="8" tint="-0.499984740745262"/>
      </right>
      <top/>
      <bottom style="thick">
        <color rgb="FF002060"/>
      </bottom>
      <diagonal/>
    </border>
    <border>
      <left style="double">
        <color theme="8" tint="-0.499984740745262"/>
      </left>
      <right style="medium">
        <color theme="8" tint="-0.499984740745262"/>
      </right>
      <top/>
      <bottom style="thick">
        <color rgb="FF002060"/>
      </bottom>
      <diagonal/>
    </border>
    <border>
      <left style="medium">
        <color theme="8" tint="-0.499984740745262"/>
      </left>
      <right style="thick">
        <color theme="8" tint="-0.499984740745262"/>
      </right>
      <top/>
      <bottom style="thick">
        <color rgb="FF002060"/>
      </bottom>
      <diagonal/>
    </border>
    <border>
      <left style="thick">
        <color rgb="FF002060"/>
      </left>
      <right style="medium">
        <color rgb="FF002060"/>
      </right>
      <top style="hair">
        <color rgb="FF002060"/>
      </top>
      <bottom style="hair">
        <color rgb="FF002060"/>
      </bottom>
      <diagonal/>
    </border>
    <border>
      <left style="medium">
        <color rgb="FF002060"/>
      </left>
      <right style="medium">
        <color rgb="FF002060"/>
      </right>
      <top style="hair">
        <color rgb="FF002060"/>
      </top>
      <bottom style="hair">
        <color rgb="FF002060"/>
      </bottom>
      <diagonal/>
    </border>
    <border>
      <left style="medium">
        <color rgb="FF002060"/>
      </left>
      <right style="thick">
        <color rgb="FF002060"/>
      </right>
      <top style="hair">
        <color rgb="FF002060"/>
      </top>
      <bottom style="hair">
        <color rgb="FF002060"/>
      </bottom>
      <diagonal/>
    </border>
    <border>
      <left/>
      <right/>
      <top style="thick">
        <color rgb="FF002060"/>
      </top>
      <bottom/>
      <diagonal/>
    </border>
    <border>
      <left style="thick">
        <color rgb="FF002060"/>
      </left>
      <right style="medium">
        <color rgb="FF002060"/>
      </right>
      <top style="medium">
        <color indexed="64"/>
      </top>
      <bottom style="thick">
        <color rgb="FF002060"/>
      </bottom>
      <diagonal/>
    </border>
    <border>
      <left style="medium">
        <color rgb="FF002060"/>
      </left>
      <right style="medium">
        <color rgb="FF002060"/>
      </right>
      <top style="medium">
        <color indexed="64"/>
      </top>
      <bottom style="thick">
        <color rgb="FF002060"/>
      </bottom>
      <diagonal/>
    </border>
    <border>
      <left style="medium">
        <color rgb="FF002060"/>
      </left>
      <right style="thick">
        <color rgb="FF002060"/>
      </right>
      <top style="medium">
        <color indexed="64"/>
      </top>
      <bottom style="thick">
        <color rgb="FF002060"/>
      </bottom>
      <diagonal/>
    </border>
    <border>
      <left style="medium">
        <color rgb="FF002060"/>
      </left>
      <right/>
      <top style="medium">
        <color rgb="FF002060"/>
      </top>
      <bottom style="thick">
        <color rgb="FF002060"/>
      </bottom>
      <diagonal/>
    </border>
    <border>
      <left style="thick">
        <color rgb="FF002060"/>
      </left>
      <right style="thin">
        <color rgb="FF002060"/>
      </right>
      <top style="thick">
        <color rgb="FF002060"/>
      </top>
      <bottom/>
      <diagonal/>
    </border>
    <border>
      <left style="thin">
        <color rgb="FF002060"/>
      </left>
      <right style="thin">
        <color rgb="FF002060"/>
      </right>
      <top style="thick">
        <color rgb="FF002060"/>
      </top>
      <bottom/>
      <diagonal/>
    </border>
    <border>
      <left/>
      <right style="thin">
        <color rgb="FF002060"/>
      </right>
      <top style="thick">
        <color rgb="FF002060"/>
      </top>
      <bottom/>
      <diagonal/>
    </border>
    <border>
      <left style="thin">
        <color rgb="FF002060"/>
      </left>
      <right style="double">
        <color rgb="FF002060"/>
      </right>
      <top style="thick">
        <color rgb="FF002060"/>
      </top>
      <bottom/>
      <diagonal/>
    </border>
    <border>
      <left style="thin">
        <color rgb="FF002060"/>
      </left>
      <right style="thick">
        <color rgb="FF002060"/>
      </right>
      <top style="thick">
        <color rgb="FF002060"/>
      </top>
      <bottom/>
      <diagonal/>
    </border>
    <border>
      <left style="thick">
        <color rgb="FF002060"/>
      </left>
      <right style="thin">
        <color rgb="FF002060"/>
      </right>
      <top/>
      <bottom style="medium">
        <color rgb="FF002060"/>
      </bottom>
      <diagonal/>
    </border>
    <border>
      <left style="thin">
        <color rgb="FF002060"/>
      </left>
      <right style="thin">
        <color rgb="FF002060"/>
      </right>
      <top/>
      <bottom style="medium">
        <color rgb="FF002060"/>
      </bottom>
      <diagonal/>
    </border>
    <border>
      <left/>
      <right style="thin">
        <color rgb="FF002060"/>
      </right>
      <top/>
      <bottom style="medium">
        <color rgb="FF002060"/>
      </bottom>
      <diagonal/>
    </border>
    <border>
      <left style="thin">
        <color rgb="FF002060"/>
      </left>
      <right style="double">
        <color rgb="FF002060"/>
      </right>
      <top/>
      <bottom style="medium">
        <color rgb="FF002060"/>
      </bottom>
      <diagonal/>
    </border>
    <border>
      <left style="thin">
        <color rgb="FF002060"/>
      </left>
      <right style="thick">
        <color rgb="FF002060"/>
      </right>
      <top/>
      <bottom style="medium">
        <color rgb="FF002060"/>
      </bottom>
      <diagonal/>
    </border>
    <border>
      <left/>
      <right style="thin">
        <color rgb="FF002060"/>
      </right>
      <top/>
      <bottom/>
      <diagonal/>
    </border>
    <border>
      <left style="thin">
        <color rgb="FF002060"/>
      </left>
      <right style="double">
        <color rgb="FF002060"/>
      </right>
      <top/>
      <bottom/>
      <diagonal/>
    </border>
    <border>
      <left style="thin">
        <color rgb="FF002060"/>
      </left>
      <right style="thick">
        <color rgb="FF002060"/>
      </right>
      <top/>
      <bottom/>
      <diagonal/>
    </border>
    <border>
      <left style="thick">
        <color rgb="FF002060"/>
      </left>
      <right style="thin">
        <color rgb="FF002060"/>
      </right>
      <top/>
      <bottom style="thin">
        <color rgb="FF002060"/>
      </bottom>
      <diagonal/>
    </border>
    <border>
      <left style="thin">
        <color rgb="FF002060"/>
      </left>
      <right style="thin">
        <color rgb="FF002060"/>
      </right>
      <top/>
      <bottom style="thin">
        <color rgb="FF002060"/>
      </bottom>
      <diagonal/>
    </border>
    <border>
      <left/>
      <right style="thin">
        <color rgb="FF002060"/>
      </right>
      <top/>
      <bottom style="thin">
        <color rgb="FF002060"/>
      </bottom>
      <diagonal/>
    </border>
    <border>
      <left style="thin">
        <color rgb="FF002060"/>
      </left>
      <right style="double">
        <color rgb="FF002060"/>
      </right>
      <top/>
      <bottom style="thin">
        <color rgb="FF002060"/>
      </bottom>
      <diagonal/>
    </border>
    <border>
      <left style="thin">
        <color indexed="8"/>
      </left>
      <right style="thin">
        <color rgb="FF002060"/>
      </right>
      <top/>
      <bottom/>
      <diagonal/>
    </border>
    <border>
      <left style="thin">
        <color indexed="64"/>
      </left>
      <right style="double">
        <color rgb="FF002060"/>
      </right>
      <top/>
      <bottom/>
      <diagonal/>
    </border>
    <border>
      <left style="thick">
        <color rgb="FF002060"/>
      </left>
      <right/>
      <top style="thin">
        <color indexed="8"/>
      </top>
      <bottom style="thick">
        <color rgb="FF002060"/>
      </bottom>
      <diagonal/>
    </border>
    <border>
      <left/>
      <right style="thin">
        <color rgb="FF002060"/>
      </right>
      <top style="thin">
        <color indexed="8"/>
      </top>
      <bottom style="thick">
        <color rgb="FF002060"/>
      </bottom>
      <diagonal/>
    </border>
    <border>
      <left/>
      <right style="thin">
        <color indexed="8"/>
      </right>
      <top style="thin">
        <color indexed="8"/>
      </top>
      <bottom style="thick">
        <color rgb="FF002060"/>
      </bottom>
      <diagonal/>
    </border>
    <border>
      <left style="thin">
        <color indexed="8"/>
      </left>
      <right style="thin">
        <color indexed="8"/>
      </right>
      <top style="thin">
        <color indexed="8"/>
      </top>
      <bottom style="thick">
        <color rgb="FF002060"/>
      </bottom>
      <diagonal/>
    </border>
    <border>
      <left style="thin">
        <color indexed="8"/>
      </left>
      <right style="double">
        <color rgb="FF002060"/>
      </right>
      <top style="thin">
        <color indexed="8"/>
      </top>
      <bottom style="thick">
        <color rgb="FF002060"/>
      </bottom>
      <diagonal/>
    </border>
    <border>
      <left style="thin">
        <color indexed="8"/>
      </left>
      <right style="thick">
        <color rgb="FF002060"/>
      </right>
      <top style="thin">
        <color indexed="8"/>
      </top>
      <bottom style="thick">
        <color rgb="FF002060"/>
      </bottom>
      <diagonal/>
    </border>
    <border>
      <left style="thick">
        <color rgb="FF002060"/>
      </left>
      <right/>
      <top style="thick">
        <color rgb="FF002060"/>
      </top>
      <bottom style="thin">
        <color rgb="FF002060"/>
      </bottom>
      <diagonal/>
    </border>
    <border>
      <left/>
      <right style="thin">
        <color rgb="FF002060"/>
      </right>
      <top style="thick">
        <color rgb="FF002060"/>
      </top>
      <bottom style="thin">
        <color rgb="FF002060"/>
      </bottom>
      <diagonal/>
    </border>
    <border>
      <left/>
      <right style="thin">
        <color indexed="64"/>
      </right>
      <top style="thick">
        <color rgb="FF002060"/>
      </top>
      <bottom style="thin">
        <color rgb="FF002060"/>
      </bottom>
      <diagonal/>
    </border>
    <border>
      <left style="thin">
        <color indexed="64"/>
      </left>
      <right style="thin">
        <color indexed="64"/>
      </right>
      <top style="thick">
        <color rgb="FF002060"/>
      </top>
      <bottom style="thin">
        <color rgb="FF002060"/>
      </bottom>
      <diagonal/>
    </border>
    <border>
      <left style="thin">
        <color indexed="64"/>
      </left>
      <right style="thin">
        <color rgb="FF002060"/>
      </right>
      <top style="thick">
        <color rgb="FF002060"/>
      </top>
      <bottom style="thin">
        <color rgb="FF002060"/>
      </bottom>
      <diagonal/>
    </border>
    <border>
      <left style="thin">
        <color rgb="FF002060"/>
      </left>
      <right style="thin">
        <color rgb="FF002060"/>
      </right>
      <top style="thick">
        <color rgb="FF002060"/>
      </top>
      <bottom style="thin">
        <color rgb="FF002060"/>
      </bottom>
      <diagonal/>
    </border>
    <border>
      <left style="thin">
        <color rgb="FF002060"/>
      </left>
      <right style="double">
        <color rgb="FF002060"/>
      </right>
      <top style="thick">
        <color rgb="FF002060"/>
      </top>
      <bottom style="thin">
        <color rgb="FF002060"/>
      </bottom>
      <diagonal/>
    </border>
    <border>
      <left style="thin">
        <color rgb="FF002060"/>
      </left>
      <right style="thick">
        <color rgb="FF002060"/>
      </right>
      <top style="thick">
        <color rgb="FF002060"/>
      </top>
      <bottom style="thin">
        <color rgb="FF002060"/>
      </bottom>
      <diagonal/>
    </border>
    <border>
      <left style="thin">
        <color indexed="64"/>
      </left>
      <right style="thin">
        <color rgb="FF002060"/>
      </right>
      <top/>
      <bottom/>
      <diagonal/>
    </border>
    <border>
      <left style="thin">
        <color indexed="8"/>
      </left>
      <right style="thin">
        <color indexed="64"/>
      </right>
      <top/>
      <bottom/>
      <diagonal/>
    </border>
    <border>
      <left/>
      <right style="thin">
        <color rgb="FF002060"/>
      </right>
      <top/>
      <bottom style="thick">
        <color rgb="FF002060"/>
      </bottom>
      <diagonal/>
    </border>
    <border>
      <left style="thin">
        <color indexed="64"/>
      </left>
      <right/>
      <top/>
      <bottom style="thick">
        <color rgb="FF002060"/>
      </bottom>
      <diagonal/>
    </border>
    <border>
      <left style="thin">
        <color indexed="64"/>
      </left>
      <right style="thin">
        <color rgb="FF002060"/>
      </right>
      <top/>
      <bottom style="thick">
        <color rgb="FF002060"/>
      </bottom>
      <diagonal/>
    </border>
    <border>
      <left style="thin">
        <color rgb="FF002060"/>
      </left>
      <right style="thin">
        <color rgb="FF002060"/>
      </right>
      <top/>
      <bottom style="thick">
        <color rgb="FF002060"/>
      </bottom>
      <diagonal/>
    </border>
    <border>
      <left style="thin">
        <color rgb="FF002060"/>
      </left>
      <right style="double">
        <color rgb="FF002060"/>
      </right>
      <top/>
      <bottom style="thick">
        <color rgb="FF002060"/>
      </bottom>
      <diagonal/>
    </border>
    <border>
      <left style="thin">
        <color rgb="FF002060"/>
      </left>
      <right style="thick">
        <color rgb="FF002060"/>
      </right>
      <top/>
      <bottom style="thick">
        <color rgb="FF002060"/>
      </bottom>
      <diagonal/>
    </border>
    <border>
      <left style="medium">
        <color rgb="FF002060"/>
      </left>
      <right style="double">
        <color rgb="FF002060"/>
      </right>
      <top style="thick">
        <color rgb="FF002060"/>
      </top>
      <bottom/>
      <diagonal/>
    </border>
    <border>
      <left style="medium">
        <color rgb="FF002060"/>
      </left>
      <right style="double">
        <color rgb="FF002060"/>
      </right>
      <top/>
      <bottom style="medium">
        <color rgb="FF002060"/>
      </bottom>
      <diagonal/>
    </border>
    <border>
      <left style="medium">
        <color rgb="FF002060"/>
      </left>
      <right style="double">
        <color rgb="FF002060"/>
      </right>
      <top/>
      <bottom/>
      <diagonal/>
    </border>
    <border>
      <left style="thick">
        <color rgb="FF002060"/>
      </left>
      <right style="medium">
        <color rgb="FF002060"/>
      </right>
      <top style="thin">
        <color indexed="8"/>
      </top>
      <bottom style="thick">
        <color rgb="FF002060"/>
      </bottom>
      <diagonal/>
    </border>
    <border>
      <left style="medium">
        <color rgb="FF002060"/>
      </left>
      <right style="medium">
        <color rgb="FF002060"/>
      </right>
      <top style="thin">
        <color indexed="8"/>
      </top>
      <bottom style="thick">
        <color rgb="FF002060"/>
      </bottom>
      <diagonal/>
    </border>
    <border>
      <left style="medium">
        <color rgb="FF002060"/>
      </left>
      <right style="medium">
        <color rgb="FF002060"/>
      </right>
      <top style="thin">
        <color indexed="64"/>
      </top>
      <bottom style="thick">
        <color rgb="FF002060"/>
      </bottom>
      <diagonal/>
    </border>
    <border>
      <left style="medium">
        <color rgb="FF002060"/>
      </left>
      <right style="double">
        <color rgb="FF002060"/>
      </right>
      <top style="thin">
        <color indexed="64"/>
      </top>
      <bottom style="thick">
        <color rgb="FF002060"/>
      </bottom>
      <diagonal/>
    </border>
    <border>
      <left/>
      <right style="medium">
        <color rgb="FF002060"/>
      </right>
      <top style="thin">
        <color indexed="64"/>
      </top>
      <bottom style="thick">
        <color rgb="FF002060"/>
      </bottom>
      <diagonal/>
    </border>
    <border>
      <left style="medium">
        <color rgb="FF002060"/>
      </left>
      <right style="thick">
        <color rgb="FF002060"/>
      </right>
      <top style="thin">
        <color indexed="64"/>
      </top>
      <bottom style="thick">
        <color rgb="FF002060"/>
      </bottom>
      <diagonal/>
    </border>
    <border>
      <left style="medium">
        <color rgb="FF002060"/>
      </left>
      <right style="double">
        <color rgb="FF002060"/>
      </right>
      <top style="thick">
        <color rgb="FF002060"/>
      </top>
      <bottom style="medium">
        <color rgb="FF002060"/>
      </bottom>
      <diagonal/>
    </border>
    <border>
      <left style="medium">
        <color rgb="FF002060"/>
      </left>
      <right style="double">
        <color rgb="FF002060"/>
      </right>
      <top/>
      <bottom style="thick">
        <color rgb="FF002060"/>
      </bottom>
      <diagonal/>
    </border>
    <border>
      <left style="thin">
        <color auto="1"/>
      </left>
      <right/>
      <top style="medium">
        <color auto="1"/>
      </top>
      <bottom/>
      <diagonal/>
    </border>
    <border>
      <left style="medium">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indexed="64"/>
      </left>
      <right style="medium">
        <color indexed="64"/>
      </right>
      <top style="hair">
        <color auto="1"/>
      </top>
      <bottom style="hair">
        <color auto="1"/>
      </bottom>
      <diagonal/>
    </border>
    <border>
      <left style="thin">
        <color auto="1"/>
      </left>
      <right/>
      <top/>
      <bottom style="medium">
        <color auto="1"/>
      </bottom>
      <diagonal/>
    </border>
    <border>
      <left style="medium">
        <color auto="1"/>
      </left>
      <right/>
      <top/>
      <bottom/>
      <diagonal/>
    </border>
    <border>
      <left style="medium">
        <color auto="1"/>
      </left>
      <right/>
      <top/>
      <bottom style="thick">
        <color rgb="FF002060"/>
      </bottom>
      <diagonal/>
    </border>
    <border>
      <left style="medium">
        <color auto="1"/>
      </left>
      <right style="medium">
        <color auto="1"/>
      </right>
      <top/>
      <bottom/>
      <diagonal/>
    </border>
    <border>
      <left style="thick">
        <color theme="3" tint="-0.24994659260841701"/>
      </left>
      <right/>
      <top style="thick">
        <color theme="3" tint="-0.24994659260841701"/>
      </top>
      <bottom style="thick">
        <color theme="3" tint="-0.24994659260841701"/>
      </bottom>
      <diagonal/>
    </border>
    <border>
      <left style="thick">
        <color theme="3" tint="-0.24994659260841701"/>
      </left>
      <right style="thick">
        <color theme="3" tint="-0.24994659260841701"/>
      </right>
      <top style="thick">
        <color theme="3" tint="-0.24994659260841701"/>
      </top>
      <bottom style="thick">
        <color theme="3" tint="-0.24994659260841701"/>
      </bottom>
      <diagonal/>
    </border>
    <border>
      <left style="medium">
        <color rgb="FF002060"/>
      </left>
      <right style="medium">
        <color indexed="64"/>
      </right>
      <top style="medium">
        <color indexed="64"/>
      </top>
      <bottom/>
      <diagonal/>
    </border>
    <border>
      <left style="medium">
        <color indexed="64"/>
      </left>
      <right/>
      <top/>
      <bottom style="medium">
        <color rgb="FF002060"/>
      </bottom>
      <diagonal/>
    </border>
    <border>
      <left style="medium">
        <color rgb="FF002060"/>
      </left>
      <right style="medium">
        <color indexed="64"/>
      </right>
      <top/>
      <bottom style="medium">
        <color rgb="FF002060"/>
      </bottom>
      <diagonal/>
    </border>
    <border>
      <left style="medium">
        <color rgb="FF002060"/>
      </left>
      <right style="medium">
        <color indexed="64"/>
      </right>
      <top style="medium">
        <color indexed="64"/>
      </top>
      <bottom style="medium">
        <color rgb="FF002060"/>
      </bottom>
      <diagonal/>
    </border>
    <border>
      <left/>
      <right style="medium">
        <color rgb="FF002060"/>
      </right>
      <top style="medium">
        <color rgb="FF002060"/>
      </top>
      <bottom style="medium">
        <color indexed="64"/>
      </bottom>
      <diagonal/>
    </border>
  </borders>
  <cellStyleXfs count="61">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1" fillId="0" borderId="0"/>
    <xf numFmtId="0" fontId="52" fillId="0" borderId="0"/>
    <xf numFmtId="0" fontId="55" fillId="0" borderId="0"/>
    <xf numFmtId="0" fontId="2" fillId="0" borderId="0"/>
    <xf numFmtId="0" fontId="56" fillId="0" borderId="0"/>
    <xf numFmtId="0" fontId="2" fillId="0" borderId="0"/>
    <xf numFmtId="0" fontId="69" fillId="0" borderId="0"/>
    <xf numFmtId="40" fontId="56" fillId="0" borderId="0" applyFont="0" applyFill="0" applyBorder="0" applyAlignment="0" applyProtection="0"/>
    <xf numFmtId="0" fontId="2" fillId="0" borderId="0"/>
    <xf numFmtId="0" fontId="57" fillId="0" borderId="0"/>
    <xf numFmtId="0" fontId="2" fillId="0" borderId="0"/>
    <xf numFmtId="0" fontId="80" fillId="0" borderId="0"/>
    <xf numFmtId="165" fontId="80"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56" fillId="0" borderId="0"/>
    <xf numFmtId="43" fontId="2" fillId="0" borderId="0" applyFont="0" applyFill="0" applyBorder="0" applyAlignment="0" applyProtection="0"/>
    <xf numFmtId="0" fontId="56" fillId="0" borderId="0"/>
    <xf numFmtId="165" fontId="2" fillId="0" borderId="0" applyFont="0" applyFill="0" applyBorder="0" applyAlignment="0" applyProtection="0"/>
    <xf numFmtId="0" fontId="56" fillId="0" borderId="0"/>
    <xf numFmtId="40" fontId="56" fillId="0" borderId="0" applyFont="0" applyFill="0" applyBorder="0" applyAlignment="0" applyProtection="0"/>
    <xf numFmtId="0" fontId="56" fillId="0" borderId="0"/>
    <xf numFmtId="0" fontId="56" fillId="0" borderId="0"/>
    <xf numFmtId="0" fontId="1" fillId="0" borderId="0"/>
    <xf numFmtId="0" fontId="1" fillId="0" borderId="0"/>
    <xf numFmtId="43" fontId="129" fillId="0" borderId="0" applyFont="0" applyFill="0" applyBorder="0" applyAlignment="0" applyProtection="0"/>
    <xf numFmtId="165" fontId="1" fillId="0" borderId="0" applyFont="0" applyFill="0" applyBorder="0" applyAlignment="0" applyProtection="0"/>
    <xf numFmtId="0" fontId="2" fillId="0" borderId="0"/>
    <xf numFmtId="0" fontId="56" fillId="0" borderId="0"/>
    <xf numFmtId="0" fontId="2" fillId="0" borderId="0"/>
    <xf numFmtId="43" fontId="2" fillId="0" borderId="0" applyFont="0" applyFill="0" applyBorder="0" applyAlignment="0" applyProtection="0"/>
    <xf numFmtId="40" fontId="56"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0" fontId="2" fillId="0" borderId="0"/>
    <xf numFmtId="0" fontId="1" fillId="0" borderId="0"/>
    <xf numFmtId="0" fontId="1" fillId="0" borderId="0"/>
    <xf numFmtId="0" fontId="2" fillId="0" borderId="0"/>
    <xf numFmtId="43"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185" fillId="0" borderId="0"/>
  </cellStyleXfs>
  <cellXfs count="3757">
    <xf numFmtId="0" fontId="0" fillId="0" borderId="0" xfId="0"/>
    <xf numFmtId="0" fontId="3" fillId="2" borderId="0" xfId="4" applyFont="1" applyFill="1" applyAlignment="1">
      <alignment vertical="center"/>
    </xf>
    <xf numFmtId="0" fontId="3" fillId="2" borderId="0" xfId="12" applyFont="1" applyFill="1" applyAlignment="1">
      <alignment vertical="center"/>
    </xf>
    <xf numFmtId="0" fontId="6" fillId="2" borderId="0" xfId="3" applyFont="1" applyFill="1" applyAlignment="1">
      <alignment vertical="center"/>
    </xf>
    <xf numFmtId="0" fontId="3" fillId="2" borderId="0" xfId="3" applyFont="1" applyFill="1" applyAlignment="1">
      <alignment vertical="center"/>
    </xf>
    <xf numFmtId="0" fontId="7" fillId="3" borderId="2" xfId="3" applyFont="1" applyFill="1" applyBorder="1" applyAlignment="1">
      <alignment horizontal="center" vertical="center"/>
    </xf>
    <xf numFmtId="0" fontId="8" fillId="3" borderId="2" xfId="3" applyFont="1" applyFill="1" applyBorder="1" applyAlignment="1">
      <alignment horizontal="center" vertical="center"/>
    </xf>
    <xf numFmtId="0" fontId="8" fillId="3" borderId="3" xfId="3" applyFont="1" applyFill="1" applyBorder="1" applyAlignment="1">
      <alignment horizontal="center" vertical="center"/>
    </xf>
    <xf numFmtId="0" fontId="8" fillId="3" borderId="4" xfId="3" applyFont="1" applyFill="1" applyBorder="1" applyAlignment="1">
      <alignment horizontal="center" vertical="center"/>
    </xf>
    <xf numFmtId="0" fontId="8" fillId="3" borderId="5" xfId="3" applyFont="1" applyFill="1" applyBorder="1" applyAlignment="1">
      <alignment horizontal="center" vertical="center"/>
    </xf>
    <xf numFmtId="0" fontId="9" fillId="2" borderId="0" xfId="4" applyFont="1" applyFill="1" applyAlignment="1">
      <alignment vertical="center"/>
    </xf>
    <xf numFmtId="0" fontId="8" fillId="3" borderId="6" xfId="3" applyFont="1" applyFill="1" applyBorder="1" applyAlignment="1">
      <alignment horizontal="left" vertical="center"/>
    </xf>
    <xf numFmtId="0" fontId="11" fillId="0" borderId="6" xfId="3" applyFont="1" applyFill="1" applyBorder="1" applyAlignment="1">
      <alignment horizontal="left" vertical="center"/>
    </xf>
    <xf numFmtId="0" fontId="12" fillId="2" borderId="6" xfId="3" applyFont="1" applyFill="1" applyBorder="1" applyAlignment="1">
      <alignment horizontal="left" vertical="center"/>
    </xf>
    <xf numFmtId="3" fontId="12" fillId="2" borderId="7" xfId="5" applyNumberFormat="1" applyFont="1" applyFill="1" applyBorder="1" applyAlignment="1">
      <alignment horizontal="right" vertical="center"/>
    </xf>
    <xf numFmtId="3" fontId="12" fillId="2" borderId="8" xfId="5" applyNumberFormat="1" applyFont="1" applyFill="1" applyBorder="1" applyAlignment="1">
      <alignment horizontal="right" vertical="center"/>
    </xf>
    <xf numFmtId="3" fontId="12" fillId="2" borderId="8" xfId="4" applyNumberFormat="1" applyFont="1" applyFill="1" applyBorder="1" applyAlignment="1">
      <alignment horizontal="right" vertical="center"/>
    </xf>
    <xf numFmtId="3" fontId="12" fillId="2" borderId="9" xfId="4" applyNumberFormat="1" applyFont="1" applyFill="1" applyBorder="1" applyAlignment="1">
      <alignment horizontal="center" vertical="center"/>
    </xf>
    <xf numFmtId="3" fontId="12" fillId="2" borderId="8" xfId="4" quotePrefix="1" applyNumberFormat="1" applyFont="1" applyFill="1" applyBorder="1" applyAlignment="1">
      <alignment horizontal="right" vertical="center"/>
    </xf>
    <xf numFmtId="3" fontId="12" fillId="0" borderId="8" xfId="4" quotePrefix="1" applyNumberFormat="1" applyFont="1" applyFill="1" applyBorder="1" applyAlignment="1">
      <alignment horizontal="right" vertical="center"/>
    </xf>
    <xf numFmtId="3" fontId="12" fillId="0" borderId="9" xfId="4" quotePrefix="1" applyNumberFormat="1" applyFont="1" applyFill="1" applyBorder="1" applyAlignment="1">
      <alignment horizontal="right" vertical="center"/>
    </xf>
    <xf numFmtId="3" fontId="12" fillId="2" borderId="8" xfId="5" quotePrefix="1" applyNumberFormat="1" applyFont="1" applyFill="1" applyBorder="1" applyAlignment="1">
      <alignment horizontal="right" vertical="center"/>
    </xf>
    <xf numFmtId="3" fontId="12" fillId="0" borderId="8" xfId="5" quotePrefix="1" applyNumberFormat="1" applyFont="1" applyFill="1" applyBorder="1" applyAlignment="1">
      <alignment horizontal="right" vertical="center"/>
    </xf>
    <xf numFmtId="0" fontId="8" fillId="3" borderId="14" xfId="3" applyFont="1" applyFill="1" applyBorder="1" applyAlignment="1">
      <alignment horizontal="left" vertical="center"/>
    </xf>
    <xf numFmtId="0" fontId="12" fillId="0" borderId="6" xfId="3" applyFont="1" applyFill="1" applyBorder="1" applyAlignment="1">
      <alignment horizontal="left" vertical="center"/>
    </xf>
    <xf numFmtId="166" fontId="12" fillId="0" borderId="7" xfId="5" applyNumberFormat="1" applyFont="1" applyFill="1" applyBorder="1" applyAlignment="1">
      <alignment horizontal="right" vertical="center"/>
    </xf>
    <xf numFmtId="166" fontId="12" fillId="0" borderId="8" xfId="5" quotePrefix="1" applyNumberFormat="1" applyFont="1" applyFill="1" applyBorder="1" applyAlignment="1">
      <alignment horizontal="right" vertical="center"/>
    </xf>
    <xf numFmtId="3" fontId="12" fillId="0" borderId="9" xfId="5" quotePrefix="1" applyNumberFormat="1" applyFont="1" applyFill="1" applyBorder="1" applyAlignment="1">
      <alignment horizontal="right" vertical="center"/>
    </xf>
    <xf numFmtId="3" fontId="12" fillId="0" borderId="7" xfId="5" applyNumberFormat="1" applyFont="1" applyFill="1" applyBorder="1" applyAlignment="1">
      <alignment horizontal="right" vertical="center"/>
    </xf>
    <xf numFmtId="3" fontId="12" fillId="0" borderId="7" xfId="5" quotePrefix="1" applyNumberFormat="1" applyFont="1" applyFill="1" applyBorder="1" applyAlignment="1">
      <alignment horizontal="right" vertical="center"/>
    </xf>
    <xf numFmtId="167" fontId="12" fillId="2" borderId="7" xfId="5" applyNumberFormat="1" applyFont="1" applyFill="1" applyBorder="1" applyAlignment="1">
      <alignment vertical="center"/>
    </xf>
    <xf numFmtId="167" fontId="12" fillId="2" borderId="8" xfId="5" applyNumberFormat="1" applyFont="1" applyFill="1" applyBorder="1" applyAlignment="1">
      <alignment vertical="center"/>
    </xf>
    <xf numFmtId="168" fontId="12" fillId="2" borderId="8" xfId="5" applyNumberFormat="1" applyFont="1" applyFill="1" applyBorder="1" applyAlignment="1">
      <alignment horizontal="right" vertical="center"/>
    </xf>
    <xf numFmtId="169" fontId="12" fillId="2" borderId="8" xfId="6" applyNumberFormat="1" applyFont="1" applyFill="1" applyBorder="1" applyAlignment="1">
      <alignment horizontal="right" vertical="center" wrapText="1"/>
    </xf>
    <xf numFmtId="169" fontId="12" fillId="0" borderId="9" xfId="6" applyNumberFormat="1" applyFont="1" applyFill="1" applyBorder="1" applyAlignment="1">
      <alignment horizontal="right" vertical="center" wrapText="1"/>
    </xf>
    <xf numFmtId="167" fontId="12" fillId="2" borderId="8" xfId="6" applyNumberFormat="1" applyFont="1" applyFill="1" applyBorder="1" applyAlignment="1">
      <alignment horizontal="right" vertical="center" wrapText="1"/>
    </xf>
    <xf numFmtId="3" fontId="12" fillId="2" borderId="9" xfId="4" quotePrefix="1" applyNumberFormat="1" applyFont="1" applyFill="1" applyBorder="1" applyAlignment="1">
      <alignment horizontal="right" vertical="center"/>
    </xf>
    <xf numFmtId="168" fontId="12" fillId="0" borderId="7" xfId="5" applyNumberFormat="1" applyFont="1" applyFill="1" applyBorder="1" applyAlignment="1">
      <alignment horizontal="right" vertical="center"/>
    </xf>
    <xf numFmtId="168" fontId="12" fillId="0" borderId="8" xfId="5" applyNumberFormat="1" applyFont="1" applyFill="1" applyBorder="1" applyAlignment="1">
      <alignment horizontal="right" vertical="center"/>
    </xf>
    <xf numFmtId="1" fontId="12" fillId="2" borderId="7" xfId="3" quotePrefix="1" applyNumberFormat="1" applyFont="1" applyFill="1" applyBorder="1" applyAlignment="1">
      <alignment horizontal="right" vertical="center"/>
    </xf>
    <xf numFmtId="1" fontId="12" fillId="2" borderId="8" xfId="3" quotePrefix="1" applyNumberFormat="1" applyFont="1" applyFill="1" applyBorder="1" applyAlignment="1">
      <alignment horizontal="right" vertical="center"/>
    </xf>
    <xf numFmtId="3" fontId="12" fillId="2" borderId="8" xfId="7" quotePrefix="1" applyNumberFormat="1" applyFont="1" applyFill="1" applyBorder="1" applyAlignment="1">
      <alignment horizontal="right" vertical="center"/>
    </xf>
    <xf numFmtId="3" fontId="12" fillId="2" borderId="9" xfId="7" quotePrefix="1" applyNumberFormat="1" applyFont="1" applyFill="1" applyBorder="1" applyAlignment="1">
      <alignment horizontal="right" vertical="center"/>
    </xf>
    <xf numFmtId="3" fontId="12" fillId="2" borderId="8" xfId="3" quotePrefix="1" applyNumberFormat="1" applyFont="1" applyFill="1" applyBorder="1" applyAlignment="1">
      <alignment horizontal="right" vertical="center"/>
    </xf>
    <xf numFmtId="49" fontId="12" fillId="2" borderId="8" xfId="3" quotePrefix="1" applyNumberFormat="1" applyFont="1" applyFill="1" applyBorder="1" applyAlignment="1">
      <alignment horizontal="right" vertical="center"/>
    </xf>
    <xf numFmtId="170" fontId="12" fillId="2" borderId="8" xfId="3" applyNumberFormat="1" applyFont="1" applyFill="1" applyBorder="1" applyAlignment="1">
      <alignment horizontal="right" vertical="center"/>
    </xf>
    <xf numFmtId="170" fontId="12" fillId="2" borderId="8" xfId="3" quotePrefix="1" applyNumberFormat="1" applyFont="1" applyFill="1" applyBorder="1" applyAlignment="1">
      <alignment horizontal="right" vertical="center"/>
    </xf>
    <xf numFmtId="49" fontId="12" fillId="2" borderId="8" xfId="5" applyNumberFormat="1" applyFont="1" applyFill="1" applyBorder="1" applyAlignment="1">
      <alignment horizontal="right" vertical="center"/>
    </xf>
    <xf numFmtId="170" fontId="12" fillId="2" borderId="9" xfId="3" quotePrefix="1" applyNumberFormat="1" applyFont="1" applyFill="1" applyBorder="1" applyAlignment="1">
      <alignment horizontal="right" vertical="center"/>
    </xf>
    <xf numFmtId="0" fontId="12" fillId="2" borderId="6" xfId="3" applyFont="1" applyFill="1" applyBorder="1" applyAlignment="1">
      <alignment horizontal="left"/>
    </xf>
    <xf numFmtId="164" fontId="12" fillId="2" borderId="7" xfId="1" quotePrefix="1" applyNumberFormat="1" applyFont="1" applyFill="1" applyBorder="1" applyAlignment="1">
      <alignment horizontal="right" vertical="center"/>
    </xf>
    <xf numFmtId="164" fontId="12" fillId="2" borderId="8" xfId="1" applyNumberFormat="1" applyFont="1" applyFill="1" applyBorder="1" applyAlignment="1">
      <alignment horizontal="right" vertical="center"/>
    </xf>
    <xf numFmtId="164" fontId="12" fillId="2" borderId="8" xfId="1" quotePrefix="1" applyNumberFormat="1" applyFont="1" applyFill="1" applyBorder="1" applyAlignment="1">
      <alignment horizontal="right" vertical="center"/>
    </xf>
    <xf numFmtId="3" fontId="12" fillId="0" borderId="8" xfId="5" applyNumberFormat="1" applyFont="1" applyFill="1" applyBorder="1" applyAlignment="1">
      <alignment horizontal="right" vertical="center"/>
    </xf>
    <xf numFmtId="3" fontId="12" fillId="0" borderId="8" xfId="4" applyNumberFormat="1" applyFont="1" applyFill="1" applyBorder="1" applyAlignment="1">
      <alignment horizontal="right" vertical="center"/>
    </xf>
    <xf numFmtId="168" fontId="12" fillId="0" borderId="8" xfId="5" quotePrefix="1" applyNumberFormat="1" applyFont="1" applyFill="1" applyBorder="1" applyAlignment="1">
      <alignment horizontal="right" vertical="center"/>
    </xf>
    <xf numFmtId="166" fontId="12" fillId="0" borderId="8" xfId="4" quotePrefix="1" applyNumberFormat="1" applyFont="1" applyFill="1" applyBorder="1" applyAlignment="1">
      <alignment horizontal="right" vertical="center"/>
    </xf>
    <xf numFmtId="166" fontId="12" fillId="0" borderId="9" xfId="4" quotePrefix="1" applyNumberFormat="1" applyFont="1" applyFill="1" applyBorder="1" applyAlignment="1">
      <alignment horizontal="right" vertical="center"/>
    </xf>
    <xf numFmtId="167" fontId="12" fillId="0" borderId="8" xfId="6" applyNumberFormat="1" applyFont="1" applyFill="1" applyBorder="1" applyAlignment="1">
      <alignment horizontal="right" vertical="center" wrapText="1"/>
    </xf>
    <xf numFmtId="167" fontId="12" fillId="0" borderId="9" xfId="6" applyNumberFormat="1" applyFont="1" applyFill="1" applyBorder="1" applyAlignment="1">
      <alignment horizontal="right" vertical="center" wrapText="1"/>
    </xf>
    <xf numFmtId="167" fontId="12" fillId="0" borderId="8" xfId="5" applyNumberFormat="1" applyFont="1" applyFill="1" applyBorder="1" applyAlignment="1">
      <alignment vertical="center"/>
    </xf>
    <xf numFmtId="171" fontId="12" fillId="0" borderId="8" xfId="1" applyNumberFormat="1" applyFont="1" applyFill="1" applyBorder="1" applyAlignment="1">
      <alignment horizontal="right" vertical="center" wrapText="1"/>
    </xf>
    <xf numFmtId="171" fontId="12" fillId="0" borderId="9" xfId="1" applyNumberFormat="1" applyFont="1" applyFill="1" applyBorder="1" applyAlignment="1">
      <alignment horizontal="right" vertical="center" wrapText="1"/>
    </xf>
    <xf numFmtId="0" fontId="12" fillId="0" borderId="6" xfId="8" applyFont="1" applyFill="1" applyBorder="1" applyAlignment="1">
      <alignment horizontal="left" vertical="center"/>
    </xf>
    <xf numFmtId="3" fontId="12" fillId="0" borderId="7" xfId="5" applyNumberFormat="1" applyFont="1" applyFill="1" applyBorder="1" applyAlignment="1">
      <alignment horizontal="right"/>
    </xf>
    <xf numFmtId="3" fontId="12" fillId="0" borderId="8" xfId="5" applyNumberFormat="1" applyFont="1" applyFill="1" applyBorder="1" applyAlignment="1">
      <alignment horizontal="right"/>
    </xf>
    <xf numFmtId="3" fontId="12" fillId="0" borderId="8" xfId="9" applyNumberFormat="1" applyFont="1" applyFill="1" applyBorder="1" applyAlignment="1">
      <alignment horizontal="right"/>
    </xf>
    <xf numFmtId="3" fontId="12" fillId="0" borderId="8" xfId="10" applyNumberFormat="1" applyFont="1" applyFill="1" applyBorder="1"/>
    <xf numFmtId="3" fontId="12" fillId="0" borderId="9" xfId="10" applyNumberFormat="1" applyFont="1" applyFill="1" applyBorder="1" applyAlignment="1">
      <alignment vertical="center"/>
    </xf>
    <xf numFmtId="168" fontId="12" fillId="0" borderId="7" xfId="5" applyNumberFormat="1" applyFont="1" applyFill="1" applyBorder="1" applyAlignment="1">
      <alignment horizontal="right"/>
    </xf>
    <xf numFmtId="168" fontId="12" fillId="0" borderId="8" xfId="10" applyNumberFormat="1" applyFont="1" applyFill="1" applyBorder="1"/>
    <xf numFmtId="168" fontId="12" fillId="0" borderId="9" xfId="10" applyNumberFormat="1" applyFont="1" applyFill="1" applyBorder="1"/>
    <xf numFmtId="3" fontId="12" fillId="0" borderId="8" xfId="0" applyNumberFormat="1" applyFont="1" applyFill="1" applyBorder="1" applyAlignment="1">
      <alignment vertical="center"/>
    </xf>
    <xf numFmtId="3" fontId="12" fillId="0" borderId="9" xfId="0" applyNumberFormat="1" applyFont="1" applyFill="1" applyBorder="1" applyAlignment="1">
      <alignment vertical="center"/>
    </xf>
    <xf numFmtId="166" fontId="12" fillId="0" borderId="7" xfId="5" applyNumberFormat="1" applyFont="1" applyFill="1" applyBorder="1" applyAlignment="1">
      <alignment horizontal="right"/>
    </xf>
    <xf numFmtId="166" fontId="12" fillId="0" borderId="8" xfId="10" applyNumberFormat="1" applyFont="1" applyFill="1" applyBorder="1"/>
    <xf numFmtId="166" fontId="12" fillId="0" borderId="9" xfId="10" applyNumberFormat="1" applyFont="1" applyFill="1" applyBorder="1"/>
    <xf numFmtId="0" fontId="7" fillId="3" borderId="10" xfId="3" applyFont="1" applyFill="1" applyBorder="1" applyAlignment="1">
      <alignment horizontal="left" vertical="center"/>
    </xf>
    <xf numFmtId="0" fontId="12" fillId="0" borderId="10" xfId="3" applyFont="1" applyFill="1" applyBorder="1" applyAlignment="1">
      <alignment horizontal="left" vertical="center"/>
    </xf>
    <xf numFmtId="0" fontId="12" fillId="2" borderId="10" xfId="3" applyFont="1" applyFill="1" applyBorder="1" applyAlignment="1">
      <alignment horizontal="left" vertical="center"/>
    </xf>
    <xf numFmtId="0" fontId="12" fillId="2" borderId="11" xfId="4" applyFont="1" applyFill="1" applyBorder="1" applyAlignment="1">
      <alignment vertical="center"/>
    </xf>
    <xf numFmtId="0" fontId="12" fillId="2" borderId="12" xfId="4" applyFont="1" applyFill="1" applyBorder="1" applyAlignment="1">
      <alignment vertical="center"/>
    </xf>
    <xf numFmtId="0" fontId="12" fillId="2" borderId="13" xfId="4" applyFont="1" applyFill="1" applyBorder="1" applyAlignment="1">
      <alignment vertical="center"/>
    </xf>
    <xf numFmtId="0" fontId="14" fillId="2" borderId="0" xfId="3" applyFont="1" applyFill="1" applyAlignment="1">
      <alignment vertical="center"/>
    </xf>
    <xf numFmtId="0" fontId="15" fillId="2" borderId="0" xfId="3" applyFont="1" applyFill="1" applyAlignment="1">
      <alignment vertical="center"/>
    </xf>
    <xf numFmtId="0" fontId="15" fillId="2" borderId="0" xfId="4" applyFont="1" applyFill="1" applyAlignment="1">
      <alignment vertical="center"/>
    </xf>
    <xf numFmtId="0" fontId="16" fillId="2" borderId="0" xfId="4" applyFont="1" applyFill="1" applyAlignment="1">
      <alignment vertical="center"/>
    </xf>
    <xf numFmtId="0" fontId="12" fillId="2" borderId="0" xfId="4" applyFont="1" applyFill="1" applyAlignment="1">
      <alignment vertical="center"/>
    </xf>
    <xf numFmtId="172" fontId="15" fillId="2" borderId="0" xfId="4" applyNumberFormat="1" applyFont="1" applyFill="1" applyAlignment="1">
      <alignment vertical="center"/>
    </xf>
    <xf numFmtId="172" fontId="16" fillId="2" borderId="0" xfId="4" applyNumberFormat="1" applyFont="1" applyFill="1" applyAlignment="1">
      <alignment vertical="center"/>
    </xf>
    <xf numFmtId="0" fontId="14" fillId="2" borderId="0" xfId="11" applyFont="1" applyFill="1" applyAlignment="1">
      <alignment vertical="center"/>
    </xf>
    <xf numFmtId="166" fontId="15" fillId="2" borderId="0" xfId="4" applyNumberFormat="1" applyFont="1" applyFill="1" applyAlignment="1">
      <alignment vertical="center"/>
    </xf>
    <xf numFmtId="3" fontId="16" fillId="2" borderId="0" xfId="5" applyNumberFormat="1" applyFont="1" applyFill="1" applyBorder="1" applyAlignment="1">
      <alignment horizontal="right"/>
    </xf>
    <xf numFmtId="0" fontId="15" fillId="2" borderId="0" xfId="11" quotePrefix="1" applyFont="1" applyFill="1" applyAlignment="1">
      <alignment horizontal="left" vertical="center"/>
    </xf>
    <xf numFmtId="0" fontId="15" fillId="2" borderId="0" xfId="11" quotePrefix="1" applyFont="1" applyFill="1" applyAlignment="1">
      <alignment horizontal="left" vertical="center" wrapText="1"/>
    </xf>
    <xf numFmtId="0" fontId="12" fillId="2" borderId="0" xfId="12" applyFont="1" applyFill="1" applyAlignment="1">
      <alignment vertical="center"/>
    </xf>
    <xf numFmtId="0" fontId="9" fillId="2" borderId="0" xfId="12" applyFont="1" applyFill="1" applyAlignment="1">
      <alignment vertical="center"/>
    </xf>
    <xf numFmtId="0" fontId="15" fillId="2" borderId="0" xfId="11" quotePrefix="1" applyFont="1" applyFill="1" applyBorder="1" applyAlignment="1">
      <alignment horizontal="left" vertical="center"/>
    </xf>
    <xf numFmtId="0" fontId="15" fillId="2" borderId="0" xfId="11" quotePrefix="1" applyFont="1" applyFill="1" applyBorder="1" applyAlignment="1">
      <alignment horizontal="left" vertical="center" wrapText="1"/>
    </xf>
    <xf numFmtId="0" fontId="15" fillId="2" borderId="0" xfId="11" applyFont="1" applyFill="1" applyAlignment="1">
      <alignment vertical="center"/>
    </xf>
    <xf numFmtId="0" fontId="17" fillId="2" borderId="0" xfId="11" applyFont="1" applyFill="1" applyAlignment="1">
      <alignment vertical="center"/>
    </xf>
    <xf numFmtId="0" fontId="18" fillId="2" borderId="0" xfId="3" applyFont="1" applyFill="1" applyAlignment="1">
      <alignment vertical="center"/>
    </xf>
    <xf numFmtId="0" fontId="19" fillId="2" borderId="0" xfId="3" applyFont="1" applyFill="1" applyAlignment="1">
      <alignment vertical="center"/>
    </xf>
    <xf numFmtId="0" fontId="19" fillId="2" borderId="0" xfId="4" applyFont="1" applyFill="1" applyAlignment="1">
      <alignment vertical="center"/>
    </xf>
    <xf numFmtId="0" fontId="20" fillId="2" borderId="0" xfId="3" applyFont="1" applyFill="1" applyAlignment="1">
      <alignment vertical="center"/>
    </xf>
    <xf numFmtId="0" fontId="9" fillId="2" borderId="0" xfId="3" applyFont="1" applyFill="1" applyAlignment="1">
      <alignment vertical="center"/>
    </xf>
    <xf numFmtId="172" fontId="9" fillId="2" borderId="0" xfId="2" applyNumberFormat="1" applyFont="1" applyFill="1" applyAlignment="1">
      <alignment vertical="center"/>
    </xf>
    <xf numFmtId="0" fontId="12" fillId="2" borderId="0" xfId="3" applyFont="1" applyFill="1" applyAlignment="1">
      <alignment vertical="center"/>
    </xf>
    <xf numFmtId="164" fontId="21" fillId="2" borderId="0" xfId="1" applyNumberFormat="1" applyFont="1" applyFill="1" applyAlignment="1">
      <alignment vertical="center"/>
    </xf>
    <xf numFmtId="0" fontId="21" fillId="2" borderId="0" xfId="4" applyFont="1" applyFill="1" applyAlignment="1">
      <alignment vertical="center"/>
    </xf>
    <xf numFmtId="0" fontId="24" fillId="2" borderId="0" xfId="0" applyFont="1" applyFill="1"/>
    <xf numFmtId="0" fontId="25" fillId="2" borderId="0" xfId="0" applyFont="1" applyFill="1"/>
    <xf numFmtId="0" fontId="25" fillId="2" borderId="0" xfId="0" applyFont="1" applyFill="1" applyAlignment="1">
      <alignment horizontal="right" indent="1"/>
    </xf>
    <xf numFmtId="0" fontId="26" fillId="3" borderId="2" xfId="0" applyFont="1" applyFill="1" applyBorder="1"/>
    <xf numFmtId="0" fontId="26" fillId="3" borderId="10" xfId="0" applyFont="1" applyFill="1" applyBorder="1"/>
    <xf numFmtId="0" fontId="26" fillId="3" borderId="16" xfId="0" applyFont="1" applyFill="1" applyBorder="1" applyAlignment="1">
      <alignment horizontal="center" vertical="center"/>
    </xf>
    <xf numFmtId="0" fontId="26" fillId="3" borderId="17" xfId="0" applyFont="1" applyFill="1" applyBorder="1" applyAlignment="1">
      <alignment horizontal="center" vertical="center"/>
    </xf>
    <xf numFmtId="0" fontId="26" fillId="3" borderId="1" xfId="0" applyFont="1" applyFill="1" applyBorder="1" applyAlignment="1">
      <alignment horizontal="center" vertical="center"/>
    </xf>
    <xf numFmtId="0" fontId="26" fillId="3" borderId="19" xfId="0" applyFont="1" applyFill="1" applyBorder="1" applyAlignment="1">
      <alignment horizontal="center" vertical="center"/>
    </xf>
    <xf numFmtId="0" fontId="25" fillId="3" borderId="20" xfId="0" applyFont="1" applyFill="1" applyBorder="1" applyAlignment="1">
      <alignment horizontal="right" vertical="center" indent="1"/>
    </xf>
    <xf numFmtId="168" fontId="26" fillId="2" borderId="20" xfId="0" applyNumberFormat="1" applyFont="1" applyFill="1" applyBorder="1" applyAlignment="1">
      <alignment horizontal="center" vertical="center"/>
    </xf>
    <xf numFmtId="168" fontId="26" fillId="2" borderId="21" xfId="0" applyNumberFormat="1" applyFont="1" applyFill="1" applyBorder="1" applyAlignment="1">
      <alignment horizontal="center" vertical="center"/>
    </xf>
    <xf numFmtId="168" fontId="26" fillId="2" borderId="22" xfId="0" applyNumberFormat="1" applyFont="1" applyFill="1" applyBorder="1" applyAlignment="1">
      <alignment horizontal="center" vertical="center"/>
    </xf>
    <xf numFmtId="1" fontId="25" fillId="2" borderId="18" xfId="0" applyNumberFormat="1" applyFont="1" applyFill="1" applyBorder="1" applyAlignment="1">
      <alignment horizontal="right" vertical="center" indent="1"/>
    </xf>
    <xf numFmtId="168" fontId="25" fillId="2" borderId="20" xfId="0" applyNumberFormat="1" applyFont="1" applyFill="1" applyBorder="1" applyAlignment="1">
      <alignment horizontal="center" vertical="center"/>
    </xf>
    <xf numFmtId="168" fontId="25" fillId="2" borderId="21" xfId="0" applyNumberFormat="1" applyFont="1" applyFill="1" applyBorder="1" applyAlignment="1">
      <alignment horizontal="center" vertical="center"/>
    </xf>
    <xf numFmtId="168" fontId="25" fillId="2" borderId="22" xfId="0" applyNumberFormat="1" applyFont="1" applyFill="1" applyBorder="1" applyAlignment="1">
      <alignment horizontal="center" vertical="center"/>
    </xf>
    <xf numFmtId="0" fontId="25" fillId="3" borderId="23" xfId="0" applyFont="1" applyFill="1" applyBorder="1" applyAlignment="1">
      <alignment horizontal="right" vertical="center" indent="1"/>
    </xf>
    <xf numFmtId="168" fontId="26" fillId="2" borderId="23" xfId="0" applyNumberFormat="1" applyFont="1" applyFill="1" applyBorder="1" applyAlignment="1">
      <alignment horizontal="center" vertical="center"/>
    </xf>
    <xf numFmtId="168" fontId="26" fillId="2" borderId="0" xfId="0" applyNumberFormat="1" applyFont="1" applyFill="1" applyBorder="1" applyAlignment="1">
      <alignment horizontal="center" vertical="center"/>
    </xf>
    <xf numFmtId="168" fontId="26" fillId="2" borderId="24" xfId="0" applyNumberFormat="1" applyFont="1" applyFill="1" applyBorder="1" applyAlignment="1">
      <alignment horizontal="center" vertical="center"/>
    </xf>
    <xf numFmtId="1" fontId="25" fillId="2" borderId="6" xfId="0" applyNumberFormat="1" applyFont="1" applyFill="1" applyBorder="1" applyAlignment="1">
      <alignment horizontal="right" vertical="center" indent="1"/>
    </xf>
    <xf numFmtId="168" fontId="25" fillId="2" borderId="23" xfId="0" applyNumberFormat="1" applyFont="1" applyFill="1" applyBorder="1" applyAlignment="1">
      <alignment horizontal="center" vertical="center"/>
    </xf>
    <xf numFmtId="168" fontId="25" fillId="2" borderId="0" xfId="0" applyNumberFormat="1" applyFont="1" applyFill="1" applyBorder="1" applyAlignment="1">
      <alignment horizontal="center" vertical="center"/>
    </xf>
    <xf numFmtId="168" fontId="25" fillId="2" borderId="24" xfId="0" applyNumberFormat="1" applyFont="1" applyFill="1" applyBorder="1" applyAlignment="1">
      <alignment horizontal="center" vertical="center"/>
    </xf>
    <xf numFmtId="168" fontId="25" fillId="2" borderId="0" xfId="0" applyNumberFormat="1" applyFont="1" applyFill="1"/>
    <xf numFmtId="1" fontId="25" fillId="3" borderId="10" xfId="0" applyNumberFormat="1" applyFont="1" applyFill="1" applyBorder="1" applyAlignment="1">
      <alignment horizontal="right" vertical="center" indent="1"/>
    </xf>
    <xf numFmtId="168" fontId="25" fillId="2" borderId="25" xfId="0" applyNumberFormat="1" applyFont="1" applyFill="1" applyBorder="1" applyAlignment="1">
      <alignment horizontal="center" vertical="center"/>
    </xf>
    <xf numFmtId="168" fontId="25" fillId="2" borderId="1" xfId="0" applyNumberFormat="1" applyFont="1" applyFill="1" applyBorder="1" applyAlignment="1">
      <alignment horizontal="center" vertical="center"/>
    </xf>
    <xf numFmtId="168" fontId="25" fillId="2" borderId="19" xfId="0" applyNumberFormat="1" applyFont="1" applyFill="1" applyBorder="1" applyAlignment="1">
      <alignment horizontal="center" vertical="center"/>
    </xf>
    <xf numFmtId="1" fontId="25" fillId="2" borderId="10" xfId="0" applyNumberFormat="1" applyFont="1" applyFill="1" applyBorder="1" applyAlignment="1">
      <alignment horizontal="right" vertical="center" indent="1"/>
    </xf>
    <xf numFmtId="0" fontId="25" fillId="2" borderId="0" xfId="0" applyFont="1" applyFill="1" applyBorder="1"/>
    <xf numFmtId="168" fontId="25" fillId="3" borderId="23" xfId="0" applyNumberFormat="1" applyFont="1" applyFill="1" applyBorder="1" applyAlignment="1">
      <alignment horizontal="right" indent="1"/>
    </xf>
    <xf numFmtId="168" fontId="25" fillId="2" borderId="23" xfId="0" applyNumberFormat="1" applyFont="1" applyFill="1" applyBorder="1" applyAlignment="1">
      <alignment horizontal="right" indent="1"/>
    </xf>
    <xf numFmtId="168" fontId="25" fillId="2" borderId="6" xfId="0" applyNumberFormat="1" applyFont="1" applyFill="1" applyBorder="1" applyAlignment="1">
      <alignment horizontal="right" indent="1"/>
    </xf>
    <xf numFmtId="168" fontId="25" fillId="2" borderId="0" xfId="0" applyNumberFormat="1" applyFont="1" applyFill="1" applyBorder="1"/>
    <xf numFmtId="17" fontId="25" fillId="3" borderId="23" xfId="0" applyNumberFormat="1" applyFont="1" applyFill="1" applyBorder="1" applyAlignment="1">
      <alignment horizontal="right" indent="1"/>
    </xf>
    <xf numFmtId="168" fontId="25" fillId="3" borderId="10" xfId="0" applyNumberFormat="1" applyFont="1" applyFill="1" applyBorder="1" applyAlignment="1">
      <alignment horizontal="right" indent="1"/>
    </xf>
    <xf numFmtId="168" fontId="25" fillId="2" borderId="10" xfId="0" applyNumberFormat="1" applyFont="1" applyFill="1" applyBorder="1" applyAlignment="1">
      <alignment horizontal="right" indent="1"/>
    </xf>
    <xf numFmtId="168" fontId="25" fillId="2" borderId="0" xfId="0" applyNumberFormat="1" applyFont="1" applyFill="1" applyBorder="1" applyAlignment="1">
      <alignment horizontal="right" indent="1"/>
    </xf>
    <xf numFmtId="173" fontId="25" fillId="2" borderId="0" xfId="0" applyNumberFormat="1" applyFont="1" applyFill="1" applyBorder="1" applyAlignment="1">
      <alignment horizontal="center" vertical="center"/>
    </xf>
    <xf numFmtId="0" fontId="25" fillId="2" borderId="0" xfId="0" applyFont="1" applyFill="1" applyBorder="1" applyAlignment="1">
      <alignment horizontal="right" indent="1"/>
    </xf>
    <xf numFmtId="0" fontId="28" fillId="2" borderId="0" xfId="0" applyFont="1" applyFill="1" applyAlignment="1">
      <alignment vertical="center"/>
    </xf>
    <xf numFmtId="0" fontId="25" fillId="2" borderId="0" xfId="0" applyFont="1" applyFill="1" applyAlignment="1">
      <alignment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3" borderId="22" xfId="0" applyFont="1" applyFill="1" applyBorder="1" applyAlignment="1">
      <alignment horizontal="center" vertical="center"/>
    </xf>
    <xf numFmtId="0" fontId="29" fillId="3" borderId="25"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19" xfId="0" applyFont="1" applyFill="1" applyBorder="1" applyAlignment="1">
      <alignment horizontal="center" vertical="center"/>
    </xf>
    <xf numFmtId="0" fontId="29" fillId="3" borderId="6" xfId="0" applyFont="1" applyFill="1" applyBorder="1" applyAlignment="1">
      <alignment horizontal="right" vertical="center"/>
    </xf>
    <xf numFmtId="3" fontId="23" fillId="2" borderId="20" xfId="0" applyNumberFormat="1" applyFont="1" applyFill="1" applyBorder="1" applyAlignment="1">
      <alignment horizontal="center" vertical="center"/>
    </xf>
    <xf numFmtId="3" fontId="23" fillId="2" borderId="21" xfId="0" applyNumberFormat="1" applyFont="1" applyFill="1" applyBorder="1" applyAlignment="1">
      <alignment horizontal="center" vertical="center"/>
    </xf>
    <xf numFmtId="3" fontId="23" fillId="2" borderId="22" xfId="0" applyNumberFormat="1" applyFont="1" applyFill="1" applyBorder="1" applyAlignment="1">
      <alignment horizontal="center" vertical="center"/>
    </xf>
    <xf numFmtId="0" fontId="23" fillId="3" borderId="6" xfId="0" applyFont="1" applyFill="1" applyBorder="1" applyAlignment="1">
      <alignment horizontal="right" vertical="center"/>
    </xf>
    <xf numFmtId="3" fontId="23" fillId="2" borderId="23" xfId="0" applyNumberFormat="1" applyFont="1" applyFill="1" applyBorder="1" applyAlignment="1">
      <alignment horizontal="center" vertical="center"/>
    </xf>
    <xf numFmtId="3" fontId="23" fillId="2" borderId="0" xfId="0" applyNumberFormat="1" applyFont="1" applyFill="1" applyBorder="1" applyAlignment="1">
      <alignment horizontal="center" vertical="center"/>
    </xf>
    <xf numFmtId="3" fontId="23" fillId="2" borderId="24" xfId="0" applyNumberFormat="1" applyFont="1" applyFill="1" applyBorder="1" applyAlignment="1">
      <alignment horizontal="center" vertical="center"/>
    </xf>
    <xf numFmtId="1" fontId="25" fillId="2" borderId="0" xfId="0" applyNumberFormat="1" applyFont="1" applyFill="1"/>
    <xf numFmtId="0" fontId="23" fillId="3" borderId="26" xfId="0" applyFont="1" applyFill="1" applyBorder="1" applyAlignment="1">
      <alignment horizontal="right" vertical="center"/>
    </xf>
    <xf numFmtId="3" fontId="23" fillId="2" borderId="25" xfId="0" applyNumberFormat="1" applyFont="1" applyFill="1" applyBorder="1" applyAlignment="1">
      <alignment horizontal="center" vertical="center"/>
    </xf>
    <xf numFmtId="3" fontId="23" fillId="2" borderId="1" xfId="0" applyNumberFormat="1" applyFont="1" applyFill="1" applyBorder="1" applyAlignment="1">
      <alignment horizontal="center" vertical="center"/>
    </xf>
    <xf numFmtId="3" fontId="23" fillId="2" borderId="19" xfId="0" applyNumberFormat="1" applyFont="1" applyFill="1" applyBorder="1" applyAlignment="1">
      <alignment horizontal="center" vertical="center"/>
    </xf>
    <xf numFmtId="17" fontId="23" fillId="3" borderId="6" xfId="0" applyNumberFormat="1" applyFont="1" applyFill="1" applyBorder="1" applyAlignment="1">
      <alignment horizontal="right"/>
    </xf>
    <xf numFmtId="3" fontId="23" fillId="2" borderId="23" xfId="1" applyNumberFormat="1" applyFont="1" applyFill="1" applyBorder="1" applyAlignment="1">
      <alignment horizontal="center" vertical="center"/>
    </xf>
    <xf numFmtId="3" fontId="23" fillId="2" borderId="0" xfId="1" applyNumberFormat="1" applyFont="1" applyFill="1" applyBorder="1" applyAlignment="1">
      <alignment horizontal="center" vertical="center"/>
    </xf>
    <xf numFmtId="3" fontId="23" fillId="2" borderId="24" xfId="1" applyNumberFormat="1" applyFont="1" applyFill="1" applyBorder="1" applyAlignment="1">
      <alignment horizontal="center" vertical="center"/>
    </xf>
    <xf numFmtId="3" fontId="25" fillId="2" borderId="0" xfId="0" applyNumberFormat="1" applyFont="1" applyFill="1"/>
    <xf numFmtId="3" fontId="30" fillId="2" borderId="23" xfId="1" applyNumberFormat="1" applyFont="1" applyFill="1" applyBorder="1" applyAlignment="1">
      <alignment horizontal="center" vertical="center"/>
    </xf>
    <xf numFmtId="3" fontId="30" fillId="2" borderId="0" xfId="1" applyNumberFormat="1" applyFont="1" applyFill="1" applyBorder="1" applyAlignment="1">
      <alignment horizontal="center" vertical="center"/>
    </xf>
    <xf numFmtId="3" fontId="30" fillId="2" borderId="24" xfId="1" applyNumberFormat="1" applyFont="1" applyFill="1" applyBorder="1" applyAlignment="1">
      <alignment horizontal="center" vertical="center"/>
    </xf>
    <xf numFmtId="3" fontId="31" fillId="2" borderId="23" xfId="1" applyNumberFormat="1" applyFont="1" applyFill="1" applyBorder="1" applyAlignment="1">
      <alignment horizontal="center"/>
    </xf>
    <xf numFmtId="3" fontId="31" fillId="2" borderId="0" xfId="1" applyNumberFormat="1" applyFont="1" applyFill="1" applyBorder="1" applyAlignment="1">
      <alignment horizontal="center"/>
    </xf>
    <xf numFmtId="3" fontId="31" fillId="2" borderId="24" xfId="1" applyNumberFormat="1" applyFont="1" applyFill="1" applyBorder="1" applyAlignment="1">
      <alignment horizontal="center"/>
    </xf>
    <xf numFmtId="17" fontId="23" fillId="3" borderId="10" xfId="0" applyNumberFormat="1" applyFont="1" applyFill="1" applyBorder="1" applyAlignment="1">
      <alignment horizontal="right"/>
    </xf>
    <xf numFmtId="3" fontId="31" fillId="2" borderId="25" xfId="1" applyNumberFormat="1" applyFont="1" applyFill="1" applyBorder="1" applyAlignment="1">
      <alignment horizontal="center"/>
    </xf>
    <xf numFmtId="3" fontId="31" fillId="2" borderId="1" xfId="1" applyNumberFormat="1" applyFont="1" applyFill="1" applyBorder="1" applyAlignment="1">
      <alignment horizontal="center"/>
    </xf>
    <xf numFmtId="3" fontId="31" fillId="2" borderId="19" xfId="1" applyNumberFormat="1" applyFont="1" applyFill="1" applyBorder="1" applyAlignment="1">
      <alignment horizontal="center"/>
    </xf>
    <xf numFmtId="0" fontId="23" fillId="2" borderId="0" xfId="0" applyFont="1" applyFill="1"/>
    <xf numFmtId="0" fontId="24" fillId="2" borderId="0" xfId="0" applyFont="1" applyFill="1" applyAlignment="1">
      <alignment vertical="center"/>
    </xf>
    <xf numFmtId="0" fontId="28" fillId="2" borderId="0" xfId="0" applyFont="1" applyFill="1"/>
    <xf numFmtId="168" fontId="23" fillId="2" borderId="23" xfId="0" applyNumberFormat="1" applyFont="1" applyFill="1" applyBorder="1" applyAlignment="1">
      <alignment horizontal="center" vertical="center"/>
    </xf>
    <xf numFmtId="168" fontId="23" fillId="2" borderId="0" xfId="0" applyNumberFormat="1" applyFont="1" applyFill="1" applyBorder="1" applyAlignment="1">
      <alignment horizontal="center" vertical="center"/>
    </xf>
    <xf numFmtId="168" fontId="23" fillId="2" borderId="21" xfId="0" applyNumberFormat="1" applyFont="1" applyFill="1" applyBorder="1" applyAlignment="1">
      <alignment horizontal="center" vertical="center"/>
    </xf>
    <xf numFmtId="168" fontId="23" fillId="2" borderId="24" xfId="0" applyNumberFormat="1" applyFont="1" applyFill="1" applyBorder="1" applyAlignment="1">
      <alignment horizontal="center" vertical="center"/>
    </xf>
    <xf numFmtId="168" fontId="23" fillId="2" borderId="27" xfId="0" applyNumberFormat="1" applyFont="1" applyFill="1" applyBorder="1" applyAlignment="1">
      <alignment horizontal="center" vertical="center"/>
    </xf>
    <xf numFmtId="168" fontId="23" fillId="2" borderId="28" xfId="0" applyNumberFormat="1" applyFont="1" applyFill="1" applyBorder="1" applyAlignment="1">
      <alignment horizontal="center" vertical="center"/>
    </xf>
    <xf numFmtId="168" fontId="23" fillId="2" borderId="29" xfId="0" applyNumberFormat="1" applyFont="1" applyFill="1" applyBorder="1" applyAlignment="1">
      <alignment horizontal="center" vertical="center"/>
    </xf>
    <xf numFmtId="17" fontId="23" fillId="0" borderId="10" xfId="0" applyNumberFormat="1" applyFont="1" applyFill="1" applyBorder="1" applyAlignment="1">
      <alignment horizontal="right"/>
    </xf>
    <xf numFmtId="168" fontId="23" fillId="2" borderId="25" xfId="0" applyNumberFormat="1" applyFont="1" applyFill="1" applyBorder="1" applyAlignment="1">
      <alignment horizontal="center" vertical="center"/>
    </xf>
    <xf numFmtId="168" fontId="23" fillId="2" borderId="1" xfId="0" applyNumberFormat="1" applyFont="1" applyFill="1" applyBorder="1" applyAlignment="1">
      <alignment horizontal="center" vertical="center"/>
    </xf>
    <xf numFmtId="168" fontId="23" fillId="2" borderId="19" xfId="0" applyNumberFormat="1" applyFont="1" applyFill="1" applyBorder="1" applyAlignment="1">
      <alignment horizontal="center" vertical="center"/>
    </xf>
    <xf numFmtId="0" fontId="29" fillId="4" borderId="35" xfId="0" applyFont="1" applyFill="1" applyBorder="1" applyAlignment="1">
      <alignment horizontal="center" vertical="center"/>
    </xf>
    <xf numFmtId="0" fontId="23" fillId="4" borderId="35" xfId="0" applyFont="1" applyFill="1" applyBorder="1" applyAlignment="1">
      <alignment horizontal="center" vertical="center"/>
    </xf>
    <xf numFmtId="0" fontId="29" fillId="4" borderId="36" xfId="0" applyFont="1" applyFill="1" applyBorder="1" applyAlignment="1">
      <alignment horizontal="center" vertical="center"/>
    </xf>
    <xf numFmtId="0" fontId="29" fillId="4" borderId="37" xfId="0" applyFont="1" applyFill="1" applyBorder="1" applyAlignment="1">
      <alignment horizontal="center" vertical="center"/>
    </xf>
    <xf numFmtId="0" fontId="23" fillId="4" borderId="38" xfId="0" applyFont="1" applyFill="1" applyBorder="1" applyAlignment="1">
      <alignment horizontal="center" vertical="center"/>
    </xf>
    <xf numFmtId="0" fontId="29" fillId="4" borderId="39" xfId="0" applyFont="1" applyFill="1" applyBorder="1" applyAlignment="1">
      <alignment horizontal="center" vertical="center"/>
    </xf>
    <xf numFmtId="0" fontId="29" fillId="4" borderId="39" xfId="0" applyFont="1" applyFill="1" applyBorder="1" applyAlignment="1">
      <alignment horizontal="center" vertical="center" wrapText="1"/>
    </xf>
    <xf numFmtId="0" fontId="29" fillId="4" borderId="39" xfId="0" quotePrefix="1" applyFont="1" applyFill="1" applyBorder="1" applyAlignment="1">
      <alignment horizontal="center" vertical="center"/>
    </xf>
    <xf numFmtId="0" fontId="23" fillId="4" borderId="39" xfId="0" applyFont="1" applyFill="1" applyBorder="1" applyAlignment="1">
      <alignment horizontal="center" vertical="center"/>
    </xf>
    <xf numFmtId="0" fontId="23" fillId="4" borderId="40" xfId="0" applyFont="1" applyFill="1" applyBorder="1" applyAlignment="1">
      <alignment horizontal="center" vertical="center"/>
    </xf>
    <xf numFmtId="0" fontId="29" fillId="4" borderId="6" xfId="0" applyFont="1" applyFill="1" applyBorder="1" applyAlignment="1">
      <alignment horizontal="right" vertical="center" indent="1"/>
    </xf>
    <xf numFmtId="164" fontId="29" fillId="2" borderId="6" xfId="1" applyNumberFormat="1" applyFont="1" applyFill="1" applyBorder="1" applyAlignment="1">
      <alignment vertical="center"/>
    </xf>
    <xf numFmtId="164" fontId="23" fillId="2" borderId="41" xfId="1" applyNumberFormat="1" applyFont="1" applyFill="1" applyBorder="1" applyAlignment="1">
      <alignment vertical="center"/>
    </xf>
    <xf numFmtId="164" fontId="23" fillId="2" borderId="42" xfId="1" applyNumberFormat="1" applyFont="1" applyFill="1" applyBorder="1" applyAlignment="1">
      <alignment vertical="center"/>
    </xf>
    <xf numFmtId="164" fontId="23" fillId="2" borderId="24" xfId="1" applyNumberFormat="1" applyFont="1" applyFill="1" applyBorder="1" applyAlignment="1">
      <alignment horizontal="right" vertical="center"/>
    </xf>
    <xf numFmtId="164" fontId="23" fillId="2" borderId="43" xfId="1" applyNumberFormat="1" applyFont="1" applyFill="1" applyBorder="1" applyAlignment="1">
      <alignment vertical="center"/>
    </xf>
    <xf numFmtId="164" fontId="23" fillId="2" borderId="44" xfId="1" applyNumberFormat="1" applyFont="1" applyFill="1" applyBorder="1" applyAlignment="1">
      <alignment vertical="center"/>
    </xf>
    <xf numFmtId="164" fontId="23" fillId="2" borderId="45" xfId="1" applyNumberFormat="1" applyFont="1" applyFill="1" applyBorder="1" applyAlignment="1">
      <alignment vertical="center"/>
    </xf>
    <xf numFmtId="164" fontId="23" fillId="2" borderId="46" xfId="1" applyNumberFormat="1" applyFont="1" applyFill="1" applyBorder="1" applyAlignment="1">
      <alignment vertical="center"/>
    </xf>
    <xf numFmtId="3" fontId="23" fillId="2" borderId="24" xfId="1" quotePrefix="1" applyNumberFormat="1" applyFont="1" applyFill="1" applyBorder="1" applyAlignment="1">
      <alignment horizontal="right" vertical="center"/>
    </xf>
    <xf numFmtId="0" fontId="29" fillId="4" borderId="26" xfId="0" quotePrefix="1" applyFont="1" applyFill="1" applyBorder="1" applyAlignment="1">
      <alignment horizontal="right" vertical="center" indent="1"/>
    </xf>
    <xf numFmtId="164" fontId="29" fillId="2" borderId="26" xfId="1" applyNumberFormat="1" applyFont="1" applyFill="1" applyBorder="1" applyAlignment="1">
      <alignment vertical="center"/>
    </xf>
    <xf numFmtId="164" fontId="23" fillId="2" borderId="47" xfId="1" applyNumberFormat="1" applyFont="1" applyFill="1" applyBorder="1" applyAlignment="1">
      <alignment vertical="center"/>
    </xf>
    <xf numFmtId="164" fontId="23" fillId="2" borderId="48" xfId="1" applyNumberFormat="1" applyFont="1" applyFill="1" applyBorder="1" applyAlignment="1">
      <alignment vertical="center"/>
    </xf>
    <xf numFmtId="3" fontId="23" fillId="2" borderId="29" xfId="1" quotePrefix="1" applyNumberFormat="1" applyFont="1" applyFill="1" applyBorder="1" applyAlignment="1">
      <alignment horizontal="right" vertical="center"/>
    </xf>
    <xf numFmtId="164" fontId="23" fillId="2" borderId="49" xfId="1" applyNumberFormat="1" applyFont="1" applyFill="1" applyBorder="1" applyAlignment="1">
      <alignment vertical="center"/>
    </xf>
    <xf numFmtId="0" fontId="29" fillId="4" borderId="6" xfId="0" applyFont="1" applyFill="1" applyBorder="1" applyAlignment="1">
      <alignment horizontal="right" indent="1"/>
    </xf>
    <xf numFmtId="3" fontId="23" fillId="2" borderId="46" xfId="1" applyNumberFormat="1" applyFont="1" applyFill="1" applyBorder="1" applyAlignment="1">
      <alignment vertical="center"/>
    </xf>
    <xf numFmtId="3" fontId="25" fillId="2" borderId="46" xfId="0" applyNumberFormat="1" applyFont="1" applyFill="1" applyBorder="1" applyAlignment="1"/>
    <xf numFmtId="0" fontId="29" fillId="4" borderId="10" xfId="0" applyFont="1" applyFill="1" applyBorder="1" applyAlignment="1">
      <alignment horizontal="right" indent="1"/>
    </xf>
    <xf numFmtId="164" fontId="29" fillId="2" borderId="10" xfId="1" applyNumberFormat="1" applyFont="1" applyFill="1" applyBorder="1" applyAlignment="1">
      <alignment vertical="center"/>
    </xf>
    <xf numFmtId="164" fontId="23" fillId="2" borderId="50" xfId="1" applyNumberFormat="1" applyFont="1" applyFill="1" applyBorder="1" applyAlignment="1">
      <alignment vertical="center"/>
    </xf>
    <xf numFmtId="164" fontId="23" fillId="2" borderId="51" xfId="1" applyNumberFormat="1" applyFont="1" applyFill="1" applyBorder="1" applyAlignment="1">
      <alignment vertical="center"/>
    </xf>
    <xf numFmtId="3" fontId="25" fillId="2" borderId="52" xfId="0" applyNumberFormat="1" applyFont="1" applyFill="1" applyBorder="1" applyAlignment="1"/>
    <xf numFmtId="164" fontId="23" fillId="2" borderId="52" xfId="1" applyNumberFormat="1" applyFont="1" applyFill="1" applyBorder="1" applyAlignment="1">
      <alignment vertical="center"/>
    </xf>
    <xf numFmtId="17" fontId="29" fillId="4" borderId="2" xfId="0" applyNumberFormat="1" applyFont="1" applyFill="1" applyBorder="1" applyAlignment="1">
      <alignment horizontal="right" indent="1"/>
    </xf>
    <xf numFmtId="17" fontId="29" fillId="4" borderId="6" xfId="0" applyNumberFormat="1" applyFont="1" applyFill="1" applyBorder="1" applyAlignment="1">
      <alignment horizontal="right" indent="1"/>
    </xf>
    <xf numFmtId="168" fontId="29" fillId="2" borderId="18" xfId="0" applyNumberFormat="1" applyFont="1" applyFill="1" applyBorder="1" applyAlignment="1">
      <alignment horizontal="right" vertical="center" indent="1"/>
    </xf>
    <xf numFmtId="168" fontId="23" fillId="2" borderId="41" xfId="0" applyNumberFormat="1" applyFont="1" applyFill="1" applyBorder="1" applyAlignment="1">
      <alignment horizontal="right" vertical="center" indent="1"/>
    </xf>
    <xf numFmtId="168" fontId="23" fillId="2" borderId="42" xfId="0" applyNumberFormat="1" applyFont="1" applyFill="1" applyBorder="1" applyAlignment="1">
      <alignment horizontal="right" vertical="center" indent="1"/>
    </xf>
    <xf numFmtId="168" fontId="23" fillId="2" borderId="43" xfId="0" applyNumberFormat="1" applyFont="1" applyFill="1" applyBorder="1" applyAlignment="1">
      <alignment horizontal="right" vertical="center" indent="1"/>
    </xf>
    <xf numFmtId="168" fontId="29" fillId="2" borderId="6" xfId="0" applyNumberFormat="1" applyFont="1" applyFill="1" applyBorder="1" applyAlignment="1">
      <alignment horizontal="right" vertical="center" indent="1"/>
    </xf>
    <xf numFmtId="168" fontId="23" fillId="2" borderId="44" xfId="0" applyNumberFormat="1" applyFont="1" applyFill="1" applyBorder="1" applyAlignment="1">
      <alignment horizontal="right" vertical="center" indent="1"/>
    </xf>
    <xf numFmtId="168" fontId="23" fillId="2" borderId="45" xfId="0" applyNumberFormat="1" applyFont="1" applyFill="1" applyBorder="1" applyAlignment="1">
      <alignment horizontal="right" vertical="center" indent="1"/>
    </xf>
    <xf numFmtId="168" fontId="23" fillId="2" borderId="46" xfId="0" applyNumberFormat="1" applyFont="1" applyFill="1" applyBorder="1" applyAlignment="1">
      <alignment horizontal="right" vertical="center" indent="1"/>
    </xf>
    <xf numFmtId="168" fontId="29" fillId="2" borderId="10" xfId="0" applyNumberFormat="1" applyFont="1" applyFill="1" applyBorder="1" applyAlignment="1">
      <alignment horizontal="right" vertical="center" indent="1"/>
    </xf>
    <xf numFmtId="168" fontId="23" fillId="2" borderId="50" xfId="0" applyNumberFormat="1" applyFont="1" applyFill="1" applyBorder="1" applyAlignment="1">
      <alignment horizontal="right" vertical="center" indent="1"/>
    </xf>
    <xf numFmtId="168" fontId="23" fillId="2" borderId="51" xfId="0" applyNumberFormat="1" applyFont="1" applyFill="1" applyBorder="1" applyAlignment="1">
      <alignment horizontal="right" vertical="center" indent="1"/>
    </xf>
    <xf numFmtId="168" fontId="23" fillId="2" borderId="52" xfId="0" applyNumberFormat="1" applyFont="1" applyFill="1" applyBorder="1" applyAlignment="1">
      <alignment horizontal="right" vertical="center" indent="1"/>
    </xf>
    <xf numFmtId="0" fontId="35" fillId="2" borderId="0" xfId="0" applyFont="1" applyFill="1"/>
    <xf numFmtId="0" fontId="23" fillId="2" borderId="0" xfId="0" applyFont="1" applyFill="1" applyBorder="1"/>
    <xf numFmtId="175" fontId="28" fillId="2" borderId="0" xfId="0" applyNumberFormat="1" applyFont="1" applyFill="1" applyBorder="1"/>
    <xf numFmtId="175" fontId="37" fillId="2" borderId="0" xfId="0" applyNumberFormat="1" applyFont="1" applyFill="1" applyBorder="1"/>
    <xf numFmtId="0" fontId="29" fillId="3" borderId="2" xfId="0" applyFont="1" applyFill="1" applyBorder="1"/>
    <xf numFmtId="0" fontId="29" fillId="3" borderId="2" xfId="0" applyFont="1" applyFill="1" applyBorder="1" applyAlignment="1">
      <alignment horizontal="center" vertical="center"/>
    </xf>
    <xf numFmtId="0" fontId="29" fillId="3" borderId="53" xfId="0" applyFont="1" applyFill="1" applyBorder="1" applyAlignment="1">
      <alignment horizontal="center" vertical="center" wrapText="1"/>
    </xf>
    <xf numFmtId="0" fontId="29" fillId="3" borderId="4" xfId="0" applyFont="1" applyFill="1" applyBorder="1" applyAlignment="1">
      <alignment horizontal="center" vertical="center"/>
    </xf>
    <xf numFmtId="0" fontId="29" fillId="3" borderId="4"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3" fillId="2" borderId="18" xfId="0" applyFont="1" applyFill="1" applyBorder="1" applyAlignment="1">
      <alignment horizontal="right" vertical="center"/>
    </xf>
    <xf numFmtId="164" fontId="23" fillId="2" borderId="6" xfId="1" applyNumberFormat="1" applyFont="1" applyFill="1" applyBorder="1" applyAlignment="1">
      <alignment horizontal="right" vertical="center"/>
    </xf>
    <xf numFmtId="164" fontId="23" fillId="2" borderId="0" xfId="1" applyNumberFormat="1" applyFont="1" applyFill="1" applyBorder="1" applyAlignment="1">
      <alignment horizontal="right" vertical="center"/>
    </xf>
    <xf numFmtId="164" fontId="23" fillId="2" borderId="18" xfId="1" applyNumberFormat="1" applyFont="1" applyFill="1" applyBorder="1" applyAlignment="1">
      <alignment horizontal="right" vertical="center"/>
    </xf>
    <xf numFmtId="164" fontId="29" fillId="2" borderId="6" xfId="1" applyNumberFormat="1" applyFont="1" applyFill="1" applyBorder="1" applyAlignment="1">
      <alignment horizontal="right" vertical="center"/>
    </xf>
    <xf numFmtId="164" fontId="23" fillId="2" borderId="44" xfId="1" applyNumberFormat="1" applyFont="1" applyFill="1" applyBorder="1" applyAlignment="1">
      <alignment horizontal="right" vertical="center"/>
    </xf>
    <xf numFmtId="164" fontId="23" fillId="2" borderId="45" xfId="1" applyNumberFormat="1" applyFont="1" applyFill="1" applyBorder="1" applyAlignment="1">
      <alignment horizontal="right" vertical="center"/>
    </xf>
    <xf numFmtId="164" fontId="23" fillId="2" borderId="46" xfId="1" applyNumberFormat="1" applyFont="1" applyFill="1" applyBorder="1" applyAlignment="1">
      <alignment horizontal="right" vertical="center"/>
    </xf>
    <xf numFmtId="0" fontId="29" fillId="3" borderId="6" xfId="0" quotePrefix="1" applyFont="1" applyFill="1" applyBorder="1" applyAlignment="1">
      <alignment horizontal="right" vertical="center"/>
    </xf>
    <xf numFmtId="0" fontId="29" fillId="3" borderId="26" xfId="0" quotePrefix="1" applyFont="1" applyFill="1" applyBorder="1" applyAlignment="1">
      <alignment horizontal="right" vertical="center"/>
    </xf>
    <xf numFmtId="164" fontId="29" fillId="2" borderId="26" xfId="1" applyNumberFormat="1" applyFont="1" applyFill="1" applyBorder="1" applyAlignment="1">
      <alignment horizontal="right" vertical="center"/>
    </xf>
    <xf numFmtId="164" fontId="23" fillId="2" borderId="47" xfId="1" applyNumberFormat="1" applyFont="1" applyFill="1" applyBorder="1" applyAlignment="1">
      <alignment horizontal="right" vertical="center"/>
    </xf>
    <xf numFmtId="164" fontId="23" fillId="2" borderId="48" xfId="1" applyNumberFormat="1" applyFont="1" applyFill="1" applyBorder="1" applyAlignment="1">
      <alignment horizontal="right" vertical="center"/>
    </xf>
    <xf numFmtId="164" fontId="23" fillId="2" borderId="49" xfId="1" applyNumberFormat="1" applyFont="1" applyFill="1" applyBorder="1" applyAlignment="1">
      <alignment horizontal="right" vertical="center"/>
    </xf>
    <xf numFmtId="164" fontId="23" fillId="2" borderId="26" xfId="1" applyNumberFormat="1" applyFont="1" applyFill="1" applyBorder="1" applyAlignment="1">
      <alignment horizontal="right" vertical="center"/>
    </xf>
    <xf numFmtId="0" fontId="29" fillId="3" borderId="6" xfId="0" applyFont="1" applyFill="1" applyBorder="1" applyAlignment="1">
      <alignment horizontal="right"/>
    </xf>
    <xf numFmtId="164" fontId="38" fillId="2" borderId="6" xfId="1" applyNumberFormat="1" applyFont="1" applyFill="1" applyBorder="1" applyAlignment="1">
      <alignment horizontal="right" vertical="center"/>
    </xf>
    <xf numFmtId="164" fontId="30" fillId="2" borderId="44" xfId="1" applyNumberFormat="1" applyFont="1" applyFill="1" applyBorder="1" applyAlignment="1">
      <alignment horizontal="right" vertical="center"/>
    </xf>
    <xf numFmtId="164" fontId="30" fillId="2" borderId="45" xfId="1" applyNumberFormat="1" applyFont="1" applyFill="1" applyBorder="1" applyAlignment="1">
      <alignment horizontal="right" vertical="center"/>
    </xf>
    <xf numFmtId="164" fontId="30" fillId="2" borderId="46" xfId="1" applyNumberFormat="1" applyFont="1" applyFill="1" applyBorder="1" applyAlignment="1">
      <alignment horizontal="right" vertical="center"/>
    </xf>
    <xf numFmtId="164" fontId="30" fillId="2" borderId="6" xfId="1" applyNumberFormat="1" applyFont="1" applyFill="1" applyBorder="1" applyAlignment="1">
      <alignment horizontal="right" vertical="center"/>
    </xf>
    <xf numFmtId="0" fontId="29" fillId="3" borderId="10" xfId="0" applyFont="1" applyFill="1" applyBorder="1" applyAlignment="1">
      <alignment horizontal="right"/>
    </xf>
    <xf numFmtId="164" fontId="38" fillId="2" borderId="10" xfId="1" applyNumberFormat="1" applyFont="1" applyFill="1" applyBorder="1" applyAlignment="1">
      <alignment horizontal="right" vertical="center"/>
    </xf>
    <xf numFmtId="164" fontId="30" fillId="2" borderId="50" xfId="1" applyNumberFormat="1" applyFont="1" applyFill="1" applyBorder="1" applyAlignment="1">
      <alignment horizontal="right" vertical="center"/>
    </xf>
    <xf numFmtId="164" fontId="30" fillId="2" borderId="51" xfId="1" applyNumberFormat="1" applyFont="1" applyFill="1" applyBorder="1" applyAlignment="1">
      <alignment horizontal="right" vertical="center"/>
    </xf>
    <xf numFmtId="164" fontId="30" fillId="2" borderId="52" xfId="1" applyNumberFormat="1" applyFont="1" applyFill="1" applyBorder="1" applyAlignment="1">
      <alignment horizontal="right" vertical="center"/>
    </xf>
    <xf numFmtId="164" fontId="30" fillId="2" borderId="10" xfId="1" applyNumberFormat="1" applyFont="1" applyFill="1" applyBorder="1" applyAlignment="1">
      <alignment horizontal="right" vertical="center"/>
    </xf>
    <xf numFmtId="17" fontId="29" fillId="3" borderId="10" xfId="0" applyNumberFormat="1" applyFont="1" applyFill="1" applyBorder="1" applyAlignment="1">
      <alignment horizontal="right"/>
    </xf>
    <xf numFmtId="0" fontId="28" fillId="3" borderId="0" xfId="0" applyFont="1" applyFill="1" applyBorder="1"/>
    <xf numFmtId="164" fontId="29" fillId="3" borderId="2" xfId="1" applyNumberFormat="1" applyFont="1" applyFill="1" applyBorder="1" applyAlignment="1">
      <alignment horizontal="right"/>
    </xf>
    <xf numFmtId="17" fontId="29" fillId="3" borderId="6" xfId="0" applyNumberFormat="1" applyFont="1" applyFill="1" applyBorder="1" applyAlignment="1">
      <alignment horizontal="right"/>
    </xf>
    <xf numFmtId="168" fontId="38" fillId="2" borderId="18" xfId="0" applyNumberFormat="1" applyFont="1" applyFill="1" applyBorder="1" applyAlignment="1">
      <alignment horizontal="right" vertical="center" indent="1"/>
    </xf>
    <xf numFmtId="168" fontId="30" fillId="2" borderId="41" xfId="0" applyNumberFormat="1" applyFont="1" applyFill="1" applyBorder="1" applyAlignment="1">
      <alignment horizontal="right" vertical="center" indent="1"/>
    </xf>
    <xf numFmtId="168" fontId="30" fillId="2" borderId="42" xfId="0" applyNumberFormat="1" applyFont="1" applyFill="1" applyBorder="1" applyAlignment="1">
      <alignment horizontal="right" vertical="center" indent="1"/>
    </xf>
    <xf numFmtId="168" fontId="30" fillId="2" borderId="43" xfId="0" applyNumberFormat="1" applyFont="1" applyFill="1" applyBorder="1" applyAlignment="1">
      <alignment horizontal="right" vertical="center" indent="1"/>
    </xf>
    <xf numFmtId="168" fontId="30" fillId="2" borderId="18" xfId="0" applyNumberFormat="1" applyFont="1" applyFill="1" applyBorder="1" applyAlignment="1">
      <alignment horizontal="right" vertical="center" indent="1"/>
    </xf>
    <xf numFmtId="168" fontId="38" fillId="2" borderId="6" xfId="0" applyNumberFormat="1" applyFont="1" applyFill="1" applyBorder="1" applyAlignment="1">
      <alignment horizontal="right" vertical="center" indent="1"/>
    </xf>
    <xf numFmtId="168" fontId="30" fillId="2" borderId="44" xfId="0" applyNumberFormat="1" applyFont="1" applyFill="1" applyBorder="1" applyAlignment="1">
      <alignment horizontal="right" vertical="center" indent="1"/>
    </xf>
    <xf numFmtId="168" fontId="30" fillId="2" borderId="45" xfId="0" applyNumberFormat="1" applyFont="1" applyFill="1" applyBorder="1" applyAlignment="1">
      <alignment horizontal="right" vertical="center" indent="1"/>
    </xf>
    <xf numFmtId="168" fontId="30" fillId="2" borderId="46" xfId="0" applyNumberFormat="1" applyFont="1" applyFill="1" applyBorder="1" applyAlignment="1">
      <alignment horizontal="right" vertical="center" indent="1"/>
    </xf>
    <xf numFmtId="168" fontId="30" fillId="2" borderId="6" xfId="0" applyNumberFormat="1" applyFont="1" applyFill="1" applyBorder="1" applyAlignment="1">
      <alignment horizontal="right" vertical="center" indent="1"/>
    </xf>
    <xf numFmtId="0" fontId="29" fillId="3" borderId="6" xfId="0" quotePrefix="1" applyFont="1" applyFill="1" applyBorder="1" applyAlignment="1">
      <alignment horizontal="right"/>
    </xf>
    <xf numFmtId="0" fontId="29" fillId="3" borderId="10" xfId="0" quotePrefix="1" applyFont="1" applyFill="1" applyBorder="1" applyAlignment="1">
      <alignment horizontal="right"/>
    </xf>
    <xf numFmtId="168" fontId="38" fillId="2" borderId="10" xfId="0" applyNumberFormat="1" applyFont="1" applyFill="1" applyBorder="1" applyAlignment="1">
      <alignment horizontal="right" vertical="center" indent="1"/>
    </xf>
    <xf numFmtId="168" fontId="30" fillId="2" borderId="50" xfId="0" applyNumberFormat="1" applyFont="1" applyFill="1" applyBorder="1" applyAlignment="1">
      <alignment horizontal="right" vertical="center" indent="1"/>
    </xf>
    <xf numFmtId="168" fontId="30" fillId="2" borderId="51" xfId="0" applyNumberFormat="1" applyFont="1" applyFill="1" applyBorder="1" applyAlignment="1">
      <alignment horizontal="right" vertical="center" indent="1"/>
    </xf>
    <xf numFmtId="168" fontId="30" fillId="2" borderId="52" xfId="0" applyNumberFormat="1" applyFont="1" applyFill="1" applyBorder="1" applyAlignment="1">
      <alignment horizontal="right" vertical="center" indent="1"/>
    </xf>
    <xf numFmtId="168" fontId="30" fillId="2" borderId="10" xfId="0" applyNumberFormat="1" applyFont="1" applyFill="1" applyBorder="1" applyAlignment="1">
      <alignment horizontal="right" vertical="center" indent="1"/>
    </xf>
    <xf numFmtId="0" fontId="39" fillId="2" borderId="0" xfId="0" applyFont="1" applyFill="1"/>
    <xf numFmtId="0" fontId="41" fillId="2" borderId="0" xfId="0" applyFont="1" applyFill="1"/>
    <xf numFmtId="0" fontId="29" fillId="2" borderId="0" xfId="0" applyFont="1" applyFill="1" applyAlignment="1">
      <alignment vertical="center"/>
    </xf>
    <xf numFmtId="0" fontId="23" fillId="2" borderId="0" xfId="0" applyFont="1" applyFill="1" applyAlignment="1">
      <alignment vertical="center"/>
    </xf>
    <xf numFmtId="0" fontId="23" fillId="3" borderId="18" xfId="0" applyFont="1" applyFill="1" applyBorder="1"/>
    <xf numFmtId="0" fontId="23" fillId="3" borderId="6" xfId="0" applyFont="1" applyFill="1" applyBorder="1"/>
    <xf numFmtId="0" fontId="29" fillId="3" borderId="10" xfId="0" applyFont="1" applyFill="1" applyBorder="1" applyAlignment="1">
      <alignment horizontal="center"/>
    </xf>
    <xf numFmtId="0" fontId="29" fillId="3" borderId="3" xfId="0" applyFont="1" applyFill="1" applyBorder="1" applyAlignment="1">
      <alignment horizontal="center"/>
    </xf>
    <xf numFmtId="0" fontId="29" fillId="3" borderId="54" xfId="0" applyFont="1" applyFill="1" applyBorder="1" applyAlignment="1">
      <alignment horizontal="center" wrapText="1"/>
    </xf>
    <xf numFmtId="0" fontId="29" fillId="3" borderId="5" xfId="0" applyFont="1" applyFill="1" applyBorder="1" applyAlignment="1">
      <alignment horizontal="center" wrapText="1"/>
    </xf>
    <xf numFmtId="0" fontId="29" fillId="3" borderId="53" xfId="0" applyFont="1" applyFill="1" applyBorder="1" applyAlignment="1">
      <alignment horizontal="center"/>
    </xf>
    <xf numFmtId="0" fontId="29" fillId="3" borderId="18" xfId="0" applyFont="1" applyFill="1" applyBorder="1" applyAlignment="1">
      <alignment horizontal="right" vertical="center"/>
    </xf>
    <xf numFmtId="3" fontId="23" fillId="0" borderId="41" xfId="1" applyNumberFormat="1" applyFont="1" applyFill="1" applyBorder="1" applyAlignment="1">
      <alignment horizontal="center" vertical="center"/>
    </xf>
    <xf numFmtId="3" fontId="23" fillId="0" borderId="42" xfId="1" applyNumberFormat="1" applyFont="1" applyFill="1" applyBorder="1" applyAlignment="1">
      <alignment horizontal="center" vertical="center"/>
    </xf>
    <xf numFmtId="3" fontId="23" fillId="0" borderId="43" xfId="1" applyNumberFormat="1" applyFont="1" applyFill="1" applyBorder="1" applyAlignment="1">
      <alignment horizontal="center" vertical="center"/>
    </xf>
    <xf numFmtId="176" fontId="23" fillId="0" borderId="21" xfId="1" applyNumberFormat="1" applyFont="1" applyFill="1" applyBorder="1" applyAlignment="1">
      <alignment horizontal="center" vertical="center"/>
    </xf>
    <xf numFmtId="176" fontId="23" fillId="0" borderId="43" xfId="1" applyNumberFormat="1" applyFont="1" applyFill="1" applyBorder="1" applyAlignment="1">
      <alignment horizontal="center" vertical="center"/>
    </xf>
    <xf numFmtId="176" fontId="23" fillId="0" borderId="22" xfId="1" applyNumberFormat="1" applyFont="1" applyFill="1" applyBorder="1" applyAlignment="1">
      <alignment horizontal="center" vertical="center"/>
    </xf>
    <xf numFmtId="3" fontId="23" fillId="0" borderId="55" xfId="1" applyNumberFormat="1" applyFont="1" applyFill="1" applyBorder="1" applyAlignment="1">
      <alignment horizontal="center" vertical="center"/>
    </xf>
    <xf numFmtId="164" fontId="23" fillId="2" borderId="0" xfId="0" applyNumberFormat="1" applyFont="1" applyFill="1"/>
    <xf numFmtId="3" fontId="23" fillId="0" borderId="44" xfId="1" applyNumberFormat="1" applyFont="1" applyFill="1" applyBorder="1" applyAlignment="1">
      <alignment horizontal="center" vertical="center"/>
    </xf>
    <xf numFmtId="3" fontId="23" fillId="0" borderId="45" xfId="1" applyNumberFormat="1" applyFont="1" applyFill="1" applyBorder="1" applyAlignment="1">
      <alignment horizontal="center" vertical="center"/>
    </xf>
    <xf numFmtId="3" fontId="23" fillId="0" borderId="46" xfId="1" applyNumberFormat="1" applyFont="1" applyFill="1" applyBorder="1" applyAlignment="1">
      <alignment horizontal="center" vertical="center"/>
    </xf>
    <xf numFmtId="176" fontId="23" fillId="0" borderId="0" xfId="1" applyNumberFormat="1" applyFont="1" applyFill="1" applyBorder="1" applyAlignment="1">
      <alignment horizontal="center" vertical="center"/>
    </xf>
    <xf numFmtId="176" fontId="23" fillId="0" borderId="46" xfId="1" applyNumberFormat="1" applyFont="1" applyFill="1" applyBorder="1" applyAlignment="1">
      <alignment horizontal="center" vertical="center"/>
    </xf>
    <xf numFmtId="176" fontId="23" fillId="0" borderId="24" xfId="1" applyNumberFormat="1" applyFont="1" applyFill="1" applyBorder="1" applyAlignment="1">
      <alignment horizontal="center" vertical="center"/>
    </xf>
    <xf numFmtId="3" fontId="23" fillId="0" borderId="56" xfId="1" applyNumberFormat="1" applyFont="1" applyFill="1" applyBorder="1" applyAlignment="1">
      <alignment horizontal="center" vertical="center"/>
    </xf>
    <xf numFmtId="0" fontId="29" fillId="3" borderId="26" xfId="0" applyFont="1" applyFill="1" applyBorder="1" applyAlignment="1">
      <alignment horizontal="right" vertical="center"/>
    </xf>
    <xf numFmtId="3" fontId="23" fillId="0" borderId="47" xfId="1" applyNumberFormat="1" applyFont="1" applyFill="1" applyBorder="1" applyAlignment="1">
      <alignment horizontal="center" vertical="center"/>
    </xf>
    <xf numFmtId="3" fontId="23" fillId="0" borderId="48" xfId="1" applyNumberFormat="1" applyFont="1" applyFill="1" applyBorder="1" applyAlignment="1">
      <alignment horizontal="center" vertical="center"/>
    </xf>
    <xf numFmtId="3" fontId="23" fillId="0" borderId="49" xfId="1" applyNumberFormat="1" applyFont="1" applyFill="1" applyBorder="1" applyAlignment="1">
      <alignment horizontal="center" vertical="center"/>
    </xf>
    <xf numFmtId="176" fontId="23" fillId="0" borderId="28" xfId="1" applyNumberFormat="1" applyFont="1" applyFill="1" applyBorder="1" applyAlignment="1">
      <alignment horizontal="center" vertical="center"/>
    </xf>
    <xf numFmtId="176" fontId="23" fillId="0" borderId="49" xfId="1" applyNumberFormat="1" applyFont="1" applyFill="1" applyBorder="1" applyAlignment="1">
      <alignment horizontal="center" vertical="center"/>
    </xf>
    <xf numFmtId="176" fontId="23" fillId="0" borderId="29" xfId="1" applyNumberFormat="1" applyFont="1" applyFill="1" applyBorder="1" applyAlignment="1">
      <alignment horizontal="center" vertical="center"/>
    </xf>
    <xf numFmtId="3" fontId="23" fillId="0" borderId="57" xfId="1" applyNumberFormat="1" applyFont="1" applyFill="1" applyBorder="1" applyAlignment="1">
      <alignment horizontal="center" vertical="center"/>
    </xf>
    <xf numFmtId="3" fontId="23" fillId="0" borderId="44" xfId="0" applyNumberFormat="1" applyFont="1" applyFill="1" applyBorder="1" applyAlignment="1">
      <alignment horizontal="center" vertical="center"/>
    </xf>
    <xf numFmtId="3" fontId="23" fillId="0" borderId="45" xfId="0" applyNumberFormat="1" applyFont="1" applyFill="1" applyBorder="1" applyAlignment="1">
      <alignment horizontal="center" vertical="center"/>
    </xf>
    <xf numFmtId="3" fontId="30" fillId="0" borderId="46" xfId="0" applyNumberFormat="1" applyFont="1" applyFill="1" applyBorder="1" applyAlignment="1">
      <alignment horizontal="center" vertical="center"/>
    </xf>
    <xf numFmtId="3" fontId="30" fillId="0" borderId="44" xfId="0" applyNumberFormat="1" applyFont="1" applyFill="1" applyBorder="1" applyAlignment="1">
      <alignment horizontal="center" vertical="center"/>
    </xf>
    <xf numFmtId="3" fontId="30" fillId="0" borderId="44" xfId="0" applyNumberFormat="1" applyFont="1" applyFill="1" applyBorder="1" applyAlignment="1">
      <alignment horizontal="center"/>
    </xf>
    <xf numFmtId="3" fontId="30" fillId="0" borderId="56" xfId="0" applyNumberFormat="1" applyFont="1" applyFill="1" applyBorder="1" applyAlignment="1">
      <alignment horizontal="center"/>
    </xf>
    <xf numFmtId="177" fontId="23" fillId="0" borderId="0" xfId="1" applyNumberFormat="1" applyFont="1" applyFill="1" applyBorder="1" applyAlignment="1">
      <alignment horizontal="center" vertical="center"/>
    </xf>
    <xf numFmtId="3" fontId="23" fillId="2" borderId="0" xfId="0" applyNumberFormat="1" applyFont="1" applyFill="1"/>
    <xf numFmtId="3" fontId="23" fillId="0" borderId="50" xfId="1" applyNumberFormat="1" applyFont="1" applyFill="1" applyBorder="1" applyAlignment="1">
      <alignment horizontal="center" vertical="center"/>
    </xf>
    <xf numFmtId="3" fontId="23" fillId="0" borderId="51" xfId="1" applyNumberFormat="1" applyFont="1" applyFill="1" applyBorder="1" applyAlignment="1">
      <alignment horizontal="center" vertical="center"/>
    </xf>
    <xf numFmtId="3" fontId="23" fillId="0" borderId="52" xfId="1" applyNumberFormat="1" applyFont="1" applyFill="1" applyBorder="1" applyAlignment="1">
      <alignment horizontal="center" vertical="center"/>
    </xf>
    <xf numFmtId="177" fontId="23" fillId="0" borderId="1" xfId="1" applyNumberFormat="1" applyFont="1" applyFill="1" applyBorder="1" applyAlignment="1">
      <alignment horizontal="center" vertical="center"/>
    </xf>
    <xf numFmtId="176" fontId="23" fillId="0" borderId="1" xfId="1" applyNumberFormat="1" applyFont="1" applyFill="1" applyBorder="1" applyAlignment="1">
      <alignment horizontal="center" vertical="center"/>
    </xf>
    <xf numFmtId="176" fontId="23" fillId="0" borderId="52" xfId="1" applyNumberFormat="1" applyFont="1" applyFill="1" applyBorder="1" applyAlignment="1">
      <alignment horizontal="center" vertical="center"/>
    </xf>
    <xf numFmtId="176" fontId="23" fillId="0" borderId="19" xfId="1" applyNumberFormat="1" applyFont="1" applyFill="1" applyBorder="1" applyAlignment="1">
      <alignment horizontal="center" vertical="center"/>
    </xf>
    <xf numFmtId="3" fontId="23" fillId="0" borderId="58" xfId="1" applyNumberFormat="1" applyFont="1" applyFill="1" applyBorder="1" applyAlignment="1">
      <alignment horizontal="center" vertical="center"/>
    </xf>
    <xf numFmtId="3" fontId="23" fillId="2" borderId="0" xfId="1" applyNumberFormat="1" applyFont="1" applyFill="1" applyBorder="1" applyAlignment="1">
      <alignment horizontal="right" vertical="center"/>
    </xf>
    <xf numFmtId="37" fontId="23" fillId="2" borderId="0" xfId="1" applyNumberFormat="1" applyFont="1" applyFill="1" applyBorder="1" applyAlignment="1">
      <alignment horizontal="right" vertical="center"/>
    </xf>
    <xf numFmtId="177" fontId="23" fillId="2" borderId="0" xfId="1" applyNumberFormat="1" applyFont="1" applyFill="1" applyBorder="1" applyAlignment="1">
      <alignment horizontal="right" vertical="center"/>
    </xf>
    <xf numFmtId="171" fontId="23" fillId="2" borderId="0" xfId="1" applyNumberFormat="1" applyFont="1" applyFill="1" applyBorder="1" applyAlignment="1">
      <alignment horizontal="right" vertical="center"/>
    </xf>
    <xf numFmtId="171" fontId="23" fillId="2" borderId="0" xfId="0" applyNumberFormat="1" applyFont="1" applyFill="1"/>
    <xf numFmtId="0" fontId="43" fillId="2" borderId="0" xfId="0" applyFont="1" applyFill="1"/>
    <xf numFmtId="0" fontId="44" fillId="2" borderId="0" xfId="0" applyFont="1" applyFill="1" applyAlignment="1">
      <alignment horizontal="right"/>
    </xf>
    <xf numFmtId="0" fontId="29" fillId="3" borderId="2" xfId="0" applyFont="1" applyFill="1" applyBorder="1" applyAlignment="1">
      <alignment horizontal="center"/>
    </xf>
    <xf numFmtId="0" fontId="29" fillId="3" borderId="6" xfId="0" applyFont="1" applyFill="1" applyBorder="1" applyAlignment="1">
      <alignment horizontal="center"/>
    </xf>
    <xf numFmtId="0" fontId="29" fillId="3" borderId="18" xfId="0" applyFont="1" applyFill="1" applyBorder="1" applyAlignment="1">
      <alignment horizontal="center" vertical="center"/>
    </xf>
    <xf numFmtId="0" fontId="23" fillId="2" borderId="6" xfId="0" applyFont="1" applyFill="1" applyBorder="1" applyAlignment="1">
      <alignment horizontal="center"/>
    </xf>
    <xf numFmtId="164" fontId="23" fillId="2" borderId="23" xfId="1" applyNumberFormat="1" applyFont="1" applyFill="1" applyBorder="1" applyAlignment="1">
      <alignment horizontal="center" vertical="center"/>
    </xf>
    <xf numFmtId="164" fontId="23" fillId="2" borderId="21" xfId="1" applyNumberFormat="1" applyFont="1" applyFill="1" applyBorder="1" applyAlignment="1">
      <alignment horizontal="center" vertical="center"/>
    </xf>
    <xf numFmtId="164" fontId="23" fillId="2" borderId="0" xfId="1" applyNumberFormat="1" applyFont="1" applyFill="1" applyBorder="1" applyAlignment="1">
      <alignment horizontal="center" vertical="center"/>
    </xf>
    <xf numFmtId="164" fontId="23" fillId="2" borderId="20" xfId="1" applyNumberFormat="1" applyFont="1" applyFill="1" applyBorder="1" applyAlignment="1">
      <alignment horizontal="center" vertical="center"/>
    </xf>
    <xf numFmtId="164" fontId="23" fillId="2" borderId="24" xfId="1" applyNumberFormat="1" applyFont="1" applyFill="1" applyBorder="1" applyAlignment="1">
      <alignment horizontal="center" vertical="center"/>
    </xf>
    <xf numFmtId="0" fontId="29" fillId="3" borderId="6" xfId="0" applyFont="1" applyFill="1" applyBorder="1" applyAlignment="1">
      <alignment horizontal="center" vertical="center"/>
    </xf>
    <xf numFmtId="164" fontId="23" fillId="2" borderId="46" xfId="0" applyNumberFormat="1" applyFont="1" applyFill="1" applyBorder="1" applyAlignment="1">
      <alignment horizontal="right" vertical="center"/>
    </xf>
    <xf numFmtId="178" fontId="38" fillId="2" borderId="6" xfId="0" applyNumberFormat="1" applyFont="1" applyFill="1" applyBorder="1" applyAlignment="1">
      <alignment horizontal="right" vertical="center"/>
    </xf>
    <xf numFmtId="0" fontId="29" fillId="3" borderId="10" xfId="0" applyFont="1" applyFill="1" applyBorder="1" applyAlignment="1">
      <alignment horizontal="center" vertical="center"/>
    </xf>
    <xf numFmtId="178" fontId="38" fillId="2" borderId="10" xfId="0" applyNumberFormat="1" applyFont="1" applyFill="1" applyBorder="1" applyAlignment="1">
      <alignment horizontal="right" vertical="center"/>
    </xf>
    <xf numFmtId="164" fontId="23" fillId="2" borderId="50" xfId="1" applyNumberFormat="1" applyFont="1" applyFill="1" applyBorder="1" applyAlignment="1">
      <alignment horizontal="right" vertical="center"/>
    </xf>
    <xf numFmtId="164" fontId="23" fillId="2" borderId="51" xfId="1" applyNumberFormat="1" applyFont="1" applyFill="1" applyBorder="1" applyAlignment="1">
      <alignment horizontal="right" vertical="center"/>
    </xf>
    <xf numFmtId="164" fontId="23" fillId="2" borderId="52" xfId="0" applyNumberFormat="1" applyFont="1" applyFill="1" applyBorder="1" applyAlignment="1">
      <alignment horizontal="right" vertical="center"/>
    </xf>
    <xf numFmtId="164" fontId="23" fillId="2" borderId="52" xfId="1" applyNumberFormat="1" applyFont="1" applyFill="1" applyBorder="1" applyAlignment="1">
      <alignment horizontal="right" vertical="center"/>
    </xf>
    <xf numFmtId="17" fontId="29" fillId="3" borderId="23" xfId="0" applyNumberFormat="1" applyFont="1" applyFill="1" applyBorder="1" applyAlignment="1">
      <alignment horizontal="left"/>
    </xf>
    <xf numFmtId="164" fontId="29" fillId="2" borderId="24" xfId="1" applyNumberFormat="1" applyFont="1" applyFill="1" applyBorder="1" applyAlignment="1">
      <alignment vertical="center"/>
    </xf>
    <xf numFmtId="17" fontId="29" fillId="3" borderId="23" xfId="0" applyNumberFormat="1" applyFont="1" applyFill="1" applyBorder="1" applyAlignment="1">
      <alignment horizontal="center"/>
    </xf>
    <xf numFmtId="17" fontId="29" fillId="3" borderId="25" xfId="0" applyNumberFormat="1" applyFont="1" applyFill="1" applyBorder="1" applyAlignment="1">
      <alignment horizontal="center"/>
    </xf>
    <xf numFmtId="164" fontId="29" fillId="2" borderId="19" xfId="1" applyNumberFormat="1" applyFont="1" applyFill="1" applyBorder="1" applyAlignment="1">
      <alignment vertical="center"/>
    </xf>
    <xf numFmtId="164" fontId="29" fillId="2" borderId="18" xfId="1" applyNumberFormat="1" applyFont="1" applyFill="1" applyBorder="1" applyAlignment="1">
      <alignment vertical="center"/>
    </xf>
    <xf numFmtId="164" fontId="29" fillId="2" borderId="22" xfId="1" applyNumberFormat="1" applyFont="1" applyFill="1" applyBorder="1" applyAlignment="1">
      <alignment vertical="center"/>
    </xf>
    <xf numFmtId="164" fontId="29" fillId="0" borderId="6" xfId="1" applyNumberFormat="1" applyFont="1" applyFill="1" applyBorder="1" applyAlignment="1">
      <alignment vertical="center"/>
    </xf>
    <xf numFmtId="164" fontId="23" fillId="0" borderId="44" xfId="1" applyNumberFormat="1" applyFont="1" applyFill="1" applyBorder="1" applyAlignment="1">
      <alignment vertical="center"/>
    </xf>
    <xf numFmtId="164" fontId="23" fillId="0" borderId="45" xfId="1" applyNumberFormat="1" applyFont="1" applyFill="1" applyBorder="1" applyAlignment="1">
      <alignment vertical="center"/>
    </xf>
    <xf numFmtId="164" fontId="23" fillId="0" borderId="46" xfId="1" applyNumberFormat="1" applyFont="1" applyFill="1" applyBorder="1" applyAlignment="1">
      <alignment vertical="center"/>
    </xf>
    <xf numFmtId="164" fontId="29" fillId="0" borderId="24" xfId="1" applyNumberFormat="1" applyFont="1" applyFill="1" applyBorder="1" applyAlignment="1">
      <alignment vertical="center"/>
    </xf>
    <xf numFmtId="17" fontId="29" fillId="3" borderId="20" xfId="0" applyNumberFormat="1" applyFont="1" applyFill="1" applyBorder="1" applyAlignment="1">
      <alignment horizontal="left"/>
    </xf>
    <xf numFmtId="164" fontId="29" fillId="0" borderId="18" xfId="1" applyNumberFormat="1" applyFont="1" applyFill="1" applyBorder="1" applyAlignment="1">
      <alignment vertical="center"/>
    </xf>
    <xf numFmtId="164" fontId="23" fillId="0" borderId="41" xfId="1" applyNumberFormat="1" applyFont="1" applyFill="1" applyBorder="1" applyAlignment="1">
      <alignment vertical="center"/>
    </xf>
    <xf numFmtId="164" fontId="23" fillId="0" borderId="42" xfId="1" applyNumberFormat="1" applyFont="1" applyFill="1" applyBorder="1" applyAlignment="1">
      <alignment vertical="center"/>
    </xf>
    <xf numFmtId="164" fontId="23" fillId="0" borderId="43" xfId="1" applyNumberFormat="1" applyFont="1" applyFill="1" applyBorder="1" applyAlignment="1">
      <alignment vertical="center"/>
    </xf>
    <xf numFmtId="164" fontId="29" fillId="0" borderId="22" xfId="1" applyNumberFormat="1" applyFont="1" applyFill="1" applyBorder="1" applyAlignment="1">
      <alignment vertical="center"/>
    </xf>
    <xf numFmtId="164" fontId="29" fillId="2" borderId="10" xfId="1" applyNumberFormat="1" applyFont="1" applyFill="1" applyBorder="1" applyAlignment="1">
      <alignment horizontal="right" vertical="center"/>
    </xf>
    <xf numFmtId="0" fontId="12" fillId="2" borderId="0" xfId="11" applyFont="1" applyFill="1"/>
    <xf numFmtId="3" fontId="47" fillId="0" borderId="0" xfId="0" applyNumberFormat="1" applyFont="1" applyFill="1"/>
    <xf numFmtId="3" fontId="47" fillId="0" borderId="0" xfId="0" applyNumberFormat="1" applyFont="1" applyFill="1" applyAlignment="1">
      <alignment vertical="center"/>
    </xf>
    <xf numFmtId="3" fontId="47" fillId="4" borderId="0" xfId="0" applyNumberFormat="1" applyFont="1" applyFill="1" applyAlignment="1">
      <alignment vertical="center"/>
    </xf>
    <xf numFmtId="3" fontId="48" fillId="0" borderId="45" xfId="0" applyNumberFormat="1" applyFont="1" applyFill="1" applyBorder="1"/>
    <xf numFmtId="0" fontId="30" fillId="0" borderId="0" xfId="0" applyFont="1" applyFill="1"/>
    <xf numFmtId="0" fontId="30" fillId="0" borderId="0" xfId="0" applyFont="1"/>
    <xf numFmtId="3" fontId="49" fillId="0" borderId="45" xfId="0" applyNumberFormat="1" applyFont="1" applyFill="1" applyBorder="1"/>
    <xf numFmtId="3" fontId="49" fillId="0" borderId="65" xfId="0" applyNumberFormat="1" applyFont="1" applyFill="1" applyBorder="1"/>
    <xf numFmtId="0" fontId="51" fillId="0" borderId="0" xfId="0" applyFont="1" applyAlignment="1">
      <alignment vertical="center"/>
    </xf>
    <xf numFmtId="0" fontId="51" fillId="0" borderId="0" xfId="0" applyFont="1" applyFill="1" applyAlignment="1">
      <alignment vertical="center"/>
    </xf>
    <xf numFmtId="0" fontId="51" fillId="0" borderId="0" xfId="0" applyFont="1"/>
    <xf numFmtId="3" fontId="51" fillId="0" borderId="0" xfId="0" applyNumberFormat="1" applyFont="1"/>
    <xf numFmtId="0" fontId="51" fillId="0" borderId="0" xfId="0" applyFont="1" applyFill="1"/>
    <xf numFmtId="0" fontId="53" fillId="0" borderId="0" xfId="13" applyFont="1" applyFill="1" applyAlignment="1" applyProtection="1">
      <alignment horizontal="left" vertical="center"/>
    </xf>
    <xf numFmtId="0" fontId="12" fillId="0" borderId="0" xfId="13" applyFont="1" applyFill="1" applyAlignment="1">
      <alignment horizontal="center" vertical="center"/>
    </xf>
    <xf numFmtId="0" fontId="12" fillId="0" borderId="0" xfId="13" applyFont="1" applyFill="1" applyAlignment="1">
      <alignment vertical="center"/>
    </xf>
    <xf numFmtId="0" fontId="12" fillId="0" borderId="0" xfId="13" applyFont="1" applyAlignment="1">
      <alignment vertical="center"/>
    </xf>
    <xf numFmtId="0" fontId="11" fillId="0" borderId="0" xfId="13" applyFont="1" applyAlignment="1">
      <alignment vertical="center"/>
    </xf>
    <xf numFmtId="0" fontId="15" fillId="0" borderId="0" xfId="13" applyFont="1" applyFill="1" applyAlignment="1">
      <alignment vertical="center"/>
    </xf>
    <xf numFmtId="0" fontId="15" fillId="0" borderId="0" xfId="13" applyFont="1" applyFill="1" applyAlignment="1">
      <alignment horizontal="center" vertical="center"/>
    </xf>
    <xf numFmtId="0" fontId="8" fillId="4" borderId="67" xfId="14" applyFont="1" applyFill="1" applyBorder="1" applyAlignment="1" applyProtection="1">
      <alignment horizontal="center" vertical="center"/>
    </xf>
    <xf numFmtId="0" fontId="8" fillId="4" borderId="68" xfId="14" applyFont="1" applyFill="1" applyBorder="1" applyAlignment="1" applyProtection="1">
      <alignment horizontal="center" vertical="center"/>
    </xf>
    <xf numFmtId="0" fontId="8" fillId="4" borderId="69" xfId="14" applyFont="1" applyFill="1" applyBorder="1" applyAlignment="1" applyProtection="1">
      <alignment horizontal="center" vertical="center"/>
    </xf>
    <xf numFmtId="0" fontId="8" fillId="4" borderId="70" xfId="14" applyFont="1" applyFill="1" applyBorder="1" applyAlignment="1" applyProtection="1">
      <alignment horizontal="left" vertical="center"/>
    </xf>
    <xf numFmtId="168" fontId="12" fillId="0" borderId="71" xfId="14" applyNumberFormat="1" applyFont="1" applyFill="1" applyBorder="1" applyAlignment="1" applyProtection="1">
      <alignment horizontal="center" vertical="center"/>
    </xf>
    <xf numFmtId="168" fontId="12" fillId="0" borderId="72" xfId="14" applyNumberFormat="1" applyFont="1" applyFill="1" applyBorder="1" applyAlignment="1" applyProtection="1">
      <alignment horizontal="center" vertical="center"/>
    </xf>
    <xf numFmtId="168" fontId="12" fillId="0" borderId="73" xfId="14" applyNumberFormat="1" applyFont="1" applyFill="1" applyBorder="1" applyAlignment="1" applyProtection="1">
      <alignment horizontal="center" vertical="center"/>
    </xf>
    <xf numFmtId="0" fontId="12" fillId="0" borderId="71" xfId="13" applyFont="1" applyBorder="1" applyAlignment="1">
      <alignment horizontal="center" vertical="center"/>
    </xf>
    <xf numFmtId="0" fontId="12" fillId="0" borderId="72" xfId="13" applyFont="1" applyBorder="1" applyAlignment="1">
      <alignment horizontal="center" vertical="center"/>
    </xf>
    <xf numFmtId="168" fontId="7" fillId="0" borderId="71" xfId="14" applyNumberFormat="1" applyFont="1" applyFill="1" applyBorder="1" applyAlignment="1" applyProtection="1">
      <alignment horizontal="center" vertical="center"/>
    </xf>
    <xf numFmtId="168" fontId="7" fillId="0" borderId="72" xfId="14" applyNumberFormat="1" applyFont="1" applyFill="1" applyBorder="1" applyAlignment="1" applyProtection="1">
      <alignment horizontal="center" vertical="center"/>
    </xf>
    <xf numFmtId="0" fontId="50" fillId="4" borderId="70" xfId="14" applyFont="1" applyFill="1" applyBorder="1" applyAlignment="1" applyProtection="1">
      <alignment horizontal="left" vertical="center"/>
    </xf>
    <xf numFmtId="179" fontId="7" fillId="0" borderId="71" xfId="14" quotePrefix="1" applyNumberFormat="1" applyFont="1" applyFill="1" applyBorder="1" applyAlignment="1">
      <alignment horizontal="center" vertical="center"/>
    </xf>
    <xf numFmtId="179" fontId="7" fillId="0" borderId="72" xfId="14" quotePrefix="1" applyNumberFormat="1" applyFont="1" applyFill="1" applyBorder="1" applyAlignment="1">
      <alignment horizontal="center" vertical="center"/>
    </xf>
    <xf numFmtId="0" fontId="8" fillId="4" borderId="74" xfId="14" applyFont="1" applyFill="1" applyBorder="1" applyAlignment="1" applyProtection="1">
      <alignment horizontal="left" vertical="center"/>
    </xf>
    <xf numFmtId="179" fontId="7" fillId="0" borderId="75" xfId="14" quotePrefix="1" applyNumberFormat="1" applyFont="1" applyFill="1" applyBorder="1" applyAlignment="1">
      <alignment horizontal="center" vertical="center"/>
    </xf>
    <xf numFmtId="179" fontId="7" fillId="0" borderId="76" xfId="14" quotePrefix="1" applyNumberFormat="1" applyFont="1" applyFill="1" applyBorder="1" applyAlignment="1">
      <alignment horizontal="center" vertical="center"/>
    </xf>
    <xf numFmtId="0" fontId="15" fillId="0" borderId="0" xfId="14" applyFont="1" applyFill="1" applyAlignment="1" applyProtection="1">
      <alignment horizontal="left" vertical="center"/>
    </xf>
    <xf numFmtId="0" fontId="15" fillId="0" borderId="0" xfId="14" applyFont="1" applyFill="1" applyAlignment="1">
      <alignment vertical="center"/>
    </xf>
    <xf numFmtId="0" fontId="15" fillId="0" borderId="0" xfId="14" applyFont="1" applyAlignment="1">
      <alignment vertical="center"/>
    </xf>
    <xf numFmtId="0" fontId="15" fillId="0" borderId="0" xfId="13" applyFont="1" applyAlignment="1">
      <alignment vertical="center"/>
    </xf>
    <xf numFmtId="0" fontId="14" fillId="0" borderId="0" xfId="14" applyFont="1" applyFill="1" applyAlignment="1" applyProtection="1">
      <alignment horizontal="left" vertical="center"/>
    </xf>
    <xf numFmtId="0" fontId="15" fillId="0" borderId="0" xfId="13" applyFont="1"/>
    <xf numFmtId="0" fontId="15" fillId="0" borderId="0" xfId="14" applyFont="1" applyAlignment="1" applyProtection="1">
      <alignment horizontal="left" vertical="center"/>
    </xf>
    <xf numFmtId="0" fontId="45" fillId="2" borderId="0" xfId="15" applyFont="1" applyFill="1" applyBorder="1" applyAlignment="1">
      <alignment vertical="center"/>
    </xf>
    <xf numFmtId="0" fontId="12" fillId="2" borderId="0" xfId="15" applyFont="1" applyFill="1"/>
    <xf numFmtId="0" fontId="57" fillId="0" borderId="0" xfId="16" applyFont="1" applyFill="1" applyAlignment="1">
      <alignment vertical="center"/>
    </xf>
    <xf numFmtId="0" fontId="11" fillId="4" borderId="78" xfId="15" applyFont="1" applyFill="1" applyBorder="1"/>
    <xf numFmtId="17" fontId="8" fillId="4" borderId="79" xfId="15" applyNumberFormat="1" applyFont="1" applyFill="1" applyBorder="1" applyAlignment="1">
      <alignment horizontal="center"/>
    </xf>
    <xf numFmtId="17" fontId="8" fillId="4" borderId="80" xfId="15" applyNumberFormat="1" applyFont="1" applyFill="1" applyBorder="1" applyAlignment="1">
      <alignment horizontal="center"/>
    </xf>
    <xf numFmtId="0" fontId="57" fillId="0" borderId="0" xfId="16" applyFont="1" applyFill="1" applyAlignment="1">
      <alignment vertical="top"/>
    </xf>
    <xf numFmtId="0" fontId="11" fillId="4" borderId="81" xfId="15" applyFont="1" applyFill="1" applyBorder="1"/>
    <xf numFmtId="17" fontId="8" fillId="4" borderId="82" xfId="15" applyNumberFormat="1" applyFont="1" applyFill="1" applyBorder="1" applyAlignment="1">
      <alignment horizontal="center"/>
    </xf>
    <xf numFmtId="17" fontId="8" fillId="4" borderId="83" xfId="15" applyNumberFormat="1" applyFont="1" applyFill="1" applyBorder="1" applyAlignment="1">
      <alignment horizontal="center"/>
    </xf>
    <xf numFmtId="0" fontId="11" fillId="4" borderId="62" xfId="15" applyFont="1" applyFill="1" applyBorder="1"/>
    <xf numFmtId="37" fontId="11" fillId="2" borderId="63" xfId="15" applyNumberFormat="1" applyFont="1" applyFill="1" applyBorder="1"/>
    <xf numFmtId="37" fontId="57" fillId="0" borderId="0" xfId="16" applyNumberFormat="1" applyFont="1" applyFill="1" applyAlignment="1">
      <alignment vertical="top"/>
    </xf>
    <xf numFmtId="177" fontId="11" fillId="2" borderId="63" xfId="15" applyNumberFormat="1" applyFont="1" applyFill="1" applyBorder="1"/>
    <xf numFmtId="0" fontId="11" fillId="4" borderId="64" xfId="15" applyFont="1" applyFill="1" applyBorder="1"/>
    <xf numFmtId="177" fontId="11" fillId="2" borderId="84" xfId="15" applyNumberFormat="1" applyFont="1" applyFill="1" applyBorder="1"/>
    <xf numFmtId="177" fontId="11" fillId="2" borderId="66" xfId="15" applyNumberFormat="1" applyFont="1" applyFill="1" applyBorder="1"/>
    <xf numFmtId="3" fontId="30" fillId="0" borderId="0" xfId="16" applyNumberFormat="1" applyFont="1" applyFill="1" applyBorder="1" applyAlignment="1"/>
    <xf numFmtId="180" fontId="59" fillId="0" borderId="0" xfId="16" applyNumberFormat="1" applyFont="1" applyFill="1" applyBorder="1" applyAlignment="1">
      <alignment horizontal="right"/>
    </xf>
    <xf numFmtId="0" fontId="57" fillId="0" borderId="0" xfId="16" applyFont="1" applyFill="1" applyBorder="1" applyAlignment="1"/>
    <xf numFmtId="0" fontId="57" fillId="0" borderId="0" xfId="16" applyFont="1" applyFill="1" applyAlignment="1"/>
    <xf numFmtId="0" fontId="30" fillId="0" borderId="0" xfId="17" applyFont="1" applyFill="1" applyAlignment="1">
      <alignment vertical="center"/>
    </xf>
    <xf numFmtId="0" fontId="59" fillId="0" borderId="0" xfId="17" applyFont="1" applyFill="1" applyAlignment="1">
      <alignment vertical="center" wrapText="1"/>
    </xf>
    <xf numFmtId="0" fontId="57" fillId="0" borderId="0" xfId="16" applyFont="1" applyFill="1" applyBorder="1"/>
    <xf numFmtId="0" fontId="57" fillId="0" borderId="0" xfId="16" applyFont="1" applyFill="1"/>
    <xf numFmtId="3" fontId="30" fillId="0" borderId="0" xfId="16" applyNumberFormat="1" applyFont="1" applyFill="1" applyAlignment="1">
      <alignment horizontal="left"/>
    </xf>
    <xf numFmtId="0" fontId="30" fillId="0" borderId="0" xfId="15" applyFont="1" applyFill="1"/>
    <xf numFmtId="3" fontId="60" fillId="0" borderId="0" xfId="16" applyNumberFormat="1" applyFont="1" applyFill="1" applyAlignment="1"/>
    <xf numFmtId="3" fontId="61" fillId="0" borderId="0" xfId="16" applyNumberFormat="1" applyFont="1" applyFill="1" applyAlignment="1">
      <alignment wrapText="1"/>
    </xf>
    <xf numFmtId="3" fontId="62" fillId="0" borderId="0" xfId="16" applyNumberFormat="1" applyFont="1" applyFill="1" applyAlignment="1">
      <alignment horizontal="left"/>
    </xf>
    <xf numFmtId="0" fontId="2" fillId="0" borderId="0" xfId="15" applyFont="1" applyFill="1"/>
    <xf numFmtId="3" fontId="57" fillId="0" borderId="0" xfId="16" applyNumberFormat="1" applyFont="1" applyFill="1"/>
    <xf numFmtId="168" fontId="57" fillId="0" borderId="0" xfId="16" applyNumberFormat="1" applyFont="1" applyFill="1"/>
    <xf numFmtId="0" fontId="57" fillId="5" borderId="0" xfId="16" applyFont="1" applyFill="1"/>
    <xf numFmtId="0" fontId="8" fillId="0" borderId="0" xfId="0" applyFont="1" applyFill="1" applyAlignment="1" applyProtection="1">
      <alignment horizontal="left" vertical="center"/>
    </xf>
    <xf numFmtId="0" fontId="15" fillId="0" borderId="0" xfId="0" applyFont="1" applyFill="1" applyAlignment="1">
      <alignment horizontal="center" vertical="center"/>
    </xf>
    <xf numFmtId="0" fontId="11" fillId="0" borderId="0" xfId="0" applyFont="1" applyAlignment="1">
      <alignment vertical="center"/>
    </xf>
    <xf numFmtId="0" fontId="46" fillId="0" borderId="0" xfId="0" applyFont="1" applyAlignment="1">
      <alignment horizontal="right" vertical="center"/>
    </xf>
    <xf numFmtId="0" fontId="63" fillId="4" borderId="85" xfId="0" applyFont="1" applyFill="1" applyBorder="1" applyAlignment="1" applyProtection="1">
      <alignment horizontal="center" vertical="center"/>
    </xf>
    <xf numFmtId="0" fontId="63" fillId="4" borderId="86" xfId="0" applyFont="1" applyFill="1" applyBorder="1" applyAlignment="1" applyProtection="1">
      <alignment horizontal="center" vertical="center"/>
    </xf>
    <xf numFmtId="0" fontId="63" fillId="4" borderId="87" xfId="0" applyFont="1" applyFill="1" applyBorder="1" applyAlignment="1" applyProtection="1">
      <alignment horizontal="center" vertical="center"/>
    </xf>
    <xf numFmtId="0" fontId="63" fillId="4" borderId="88" xfId="0" applyFont="1" applyFill="1" applyBorder="1" applyAlignment="1" applyProtection="1">
      <alignment horizontal="center" vertical="center"/>
    </xf>
    <xf numFmtId="0" fontId="63" fillId="4" borderId="89" xfId="0" applyFont="1" applyFill="1" applyBorder="1" applyAlignment="1" applyProtection="1">
      <alignment horizontal="center" vertical="center" wrapText="1"/>
    </xf>
    <xf numFmtId="0" fontId="63" fillId="4" borderId="90" xfId="0" applyFont="1" applyFill="1" applyBorder="1" applyAlignment="1" applyProtection="1">
      <alignment horizontal="center" vertical="center" wrapText="1"/>
    </xf>
    <xf numFmtId="0" fontId="63" fillId="4" borderId="88" xfId="0" applyFont="1" applyFill="1" applyBorder="1" applyAlignment="1" applyProtection="1">
      <alignment horizontal="center" vertical="center" wrapText="1"/>
    </xf>
    <xf numFmtId="17" fontId="63" fillId="4" borderId="91" xfId="0" applyNumberFormat="1" applyFont="1" applyFill="1" applyBorder="1" applyAlignment="1" applyProtection="1">
      <alignment horizontal="left"/>
    </xf>
    <xf numFmtId="168" fontId="15" fillId="0" borderId="6" xfId="0" applyNumberFormat="1" applyFont="1" applyFill="1" applyBorder="1" applyAlignment="1" applyProtection="1">
      <alignment horizontal="center" vertical="center"/>
    </xf>
    <xf numFmtId="168" fontId="15" fillId="0" borderId="0" xfId="0" applyNumberFormat="1" applyFont="1" applyFill="1" applyBorder="1" applyAlignment="1" applyProtection="1">
      <alignment horizontal="center" vertical="center"/>
    </xf>
    <xf numFmtId="168" fontId="15" fillId="0" borderId="92" xfId="0" applyNumberFormat="1" applyFont="1" applyFill="1" applyBorder="1" applyAlignment="1" applyProtection="1">
      <alignment horizontal="center" vertical="center"/>
    </xf>
    <xf numFmtId="168" fontId="15" fillId="0" borderId="93" xfId="0" applyNumberFormat="1" applyFont="1" applyFill="1" applyBorder="1" applyAlignment="1" applyProtection="1">
      <alignment horizontal="center" vertical="center"/>
    </xf>
    <xf numFmtId="168" fontId="15" fillId="0" borderId="0" xfId="0" applyNumberFormat="1" applyFont="1" applyBorder="1" applyAlignment="1">
      <alignment horizontal="center" vertical="center"/>
    </xf>
    <xf numFmtId="17" fontId="63" fillId="0" borderId="94" xfId="0" applyNumberFormat="1" applyFont="1" applyFill="1" applyBorder="1" applyAlignment="1" applyProtection="1">
      <alignment horizontal="left"/>
    </xf>
    <xf numFmtId="168" fontId="15" fillId="0" borderId="95" xfId="0" applyNumberFormat="1" applyFont="1" applyFill="1" applyBorder="1" applyAlignment="1" applyProtection="1">
      <alignment horizontal="center" vertical="center"/>
    </xf>
    <xf numFmtId="168" fontId="15" fillId="0" borderId="95" xfId="0" applyNumberFormat="1" applyFont="1" applyBorder="1" applyAlignment="1">
      <alignment horizontal="center" vertical="center"/>
    </xf>
    <xf numFmtId="168" fontId="15" fillId="0" borderId="96" xfId="0" applyNumberFormat="1" applyFont="1" applyFill="1" applyBorder="1" applyAlignment="1" applyProtection="1">
      <alignment horizontal="center" vertical="center"/>
    </xf>
    <xf numFmtId="0" fontId="16" fillId="0" borderId="0" xfId="0" applyFont="1" applyAlignment="1"/>
    <xf numFmtId="0" fontId="16" fillId="0" borderId="0" xfId="0" applyFont="1" applyAlignment="1">
      <alignment vertical="center"/>
    </xf>
    <xf numFmtId="0" fontId="15" fillId="0" borderId="0" xfId="0" applyFont="1" applyAlignment="1">
      <alignment vertical="center"/>
    </xf>
    <xf numFmtId="0" fontId="16" fillId="0" borderId="0" xfId="0" applyFont="1"/>
    <xf numFmtId="0" fontId="15" fillId="0" borderId="0" xfId="0" applyFont="1"/>
    <xf numFmtId="0" fontId="16" fillId="0" borderId="0" xfId="0" applyFont="1" applyFill="1"/>
    <xf numFmtId="0" fontId="16" fillId="0" borderId="0" xfId="0" applyFont="1" applyFill="1" applyAlignment="1">
      <alignment horizontal="center"/>
    </xf>
    <xf numFmtId="0" fontId="15" fillId="0" borderId="0" xfId="0" applyFont="1" applyFill="1" applyAlignment="1">
      <alignment horizontal="center"/>
    </xf>
    <xf numFmtId="0" fontId="15" fillId="0" borderId="0" xfId="0" applyFont="1" applyFill="1"/>
    <xf numFmtId="0" fontId="11" fillId="0" borderId="0" xfId="0" applyFont="1"/>
    <xf numFmtId="0" fontId="32" fillId="2" borderId="0" xfId="0" applyFont="1" applyFill="1"/>
    <xf numFmtId="0" fontId="38" fillId="3" borderId="2" xfId="0" applyFont="1" applyFill="1" applyBorder="1" applyAlignment="1">
      <alignment horizontal="center" vertical="center" wrapText="1"/>
    </xf>
    <xf numFmtId="0" fontId="38" fillId="3" borderId="3" xfId="0" applyFont="1" applyFill="1" applyBorder="1" applyAlignment="1">
      <alignment horizontal="center" vertical="top" wrapText="1"/>
    </xf>
    <xf numFmtId="0" fontId="38" fillId="3" borderId="4" xfId="0" applyFont="1" applyFill="1" applyBorder="1" applyAlignment="1">
      <alignment horizontal="center" vertical="top" wrapText="1"/>
    </xf>
    <xf numFmtId="0" fontId="38" fillId="3" borderId="5" xfId="0" applyFont="1" applyFill="1" applyBorder="1" applyAlignment="1">
      <alignment horizontal="center" vertical="top" wrapText="1"/>
    </xf>
    <xf numFmtId="168" fontId="23" fillId="2" borderId="41" xfId="0" applyNumberFormat="1" applyFont="1" applyFill="1" applyBorder="1" applyAlignment="1">
      <alignment horizontal="center" vertical="center"/>
    </xf>
    <xf numFmtId="168" fontId="23" fillId="2" borderId="42" xfId="0" applyNumberFormat="1" applyFont="1" applyFill="1" applyBorder="1" applyAlignment="1">
      <alignment horizontal="center" vertical="center"/>
    </xf>
    <xf numFmtId="168" fontId="23" fillId="2" borderId="43" xfId="0" applyNumberFormat="1" applyFont="1" applyFill="1" applyBorder="1" applyAlignment="1">
      <alignment horizontal="center" vertical="center"/>
    </xf>
    <xf numFmtId="168" fontId="23" fillId="2" borderId="44" xfId="0" applyNumberFormat="1" applyFont="1" applyFill="1" applyBorder="1" applyAlignment="1">
      <alignment horizontal="center" vertical="center"/>
    </xf>
    <xf numFmtId="168" fontId="23" fillId="2" borderId="45" xfId="0" applyNumberFormat="1" applyFont="1" applyFill="1" applyBorder="1" applyAlignment="1">
      <alignment horizontal="center" vertical="center"/>
    </xf>
    <xf numFmtId="168" fontId="23" fillId="2" borderId="46" xfId="0" applyNumberFormat="1" applyFont="1" applyFill="1" applyBorder="1" applyAlignment="1">
      <alignment horizontal="center" vertical="center"/>
    </xf>
    <xf numFmtId="168" fontId="23" fillId="2" borderId="47" xfId="0" applyNumberFormat="1" applyFont="1" applyFill="1" applyBorder="1" applyAlignment="1">
      <alignment horizontal="center" vertical="center"/>
    </xf>
    <xf numFmtId="168" fontId="23" fillId="2" borderId="48" xfId="0" applyNumberFormat="1" applyFont="1" applyFill="1" applyBorder="1" applyAlignment="1">
      <alignment horizontal="center" vertical="center"/>
    </xf>
    <xf numFmtId="168" fontId="23" fillId="2" borderId="49" xfId="0" applyNumberFormat="1" applyFont="1" applyFill="1" applyBorder="1" applyAlignment="1">
      <alignment horizontal="center" vertical="center"/>
    </xf>
    <xf numFmtId="168" fontId="23" fillId="2" borderId="50" xfId="0" applyNumberFormat="1" applyFont="1" applyFill="1" applyBorder="1" applyAlignment="1">
      <alignment horizontal="center" vertical="center"/>
    </xf>
    <xf numFmtId="168" fontId="23" fillId="2" borderId="51" xfId="0" applyNumberFormat="1" applyFont="1" applyFill="1" applyBorder="1" applyAlignment="1">
      <alignment horizontal="center" vertical="center"/>
    </xf>
    <xf numFmtId="168" fontId="23" fillId="2" borderId="52" xfId="0" applyNumberFormat="1" applyFont="1" applyFill="1" applyBorder="1" applyAlignment="1">
      <alignment horizontal="center" vertical="center"/>
    </xf>
    <xf numFmtId="0" fontId="67" fillId="2" borderId="0" xfId="0" applyFont="1" applyFill="1"/>
    <xf numFmtId="0" fontId="53" fillId="0" borderId="0" xfId="18" applyFont="1" applyBorder="1"/>
    <xf numFmtId="0" fontId="70" fillId="0" borderId="0" xfId="18" applyFont="1" applyBorder="1" applyAlignment="1">
      <alignment horizontal="left"/>
    </xf>
    <xf numFmtId="0" fontId="70" fillId="0" borderId="0" xfId="18" applyFont="1" applyBorder="1"/>
    <xf numFmtId="0" fontId="60" fillId="0" borderId="0" xfId="18" applyFont="1" applyBorder="1"/>
    <xf numFmtId="0" fontId="71" fillId="0" borderId="0" xfId="18" applyFont="1" applyAlignment="1">
      <alignment horizontal="center"/>
    </xf>
    <xf numFmtId="40" fontId="30" fillId="0" borderId="0" xfId="19" applyFont="1"/>
    <xf numFmtId="0" fontId="30" fillId="0" borderId="0" xfId="18" applyFont="1"/>
    <xf numFmtId="0" fontId="72" fillId="0" borderId="0" xfId="18" applyFont="1"/>
    <xf numFmtId="0" fontId="73" fillId="0" borderId="0" xfId="18" applyFont="1" applyBorder="1"/>
    <xf numFmtId="0" fontId="70" fillId="0" borderId="0" xfId="18" applyFont="1" applyBorder="1" applyAlignment="1">
      <alignment horizontal="center"/>
    </xf>
    <xf numFmtId="0" fontId="8" fillId="4" borderId="97" xfId="18" applyFont="1" applyFill="1" applyBorder="1"/>
    <xf numFmtId="0" fontId="8" fillId="4" borderId="98" xfId="18" applyFont="1" applyFill="1" applyBorder="1" applyAlignment="1">
      <alignment horizontal="center"/>
    </xf>
    <xf numFmtId="181" fontId="74" fillId="4" borderId="98" xfId="18" applyNumberFormat="1" applyFont="1" applyFill="1" applyBorder="1" applyAlignment="1">
      <alignment horizontal="center"/>
    </xf>
    <xf numFmtId="0" fontId="11" fillId="4" borderId="98" xfId="18" applyFont="1" applyFill="1" applyBorder="1" applyAlignment="1">
      <alignment horizontal="center"/>
    </xf>
    <xf numFmtId="0" fontId="11" fillId="4" borderId="99" xfId="18" applyFont="1" applyFill="1" applyBorder="1"/>
    <xf numFmtId="40" fontId="30" fillId="0" borderId="0" xfId="19" applyFont="1" applyBorder="1"/>
    <xf numFmtId="0" fontId="8" fillId="4" borderId="100" xfId="18" applyFont="1" applyFill="1" applyBorder="1"/>
    <xf numFmtId="0" fontId="8" fillId="4" borderId="0" xfId="18" applyFont="1" applyFill="1" applyBorder="1" applyAlignment="1">
      <alignment horizontal="center"/>
    </xf>
    <xf numFmtId="181" fontId="74" fillId="4" borderId="0" xfId="18" applyNumberFormat="1" applyFont="1" applyFill="1" applyBorder="1" applyAlignment="1">
      <alignment horizontal="center"/>
    </xf>
    <xf numFmtId="0" fontId="11" fillId="4" borderId="0" xfId="18" applyFont="1" applyFill="1" applyBorder="1" applyAlignment="1">
      <alignment horizontal="center"/>
    </xf>
    <xf numFmtId="181" fontId="8" fillId="4" borderId="0" xfId="18" applyNumberFormat="1" applyFont="1" applyFill="1" applyBorder="1" applyAlignment="1">
      <alignment horizontal="center"/>
    </xf>
    <xf numFmtId="0" fontId="11" fillId="4" borderId="101" xfId="18" applyFont="1" applyFill="1" applyBorder="1"/>
    <xf numFmtId="0" fontId="11" fillId="4" borderId="0" xfId="18" applyFont="1" applyFill="1" applyBorder="1"/>
    <xf numFmtId="4" fontId="8" fillId="4" borderId="0" xfId="18" applyNumberFormat="1" applyFont="1" applyFill="1" applyBorder="1" applyAlignment="1">
      <alignment horizontal="right"/>
    </xf>
    <xf numFmtId="0" fontId="11" fillId="0" borderId="0" xfId="18" applyFont="1" applyFill="1" applyBorder="1"/>
    <xf numFmtId="4" fontId="8" fillId="0" borderId="0" xfId="18" applyNumberFormat="1" applyFont="1" applyFill="1" applyBorder="1" applyAlignment="1">
      <alignment horizontal="right"/>
    </xf>
    <xf numFmtId="4" fontId="8" fillId="0" borderId="0" xfId="18" applyNumberFormat="1" applyFont="1" applyFill="1" applyBorder="1" applyAlignment="1">
      <alignment horizontal="center"/>
    </xf>
    <xf numFmtId="0" fontId="11" fillId="0" borderId="101" xfId="18" applyFont="1" applyFill="1" applyBorder="1"/>
    <xf numFmtId="0" fontId="74" fillId="4" borderId="100" xfId="18" applyFont="1" applyFill="1" applyBorder="1"/>
    <xf numFmtId="0" fontId="75" fillId="4" borderId="100" xfId="18" applyFont="1" applyFill="1" applyBorder="1"/>
    <xf numFmtId="0" fontId="11" fillId="4" borderId="100" xfId="18" applyFont="1" applyFill="1" applyBorder="1"/>
    <xf numFmtId="38" fontId="12" fillId="0" borderId="102" xfId="19" applyNumberFormat="1" applyFont="1" applyFill="1" applyBorder="1" applyAlignment="1"/>
    <xf numFmtId="0" fontId="12" fillId="0" borderId="0" xfId="18" applyFont="1" applyFill="1" applyBorder="1"/>
    <xf numFmtId="38" fontId="12" fillId="0" borderId="45" xfId="19" applyNumberFormat="1" applyFont="1" applyFill="1" applyBorder="1" applyAlignment="1"/>
    <xf numFmtId="38" fontId="12" fillId="0" borderId="48" xfId="19" applyNumberFormat="1" applyFont="1" applyFill="1" applyBorder="1" applyAlignment="1"/>
    <xf numFmtId="38" fontId="12" fillId="0" borderId="0" xfId="19" applyNumberFormat="1" applyFont="1" applyFill="1" applyBorder="1" applyAlignment="1"/>
    <xf numFmtId="4" fontId="7" fillId="0" borderId="0" xfId="18" applyNumberFormat="1" applyFont="1" applyFill="1" applyBorder="1" applyAlignment="1"/>
    <xf numFmtId="3" fontId="12" fillId="0" borderId="103" xfId="18" applyNumberFormat="1" applyFont="1" applyFill="1" applyBorder="1" applyAlignment="1"/>
    <xf numFmtId="3" fontId="12" fillId="0" borderId="0" xfId="18" applyNumberFormat="1" applyFont="1" applyFill="1" applyBorder="1" applyAlignment="1"/>
    <xf numFmtId="3" fontId="12" fillId="0" borderId="104" xfId="18" applyNumberFormat="1" applyFont="1" applyFill="1" applyBorder="1" applyAlignment="1"/>
    <xf numFmtId="4" fontId="7" fillId="0" borderId="0" xfId="18" applyNumberFormat="1" applyFont="1" applyFill="1" applyBorder="1" applyAlignment="1">
      <alignment horizontal="right"/>
    </xf>
    <xf numFmtId="3" fontId="12" fillId="0" borderId="0" xfId="18" applyNumberFormat="1" applyFont="1" applyFill="1" applyBorder="1" applyAlignment="1">
      <alignment horizontal="right"/>
    </xf>
    <xf numFmtId="0" fontId="73" fillId="0" borderId="0" xfId="18" applyFont="1" applyFill="1" applyBorder="1" applyAlignment="1">
      <alignment horizontal="center"/>
    </xf>
    <xf numFmtId="3" fontId="76" fillId="0" borderId="0" xfId="18" applyNumberFormat="1" applyFont="1" applyFill="1" applyBorder="1" applyAlignment="1"/>
    <xf numFmtId="3" fontId="12" fillId="0" borderId="102" xfId="18" applyNumberFormat="1" applyFont="1" applyFill="1" applyBorder="1" applyAlignment="1"/>
    <xf numFmtId="3" fontId="12" fillId="0" borderId="45" xfId="18" applyNumberFormat="1" applyFont="1" applyFill="1" applyBorder="1" applyAlignment="1"/>
    <xf numFmtId="3" fontId="12" fillId="0" borderId="48" xfId="18" applyNumberFormat="1" applyFont="1" applyFill="1" applyBorder="1" applyAlignment="1"/>
    <xf numFmtId="0" fontId="11" fillId="4" borderId="100" xfId="18" applyFont="1" applyFill="1" applyBorder="1" applyAlignment="1">
      <alignment horizontal="left" vertical="top"/>
    </xf>
    <xf numFmtId="38" fontId="12" fillId="0" borderId="0" xfId="19" applyNumberFormat="1" applyFont="1" applyFill="1" applyBorder="1" applyAlignment="1">
      <alignment horizontal="right"/>
    </xf>
    <xf numFmtId="38" fontId="12" fillId="0" borderId="103" xfId="19" applyNumberFormat="1" applyFont="1" applyFill="1" applyBorder="1" applyAlignment="1">
      <alignment horizontal="right"/>
    </xf>
    <xf numFmtId="38" fontId="12" fillId="0" borderId="103" xfId="19" applyNumberFormat="1" applyFont="1" applyFill="1" applyBorder="1" applyAlignment="1"/>
    <xf numFmtId="0" fontId="60" fillId="0" borderId="0" xfId="18" applyFont="1" applyFill="1" applyBorder="1"/>
    <xf numFmtId="3" fontId="72" fillId="0" borderId="0" xfId="18" applyNumberFormat="1" applyFont="1" applyFill="1" applyBorder="1" applyAlignment="1">
      <alignment horizontal="right"/>
    </xf>
    <xf numFmtId="0" fontId="72" fillId="0" borderId="0" xfId="18" applyFont="1" applyFill="1" applyBorder="1"/>
    <xf numFmtId="3" fontId="72" fillId="0" borderId="0" xfId="18" applyNumberFormat="1" applyFont="1" applyFill="1" applyBorder="1" applyAlignment="1"/>
    <xf numFmtId="0" fontId="72" fillId="0" borderId="101" xfId="18" applyFont="1" applyFill="1" applyBorder="1"/>
    <xf numFmtId="4" fontId="72" fillId="0" borderId="0" xfId="18" applyNumberFormat="1" applyFont="1" applyFill="1" applyBorder="1" applyAlignment="1">
      <alignment horizontal="right"/>
    </xf>
    <xf numFmtId="4" fontId="72" fillId="0" borderId="0" xfId="18" applyNumberFormat="1" applyFont="1" applyFill="1" applyBorder="1" applyAlignment="1"/>
    <xf numFmtId="0" fontId="30" fillId="0" borderId="0" xfId="18" applyFont="1" applyBorder="1"/>
    <xf numFmtId="3" fontId="12" fillId="0" borderId="102" xfId="18" applyNumberFormat="1" applyFont="1" applyFill="1" applyBorder="1" applyAlignment="1">
      <alignment horizontal="right"/>
    </xf>
    <xf numFmtId="3" fontId="73" fillId="0" borderId="0" xfId="18" applyNumberFormat="1" applyFont="1" applyFill="1" applyBorder="1" applyAlignment="1">
      <alignment horizontal="center"/>
    </xf>
    <xf numFmtId="3" fontId="12" fillId="0" borderId="48" xfId="18" applyNumberFormat="1" applyFont="1" applyFill="1" applyBorder="1" applyAlignment="1">
      <alignment horizontal="right"/>
    </xf>
    <xf numFmtId="164" fontId="12" fillId="0" borderId="28" xfId="19" applyNumberFormat="1" applyFont="1" applyFill="1" applyBorder="1" applyAlignment="1">
      <alignment horizontal="center"/>
    </xf>
    <xf numFmtId="164" fontId="12" fillId="0" borderId="28" xfId="19" applyNumberFormat="1" applyFont="1" applyFill="1" applyBorder="1" applyAlignment="1"/>
    <xf numFmtId="3" fontId="12" fillId="0" borderId="105" xfId="18" applyNumberFormat="1" applyFont="1" applyFill="1" applyBorder="1" applyAlignment="1">
      <alignment horizontal="right"/>
    </xf>
    <xf numFmtId="3" fontId="12" fillId="0" borderId="105" xfId="18" applyNumberFormat="1" applyFont="1" applyFill="1" applyBorder="1" applyAlignment="1"/>
    <xf numFmtId="3" fontId="12" fillId="0" borderId="106" xfId="18" applyNumberFormat="1" applyFont="1" applyFill="1" applyBorder="1" applyAlignment="1">
      <alignment horizontal="right"/>
    </xf>
    <xf numFmtId="3" fontId="12" fillId="0" borderId="106" xfId="18" applyNumberFormat="1" applyFont="1" applyFill="1" applyBorder="1" applyAlignment="1"/>
    <xf numFmtId="3" fontId="12" fillId="0" borderId="0" xfId="18" applyNumberFormat="1" applyFont="1" applyFill="1" applyBorder="1"/>
    <xf numFmtId="0" fontId="11" fillId="4" borderId="107" xfId="18" applyFont="1" applyFill="1" applyBorder="1"/>
    <xf numFmtId="0" fontId="60" fillId="0" borderId="108" xfId="18" applyFont="1" applyFill="1" applyBorder="1"/>
    <xf numFmtId="39" fontId="60" fillId="0" borderId="108" xfId="18" applyNumberFormat="1" applyFont="1" applyFill="1" applyBorder="1"/>
    <xf numFmtId="0" fontId="72" fillId="0" borderId="109" xfId="18" applyFont="1" applyFill="1" applyBorder="1"/>
    <xf numFmtId="39" fontId="60" fillId="0" borderId="0" xfId="18" applyNumberFormat="1" applyFont="1" applyBorder="1"/>
    <xf numFmtId="0" fontId="72" fillId="0" borderId="0" xfId="18" applyFont="1" applyBorder="1"/>
    <xf numFmtId="0" fontId="69" fillId="0" borderId="0" xfId="18"/>
    <xf numFmtId="3" fontId="60" fillId="0" borderId="0" xfId="18" applyNumberFormat="1" applyFont="1" applyBorder="1"/>
    <xf numFmtId="0" fontId="77" fillId="0" borderId="0" xfId="18" applyFont="1" applyBorder="1"/>
    <xf numFmtId="39" fontId="72" fillId="0" borderId="0" xfId="18" applyNumberFormat="1" applyFont="1"/>
    <xf numFmtId="39" fontId="71" fillId="0" borderId="0" xfId="18" applyNumberFormat="1" applyFont="1"/>
    <xf numFmtId="0" fontId="59" fillId="0" borderId="0" xfId="18" applyFont="1"/>
    <xf numFmtId="40" fontId="72" fillId="0" borderId="0" xfId="19" applyFont="1"/>
    <xf numFmtId="0" fontId="53" fillId="2" borderId="0" xfId="20" applyFont="1" applyFill="1" applyBorder="1" applyAlignment="1"/>
    <xf numFmtId="0" fontId="78" fillId="2" borderId="0" xfId="20" applyFont="1" applyFill="1" applyBorder="1" applyAlignment="1"/>
    <xf numFmtId="0" fontId="78" fillId="2" borderId="0" xfId="11" applyFont="1" applyFill="1"/>
    <xf numFmtId="0" fontId="12" fillId="6" borderId="0" xfId="11" applyFont="1" applyFill="1" applyBorder="1"/>
    <xf numFmtId="0" fontId="76" fillId="2" borderId="0" xfId="11" applyFont="1" applyFill="1"/>
    <xf numFmtId="0" fontId="76" fillId="2" borderId="0" xfId="11" applyFont="1" applyFill="1" applyAlignment="1">
      <alignment horizontal="right"/>
    </xf>
    <xf numFmtId="0" fontId="46" fillId="2" borderId="0" xfId="11" applyFont="1" applyFill="1" applyAlignment="1">
      <alignment horizontal="right"/>
    </xf>
    <xf numFmtId="0" fontId="8" fillId="4" borderId="110" xfId="21" applyFont="1" applyFill="1" applyBorder="1" applyAlignment="1">
      <alignment horizontal="center"/>
    </xf>
    <xf numFmtId="17" fontId="8" fillId="4" borderId="110" xfId="11" applyNumberFormat="1" applyFont="1" applyFill="1" applyBorder="1" applyAlignment="1">
      <alignment horizontal="center"/>
    </xf>
    <xf numFmtId="0" fontId="11" fillId="4" borderId="63" xfId="11" applyFont="1" applyFill="1" applyBorder="1"/>
    <xf numFmtId="0" fontId="11" fillId="2" borderId="63" xfId="11" applyFont="1" applyFill="1" applyBorder="1"/>
    <xf numFmtId="0" fontId="8" fillId="4" borderId="63" xfId="21" applyFont="1" applyFill="1" applyBorder="1"/>
    <xf numFmtId="166" fontId="8" fillId="2" borderId="63" xfId="11" applyNumberFormat="1" applyFont="1" applyFill="1" applyBorder="1"/>
    <xf numFmtId="166" fontId="7" fillId="2" borderId="63" xfId="11" applyNumberFormat="1" applyFont="1" applyFill="1" applyBorder="1"/>
    <xf numFmtId="0" fontId="11" fillId="4" borderId="63" xfId="21" applyFont="1" applyFill="1" applyBorder="1"/>
    <xf numFmtId="0" fontId="11" fillId="2" borderId="63" xfId="21" applyFont="1" applyFill="1" applyBorder="1"/>
    <xf numFmtId="0" fontId="12" fillId="2" borderId="63" xfId="11" applyFont="1" applyFill="1" applyBorder="1"/>
    <xf numFmtId="166" fontId="11" fillId="2" borderId="63" xfId="11" applyNumberFormat="1" applyFont="1" applyFill="1" applyBorder="1"/>
    <xf numFmtId="166" fontId="12" fillId="2" borderId="63" xfId="11" applyNumberFormat="1" applyFont="1" applyFill="1" applyBorder="1"/>
    <xf numFmtId="0" fontId="11" fillId="4" borderId="63" xfId="21" applyFont="1" applyFill="1" applyBorder="1" applyAlignment="1">
      <alignment horizontal="left" indent="2"/>
    </xf>
    <xf numFmtId="0" fontId="8" fillId="4" borderId="66" xfId="21" applyFont="1" applyFill="1" applyBorder="1"/>
    <xf numFmtId="166" fontId="8" fillId="2" borderId="66" xfId="11" applyNumberFormat="1" applyFont="1" applyFill="1" applyBorder="1"/>
    <xf numFmtId="0" fontId="11" fillId="2" borderId="0" xfId="11" applyFont="1" applyFill="1"/>
    <xf numFmtId="0" fontId="11" fillId="4" borderId="63" xfId="21" applyFont="1" applyFill="1" applyBorder="1" applyAlignment="1">
      <alignment horizontal="center"/>
    </xf>
    <xf numFmtId="0" fontId="11" fillId="4" borderId="63" xfId="21" applyFont="1" applyFill="1" applyBorder="1" applyAlignment="1">
      <alignment horizontal="left" indent="1"/>
    </xf>
    <xf numFmtId="0" fontId="11" fillId="4" borderId="66" xfId="11" applyFont="1" applyFill="1" applyBorder="1"/>
    <xf numFmtId="0" fontId="11" fillId="2" borderId="66" xfId="11" applyFont="1" applyFill="1" applyBorder="1"/>
    <xf numFmtId="0" fontId="15" fillId="2" borderId="0" xfId="11" applyFont="1" applyFill="1" applyBorder="1"/>
    <xf numFmtId="0" fontId="15" fillId="2" borderId="0" xfId="11" applyFont="1" applyFill="1"/>
    <xf numFmtId="0" fontId="14" fillId="2" borderId="0" xfId="11" applyFont="1" applyFill="1"/>
    <xf numFmtId="0" fontId="53" fillId="2" borderId="0" xfId="22" applyFont="1" applyFill="1" applyBorder="1" applyAlignment="1"/>
    <xf numFmtId="0" fontId="15" fillId="6" borderId="0" xfId="11" applyFont="1" applyFill="1" applyBorder="1" applyAlignment="1"/>
    <xf numFmtId="0" fontId="46" fillId="2" borderId="0" xfId="11" applyFont="1" applyFill="1" applyBorder="1" applyAlignment="1">
      <alignment horizontal="right"/>
    </xf>
    <xf numFmtId="0" fontId="15" fillId="2" borderId="0" xfId="11" applyFont="1" applyFill="1" applyAlignment="1">
      <alignment horizontal="right"/>
    </xf>
    <xf numFmtId="0" fontId="8" fillId="7" borderId="59" xfId="11" applyFont="1" applyFill="1" applyBorder="1" applyAlignment="1">
      <alignment horizontal="center"/>
    </xf>
    <xf numFmtId="17" fontId="8" fillId="7" borderId="60" xfId="11" applyNumberFormat="1" applyFont="1" applyFill="1" applyBorder="1" applyAlignment="1">
      <alignment horizontal="center"/>
    </xf>
    <xf numFmtId="17" fontId="8" fillId="7" borderId="61" xfId="11" applyNumberFormat="1" applyFont="1" applyFill="1" applyBorder="1" applyAlignment="1">
      <alignment horizontal="center"/>
    </xf>
    <xf numFmtId="0" fontId="15" fillId="7" borderId="62" xfId="11" applyFont="1" applyFill="1" applyBorder="1" applyAlignment="1">
      <alignment horizontal="center"/>
    </xf>
    <xf numFmtId="0" fontId="15" fillId="2" borderId="111" xfId="11" applyFont="1" applyFill="1" applyBorder="1"/>
    <xf numFmtId="0" fontId="15" fillId="2" borderId="63" xfId="11" applyFont="1" applyFill="1" applyBorder="1"/>
    <xf numFmtId="0" fontId="8" fillId="7" borderId="62" xfId="11" applyFont="1" applyFill="1" applyBorder="1"/>
    <xf numFmtId="166" fontId="63" fillId="2" borderId="111" xfId="11" applyNumberFormat="1" applyFont="1" applyFill="1" applyBorder="1"/>
    <xf numFmtId="166" fontId="63" fillId="2" borderId="63" xfId="11" applyNumberFormat="1" applyFont="1" applyFill="1" applyBorder="1"/>
    <xf numFmtId="0" fontId="11" fillId="7" borderId="62" xfId="11" applyFont="1" applyFill="1" applyBorder="1"/>
    <xf numFmtId="166" fontId="15" fillId="2" borderId="111" xfId="11" applyNumberFormat="1" applyFont="1" applyFill="1" applyBorder="1"/>
    <xf numFmtId="166" fontId="15" fillId="2" borderId="63" xfId="11" applyNumberFormat="1" applyFont="1" applyFill="1" applyBorder="1"/>
    <xf numFmtId="0" fontId="11" fillId="7" borderId="62" xfId="11" applyFont="1" applyFill="1" applyBorder="1" applyAlignment="1"/>
    <xf numFmtId="166" fontId="15" fillId="2" borderId="111" xfId="11" applyNumberFormat="1" applyFont="1" applyFill="1" applyBorder="1" applyAlignment="1"/>
    <xf numFmtId="166" fontId="15" fillId="2" borderId="63" xfId="11" applyNumberFormat="1" applyFont="1" applyFill="1" applyBorder="1" applyAlignment="1"/>
    <xf numFmtId="166" fontId="12" fillId="2" borderId="63" xfId="11" applyNumberFormat="1" applyFont="1" applyFill="1" applyBorder="1" applyAlignment="1"/>
    <xf numFmtId="166" fontId="11" fillId="2" borderId="63" xfId="11" applyNumberFormat="1" applyFont="1" applyFill="1" applyBorder="1" applyAlignment="1"/>
    <xf numFmtId="0" fontId="63" fillId="2" borderId="111" xfId="11" applyFont="1" applyFill="1" applyBorder="1"/>
    <xf numFmtId="0" fontId="63" fillId="2" borderId="63" xfId="11" applyFont="1" applyFill="1" applyBorder="1"/>
    <xf numFmtId="0" fontId="7" fillId="2" borderId="63" xfId="11" applyFont="1" applyFill="1" applyBorder="1"/>
    <xf numFmtId="0" fontId="8" fillId="2" borderId="63" xfId="11" applyFont="1" applyFill="1" applyBorder="1"/>
    <xf numFmtId="0" fontId="63" fillId="2" borderId="0" xfId="11" applyFont="1" applyFill="1"/>
    <xf numFmtId="0" fontId="8" fillId="7" borderId="62" xfId="11" applyFont="1" applyFill="1" applyBorder="1" applyAlignment="1">
      <alignment wrapText="1"/>
    </xf>
    <xf numFmtId="166" fontId="63" fillId="2" borderId="111" xfId="11" applyNumberFormat="1" applyFont="1" applyFill="1" applyBorder="1" applyAlignment="1">
      <alignment vertical="center"/>
    </xf>
    <xf numFmtId="166" fontId="63" fillId="2" borderId="63" xfId="11" applyNumberFormat="1" applyFont="1" applyFill="1" applyBorder="1" applyAlignment="1">
      <alignment vertical="center"/>
    </xf>
    <xf numFmtId="166" fontId="7" fillId="2" borderId="63" xfId="11" applyNumberFormat="1" applyFont="1" applyFill="1" applyBorder="1" applyAlignment="1">
      <alignment vertical="center"/>
    </xf>
    <xf numFmtId="166" fontId="8" fillId="2" borderId="63" xfId="11" applyNumberFormat="1" applyFont="1" applyFill="1" applyBorder="1" applyAlignment="1">
      <alignment vertical="center"/>
    </xf>
    <xf numFmtId="0" fontId="15" fillId="7" borderId="64" xfId="11" applyFont="1" applyFill="1" applyBorder="1" applyAlignment="1"/>
    <xf numFmtId="0" fontId="15" fillId="2" borderId="112" xfId="11" applyFont="1" applyFill="1" applyBorder="1"/>
    <xf numFmtId="0" fontId="15" fillId="2" borderId="66" xfId="11" applyFont="1" applyFill="1" applyBorder="1"/>
    <xf numFmtId="166" fontId="15" fillId="2" borderId="0" xfId="11" applyNumberFormat="1" applyFont="1" applyFill="1"/>
    <xf numFmtId="0" fontId="14" fillId="2" borderId="0" xfId="11" applyFont="1" applyFill="1" applyBorder="1"/>
    <xf numFmtId="0" fontId="46" fillId="2" borderId="0" xfId="11" applyFont="1" applyFill="1"/>
    <xf numFmtId="0" fontId="53" fillId="2" borderId="0" xfId="23" applyFont="1" applyFill="1" applyBorder="1" applyAlignment="1" applyProtection="1">
      <alignment horizontal="left"/>
    </xf>
    <xf numFmtId="0" fontId="30" fillId="2" borderId="0" xfId="23" applyFont="1" applyFill="1" applyAlignment="1" applyProtection="1">
      <alignment horizontal="centerContinuous"/>
    </xf>
    <xf numFmtId="0" fontId="81" fillId="2" borderId="0" xfId="23" applyFont="1" applyFill="1" applyBorder="1" applyAlignment="1" applyProtection="1">
      <alignment horizontal="centerContinuous"/>
    </xf>
    <xf numFmtId="0" fontId="30" fillId="0" borderId="0" xfId="23" applyFont="1"/>
    <xf numFmtId="0" fontId="38" fillId="2" borderId="0" xfId="23" applyFont="1" applyFill="1" applyAlignment="1">
      <alignment horizontal="left"/>
    </xf>
    <xf numFmtId="0" fontId="59" fillId="2" borderId="0" xfId="23" applyFont="1" applyFill="1"/>
    <xf numFmtId="0" fontId="30" fillId="2" borderId="0" xfId="23" applyFont="1" applyFill="1"/>
    <xf numFmtId="0" fontId="46" fillId="2" borderId="0" xfId="23" applyFont="1" applyFill="1" applyBorder="1" applyAlignment="1" applyProtection="1">
      <alignment horizontal="center"/>
    </xf>
    <xf numFmtId="0" fontId="8" fillId="8" borderId="113" xfId="23" applyFont="1" applyFill="1" applyBorder="1" applyAlignment="1" applyProtection="1">
      <alignment horizontal="centerContinuous" wrapText="1"/>
    </xf>
    <xf numFmtId="17" fontId="46" fillId="8" borderId="114" xfId="23" applyNumberFormat="1" applyFont="1" applyFill="1" applyBorder="1" applyAlignment="1">
      <alignment horizontal="centerContinuous"/>
    </xf>
    <xf numFmtId="17" fontId="15" fillId="8" borderId="114" xfId="23" applyNumberFormat="1" applyFont="1" applyFill="1" applyBorder="1" applyAlignment="1">
      <alignment horizontal="centerContinuous"/>
    </xf>
    <xf numFmtId="0" fontId="16" fillId="8" borderId="115" xfId="23" applyFont="1" applyFill="1" applyBorder="1" applyAlignment="1" applyProtection="1">
      <alignment horizontal="centerContinuous"/>
    </xf>
    <xf numFmtId="0" fontId="60" fillId="0" borderId="0" xfId="23" applyFont="1" applyFill="1" applyBorder="1" applyProtection="1"/>
    <xf numFmtId="0" fontId="11" fillId="9" borderId="116" xfId="23" applyFont="1" applyFill="1" applyBorder="1" applyProtection="1"/>
    <xf numFmtId="0" fontId="76" fillId="2" borderId="0" xfId="23" applyFont="1" applyFill="1" applyBorder="1" applyProtection="1"/>
    <xf numFmtId="0" fontId="12" fillId="2" borderId="0" xfId="23" applyFont="1" applyFill="1" applyBorder="1" applyProtection="1"/>
    <xf numFmtId="0" fontId="12" fillId="2" borderId="117" xfId="23" applyFont="1" applyFill="1" applyBorder="1" applyProtection="1"/>
    <xf numFmtId="0" fontId="8" fillId="9" borderId="116" xfId="23" applyFont="1" applyFill="1" applyBorder="1" applyProtection="1"/>
    <xf numFmtId="0" fontId="82" fillId="2" borderId="0" xfId="23" applyFont="1" applyFill="1" applyBorder="1" applyProtection="1"/>
    <xf numFmtId="166" fontId="7" fillId="2" borderId="117" xfId="23" applyNumberFormat="1" applyFont="1" applyFill="1" applyBorder="1" applyProtection="1"/>
    <xf numFmtId="38" fontId="73" fillId="0" borderId="0" xfId="23" applyNumberFormat="1" applyFont="1" applyFill="1" applyBorder="1" applyProtection="1"/>
    <xf numFmtId="166" fontId="60" fillId="0" borderId="0" xfId="23" applyNumberFormat="1" applyFont="1" applyFill="1" applyBorder="1" applyProtection="1"/>
    <xf numFmtId="38" fontId="76" fillId="2" borderId="0" xfId="23" applyNumberFormat="1" applyFont="1" applyFill="1" applyBorder="1" applyProtection="1"/>
    <xf numFmtId="166" fontId="12" fillId="2" borderId="0" xfId="23" applyNumberFormat="1" applyFont="1" applyFill="1" applyBorder="1" applyProtection="1"/>
    <xf numFmtId="0" fontId="7" fillId="2" borderId="117" xfId="23" applyFont="1" applyFill="1" applyBorder="1" applyProtection="1"/>
    <xf numFmtId="166" fontId="76" fillId="2" borderId="0" xfId="23" applyNumberFormat="1" applyFont="1" applyFill="1" applyBorder="1" applyProtection="1"/>
    <xf numFmtId="38" fontId="12" fillId="2" borderId="0" xfId="23" applyNumberFormat="1" applyFont="1" applyFill="1" applyBorder="1" applyProtection="1"/>
    <xf numFmtId="38" fontId="7" fillId="2" borderId="117" xfId="23" applyNumberFormat="1" applyFont="1" applyFill="1" applyBorder="1" applyProtection="1"/>
    <xf numFmtId="0" fontId="85" fillId="9" borderId="116" xfId="23" applyFont="1" applyFill="1" applyBorder="1" applyProtection="1"/>
    <xf numFmtId="0" fontId="73" fillId="0" borderId="0" xfId="23" applyFont="1" applyFill="1" applyBorder="1" applyProtection="1"/>
    <xf numFmtId="38" fontId="60" fillId="0" borderId="0" xfId="23" applyNumberFormat="1" applyFont="1" applyFill="1" applyBorder="1" applyProtection="1"/>
    <xf numFmtId="0" fontId="30" fillId="0" borderId="0" xfId="23" applyFont="1" applyFill="1" applyBorder="1" applyProtection="1"/>
    <xf numFmtId="0" fontId="12" fillId="2" borderId="0" xfId="23" applyFont="1" applyFill="1" applyBorder="1"/>
    <xf numFmtId="166" fontId="30" fillId="0" borderId="0" xfId="23" applyNumberFormat="1" applyFont="1" applyFill="1" applyBorder="1" applyProtection="1"/>
    <xf numFmtId="38" fontId="30" fillId="0" borderId="0" xfId="23" applyNumberFormat="1" applyFont="1" applyFill="1" applyBorder="1" applyProtection="1"/>
    <xf numFmtId="0" fontId="76" fillId="2" borderId="0" xfId="23" applyFont="1" applyFill="1" applyBorder="1"/>
    <xf numFmtId="0" fontId="11" fillId="9" borderId="118" xfId="23" applyFont="1" applyFill="1" applyBorder="1"/>
    <xf numFmtId="0" fontId="76" fillId="2" borderId="119" xfId="23" applyFont="1" applyFill="1" applyBorder="1"/>
    <xf numFmtId="0" fontId="12" fillId="2" borderId="119" xfId="23" applyFont="1" applyFill="1" applyBorder="1"/>
    <xf numFmtId="0" fontId="7" fillId="2" borderId="120" xfId="23" applyFont="1" applyFill="1" applyBorder="1"/>
    <xf numFmtId="0" fontId="59" fillId="2" borderId="0" xfId="23" applyFont="1" applyFill="1" applyBorder="1" applyProtection="1"/>
    <xf numFmtId="0" fontId="59" fillId="2" borderId="0" xfId="23" applyFont="1" applyFill="1" applyBorder="1"/>
    <xf numFmtId="0" fontId="30" fillId="2" borderId="0" xfId="23" applyFont="1" applyFill="1" applyBorder="1"/>
    <xf numFmtId="0" fontId="38" fillId="2" borderId="0" xfId="23" applyFont="1" applyFill="1" applyBorder="1"/>
    <xf numFmtId="0" fontId="38" fillId="2" borderId="0" xfId="23" applyFont="1" applyFill="1"/>
    <xf numFmtId="0" fontId="8" fillId="9" borderId="113" xfId="23" applyFont="1" applyFill="1" applyBorder="1" applyAlignment="1" applyProtection="1">
      <alignment horizontal="centerContinuous" wrapText="1"/>
    </xf>
    <xf numFmtId="0" fontId="85" fillId="9" borderId="114" xfId="23" applyFont="1" applyFill="1" applyBorder="1" applyAlignment="1" applyProtection="1">
      <alignment horizontal="centerContinuous" wrapText="1"/>
    </xf>
    <xf numFmtId="0" fontId="11" fillId="9" borderId="114" xfId="23" applyFont="1" applyFill="1" applyBorder="1" applyAlignment="1" applyProtection="1">
      <alignment horizontal="centerContinuous" wrapText="1"/>
    </xf>
    <xf numFmtId="182" fontId="74" fillId="9" borderId="115" xfId="23" applyNumberFormat="1" applyFont="1" applyFill="1" applyBorder="1" applyAlignment="1">
      <alignment horizontal="centerContinuous"/>
    </xf>
    <xf numFmtId="38" fontId="76" fillId="2" borderId="0" xfId="24" applyNumberFormat="1" applyFont="1" applyFill="1" applyBorder="1" applyProtection="1"/>
    <xf numFmtId="38" fontId="12" fillId="2" borderId="0" xfId="24" applyNumberFormat="1" applyFont="1" applyFill="1" applyBorder="1" applyProtection="1"/>
    <xf numFmtId="0" fontId="11" fillId="9" borderId="116" xfId="23" applyFont="1" applyFill="1" applyBorder="1"/>
    <xf numFmtId="0" fontId="7" fillId="2" borderId="0" xfId="23" applyFont="1" applyFill="1" applyBorder="1" applyProtection="1"/>
    <xf numFmtId="166" fontId="30" fillId="0" borderId="0" xfId="23" applyNumberFormat="1" applyFont="1"/>
    <xf numFmtId="0" fontId="82" fillId="2" borderId="117" xfId="23" applyFont="1" applyFill="1" applyBorder="1" applyProtection="1"/>
    <xf numFmtId="166" fontId="82" fillId="2" borderId="117" xfId="23" applyNumberFormat="1" applyFont="1" applyFill="1" applyBorder="1" applyProtection="1"/>
    <xf numFmtId="168" fontId="12" fillId="2" borderId="0" xfId="23" applyNumberFormat="1" applyFont="1" applyFill="1" applyBorder="1" applyProtection="1"/>
    <xf numFmtId="168" fontId="76" fillId="2" borderId="0" xfId="23" applyNumberFormat="1" applyFont="1" applyFill="1" applyBorder="1" applyProtection="1"/>
    <xf numFmtId="0" fontId="11" fillId="9" borderId="118" xfId="23" applyFont="1" applyFill="1" applyBorder="1" applyProtection="1"/>
    <xf numFmtId="0" fontId="76" fillId="2" borderId="119" xfId="23" applyFont="1" applyFill="1" applyBorder="1" applyProtection="1"/>
    <xf numFmtId="0" fontId="12" fillId="2" borderId="119" xfId="23" applyFont="1" applyFill="1" applyBorder="1" applyProtection="1"/>
    <xf numFmtId="38" fontId="7" fillId="2" borderId="120" xfId="23" applyNumberFormat="1" applyFont="1" applyFill="1" applyBorder="1" applyProtection="1"/>
    <xf numFmtId="0" fontId="16" fillId="0" borderId="0" xfId="23" applyFont="1"/>
    <xf numFmtId="166" fontId="38" fillId="0" borderId="0" xfId="23" applyNumberFormat="1" applyFont="1"/>
    <xf numFmtId="0" fontId="38" fillId="0" borderId="0" xfId="23" applyFont="1"/>
    <xf numFmtId="0" fontId="16" fillId="2" borderId="0" xfId="23" applyFont="1" applyFill="1"/>
    <xf numFmtId="0" fontId="53" fillId="0" borderId="0" xfId="18" applyFont="1"/>
    <xf numFmtId="38" fontId="63" fillId="0" borderId="0" xfId="19" applyNumberFormat="1" applyFont="1"/>
    <xf numFmtId="0" fontId="7" fillId="0" borderId="0" xfId="18" applyFont="1"/>
    <xf numFmtId="0" fontId="89" fillId="0" borderId="0" xfId="18" applyFont="1"/>
    <xf numFmtId="0" fontId="55" fillId="0" borderId="0" xfId="18" applyFont="1"/>
    <xf numFmtId="0" fontId="90" fillId="0" borderId="0" xfId="18" applyFont="1" applyBorder="1"/>
    <xf numFmtId="38" fontId="90" fillId="0" borderId="0" xfId="19" applyNumberFormat="1" applyFont="1" applyBorder="1"/>
    <xf numFmtId="0" fontId="91" fillId="0" borderId="0" xfId="18" applyFont="1"/>
    <xf numFmtId="0" fontId="81" fillId="7" borderId="121" xfId="18" applyFont="1" applyFill="1" applyBorder="1"/>
    <xf numFmtId="181" fontId="74" fillId="7" borderId="114" xfId="19" applyNumberFormat="1" applyFont="1" applyFill="1" applyBorder="1" applyAlignment="1">
      <alignment horizontal="center"/>
    </xf>
    <xf numFmtId="181" fontId="74" fillId="7" borderId="115" xfId="18" applyNumberFormat="1" applyFont="1" applyFill="1" applyBorder="1" applyAlignment="1">
      <alignment horizontal="center"/>
    </xf>
    <xf numFmtId="0" fontId="91" fillId="0" borderId="0" xfId="18" applyFont="1" applyBorder="1"/>
    <xf numFmtId="0" fontId="11" fillId="8" borderId="116" xfId="18" applyFont="1" applyFill="1" applyBorder="1" applyProtection="1"/>
    <xf numFmtId="38" fontId="8" fillId="7" borderId="0" xfId="19" applyNumberFormat="1" applyFont="1" applyFill="1" applyBorder="1" applyAlignment="1">
      <alignment horizontal="center"/>
    </xf>
    <xf numFmtId="0" fontId="8" fillId="7" borderId="117" xfId="18" applyFont="1" applyFill="1" applyBorder="1" applyAlignment="1">
      <alignment horizontal="center"/>
    </xf>
    <xf numFmtId="0" fontId="8" fillId="7" borderId="122" xfId="18" applyFont="1" applyFill="1" applyBorder="1"/>
    <xf numFmtId="38" fontId="78" fillId="10" borderId="0" xfId="19" applyNumberFormat="1" applyFont="1" applyFill="1" applyBorder="1"/>
    <xf numFmtId="0" fontId="78" fillId="10" borderId="117" xfId="18" applyFont="1" applyFill="1" applyBorder="1"/>
    <xf numFmtId="0" fontId="8" fillId="7" borderId="122" xfId="18" applyFont="1" applyFill="1" applyBorder="1" applyAlignment="1">
      <alignment horizontal="left"/>
    </xf>
    <xf numFmtId="0" fontId="11" fillId="7" borderId="122" xfId="18" applyFont="1" applyFill="1" applyBorder="1"/>
    <xf numFmtId="38" fontId="12" fillId="10" borderId="0" xfId="19" applyNumberFormat="1" applyFont="1" applyFill="1" applyBorder="1"/>
    <xf numFmtId="37" fontId="78" fillId="10" borderId="117" xfId="18" applyNumberFormat="1" applyFont="1" applyFill="1" applyBorder="1"/>
    <xf numFmtId="38" fontId="55" fillId="0" borderId="0" xfId="18" applyNumberFormat="1" applyFont="1"/>
    <xf numFmtId="38" fontId="12" fillId="10" borderId="123" xfId="19" applyNumberFormat="1" applyFont="1" applyFill="1" applyBorder="1"/>
    <xf numFmtId="38" fontId="12" fillId="10" borderId="56" xfId="19" applyNumberFormat="1" applyFont="1" applyFill="1" applyBorder="1"/>
    <xf numFmtId="38" fontId="12" fillId="10" borderId="124" xfId="19" applyNumberFormat="1" applyFont="1" applyFill="1" applyBorder="1"/>
    <xf numFmtId="38" fontId="12" fillId="10" borderId="125" xfId="19" applyNumberFormat="1" applyFont="1" applyFill="1" applyBorder="1"/>
    <xf numFmtId="38" fontId="12" fillId="10" borderId="45" xfId="19" applyNumberFormat="1" applyFont="1" applyFill="1" applyBorder="1"/>
    <xf numFmtId="38" fontId="12" fillId="10" borderId="126" xfId="19" applyNumberFormat="1" applyFont="1" applyFill="1" applyBorder="1"/>
    <xf numFmtId="0" fontId="50" fillId="7" borderId="122" xfId="18" applyFont="1" applyFill="1" applyBorder="1"/>
    <xf numFmtId="38" fontId="12" fillId="10" borderId="127" xfId="19" applyNumberFormat="1" applyFont="1" applyFill="1" applyBorder="1"/>
    <xf numFmtId="38" fontId="12" fillId="10" borderId="8" xfId="19" applyNumberFormat="1" applyFont="1" applyFill="1" applyBorder="1"/>
    <xf numFmtId="38" fontId="12" fillId="10" borderId="128" xfId="19" applyNumberFormat="1" applyFont="1" applyFill="1" applyBorder="1"/>
    <xf numFmtId="38" fontId="12" fillId="10" borderId="129" xfId="19" applyNumberFormat="1" applyFont="1" applyFill="1" applyBorder="1"/>
    <xf numFmtId="38" fontId="7" fillId="10" borderId="130" xfId="19" applyNumberFormat="1" applyFont="1" applyFill="1" applyBorder="1"/>
    <xf numFmtId="38" fontId="7" fillId="10" borderId="0" xfId="19" applyNumberFormat="1" applyFont="1" applyFill="1" applyBorder="1"/>
    <xf numFmtId="37" fontId="53" fillId="10" borderId="117" xfId="18" applyNumberFormat="1" applyFont="1" applyFill="1" applyBorder="1"/>
    <xf numFmtId="38" fontId="12" fillId="10" borderId="102" xfId="19" applyNumberFormat="1" applyFont="1" applyFill="1" applyBorder="1"/>
    <xf numFmtId="38" fontId="12" fillId="10" borderId="48" xfId="19" applyNumberFormat="1" applyFont="1" applyFill="1" applyBorder="1"/>
    <xf numFmtId="183" fontId="11" fillId="7" borderId="122" xfId="18" applyNumberFormat="1" applyFont="1" applyFill="1" applyBorder="1" applyAlignment="1">
      <alignment horizontal="left"/>
    </xf>
    <xf numFmtId="0" fontId="11" fillId="7" borderId="131" xfId="18" applyFont="1" applyFill="1" applyBorder="1"/>
    <xf numFmtId="38" fontId="12" fillId="10" borderId="119" xfId="19" applyNumberFormat="1" applyFont="1" applyFill="1" applyBorder="1"/>
    <xf numFmtId="37" fontId="78" fillId="10" borderId="120" xfId="18" applyNumberFormat="1" applyFont="1" applyFill="1" applyBorder="1"/>
    <xf numFmtId="0" fontId="90" fillId="11" borderId="0" xfId="18" applyFont="1" applyFill="1"/>
    <xf numFmtId="38" fontId="90" fillId="0" borderId="0" xfId="19" applyNumberFormat="1" applyFont="1"/>
    <xf numFmtId="0" fontId="90" fillId="0" borderId="0" xfId="18" applyFont="1"/>
    <xf numFmtId="0" fontId="92" fillId="0" borderId="0" xfId="18" applyFont="1"/>
    <xf numFmtId="38" fontId="93" fillId="0" borderId="0" xfId="19" applyNumberFormat="1" applyFont="1"/>
    <xf numFmtId="0" fontId="93" fillId="0" borderId="0" xfId="18" applyFont="1"/>
    <xf numFmtId="0" fontId="94" fillId="0" borderId="0" xfId="18" applyFont="1"/>
    <xf numFmtId="0" fontId="95" fillId="0" borderId="0" xfId="18" applyFont="1"/>
    <xf numFmtId="0" fontId="96" fillId="0" borderId="0" xfId="18" applyFont="1"/>
    <xf numFmtId="38" fontId="91" fillId="0" borderId="0" xfId="19" applyNumberFormat="1" applyFont="1"/>
    <xf numFmtId="38" fontId="57" fillId="0" borderId="0" xfId="19" applyNumberFormat="1" applyFont="1"/>
    <xf numFmtId="0" fontId="72" fillId="2" borderId="0" xfId="11" applyFont="1" applyFill="1"/>
    <xf numFmtId="0" fontId="71" fillId="2" borderId="0" xfId="11" applyFont="1" applyFill="1"/>
    <xf numFmtId="0" fontId="8" fillId="4" borderId="132" xfId="11" applyFont="1" applyFill="1" applyBorder="1" applyAlignment="1">
      <alignment horizontal="center"/>
    </xf>
    <xf numFmtId="0" fontId="8" fillId="4" borderId="114" xfId="11" applyFont="1" applyFill="1" applyBorder="1" applyAlignment="1">
      <alignment horizontal="centerContinuous"/>
    </xf>
    <xf numFmtId="0" fontId="11" fillId="4" borderId="114" xfId="11" applyFont="1" applyFill="1" applyBorder="1" applyAlignment="1">
      <alignment horizontal="centerContinuous"/>
    </xf>
    <xf numFmtId="0" fontId="8" fillId="4" borderId="133" xfId="11" applyFont="1" applyFill="1" applyBorder="1" applyAlignment="1">
      <alignment horizontal="centerContinuous"/>
    </xf>
    <xf numFmtId="0" fontId="11" fillId="4" borderId="134" xfId="11" applyFont="1" applyFill="1" applyBorder="1" applyAlignment="1">
      <alignment horizontal="centerContinuous"/>
    </xf>
    <xf numFmtId="0" fontId="8" fillId="4" borderId="135" xfId="11" applyFont="1" applyFill="1" applyBorder="1" applyAlignment="1">
      <alignment horizontal="centerContinuous"/>
    </xf>
    <xf numFmtId="0" fontId="8" fillId="4" borderId="134" xfId="11" applyFont="1" applyFill="1" applyBorder="1" applyAlignment="1">
      <alignment horizontal="centerContinuous"/>
    </xf>
    <xf numFmtId="0" fontId="8" fillId="4" borderId="136" xfId="11" applyFont="1" applyFill="1" applyBorder="1" applyAlignment="1">
      <alignment horizontal="centerContinuous"/>
    </xf>
    <xf numFmtId="0" fontId="8" fillId="4" borderId="137" xfId="11" applyFont="1" applyFill="1" applyBorder="1" applyAlignment="1">
      <alignment horizontal="center" vertical="center"/>
    </xf>
    <xf numFmtId="0" fontId="8" fillId="4" borderId="138" xfId="11" applyFont="1" applyFill="1" applyBorder="1" applyAlignment="1">
      <alignment horizontal="center"/>
    </xf>
    <xf numFmtId="0" fontId="8" fillId="4" borderId="139" xfId="11" applyFont="1" applyFill="1" applyBorder="1" applyAlignment="1">
      <alignment horizontal="center"/>
    </xf>
    <xf numFmtId="0" fontId="8" fillId="4" borderId="140" xfId="11" applyFont="1" applyFill="1" applyBorder="1" applyAlignment="1">
      <alignment horizontal="center"/>
    </xf>
    <xf numFmtId="0" fontId="8" fillId="4" borderId="116" xfId="11" applyFont="1" applyFill="1" applyBorder="1" applyAlignment="1">
      <alignment horizontal="center"/>
    </xf>
    <xf numFmtId="0" fontId="8" fillId="4" borderId="141" xfId="11" applyFont="1" applyFill="1" applyBorder="1" applyAlignment="1">
      <alignment horizontal="center"/>
    </xf>
    <xf numFmtId="0" fontId="8" fillId="4" borderId="142" xfId="11" applyFont="1" applyFill="1" applyBorder="1" applyAlignment="1">
      <alignment horizontal="center"/>
    </xf>
    <xf numFmtId="0" fontId="8" fillId="4" borderId="143" xfId="11" applyFont="1" applyFill="1" applyBorder="1" applyAlignment="1">
      <alignment horizontal="center"/>
    </xf>
    <xf numFmtId="0" fontId="8" fillId="4" borderId="98" xfId="11" applyFont="1" applyFill="1" applyBorder="1" applyAlignment="1">
      <alignment horizontal="center"/>
    </xf>
    <xf numFmtId="0" fontId="8" fillId="4" borderId="144" xfId="11" applyFont="1" applyFill="1" applyBorder="1" applyAlignment="1">
      <alignment horizontal="center"/>
    </xf>
    <xf numFmtId="0" fontId="8" fillId="4" borderId="145" xfId="11" applyFont="1" applyFill="1" applyBorder="1" applyAlignment="1">
      <alignment horizontal="center"/>
    </xf>
    <xf numFmtId="0" fontId="8" fillId="4" borderId="146" xfId="11" applyFont="1" applyFill="1" applyBorder="1" applyAlignment="1">
      <alignment horizontal="center"/>
    </xf>
    <xf numFmtId="0" fontId="8" fillId="4" borderId="147" xfId="11" applyFont="1" applyFill="1" applyBorder="1" applyAlignment="1">
      <alignment horizontal="center"/>
    </xf>
    <xf numFmtId="0" fontId="8" fillId="4" borderId="148" xfId="11" applyFont="1" applyFill="1" applyBorder="1" applyAlignment="1">
      <alignment horizontal="center"/>
    </xf>
    <xf numFmtId="0" fontId="8" fillId="4" borderId="23" xfId="11" applyFont="1" applyFill="1" applyBorder="1" applyAlignment="1">
      <alignment horizontal="centerContinuous"/>
    </xf>
    <xf numFmtId="0" fontId="8" fillId="4" borderId="149" xfId="11" applyFont="1" applyFill="1" applyBorder="1" applyAlignment="1">
      <alignment horizontal="center" vertical="center"/>
    </xf>
    <xf numFmtId="0" fontId="8" fillId="4" borderId="150" xfId="11" applyFont="1" applyFill="1" applyBorder="1" applyAlignment="1">
      <alignment horizontal="center"/>
    </xf>
    <xf numFmtId="0" fontId="8" fillId="4" borderId="151" xfId="11" applyFont="1" applyFill="1" applyBorder="1" applyAlignment="1">
      <alignment horizontal="center"/>
    </xf>
    <xf numFmtId="0" fontId="8" fillId="4" borderId="152" xfId="11" applyFont="1" applyFill="1" applyBorder="1" applyAlignment="1">
      <alignment horizontal="center"/>
    </xf>
    <xf numFmtId="0" fontId="8" fillId="4" borderId="153" xfId="11" applyFont="1" applyFill="1" applyBorder="1" applyAlignment="1">
      <alignment horizontal="center"/>
    </xf>
    <xf numFmtId="0" fontId="8" fillId="4" borderId="154" xfId="11" applyFont="1" applyFill="1" applyBorder="1" applyAlignment="1">
      <alignment horizontal="center"/>
    </xf>
    <xf numFmtId="0" fontId="11" fillId="4" borderId="155" xfId="11" applyFont="1" applyFill="1" applyBorder="1"/>
    <xf numFmtId="0" fontId="8" fillId="4" borderId="0" xfId="11" applyFont="1" applyFill="1" applyBorder="1" applyAlignment="1">
      <alignment horizontal="center"/>
    </xf>
    <xf numFmtId="0" fontId="8" fillId="4" borderId="8" xfId="11" applyFont="1" applyFill="1" applyBorder="1" applyAlignment="1">
      <alignment horizontal="center"/>
    </xf>
    <xf numFmtId="0" fontId="11" fillId="4" borderId="150" xfId="11" applyFont="1" applyFill="1" applyBorder="1"/>
    <xf numFmtId="0" fontId="8" fillId="4" borderId="156" xfId="11" applyFont="1" applyFill="1" applyBorder="1" applyAlignment="1">
      <alignment horizontal="center"/>
    </xf>
    <xf numFmtId="0" fontId="8" fillId="4" borderId="45" xfId="11" applyFont="1" applyFill="1" applyBorder="1" applyAlignment="1">
      <alignment horizontal="center"/>
    </xf>
    <xf numFmtId="0" fontId="8" fillId="4" borderId="24" xfId="11" applyFont="1" applyFill="1" applyBorder="1" applyAlignment="1">
      <alignment horizontal="center"/>
    </xf>
    <xf numFmtId="0" fontId="8" fillId="4" borderId="149" xfId="11" applyFont="1" applyFill="1" applyBorder="1" applyAlignment="1">
      <alignment horizontal="center"/>
    </xf>
    <xf numFmtId="0" fontId="8" fillId="4" borderId="155" xfId="11" applyFont="1" applyFill="1" applyBorder="1" applyAlignment="1">
      <alignment horizontal="center"/>
    </xf>
    <xf numFmtId="0" fontId="8" fillId="4" borderId="157" xfId="11" applyFont="1" applyFill="1" applyBorder="1" applyAlignment="1">
      <alignment horizontal="center"/>
    </xf>
    <xf numFmtId="0" fontId="8" fillId="4" borderId="158" xfId="11" applyFont="1" applyFill="1" applyBorder="1" applyAlignment="1">
      <alignment horizontal="center"/>
    </xf>
    <xf numFmtId="0" fontId="8" fillId="4" borderId="159" xfId="11" applyFont="1" applyFill="1" applyBorder="1" applyAlignment="1">
      <alignment horizontal="center"/>
    </xf>
    <xf numFmtId="0" fontId="8" fillId="4" borderId="160" xfId="11" applyFont="1" applyFill="1" applyBorder="1" applyAlignment="1">
      <alignment horizontal="center"/>
    </xf>
    <xf numFmtId="0" fontId="8" fillId="4" borderId="28" xfId="11" applyFont="1" applyFill="1" applyBorder="1" applyAlignment="1">
      <alignment horizontal="center"/>
    </xf>
    <xf numFmtId="0" fontId="8" fillId="4" borderId="161" xfId="11" applyFont="1" applyFill="1" applyBorder="1" applyAlignment="1">
      <alignment horizontal="center"/>
    </xf>
    <xf numFmtId="0" fontId="8" fillId="4" borderId="162" xfId="11" applyFont="1" applyFill="1" applyBorder="1" applyAlignment="1">
      <alignment horizontal="center"/>
    </xf>
    <xf numFmtId="0" fontId="8" fillId="4" borderId="163" xfId="11" applyFont="1" applyFill="1" applyBorder="1" applyAlignment="1">
      <alignment horizontal="center"/>
    </xf>
    <xf numFmtId="0" fontId="8" fillId="4" borderId="48" xfId="11" applyFont="1" applyFill="1" applyBorder="1" applyAlignment="1">
      <alignment horizontal="center"/>
    </xf>
    <xf numFmtId="0" fontId="8" fillId="4" borderId="29" xfId="11" applyFont="1" applyFill="1" applyBorder="1" applyAlignment="1">
      <alignment horizontal="center"/>
    </xf>
    <xf numFmtId="0" fontId="8" fillId="4" borderId="27" xfId="11" applyFont="1" applyFill="1" applyBorder="1" applyAlignment="1">
      <alignment horizontal="centerContinuous"/>
    </xf>
    <xf numFmtId="0" fontId="8" fillId="4" borderId="164" xfId="11" applyFont="1" applyFill="1" applyBorder="1" applyAlignment="1">
      <alignment horizontal="center"/>
    </xf>
    <xf numFmtId="0" fontId="8" fillId="4" borderId="165" xfId="11" applyFont="1" applyFill="1" applyBorder="1" applyAlignment="1">
      <alignment horizontal="center"/>
    </xf>
    <xf numFmtId="0" fontId="8" fillId="4" borderId="166" xfId="11" applyFont="1" applyFill="1" applyBorder="1" applyAlignment="1">
      <alignment horizontal="center"/>
    </xf>
    <xf numFmtId="184" fontId="8" fillId="4" borderId="116" xfId="11" applyNumberFormat="1" applyFont="1" applyFill="1" applyBorder="1" applyAlignment="1" applyProtection="1">
      <alignment horizontal="left"/>
      <protection locked="0" hidden="1"/>
    </xf>
    <xf numFmtId="166" fontId="72" fillId="2" borderId="153" xfId="11" applyNumberFormat="1" applyFont="1" applyFill="1" applyBorder="1"/>
    <xf numFmtId="166" fontId="72" fillId="2" borderId="154" xfId="11" applyNumberFormat="1" applyFont="1" applyFill="1" applyBorder="1"/>
    <xf numFmtId="166" fontId="71" fillId="2" borderId="155" xfId="11" applyNumberFormat="1" applyFont="1" applyFill="1" applyBorder="1"/>
    <xf numFmtId="166" fontId="72" fillId="2" borderId="0" xfId="11" applyNumberFormat="1" applyFont="1" applyFill="1" applyBorder="1"/>
    <xf numFmtId="166" fontId="72" fillId="2" borderId="8" xfId="11" applyNumberFormat="1" applyFont="1" applyFill="1" applyBorder="1"/>
    <xf numFmtId="166" fontId="71" fillId="2" borderId="150" xfId="11" applyNumberFormat="1" applyFont="1" applyFill="1" applyBorder="1"/>
    <xf numFmtId="166" fontId="71" fillId="2" borderId="0" xfId="11" applyNumberFormat="1" applyFont="1" applyFill="1" applyBorder="1"/>
    <xf numFmtId="166" fontId="72" fillId="2" borderId="156" xfId="11" applyNumberFormat="1" applyFont="1" applyFill="1" applyBorder="1"/>
    <xf numFmtId="166" fontId="72" fillId="2" borderId="45" xfId="11" applyNumberFormat="1" applyFont="1" applyFill="1" applyBorder="1"/>
    <xf numFmtId="166" fontId="71" fillId="2" borderId="24" xfId="11" applyNumberFormat="1" applyFont="1" applyFill="1" applyBorder="1"/>
    <xf numFmtId="166" fontId="71" fillId="2" borderId="23" xfId="11" applyNumberFormat="1" applyFont="1" applyFill="1" applyBorder="1"/>
    <xf numFmtId="166" fontId="72" fillId="2" borderId="149" xfId="11" applyNumberFormat="1" applyFont="1" applyFill="1" applyBorder="1"/>
    <xf numFmtId="166" fontId="72" fillId="2" borderId="150" xfId="11" applyNumberFormat="1" applyFont="1" applyFill="1" applyBorder="1"/>
    <xf numFmtId="166" fontId="71" fillId="2" borderId="151" xfId="11" applyNumberFormat="1" applyFont="1" applyFill="1" applyBorder="1"/>
    <xf numFmtId="166" fontId="72" fillId="2" borderId="152" xfId="11" applyNumberFormat="1" applyFont="1" applyFill="1" applyBorder="1"/>
    <xf numFmtId="166" fontId="72" fillId="2" borderId="0" xfId="11" applyNumberFormat="1" applyFont="1" applyFill="1"/>
    <xf numFmtId="17" fontId="8" fillId="4" borderId="116" xfId="11" applyNumberFormat="1" applyFont="1" applyFill="1" applyBorder="1" applyAlignment="1" applyProtection="1">
      <alignment horizontal="left"/>
      <protection locked="0" hidden="1"/>
    </xf>
    <xf numFmtId="166" fontId="72" fillId="2" borderId="0" xfId="25" applyNumberFormat="1" applyFont="1" applyFill="1" applyBorder="1" applyAlignment="1">
      <alignment horizontal="right"/>
    </xf>
    <xf numFmtId="166" fontId="72" fillId="2" borderId="56" xfId="11" applyNumberFormat="1" applyFont="1" applyFill="1" applyBorder="1"/>
    <xf numFmtId="166" fontId="71" fillId="2" borderId="24" xfId="11" applyNumberFormat="1" applyFont="1" applyFill="1" applyBorder="1" applyAlignment="1">
      <alignment horizontal="right"/>
    </xf>
    <xf numFmtId="166" fontId="71" fillId="2" borderId="23" xfId="11" applyNumberFormat="1" applyFont="1" applyFill="1" applyBorder="1" applyAlignment="1">
      <alignment horizontal="right"/>
    </xf>
    <xf numFmtId="166" fontId="97" fillId="2" borderId="0" xfId="11" applyNumberFormat="1" applyFont="1" applyFill="1"/>
    <xf numFmtId="185" fontId="98" fillId="2" borderId="0" xfId="11" applyNumberFormat="1" applyFont="1" applyFill="1" applyBorder="1"/>
    <xf numFmtId="17" fontId="8" fillId="4" borderId="116" xfId="11" quotePrefix="1" applyNumberFormat="1" applyFont="1" applyFill="1" applyBorder="1" applyAlignment="1" applyProtection="1">
      <alignment horizontal="left"/>
      <protection locked="0" hidden="1"/>
    </xf>
    <xf numFmtId="166" fontId="72" fillId="0" borderId="153" xfId="11" applyNumberFormat="1" applyFont="1" applyFill="1" applyBorder="1"/>
    <xf numFmtId="166" fontId="72" fillId="0" borderId="154" xfId="11" applyNumberFormat="1" applyFont="1" applyFill="1" applyBorder="1"/>
    <xf numFmtId="166" fontId="71" fillId="0" borderId="155" xfId="11" applyNumberFormat="1" applyFont="1" applyFill="1" applyBorder="1"/>
    <xf numFmtId="166" fontId="72" fillId="0" borderId="0" xfId="11" applyNumberFormat="1" applyFont="1" applyFill="1" applyBorder="1"/>
    <xf numFmtId="166" fontId="72" fillId="0" borderId="8" xfId="11" applyNumberFormat="1" applyFont="1" applyFill="1" applyBorder="1"/>
    <xf numFmtId="166" fontId="71" fillId="0" borderId="150" xfId="11" applyNumberFormat="1" applyFont="1" applyFill="1" applyBorder="1"/>
    <xf numFmtId="166" fontId="72" fillId="0" borderId="0" xfId="25" applyNumberFormat="1" applyFont="1" applyFill="1" applyBorder="1" applyAlignment="1">
      <alignment horizontal="right"/>
    </xf>
    <xf numFmtId="166" fontId="71" fillId="0" borderId="0" xfId="11" applyNumberFormat="1" applyFont="1" applyFill="1" applyBorder="1"/>
    <xf numFmtId="166" fontId="72" fillId="0" borderId="156" xfId="11" applyNumberFormat="1" applyFont="1" applyFill="1" applyBorder="1"/>
    <xf numFmtId="166" fontId="72" fillId="0" borderId="56" xfId="11" applyNumberFormat="1" applyFont="1" applyFill="1" applyBorder="1"/>
    <xf numFmtId="166" fontId="71" fillId="0" borderId="24" xfId="11" applyNumberFormat="1" applyFont="1" applyFill="1" applyBorder="1" applyAlignment="1">
      <alignment horizontal="right"/>
    </xf>
    <xf numFmtId="166" fontId="71" fillId="0" borderId="23" xfId="11" applyNumberFormat="1" applyFont="1" applyFill="1" applyBorder="1" applyAlignment="1">
      <alignment horizontal="right"/>
    </xf>
    <xf numFmtId="166" fontId="72" fillId="0" borderId="149" xfId="11" applyNumberFormat="1" applyFont="1" applyFill="1" applyBorder="1"/>
    <xf numFmtId="166" fontId="72" fillId="0" borderId="150" xfId="11" applyNumberFormat="1" applyFont="1" applyFill="1" applyBorder="1"/>
    <xf numFmtId="166" fontId="71" fillId="0" borderId="151" xfId="11" applyNumberFormat="1" applyFont="1" applyFill="1" applyBorder="1"/>
    <xf numFmtId="166" fontId="72" fillId="0" borderId="152" xfId="11" applyNumberFormat="1" applyFont="1" applyFill="1" applyBorder="1"/>
    <xf numFmtId="166" fontId="81" fillId="0" borderId="153" xfId="11" applyNumberFormat="1" applyFont="1" applyFill="1" applyBorder="1"/>
    <xf numFmtId="166" fontId="81" fillId="0" borderId="154" xfId="11" applyNumberFormat="1" applyFont="1" applyFill="1" applyBorder="1"/>
    <xf numFmtId="166" fontId="99" fillId="0" borderId="155" xfId="11" applyNumberFormat="1" applyFont="1" applyFill="1" applyBorder="1"/>
    <xf numFmtId="166" fontId="81" fillId="0" borderId="0" xfId="11" applyNumberFormat="1" applyFont="1" applyFill="1" applyBorder="1"/>
    <xf numFmtId="166" fontId="81" fillId="0" borderId="8" xfId="11" applyNumberFormat="1" applyFont="1" applyFill="1" applyBorder="1"/>
    <xf numFmtId="166" fontId="99" fillId="0" borderId="150" xfId="11" applyNumberFormat="1" applyFont="1" applyFill="1" applyBorder="1"/>
    <xf numFmtId="166" fontId="81" fillId="0" borderId="0" xfId="25" applyNumberFormat="1" applyFont="1" applyFill="1" applyBorder="1" applyAlignment="1">
      <alignment horizontal="right"/>
    </xf>
    <xf numFmtId="166" fontId="99" fillId="0" borderId="0" xfId="11" applyNumberFormat="1" applyFont="1" applyFill="1" applyBorder="1"/>
    <xf numFmtId="166" fontId="81" fillId="0" borderId="156" xfId="11" applyNumberFormat="1" applyFont="1" applyFill="1" applyBorder="1"/>
    <xf numFmtId="166" fontId="81" fillId="0" borderId="56" xfId="11" applyNumberFormat="1" applyFont="1" applyFill="1" applyBorder="1"/>
    <xf numFmtId="166" fontId="99" fillId="0" borderId="24" xfId="11" applyNumberFormat="1" applyFont="1" applyFill="1" applyBorder="1" applyAlignment="1">
      <alignment horizontal="right"/>
    </xf>
    <xf numFmtId="166" fontId="99" fillId="0" borderId="23" xfId="11" applyNumberFormat="1" applyFont="1" applyFill="1" applyBorder="1" applyAlignment="1">
      <alignment horizontal="right"/>
    </xf>
    <xf numFmtId="166" fontId="81" fillId="0" borderId="149" xfId="11" applyNumberFormat="1" applyFont="1" applyFill="1" applyBorder="1"/>
    <xf numFmtId="166" fontId="81" fillId="0" borderId="150" xfId="11" applyNumberFormat="1" applyFont="1" applyFill="1" applyBorder="1"/>
    <xf numFmtId="166" fontId="99" fillId="0" borderId="151" xfId="11" applyNumberFormat="1" applyFont="1" applyFill="1" applyBorder="1"/>
    <xf numFmtId="166" fontId="81" fillId="0" borderId="152" xfId="11" applyNumberFormat="1" applyFont="1" applyFill="1" applyBorder="1"/>
    <xf numFmtId="185" fontId="72" fillId="2" borderId="0" xfId="11" applyNumberFormat="1" applyFont="1" applyFill="1"/>
    <xf numFmtId="166" fontId="12" fillId="0" borderId="153" xfId="11" applyNumberFormat="1" applyFont="1" applyFill="1" applyBorder="1"/>
    <xf numFmtId="166" fontId="12" fillId="0" borderId="154" xfId="11" applyNumberFormat="1" applyFont="1" applyFill="1" applyBorder="1"/>
    <xf numFmtId="166" fontId="7" fillId="0" borderId="155" xfId="11" applyNumberFormat="1" applyFont="1" applyFill="1" applyBorder="1"/>
    <xf numFmtId="166" fontId="12" fillId="0" borderId="0" xfId="11" applyNumberFormat="1" applyFont="1" applyFill="1" applyBorder="1"/>
    <xf numFmtId="166" fontId="12" fillId="0" borderId="8" xfId="11" applyNumberFormat="1" applyFont="1" applyFill="1" applyBorder="1"/>
    <xf numFmtId="166" fontId="7" fillId="0" borderId="150" xfId="11" applyNumberFormat="1" applyFont="1" applyFill="1" applyBorder="1"/>
    <xf numFmtId="166" fontId="12" fillId="0" borderId="0" xfId="25" applyNumberFormat="1" applyFont="1" applyFill="1" applyBorder="1" applyAlignment="1">
      <alignment horizontal="right"/>
    </xf>
    <xf numFmtId="166" fontId="7" fillId="0" borderId="0" xfId="11" applyNumberFormat="1" applyFont="1" applyFill="1" applyBorder="1"/>
    <xf numFmtId="166" fontId="12" fillId="0" borderId="156" xfId="11" applyNumberFormat="1" applyFont="1" applyFill="1" applyBorder="1"/>
    <xf numFmtId="166" fontId="12" fillId="0" borderId="56" xfId="11" applyNumberFormat="1" applyFont="1" applyFill="1" applyBorder="1"/>
    <xf numFmtId="166" fontId="7" fillId="0" borderId="24" xfId="11" applyNumberFormat="1" applyFont="1" applyFill="1" applyBorder="1" applyAlignment="1">
      <alignment horizontal="right"/>
    </xf>
    <xf numFmtId="166" fontId="7" fillId="0" borderId="23" xfId="11" applyNumberFormat="1" applyFont="1" applyFill="1" applyBorder="1" applyAlignment="1">
      <alignment horizontal="right"/>
    </xf>
    <xf numFmtId="166" fontId="12" fillId="0" borderId="149" xfId="11" applyNumberFormat="1" applyFont="1" applyFill="1" applyBorder="1"/>
    <xf numFmtId="166" fontId="12" fillId="0" borderId="150" xfId="11" applyNumberFormat="1" applyFont="1" applyFill="1" applyBorder="1"/>
    <xf numFmtId="166" fontId="7" fillId="0" borderId="151" xfId="11" applyNumberFormat="1" applyFont="1" applyFill="1" applyBorder="1"/>
    <xf numFmtId="166" fontId="12" fillId="0" borderId="152" xfId="11" applyNumberFormat="1" applyFont="1" applyFill="1" applyBorder="1"/>
    <xf numFmtId="17" fontId="7" fillId="4" borderId="118" xfId="11" applyNumberFormat="1" applyFont="1" applyFill="1" applyBorder="1" applyAlignment="1" applyProtection="1">
      <alignment horizontal="left"/>
      <protection locked="0" hidden="1"/>
    </xf>
    <xf numFmtId="166" fontId="72" fillId="2" borderId="167" xfId="11" applyNumberFormat="1" applyFont="1" applyFill="1" applyBorder="1"/>
    <xf numFmtId="166" fontId="72" fillId="2" borderId="168" xfId="11" applyNumberFormat="1" applyFont="1" applyFill="1" applyBorder="1"/>
    <xf numFmtId="166" fontId="72" fillId="2" borderId="169" xfId="11" applyNumberFormat="1" applyFont="1" applyFill="1" applyBorder="1"/>
    <xf numFmtId="166" fontId="72" fillId="2" borderId="119" xfId="11" applyNumberFormat="1" applyFont="1" applyFill="1" applyBorder="1"/>
    <xf numFmtId="166" fontId="72" fillId="2" borderId="170" xfId="11" applyNumberFormat="1" applyFont="1" applyFill="1" applyBorder="1"/>
    <xf numFmtId="166" fontId="72" fillId="2" borderId="171" xfId="11" applyNumberFormat="1" applyFont="1" applyFill="1" applyBorder="1"/>
    <xf numFmtId="166" fontId="72" fillId="2" borderId="172" xfId="11" applyNumberFormat="1" applyFont="1" applyFill="1" applyBorder="1"/>
    <xf numFmtId="166" fontId="72" fillId="2" borderId="173" xfId="11" applyNumberFormat="1" applyFont="1" applyFill="1" applyBorder="1"/>
    <xf numFmtId="166" fontId="72" fillId="2" borderId="174" xfId="11" applyNumberFormat="1" applyFont="1" applyFill="1" applyBorder="1"/>
    <xf numFmtId="166" fontId="72" fillId="2" borderId="175" xfId="11" applyNumberFormat="1" applyFont="1" applyFill="1" applyBorder="1"/>
    <xf numFmtId="166" fontId="72" fillId="2" borderId="176" xfId="11" applyNumberFormat="1" applyFont="1" applyFill="1" applyBorder="1"/>
    <xf numFmtId="166" fontId="72" fillId="2" borderId="177" xfId="11" applyNumberFormat="1" applyFont="1" applyFill="1" applyBorder="1"/>
    <xf numFmtId="166" fontId="72" fillId="2" borderId="178" xfId="11" applyNumberFormat="1" applyFont="1" applyFill="1" applyBorder="1"/>
    <xf numFmtId="0" fontId="14" fillId="12" borderId="0" xfId="11" applyFont="1" applyFill="1" applyBorder="1" applyProtection="1"/>
    <xf numFmtId="10" fontId="15" fillId="2" borderId="0" xfId="11" applyNumberFormat="1" applyFont="1" applyFill="1"/>
    <xf numFmtId="10" fontId="72" fillId="2" borderId="0" xfId="11" applyNumberFormat="1" applyFont="1" applyFill="1"/>
    <xf numFmtId="0" fontId="100" fillId="2" borderId="0" xfId="11" applyFont="1" applyFill="1"/>
    <xf numFmtId="186" fontId="72" fillId="2" borderId="0" xfId="11" applyNumberFormat="1" applyFont="1" applyFill="1"/>
    <xf numFmtId="166" fontId="72" fillId="2" borderId="0" xfId="25" applyNumberFormat="1" applyFont="1" applyFill="1"/>
    <xf numFmtId="4" fontId="72" fillId="2" borderId="0" xfId="11" applyNumberFormat="1" applyFont="1" applyFill="1"/>
    <xf numFmtId="0" fontId="12" fillId="2" borderId="0" xfId="11" applyFont="1" applyFill="1" applyAlignment="1">
      <alignment horizontal="right"/>
    </xf>
    <xf numFmtId="4" fontId="12" fillId="2" borderId="0" xfId="11" applyNumberFormat="1" applyFont="1" applyFill="1"/>
    <xf numFmtId="166" fontId="101" fillId="2" borderId="0" xfId="11" applyNumberFormat="1" applyFont="1" applyFill="1"/>
    <xf numFmtId="0" fontId="8" fillId="4" borderId="134" xfId="11" applyFont="1" applyFill="1" applyBorder="1" applyAlignment="1">
      <alignment horizontal="center"/>
    </xf>
    <xf numFmtId="0" fontId="8" fillId="4" borderId="179" xfId="11" applyFont="1" applyFill="1" applyBorder="1" applyAlignment="1">
      <alignment horizontal="center"/>
    </xf>
    <xf numFmtId="0" fontId="8" fillId="4" borderId="182" xfId="11" applyFont="1" applyFill="1" applyBorder="1" applyAlignment="1">
      <alignment horizontal="center"/>
    </xf>
    <xf numFmtId="0" fontId="8" fillId="4" borderId="183" xfId="11" applyFont="1" applyFill="1" applyBorder="1" applyAlignment="1">
      <alignment horizontal="center"/>
    </xf>
    <xf numFmtId="0" fontId="8" fillId="4" borderId="184" xfId="11" applyFont="1" applyFill="1" applyBorder="1" applyAlignment="1">
      <alignment horizontal="center"/>
    </xf>
    <xf numFmtId="0" fontId="8" fillId="4" borderId="41" xfId="11" applyFont="1" applyFill="1" applyBorder="1" applyAlignment="1">
      <alignment horizontal="center"/>
    </xf>
    <xf numFmtId="0" fontId="8" fillId="4" borderId="42" xfId="11" applyFont="1" applyFill="1" applyBorder="1" applyAlignment="1">
      <alignment horizontal="center"/>
    </xf>
    <xf numFmtId="0" fontId="8" fillId="4" borderId="22" xfId="11" applyFont="1" applyFill="1" applyBorder="1" applyAlignment="1">
      <alignment horizontal="center"/>
    </xf>
    <xf numFmtId="0" fontId="8" fillId="4" borderId="6" xfId="11" applyFont="1" applyFill="1" applyBorder="1" applyAlignment="1">
      <alignment horizontal="center"/>
    </xf>
    <xf numFmtId="0" fontId="8" fillId="4" borderId="92" xfId="11" applyFont="1" applyFill="1" applyBorder="1" applyAlignment="1">
      <alignment horizontal="center"/>
    </xf>
    <xf numFmtId="0" fontId="8" fillId="4" borderId="185" xfId="11" applyFont="1" applyFill="1" applyBorder="1" applyAlignment="1">
      <alignment horizontal="center"/>
    </xf>
    <xf numFmtId="0" fontId="8" fillId="4" borderId="44" xfId="11" applyFont="1" applyFill="1" applyBorder="1" applyAlignment="1">
      <alignment horizontal="center"/>
    </xf>
    <xf numFmtId="0" fontId="8" fillId="4" borderId="186" xfId="11" applyFont="1" applyFill="1" applyBorder="1" applyAlignment="1">
      <alignment horizontal="center"/>
    </xf>
    <xf numFmtId="0" fontId="8" fillId="4" borderId="57" xfId="11" applyFont="1" applyFill="1" applyBorder="1" applyAlignment="1">
      <alignment horizontal="center"/>
    </xf>
    <xf numFmtId="0" fontId="8" fillId="4" borderId="26" xfId="11" applyFont="1" applyFill="1" applyBorder="1" applyAlignment="1">
      <alignment horizontal="center"/>
    </xf>
    <xf numFmtId="0" fontId="8" fillId="4" borderId="47" xfId="11" applyFont="1" applyFill="1" applyBorder="1" applyAlignment="1">
      <alignment horizontal="center"/>
    </xf>
    <xf numFmtId="0" fontId="8" fillId="4" borderId="187" xfId="11" applyFont="1" applyFill="1" applyBorder="1" applyAlignment="1">
      <alignment horizontal="center"/>
    </xf>
    <xf numFmtId="0" fontId="8" fillId="4" borderId="188" xfId="11" applyFont="1" applyFill="1" applyBorder="1" applyAlignment="1">
      <alignment horizontal="center"/>
    </xf>
    <xf numFmtId="0" fontId="8" fillId="13" borderId="186" xfId="11" applyFont="1" applyFill="1" applyBorder="1" applyAlignment="1">
      <alignment horizontal="center"/>
    </xf>
    <xf numFmtId="0" fontId="71" fillId="14" borderId="29" xfId="11" applyFont="1" applyFill="1" applyBorder="1" applyAlignment="1">
      <alignment horizontal="center"/>
    </xf>
    <xf numFmtId="0" fontId="71" fillId="15" borderId="57" xfId="11" applyFont="1" applyFill="1" applyBorder="1" applyAlignment="1">
      <alignment horizontal="center"/>
    </xf>
    <xf numFmtId="0" fontId="71" fillId="15" borderId="48" xfId="11" applyFont="1" applyFill="1" applyBorder="1" applyAlignment="1">
      <alignment horizontal="center"/>
    </xf>
    <xf numFmtId="0" fontId="71" fillId="15" borderId="29" xfId="11" applyFont="1" applyFill="1" applyBorder="1" applyAlignment="1">
      <alignment horizontal="center"/>
    </xf>
    <xf numFmtId="0" fontId="71" fillId="14" borderId="26" xfId="11" applyFont="1" applyFill="1" applyBorder="1" applyAlignment="1">
      <alignment horizontal="center"/>
    </xf>
    <xf numFmtId="0" fontId="71" fillId="15" borderId="47" xfId="11" applyFont="1" applyFill="1" applyBorder="1" applyAlignment="1">
      <alignment horizontal="center"/>
    </xf>
    <xf numFmtId="0" fontId="71" fillId="14" borderId="187" xfId="11" applyFont="1" applyFill="1" applyBorder="1" applyAlignment="1">
      <alignment horizontal="center"/>
    </xf>
    <xf numFmtId="0" fontId="71" fillId="14" borderId="188" xfId="11" applyFont="1" applyFill="1" applyBorder="1" applyAlignment="1">
      <alignment horizontal="center"/>
    </xf>
    <xf numFmtId="184" fontId="8" fillId="13" borderId="184" xfId="11" applyNumberFormat="1" applyFont="1" applyFill="1" applyBorder="1" applyAlignment="1" applyProtection="1">
      <alignment horizontal="left"/>
      <protection locked="0" hidden="1"/>
    </xf>
    <xf numFmtId="166" fontId="72" fillId="2" borderId="24" xfId="11" applyNumberFormat="1" applyFont="1" applyFill="1" applyBorder="1"/>
    <xf numFmtId="166" fontId="72" fillId="2" borderId="6" xfId="11" applyNumberFormat="1" applyFont="1" applyFill="1" applyBorder="1"/>
    <xf numFmtId="166" fontId="72" fillId="2" borderId="44" xfId="11" applyNumberFormat="1" applyFont="1" applyFill="1" applyBorder="1"/>
    <xf numFmtId="166" fontId="71" fillId="2" borderId="92" xfId="11" applyNumberFormat="1" applyFont="1" applyFill="1" applyBorder="1"/>
    <xf numFmtId="166" fontId="72" fillId="2" borderId="185" xfId="11" applyNumberFormat="1" applyFont="1" applyFill="1" applyBorder="1"/>
    <xf numFmtId="17" fontId="8" fillId="13" borderId="184" xfId="11" applyNumberFormat="1" applyFont="1" applyFill="1" applyBorder="1" applyAlignment="1" applyProtection="1">
      <alignment horizontal="left"/>
      <protection locked="0" hidden="1"/>
    </xf>
    <xf numFmtId="166" fontId="72" fillId="2" borderId="24" xfId="11" applyNumberFormat="1" applyFont="1" applyFill="1" applyBorder="1" applyAlignment="1">
      <alignment horizontal="right"/>
    </xf>
    <xf numFmtId="166" fontId="71" fillId="2" borderId="92" xfId="11" applyNumberFormat="1" applyFont="1" applyFill="1" applyBorder="1" applyAlignment="1">
      <alignment horizontal="right"/>
    </xf>
    <xf numFmtId="17" fontId="8" fillId="13" borderId="184" xfId="11" quotePrefix="1" applyNumberFormat="1" applyFont="1" applyFill="1" applyBorder="1" applyAlignment="1" applyProtection="1">
      <alignment horizontal="left"/>
      <protection locked="0" hidden="1"/>
    </xf>
    <xf numFmtId="166" fontId="99" fillId="2" borderId="24" xfId="11" applyNumberFormat="1" applyFont="1" applyFill="1" applyBorder="1"/>
    <xf numFmtId="166" fontId="81" fillId="2" borderId="56" xfId="11" applyNumberFormat="1" applyFont="1" applyFill="1" applyBorder="1"/>
    <xf numFmtId="166" fontId="81" fillId="2" borderId="45" xfId="11" applyNumberFormat="1" applyFont="1" applyFill="1" applyBorder="1"/>
    <xf numFmtId="166" fontId="81" fillId="2" borderId="24" xfId="11" applyNumberFormat="1" applyFont="1" applyFill="1" applyBorder="1"/>
    <xf numFmtId="166" fontId="81" fillId="2" borderId="24" xfId="11" applyNumberFormat="1" applyFont="1" applyFill="1" applyBorder="1" applyAlignment="1">
      <alignment horizontal="right"/>
    </xf>
    <xf numFmtId="166" fontId="81" fillId="2" borderId="44" xfId="11" applyNumberFormat="1" applyFont="1" applyFill="1" applyBorder="1"/>
    <xf numFmtId="166" fontId="81" fillId="2" borderId="6" xfId="11" applyNumberFormat="1" applyFont="1" applyFill="1" applyBorder="1"/>
    <xf numFmtId="166" fontId="81" fillId="2" borderId="0" xfId="11" applyNumberFormat="1" applyFont="1" applyFill="1" applyBorder="1"/>
    <xf numFmtId="166" fontId="99" fillId="2" borderId="92" xfId="11" applyNumberFormat="1" applyFont="1" applyFill="1" applyBorder="1" applyAlignment="1">
      <alignment horizontal="right"/>
    </xf>
    <xf numFmtId="166" fontId="81" fillId="2" borderId="185" xfId="11" applyNumberFormat="1" applyFont="1" applyFill="1" applyBorder="1"/>
    <xf numFmtId="166" fontId="99" fillId="0" borderId="24" xfId="11" applyNumberFormat="1" applyFont="1" applyFill="1" applyBorder="1"/>
    <xf numFmtId="166" fontId="81" fillId="0" borderId="45" xfId="11" applyNumberFormat="1" applyFont="1" applyFill="1" applyBorder="1"/>
    <xf numFmtId="166" fontId="81" fillId="0" borderId="24" xfId="11" applyNumberFormat="1" applyFont="1" applyFill="1" applyBorder="1"/>
    <xf numFmtId="166" fontId="81" fillId="0" borderId="24" xfId="11" applyNumberFormat="1" applyFont="1" applyFill="1" applyBorder="1" applyAlignment="1">
      <alignment horizontal="right"/>
    </xf>
    <xf numFmtId="166" fontId="81" fillId="0" borderId="44" xfId="11" applyNumberFormat="1" applyFont="1" applyFill="1" applyBorder="1"/>
    <xf numFmtId="166" fontId="81" fillId="0" borderId="6" xfId="11" applyNumberFormat="1" applyFont="1" applyFill="1" applyBorder="1"/>
    <xf numFmtId="166" fontId="99" fillId="0" borderId="92" xfId="11" applyNumberFormat="1" applyFont="1" applyFill="1" applyBorder="1" applyAlignment="1">
      <alignment horizontal="right"/>
    </xf>
    <xf numFmtId="166" fontId="81" fillId="0" borderId="185" xfId="11" applyNumberFormat="1" applyFont="1" applyFill="1" applyBorder="1"/>
    <xf numFmtId="166" fontId="99" fillId="0" borderId="93" xfId="11" applyNumberFormat="1" applyFont="1" applyFill="1" applyBorder="1"/>
    <xf numFmtId="0" fontId="72" fillId="2" borderId="95" xfId="11" applyFont="1" applyFill="1" applyBorder="1"/>
    <xf numFmtId="17" fontId="8" fillId="4" borderId="184" xfId="11" applyNumberFormat="1" applyFont="1" applyFill="1" applyBorder="1" applyAlignment="1" applyProtection="1">
      <alignment horizontal="left"/>
      <protection locked="0" hidden="1"/>
    </xf>
    <xf numFmtId="166" fontId="7" fillId="0" borderId="24" xfId="11" applyNumberFormat="1" applyFont="1" applyFill="1" applyBorder="1"/>
    <xf numFmtId="166" fontId="12" fillId="0" borderId="45" xfId="11" applyNumberFormat="1" applyFont="1" applyFill="1" applyBorder="1"/>
    <xf numFmtId="166" fontId="12" fillId="0" borderId="24" xfId="11" applyNumberFormat="1" applyFont="1" applyFill="1" applyBorder="1"/>
    <xf numFmtId="166" fontId="12" fillId="0" borderId="24" xfId="11" applyNumberFormat="1" applyFont="1" applyFill="1" applyBorder="1" applyAlignment="1">
      <alignment horizontal="right"/>
    </xf>
    <xf numFmtId="166" fontId="12" fillId="0" borderId="44" xfId="11" applyNumberFormat="1" applyFont="1" applyFill="1" applyBorder="1"/>
    <xf numFmtId="166" fontId="12" fillId="0" borderId="6" xfId="11" applyNumberFormat="1" applyFont="1" applyFill="1" applyBorder="1"/>
    <xf numFmtId="166" fontId="7" fillId="0" borderId="92" xfId="11" applyNumberFormat="1" applyFont="1" applyFill="1" applyBorder="1" applyAlignment="1">
      <alignment horizontal="right"/>
    </xf>
    <xf numFmtId="166" fontId="12" fillId="0" borderId="185" xfId="11" applyNumberFormat="1" applyFont="1" applyFill="1" applyBorder="1"/>
    <xf numFmtId="17" fontId="8" fillId="4" borderId="189" xfId="11" applyNumberFormat="1" applyFont="1" applyFill="1" applyBorder="1" applyAlignment="1" applyProtection="1">
      <alignment horizontal="left"/>
      <protection locked="0" hidden="1"/>
    </xf>
    <xf numFmtId="166" fontId="99" fillId="0" borderId="174" xfId="11" applyNumberFormat="1" applyFont="1" applyFill="1" applyBorder="1"/>
    <xf numFmtId="166" fontId="81" fillId="0" borderId="190" xfId="11" applyNumberFormat="1" applyFont="1" applyFill="1" applyBorder="1"/>
    <xf numFmtId="166" fontId="81" fillId="0" borderId="173" xfId="11" applyNumberFormat="1" applyFont="1" applyFill="1" applyBorder="1"/>
    <xf numFmtId="166" fontId="81" fillId="0" borderId="174" xfId="11" applyNumberFormat="1" applyFont="1" applyFill="1" applyBorder="1"/>
    <xf numFmtId="166" fontId="81" fillId="0" borderId="174" xfId="11" applyNumberFormat="1" applyFont="1" applyFill="1" applyBorder="1" applyAlignment="1">
      <alignment horizontal="right"/>
    </xf>
    <xf numFmtId="166" fontId="81" fillId="0" borderId="191" xfId="11" applyNumberFormat="1" applyFont="1" applyFill="1" applyBorder="1"/>
    <xf numFmtId="166" fontId="81" fillId="0" borderId="192" xfId="11" applyNumberFormat="1" applyFont="1" applyFill="1" applyBorder="1"/>
    <xf numFmtId="166" fontId="81" fillId="0" borderId="119" xfId="11" applyNumberFormat="1" applyFont="1" applyFill="1" applyBorder="1"/>
    <xf numFmtId="166" fontId="99" fillId="0" borderId="193" xfId="11" applyNumberFormat="1" applyFont="1" applyFill="1" applyBorder="1" applyAlignment="1">
      <alignment horizontal="right"/>
    </xf>
    <xf numFmtId="166" fontId="81" fillId="0" borderId="194" xfId="11" applyNumberFormat="1" applyFont="1" applyFill="1" applyBorder="1"/>
    <xf numFmtId="3" fontId="15" fillId="2" borderId="0" xfId="11" applyNumberFormat="1" applyFont="1" applyFill="1"/>
    <xf numFmtId="0" fontId="101" fillId="2" borderId="0" xfId="11" applyFont="1" applyFill="1"/>
    <xf numFmtId="0" fontId="14" fillId="2" borderId="0" xfId="11" applyFont="1" applyFill="1" applyAlignment="1">
      <alignment horizontal="left"/>
    </xf>
    <xf numFmtId="3" fontId="15" fillId="2" borderId="0" xfId="11" applyNumberFormat="1" applyFont="1" applyFill="1" applyBorder="1"/>
    <xf numFmtId="166" fontId="15" fillId="2" borderId="0" xfId="11" applyNumberFormat="1" applyFont="1" applyFill="1" applyBorder="1"/>
    <xf numFmtId="2" fontId="15" fillId="2" borderId="0" xfId="11" applyNumberFormat="1" applyFont="1" applyFill="1"/>
    <xf numFmtId="168" fontId="15" fillId="2" borderId="0" xfId="11" applyNumberFormat="1" applyFont="1" applyFill="1"/>
    <xf numFmtId="0" fontId="12" fillId="2" borderId="0" xfId="20" applyFont="1" applyFill="1" applyBorder="1" applyAlignment="1"/>
    <xf numFmtId="0" fontId="12" fillId="2" borderId="0" xfId="20" applyFont="1" applyFill="1" applyBorder="1"/>
    <xf numFmtId="0" fontId="7" fillId="6" borderId="0" xfId="20" applyFont="1" applyFill="1" applyBorder="1" applyAlignment="1"/>
    <xf numFmtId="0" fontId="12" fillId="6" borderId="0" xfId="20" applyFont="1" applyFill="1" applyBorder="1" applyAlignment="1"/>
    <xf numFmtId="0" fontId="12" fillId="6" borderId="0" xfId="20" applyFont="1" applyFill="1" applyBorder="1"/>
    <xf numFmtId="0" fontId="76" fillId="2" borderId="0" xfId="11" applyFont="1" applyFill="1" applyBorder="1" applyAlignment="1">
      <alignment horizontal="center"/>
    </xf>
    <xf numFmtId="0" fontId="76" fillId="2" borderId="0" xfId="11" applyFont="1" applyFill="1" applyBorder="1" applyAlignment="1"/>
    <xf numFmtId="0" fontId="12" fillId="2" borderId="63" xfId="21" applyFont="1" applyFill="1" applyBorder="1"/>
    <xf numFmtId="172" fontId="8" fillId="2" borderId="66" xfId="26" applyNumberFormat="1" applyFont="1" applyFill="1" applyBorder="1"/>
    <xf numFmtId="172" fontId="7" fillId="2" borderId="66" xfId="26" applyNumberFormat="1" applyFont="1" applyFill="1" applyBorder="1"/>
    <xf numFmtId="0" fontId="11" fillId="16" borderId="0" xfId="11" applyFont="1" applyFill="1"/>
    <xf numFmtId="0" fontId="11" fillId="6" borderId="0" xfId="11" applyFont="1" applyFill="1"/>
    <xf numFmtId="0" fontId="11" fillId="6" borderId="195" xfId="11" applyFont="1" applyFill="1" applyBorder="1"/>
    <xf numFmtId="0" fontId="11" fillId="6" borderId="0" xfId="11" applyFont="1" applyFill="1" applyBorder="1"/>
    <xf numFmtId="0" fontId="85" fillId="6" borderId="0" xfId="11" applyFont="1" applyFill="1" applyBorder="1" applyAlignment="1">
      <alignment horizontal="center"/>
    </xf>
    <xf numFmtId="0" fontId="85" fillId="2" borderId="0" xfId="11" applyFont="1" applyFill="1" applyBorder="1" applyAlignment="1">
      <alignment horizontal="center"/>
    </xf>
    <xf numFmtId="166" fontId="11" fillId="2" borderId="63" xfId="21" applyNumberFormat="1" applyFont="1" applyFill="1" applyBorder="1"/>
    <xf numFmtId="166" fontId="12" fillId="2" borderId="0" xfId="11" applyNumberFormat="1" applyFont="1" applyFill="1"/>
    <xf numFmtId="0" fontId="53" fillId="2" borderId="0" xfId="20" applyFont="1" applyFill="1" applyBorder="1" applyAlignment="1">
      <alignment horizontal="left" indent="1"/>
    </xf>
    <xf numFmtId="0" fontId="90" fillId="2" borderId="0" xfId="20" applyFont="1" applyFill="1" applyBorder="1" applyAlignment="1"/>
    <xf numFmtId="0" fontId="90" fillId="2" borderId="0" xfId="20" applyFont="1" applyFill="1" applyBorder="1"/>
    <xf numFmtId="0" fontId="90" fillId="2" borderId="0" xfId="11" applyFont="1" applyFill="1"/>
    <xf numFmtId="0" fontId="102" fillId="2" borderId="0" xfId="11" applyFont="1" applyFill="1"/>
    <xf numFmtId="0" fontId="103" fillId="2" borderId="0" xfId="11" applyFont="1" applyFill="1"/>
    <xf numFmtId="0" fontId="71" fillId="6" borderId="0" xfId="20" applyFont="1" applyFill="1" applyBorder="1" applyAlignment="1">
      <alignment horizontal="left" indent="1"/>
    </xf>
    <xf numFmtId="0" fontId="72" fillId="6" borderId="0" xfId="20" applyFont="1" applyFill="1" applyBorder="1" applyAlignment="1"/>
    <xf numFmtId="0" fontId="72" fillId="6" borderId="0" xfId="20" applyFont="1" applyFill="1" applyBorder="1"/>
    <xf numFmtId="0" fontId="72" fillId="6" borderId="0" xfId="11" applyFont="1" applyFill="1" applyBorder="1" applyAlignment="1">
      <alignment horizontal="left" indent="1"/>
    </xf>
    <xf numFmtId="0" fontId="72" fillId="6" borderId="0" xfId="11" applyFont="1" applyFill="1" applyBorder="1"/>
    <xf numFmtId="0" fontId="101" fillId="2" borderId="0" xfId="11" applyFont="1" applyFill="1" applyBorder="1" applyAlignment="1">
      <alignment horizontal="center"/>
    </xf>
    <xf numFmtId="0" fontId="101" fillId="2" borderId="0" xfId="11" applyFont="1" applyFill="1" applyAlignment="1">
      <alignment horizontal="center"/>
    </xf>
    <xf numFmtId="0" fontId="104" fillId="2" borderId="0" xfId="11" applyFont="1" applyFill="1"/>
    <xf numFmtId="0" fontId="104" fillId="2" borderId="0" xfId="11" applyFont="1" applyFill="1" applyAlignment="1">
      <alignment horizontal="right"/>
    </xf>
    <xf numFmtId="0" fontId="8" fillId="17" borderId="61" xfId="21" applyFont="1" applyFill="1" applyBorder="1" applyAlignment="1">
      <alignment horizontal="left" indent="1"/>
    </xf>
    <xf numFmtId="0" fontId="8" fillId="17" borderId="196" xfId="21" applyFont="1" applyFill="1" applyBorder="1" applyAlignment="1">
      <alignment horizontal="center"/>
    </xf>
    <xf numFmtId="17" fontId="8" fillId="17" borderId="197" xfId="11" applyNumberFormat="1" applyFont="1" applyFill="1" applyBorder="1" applyAlignment="1">
      <alignment horizontal="center"/>
    </xf>
    <xf numFmtId="17" fontId="8" fillId="17" borderId="198" xfId="11" applyNumberFormat="1" applyFont="1" applyFill="1" applyBorder="1" applyAlignment="1">
      <alignment horizontal="center"/>
    </xf>
    <xf numFmtId="17" fontId="8" fillId="17" borderId="199" xfId="11" applyNumberFormat="1" applyFont="1" applyFill="1" applyBorder="1" applyAlignment="1">
      <alignment horizontal="center"/>
    </xf>
    <xf numFmtId="17" fontId="8" fillId="17" borderId="196" xfId="11" applyNumberFormat="1" applyFont="1" applyFill="1" applyBorder="1" applyAlignment="1">
      <alignment horizontal="center"/>
    </xf>
    <xf numFmtId="17" fontId="8" fillId="17" borderId="61" xfId="11" applyNumberFormat="1" applyFont="1" applyFill="1" applyBorder="1" applyAlignment="1">
      <alignment horizontal="center"/>
    </xf>
    <xf numFmtId="0" fontId="72" fillId="18" borderId="63" xfId="11" applyFont="1" applyFill="1" applyBorder="1" applyAlignment="1">
      <alignment horizontal="left" indent="1"/>
    </xf>
    <xf numFmtId="0" fontId="72" fillId="18" borderId="200" xfId="11" applyFont="1" applyFill="1" applyBorder="1"/>
    <xf numFmtId="0" fontId="72" fillId="2" borderId="201" xfId="11" applyFont="1" applyFill="1" applyBorder="1"/>
    <xf numFmtId="0" fontId="72" fillId="2" borderId="0" xfId="11" applyFont="1" applyFill="1" applyBorder="1"/>
    <xf numFmtId="0" fontId="72" fillId="2" borderId="195" xfId="11" applyFont="1" applyFill="1" applyBorder="1"/>
    <xf numFmtId="0" fontId="103" fillId="2" borderId="201" xfId="11" applyFont="1" applyFill="1" applyBorder="1"/>
    <xf numFmtId="0" fontId="103" fillId="2" borderId="200" xfId="11" applyFont="1" applyFill="1" applyBorder="1"/>
    <xf numFmtId="0" fontId="103" fillId="2" borderId="0" xfId="11" applyFont="1" applyFill="1" applyBorder="1"/>
    <xf numFmtId="0" fontId="103" fillId="2" borderId="63" xfId="11" applyFont="1" applyFill="1" applyBorder="1"/>
    <xf numFmtId="0" fontId="8" fillId="18" borderId="63" xfId="21" applyFont="1" applyFill="1" applyBorder="1" applyAlignment="1">
      <alignment horizontal="left" indent="1"/>
    </xf>
    <xf numFmtId="0" fontId="8" fillId="18" borderId="200" xfId="21" applyFont="1" applyFill="1" applyBorder="1"/>
    <xf numFmtId="166" fontId="8" fillId="2" borderId="201" xfId="11" applyNumberFormat="1" applyFont="1" applyFill="1" applyBorder="1"/>
    <xf numFmtId="166" fontId="8" fillId="2" borderId="0" xfId="11" applyNumberFormat="1" applyFont="1" applyFill="1" applyBorder="1"/>
    <xf numFmtId="166" fontId="8" fillId="2" borderId="195" xfId="11" applyNumberFormat="1" applyFont="1" applyFill="1" applyBorder="1"/>
    <xf numFmtId="166" fontId="8" fillId="2" borderId="200" xfId="11" applyNumberFormat="1" applyFont="1" applyFill="1" applyBorder="1"/>
    <xf numFmtId="0" fontId="11" fillId="18" borderId="63" xfId="21" applyFont="1" applyFill="1" applyBorder="1" applyAlignment="1">
      <alignment horizontal="left" indent="1"/>
    </xf>
    <xf numFmtId="0" fontId="11" fillId="18" borderId="200" xfId="21" applyFont="1" applyFill="1" applyBorder="1"/>
    <xf numFmtId="0" fontId="11" fillId="2" borderId="201" xfId="21" applyFont="1" applyFill="1" applyBorder="1"/>
    <xf numFmtId="0" fontId="11" fillId="2" borderId="0" xfId="21" applyFont="1" applyFill="1" applyBorder="1"/>
    <xf numFmtId="0" fontId="11" fillId="2" borderId="195" xfId="21" applyFont="1" applyFill="1" applyBorder="1"/>
    <xf numFmtId="0" fontId="11" fillId="2" borderId="200" xfId="21" applyFont="1" applyFill="1" applyBorder="1"/>
    <xf numFmtId="166" fontId="11" fillId="2" borderId="201" xfId="11" applyNumberFormat="1" applyFont="1" applyFill="1" applyBorder="1"/>
    <xf numFmtId="166" fontId="11" fillId="2" borderId="0" xfId="11" applyNumberFormat="1" applyFont="1" applyFill="1" applyBorder="1"/>
    <xf numFmtId="166" fontId="11" fillId="2" borderId="195" xfId="11" applyNumberFormat="1" applyFont="1" applyFill="1" applyBorder="1"/>
    <xf numFmtId="166" fontId="11" fillId="2" borderId="200" xfId="11" applyNumberFormat="1" applyFont="1" applyFill="1" applyBorder="1"/>
    <xf numFmtId="0" fontId="11" fillId="18" borderId="200" xfId="21" applyFont="1" applyFill="1" applyBorder="1" applyAlignment="1">
      <alignment horizontal="left" indent="2"/>
    </xf>
    <xf numFmtId="0" fontId="99" fillId="18" borderId="66" xfId="21" applyFont="1" applyFill="1" applyBorder="1" applyAlignment="1">
      <alignment horizontal="left" indent="1"/>
    </xf>
    <xf numFmtId="0" fontId="99" fillId="18" borderId="202" xfId="21" applyFont="1" applyFill="1" applyBorder="1"/>
    <xf numFmtId="172" fontId="99" fillId="2" borderId="203" xfId="26" applyNumberFormat="1" applyFont="1" applyFill="1" applyBorder="1"/>
    <xf numFmtId="172" fontId="99" fillId="2" borderId="77" xfId="26" applyNumberFormat="1" applyFont="1" applyFill="1" applyBorder="1"/>
    <xf numFmtId="172" fontId="99" fillId="2" borderId="204" xfId="26" applyNumberFormat="1" applyFont="1" applyFill="1" applyBorder="1"/>
    <xf numFmtId="172" fontId="99" fillId="2" borderId="202" xfId="26" applyNumberFormat="1" applyFont="1" applyFill="1" applyBorder="1"/>
    <xf numFmtId="172" fontId="99" fillId="2" borderId="66" xfId="26" applyNumberFormat="1" applyFont="1" applyFill="1" applyBorder="1"/>
    <xf numFmtId="0" fontId="81" fillId="19" borderId="205" xfId="11" applyFont="1" applyFill="1" applyBorder="1" applyAlignment="1">
      <alignment horizontal="left" indent="1"/>
    </xf>
    <xf numFmtId="0" fontId="81" fillId="19" borderId="0" xfId="11" applyFont="1" applyFill="1"/>
    <xf numFmtId="0" fontId="81" fillId="6" borderId="0" xfId="11" applyFont="1" applyFill="1"/>
    <xf numFmtId="0" fontId="81" fillId="6" borderId="195" xfId="11" applyFont="1" applyFill="1" applyBorder="1"/>
    <xf numFmtId="0" fontId="105" fillId="2" borderId="0" xfId="11" applyFont="1" applyFill="1"/>
    <xf numFmtId="0" fontId="105" fillId="2" borderId="205" xfId="11" applyFont="1" applyFill="1" applyBorder="1" applyAlignment="1">
      <alignment horizontal="left" indent="1"/>
    </xf>
    <xf numFmtId="0" fontId="81" fillId="18" borderId="63" xfId="21" applyFont="1" applyFill="1" applyBorder="1" applyAlignment="1">
      <alignment horizontal="left" indent="1"/>
    </xf>
    <xf numFmtId="0" fontId="81" fillId="18" borderId="63" xfId="21" applyFont="1" applyFill="1" applyBorder="1" applyAlignment="1">
      <alignment horizontal="center"/>
    </xf>
    <xf numFmtId="166" fontId="81" fillId="2" borderId="63" xfId="11" applyNumberFormat="1" applyFont="1" applyFill="1" applyBorder="1"/>
    <xf numFmtId="0" fontId="8" fillId="18" borderId="63" xfId="21" applyFont="1" applyFill="1" applyBorder="1"/>
    <xf numFmtId="0" fontId="11" fillId="18" borderId="63" xfId="21" applyFont="1" applyFill="1" applyBorder="1"/>
    <xf numFmtId="0" fontId="81" fillId="18" borderId="66" xfId="11" applyFont="1" applyFill="1" applyBorder="1" applyAlignment="1">
      <alignment horizontal="left" indent="1"/>
    </xf>
    <xf numFmtId="0" fontId="81" fillId="18" borderId="66" xfId="11" applyFont="1" applyFill="1" applyBorder="1"/>
    <xf numFmtId="0" fontId="81" fillId="2" borderId="66" xfId="11" applyFont="1" applyFill="1" applyBorder="1"/>
    <xf numFmtId="0" fontId="15" fillId="2" borderId="0" xfId="11" applyFont="1" applyFill="1" applyBorder="1" applyAlignment="1">
      <alignment horizontal="left" indent="1"/>
    </xf>
    <xf numFmtId="0" fontId="101" fillId="2" borderId="0" xfId="11" applyFont="1" applyFill="1" applyBorder="1" applyAlignment="1">
      <alignment horizontal="left" indent="1"/>
    </xf>
    <xf numFmtId="0" fontId="101" fillId="2" borderId="0" xfId="11" applyFont="1" applyFill="1" applyAlignment="1">
      <alignment horizontal="left" indent="1"/>
    </xf>
    <xf numFmtId="0" fontId="103" fillId="2" borderId="0" xfId="11" applyFont="1" applyFill="1" applyAlignment="1">
      <alignment horizontal="left" indent="1"/>
    </xf>
    <xf numFmtId="166" fontId="106" fillId="2" borderId="0" xfId="11" applyNumberFormat="1" applyFont="1" applyFill="1"/>
    <xf numFmtId="0" fontId="72" fillId="2" borderId="0" xfId="20" applyFont="1" applyFill="1" applyBorder="1" applyAlignment="1"/>
    <xf numFmtId="0" fontId="72" fillId="2" borderId="0" xfId="20" applyFont="1" applyFill="1" applyBorder="1"/>
    <xf numFmtId="0" fontId="72" fillId="2" borderId="0" xfId="11" applyFont="1" applyFill="1" applyAlignment="1">
      <alignment horizontal="center"/>
    </xf>
    <xf numFmtId="0" fontId="104" fillId="2" borderId="0" xfId="11" applyFont="1" applyFill="1" applyAlignment="1">
      <alignment horizontal="center"/>
    </xf>
    <xf numFmtId="0" fontId="8" fillId="7" borderId="61" xfId="21" applyFont="1" applyFill="1" applyBorder="1" applyAlignment="1">
      <alignment horizontal="center"/>
    </xf>
    <xf numFmtId="0" fontId="12" fillId="7" borderId="63" xfId="11" applyFont="1" applyFill="1" applyBorder="1" applyAlignment="1">
      <alignment horizontal="left" indent="1"/>
    </xf>
    <xf numFmtId="0" fontId="12" fillId="7" borderId="63" xfId="11" applyFont="1" applyFill="1" applyBorder="1"/>
    <xf numFmtId="0" fontId="7" fillId="7" borderId="63" xfId="21" applyFont="1" applyFill="1" applyBorder="1" applyAlignment="1">
      <alignment horizontal="left" indent="1"/>
    </xf>
    <xf numFmtId="0" fontId="8" fillId="7" borderId="63" xfId="21" applyFont="1" applyFill="1" applyBorder="1"/>
    <xf numFmtId="0" fontId="12" fillId="7" borderId="63" xfId="21" applyFont="1" applyFill="1" applyBorder="1" applyAlignment="1">
      <alignment horizontal="left" indent="1"/>
    </xf>
    <xf numFmtId="0" fontId="11" fillId="7" borderId="63" xfId="21" applyFont="1" applyFill="1" applyBorder="1"/>
    <xf numFmtId="0" fontId="11" fillId="7" borderId="63" xfId="21" applyFont="1" applyFill="1" applyBorder="1" applyAlignment="1">
      <alignment horizontal="left" indent="1"/>
    </xf>
    <xf numFmtId="0" fontId="11" fillId="7" borderId="63" xfId="21" applyFont="1" applyFill="1" applyBorder="1" applyAlignment="1">
      <alignment horizontal="left" indent="2"/>
    </xf>
    <xf numFmtId="0" fontId="7" fillId="7" borderId="66" xfId="21" applyFont="1" applyFill="1" applyBorder="1" applyAlignment="1">
      <alignment horizontal="left" indent="1"/>
    </xf>
    <xf numFmtId="0" fontId="8" fillId="7" borderId="66" xfId="21" applyFont="1" applyFill="1" applyBorder="1"/>
    <xf numFmtId="0" fontId="72" fillId="16" borderId="0" xfId="11" applyFont="1" applyFill="1" applyAlignment="1">
      <alignment horizontal="left" indent="1"/>
    </xf>
    <xf numFmtId="0" fontId="81" fillId="16" borderId="0" xfId="11" applyFont="1" applyFill="1"/>
    <xf numFmtId="0" fontId="81" fillId="2" borderId="0" xfId="11" applyFont="1" applyFill="1"/>
    <xf numFmtId="0" fontId="81" fillId="6" borderId="0" xfId="11" applyFont="1" applyFill="1" applyAlignment="1">
      <alignment horizontal="left" indent="1"/>
    </xf>
    <xf numFmtId="0" fontId="81" fillId="6" borderId="0" xfId="11" applyFont="1" applyFill="1" applyBorder="1"/>
    <xf numFmtId="0" fontId="107" fillId="6" borderId="0" xfId="11" applyFont="1" applyFill="1" applyBorder="1" applyAlignment="1">
      <alignment horizontal="left" indent="1"/>
    </xf>
    <xf numFmtId="0" fontId="107" fillId="6" borderId="0" xfId="11" applyFont="1" applyFill="1" applyBorder="1" applyAlignment="1">
      <alignment horizontal="center"/>
    </xf>
    <xf numFmtId="0" fontId="107" fillId="2" borderId="0" xfId="11" applyFont="1" applyFill="1" applyBorder="1" applyAlignment="1">
      <alignment horizontal="center"/>
    </xf>
    <xf numFmtId="0" fontId="7" fillId="7" borderId="61" xfId="21" applyFont="1" applyFill="1" applyBorder="1" applyAlignment="1">
      <alignment horizontal="center"/>
    </xf>
    <xf numFmtId="0" fontId="8" fillId="7" borderId="59" xfId="21" applyFont="1" applyFill="1" applyBorder="1" applyAlignment="1">
      <alignment horizontal="center"/>
    </xf>
    <xf numFmtId="0" fontId="11" fillId="7" borderId="62" xfId="21" applyFont="1" applyFill="1" applyBorder="1" applyAlignment="1">
      <alignment horizontal="center"/>
    </xf>
    <xf numFmtId="166" fontId="11" fillId="2" borderId="111" xfId="11" applyNumberFormat="1" applyFont="1" applyFill="1" applyBorder="1"/>
    <xf numFmtId="0" fontId="8" fillId="7" borderId="62" xfId="21" applyFont="1" applyFill="1" applyBorder="1"/>
    <xf numFmtId="166" fontId="8" fillId="2" borderId="111" xfId="11" applyNumberFormat="1" applyFont="1" applyFill="1" applyBorder="1"/>
    <xf numFmtId="0" fontId="11" fillId="7" borderId="62" xfId="21" applyFont="1" applyFill="1" applyBorder="1"/>
    <xf numFmtId="166" fontId="11" fillId="2" borderId="111" xfId="21" applyNumberFormat="1" applyFont="1" applyFill="1" applyBorder="1"/>
    <xf numFmtId="0" fontId="11" fillId="7" borderId="62" xfId="21" applyFont="1" applyFill="1" applyBorder="1" applyAlignment="1">
      <alignment horizontal="left" indent="1"/>
    </xf>
    <xf numFmtId="0" fontId="12" fillId="7" borderId="66" xfId="11" applyFont="1" applyFill="1" applyBorder="1" applyAlignment="1">
      <alignment horizontal="left" indent="1"/>
    </xf>
    <xf numFmtId="0" fontId="11" fillId="7" borderId="64" xfId="11" applyFont="1" applyFill="1" applyBorder="1"/>
    <xf numFmtId="0" fontId="11" fillId="2" borderId="112" xfId="11" applyFont="1" applyFill="1" applyBorder="1"/>
    <xf numFmtId="0" fontId="14" fillId="2" borderId="0" xfId="11" applyFont="1" applyFill="1" applyAlignment="1">
      <alignment horizontal="left" indent="1"/>
    </xf>
    <xf numFmtId="0" fontId="12" fillId="2" borderId="0" xfId="11" applyFont="1" applyFill="1" applyAlignment="1">
      <alignment horizontal="left" indent="1"/>
    </xf>
    <xf numFmtId="166" fontId="103" fillId="2" borderId="0" xfId="11" applyNumberFormat="1" applyFont="1" applyFill="1"/>
    <xf numFmtId="0" fontId="108" fillId="2" borderId="0" xfId="27" applyFont="1" applyFill="1" applyBorder="1" applyAlignment="1">
      <alignment vertical="center"/>
    </xf>
    <xf numFmtId="0" fontId="53" fillId="2" borderId="0" xfId="22" applyFont="1" applyFill="1" applyBorder="1" applyAlignment="1">
      <alignment vertical="center"/>
    </xf>
    <xf numFmtId="0" fontId="109" fillId="2" borderId="0" xfId="27" applyFont="1" applyFill="1" applyBorder="1" applyAlignment="1">
      <alignment vertical="center"/>
    </xf>
    <xf numFmtId="0" fontId="110" fillId="2" borderId="0" xfId="27" applyFont="1" applyFill="1" applyBorder="1" applyAlignment="1">
      <alignment vertical="center"/>
    </xf>
    <xf numFmtId="0" fontId="111" fillId="2" borderId="0" xfId="27" applyFont="1" applyFill="1" applyBorder="1" applyAlignment="1">
      <alignment vertical="center"/>
    </xf>
    <xf numFmtId="0" fontId="15" fillId="2" borderId="0" xfId="27" applyFont="1" applyFill="1" applyBorder="1" applyAlignment="1">
      <alignment vertical="center"/>
    </xf>
    <xf numFmtId="0" fontId="15" fillId="2" borderId="0" xfId="27" applyFont="1" applyFill="1" applyBorder="1" applyAlignment="1">
      <alignment horizontal="left" vertical="center"/>
    </xf>
    <xf numFmtId="0" fontId="77" fillId="2" borderId="0" xfId="27" applyFont="1" applyFill="1" applyBorder="1" applyAlignment="1">
      <alignment vertical="center"/>
    </xf>
    <xf numFmtId="0" fontId="76" fillId="2" borderId="0" xfId="27" applyFont="1" applyFill="1" applyBorder="1" applyAlignment="1">
      <alignment horizontal="right" vertical="center"/>
    </xf>
    <xf numFmtId="0" fontId="11" fillId="7" borderId="59" xfId="27" applyFont="1" applyFill="1" applyBorder="1" applyAlignment="1">
      <alignment horizontal="center" vertical="center"/>
    </xf>
    <xf numFmtId="17" fontId="8" fillId="7" borderId="60" xfId="27" applyNumberFormat="1" applyFont="1" applyFill="1" applyBorder="1" applyAlignment="1">
      <alignment horizontal="center" vertical="center"/>
    </xf>
    <xf numFmtId="17" fontId="8" fillId="7" borderId="61" xfId="27" applyNumberFormat="1" applyFont="1" applyFill="1" applyBorder="1" applyAlignment="1">
      <alignment horizontal="center" vertical="center"/>
    </xf>
    <xf numFmtId="17" fontId="8" fillId="7" borderId="61" xfId="27" quotePrefix="1" applyNumberFormat="1" applyFont="1" applyFill="1" applyBorder="1" applyAlignment="1">
      <alignment horizontal="center" vertical="center"/>
    </xf>
    <xf numFmtId="0" fontId="8" fillId="7" borderId="62" xfId="27" applyFont="1" applyFill="1" applyBorder="1" applyAlignment="1">
      <alignment horizontal="center" vertical="center"/>
    </xf>
    <xf numFmtId="0" fontId="11" fillId="2" borderId="111" xfId="27" applyFont="1" applyFill="1" applyBorder="1" applyAlignment="1">
      <alignment vertical="center"/>
    </xf>
    <xf numFmtId="0" fontId="11" fillId="2" borderId="63" xfId="27" applyFont="1" applyFill="1" applyBorder="1" applyAlignment="1">
      <alignment vertical="center"/>
    </xf>
    <xf numFmtId="0" fontId="8" fillId="7" borderId="62" xfId="27" applyFont="1" applyFill="1" applyBorder="1" applyAlignment="1">
      <alignment vertical="center"/>
    </xf>
    <xf numFmtId="166" fontId="8" fillId="2" borderId="111" xfId="27" applyNumberFormat="1" applyFont="1" applyFill="1" applyBorder="1" applyAlignment="1">
      <alignment vertical="center"/>
    </xf>
    <xf numFmtId="166" fontId="8" fillId="2" borderId="63" xfId="27" applyNumberFormat="1" applyFont="1" applyFill="1" applyBorder="1" applyAlignment="1">
      <alignment vertical="center"/>
    </xf>
    <xf numFmtId="0" fontId="11" fillId="7" borderId="62" xfId="27" applyFont="1" applyFill="1" applyBorder="1" applyAlignment="1">
      <alignment vertical="center"/>
    </xf>
    <xf numFmtId="166" fontId="11" fillId="2" borderId="111" xfId="27" applyNumberFormat="1" applyFont="1" applyFill="1" applyBorder="1" applyAlignment="1">
      <alignment vertical="center"/>
    </xf>
    <xf numFmtId="166" fontId="11" fillId="2" borderId="63" xfId="27" applyNumberFormat="1" applyFont="1" applyFill="1" applyBorder="1" applyAlignment="1">
      <alignment vertical="center"/>
    </xf>
    <xf numFmtId="166" fontId="11" fillId="7" borderId="62" xfId="27" applyNumberFormat="1" applyFont="1" applyFill="1" applyBorder="1" applyAlignment="1">
      <alignment vertical="center"/>
    </xf>
    <xf numFmtId="0" fontId="11" fillId="7" borderId="62" xfId="27" applyFont="1" applyFill="1" applyBorder="1" applyAlignment="1">
      <alignment horizontal="left" vertical="center"/>
    </xf>
    <xf numFmtId="0" fontId="85" fillId="7" borderId="62" xfId="27" applyFont="1" applyFill="1" applyBorder="1" applyAlignment="1">
      <alignment vertical="center"/>
    </xf>
    <xf numFmtId="0" fontId="11" fillId="7" borderId="64" xfId="27" applyFont="1" applyFill="1" applyBorder="1" applyAlignment="1">
      <alignment vertical="center"/>
    </xf>
    <xf numFmtId="0" fontId="11" fillId="2" borderId="112" xfId="27" applyFont="1" applyFill="1" applyBorder="1" applyAlignment="1">
      <alignment vertical="center"/>
    </xf>
    <xf numFmtId="0" fontId="11" fillId="2" borderId="66" xfId="27" applyFont="1" applyFill="1" applyBorder="1" applyAlignment="1">
      <alignment vertical="center"/>
    </xf>
    <xf numFmtId="0" fontId="17" fillId="2" borderId="0" xfId="27" applyFont="1" applyFill="1" applyAlignment="1">
      <alignment vertical="center"/>
    </xf>
    <xf numFmtId="0" fontId="14" fillId="2" borderId="0" xfId="27" applyFont="1" applyFill="1" applyAlignment="1">
      <alignment vertical="center"/>
    </xf>
    <xf numFmtId="0" fontId="15" fillId="2" borderId="0" xfId="27" applyFont="1" applyFill="1" applyAlignment="1">
      <alignment vertical="center"/>
    </xf>
    <xf numFmtId="0" fontId="15" fillId="2" borderId="0" xfId="27" applyFont="1" applyFill="1"/>
    <xf numFmtId="166" fontId="15" fillId="2" borderId="0" xfId="27" applyNumberFormat="1" applyFont="1" applyFill="1"/>
    <xf numFmtId="0" fontId="15" fillId="0" borderId="0" xfId="27" applyFont="1"/>
    <xf numFmtId="0" fontId="30" fillId="0" borderId="0" xfId="27" applyFont="1"/>
    <xf numFmtId="0" fontId="15" fillId="2" borderId="0" xfId="27" applyFont="1" applyFill="1" applyBorder="1"/>
    <xf numFmtId="166" fontId="15" fillId="2" borderId="0" xfId="27" applyNumberFormat="1" applyFont="1" applyFill="1" applyBorder="1" applyAlignment="1">
      <alignment vertical="center"/>
    </xf>
    <xf numFmtId="166" fontId="108" fillId="2" borderId="0" xfId="27" applyNumberFormat="1" applyFont="1" applyFill="1" applyBorder="1" applyAlignment="1">
      <alignment vertical="center"/>
    </xf>
    <xf numFmtId="0" fontId="63" fillId="2" borderId="0" xfId="27" applyFont="1" applyFill="1" applyBorder="1" applyAlignment="1">
      <alignment vertical="center"/>
    </xf>
    <xf numFmtId="0" fontId="63" fillId="6" borderId="0" xfId="27" applyFont="1" applyFill="1" applyBorder="1" applyAlignment="1">
      <alignment horizontal="center" vertical="center"/>
    </xf>
    <xf numFmtId="0" fontId="46" fillId="2" borderId="0" xfId="27" applyFont="1" applyFill="1" applyBorder="1" applyAlignment="1">
      <alignment horizontal="right" vertical="center"/>
    </xf>
    <xf numFmtId="0" fontId="8" fillId="7" borderId="59" xfId="27" applyFont="1" applyFill="1" applyBorder="1" applyAlignment="1">
      <alignment horizontal="center" vertical="center"/>
    </xf>
    <xf numFmtId="166" fontId="8" fillId="0" borderId="111" xfId="27" applyNumberFormat="1" applyFont="1" applyFill="1" applyBorder="1" applyAlignment="1">
      <alignment vertical="center"/>
    </xf>
    <xf numFmtId="166" fontId="8" fillId="0" borderId="63" xfId="27" applyNumberFormat="1" applyFont="1" applyFill="1" applyBorder="1" applyAlignment="1">
      <alignment vertical="center"/>
    </xf>
    <xf numFmtId="0" fontId="15" fillId="2" borderId="0" xfId="27" applyFont="1" applyFill="1" applyBorder="1" applyAlignment="1"/>
    <xf numFmtId="168" fontId="15" fillId="2" borderId="0" xfId="27" applyNumberFormat="1" applyFont="1" applyFill="1" applyBorder="1" applyAlignment="1">
      <alignment vertical="center"/>
    </xf>
    <xf numFmtId="0" fontId="53" fillId="2" borderId="0" xfId="28" applyFont="1" applyFill="1" applyAlignment="1">
      <alignment vertical="center"/>
    </xf>
    <xf numFmtId="0" fontId="78" fillId="2" borderId="0" xfId="28" applyFont="1" applyFill="1" applyAlignment="1">
      <alignment vertical="center"/>
    </xf>
    <xf numFmtId="0" fontId="53" fillId="2" borderId="0" xfId="28" applyFont="1" applyFill="1" applyBorder="1" applyAlignment="1">
      <alignment vertical="center"/>
    </xf>
    <xf numFmtId="0" fontId="15" fillId="2" borderId="0" xfId="28" applyFont="1" applyFill="1" applyAlignment="1">
      <alignment vertical="center"/>
    </xf>
    <xf numFmtId="0" fontId="111" fillId="2" borderId="0" xfId="28" applyFont="1" applyFill="1" applyAlignment="1">
      <alignment vertical="center"/>
    </xf>
    <xf numFmtId="0" fontId="46" fillId="2" borderId="0" xfId="28" applyFont="1" applyFill="1" applyAlignment="1">
      <alignment vertical="center"/>
    </xf>
    <xf numFmtId="0" fontId="46" fillId="2" borderId="0" xfId="28" applyFont="1" applyFill="1" applyAlignment="1">
      <alignment horizontal="right" vertical="center"/>
    </xf>
    <xf numFmtId="0" fontId="46" fillId="2" borderId="0" xfId="28" applyFont="1" applyFill="1" applyAlignment="1">
      <alignment horizontal="center" vertical="center"/>
    </xf>
    <xf numFmtId="0" fontId="76" fillId="2" borderId="0" xfId="28" applyFont="1" applyFill="1" applyAlignment="1">
      <alignment horizontal="right" vertical="center"/>
    </xf>
    <xf numFmtId="0" fontId="76" fillId="2" borderId="0" xfId="28" applyFont="1" applyFill="1" applyAlignment="1">
      <alignment vertical="center"/>
    </xf>
    <xf numFmtId="0" fontId="76" fillId="2" borderId="0" xfId="28" applyFont="1" applyFill="1" applyAlignment="1">
      <alignment horizontal="center" vertical="center"/>
    </xf>
    <xf numFmtId="187" fontId="8" fillId="4" borderId="59" xfId="28" applyNumberFormat="1" applyFont="1" applyFill="1" applyBorder="1" applyAlignment="1">
      <alignment horizontal="center" vertical="center"/>
    </xf>
    <xf numFmtId="187" fontId="8" fillId="4" borderId="60" xfId="28" applyNumberFormat="1" applyFont="1" applyFill="1" applyBorder="1" applyAlignment="1">
      <alignment horizontal="center" vertical="center"/>
    </xf>
    <xf numFmtId="187" fontId="8" fillId="4" borderId="61" xfId="28" applyNumberFormat="1" applyFont="1" applyFill="1" applyBorder="1" applyAlignment="1">
      <alignment horizontal="center" vertical="center"/>
    </xf>
    <xf numFmtId="187" fontId="63" fillId="2" borderId="0" xfId="28" applyNumberFormat="1" applyFont="1" applyFill="1" applyAlignment="1">
      <alignment horizontal="center" vertical="center"/>
    </xf>
    <xf numFmtId="0" fontId="8" fillId="4" borderId="206" xfId="28" applyFont="1" applyFill="1" applyBorder="1" applyAlignment="1">
      <alignment horizontal="center" vertical="center"/>
    </xf>
    <xf numFmtId="0" fontId="11" fillId="4" borderId="207" xfId="28" applyFont="1" applyFill="1" applyBorder="1" applyAlignment="1">
      <alignment vertical="center"/>
    </xf>
    <xf numFmtId="0" fontId="11" fillId="4" borderId="208" xfId="28" applyFont="1" applyFill="1" applyBorder="1" applyAlignment="1">
      <alignment vertical="center"/>
    </xf>
    <xf numFmtId="0" fontId="11" fillId="4" borderId="62" xfId="28" applyFont="1" applyFill="1" applyBorder="1" applyAlignment="1">
      <alignment vertical="center"/>
    </xf>
    <xf numFmtId="0" fontId="11" fillId="2" borderId="111" xfId="28" applyFont="1" applyFill="1" applyBorder="1" applyAlignment="1">
      <alignment vertical="center"/>
    </xf>
    <xf numFmtId="0" fontId="11" fillId="2" borderId="63" xfId="28" applyFont="1" applyFill="1" applyBorder="1" applyAlignment="1">
      <alignment vertical="center"/>
    </xf>
    <xf numFmtId="3" fontId="11" fillId="2" borderId="111" xfId="28" applyNumberFormat="1" applyFont="1" applyFill="1" applyBorder="1" applyAlignment="1">
      <alignment vertical="center"/>
    </xf>
    <xf numFmtId="3" fontId="11" fillId="2" borderId="63" xfId="28" applyNumberFormat="1" applyFont="1" applyFill="1" applyBorder="1" applyAlignment="1">
      <alignment vertical="center"/>
    </xf>
    <xf numFmtId="3" fontId="15" fillId="2" borderId="0" xfId="28" applyNumberFormat="1" applyFont="1" applyFill="1" applyAlignment="1">
      <alignment vertical="center"/>
    </xf>
    <xf numFmtId="0" fontId="85" fillId="4" borderId="62" xfId="28" applyFont="1" applyFill="1" applyBorder="1" applyAlignment="1">
      <alignment vertical="center"/>
    </xf>
    <xf numFmtId="3" fontId="85" fillId="2" borderId="111" xfId="28" applyNumberFormat="1" applyFont="1" applyFill="1" applyBorder="1" applyAlignment="1">
      <alignment vertical="center"/>
    </xf>
    <xf numFmtId="3" fontId="85" fillId="2" borderId="63" xfId="28" applyNumberFormat="1" applyFont="1" applyFill="1" applyBorder="1" applyAlignment="1">
      <alignment vertical="center"/>
    </xf>
    <xf numFmtId="0" fontId="8" fillId="4" borderId="62" xfId="28" applyFont="1" applyFill="1" applyBorder="1" applyAlignment="1">
      <alignment vertical="center"/>
    </xf>
    <xf numFmtId="3" fontId="8" fillId="2" borderId="111" xfId="28" applyNumberFormat="1" applyFont="1" applyFill="1" applyBorder="1" applyAlignment="1">
      <alignment vertical="center"/>
    </xf>
    <xf numFmtId="3" fontId="8" fillId="2" borderId="63" xfId="28" applyNumberFormat="1" applyFont="1" applyFill="1" applyBorder="1" applyAlignment="1">
      <alignment vertical="center"/>
    </xf>
    <xf numFmtId="0" fontId="63" fillId="2" borderId="0" xfId="28" applyFont="1" applyFill="1" applyAlignment="1">
      <alignment vertical="center"/>
    </xf>
    <xf numFmtId="0" fontId="8" fillId="4" borderId="209" xfId="28" applyFont="1" applyFill="1" applyBorder="1" applyAlignment="1">
      <alignment horizontal="center" vertical="center"/>
    </xf>
    <xf numFmtId="3" fontId="11" fillId="2" borderId="210" xfId="28" applyNumberFormat="1" applyFont="1" applyFill="1" applyBorder="1" applyAlignment="1">
      <alignment vertical="center"/>
    </xf>
    <xf numFmtId="3" fontId="11" fillId="2" borderId="211" xfId="28" applyNumberFormat="1" applyFont="1" applyFill="1" applyBorder="1" applyAlignment="1">
      <alignment vertical="center"/>
    </xf>
    <xf numFmtId="3" fontId="11" fillId="0" borderId="211" xfId="28" applyNumberFormat="1" applyFont="1" applyFill="1" applyBorder="1" applyAlignment="1">
      <alignment vertical="center"/>
    </xf>
    <xf numFmtId="0" fontId="11" fillId="4" borderId="64" xfId="28" applyFont="1" applyFill="1" applyBorder="1" applyAlignment="1">
      <alignment vertical="center"/>
    </xf>
    <xf numFmtId="0" fontId="11" fillId="2" borderId="112" xfId="28" applyFont="1" applyFill="1" applyBorder="1" applyAlignment="1">
      <alignment vertical="center"/>
    </xf>
    <xf numFmtId="0" fontId="11" fillId="2" borderId="66" xfId="28" applyFont="1" applyFill="1" applyBorder="1" applyAlignment="1">
      <alignment vertical="center"/>
    </xf>
    <xf numFmtId="3" fontId="12" fillId="2" borderId="0" xfId="28" applyNumberFormat="1" applyFont="1" applyFill="1" applyAlignment="1">
      <alignment vertical="center"/>
    </xf>
    <xf numFmtId="0" fontId="12" fillId="2" borderId="0" xfId="28" applyFont="1" applyFill="1" applyAlignment="1">
      <alignment vertical="center"/>
    </xf>
    <xf numFmtId="0" fontId="112" fillId="2" borderId="0" xfId="28" applyFont="1" applyFill="1" applyAlignment="1">
      <alignment vertical="center"/>
    </xf>
    <xf numFmtId="3" fontId="11" fillId="2" borderId="63" xfId="28" applyNumberFormat="1" applyFont="1" applyFill="1" applyBorder="1" applyAlignment="1">
      <alignment horizontal="right" vertical="center"/>
    </xf>
    <xf numFmtId="3" fontId="50" fillId="2" borderId="111" xfId="28" applyNumberFormat="1" applyFont="1" applyFill="1" applyBorder="1" applyAlignment="1">
      <alignment vertical="center"/>
    </xf>
    <xf numFmtId="3" fontId="50" fillId="2" borderId="63" xfId="28" applyNumberFormat="1" applyFont="1" applyFill="1" applyBorder="1" applyAlignment="1">
      <alignment vertical="center"/>
    </xf>
    <xf numFmtId="0" fontId="113" fillId="2" borderId="0" xfId="28" applyFont="1" applyFill="1" applyAlignment="1">
      <alignment vertical="center"/>
    </xf>
    <xf numFmtId="3" fontId="11" fillId="0" borderId="63" xfId="28" applyNumberFormat="1" applyFont="1" applyFill="1" applyBorder="1" applyAlignment="1">
      <alignment vertical="center"/>
    </xf>
    <xf numFmtId="0" fontId="50" fillId="4" borderId="62" xfId="28" applyFont="1" applyFill="1" applyBorder="1" applyAlignment="1">
      <alignment vertical="center"/>
    </xf>
    <xf numFmtId="0" fontId="15" fillId="2" borderId="0" xfId="28" applyFont="1" applyFill="1" applyBorder="1" applyAlignment="1"/>
    <xf numFmtId="166" fontId="15" fillId="2" borderId="0" xfId="28" applyNumberFormat="1" applyFont="1" applyFill="1"/>
    <xf numFmtId="0" fontId="15" fillId="2" borderId="0" xfId="28" applyFont="1" applyFill="1"/>
    <xf numFmtId="0" fontId="17" fillId="2" borderId="0" xfId="28" applyFont="1" applyFill="1" applyBorder="1"/>
    <xf numFmtId="0" fontId="53" fillId="2" borderId="0" xfId="27" applyFont="1" applyFill="1" applyBorder="1"/>
    <xf numFmtId="0" fontId="114" fillId="2" borderId="0" xfId="27" applyFont="1" applyFill="1" applyBorder="1"/>
    <xf numFmtId="0" fontId="16" fillId="2" borderId="0" xfId="27" applyFont="1" applyFill="1" applyBorder="1"/>
    <xf numFmtId="166" fontId="16" fillId="2" borderId="0" xfId="27" applyNumberFormat="1" applyFont="1" applyFill="1" applyBorder="1"/>
    <xf numFmtId="0" fontId="77" fillId="2" borderId="0" xfId="27" applyFont="1" applyFill="1" applyBorder="1" applyAlignment="1">
      <alignment horizontal="right"/>
    </xf>
    <xf numFmtId="3" fontId="63" fillId="4" borderId="212" xfId="27" applyNumberFormat="1" applyFont="1" applyFill="1" applyBorder="1" applyAlignment="1">
      <alignment horizontal="center"/>
    </xf>
    <xf numFmtId="3" fontId="63" fillId="4" borderId="213" xfId="27" applyNumberFormat="1" applyFont="1" applyFill="1" applyBorder="1" applyAlignment="1">
      <alignment horizontal="center"/>
    </xf>
    <xf numFmtId="3" fontId="63" fillId="4" borderId="79" xfId="27" applyNumberFormat="1" applyFont="1" applyFill="1" applyBorder="1" applyAlignment="1">
      <alignment horizontal="center"/>
    </xf>
    <xf numFmtId="0" fontId="63" fillId="4" borderId="205" xfId="27" applyFont="1" applyFill="1" applyBorder="1" applyAlignment="1">
      <alignment horizontal="center"/>
    </xf>
    <xf numFmtId="0" fontId="63" fillId="4" borderId="6" xfId="27" applyFont="1" applyFill="1" applyBorder="1" applyAlignment="1">
      <alignment horizontal="center"/>
    </xf>
    <xf numFmtId="0" fontId="63" fillId="4" borderId="111" xfId="27" applyFont="1" applyFill="1" applyBorder="1" applyAlignment="1">
      <alignment horizontal="center"/>
    </xf>
    <xf numFmtId="3" fontId="63" fillId="4" borderId="214" xfId="27" applyNumberFormat="1" applyFont="1" applyFill="1" applyBorder="1" applyAlignment="1">
      <alignment horizontal="center"/>
    </xf>
    <xf numFmtId="3" fontId="63" fillId="4" borderId="215" xfId="27" applyNumberFormat="1" applyFont="1" applyFill="1" applyBorder="1" applyAlignment="1">
      <alignment horizontal="center"/>
    </xf>
    <xf numFmtId="3" fontId="63" fillId="4" borderId="216" xfId="27" applyNumberFormat="1" applyFont="1" applyFill="1" applyBorder="1" applyAlignment="1">
      <alignment horizontal="center"/>
    </xf>
    <xf numFmtId="3" fontId="16" fillId="4" borderId="205" xfId="27" applyNumberFormat="1" applyFont="1" applyFill="1" applyBorder="1"/>
    <xf numFmtId="0" fontId="16" fillId="2" borderId="205" xfId="27" applyFont="1" applyFill="1" applyBorder="1"/>
    <xf numFmtId="0" fontId="16" fillId="2" borderId="217" xfId="27" applyFont="1" applyFill="1" applyBorder="1"/>
    <xf numFmtId="3" fontId="16" fillId="0" borderId="72" xfId="27" applyNumberFormat="1" applyFont="1" applyFill="1" applyBorder="1"/>
    <xf numFmtId="3" fontId="63" fillId="4" borderId="205" xfId="29" applyNumberFormat="1" applyFont="1" applyFill="1" applyBorder="1" applyProtection="1">
      <protection hidden="1"/>
    </xf>
    <xf numFmtId="166" fontId="63" fillId="2" borderId="205" xfId="27" applyNumberFormat="1" applyFont="1" applyFill="1" applyBorder="1"/>
    <xf numFmtId="166" fontId="63" fillId="2" borderId="71" xfId="27" applyNumberFormat="1" applyFont="1" applyFill="1" applyBorder="1"/>
    <xf numFmtId="166" fontId="63" fillId="0" borderId="72" xfId="29" applyNumberFormat="1" applyFont="1" applyFill="1" applyBorder="1" applyProtection="1">
      <protection hidden="1"/>
    </xf>
    <xf numFmtId="3" fontId="46" fillId="4" borderId="205" xfId="29" applyNumberFormat="1" applyFont="1" applyFill="1" applyBorder="1" applyProtection="1">
      <protection hidden="1"/>
    </xf>
    <xf numFmtId="166" fontId="46" fillId="0" borderId="72" xfId="29" applyNumberFormat="1" applyFont="1" applyFill="1" applyBorder="1" applyProtection="1">
      <protection hidden="1"/>
    </xf>
    <xf numFmtId="3" fontId="15" fillId="4" borderId="205" xfId="29" applyNumberFormat="1" applyFont="1" applyFill="1" applyBorder="1" applyProtection="1">
      <protection hidden="1"/>
    </xf>
    <xf numFmtId="166" fontId="15" fillId="2" borderId="205" xfId="27" applyNumberFormat="1" applyFont="1" applyFill="1" applyBorder="1"/>
    <xf numFmtId="166" fontId="15" fillId="2" borderId="71" xfId="27" applyNumberFormat="1" applyFont="1" applyFill="1" applyBorder="1"/>
    <xf numFmtId="166" fontId="15" fillId="0" borderId="72" xfId="29" applyNumberFormat="1" applyFont="1" applyFill="1" applyBorder="1" applyProtection="1">
      <protection hidden="1"/>
    </xf>
    <xf numFmtId="3" fontId="15" fillId="4" borderId="218" xfId="29" applyNumberFormat="1" applyFont="1" applyFill="1" applyBorder="1" applyProtection="1">
      <protection hidden="1"/>
    </xf>
    <xf numFmtId="166" fontId="15" fillId="2" borderId="218" xfId="27" applyNumberFormat="1" applyFont="1" applyFill="1" applyBorder="1"/>
    <xf numFmtId="166" fontId="15" fillId="2" borderId="75" xfId="27" applyNumberFormat="1" applyFont="1" applyFill="1" applyBorder="1"/>
    <xf numFmtId="166" fontId="15" fillId="0" borderId="76" xfId="29" applyNumberFormat="1" applyFont="1" applyFill="1" applyBorder="1" applyProtection="1">
      <protection hidden="1"/>
    </xf>
    <xf numFmtId="3" fontId="16" fillId="0" borderId="0" xfId="29" applyNumberFormat="1" applyFont="1" applyFill="1" applyBorder="1" applyProtection="1">
      <protection hidden="1"/>
    </xf>
    <xf numFmtId="166" fontId="15" fillId="2" borderId="0" xfId="27" applyNumberFormat="1" applyFont="1" applyFill="1" applyBorder="1"/>
    <xf numFmtId="166" fontId="63" fillId="2" borderId="0" xfId="27" applyNumberFormat="1" applyFont="1" applyFill="1" applyBorder="1"/>
    <xf numFmtId="3" fontId="46" fillId="0" borderId="0" xfId="29" applyNumberFormat="1" applyFont="1" applyFill="1" applyBorder="1" applyProtection="1">
      <protection hidden="1"/>
    </xf>
    <xf numFmtId="0" fontId="46" fillId="2" borderId="0" xfId="27" applyFont="1" applyFill="1" applyBorder="1" applyAlignment="1">
      <alignment horizontal="center"/>
    </xf>
    <xf numFmtId="3" fontId="63" fillId="4" borderId="219" xfId="27" applyNumberFormat="1" applyFont="1" applyFill="1" applyBorder="1" applyAlignment="1">
      <alignment horizontal="center"/>
    </xf>
    <xf numFmtId="0" fontId="63" fillId="4" borderId="220" xfId="27" applyFont="1" applyFill="1" applyBorder="1" applyAlignment="1">
      <alignment horizontal="center"/>
    </xf>
    <xf numFmtId="0" fontId="63" fillId="4" borderId="221" xfId="27" applyFont="1" applyFill="1" applyBorder="1" applyAlignment="1">
      <alignment horizontal="center"/>
    </xf>
    <xf numFmtId="0" fontId="63" fillId="4" borderId="222" xfId="27" applyFont="1" applyFill="1" applyBorder="1" applyAlignment="1">
      <alignment horizontal="center"/>
    </xf>
    <xf numFmtId="0" fontId="63" fillId="4" borderId="223" xfId="27" applyFont="1" applyFill="1" applyBorder="1" applyAlignment="1">
      <alignment horizontal="center"/>
    </xf>
    <xf numFmtId="0" fontId="63" fillId="4" borderId="122" xfId="27" applyFont="1" applyFill="1" applyBorder="1" applyAlignment="1">
      <alignment horizontal="center"/>
    </xf>
    <xf numFmtId="0" fontId="63" fillId="4" borderId="71" xfId="27" applyFont="1" applyFill="1" applyBorder="1" applyAlignment="1">
      <alignment horizontal="center"/>
    </xf>
    <xf numFmtId="0" fontId="63" fillId="4" borderId="72" xfId="27" applyFont="1" applyFill="1" applyBorder="1" applyAlignment="1">
      <alignment horizontal="center"/>
    </xf>
    <xf numFmtId="3" fontId="63" fillId="4" borderId="224" xfId="27" applyNumberFormat="1" applyFont="1" applyFill="1" applyBorder="1" applyAlignment="1">
      <alignment horizontal="center"/>
    </xf>
    <xf numFmtId="0" fontId="63" fillId="4" borderId="225" xfId="27" applyFont="1" applyFill="1" applyBorder="1" applyAlignment="1">
      <alignment horizontal="center"/>
    </xf>
    <xf numFmtId="0" fontId="63" fillId="4" borderId="75" xfId="27" applyFont="1" applyFill="1" applyBorder="1" applyAlignment="1">
      <alignment horizontal="center"/>
    </xf>
    <xf numFmtId="0" fontId="63" fillId="4" borderId="76" xfId="27" applyFont="1" applyFill="1" applyBorder="1" applyAlignment="1">
      <alignment horizontal="center"/>
    </xf>
    <xf numFmtId="3" fontId="63" fillId="4" borderId="223" xfId="29" applyNumberFormat="1" applyFont="1" applyFill="1" applyBorder="1" applyProtection="1">
      <protection hidden="1"/>
    </xf>
    <xf numFmtId="0" fontId="63" fillId="2" borderId="122" xfId="27" applyFont="1" applyFill="1" applyBorder="1" applyAlignment="1">
      <alignment horizontal="center"/>
    </xf>
    <xf numFmtId="0" fontId="63" fillId="2" borderId="71" xfId="27" applyFont="1" applyFill="1" applyBorder="1" applyAlignment="1">
      <alignment horizontal="center"/>
    </xf>
    <xf numFmtId="3" fontId="15" fillId="0" borderId="72" xfId="27" applyNumberFormat="1" applyFont="1" applyFill="1" applyBorder="1"/>
    <xf numFmtId="166" fontId="63" fillId="2" borderId="122" xfId="27" applyNumberFormat="1" applyFont="1" applyFill="1" applyBorder="1"/>
    <xf numFmtId="3" fontId="46" fillId="4" borderId="223" xfId="29" applyNumberFormat="1" applyFont="1" applyFill="1" applyBorder="1" applyProtection="1">
      <protection hidden="1"/>
    </xf>
    <xf numFmtId="3" fontId="15" fillId="4" borderId="223" xfId="29" applyNumberFormat="1" applyFont="1" applyFill="1" applyBorder="1" applyProtection="1">
      <protection hidden="1"/>
    </xf>
    <xf numFmtId="166" fontId="15" fillId="2" borderId="122" xfId="27" applyNumberFormat="1" applyFont="1" applyFill="1" applyBorder="1"/>
    <xf numFmtId="166" fontId="63" fillId="0" borderId="72" xfId="27" applyNumberFormat="1" applyFont="1" applyFill="1" applyBorder="1"/>
    <xf numFmtId="3" fontId="15" fillId="4" borderId="223" xfId="27" applyNumberFormat="1" applyFont="1" applyFill="1" applyBorder="1"/>
    <xf numFmtId="0" fontId="15" fillId="4" borderId="224" xfId="27" applyFont="1" applyFill="1" applyBorder="1"/>
    <xf numFmtId="3" fontId="15" fillId="2" borderId="225" xfId="27" applyNumberFormat="1" applyFont="1" applyFill="1" applyBorder="1"/>
    <xf numFmtId="3" fontId="15" fillId="2" borderId="75" xfId="27" applyNumberFormat="1" applyFont="1" applyFill="1" applyBorder="1"/>
    <xf numFmtId="0" fontId="15" fillId="0" borderId="76" xfId="27" applyFont="1" applyFill="1" applyBorder="1"/>
    <xf numFmtId="0" fontId="14" fillId="2" borderId="0" xfId="27" applyFont="1" applyFill="1" applyBorder="1"/>
    <xf numFmtId="166" fontId="14" fillId="2" borderId="0" xfId="27" applyNumberFormat="1" applyFont="1" applyFill="1" applyBorder="1"/>
    <xf numFmtId="0" fontId="15" fillId="2" borderId="0" xfId="27" applyFont="1" applyFill="1" applyBorder="1" applyAlignment="1">
      <alignment horizontal="left"/>
    </xf>
    <xf numFmtId="166" fontId="13" fillId="2" borderId="0" xfId="27" applyNumberFormat="1" applyFont="1" applyFill="1" applyBorder="1"/>
    <xf numFmtId="0" fontId="53" fillId="2" borderId="0" xfId="27" applyFont="1" applyFill="1"/>
    <xf numFmtId="0" fontId="12" fillId="2" borderId="0" xfId="27" applyFont="1" applyFill="1"/>
    <xf numFmtId="0" fontId="7" fillId="2" borderId="0" xfId="27" applyFont="1" applyFill="1"/>
    <xf numFmtId="0" fontId="76" fillId="2" borderId="0" xfId="27" applyFont="1" applyFill="1" applyBorder="1" applyAlignment="1">
      <alignment horizontal="center"/>
    </xf>
    <xf numFmtId="0" fontId="76" fillId="2" borderId="0" xfId="27" applyFont="1" applyFill="1"/>
    <xf numFmtId="0" fontId="76" fillId="2" borderId="0" xfId="27" applyFont="1" applyFill="1" applyAlignment="1">
      <alignment horizontal="right"/>
    </xf>
    <xf numFmtId="0" fontId="76" fillId="2" borderId="0" xfId="27" applyFont="1" applyFill="1" applyBorder="1" applyAlignment="1"/>
    <xf numFmtId="0" fontId="76" fillId="2" borderId="0" xfId="27" applyFont="1" applyFill="1" applyBorder="1" applyAlignment="1">
      <alignment horizontal="right"/>
    </xf>
    <xf numFmtId="3" fontId="8" fillId="4" borderId="110" xfId="27" applyNumberFormat="1" applyFont="1" applyFill="1" applyBorder="1" applyAlignment="1">
      <alignment horizontal="center"/>
    </xf>
    <xf numFmtId="17" fontId="8" fillId="4" borderId="110" xfId="27" applyNumberFormat="1" applyFont="1" applyFill="1" applyBorder="1" applyAlignment="1">
      <alignment horizontal="center"/>
    </xf>
    <xf numFmtId="17" fontId="8" fillId="4" borderId="110" xfId="27" quotePrefix="1" applyNumberFormat="1" applyFont="1" applyFill="1" applyBorder="1" applyAlignment="1">
      <alignment horizontal="center"/>
    </xf>
    <xf numFmtId="3" fontId="8" fillId="4" borderId="63" xfId="29" applyNumberFormat="1" applyFont="1" applyFill="1" applyBorder="1" applyProtection="1">
      <protection hidden="1"/>
    </xf>
    <xf numFmtId="166" fontId="7" fillId="2" borderId="63" xfId="27" applyNumberFormat="1" applyFont="1" applyFill="1" applyBorder="1"/>
    <xf numFmtId="171" fontId="7" fillId="2" borderId="63" xfId="30" applyNumberFormat="1" applyFont="1" applyFill="1" applyBorder="1"/>
    <xf numFmtId="171" fontId="22" fillId="2" borderId="63" xfId="30" applyNumberFormat="1" applyFont="1" applyFill="1" applyBorder="1"/>
    <xf numFmtId="3" fontId="11" fillId="4" borderId="63" xfId="29" applyNumberFormat="1" applyFont="1" applyFill="1" applyBorder="1" applyProtection="1">
      <protection hidden="1"/>
    </xf>
    <xf numFmtId="166" fontId="12" fillId="2" borderId="63" xfId="27" applyNumberFormat="1" applyFont="1" applyFill="1" applyBorder="1"/>
    <xf numFmtId="168" fontId="7" fillId="2" borderId="63" xfId="27" applyNumberFormat="1" applyFont="1" applyFill="1" applyBorder="1"/>
    <xf numFmtId="168" fontId="22" fillId="2" borderId="63" xfId="27" applyNumberFormat="1" applyFont="1" applyFill="1" applyBorder="1"/>
    <xf numFmtId="171" fontId="12" fillId="2" borderId="63" xfId="30" applyNumberFormat="1" applyFont="1" applyFill="1" applyBorder="1"/>
    <xf numFmtId="171" fontId="115" fillId="2" borderId="63" xfId="30" applyNumberFormat="1" applyFont="1" applyFill="1" applyBorder="1"/>
    <xf numFmtId="166" fontId="7" fillId="2" borderId="63" xfId="27" applyNumberFormat="1" applyFont="1" applyFill="1" applyBorder="1" applyAlignment="1">
      <alignment horizontal="right"/>
    </xf>
    <xf numFmtId="176" fontId="115" fillId="2" borderId="63" xfId="30" applyNumberFormat="1" applyFont="1" applyFill="1" applyBorder="1"/>
    <xf numFmtId="166" fontId="12" fillId="0" borderId="63" xfId="27" applyNumberFormat="1" applyFont="1" applyFill="1" applyBorder="1"/>
    <xf numFmtId="171" fontId="12" fillId="0" borderId="63" xfId="30" applyNumberFormat="1" applyFont="1" applyFill="1" applyBorder="1"/>
    <xf numFmtId="171" fontId="115" fillId="0" borderId="63" xfId="30" applyNumberFormat="1" applyFont="1" applyFill="1" applyBorder="1"/>
    <xf numFmtId="0" fontId="12" fillId="0" borderId="0" xfId="27" applyFont="1" applyFill="1"/>
    <xf numFmtId="3" fontId="11" fillId="4" borderId="66" xfId="29" applyNumberFormat="1" applyFont="1" applyFill="1" applyBorder="1" applyProtection="1">
      <protection hidden="1"/>
    </xf>
    <xf numFmtId="166" fontId="12" fillId="2" borderId="66" xfId="27" applyNumberFormat="1" applyFont="1" applyFill="1" applyBorder="1"/>
    <xf numFmtId="0" fontId="12" fillId="2" borderId="66" xfId="27" applyFont="1" applyFill="1" applyBorder="1"/>
    <xf numFmtId="168" fontId="7" fillId="2" borderId="66" xfId="27" applyNumberFormat="1" applyFont="1" applyFill="1" applyBorder="1"/>
    <xf numFmtId="168" fontId="22" fillId="2" borderId="66" xfId="27" applyNumberFormat="1" applyFont="1" applyFill="1" applyBorder="1"/>
    <xf numFmtId="0" fontId="12" fillId="2" borderId="0" xfId="27" applyFont="1" applyFill="1" applyBorder="1"/>
    <xf numFmtId="166" fontId="12" fillId="2" borderId="0" xfId="27" applyNumberFormat="1" applyFont="1" applyFill="1" applyBorder="1"/>
    <xf numFmtId="168" fontId="12" fillId="2" borderId="0" xfId="27" applyNumberFormat="1" applyFont="1" applyFill="1" applyBorder="1"/>
    <xf numFmtId="0" fontId="12" fillId="0" borderId="0" xfId="0" applyFont="1"/>
    <xf numFmtId="17" fontId="7" fillId="4" borderId="110" xfId="27" applyNumberFormat="1" applyFont="1" applyFill="1" applyBorder="1" applyAlignment="1">
      <alignment horizontal="center"/>
    </xf>
    <xf numFmtId="17" fontId="7" fillId="4" borderId="110" xfId="27" quotePrefix="1" applyNumberFormat="1" applyFont="1" applyFill="1" applyBorder="1" applyAlignment="1">
      <alignment horizontal="center"/>
    </xf>
    <xf numFmtId="166" fontId="22" fillId="2" borderId="63" xfId="27" applyNumberFormat="1" applyFont="1" applyFill="1" applyBorder="1"/>
    <xf numFmtId="166" fontId="115" fillId="2" borderId="63" xfId="27" applyNumberFormat="1" applyFont="1" applyFill="1" applyBorder="1"/>
    <xf numFmtId="166" fontId="7" fillId="0" borderId="63" xfId="27" applyNumberFormat="1" applyFont="1" applyFill="1" applyBorder="1"/>
    <xf numFmtId="166" fontId="22" fillId="0" borderId="63" xfId="27" applyNumberFormat="1" applyFont="1" applyFill="1" applyBorder="1"/>
    <xf numFmtId="3" fontId="8" fillId="4" borderId="226" xfId="29" applyNumberFormat="1" applyFont="1" applyFill="1" applyBorder="1" applyAlignment="1" applyProtection="1">
      <alignment vertical="center"/>
      <protection hidden="1"/>
    </xf>
    <xf numFmtId="166" fontId="7" fillId="2" borderId="226" xfId="27" applyNumberFormat="1" applyFont="1" applyFill="1" applyBorder="1"/>
    <xf numFmtId="166" fontId="7" fillId="2" borderId="227" xfId="27" applyNumberFormat="1" applyFont="1" applyFill="1" applyBorder="1"/>
    <xf numFmtId="166" fontId="22" fillId="2" borderId="227" xfId="27" applyNumberFormat="1" applyFont="1" applyFill="1" applyBorder="1"/>
    <xf numFmtId="0" fontId="14" fillId="2" borderId="0" xfId="27" applyFont="1" applyFill="1"/>
    <xf numFmtId="166" fontId="63" fillId="2" borderId="228" xfId="27" applyNumberFormat="1" applyFont="1" applyFill="1" applyBorder="1"/>
    <xf numFmtId="166" fontId="12" fillId="2" borderId="0" xfId="27" applyNumberFormat="1" applyFont="1" applyFill="1"/>
    <xf numFmtId="168" fontId="12" fillId="2" borderId="0" xfId="27" applyNumberFormat="1" applyFont="1" applyFill="1"/>
    <xf numFmtId="43" fontId="12" fillId="2" borderId="0" xfId="27" applyNumberFormat="1" applyFont="1" applyFill="1"/>
    <xf numFmtId="0" fontId="63" fillId="2" borderId="0" xfId="28" applyFont="1" applyFill="1"/>
    <xf numFmtId="0" fontId="12" fillId="2" borderId="0" xfId="0" applyFont="1" applyFill="1"/>
    <xf numFmtId="0" fontId="53" fillId="2" borderId="0" xfId="28" applyFont="1" applyFill="1"/>
    <xf numFmtId="0" fontId="85" fillId="2" borderId="0" xfId="28" applyFont="1" applyFill="1" applyAlignment="1">
      <alignment horizontal="right"/>
    </xf>
    <xf numFmtId="0" fontId="77" fillId="2" borderId="0" xfId="28" applyFont="1" applyFill="1" applyAlignment="1">
      <alignment horizontal="center"/>
    </xf>
    <xf numFmtId="0" fontId="46" fillId="2" borderId="0" xfId="28" applyFont="1" applyFill="1"/>
    <xf numFmtId="0" fontId="46" fillId="2" borderId="0" xfId="28" applyFont="1" applyFill="1" applyBorder="1" applyAlignment="1"/>
    <xf numFmtId="0" fontId="46" fillId="2" borderId="0" xfId="28" applyFont="1" applyFill="1" applyAlignment="1">
      <alignment horizontal="right"/>
    </xf>
    <xf numFmtId="0" fontId="7" fillId="2" borderId="0" xfId="31" applyFont="1" applyFill="1" applyBorder="1" applyAlignment="1">
      <alignment horizontal="centerContinuous"/>
    </xf>
    <xf numFmtId="0" fontId="76" fillId="2" borderId="0" xfId="31" applyFont="1" applyFill="1" applyBorder="1" applyAlignment="1">
      <alignment horizontal="right"/>
    </xf>
    <xf numFmtId="3" fontId="8" fillId="7" borderId="229" xfId="28" applyNumberFormat="1" applyFont="1" applyFill="1" applyBorder="1" applyAlignment="1">
      <alignment horizontal="center"/>
    </xf>
    <xf numFmtId="17" fontId="8" fillId="7" borderId="230" xfId="28" applyNumberFormat="1" applyFont="1" applyFill="1" applyBorder="1" applyAlignment="1">
      <alignment horizontal="centerContinuous"/>
    </xf>
    <xf numFmtId="17" fontId="8" fillId="7" borderId="231" xfId="28" applyNumberFormat="1" applyFont="1" applyFill="1" applyBorder="1" applyAlignment="1">
      <alignment horizontal="centerContinuous"/>
    </xf>
    <xf numFmtId="17" fontId="8" fillId="7" borderId="232" xfId="28" applyNumberFormat="1" applyFont="1" applyFill="1" applyBorder="1" applyAlignment="1">
      <alignment horizontal="centerContinuous"/>
    </xf>
    <xf numFmtId="17" fontId="8" fillId="7" borderId="232" xfId="28" quotePrefix="1" applyNumberFormat="1" applyFont="1" applyFill="1" applyBorder="1" applyAlignment="1">
      <alignment horizontal="centerContinuous"/>
    </xf>
    <xf numFmtId="17" fontId="8" fillId="7" borderId="233" xfId="28" quotePrefix="1" applyNumberFormat="1" applyFont="1" applyFill="1" applyBorder="1" applyAlignment="1">
      <alignment horizontal="centerContinuous"/>
    </xf>
    <xf numFmtId="17" fontId="8" fillId="7" borderId="234" xfId="28" quotePrefix="1" applyNumberFormat="1" applyFont="1" applyFill="1" applyBorder="1" applyAlignment="1">
      <alignment horizontal="centerContinuous"/>
    </xf>
    <xf numFmtId="17" fontId="8" fillId="7" borderId="235" xfId="28" quotePrefix="1" applyNumberFormat="1" applyFont="1" applyFill="1" applyBorder="1" applyAlignment="1">
      <alignment horizontal="centerContinuous"/>
    </xf>
    <xf numFmtId="3" fontId="8" fillId="7" borderId="62" xfId="28" applyNumberFormat="1" applyFont="1" applyFill="1" applyBorder="1"/>
    <xf numFmtId="0" fontId="11" fillId="2" borderId="0" xfId="28" applyFont="1" applyFill="1" applyBorder="1"/>
    <xf numFmtId="0" fontId="11" fillId="2" borderId="6" xfId="28" applyFont="1" applyFill="1" applyBorder="1"/>
    <xf numFmtId="0" fontId="11" fillId="2" borderId="236" xfId="28" applyFont="1" applyFill="1" applyBorder="1"/>
    <xf numFmtId="0" fontId="11" fillId="2" borderId="91" xfId="28" applyFont="1" applyFill="1" applyBorder="1"/>
    <xf numFmtId="0" fontId="11" fillId="2" borderId="122" xfId="28" applyFont="1" applyFill="1" applyBorder="1"/>
    <xf numFmtId="0" fontId="11" fillId="2" borderId="92" xfId="28" applyFont="1" applyFill="1" applyBorder="1"/>
    <xf numFmtId="0" fontId="11" fillId="2" borderId="91" xfId="0" applyFont="1" applyFill="1" applyBorder="1"/>
    <xf numFmtId="0" fontId="11" fillId="2" borderId="237" xfId="0" applyFont="1" applyFill="1" applyBorder="1"/>
    <xf numFmtId="0" fontId="11" fillId="2" borderId="63" xfId="0" applyFont="1" applyFill="1" applyBorder="1"/>
    <xf numFmtId="0" fontId="11" fillId="2" borderId="63" xfId="0" applyFont="1" applyFill="1" applyBorder="1" applyAlignment="1">
      <alignment horizontal="right"/>
    </xf>
    <xf numFmtId="0" fontId="11" fillId="0" borderId="63" xfId="0" applyFont="1" applyFill="1" applyBorder="1" applyAlignment="1">
      <alignment horizontal="right"/>
    </xf>
    <xf numFmtId="3" fontId="11" fillId="7" borderId="62" xfId="28" applyNumberFormat="1" applyFont="1" applyFill="1" applyBorder="1"/>
    <xf numFmtId="4" fontId="11" fillId="2" borderId="0" xfId="28" applyNumberFormat="1" applyFont="1" applyFill="1" applyBorder="1" applyAlignment="1">
      <alignment horizontal="right"/>
    </xf>
    <xf numFmtId="4" fontId="11" fillId="2" borderId="6" xfId="28" applyNumberFormat="1" applyFont="1" applyFill="1" applyBorder="1" applyAlignment="1">
      <alignment horizontal="right"/>
    </xf>
    <xf numFmtId="4" fontId="11" fillId="2" borderId="236" xfId="28" applyNumberFormat="1" applyFont="1" applyFill="1" applyBorder="1" applyAlignment="1">
      <alignment horizontal="right"/>
    </xf>
    <xf numFmtId="4" fontId="11" fillId="2" borderId="91" xfId="28" applyNumberFormat="1" applyFont="1" applyFill="1" applyBorder="1" applyAlignment="1">
      <alignment horizontal="right"/>
    </xf>
    <xf numFmtId="4" fontId="11" fillId="2" borderId="91" xfId="28" applyNumberFormat="1" applyFont="1" applyFill="1" applyBorder="1"/>
    <xf numFmtId="4" fontId="11" fillId="2" borderId="122" xfId="28" applyNumberFormat="1" applyFont="1" applyFill="1" applyBorder="1"/>
    <xf numFmtId="4" fontId="11" fillId="2" borderId="92" xfId="28" applyNumberFormat="1" applyFont="1" applyFill="1" applyBorder="1"/>
    <xf numFmtId="4" fontId="11" fillId="2" borderId="91" xfId="0" applyNumberFormat="1" applyFont="1" applyFill="1" applyBorder="1"/>
    <xf numFmtId="4" fontId="11" fillId="2" borderId="237" xfId="0" applyNumberFormat="1" applyFont="1" applyFill="1" applyBorder="1"/>
    <xf numFmtId="4" fontId="11" fillId="2" borderId="63" xfId="0" applyNumberFormat="1" applyFont="1" applyFill="1" applyBorder="1"/>
    <xf numFmtId="4" fontId="11" fillId="2" borderId="63" xfId="0" applyNumberFormat="1" applyFont="1" applyFill="1" applyBorder="1" applyAlignment="1">
      <alignment horizontal="right"/>
    </xf>
    <xf numFmtId="0" fontId="8" fillId="2" borderId="0" xfId="28" applyFont="1" applyFill="1" applyBorder="1" applyAlignment="1">
      <alignment horizontal="right"/>
    </xf>
    <xf numFmtId="0" fontId="8" fillId="2" borderId="6" xfId="28" applyFont="1" applyFill="1" applyBorder="1" applyAlignment="1">
      <alignment horizontal="right"/>
    </xf>
    <xf numFmtId="0" fontId="8" fillId="2" borderId="236" xfId="28" applyFont="1" applyFill="1" applyBorder="1" applyAlignment="1">
      <alignment horizontal="right"/>
    </xf>
    <xf numFmtId="0" fontId="8" fillId="2" borderId="91" xfId="28" applyFont="1" applyFill="1" applyBorder="1" applyAlignment="1">
      <alignment horizontal="right"/>
    </xf>
    <xf numFmtId="0" fontId="8" fillId="2" borderId="122" xfId="28" applyFont="1" applyFill="1" applyBorder="1" applyAlignment="1">
      <alignment horizontal="right"/>
    </xf>
    <xf numFmtId="0" fontId="8" fillId="2" borderId="92" xfId="28" applyFont="1" applyFill="1" applyBorder="1" applyAlignment="1">
      <alignment horizontal="right"/>
    </xf>
    <xf numFmtId="0" fontId="8" fillId="2" borderId="91" xfId="0" applyFont="1" applyFill="1" applyBorder="1" applyAlignment="1">
      <alignment horizontal="right"/>
    </xf>
    <xf numFmtId="0" fontId="8" fillId="2" borderId="237" xfId="0" applyFont="1" applyFill="1" applyBorder="1" applyAlignment="1">
      <alignment horizontal="right"/>
    </xf>
    <xf numFmtId="0" fontId="8" fillId="2" borderId="63" xfId="0" applyFont="1" applyFill="1" applyBorder="1" applyAlignment="1">
      <alignment horizontal="right"/>
    </xf>
    <xf numFmtId="2" fontId="11" fillId="2" borderId="0" xfId="28" applyNumberFormat="1" applyFont="1" applyFill="1" applyBorder="1" applyAlignment="1">
      <alignment horizontal="right"/>
    </xf>
    <xf numFmtId="2" fontId="11" fillId="2" borderId="6" xfId="28" applyNumberFormat="1" applyFont="1" applyFill="1" applyBorder="1" applyAlignment="1">
      <alignment horizontal="right"/>
    </xf>
    <xf numFmtId="2" fontId="11" fillId="2" borderId="236" xfId="28" applyNumberFormat="1" applyFont="1" applyFill="1" applyBorder="1" applyAlignment="1">
      <alignment horizontal="right"/>
    </xf>
    <xf numFmtId="2" fontId="11" fillId="2" borderId="91" xfId="28" applyNumberFormat="1" applyFont="1" applyFill="1" applyBorder="1" applyAlignment="1">
      <alignment horizontal="right"/>
    </xf>
    <xf numFmtId="2" fontId="11" fillId="2" borderId="122" xfId="28" applyNumberFormat="1" applyFont="1" applyFill="1" applyBorder="1" applyAlignment="1">
      <alignment horizontal="right"/>
    </xf>
    <xf numFmtId="2" fontId="11" fillId="2" borderId="92" xfId="28" applyNumberFormat="1" applyFont="1" applyFill="1" applyBorder="1" applyAlignment="1">
      <alignment horizontal="right"/>
    </xf>
    <xf numFmtId="2" fontId="11" fillId="2" borderId="91" xfId="0" applyNumberFormat="1" applyFont="1" applyFill="1" applyBorder="1" applyAlignment="1">
      <alignment horizontal="right"/>
    </xf>
    <xf numFmtId="2" fontId="11" fillId="2" borderId="237" xfId="0" applyNumberFormat="1" applyFont="1" applyFill="1" applyBorder="1" applyAlignment="1">
      <alignment horizontal="right"/>
    </xf>
    <xf numFmtId="2" fontId="11" fillId="2" borderId="63" xfId="0" applyNumberFormat="1" applyFont="1" applyFill="1" applyBorder="1" applyAlignment="1">
      <alignment horizontal="right"/>
    </xf>
    <xf numFmtId="0" fontId="11" fillId="2" borderId="91" xfId="28" applyFont="1" applyFill="1" applyBorder="1" applyAlignment="1">
      <alignment horizontal="left" indent="2"/>
    </xf>
    <xf numFmtId="0" fontId="11" fillId="2" borderId="122" xfId="28" applyFont="1" applyFill="1" applyBorder="1" applyAlignment="1">
      <alignment horizontal="left" indent="2"/>
    </xf>
    <xf numFmtId="0" fontId="11" fillId="2" borderId="92" xfId="28" applyFont="1" applyFill="1" applyBorder="1" applyAlignment="1">
      <alignment horizontal="left" indent="2"/>
    </xf>
    <xf numFmtId="0" fontId="11" fillId="2" borderId="91" xfId="0" applyFont="1" applyFill="1" applyBorder="1" applyAlignment="1">
      <alignment horizontal="left" indent="2"/>
    </xf>
    <xf numFmtId="0" fontId="11" fillId="2" borderId="237" xfId="0" applyFont="1" applyFill="1" applyBorder="1" applyAlignment="1">
      <alignment horizontal="left" indent="2"/>
    </xf>
    <xf numFmtId="0" fontId="11" fillId="2" borderId="63" xfId="0" applyFont="1" applyFill="1" applyBorder="1" applyAlignment="1">
      <alignment horizontal="left" indent="2"/>
    </xf>
    <xf numFmtId="0" fontId="11" fillId="2" borderId="63" xfId="0" applyFont="1" applyFill="1" applyBorder="1" applyAlignment="1">
      <alignment horizontal="right" indent="2"/>
    </xf>
    <xf numFmtId="3" fontId="85" fillId="7" borderId="62" xfId="28" applyNumberFormat="1" applyFont="1" applyFill="1" applyBorder="1"/>
    <xf numFmtId="2" fontId="85" fillId="2" borderId="0" xfId="28" applyNumberFormat="1" applyFont="1" applyFill="1" applyBorder="1" applyAlignment="1">
      <alignment horizontal="right"/>
    </xf>
    <xf numFmtId="2" fontId="85" fillId="2" borderId="6" xfId="28" applyNumberFormat="1" applyFont="1" applyFill="1" applyBorder="1" applyAlignment="1">
      <alignment horizontal="right"/>
    </xf>
    <xf numFmtId="2" fontId="85" fillId="2" borderId="236" xfId="28" applyNumberFormat="1" applyFont="1" applyFill="1" applyBorder="1" applyAlignment="1">
      <alignment horizontal="right"/>
    </xf>
    <xf numFmtId="2" fontId="85" fillId="2" borderId="91" xfId="28" applyNumberFormat="1" applyFont="1" applyFill="1" applyBorder="1" applyAlignment="1">
      <alignment horizontal="right"/>
    </xf>
    <xf numFmtId="2" fontId="85" fillId="2" borderId="122" xfId="28" applyNumberFormat="1" applyFont="1" applyFill="1" applyBorder="1" applyAlignment="1">
      <alignment horizontal="right"/>
    </xf>
    <xf numFmtId="2" fontId="85" fillId="2" borderId="92" xfId="28" applyNumberFormat="1" applyFont="1" applyFill="1" applyBorder="1" applyAlignment="1">
      <alignment horizontal="right"/>
    </xf>
    <xf numFmtId="2" fontId="11" fillId="2" borderId="237" xfId="28" applyNumberFormat="1" applyFont="1" applyFill="1" applyBorder="1" applyAlignment="1">
      <alignment horizontal="right"/>
    </xf>
    <xf numFmtId="2" fontId="11" fillId="2" borderId="63" xfId="28" applyNumberFormat="1" applyFont="1" applyFill="1" applyBorder="1" applyAlignment="1">
      <alignment horizontal="right"/>
    </xf>
    <xf numFmtId="0" fontId="11" fillId="2" borderId="236" xfId="0" applyFont="1" applyFill="1" applyBorder="1"/>
    <xf numFmtId="2" fontId="11" fillId="0" borderId="236" xfId="28" applyNumberFormat="1" applyFont="1" applyFill="1" applyBorder="1" applyAlignment="1">
      <alignment horizontal="right"/>
    </xf>
    <xf numFmtId="2" fontId="11" fillId="0" borderId="63" xfId="28" applyNumberFormat="1" applyFont="1" applyFill="1" applyBorder="1" applyAlignment="1">
      <alignment horizontal="right"/>
    </xf>
    <xf numFmtId="2" fontId="11" fillId="2" borderId="236" xfId="0" applyNumberFormat="1" applyFont="1" applyFill="1" applyBorder="1" applyAlignment="1">
      <alignment horizontal="right"/>
    </xf>
    <xf numFmtId="2" fontId="81" fillId="2" borderId="63" xfId="0" applyNumberFormat="1" applyFont="1" applyFill="1" applyBorder="1" applyAlignment="1">
      <alignment horizontal="right"/>
    </xf>
    <xf numFmtId="2" fontId="11" fillId="0" borderId="63" xfId="0" applyNumberFormat="1" applyFont="1" applyFill="1" applyBorder="1" applyAlignment="1">
      <alignment horizontal="right"/>
    </xf>
    <xf numFmtId="171" fontId="11" fillId="2" borderId="236" xfId="28" applyNumberFormat="1" applyFont="1" applyFill="1" applyBorder="1" applyAlignment="1">
      <alignment horizontal="right"/>
    </xf>
    <xf numFmtId="43" fontId="11" fillId="2" borderId="236" xfId="28" applyNumberFormat="1" applyFont="1" applyFill="1" applyBorder="1" applyAlignment="1">
      <alignment horizontal="right"/>
    </xf>
    <xf numFmtId="2" fontId="11" fillId="2" borderId="236" xfId="0" applyNumberFormat="1" applyFont="1" applyFill="1" applyBorder="1" applyAlignment="1">
      <alignment horizontal="center"/>
    </xf>
    <xf numFmtId="2" fontId="11" fillId="2" borderId="237" xfId="0" applyNumberFormat="1" applyFont="1" applyFill="1" applyBorder="1" applyAlignment="1">
      <alignment horizontal="center"/>
    </xf>
    <xf numFmtId="2" fontId="11" fillId="2" borderId="63" xfId="0" applyNumberFormat="1" applyFont="1" applyFill="1" applyBorder="1" applyAlignment="1">
      <alignment horizontal="center"/>
    </xf>
    <xf numFmtId="2" fontId="81" fillId="0" borderId="63" xfId="0" applyNumberFormat="1" applyFont="1" applyFill="1" applyBorder="1" applyAlignment="1">
      <alignment horizontal="right"/>
    </xf>
    <xf numFmtId="2" fontId="11" fillId="2" borderId="236" xfId="28" applyNumberFormat="1" applyFont="1" applyFill="1" applyBorder="1" applyAlignment="1">
      <alignment horizontal="center"/>
    </xf>
    <xf numFmtId="164" fontId="11" fillId="2" borderId="91" xfId="32" applyNumberFormat="1" applyFont="1" applyFill="1" applyBorder="1" applyAlignment="1">
      <alignment horizontal="left"/>
    </xf>
    <xf numFmtId="43" fontId="11" fillId="2" borderId="91" xfId="32" applyNumberFormat="1" applyFont="1" applyFill="1" applyBorder="1" applyAlignment="1">
      <alignment horizontal="left"/>
    </xf>
    <xf numFmtId="2" fontId="81" fillId="2" borderId="63" xfId="0" applyNumberFormat="1" applyFont="1" applyFill="1" applyBorder="1" applyAlignment="1">
      <alignment horizontal="center"/>
    </xf>
    <xf numFmtId="2" fontId="8" fillId="2" borderId="0" xfId="28" applyNumberFormat="1" applyFont="1" applyFill="1" applyBorder="1" applyAlignment="1">
      <alignment horizontal="right"/>
    </xf>
    <xf numFmtId="2" fontId="8" fillId="2" borderId="6" xfId="28" applyNumberFormat="1" applyFont="1" applyFill="1" applyBorder="1" applyAlignment="1">
      <alignment horizontal="right"/>
    </xf>
    <xf numFmtId="2" fontId="8" fillId="2" borderId="236" xfId="28" applyNumberFormat="1" applyFont="1" applyFill="1" applyBorder="1" applyAlignment="1">
      <alignment horizontal="right"/>
    </xf>
    <xf numFmtId="2" fontId="8" fillId="2" borderId="91" xfId="28" applyNumberFormat="1" applyFont="1" applyFill="1" applyBorder="1" applyAlignment="1">
      <alignment horizontal="right"/>
    </xf>
    <xf numFmtId="2" fontId="8" fillId="2" borderId="237" xfId="28" applyNumberFormat="1" applyFont="1" applyFill="1" applyBorder="1" applyAlignment="1">
      <alignment horizontal="right"/>
    </xf>
    <xf numFmtId="2" fontId="8" fillId="2" borderId="63" xfId="28" applyNumberFormat="1" applyFont="1" applyFill="1" applyBorder="1" applyAlignment="1">
      <alignment horizontal="right"/>
    </xf>
    <xf numFmtId="3" fontId="16" fillId="7" borderId="64" xfId="28" applyNumberFormat="1" applyFont="1" applyFill="1" applyBorder="1"/>
    <xf numFmtId="2" fontId="15" fillId="2" borderId="77" xfId="28" applyNumberFormat="1" applyFont="1" applyFill="1" applyBorder="1"/>
    <xf numFmtId="0" fontId="15" fillId="2" borderId="238" xfId="28" applyFont="1" applyFill="1" applyBorder="1"/>
    <xf numFmtId="0" fontId="15" fillId="2" borderId="77" xfId="28" applyFont="1" applyFill="1" applyBorder="1"/>
    <xf numFmtId="0" fontId="15" fillId="2" borderId="239" xfId="28" applyFont="1" applyFill="1" applyBorder="1"/>
    <xf numFmtId="0" fontId="15" fillId="2" borderId="240" xfId="28" applyFont="1" applyFill="1" applyBorder="1"/>
    <xf numFmtId="0" fontId="15" fillId="2" borderId="225" xfId="28" applyFont="1" applyFill="1" applyBorder="1"/>
    <xf numFmtId="0" fontId="15" fillId="2" borderId="241" xfId="28" applyFont="1" applyFill="1" applyBorder="1"/>
    <xf numFmtId="0" fontId="15" fillId="2" borderId="240" xfId="0" applyFont="1" applyFill="1" applyBorder="1"/>
    <xf numFmtId="0" fontId="15" fillId="2" borderId="242" xfId="0" applyFont="1" applyFill="1" applyBorder="1"/>
    <xf numFmtId="0" fontId="15" fillId="2" borderId="66" xfId="0" applyFont="1" applyFill="1" applyBorder="1"/>
    <xf numFmtId="0" fontId="15" fillId="2" borderId="66" xfId="0" applyFont="1" applyFill="1" applyBorder="1" applyAlignment="1">
      <alignment horizontal="right"/>
    </xf>
    <xf numFmtId="0" fontId="77" fillId="2" borderId="0" xfId="28" applyFont="1" applyFill="1" applyBorder="1" applyAlignment="1" applyProtection="1">
      <alignment horizontal="left"/>
    </xf>
    <xf numFmtId="0" fontId="15" fillId="2" borderId="0" xfId="28" applyFont="1" applyFill="1" applyBorder="1" applyAlignment="1" applyProtection="1"/>
    <xf numFmtId="0" fontId="15" fillId="2" borderId="0" xfId="28" applyFont="1" applyFill="1" applyBorder="1" applyAlignment="1" applyProtection="1">
      <alignment horizontal="left"/>
    </xf>
    <xf numFmtId="17" fontId="12" fillId="2" borderId="0" xfId="0" applyNumberFormat="1" applyFont="1" applyFill="1"/>
    <xf numFmtId="0" fontId="8" fillId="2" borderId="0" xfId="31" applyFont="1" applyFill="1"/>
    <xf numFmtId="0" fontId="117" fillId="2" borderId="0" xfId="31" applyFont="1" applyFill="1"/>
    <xf numFmtId="166" fontId="117" fillId="2" borderId="0" xfId="31" applyNumberFormat="1" applyFont="1" applyFill="1"/>
    <xf numFmtId="0" fontId="117" fillId="2" borderId="0" xfId="31" applyFont="1" applyFill="1" applyBorder="1"/>
    <xf numFmtId="0" fontId="15" fillId="2" borderId="0" xfId="31" applyFont="1" applyFill="1" applyBorder="1"/>
    <xf numFmtId="0" fontId="15" fillId="2" borderId="0" xfId="31" applyFont="1" applyFill="1"/>
    <xf numFmtId="0" fontId="46" fillId="2" borderId="0" xfId="31" applyFont="1" applyFill="1" applyBorder="1" applyAlignment="1">
      <alignment horizontal="centerContinuous"/>
    </xf>
    <xf numFmtId="0" fontId="15" fillId="2" borderId="0" xfId="31" applyFont="1" applyFill="1" applyBorder="1" applyAlignment="1">
      <alignment horizontal="centerContinuous"/>
    </xf>
    <xf numFmtId="0" fontId="15" fillId="7" borderId="78" xfId="31" applyFont="1" applyFill="1" applyBorder="1"/>
    <xf numFmtId="0" fontId="63" fillId="7" borderId="243" xfId="31" applyFont="1" applyFill="1" applyBorder="1" applyAlignment="1">
      <alignment horizontal="center"/>
    </xf>
    <xf numFmtId="0" fontId="63" fillId="7" borderId="221" xfId="31" applyFont="1" applyFill="1" applyBorder="1" applyAlignment="1">
      <alignment horizontal="center"/>
    </xf>
    <xf numFmtId="0" fontId="63" fillId="7" borderId="222" xfId="31" applyFont="1" applyFill="1" applyBorder="1" applyAlignment="1">
      <alignment horizontal="center"/>
    </xf>
    <xf numFmtId="0" fontId="15" fillId="7" borderId="62" xfId="31" applyFont="1" applyFill="1" applyBorder="1"/>
    <xf numFmtId="0" fontId="63" fillId="7" borderId="244" xfId="31" applyFont="1" applyFill="1" applyBorder="1" applyAlignment="1">
      <alignment horizontal="center"/>
    </xf>
    <xf numFmtId="0" fontId="63" fillId="7" borderId="71" xfId="31" applyFont="1" applyFill="1" applyBorder="1" applyAlignment="1">
      <alignment horizontal="center"/>
    </xf>
    <xf numFmtId="0" fontId="63" fillId="7" borderId="72" xfId="31" applyFont="1" applyFill="1" applyBorder="1" applyAlignment="1">
      <alignment horizontal="center"/>
    </xf>
    <xf numFmtId="0" fontId="15" fillId="7" borderId="245" xfId="31" applyFont="1" applyFill="1" applyBorder="1"/>
    <xf numFmtId="0" fontId="63" fillId="7" borderId="246" xfId="31" applyFont="1" applyFill="1" applyBorder="1" applyAlignment="1">
      <alignment horizontal="center"/>
    </xf>
    <xf numFmtId="0" fontId="63" fillId="7" borderId="247" xfId="31" applyFont="1" applyFill="1" applyBorder="1" applyAlignment="1">
      <alignment horizontal="center"/>
    </xf>
    <xf numFmtId="0" fontId="63" fillId="7" borderId="248" xfId="31" applyFont="1" applyFill="1" applyBorder="1" applyAlignment="1">
      <alignment horizontal="center"/>
    </xf>
    <xf numFmtId="17" fontId="8" fillId="20" borderId="62" xfId="31" applyNumberFormat="1" applyFont="1" applyFill="1" applyBorder="1" applyAlignment="1">
      <alignment horizontal="left"/>
    </xf>
    <xf numFmtId="2" fontId="11" fillId="2" borderId="244" xfId="31" applyNumberFormat="1" applyFont="1" applyFill="1" applyBorder="1" applyAlignment="1">
      <alignment horizontal="right"/>
    </xf>
    <xf numFmtId="2" fontId="11" fillId="2" borderId="71" xfId="31" applyNumberFormat="1" applyFont="1" applyFill="1" applyBorder="1" applyAlignment="1">
      <alignment horizontal="right"/>
    </xf>
    <xf numFmtId="2" fontId="11" fillId="2" borderId="71" xfId="31" applyNumberFormat="1" applyFont="1" applyFill="1" applyBorder="1" applyAlignment="1">
      <alignment horizontal="center"/>
    </xf>
    <xf numFmtId="0" fontId="11" fillId="2" borderId="71" xfId="31" applyFont="1" applyFill="1" applyBorder="1" applyAlignment="1">
      <alignment horizontal="right"/>
    </xf>
    <xf numFmtId="2" fontId="11" fillId="2" borderId="72" xfId="31" applyNumberFormat="1" applyFont="1" applyFill="1" applyBorder="1" applyAlignment="1">
      <alignment horizontal="right"/>
    </xf>
    <xf numFmtId="2" fontId="15" fillId="2" borderId="0" xfId="31" applyNumberFormat="1" applyFont="1" applyFill="1"/>
    <xf numFmtId="2" fontId="11" fillId="2" borderId="71" xfId="31" quotePrefix="1" applyNumberFormat="1" applyFont="1" applyFill="1" applyBorder="1" applyAlignment="1">
      <alignment horizontal="right"/>
    </xf>
    <xf numFmtId="17" fontId="8" fillId="20" borderId="62" xfId="31" quotePrefix="1" applyNumberFormat="1" applyFont="1" applyFill="1" applyBorder="1" applyAlignment="1">
      <alignment horizontal="left"/>
    </xf>
    <xf numFmtId="17" fontId="8" fillId="21" borderId="62" xfId="31" quotePrefix="1" applyNumberFormat="1" applyFont="1" applyFill="1" applyBorder="1" applyAlignment="1">
      <alignment horizontal="left"/>
    </xf>
    <xf numFmtId="2" fontId="12" fillId="2" borderId="0" xfId="31" applyNumberFormat="1" applyFont="1" applyFill="1"/>
    <xf numFmtId="0" fontId="12" fillId="2" borderId="0" xfId="31" applyFont="1" applyFill="1"/>
    <xf numFmtId="174" fontId="15" fillId="2" borderId="0" xfId="31" applyNumberFormat="1" applyFont="1" applyFill="1"/>
    <xf numFmtId="0" fontId="12" fillId="2" borderId="0" xfId="31" applyFont="1" applyFill="1" applyBorder="1"/>
    <xf numFmtId="0" fontId="11" fillId="2" borderId="71" xfId="31" applyFont="1" applyFill="1" applyBorder="1"/>
    <xf numFmtId="0" fontId="11" fillId="2" borderId="72" xfId="31" applyFont="1" applyFill="1" applyBorder="1"/>
    <xf numFmtId="17" fontId="8" fillId="7" borderId="62" xfId="31" quotePrefix="1" applyNumberFormat="1" applyFont="1" applyFill="1" applyBorder="1" applyAlignment="1">
      <alignment horizontal="left"/>
    </xf>
    <xf numFmtId="2" fontId="11" fillId="2" borderId="72" xfId="31" applyNumberFormat="1" applyFont="1" applyFill="1" applyBorder="1"/>
    <xf numFmtId="17" fontId="63" fillId="7" borderId="62" xfId="31" quotePrefix="1" applyNumberFormat="1" applyFont="1" applyFill="1" applyBorder="1" applyAlignment="1">
      <alignment horizontal="left"/>
    </xf>
    <xf numFmtId="2" fontId="15" fillId="2" borderId="244" xfId="31" applyNumberFormat="1" applyFont="1" applyFill="1" applyBorder="1" applyAlignment="1">
      <alignment horizontal="right" indent="1"/>
    </xf>
    <xf numFmtId="2" fontId="15" fillId="2" borderId="71" xfId="31" applyNumberFormat="1" applyFont="1" applyFill="1" applyBorder="1" applyAlignment="1">
      <alignment horizontal="right" indent="1"/>
    </xf>
    <xf numFmtId="0" fontId="15" fillId="2" borderId="71" xfId="31" applyFont="1" applyFill="1" applyBorder="1" applyAlignment="1">
      <alignment horizontal="right" indent="1"/>
    </xf>
    <xf numFmtId="2" fontId="15" fillId="2" borderId="72" xfId="31" applyNumberFormat="1" applyFont="1" applyFill="1" applyBorder="1" applyAlignment="1">
      <alignment horizontal="right" indent="1"/>
    </xf>
    <xf numFmtId="4" fontId="15" fillId="2" borderId="71" xfId="31" applyNumberFormat="1" applyFont="1" applyFill="1" applyBorder="1" applyAlignment="1">
      <alignment horizontal="right" indent="1"/>
    </xf>
    <xf numFmtId="4" fontId="15" fillId="2" borderId="72" xfId="31" applyNumberFormat="1" applyFont="1" applyFill="1" applyBorder="1" applyAlignment="1">
      <alignment horizontal="right" indent="1"/>
    </xf>
    <xf numFmtId="4" fontId="15" fillId="2" borderId="0" xfId="31" applyNumberFormat="1" applyFont="1" applyFill="1" applyBorder="1"/>
    <xf numFmtId="4" fontId="12" fillId="2" borderId="0" xfId="31" applyNumberFormat="1" applyFont="1" applyFill="1" applyBorder="1"/>
    <xf numFmtId="17" fontId="63" fillId="7" borderId="245" xfId="31" quotePrefix="1" applyNumberFormat="1" applyFont="1" applyFill="1" applyBorder="1" applyAlignment="1">
      <alignment horizontal="left"/>
    </xf>
    <xf numFmtId="2" fontId="15" fillId="2" borderId="246" xfId="31" applyNumberFormat="1" applyFont="1" applyFill="1" applyBorder="1" applyAlignment="1">
      <alignment horizontal="right" indent="1"/>
    </xf>
    <xf numFmtId="2" fontId="15" fillId="2" borderId="247" xfId="31" applyNumberFormat="1" applyFont="1" applyFill="1" applyBorder="1" applyAlignment="1">
      <alignment horizontal="right" indent="1"/>
    </xf>
    <xf numFmtId="0" fontId="15" fillId="2" borderId="247" xfId="31" applyFont="1" applyFill="1" applyBorder="1" applyAlignment="1">
      <alignment horizontal="right" indent="1"/>
    </xf>
    <xf numFmtId="4" fontId="15" fillId="2" borderId="247" xfId="31" applyNumberFormat="1" applyFont="1" applyFill="1" applyBorder="1" applyAlignment="1">
      <alignment horizontal="right" indent="1"/>
    </xf>
    <xf numFmtId="4" fontId="15" fillId="2" borderId="248" xfId="31" applyNumberFormat="1" applyFont="1" applyFill="1" applyBorder="1" applyAlignment="1">
      <alignment horizontal="right" indent="1"/>
    </xf>
    <xf numFmtId="17" fontId="63" fillId="0" borderId="249" xfId="31" quotePrefix="1" applyNumberFormat="1" applyFont="1" applyFill="1" applyBorder="1" applyAlignment="1">
      <alignment horizontal="left"/>
    </xf>
    <xf numFmtId="2" fontId="15" fillId="2" borderId="250" xfId="31" applyNumberFormat="1" applyFont="1" applyFill="1" applyBorder="1" applyAlignment="1">
      <alignment horizontal="right" indent="1"/>
    </xf>
    <xf numFmtId="2" fontId="15" fillId="2" borderId="251" xfId="31" applyNumberFormat="1" applyFont="1" applyFill="1" applyBorder="1" applyAlignment="1">
      <alignment horizontal="right" indent="1"/>
    </xf>
    <xf numFmtId="0" fontId="15" fillId="2" borderId="251" xfId="31" applyFont="1" applyFill="1" applyBorder="1" applyAlignment="1">
      <alignment horizontal="right" indent="1"/>
    </xf>
    <xf numFmtId="4" fontId="15" fillId="2" borderId="251" xfId="31" applyNumberFormat="1" applyFont="1" applyFill="1" applyBorder="1" applyAlignment="1">
      <alignment horizontal="right" indent="1"/>
    </xf>
    <xf numFmtId="4" fontId="15" fillId="2" borderId="252" xfId="31" applyNumberFormat="1" applyFont="1" applyFill="1" applyBorder="1" applyAlignment="1">
      <alignment horizontal="right" indent="1"/>
    </xf>
    <xf numFmtId="17" fontId="63" fillId="4" borderId="62" xfId="31" quotePrefix="1" applyNumberFormat="1" applyFont="1" applyFill="1" applyBorder="1" applyAlignment="1">
      <alignment horizontal="left"/>
    </xf>
    <xf numFmtId="17" fontId="63" fillId="7" borderId="64" xfId="31" quotePrefix="1" applyNumberFormat="1" applyFont="1" applyFill="1" applyBorder="1" applyAlignment="1">
      <alignment horizontal="left"/>
    </xf>
    <xf numFmtId="2" fontId="15" fillId="2" borderId="253" xfId="31" applyNumberFormat="1" applyFont="1" applyFill="1" applyBorder="1" applyAlignment="1">
      <alignment horizontal="right" indent="1"/>
    </xf>
    <xf numFmtId="2" fontId="15" fillId="2" borderId="75" xfId="31" applyNumberFormat="1" applyFont="1" applyFill="1" applyBorder="1" applyAlignment="1">
      <alignment horizontal="right" indent="1"/>
    </xf>
    <xf numFmtId="0" fontId="15" fillId="2" borderId="75" xfId="31" applyFont="1" applyFill="1" applyBorder="1" applyAlignment="1">
      <alignment horizontal="right" indent="1"/>
    </xf>
    <xf numFmtId="4" fontId="15" fillId="2" borderId="75" xfId="31" applyNumberFormat="1" applyFont="1" applyFill="1" applyBorder="1" applyAlignment="1">
      <alignment horizontal="right" indent="1"/>
    </xf>
    <xf numFmtId="4" fontId="15" fillId="2" borderId="76" xfId="31" applyNumberFormat="1" applyFont="1" applyFill="1" applyBorder="1" applyAlignment="1">
      <alignment horizontal="right" indent="1"/>
    </xf>
    <xf numFmtId="0" fontId="16" fillId="2" borderId="0" xfId="28" applyFont="1" applyFill="1" applyBorder="1" applyAlignment="1" applyProtection="1">
      <alignment horizontal="left"/>
    </xf>
    <xf numFmtId="0" fontId="15" fillId="2" borderId="0" xfId="31" applyFont="1" applyFill="1" applyBorder="1" applyAlignment="1" applyProtection="1">
      <alignment wrapText="1"/>
    </xf>
    <xf numFmtId="0" fontId="15" fillId="2" borderId="0" xfId="31" applyFont="1" applyFill="1" applyBorder="1" applyAlignment="1" applyProtection="1">
      <alignment horizontal="left"/>
    </xf>
    <xf numFmtId="0" fontId="46" fillId="2" borderId="0" xfId="31" applyFont="1" applyFill="1" applyBorder="1" applyAlignment="1" applyProtection="1">
      <alignment horizontal="left"/>
    </xf>
    <xf numFmtId="0" fontId="77" fillId="2" borderId="0" xfId="31" applyFont="1" applyFill="1" applyBorder="1" applyAlignment="1" applyProtection="1">
      <alignment wrapText="1"/>
    </xf>
    <xf numFmtId="0" fontId="16" fillId="2" borderId="0" xfId="31" applyFont="1" applyFill="1" applyBorder="1" applyAlignment="1" applyProtection="1">
      <alignment horizontal="left"/>
    </xf>
    <xf numFmtId="0" fontId="8" fillId="2" borderId="0" xfId="33" applyFont="1" applyFill="1"/>
    <xf numFmtId="0" fontId="15" fillId="2" borderId="0" xfId="33" applyFont="1" applyFill="1"/>
    <xf numFmtId="38" fontId="15" fillId="2" borderId="0" xfId="33" applyNumberFormat="1" applyFont="1" applyFill="1"/>
    <xf numFmtId="0" fontId="63" fillId="2" borderId="0" xfId="33" applyFont="1" applyFill="1"/>
    <xf numFmtId="0" fontId="63" fillId="20" borderId="254" xfId="33" applyFont="1" applyFill="1" applyBorder="1" applyAlignment="1">
      <alignment horizontal="center"/>
    </xf>
    <xf numFmtId="0" fontId="63" fillId="20" borderId="255" xfId="33" applyFont="1" applyFill="1" applyBorder="1" applyAlignment="1">
      <alignment horizontal="center"/>
    </xf>
    <xf numFmtId="0" fontId="63" fillId="20" borderId="256" xfId="33" applyFont="1" applyFill="1" applyBorder="1" applyAlignment="1">
      <alignment horizontal="center"/>
    </xf>
    <xf numFmtId="0" fontId="63" fillId="20" borderId="257" xfId="33" applyFont="1" applyFill="1" applyBorder="1" applyAlignment="1">
      <alignment horizontal="center"/>
    </xf>
    <xf numFmtId="0" fontId="63" fillId="20" borderId="91" xfId="33" applyFont="1" applyFill="1" applyBorder="1" applyAlignment="1">
      <alignment horizontal="center"/>
    </xf>
    <xf numFmtId="0" fontId="63" fillId="20" borderId="24" xfId="33" applyFont="1" applyFill="1" applyBorder="1" applyAlignment="1">
      <alignment horizontal="center"/>
    </xf>
    <xf numFmtId="0" fontId="63" fillId="20" borderId="6" xfId="33" applyFont="1" applyFill="1" applyBorder="1" applyAlignment="1">
      <alignment horizontal="center"/>
    </xf>
    <xf numFmtId="0" fontId="63" fillId="20" borderId="92" xfId="33" applyFont="1" applyFill="1" applyBorder="1" applyAlignment="1">
      <alignment horizontal="center"/>
    </xf>
    <xf numFmtId="0" fontId="15" fillId="20" borderId="91" xfId="33" applyFont="1" applyFill="1" applyBorder="1" applyAlignment="1">
      <alignment horizontal="center"/>
    </xf>
    <xf numFmtId="188" fontId="63" fillId="20" borderId="6" xfId="33" applyNumberFormat="1" applyFont="1" applyFill="1" applyBorder="1" applyAlignment="1">
      <alignment horizontal="center"/>
    </xf>
    <xf numFmtId="188" fontId="63" fillId="20" borderId="92" xfId="33" applyNumberFormat="1" applyFont="1" applyFill="1" applyBorder="1" applyAlignment="1">
      <alignment horizontal="center"/>
    </xf>
    <xf numFmtId="0" fontId="15" fillId="20" borderId="258" xfId="33" applyFont="1" applyFill="1" applyBorder="1" applyAlignment="1">
      <alignment horizontal="center"/>
    </xf>
    <xf numFmtId="0" fontId="15" fillId="20" borderId="259" xfId="33" applyFont="1" applyFill="1" applyBorder="1" applyAlignment="1">
      <alignment horizontal="centerContinuous"/>
    </xf>
    <xf numFmtId="0" fontId="15" fillId="20" borderId="260" xfId="33" applyFont="1" applyFill="1" applyBorder="1" applyAlignment="1">
      <alignment horizontal="centerContinuous"/>
    </xf>
    <xf numFmtId="0" fontId="15" fillId="20" borderId="261" xfId="33" applyFont="1" applyFill="1" applyBorder="1" applyAlignment="1">
      <alignment horizontal="center"/>
    </xf>
    <xf numFmtId="0" fontId="15" fillId="2" borderId="24" xfId="33" applyFont="1" applyFill="1" applyBorder="1" applyAlignment="1">
      <alignment horizontal="centerContinuous"/>
    </xf>
    <xf numFmtId="0" fontId="15" fillId="2" borderId="6" xfId="33" applyFont="1" applyFill="1" applyBorder="1" applyAlignment="1">
      <alignment horizontal="centerContinuous"/>
    </xf>
    <xf numFmtId="0" fontId="15" fillId="2" borderId="92" xfId="33" applyFont="1" applyFill="1" applyBorder="1" applyAlignment="1">
      <alignment horizontal="center"/>
    </xf>
    <xf numFmtId="15" fontId="63" fillId="20" borderId="91" xfId="33" applyNumberFormat="1" applyFont="1" applyFill="1" applyBorder="1" applyAlignment="1">
      <alignment horizontal="left"/>
    </xf>
    <xf numFmtId="38" fontId="15" fillId="2" borderId="93" xfId="34" applyNumberFormat="1" applyFont="1" applyFill="1" applyBorder="1" applyAlignment="1">
      <alignment horizontal="right"/>
    </xf>
    <xf numFmtId="38" fontId="15" fillId="2" borderId="6" xfId="34" applyNumberFormat="1" applyFont="1" applyFill="1" applyBorder="1" applyAlignment="1">
      <alignment horizontal="right"/>
    </xf>
    <xf numFmtId="2" fontId="63" fillId="2" borderId="92" xfId="26" applyNumberFormat="1" applyFont="1" applyFill="1" applyBorder="1" applyAlignment="1">
      <alignment horizontal="right"/>
    </xf>
    <xf numFmtId="38" fontId="63" fillId="2" borderId="0" xfId="33" applyNumberFormat="1" applyFont="1" applyFill="1" applyBorder="1" applyAlignment="1">
      <alignment horizontal="right"/>
    </xf>
    <xf numFmtId="2" fontId="15" fillId="2" borderId="0" xfId="33" applyNumberFormat="1" applyFont="1" applyFill="1"/>
    <xf numFmtId="15" fontId="63" fillId="20" borderId="258" xfId="33" applyNumberFormat="1" applyFont="1" applyFill="1" applyBorder="1" applyAlignment="1">
      <alignment horizontal="left"/>
    </xf>
    <xf numFmtId="38" fontId="15" fillId="2" borderId="262" xfId="34" applyNumberFormat="1" applyFont="1" applyFill="1" applyBorder="1" applyAlignment="1">
      <alignment horizontal="right"/>
    </xf>
    <xf numFmtId="38" fontId="15" fillId="2" borderId="215" xfId="34" applyNumberFormat="1" applyFont="1" applyFill="1" applyBorder="1" applyAlignment="1">
      <alignment horizontal="right"/>
    </xf>
    <xf numFmtId="2" fontId="63" fillId="2" borderId="263" xfId="26" applyNumberFormat="1" applyFont="1" applyFill="1" applyBorder="1" applyAlignment="1">
      <alignment horizontal="right"/>
    </xf>
    <xf numFmtId="0" fontId="17" fillId="2" borderId="228" xfId="33" applyFont="1" applyFill="1" applyBorder="1"/>
    <xf numFmtId="0" fontId="15" fillId="2" borderId="228" xfId="33" applyFont="1" applyFill="1" applyBorder="1"/>
    <xf numFmtId="3" fontId="15" fillId="2" borderId="228" xfId="33" applyNumberFormat="1" applyFont="1" applyFill="1" applyBorder="1" applyAlignment="1">
      <alignment horizontal="right"/>
    </xf>
    <xf numFmtId="166" fontId="63" fillId="2" borderId="228" xfId="33" applyNumberFormat="1" applyFont="1" applyFill="1" applyBorder="1" applyAlignment="1">
      <alignment horizontal="right"/>
    </xf>
    <xf numFmtId="0" fontId="77" fillId="2" borderId="0" xfId="33" applyFont="1" applyFill="1"/>
    <xf numFmtId="0" fontId="46" fillId="2" borderId="0" xfId="33" applyFont="1" applyFill="1"/>
    <xf numFmtId="0" fontId="53" fillId="0" borderId="0" xfId="33" applyFont="1" applyFill="1"/>
    <xf numFmtId="0" fontId="15" fillId="0" borderId="0" xfId="33" applyFont="1" applyFill="1"/>
    <xf numFmtId="38" fontId="15" fillId="0" borderId="0" xfId="33" applyNumberFormat="1" applyFont="1" applyFill="1"/>
    <xf numFmtId="0" fontId="8" fillId="18" borderId="78" xfId="33" applyFont="1" applyFill="1" applyBorder="1" applyAlignment="1">
      <alignment horizontal="center"/>
    </xf>
    <xf numFmtId="0" fontId="8" fillId="18" borderId="264" xfId="33" applyFont="1" applyFill="1" applyBorder="1" applyAlignment="1">
      <alignment horizontal="center"/>
    </xf>
    <xf numFmtId="0" fontId="8" fillId="18" borderId="221" xfId="33" applyFont="1" applyFill="1" applyBorder="1" applyAlignment="1">
      <alignment horizontal="center"/>
    </xf>
    <xf numFmtId="0" fontId="8" fillId="18" borderId="222" xfId="33" applyFont="1" applyFill="1" applyBorder="1" applyAlignment="1">
      <alignment horizontal="center"/>
    </xf>
    <xf numFmtId="0" fontId="8" fillId="18" borderId="62" xfId="33" applyFont="1" applyFill="1" applyBorder="1" applyAlignment="1">
      <alignment horizontal="center"/>
    </xf>
    <xf numFmtId="0" fontId="8" fillId="18" borderId="265" xfId="33" applyFont="1" applyFill="1" applyBorder="1" applyAlignment="1">
      <alignment horizontal="center"/>
    </xf>
    <xf numFmtId="0" fontId="8" fillId="18" borderId="71" xfId="33" applyFont="1" applyFill="1" applyBorder="1" applyAlignment="1">
      <alignment horizontal="center"/>
    </xf>
    <xf numFmtId="0" fontId="8" fillId="18" borderId="72" xfId="33" applyFont="1" applyFill="1" applyBorder="1" applyAlignment="1">
      <alignment horizontal="center"/>
    </xf>
    <xf numFmtId="0" fontId="11" fillId="18" borderId="62" xfId="33" applyFont="1" applyFill="1" applyBorder="1" applyAlignment="1">
      <alignment horizontal="center"/>
    </xf>
    <xf numFmtId="0" fontId="8" fillId="18" borderId="266" xfId="33" applyFont="1" applyFill="1" applyBorder="1" applyAlignment="1">
      <alignment horizontal="center"/>
    </xf>
    <xf numFmtId="188" fontId="8" fillId="18" borderId="247" xfId="33" applyNumberFormat="1" applyFont="1" applyFill="1" applyBorder="1" applyAlignment="1">
      <alignment horizontal="center"/>
    </xf>
    <xf numFmtId="188" fontId="8" fillId="18" borderId="248" xfId="33" applyNumberFormat="1" applyFont="1" applyFill="1" applyBorder="1" applyAlignment="1">
      <alignment horizontal="center"/>
    </xf>
    <xf numFmtId="0" fontId="15" fillId="2" borderId="0" xfId="33" applyFont="1" applyFill="1" applyBorder="1"/>
    <xf numFmtId="0" fontId="11" fillId="18" borderId="64" xfId="33" applyFont="1" applyFill="1" applyBorder="1" applyAlignment="1">
      <alignment horizontal="center"/>
    </xf>
    <xf numFmtId="0" fontId="11" fillId="18" borderId="267" xfId="33" applyFont="1" applyFill="1" applyBorder="1" applyAlignment="1">
      <alignment horizontal="centerContinuous"/>
    </xf>
    <xf numFmtId="0" fontId="11" fillId="18" borderId="238" xfId="33" applyFont="1" applyFill="1" applyBorder="1" applyAlignment="1">
      <alignment horizontal="centerContinuous"/>
    </xf>
    <xf numFmtId="0" fontId="11" fillId="18" borderId="268" xfId="33" applyFont="1" applyFill="1" applyBorder="1" applyAlignment="1">
      <alignment horizontal="center"/>
    </xf>
    <xf numFmtId="15" fontId="8" fillId="20" borderId="62" xfId="33" applyNumberFormat="1" applyFont="1" applyFill="1" applyBorder="1" applyAlignment="1">
      <alignment horizontal="left"/>
    </xf>
    <xf numFmtId="38" fontId="11" fillId="2" borderId="24" xfId="34" applyNumberFormat="1" applyFont="1" applyFill="1" applyBorder="1" applyAlignment="1">
      <alignment horizontal="right"/>
    </xf>
    <xf numFmtId="38" fontId="11" fillId="2" borderId="6" xfId="34" applyNumberFormat="1" applyFont="1" applyFill="1" applyBorder="1" applyAlignment="1">
      <alignment horizontal="right"/>
    </xf>
    <xf numFmtId="2" fontId="8" fillId="2" borderId="269" xfId="26" applyNumberFormat="1" applyFont="1" applyFill="1" applyBorder="1" applyAlignment="1">
      <alignment horizontal="right"/>
    </xf>
    <xf numFmtId="38" fontId="15" fillId="2" borderId="0" xfId="33" applyNumberFormat="1" applyFont="1" applyFill="1" applyBorder="1"/>
    <xf numFmtId="38" fontId="11" fillId="2" borderId="0" xfId="34" applyNumberFormat="1" applyFont="1" applyFill="1" applyBorder="1" applyAlignment="1">
      <alignment horizontal="right"/>
    </xf>
    <xf numFmtId="2" fontId="8" fillId="2" borderId="111" xfId="26" applyNumberFormat="1" applyFont="1" applyFill="1" applyBorder="1" applyAlignment="1">
      <alignment horizontal="right"/>
    </xf>
    <xf numFmtId="15" fontId="8" fillId="20" borderId="62" xfId="33" applyNumberFormat="1" applyFont="1" applyFill="1" applyBorder="1" applyAlignment="1">
      <alignment horizontal="left" vertical="center"/>
    </xf>
    <xf numFmtId="38" fontId="11" fillId="2" borderId="24" xfId="34" applyNumberFormat="1" applyFont="1" applyFill="1" applyBorder="1" applyAlignment="1">
      <alignment horizontal="right" vertical="center"/>
    </xf>
    <xf numFmtId="38" fontId="11" fillId="2" borderId="6" xfId="34" applyNumberFormat="1" applyFont="1" applyFill="1" applyBorder="1" applyAlignment="1">
      <alignment horizontal="right" vertical="center"/>
    </xf>
    <xf numFmtId="2" fontId="8" fillId="2" borderId="269" xfId="26" applyNumberFormat="1" applyFont="1" applyFill="1" applyBorder="1" applyAlignment="1">
      <alignment horizontal="right" vertical="center"/>
    </xf>
    <xf numFmtId="2" fontId="15" fillId="2" borderId="0" xfId="33" applyNumberFormat="1" applyFont="1" applyFill="1" applyAlignment="1">
      <alignment vertical="center"/>
    </xf>
    <xf numFmtId="38" fontId="15" fillId="2" borderId="0" xfId="33" applyNumberFormat="1" applyFont="1" applyFill="1" applyBorder="1" applyAlignment="1">
      <alignment vertical="center"/>
    </xf>
    <xf numFmtId="0" fontId="15" fillId="2" borderId="0" xfId="33" applyFont="1" applyFill="1" applyBorder="1" applyAlignment="1">
      <alignment vertical="center"/>
    </xf>
    <xf numFmtId="0" fontId="15" fillId="2" borderId="0" xfId="33" applyFont="1" applyFill="1" applyAlignment="1">
      <alignment vertical="center"/>
    </xf>
    <xf numFmtId="38" fontId="11" fillId="2" borderId="0" xfId="34" applyNumberFormat="1" applyFont="1" applyFill="1" applyBorder="1" applyAlignment="1">
      <alignment horizontal="right" vertical="center"/>
    </xf>
    <xf numFmtId="2" fontId="8" fillId="2" borderId="111" xfId="26" applyNumberFormat="1" applyFont="1" applyFill="1" applyBorder="1" applyAlignment="1">
      <alignment horizontal="right" vertical="center"/>
    </xf>
    <xf numFmtId="189" fontId="8" fillId="20" borderId="62" xfId="33" applyNumberFormat="1" applyFont="1" applyFill="1" applyBorder="1" applyAlignment="1">
      <alignment horizontal="left" vertical="center"/>
    </xf>
    <xf numFmtId="15" fontId="8" fillId="20" borderId="62" xfId="33" applyNumberFormat="1" applyFont="1" applyFill="1" applyBorder="1" applyAlignment="1">
      <alignment horizontal="right" vertical="center"/>
    </xf>
    <xf numFmtId="15" fontId="8" fillId="20" borderId="62" xfId="33" quotePrefix="1" applyNumberFormat="1" applyFont="1" applyFill="1" applyBorder="1" applyAlignment="1">
      <alignment horizontal="right" vertical="center"/>
    </xf>
    <xf numFmtId="15" fontId="8" fillId="22" borderId="62" xfId="33" quotePrefix="1" applyNumberFormat="1" applyFont="1" applyFill="1" applyBorder="1" applyAlignment="1">
      <alignment horizontal="right" vertical="center"/>
    </xf>
    <xf numFmtId="2" fontId="15" fillId="2" borderId="0" xfId="33" applyNumberFormat="1" applyFont="1" applyFill="1" applyBorder="1"/>
    <xf numFmtId="10" fontId="15" fillId="2" borderId="0" xfId="26" applyNumberFormat="1" applyFont="1" applyFill="1"/>
    <xf numFmtId="15" fontId="8" fillId="21" borderId="62" xfId="33" quotePrefix="1" applyNumberFormat="1" applyFont="1" applyFill="1" applyBorder="1" applyAlignment="1">
      <alignment horizontal="right" vertical="center"/>
    </xf>
    <xf numFmtId="0" fontId="118" fillId="2" borderId="0" xfId="33" applyFont="1" applyFill="1" applyBorder="1" applyAlignment="1">
      <alignment vertical="center" wrapText="1"/>
    </xf>
    <xf numFmtId="0" fontId="21" fillId="2" borderId="0" xfId="33" applyFont="1" applyFill="1" applyAlignment="1">
      <alignment vertical="center"/>
    </xf>
    <xf numFmtId="38" fontId="21" fillId="2" borderId="0" xfId="33" applyNumberFormat="1" applyFont="1" applyFill="1"/>
    <xf numFmtId="0" fontId="21" fillId="2" borderId="0" xfId="33" applyFont="1" applyFill="1" applyBorder="1"/>
    <xf numFmtId="0" fontId="21" fillId="2" borderId="0" xfId="33" applyFont="1" applyFill="1" applyBorder="1" applyAlignment="1">
      <alignment vertical="center"/>
    </xf>
    <xf numFmtId="15" fontId="8" fillId="7" borderId="62" xfId="33" quotePrefix="1" applyNumberFormat="1" applyFont="1" applyFill="1" applyBorder="1" applyAlignment="1">
      <alignment horizontal="right" vertical="center"/>
    </xf>
    <xf numFmtId="38" fontId="11" fillId="2" borderId="265" xfId="34" applyNumberFormat="1" applyFont="1" applyFill="1" applyBorder="1" applyAlignment="1">
      <alignment horizontal="right" vertical="center"/>
    </xf>
    <xf numFmtId="38" fontId="11" fillId="2" borderId="71" xfId="34" applyNumberFormat="1" applyFont="1" applyFill="1" applyBorder="1" applyAlignment="1">
      <alignment horizontal="right" vertical="center"/>
    </xf>
    <xf numFmtId="2" fontId="8" fillId="2" borderId="72" xfId="26" applyNumberFormat="1" applyFont="1" applyFill="1" applyBorder="1" applyAlignment="1">
      <alignment horizontal="right" vertical="center"/>
    </xf>
    <xf numFmtId="0" fontId="119" fillId="0" borderId="0" xfId="33" applyFont="1" applyFill="1" applyBorder="1" applyAlignment="1">
      <alignment horizontal="center"/>
    </xf>
    <xf numFmtId="0" fontId="2" fillId="0" borderId="0" xfId="33" applyFont="1" applyFill="1" applyBorder="1" applyAlignment="1">
      <alignment horizontal="center"/>
    </xf>
    <xf numFmtId="0" fontId="119" fillId="0" borderId="0" xfId="33" applyFont="1" applyFill="1" applyBorder="1" applyAlignment="1">
      <alignment horizontal="center" vertical="center"/>
    </xf>
    <xf numFmtId="188" fontId="119" fillId="0" borderId="0" xfId="33" applyNumberFormat="1" applyFont="1" applyFill="1" applyBorder="1" applyAlignment="1">
      <alignment horizontal="center" vertical="center"/>
    </xf>
    <xf numFmtId="0" fontId="96" fillId="0" borderId="0" xfId="33" applyFont="1" applyFill="1" applyBorder="1" applyAlignment="1">
      <alignment horizontal="center"/>
    </xf>
    <xf numFmtId="0" fontId="96" fillId="0" borderId="0" xfId="33" applyFont="1" applyFill="1" applyBorder="1" applyAlignment="1">
      <alignment horizontal="center" vertical="center"/>
    </xf>
    <xf numFmtId="15" fontId="119" fillId="0" borderId="0" xfId="33" quotePrefix="1" applyNumberFormat="1" applyFont="1" applyFill="1" applyBorder="1" applyAlignment="1">
      <alignment horizontal="right" vertical="center"/>
    </xf>
    <xf numFmtId="37" fontId="2" fillId="0" borderId="0" xfId="33" applyNumberFormat="1" applyFont="1" applyFill="1" applyBorder="1" applyAlignment="1">
      <alignment horizontal="center" vertical="center"/>
    </xf>
    <xf numFmtId="2" fontId="119" fillId="0" borderId="0" xfId="33" applyNumberFormat="1" applyFont="1" applyFill="1" applyBorder="1" applyAlignment="1">
      <alignment horizontal="center" vertical="center"/>
    </xf>
    <xf numFmtId="0" fontId="21" fillId="2" borderId="0" xfId="33" applyFont="1" applyFill="1"/>
    <xf numFmtId="38" fontId="11" fillId="0" borderId="265" xfId="34" applyNumberFormat="1" applyFont="1" applyFill="1" applyBorder="1" applyAlignment="1">
      <alignment horizontal="right" vertical="center"/>
    </xf>
    <xf numFmtId="38" fontId="11" fillId="0" borderId="71" xfId="34" applyNumberFormat="1" applyFont="1" applyFill="1" applyBorder="1" applyAlignment="1">
      <alignment horizontal="right" vertical="center"/>
    </xf>
    <xf numFmtId="2" fontId="8" fillId="0" borderId="72" xfId="26" applyNumberFormat="1" applyFont="1" applyFill="1" applyBorder="1" applyAlignment="1">
      <alignment horizontal="right" vertical="center"/>
    </xf>
    <xf numFmtId="15" fontId="8" fillId="7" borderId="64" xfId="33" quotePrefix="1" applyNumberFormat="1" applyFont="1" applyFill="1" applyBorder="1" applyAlignment="1">
      <alignment horizontal="right" vertical="center"/>
    </xf>
    <xf numFmtId="38" fontId="11" fillId="2" borderId="270" xfId="34" applyNumberFormat="1" applyFont="1" applyFill="1" applyBorder="1" applyAlignment="1">
      <alignment horizontal="right" vertical="center"/>
    </xf>
    <xf numFmtId="38" fontId="11" fillId="2" borderId="75" xfId="34" applyNumberFormat="1" applyFont="1" applyFill="1" applyBorder="1" applyAlignment="1">
      <alignment horizontal="right" vertical="center"/>
    </xf>
    <xf numFmtId="2" fontId="8" fillId="2" borderId="76" xfId="26" applyNumberFormat="1" applyFont="1" applyFill="1" applyBorder="1" applyAlignment="1">
      <alignment horizontal="right" vertical="center"/>
    </xf>
    <xf numFmtId="38" fontId="21" fillId="2" borderId="0" xfId="33" applyNumberFormat="1" applyFont="1" applyFill="1" applyAlignment="1">
      <alignment vertical="center"/>
    </xf>
    <xf numFmtId="0" fontId="15" fillId="0" borderId="0" xfId="33" applyFont="1" applyFill="1" applyAlignment="1">
      <alignment vertical="center" wrapText="1"/>
    </xf>
    <xf numFmtId="0" fontId="14" fillId="2" borderId="0" xfId="33" applyFont="1" applyFill="1" applyAlignment="1">
      <alignment horizontal="left" vertical="center"/>
    </xf>
    <xf numFmtId="0" fontId="15" fillId="2" borderId="0" xfId="33" applyFont="1" applyFill="1" applyAlignment="1">
      <alignment horizontal="left" vertical="center"/>
    </xf>
    <xf numFmtId="0" fontId="15" fillId="2" borderId="21" xfId="33" applyFont="1" applyFill="1" applyBorder="1" applyAlignment="1">
      <alignment horizontal="left" vertical="center"/>
    </xf>
    <xf numFmtId="0" fontId="118" fillId="2" borderId="0" xfId="33" applyFont="1" applyFill="1" applyAlignment="1">
      <alignment vertical="center"/>
    </xf>
    <xf numFmtId="38" fontId="118" fillId="2" borderId="0" xfId="33" applyNumberFormat="1" applyFont="1" applyFill="1" applyAlignment="1">
      <alignment vertical="center"/>
    </xf>
    <xf numFmtId="0" fontId="7" fillId="0" borderId="0" xfId="23" applyFont="1" applyAlignment="1">
      <alignment vertical="center"/>
    </xf>
    <xf numFmtId="0" fontId="15" fillId="0" borderId="0" xfId="23" applyFont="1" applyAlignment="1">
      <alignment vertical="center"/>
    </xf>
    <xf numFmtId="0" fontId="46" fillId="0" borderId="0" xfId="23" applyFont="1" applyAlignment="1">
      <alignment horizontal="center" vertical="center"/>
    </xf>
    <xf numFmtId="0" fontId="63" fillId="7" borderId="80" xfId="23" applyFont="1" applyFill="1" applyBorder="1" applyAlignment="1">
      <alignment horizontal="center" vertical="center"/>
    </xf>
    <xf numFmtId="0" fontId="63" fillId="7" borderId="230" xfId="23" applyFont="1" applyFill="1" applyBorder="1" applyAlignment="1">
      <alignment horizontal="centerContinuous" vertical="center" wrapText="1"/>
    </xf>
    <xf numFmtId="0" fontId="15" fillId="7" borderId="230" xfId="23" applyFont="1" applyFill="1" applyBorder="1" applyAlignment="1">
      <alignment horizontal="centerContinuous" vertical="center" wrapText="1"/>
    </xf>
    <xf numFmtId="0" fontId="15" fillId="7" borderId="271" xfId="23" applyFont="1" applyFill="1" applyBorder="1" applyAlignment="1">
      <alignment horizontal="centerContinuous" vertical="center" wrapText="1"/>
    </xf>
    <xf numFmtId="0" fontId="63" fillId="7" borderId="63" xfId="23" applyFont="1" applyFill="1" applyBorder="1" applyAlignment="1">
      <alignment horizontal="center" vertical="center"/>
    </xf>
    <xf numFmtId="0" fontId="63" fillId="7" borderId="272" xfId="23" applyFont="1" applyFill="1" applyBorder="1" applyAlignment="1">
      <alignment horizontal="center" vertical="center"/>
    </xf>
    <xf numFmtId="0" fontId="63" fillId="7" borderId="273" xfId="23" applyFont="1" applyFill="1" applyBorder="1" applyAlignment="1">
      <alignment horizontal="center" vertical="center"/>
    </xf>
    <xf numFmtId="0" fontId="63" fillId="7" borderId="274" xfId="23" applyFont="1" applyFill="1" applyBorder="1" applyAlignment="1">
      <alignment horizontal="center" vertical="center"/>
    </xf>
    <xf numFmtId="0" fontId="63" fillId="7" borderId="66" xfId="23" applyFont="1" applyFill="1" applyBorder="1" applyAlignment="1">
      <alignment horizontal="center" vertical="center"/>
    </xf>
    <xf numFmtId="0" fontId="63" fillId="7" borderId="253" xfId="23" applyFont="1" applyFill="1" applyBorder="1" applyAlignment="1">
      <alignment horizontal="center" vertical="center"/>
    </xf>
    <xf numFmtId="0" fontId="63" fillId="7" borderId="75" xfId="23" applyFont="1" applyFill="1" applyBorder="1" applyAlignment="1">
      <alignment horizontal="center" vertical="center"/>
    </xf>
    <xf numFmtId="0" fontId="63" fillId="7" borderId="76" xfId="23" applyFont="1" applyFill="1" applyBorder="1" applyAlignment="1">
      <alignment horizontal="center" vertical="center"/>
    </xf>
    <xf numFmtId="0" fontId="15" fillId="7" borderId="63" xfId="23" applyFont="1" applyFill="1" applyBorder="1" applyAlignment="1">
      <alignment vertical="center"/>
    </xf>
    <xf numFmtId="0" fontId="15" fillId="2" borderId="244" xfId="23" applyFont="1" applyFill="1" applyBorder="1" applyAlignment="1">
      <alignment vertical="center"/>
    </xf>
    <xf numFmtId="0" fontId="15" fillId="2" borderId="71" xfId="23" applyFont="1" applyFill="1" applyBorder="1" applyAlignment="1">
      <alignment vertical="center"/>
    </xf>
    <xf numFmtId="0" fontId="15" fillId="2" borderId="72" xfId="23" applyFont="1" applyFill="1" applyBorder="1" applyAlignment="1">
      <alignment vertical="center"/>
    </xf>
    <xf numFmtId="0" fontId="63" fillId="7" borderId="63" xfId="23" applyFont="1" applyFill="1" applyBorder="1" applyAlignment="1">
      <alignment vertical="center"/>
    </xf>
    <xf numFmtId="3" fontId="63" fillId="2" borderId="244" xfId="23" applyNumberFormat="1" applyFont="1" applyFill="1" applyBorder="1" applyAlignment="1">
      <alignment vertical="center"/>
    </xf>
    <xf numFmtId="3" fontId="63" fillId="2" borderId="71" xfId="23" applyNumberFormat="1" applyFont="1" applyFill="1" applyBorder="1" applyAlignment="1">
      <alignment vertical="center"/>
    </xf>
    <xf numFmtId="3" fontId="63" fillId="2" borderId="72" xfId="23" applyNumberFormat="1" applyFont="1" applyFill="1" applyBorder="1" applyAlignment="1">
      <alignment vertical="center"/>
    </xf>
    <xf numFmtId="3" fontId="15" fillId="0" borderId="0" xfId="23" applyNumberFormat="1" applyFont="1" applyAlignment="1">
      <alignment vertical="center"/>
    </xf>
    <xf numFmtId="3" fontId="15" fillId="2" borderId="244" xfId="23" applyNumberFormat="1" applyFont="1" applyFill="1" applyBorder="1" applyAlignment="1">
      <alignment vertical="center"/>
    </xf>
    <xf numFmtId="3" fontId="15" fillId="2" borderId="71" xfId="23" applyNumberFormat="1" applyFont="1" applyFill="1" applyBorder="1" applyAlignment="1">
      <alignment vertical="center"/>
    </xf>
    <xf numFmtId="3" fontId="15" fillId="2" borderId="72" xfId="23" applyNumberFormat="1" applyFont="1" applyFill="1" applyBorder="1" applyAlignment="1">
      <alignment vertical="center"/>
    </xf>
    <xf numFmtId="172" fontId="46" fillId="2" borderId="244" xfId="26" applyNumberFormat="1" applyFont="1" applyFill="1" applyBorder="1" applyAlignment="1">
      <alignment vertical="center"/>
    </xf>
    <xf numFmtId="172" fontId="46" fillId="2" borderId="71" xfId="26" applyNumberFormat="1" applyFont="1" applyFill="1" applyBorder="1" applyAlignment="1">
      <alignment vertical="center"/>
    </xf>
    <xf numFmtId="0" fontId="63" fillId="7" borderId="66" xfId="23" applyFont="1" applyFill="1" applyBorder="1" applyAlignment="1">
      <alignment vertical="center"/>
    </xf>
    <xf numFmtId="0" fontId="15" fillId="2" borderId="253" xfId="23" applyFont="1" applyFill="1" applyBorder="1" applyAlignment="1">
      <alignment vertical="center"/>
    </xf>
    <xf numFmtId="0" fontId="15" fillId="2" borderId="75" xfId="23" applyFont="1" applyFill="1" applyBorder="1" applyAlignment="1">
      <alignment vertical="center"/>
    </xf>
    <xf numFmtId="0" fontId="15" fillId="2" borderId="76" xfId="23" applyFont="1" applyFill="1" applyBorder="1" applyAlignment="1">
      <alignment vertical="center"/>
    </xf>
    <xf numFmtId="172" fontId="15" fillId="0" borderId="0" xfId="26" applyNumberFormat="1" applyFont="1" applyAlignment="1">
      <alignment vertical="center"/>
    </xf>
    <xf numFmtId="0" fontId="77" fillId="0" borderId="0" xfId="23" applyFont="1" applyAlignment="1">
      <alignment vertical="center"/>
    </xf>
    <xf numFmtId="0" fontId="65" fillId="0" borderId="0" xfId="23" applyFont="1" applyAlignment="1">
      <alignment vertical="center"/>
    </xf>
    <xf numFmtId="0" fontId="53" fillId="2" borderId="0" xfId="27" applyFont="1" applyFill="1" applyAlignment="1" applyProtection="1">
      <alignment horizontal="left" vertical="center"/>
    </xf>
    <xf numFmtId="0" fontId="12" fillId="2" borderId="0" xfId="27" applyFont="1" applyFill="1" applyAlignment="1">
      <alignment vertical="center"/>
    </xf>
    <xf numFmtId="4" fontId="12" fillId="2" borderId="0" xfId="27" applyNumberFormat="1" applyFont="1" applyFill="1" applyAlignment="1">
      <alignment vertical="center"/>
    </xf>
    <xf numFmtId="0" fontId="7" fillId="2" borderId="0" xfId="27" applyFont="1" applyFill="1" applyAlignment="1">
      <alignment vertical="center"/>
    </xf>
    <xf numFmtId="0" fontId="12" fillId="2" borderId="0" xfId="27" applyFont="1" applyFill="1" applyAlignment="1">
      <alignment horizontal="center" vertical="center"/>
    </xf>
    <xf numFmtId="0" fontId="76" fillId="2" borderId="0" xfId="27" applyFont="1" applyFill="1" applyAlignment="1">
      <alignment vertical="center"/>
    </xf>
    <xf numFmtId="0" fontId="12" fillId="0" borderId="0" xfId="27" applyFont="1" applyFill="1" applyAlignment="1">
      <alignment vertical="center"/>
    </xf>
    <xf numFmtId="0" fontId="76" fillId="2" borderId="0" xfId="27" applyFont="1" applyFill="1" applyAlignment="1"/>
    <xf numFmtId="0" fontId="12" fillId="2" borderId="0" xfId="35" applyFont="1" applyFill="1" applyAlignment="1">
      <alignment vertical="center"/>
    </xf>
    <xf numFmtId="0" fontId="8" fillId="7" borderId="219" xfId="27" applyFont="1" applyFill="1" applyBorder="1" applyAlignment="1" applyProtection="1">
      <alignment horizontal="centerContinuous" vertical="center"/>
    </xf>
    <xf numFmtId="0" fontId="8" fillId="7" borderId="79" xfId="27" applyFont="1" applyFill="1" applyBorder="1" applyAlignment="1" applyProtection="1">
      <alignment horizontal="centerContinuous" vertical="center"/>
    </xf>
    <xf numFmtId="0" fontId="8" fillId="7" borderId="79" xfId="27" applyFont="1" applyFill="1" applyBorder="1" applyAlignment="1" applyProtection="1">
      <alignment horizontal="center" vertical="center"/>
    </xf>
    <xf numFmtId="0" fontId="8" fillId="7" borderId="223" xfId="27" applyFont="1" applyFill="1" applyBorder="1" applyAlignment="1" applyProtection="1">
      <alignment horizontal="centerContinuous" vertical="center"/>
    </xf>
    <xf numFmtId="0" fontId="8" fillId="7" borderId="277" xfId="27" applyFont="1" applyFill="1" applyBorder="1" applyAlignment="1" applyProtection="1">
      <alignment horizontal="center" vertical="center"/>
    </xf>
    <xf numFmtId="0" fontId="8" fillId="7" borderId="55" xfId="27" applyFont="1" applyFill="1" applyBorder="1" applyAlignment="1" applyProtection="1">
      <alignment horizontal="center" vertical="center"/>
    </xf>
    <xf numFmtId="4" fontId="8" fillId="7" borderId="55" xfId="27" applyNumberFormat="1" applyFont="1" applyFill="1" applyBorder="1" applyAlignment="1" applyProtection="1">
      <alignment horizontal="center" vertical="center"/>
    </xf>
    <xf numFmtId="0" fontId="8" fillId="7" borderId="43" xfId="27" applyFont="1" applyFill="1" applyBorder="1" applyAlignment="1" applyProtection="1">
      <alignment horizontal="center" vertical="center"/>
    </xf>
    <xf numFmtId="0" fontId="8" fillId="7" borderId="278" xfId="27" applyFont="1" applyFill="1" applyBorder="1" applyAlignment="1" applyProtection="1">
      <alignment horizontal="center" vertical="center"/>
    </xf>
    <xf numFmtId="0" fontId="8" fillId="7" borderId="42" xfId="27" applyFont="1" applyFill="1" applyBorder="1" applyAlignment="1" applyProtection="1">
      <alignment horizontal="center" vertical="center"/>
    </xf>
    <xf numFmtId="0" fontId="8" fillId="7" borderId="279" xfId="27" applyFont="1" applyFill="1" applyBorder="1" applyAlignment="1" applyProtection="1">
      <alignment horizontal="center" vertical="center"/>
    </xf>
    <xf numFmtId="0" fontId="8" fillId="7" borderId="111" xfId="27" applyFont="1" applyFill="1" applyBorder="1" applyAlignment="1" applyProtection="1">
      <alignment horizontal="center" vertical="center"/>
    </xf>
    <xf numFmtId="0" fontId="8" fillId="7" borderId="56" xfId="27" applyFont="1" applyFill="1" applyBorder="1" applyAlignment="1" applyProtection="1">
      <alignment horizontal="center" vertical="center"/>
    </xf>
    <xf numFmtId="4" fontId="8" fillId="7" borderId="56" xfId="27" applyNumberFormat="1" applyFont="1" applyFill="1" applyBorder="1" applyAlignment="1" applyProtection="1">
      <alignment horizontal="center" vertical="center"/>
    </xf>
    <xf numFmtId="0" fontId="8" fillId="7" borderId="46" xfId="27" applyFont="1" applyFill="1" applyBorder="1" applyAlignment="1" applyProtection="1">
      <alignment horizontal="center" vertical="center"/>
    </xf>
    <xf numFmtId="0" fontId="8" fillId="7" borderId="45" xfId="27" applyFont="1" applyFill="1" applyBorder="1" applyAlignment="1" applyProtection="1">
      <alignment horizontal="center" vertical="center"/>
    </xf>
    <xf numFmtId="0" fontId="8" fillId="7" borderId="280" xfId="27" applyFont="1" applyFill="1" applyBorder="1" applyAlignment="1" applyProtection="1">
      <alignment horizontal="center" vertical="center"/>
    </xf>
    <xf numFmtId="0" fontId="11" fillId="7" borderId="281" xfId="27" applyFont="1" applyFill="1" applyBorder="1" applyAlignment="1">
      <alignment vertical="center"/>
    </xf>
    <xf numFmtId="0" fontId="8" fillId="7" borderId="282" xfId="27" applyFont="1" applyFill="1" applyBorder="1" applyAlignment="1" applyProtection="1">
      <alignment horizontal="center" vertical="center"/>
    </xf>
    <xf numFmtId="4" fontId="8" fillId="7" borderId="282" xfId="27" applyNumberFormat="1" applyFont="1" applyFill="1" applyBorder="1" applyAlignment="1" applyProtection="1">
      <alignment horizontal="center" vertical="center"/>
    </xf>
    <xf numFmtId="0" fontId="8" fillId="7" borderId="283" xfId="27" applyFont="1" applyFill="1" applyBorder="1" applyAlignment="1" applyProtection="1">
      <alignment horizontal="center" vertical="center"/>
    </xf>
    <xf numFmtId="0" fontId="8" fillId="7" borderId="216" xfId="27" applyFont="1" applyFill="1" applyBorder="1" applyAlignment="1" applyProtection="1">
      <alignment horizontal="center" vertical="center"/>
    </xf>
    <xf numFmtId="0" fontId="8" fillId="7" borderId="284" xfId="27" applyFont="1" applyFill="1" applyBorder="1" applyAlignment="1" applyProtection="1">
      <alignment horizontal="center" vertical="center"/>
    </xf>
    <xf numFmtId="0" fontId="8" fillId="7" borderId="285" xfId="27" applyFont="1" applyFill="1" applyBorder="1" applyAlignment="1" applyProtection="1">
      <alignment horizontal="center" vertical="center"/>
    </xf>
    <xf numFmtId="0" fontId="8" fillId="7" borderId="216" xfId="27" applyFont="1" applyFill="1" applyBorder="1" applyAlignment="1">
      <alignment horizontal="center" vertical="center"/>
    </xf>
    <xf numFmtId="0" fontId="8" fillId="13" borderId="223" xfId="27" applyFont="1" applyFill="1" applyBorder="1" applyAlignment="1" applyProtection="1">
      <alignment horizontal="right" vertical="center"/>
      <protection hidden="1"/>
    </xf>
    <xf numFmtId="176" fontId="11" fillId="2" borderId="56" xfId="27" applyNumberFormat="1" applyFont="1" applyFill="1" applyBorder="1" applyAlignment="1" applyProtection="1">
      <alignment horizontal="right" vertical="center"/>
      <protection hidden="1"/>
    </xf>
    <xf numFmtId="0" fontId="11" fillId="2" borderId="56" xfId="27" applyFont="1" applyFill="1" applyBorder="1" applyAlignment="1" applyProtection="1">
      <alignment horizontal="right" vertical="center"/>
      <protection hidden="1"/>
    </xf>
    <xf numFmtId="4" fontId="11" fillId="2" borderId="56" xfId="27" applyNumberFormat="1" applyFont="1" applyFill="1" applyBorder="1" applyAlignment="1" applyProtection="1">
      <alignment horizontal="right" vertical="center"/>
      <protection hidden="1"/>
    </xf>
    <xf numFmtId="0" fontId="11" fillId="2" borderId="46" xfId="27" applyFont="1" applyFill="1" applyBorder="1" applyAlignment="1" applyProtection="1">
      <alignment horizontal="right" vertical="center"/>
      <protection hidden="1"/>
    </xf>
    <xf numFmtId="0" fontId="8" fillId="2" borderId="111" xfId="27" applyFont="1" applyFill="1" applyBorder="1" applyAlignment="1" applyProtection="1">
      <alignment horizontal="right" vertical="center"/>
      <protection hidden="1"/>
    </xf>
    <xf numFmtId="176" fontId="11" fillId="2" borderId="45" xfId="27" applyNumberFormat="1" applyFont="1" applyFill="1" applyBorder="1" applyAlignment="1" applyProtection="1">
      <alignment horizontal="right" vertical="center"/>
      <protection hidden="1"/>
    </xf>
    <xf numFmtId="176" fontId="11" fillId="2" borderId="45" xfId="27" applyNumberFormat="1" applyFont="1" applyFill="1" applyBorder="1" applyAlignment="1" applyProtection="1">
      <alignment horizontal="center" vertical="center"/>
      <protection hidden="1"/>
    </xf>
    <xf numFmtId="0" fontId="11" fillId="2" borderId="45" xfId="27" applyFont="1" applyFill="1" applyBorder="1" applyAlignment="1" applyProtection="1">
      <alignment horizontal="right" vertical="center"/>
      <protection hidden="1"/>
    </xf>
    <xf numFmtId="0" fontId="8" fillId="2" borderId="280" xfId="27" applyFont="1" applyFill="1" applyBorder="1" applyAlignment="1" applyProtection="1">
      <alignment horizontal="right" vertical="center"/>
      <protection hidden="1"/>
    </xf>
    <xf numFmtId="0" fontId="8" fillId="2" borderId="286" xfId="27" applyFont="1" applyFill="1" applyBorder="1" applyAlignment="1" applyProtection="1">
      <alignment horizontal="right" vertical="center"/>
      <protection hidden="1"/>
    </xf>
    <xf numFmtId="17" fontId="8" fillId="13" borderId="223" xfId="27" applyNumberFormat="1" applyFont="1" applyFill="1" applyBorder="1" applyAlignment="1">
      <alignment horizontal="left" vertical="center"/>
    </xf>
    <xf numFmtId="176" fontId="11" fillId="2" borderId="56" xfId="27" applyNumberFormat="1" applyFont="1" applyFill="1" applyBorder="1" applyAlignment="1" applyProtection="1">
      <alignment horizontal="right" vertical="center"/>
    </xf>
    <xf numFmtId="176" fontId="11" fillId="2" borderId="45" xfId="27" applyNumberFormat="1" applyFont="1" applyFill="1" applyBorder="1" applyAlignment="1" applyProtection="1">
      <alignment horizontal="right" vertical="center"/>
    </xf>
    <xf numFmtId="176" fontId="11" fillId="2" borderId="46" xfId="27" applyNumberFormat="1" applyFont="1" applyFill="1" applyBorder="1" applyAlignment="1" applyProtection="1">
      <alignment horizontal="right" vertical="center"/>
    </xf>
    <xf numFmtId="176" fontId="8" fillId="2" borderId="111" xfId="27" applyNumberFormat="1" applyFont="1" applyFill="1" applyBorder="1" applyAlignment="1" applyProtection="1">
      <alignment horizontal="right" vertical="center"/>
    </xf>
    <xf numFmtId="176" fontId="11" fillId="2" borderId="45" xfId="27" applyNumberFormat="1" applyFont="1" applyFill="1" applyBorder="1" applyAlignment="1" applyProtection="1">
      <alignment horizontal="center" vertical="center"/>
    </xf>
    <xf numFmtId="176" fontId="8" fillId="2" borderId="280" xfId="27" applyNumberFormat="1" applyFont="1" applyFill="1" applyBorder="1" applyAlignment="1" applyProtection="1">
      <alignment horizontal="right" vertical="center"/>
    </xf>
    <xf numFmtId="176" fontId="12" fillId="2" borderId="0" xfId="27" applyNumberFormat="1" applyFont="1" applyFill="1" applyAlignment="1">
      <alignment vertical="center"/>
    </xf>
    <xf numFmtId="176" fontId="12" fillId="2" borderId="0" xfId="35" applyNumberFormat="1" applyFont="1" applyFill="1" applyAlignment="1">
      <alignment vertical="center"/>
    </xf>
    <xf numFmtId="168" fontId="11" fillId="2" borderId="45" xfId="35" applyNumberFormat="1" applyFont="1" applyFill="1" applyBorder="1" applyAlignment="1">
      <alignment horizontal="center" vertical="center"/>
    </xf>
    <xf numFmtId="168" fontId="11" fillId="2" borderId="45" xfId="35" applyNumberFormat="1" applyFont="1" applyFill="1" applyBorder="1" applyAlignment="1">
      <alignment vertical="center"/>
    </xf>
    <xf numFmtId="176" fontId="8" fillId="2" borderId="269" xfId="27" applyNumberFormat="1" applyFont="1" applyFill="1" applyBorder="1" applyAlignment="1" applyProtection="1">
      <alignment horizontal="right" vertical="center"/>
    </xf>
    <xf numFmtId="176" fontId="11" fillId="2" borderId="45" xfId="35" applyNumberFormat="1" applyFont="1" applyFill="1" applyBorder="1" applyAlignment="1">
      <alignment horizontal="center" vertical="center"/>
    </xf>
    <xf numFmtId="176" fontId="11" fillId="2" borderId="45" xfId="35" applyNumberFormat="1" applyFont="1" applyFill="1" applyBorder="1" applyAlignment="1">
      <alignment vertical="center"/>
    </xf>
    <xf numFmtId="176" fontId="11" fillId="2" borderId="56" xfId="27" applyNumberFormat="1" applyFont="1" applyFill="1" applyBorder="1" applyAlignment="1" applyProtection="1">
      <alignment horizontal="center" vertical="center"/>
    </xf>
    <xf numFmtId="39" fontId="12" fillId="2" borderId="0" xfId="35" applyNumberFormat="1" applyFont="1" applyFill="1" applyAlignment="1">
      <alignment vertical="center"/>
    </xf>
    <xf numFmtId="1" fontId="7" fillId="2" borderId="0" xfId="35" applyNumberFormat="1" applyFont="1" applyFill="1" applyAlignment="1">
      <alignment vertical="center"/>
    </xf>
    <xf numFmtId="168" fontId="12" fillId="2" borderId="0" xfId="35" applyNumberFormat="1" applyFont="1" applyFill="1" applyAlignment="1">
      <alignment horizontal="center" vertical="center"/>
    </xf>
    <xf numFmtId="17" fontId="8" fillId="23" borderId="223" xfId="27" applyNumberFormat="1" applyFont="1" applyFill="1" applyBorder="1" applyAlignment="1">
      <alignment horizontal="left" vertical="center"/>
    </xf>
    <xf numFmtId="17" fontId="8" fillId="9" borderId="223" xfId="27" applyNumberFormat="1" applyFont="1" applyFill="1" applyBorder="1" applyAlignment="1">
      <alignment horizontal="left" vertical="center"/>
    </xf>
    <xf numFmtId="17" fontId="8" fillId="9" borderId="224" xfId="27" applyNumberFormat="1" applyFont="1" applyFill="1" applyBorder="1" applyAlignment="1">
      <alignment horizontal="left" vertical="center"/>
    </xf>
    <xf numFmtId="176" fontId="11" fillId="0" borderId="287" xfId="27" applyNumberFormat="1" applyFont="1" applyFill="1" applyBorder="1" applyAlignment="1" applyProtection="1">
      <alignment horizontal="center" vertical="center"/>
    </xf>
    <xf numFmtId="176" fontId="11" fillId="0" borderId="65" xfId="27" applyNumberFormat="1" applyFont="1" applyFill="1" applyBorder="1" applyAlignment="1" applyProtection="1">
      <alignment horizontal="right" vertical="center"/>
    </xf>
    <xf numFmtId="176" fontId="11" fillId="2" borderId="65" xfId="27" applyNumberFormat="1" applyFont="1" applyFill="1" applyBorder="1" applyAlignment="1" applyProtection="1">
      <alignment horizontal="right" vertical="center"/>
    </xf>
    <xf numFmtId="176" fontId="11" fillId="2" borderId="288" xfId="27" applyNumberFormat="1" applyFont="1" applyFill="1" applyBorder="1" applyAlignment="1" applyProtection="1">
      <alignment horizontal="right" vertical="center"/>
    </xf>
    <xf numFmtId="176" fontId="8" fillId="2" borderId="268" xfId="27" applyNumberFormat="1" applyFont="1" applyFill="1" applyBorder="1" applyAlignment="1" applyProtection="1">
      <alignment horizontal="right" vertical="center"/>
    </xf>
    <xf numFmtId="176" fontId="11" fillId="0" borderId="65" xfId="27" applyNumberFormat="1" applyFont="1" applyFill="1" applyBorder="1" applyAlignment="1" applyProtection="1">
      <alignment horizontal="center" vertical="center"/>
    </xf>
    <xf numFmtId="176" fontId="11" fillId="2" borderId="65" xfId="27" applyNumberFormat="1" applyFont="1" applyFill="1" applyBorder="1" applyAlignment="1" applyProtection="1">
      <alignment horizontal="center" vertical="center"/>
    </xf>
    <xf numFmtId="176" fontId="8" fillId="2" borderId="112" xfId="27" applyNumberFormat="1" applyFont="1" applyFill="1" applyBorder="1" applyAlignment="1" applyProtection="1">
      <alignment horizontal="right" vertical="center"/>
    </xf>
    <xf numFmtId="176" fontId="8" fillId="2" borderId="66" xfId="27" applyNumberFormat="1" applyFont="1" applyFill="1" applyBorder="1" applyAlignment="1" applyProtection="1">
      <alignment horizontal="right" vertical="center"/>
    </xf>
    <xf numFmtId="176" fontId="15" fillId="2" borderId="0" xfId="27" applyNumberFormat="1" applyFont="1" applyFill="1" applyBorder="1" applyAlignment="1" applyProtection="1">
      <alignment horizontal="right" vertical="center"/>
    </xf>
    <xf numFmtId="176" fontId="12" fillId="2" borderId="0" xfId="27" applyNumberFormat="1" applyFont="1" applyFill="1" applyBorder="1" applyAlignment="1" applyProtection="1">
      <alignment horizontal="right" vertical="center"/>
    </xf>
    <xf numFmtId="176" fontId="7" fillId="2" borderId="0" xfId="27" applyNumberFormat="1" applyFont="1" applyFill="1" applyBorder="1" applyAlignment="1" applyProtection="1">
      <alignment horizontal="right" vertical="center"/>
    </xf>
    <xf numFmtId="0" fontId="15" fillId="2" borderId="0" xfId="35" applyFont="1" applyFill="1" applyAlignment="1">
      <alignment vertical="center"/>
    </xf>
    <xf numFmtId="2" fontId="15" fillId="2" borderId="0" xfId="35" applyNumberFormat="1" applyFont="1" applyFill="1" applyAlignment="1">
      <alignment vertical="center"/>
    </xf>
    <xf numFmtId="2" fontId="12" fillId="2" borderId="0" xfId="35" applyNumberFormat="1" applyFont="1" applyFill="1" applyAlignment="1">
      <alignment vertical="center"/>
    </xf>
    <xf numFmtId="4" fontId="12" fillId="2" borderId="0" xfId="35" applyNumberFormat="1" applyFont="1" applyFill="1" applyAlignment="1">
      <alignment vertical="center"/>
    </xf>
    <xf numFmtId="0" fontId="12" fillId="2" borderId="0" xfId="35" applyFont="1" applyFill="1" applyAlignment="1">
      <alignment horizontal="center" vertical="center"/>
    </xf>
    <xf numFmtId="4" fontId="7" fillId="2" borderId="0" xfId="35" applyNumberFormat="1" applyFont="1" applyFill="1" applyAlignment="1">
      <alignment vertical="center"/>
    </xf>
    <xf numFmtId="168" fontId="12" fillId="2" borderId="0" xfId="35" applyNumberFormat="1" applyFont="1" applyFill="1" applyAlignment="1">
      <alignment vertical="center"/>
    </xf>
    <xf numFmtId="166" fontId="12" fillId="2" borderId="0" xfId="35" applyNumberFormat="1" applyFont="1" applyFill="1" applyAlignment="1">
      <alignment vertical="center"/>
    </xf>
    <xf numFmtId="4" fontId="21" fillId="2" borderId="0" xfId="35" applyNumberFormat="1" applyFont="1" applyFill="1" applyAlignment="1">
      <alignment vertical="center"/>
    </xf>
    <xf numFmtId="168" fontId="122" fillId="2" borderId="0" xfId="35" applyNumberFormat="1" applyFont="1" applyFill="1" applyAlignment="1">
      <alignment vertical="center"/>
    </xf>
    <xf numFmtId="0" fontId="7" fillId="2" borderId="0" xfId="35" applyFont="1" applyFill="1" applyAlignment="1">
      <alignment vertical="center"/>
    </xf>
    <xf numFmtId="0" fontId="53" fillId="2" borderId="0" xfId="36" applyFont="1" applyFill="1" applyBorder="1" applyAlignment="1" applyProtection="1">
      <alignment horizontal="left" vertical="center"/>
    </xf>
    <xf numFmtId="0" fontId="15" fillId="2" borderId="0" xfId="36" applyFont="1" applyFill="1" applyBorder="1" applyAlignment="1">
      <alignment vertical="center"/>
    </xf>
    <xf numFmtId="0" fontId="15" fillId="2" borderId="0" xfId="36" applyFont="1" applyFill="1" applyBorder="1" applyAlignment="1" applyProtection="1">
      <alignment vertical="center"/>
    </xf>
    <xf numFmtId="4" fontId="15" fillId="2" borderId="0" xfId="36" applyNumberFormat="1" applyFont="1" applyFill="1" applyBorder="1" applyAlignment="1">
      <alignment vertical="center"/>
    </xf>
    <xf numFmtId="0" fontId="12" fillId="2" borderId="0" xfId="37" applyFont="1" applyFill="1"/>
    <xf numFmtId="0" fontId="8" fillId="2" borderId="0" xfId="36" applyFont="1" applyFill="1" applyBorder="1" applyAlignment="1" applyProtection="1">
      <alignment horizontal="left" vertical="center"/>
    </xf>
    <xf numFmtId="0" fontId="11" fillId="7" borderId="78" xfId="36" applyFont="1" applyFill="1" applyBorder="1" applyAlignment="1">
      <alignment vertical="center"/>
    </xf>
    <xf numFmtId="0" fontId="8" fillId="7" borderId="264" xfId="36" applyFont="1" applyFill="1" applyBorder="1" applyAlignment="1">
      <alignment horizontal="center" vertical="center"/>
    </xf>
    <xf numFmtId="0" fontId="8" fillId="7" borderId="221" xfId="36" applyFont="1" applyFill="1" applyBorder="1" applyAlignment="1">
      <alignment horizontal="center" vertical="center"/>
    </xf>
    <xf numFmtId="4" fontId="8" fillId="7" borderId="232" xfId="36" applyNumberFormat="1" applyFont="1" applyFill="1" applyBorder="1" applyAlignment="1">
      <alignment horizontal="centerContinuous" vertical="center"/>
    </xf>
    <xf numFmtId="4" fontId="8" fillId="7" borderId="234" xfId="36" applyNumberFormat="1" applyFont="1" applyFill="1" applyBorder="1" applyAlignment="1">
      <alignment horizontal="centerContinuous" vertical="center"/>
    </xf>
    <xf numFmtId="0" fontId="8" fillId="7" borderId="62" xfId="36" applyFont="1" applyFill="1" applyBorder="1" applyAlignment="1" applyProtection="1">
      <alignment horizontal="centerContinuous" vertical="center"/>
    </xf>
    <xf numFmtId="0" fontId="8" fillId="7" borderId="265" xfId="36" applyFont="1" applyFill="1" applyBorder="1" applyAlignment="1" applyProtection="1">
      <alignment horizontal="center" vertical="center"/>
    </xf>
    <xf numFmtId="0" fontId="8" fillId="7" borderId="71" xfId="36" applyFont="1" applyFill="1" applyBorder="1" applyAlignment="1" applyProtection="1">
      <alignment horizontal="center" vertical="center"/>
    </xf>
    <xf numFmtId="0" fontId="8" fillId="7" borderId="273" xfId="36" applyFont="1" applyFill="1" applyBorder="1" applyAlignment="1" applyProtection="1">
      <alignment horizontal="center" vertical="center"/>
    </xf>
    <xf numFmtId="0" fontId="8" fillId="7" borderId="274" xfId="36" applyFont="1" applyFill="1" applyBorder="1" applyAlignment="1" applyProtection="1">
      <alignment horizontal="center" vertical="center"/>
    </xf>
    <xf numFmtId="0" fontId="11" fillId="7" borderId="64" xfId="36" applyFont="1" applyFill="1" applyBorder="1" applyAlignment="1">
      <alignment vertical="center"/>
    </xf>
    <xf numFmtId="0" fontId="8" fillId="7" borderId="270" xfId="36" applyFont="1" applyFill="1" applyBorder="1" applyAlignment="1" applyProtection="1">
      <alignment horizontal="center" vertical="center"/>
    </xf>
    <xf numFmtId="0" fontId="8" fillId="7" borderId="75" xfId="36" applyFont="1" applyFill="1" applyBorder="1" applyAlignment="1" applyProtection="1">
      <alignment horizontal="center" vertical="center"/>
    </xf>
    <xf numFmtId="0" fontId="8" fillId="7" borderId="76" xfId="36" applyFont="1" applyFill="1" applyBorder="1" applyAlignment="1" applyProtection="1">
      <alignment horizontal="center" vertical="center"/>
    </xf>
    <xf numFmtId="17" fontId="8" fillId="20" borderId="62" xfId="36" applyNumberFormat="1" applyFont="1" applyFill="1" applyBorder="1" applyAlignment="1" applyProtection="1">
      <alignment horizontal="left" vertical="center"/>
    </xf>
    <xf numFmtId="37" fontId="11" fillId="2" borderId="265" xfId="36" applyNumberFormat="1" applyFont="1" applyFill="1" applyBorder="1" applyAlignment="1" applyProtection="1">
      <alignment horizontal="center"/>
    </xf>
    <xf numFmtId="37" fontId="11" fillId="2" borderId="71" xfId="36" applyNumberFormat="1" applyFont="1" applyFill="1" applyBorder="1" applyAlignment="1" applyProtection="1">
      <alignment horizontal="center"/>
    </xf>
    <xf numFmtId="37" fontId="8" fillId="2" borderId="71" xfId="36" applyNumberFormat="1" applyFont="1" applyFill="1" applyBorder="1" applyAlignment="1" applyProtection="1">
      <alignment horizontal="center"/>
    </xf>
    <xf numFmtId="37" fontId="8" fillId="2" borderId="72" xfId="36" applyNumberFormat="1" applyFont="1" applyFill="1" applyBorder="1" applyAlignment="1" applyProtection="1">
      <alignment horizontal="center"/>
    </xf>
    <xf numFmtId="37" fontId="11" fillId="2" borderId="265" xfId="36" applyNumberFormat="1" applyFont="1" applyFill="1" applyBorder="1" applyAlignment="1" applyProtection="1">
      <alignment horizontal="center" vertical="center"/>
    </xf>
    <xf numFmtId="37" fontId="11" fillId="2" borderId="71" xfId="36" applyNumberFormat="1" applyFont="1" applyFill="1" applyBorder="1" applyAlignment="1" applyProtection="1">
      <alignment horizontal="center" vertical="center"/>
    </xf>
    <xf numFmtId="37" fontId="8" fillId="2" borderId="71" xfId="36" applyNumberFormat="1" applyFont="1" applyFill="1" applyBorder="1" applyAlignment="1" applyProtection="1">
      <alignment horizontal="center" vertical="center"/>
    </xf>
    <xf numFmtId="37" fontId="8" fillId="2" borderId="72" xfId="36" applyNumberFormat="1" applyFont="1" applyFill="1" applyBorder="1" applyAlignment="1" applyProtection="1">
      <alignment horizontal="center" vertical="center"/>
    </xf>
    <xf numFmtId="17" fontId="8" fillId="21" borderId="62" xfId="36" applyNumberFormat="1" applyFont="1" applyFill="1" applyBorder="1" applyAlignment="1" applyProtection="1">
      <alignment horizontal="left" vertical="center"/>
    </xf>
    <xf numFmtId="17" fontId="8" fillId="7" borderId="62" xfId="36" applyNumberFormat="1" applyFont="1" applyFill="1" applyBorder="1" applyAlignment="1" applyProtection="1">
      <alignment horizontal="left" vertical="center"/>
    </xf>
    <xf numFmtId="0" fontId="12" fillId="2" borderId="0" xfId="37" applyFont="1" applyFill="1" applyBorder="1"/>
    <xf numFmtId="17" fontId="8" fillId="7" borderId="205" xfId="36" applyNumberFormat="1" applyFont="1" applyFill="1" applyBorder="1" applyAlignment="1" applyProtection="1">
      <alignment horizontal="left" vertical="center"/>
    </xf>
    <xf numFmtId="37" fontId="11" fillId="2" borderId="289" xfId="36" applyNumberFormat="1" applyFont="1" applyFill="1" applyBorder="1" applyAlignment="1" applyProtection="1">
      <alignment horizontal="center" vertical="center"/>
    </xf>
    <xf numFmtId="37" fontId="11" fillId="2" borderId="6" xfId="36" applyNumberFormat="1" applyFont="1" applyFill="1" applyBorder="1" applyAlignment="1" applyProtection="1">
      <alignment horizontal="center" vertical="center"/>
    </xf>
    <xf numFmtId="37" fontId="8" fillId="2" borderId="6" xfId="36" applyNumberFormat="1" applyFont="1" applyFill="1" applyBorder="1" applyAlignment="1" applyProtection="1">
      <alignment horizontal="center" vertical="center"/>
    </xf>
    <xf numFmtId="37" fontId="8" fillId="2" borderId="92" xfId="36" applyNumberFormat="1" applyFont="1" applyFill="1" applyBorder="1" applyAlignment="1" applyProtection="1">
      <alignment horizontal="center" vertical="center"/>
    </xf>
    <xf numFmtId="17" fontId="8" fillId="7" borderId="64" xfId="36" applyNumberFormat="1" applyFont="1" applyFill="1" applyBorder="1" applyAlignment="1" applyProtection="1">
      <alignment horizontal="left" vertical="center"/>
    </xf>
    <xf numFmtId="37" fontId="11" fillId="2" borderId="270" xfId="36" applyNumberFormat="1" applyFont="1" applyFill="1" applyBorder="1" applyAlignment="1" applyProtection="1">
      <alignment horizontal="center" vertical="center"/>
    </xf>
    <xf numFmtId="37" fontId="11" fillId="2" borderId="75" xfId="36" applyNumberFormat="1" applyFont="1" applyFill="1" applyBorder="1" applyAlignment="1" applyProtection="1">
      <alignment horizontal="center" vertical="center"/>
    </xf>
    <xf numFmtId="37" fontId="8" fillId="2" borderId="290" xfId="36" applyNumberFormat="1" applyFont="1" applyFill="1" applyBorder="1" applyAlignment="1" applyProtection="1">
      <alignment horizontal="center" vertical="center"/>
    </xf>
    <xf numFmtId="37" fontId="8" fillId="2" borderId="76" xfId="36" applyNumberFormat="1" applyFont="1" applyFill="1" applyBorder="1" applyAlignment="1" applyProtection="1">
      <alignment horizontal="center" vertical="center"/>
    </xf>
    <xf numFmtId="0" fontId="46" fillId="2" borderId="0" xfId="33" applyFont="1" applyFill="1" applyAlignment="1">
      <alignment vertical="center"/>
    </xf>
    <xf numFmtId="0" fontId="123" fillId="2" borderId="0" xfId="27" applyFont="1" applyFill="1" applyAlignment="1">
      <alignment vertical="center"/>
    </xf>
    <xf numFmtId="0" fontId="124" fillId="2" borderId="0" xfId="27" applyFont="1" applyFill="1" applyAlignment="1">
      <alignment vertical="center"/>
    </xf>
    <xf numFmtId="0" fontId="125" fillId="0" borderId="0" xfId="0" applyFont="1"/>
    <xf numFmtId="0" fontId="124" fillId="2" borderId="0" xfId="27" applyFont="1" applyFill="1" applyAlignment="1">
      <alignment vertical="center" textRotation="135"/>
    </xf>
    <xf numFmtId="0" fontId="126" fillId="4" borderId="291" xfId="27" applyFont="1" applyFill="1" applyBorder="1" applyAlignment="1">
      <alignment vertical="center"/>
    </xf>
    <xf numFmtId="0" fontId="126" fillId="4" borderId="221" xfId="27" applyFont="1" applyFill="1" applyBorder="1" applyAlignment="1">
      <alignment vertical="center"/>
    </xf>
    <xf numFmtId="0" fontId="123" fillId="4" borderId="74" xfId="27" applyFont="1" applyFill="1" applyBorder="1" applyAlignment="1">
      <alignment horizontal="center" vertical="center" wrapText="1"/>
    </xf>
    <xf numFmtId="0" fontId="123" fillId="4" borderId="75" xfId="27" applyFont="1" applyFill="1" applyBorder="1" applyAlignment="1">
      <alignment horizontal="center" vertical="center" wrapText="1"/>
    </xf>
    <xf numFmtId="0" fontId="123" fillId="4" borderId="76" xfId="27" applyFont="1" applyFill="1" applyBorder="1" applyAlignment="1">
      <alignment horizontal="center" vertical="center" wrapText="1"/>
    </xf>
    <xf numFmtId="17" fontId="123" fillId="24" borderId="70" xfId="27" applyNumberFormat="1" applyFont="1" applyFill="1" applyBorder="1" applyAlignment="1">
      <alignment horizontal="left" vertical="center"/>
    </xf>
    <xf numFmtId="3" fontId="127" fillId="2" borderId="71" xfId="27" applyNumberFormat="1" applyFont="1" applyFill="1" applyBorder="1" applyAlignment="1">
      <alignment horizontal="center" vertical="center"/>
    </xf>
    <xf numFmtId="3" fontId="127" fillId="2" borderId="72" xfId="27" applyNumberFormat="1" applyFont="1" applyFill="1" applyBorder="1" applyAlignment="1">
      <alignment horizontal="center" vertical="center"/>
    </xf>
    <xf numFmtId="17" fontId="123" fillId="13" borderId="70" xfId="27" applyNumberFormat="1" applyFont="1" applyFill="1" applyBorder="1" applyAlignment="1">
      <alignment horizontal="left" vertical="center"/>
    </xf>
    <xf numFmtId="17" fontId="123" fillId="4" borderId="70" xfId="27" applyNumberFormat="1" applyFont="1" applyFill="1" applyBorder="1" applyAlignment="1">
      <alignment horizontal="left" vertical="center"/>
    </xf>
    <xf numFmtId="3" fontId="125" fillId="2" borderId="71" xfId="27" applyNumberFormat="1" applyFont="1" applyFill="1" applyBorder="1" applyAlignment="1">
      <alignment horizontal="center" vertical="center"/>
    </xf>
    <xf numFmtId="3" fontId="125" fillId="2" borderId="72" xfId="27" applyNumberFormat="1" applyFont="1" applyFill="1" applyBorder="1" applyAlignment="1">
      <alignment horizontal="center" vertical="center"/>
    </xf>
    <xf numFmtId="17" fontId="123" fillId="4" borderId="74" xfId="27" applyNumberFormat="1" applyFont="1" applyFill="1" applyBorder="1" applyAlignment="1">
      <alignment horizontal="left" vertical="center"/>
    </xf>
    <xf numFmtId="3" fontId="125" fillId="2" borderId="75" xfId="27" applyNumberFormat="1" applyFont="1" applyFill="1" applyBorder="1" applyAlignment="1">
      <alignment horizontal="center" vertical="center"/>
    </xf>
    <xf numFmtId="3" fontId="125" fillId="2" borderId="76" xfId="27" applyNumberFormat="1" applyFont="1" applyFill="1" applyBorder="1" applyAlignment="1">
      <alignment horizontal="center" vertical="center"/>
    </xf>
    <xf numFmtId="0" fontId="92" fillId="2" borderId="0" xfId="27" applyFont="1" applyFill="1" applyAlignment="1">
      <alignment vertical="center"/>
    </xf>
    <xf numFmtId="0" fontId="92" fillId="2" borderId="0" xfId="27" applyFont="1" applyFill="1"/>
    <xf numFmtId="0" fontId="124" fillId="2" borderId="0" xfId="38" applyFont="1" applyFill="1" applyAlignment="1">
      <alignment vertical="center"/>
    </xf>
    <xf numFmtId="0" fontId="93" fillId="2" borderId="0" xfId="38" applyFont="1" applyFill="1" applyAlignment="1">
      <alignment vertical="center"/>
    </xf>
    <xf numFmtId="0" fontId="125" fillId="2" borderId="0" xfId="38" applyFont="1" applyFill="1" applyAlignment="1">
      <alignment vertical="center"/>
    </xf>
    <xf numFmtId="0" fontId="93" fillId="2" borderId="0" xfId="38" applyFont="1" applyFill="1" applyAlignment="1">
      <alignment horizontal="left" vertical="top"/>
    </xf>
    <xf numFmtId="0" fontId="123" fillId="2" borderId="0" xfId="38" applyFont="1" applyFill="1" applyAlignment="1">
      <alignment vertical="center"/>
    </xf>
    <xf numFmtId="0" fontId="92" fillId="2" borderId="0" xfId="38" applyFont="1" applyFill="1" applyAlignment="1">
      <alignment vertical="center"/>
    </xf>
    <xf numFmtId="0" fontId="123" fillId="4" borderId="294" xfId="38" applyFont="1" applyFill="1" applyBorder="1" applyAlignment="1">
      <alignment horizontal="center" vertical="center" wrapText="1"/>
    </xf>
    <xf numFmtId="0" fontId="123" fillId="4" borderId="295" xfId="38" applyFont="1" applyFill="1" applyBorder="1" applyAlignment="1">
      <alignment horizontal="center" vertical="center" wrapText="1"/>
    </xf>
    <xf numFmtId="0" fontId="123" fillId="4" borderId="296" xfId="38" applyFont="1" applyFill="1" applyBorder="1" applyAlignment="1">
      <alignment horizontal="center" vertical="center" wrapText="1"/>
    </xf>
    <xf numFmtId="0" fontId="123" fillId="4" borderId="292" xfId="38" applyFont="1" applyFill="1" applyBorder="1" applyAlignment="1">
      <alignment horizontal="center" vertical="center" wrapText="1"/>
    </xf>
    <xf numFmtId="0" fontId="123" fillId="4" borderId="297" xfId="38" applyFont="1" applyFill="1" applyBorder="1" applyAlignment="1">
      <alignment horizontal="center" vertical="center" wrapText="1"/>
    </xf>
    <xf numFmtId="0" fontId="123" fillId="4" borderId="298" xfId="38" applyFont="1" applyFill="1" applyBorder="1" applyAlignment="1">
      <alignment horizontal="center" vertical="center" wrapText="1"/>
    </xf>
    <xf numFmtId="0" fontId="128" fillId="2" borderId="0" xfId="38" applyFont="1" applyFill="1" applyAlignment="1">
      <alignment horizontal="center" vertical="center"/>
    </xf>
    <xf numFmtId="0" fontId="126" fillId="2" borderId="0" xfId="38" applyFont="1" applyFill="1" applyAlignment="1">
      <alignment horizontal="center" vertical="center"/>
    </xf>
    <xf numFmtId="17" fontId="128" fillId="2" borderId="299" xfId="38" applyNumberFormat="1" applyFont="1" applyFill="1" applyBorder="1" applyAlignment="1">
      <alignment horizontal="center" vertical="center" wrapText="1"/>
    </xf>
    <xf numFmtId="164" fontId="92" fillId="2" borderId="300" xfId="39" applyNumberFormat="1" applyFont="1" applyFill="1" applyBorder="1" applyAlignment="1">
      <alignment horizontal="right" vertical="center" wrapText="1"/>
    </xf>
    <xf numFmtId="164" fontId="92" fillId="2" borderId="301" xfId="39" applyNumberFormat="1" applyFont="1" applyFill="1" applyBorder="1" applyAlignment="1">
      <alignment horizontal="right" vertical="center" wrapText="1"/>
    </xf>
    <xf numFmtId="164" fontId="92" fillId="2" borderId="302" xfId="39" applyNumberFormat="1" applyFont="1" applyFill="1" applyBorder="1" applyAlignment="1">
      <alignment horizontal="right" vertical="center" wrapText="1"/>
    </xf>
    <xf numFmtId="164" fontId="92" fillId="2" borderId="303" xfId="39" applyNumberFormat="1" applyFont="1" applyFill="1" applyBorder="1" applyAlignment="1">
      <alignment horizontal="right" vertical="center" wrapText="1"/>
    </xf>
    <xf numFmtId="164" fontId="92" fillId="2" borderId="304" xfId="39" applyNumberFormat="1" applyFont="1" applyFill="1" applyBorder="1" applyAlignment="1">
      <alignment horizontal="right" vertical="center" wrapText="1"/>
    </xf>
    <xf numFmtId="17" fontId="128" fillId="2" borderId="305" xfId="38" applyNumberFormat="1" applyFont="1" applyFill="1" applyBorder="1" applyAlignment="1">
      <alignment horizontal="center" vertical="center" wrapText="1"/>
    </xf>
    <xf numFmtId="164" fontId="92" fillId="2" borderId="306" xfId="39" applyNumberFormat="1" applyFont="1" applyFill="1" applyBorder="1" applyAlignment="1">
      <alignment horizontal="right" vertical="center" wrapText="1"/>
    </xf>
    <xf numFmtId="164" fontId="92" fillId="2" borderId="307" xfId="39" applyNumberFormat="1" applyFont="1" applyFill="1" applyBorder="1" applyAlignment="1">
      <alignment horizontal="right" vertical="center" wrapText="1"/>
    </xf>
    <xf numFmtId="164" fontId="92" fillId="2" borderId="308" xfId="39" applyNumberFormat="1" applyFont="1" applyFill="1" applyBorder="1" applyAlignment="1">
      <alignment horizontal="right" vertical="center" wrapText="1"/>
    </xf>
    <xf numFmtId="164" fontId="92" fillId="2" borderId="309" xfId="39" applyNumberFormat="1" applyFont="1" applyFill="1" applyBorder="1" applyAlignment="1">
      <alignment horizontal="right" vertical="center" wrapText="1"/>
    </xf>
    <xf numFmtId="164" fontId="92" fillId="2" borderId="310" xfId="39" applyNumberFormat="1" applyFont="1" applyFill="1" applyBorder="1" applyAlignment="1">
      <alignment horizontal="right" vertical="center" wrapText="1"/>
    </xf>
    <xf numFmtId="17" fontId="128" fillId="2" borderId="205" xfId="38" applyNumberFormat="1" applyFont="1" applyFill="1" applyBorder="1" applyAlignment="1">
      <alignment horizontal="center" vertical="center" wrapText="1"/>
    </xf>
    <xf numFmtId="164" fontId="92" fillId="2" borderId="70" xfId="39" applyNumberFormat="1" applyFont="1" applyFill="1" applyBorder="1" applyAlignment="1">
      <alignment horizontal="right" vertical="center" wrapText="1"/>
    </xf>
    <xf numFmtId="164" fontId="92" fillId="2" borderId="244" xfId="39" applyNumberFormat="1" applyFont="1" applyFill="1" applyBorder="1" applyAlignment="1">
      <alignment horizontal="right" vertical="center" wrapText="1"/>
    </xf>
    <xf numFmtId="164" fontId="92" fillId="2" borderId="71" xfId="39" applyNumberFormat="1" applyFont="1" applyFill="1" applyBorder="1" applyAlignment="1">
      <alignment horizontal="right" vertical="center" wrapText="1"/>
    </xf>
    <xf numFmtId="17" fontId="128" fillId="2" borderId="311" xfId="38" applyNumberFormat="1" applyFont="1" applyFill="1" applyBorder="1" applyAlignment="1">
      <alignment horizontal="center" vertical="center" wrapText="1"/>
    </xf>
    <xf numFmtId="164" fontId="92" fillId="2" borderId="312" xfId="39" applyNumberFormat="1" applyFont="1" applyFill="1" applyBorder="1" applyAlignment="1">
      <alignment horizontal="right" vertical="center" wrapText="1"/>
    </xf>
    <xf numFmtId="164" fontId="92" fillId="2" borderId="313" xfId="39" applyNumberFormat="1" applyFont="1" applyFill="1" applyBorder="1" applyAlignment="1">
      <alignment horizontal="right" vertical="center" wrapText="1"/>
    </xf>
    <xf numFmtId="164" fontId="92" fillId="2" borderId="314" xfId="39" applyNumberFormat="1" applyFont="1" applyFill="1" applyBorder="1" applyAlignment="1">
      <alignment horizontal="right" vertical="center" wrapText="1"/>
    </xf>
    <xf numFmtId="17" fontId="123" fillId="13" borderId="205" xfId="27" applyNumberFormat="1" applyFont="1" applyFill="1" applyBorder="1" applyAlignment="1">
      <alignment horizontal="left" vertical="center"/>
    </xf>
    <xf numFmtId="3" fontId="127" fillId="2" borderId="70" xfId="27" applyNumberFormat="1" applyFont="1" applyFill="1" applyBorder="1" applyAlignment="1">
      <alignment horizontal="center" vertical="center"/>
    </xf>
    <xf numFmtId="3" fontId="127" fillId="2" borderId="244" xfId="27" applyNumberFormat="1" applyFont="1" applyFill="1" applyBorder="1" applyAlignment="1">
      <alignment horizontal="center" vertical="center"/>
    </xf>
    <xf numFmtId="3" fontId="127" fillId="2" borderId="315" xfId="27" applyNumberFormat="1" applyFont="1" applyFill="1" applyBorder="1" applyAlignment="1">
      <alignment horizontal="center" vertical="center"/>
    </xf>
    <xf numFmtId="3" fontId="127" fillId="2" borderId="111" xfId="27" applyNumberFormat="1" applyFont="1" applyFill="1" applyBorder="1" applyAlignment="1">
      <alignment horizontal="center" vertical="center"/>
    </xf>
    <xf numFmtId="0" fontId="125" fillId="2" borderId="0" xfId="38" applyFont="1" applyFill="1" applyBorder="1" applyAlignment="1">
      <alignment vertical="center"/>
    </xf>
    <xf numFmtId="3" fontId="127" fillId="2" borderId="269" xfId="27" applyNumberFormat="1" applyFont="1" applyFill="1" applyBorder="1" applyAlignment="1">
      <alignment horizontal="center" vertical="center"/>
    </xf>
    <xf numFmtId="17" fontId="123" fillId="4" borderId="205" xfId="27" applyNumberFormat="1" applyFont="1" applyFill="1" applyBorder="1" applyAlignment="1">
      <alignment horizontal="left" vertical="center"/>
    </xf>
    <xf numFmtId="3" fontId="125" fillId="2" borderId="70" xfId="27" applyNumberFormat="1" applyFont="1" applyFill="1" applyBorder="1" applyAlignment="1">
      <alignment horizontal="center" vertical="center"/>
    </xf>
    <xf numFmtId="3" fontId="125" fillId="2" borderId="244" xfId="27" applyNumberFormat="1" applyFont="1" applyFill="1" applyBorder="1" applyAlignment="1">
      <alignment horizontal="center" vertical="center"/>
    </xf>
    <xf numFmtId="3" fontId="125" fillId="2" borderId="315" xfId="27" applyNumberFormat="1" applyFont="1" applyFill="1" applyBorder="1" applyAlignment="1">
      <alignment horizontal="center" vertical="center"/>
    </xf>
    <xf numFmtId="3" fontId="125" fillId="2" borderId="269" xfId="27" applyNumberFormat="1" applyFont="1" applyFill="1" applyBorder="1" applyAlignment="1">
      <alignment horizontal="center" vertical="center"/>
    </xf>
    <xf numFmtId="3" fontId="125" fillId="2" borderId="111" xfId="27" applyNumberFormat="1" applyFont="1" applyFill="1" applyBorder="1" applyAlignment="1">
      <alignment horizontal="center" vertical="center"/>
    </xf>
    <xf numFmtId="17" fontId="123" fillId="4" borderId="66" xfId="27" applyNumberFormat="1" applyFont="1" applyFill="1" applyBorder="1" applyAlignment="1">
      <alignment horizontal="left" vertical="center"/>
    </xf>
    <xf numFmtId="3" fontId="125" fillId="2" borderId="74" xfId="27" applyNumberFormat="1" applyFont="1" applyFill="1" applyBorder="1" applyAlignment="1">
      <alignment horizontal="center" vertical="center"/>
    </xf>
    <xf numFmtId="3" fontId="125" fillId="2" borderId="253" xfId="27" applyNumberFormat="1" applyFont="1" applyFill="1" applyBorder="1" applyAlignment="1">
      <alignment horizontal="center" vertical="center"/>
    </xf>
    <xf numFmtId="3" fontId="125" fillId="2" borderId="316" xfId="27" applyNumberFormat="1" applyFont="1" applyFill="1" applyBorder="1" applyAlignment="1">
      <alignment horizontal="center" vertical="center"/>
    </xf>
    <xf numFmtId="3" fontId="125" fillId="2" borderId="268" xfId="27" applyNumberFormat="1" applyFont="1" applyFill="1" applyBorder="1" applyAlignment="1">
      <alignment horizontal="center" vertical="center"/>
    </xf>
    <xf numFmtId="0" fontId="130" fillId="2" borderId="0" xfId="38" applyFont="1" applyFill="1" applyAlignment="1">
      <alignment vertical="center"/>
    </xf>
    <xf numFmtId="0" fontId="131" fillId="2" borderId="0" xfId="38" applyFont="1" applyFill="1" applyAlignment="1">
      <alignment vertical="center"/>
    </xf>
    <xf numFmtId="0" fontId="92" fillId="2" borderId="0" xfId="38" applyFont="1" applyFill="1" applyBorder="1" applyAlignment="1">
      <alignment vertical="center"/>
    </xf>
    <xf numFmtId="0" fontId="124" fillId="2" borderId="0" xfId="38" applyFont="1" applyFill="1" applyBorder="1" applyAlignment="1">
      <alignment horizontal="left" vertical="center"/>
    </xf>
    <xf numFmtId="0" fontId="93" fillId="2" borderId="0" xfId="38" applyFont="1" applyFill="1" applyBorder="1" applyAlignment="1">
      <alignment vertical="center"/>
    </xf>
    <xf numFmtId="0" fontId="132" fillId="2" borderId="0" xfId="38" applyFont="1" applyFill="1" applyBorder="1" applyAlignment="1">
      <alignment vertical="center"/>
    </xf>
    <xf numFmtId="0" fontId="133" fillId="2" borderId="0" xfId="38" applyFont="1" applyFill="1" applyBorder="1" applyAlignment="1">
      <alignment horizontal="left" vertical="center"/>
    </xf>
    <xf numFmtId="0" fontId="92" fillId="2" borderId="0" xfId="38" applyFont="1" applyFill="1" applyBorder="1" applyAlignment="1">
      <alignment horizontal="left" vertical="center" indent="1"/>
    </xf>
    <xf numFmtId="0" fontId="128" fillId="2" borderId="0" xfId="38" applyFont="1" applyFill="1" applyBorder="1" applyAlignment="1">
      <alignment horizontal="center" vertical="center"/>
    </xf>
    <xf numFmtId="0" fontId="134" fillId="2" borderId="0" xfId="38" applyFont="1" applyFill="1" applyBorder="1" applyAlignment="1">
      <alignment horizontal="left" vertical="center"/>
    </xf>
    <xf numFmtId="0" fontId="127" fillId="4" borderId="251" xfId="38" applyFont="1" applyFill="1" applyBorder="1" applyAlignment="1">
      <alignment horizontal="center" vertical="center"/>
    </xf>
    <xf numFmtId="187" fontId="126" fillId="4" borderId="251" xfId="38" applyNumberFormat="1" applyFont="1" applyFill="1" applyBorder="1" applyAlignment="1">
      <alignment horizontal="center" vertical="center"/>
    </xf>
    <xf numFmtId="187" fontId="123" fillId="4" borderId="251" xfId="38" applyNumberFormat="1" applyFont="1" applyFill="1" applyBorder="1" applyAlignment="1">
      <alignment horizontal="center" vertical="center"/>
    </xf>
    <xf numFmtId="0" fontId="43" fillId="2" borderId="0" xfId="38" applyFont="1" applyFill="1" applyBorder="1" applyAlignment="1">
      <alignment horizontal="center" vertical="center"/>
    </xf>
    <xf numFmtId="0" fontId="127" fillId="4" borderId="71" xfId="38" applyFont="1" applyFill="1" applyBorder="1" applyAlignment="1">
      <alignment vertical="center"/>
    </xf>
    <xf numFmtId="0" fontId="125" fillId="2" borderId="71" xfId="38" applyFont="1" applyFill="1" applyBorder="1" applyAlignment="1">
      <alignment horizontal="center" vertical="center"/>
    </xf>
    <xf numFmtId="0" fontId="125" fillId="2" borderId="71" xfId="38" applyFont="1" applyFill="1" applyBorder="1" applyAlignment="1">
      <alignment vertical="center"/>
    </xf>
    <xf numFmtId="0" fontId="127" fillId="2" borderId="71" xfId="38" applyFont="1" applyFill="1" applyBorder="1" applyAlignment="1">
      <alignment vertical="center"/>
    </xf>
    <xf numFmtId="3" fontId="125" fillId="2" borderId="71" xfId="38" applyNumberFormat="1" applyFont="1" applyFill="1" applyBorder="1" applyAlignment="1">
      <alignment vertical="center"/>
    </xf>
    <xf numFmtId="3" fontId="125" fillId="0" borderId="71" xfId="38" applyNumberFormat="1" applyFont="1" applyFill="1" applyBorder="1" applyAlignment="1">
      <alignment vertical="center"/>
    </xf>
    <xf numFmtId="3" fontId="92" fillId="2" borderId="0" xfId="38" applyNumberFormat="1" applyFont="1" applyFill="1" applyBorder="1" applyAlignment="1">
      <alignment vertical="center"/>
    </xf>
    <xf numFmtId="172" fontId="92" fillId="2" borderId="0" xfId="2" applyNumberFormat="1" applyFont="1" applyFill="1" applyBorder="1" applyAlignment="1">
      <alignment vertical="center"/>
    </xf>
    <xf numFmtId="0" fontId="134" fillId="2" borderId="0" xfId="38" applyFont="1" applyFill="1" applyBorder="1" applyAlignment="1">
      <alignment horizontal="left" vertical="center" wrapText="1"/>
    </xf>
    <xf numFmtId="0" fontId="127" fillId="4" borderId="71" xfId="38" applyFont="1" applyFill="1" applyBorder="1" applyAlignment="1">
      <alignment horizontal="left" vertical="center" indent="1"/>
    </xf>
    <xf numFmtId="166" fontId="125" fillId="2" borderId="71" xfId="38" applyNumberFormat="1" applyFont="1" applyFill="1" applyBorder="1" applyAlignment="1">
      <alignment vertical="center"/>
    </xf>
    <xf numFmtId="166" fontId="125" fillId="0" borderId="71" xfId="38" applyNumberFormat="1" applyFont="1" applyFill="1" applyBorder="1" applyAlignment="1">
      <alignment vertical="center"/>
    </xf>
    <xf numFmtId="0" fontId="127" fillId="4" borderId="71" xfId="38" applyFont="1" applyFill="1" applyBorder="1" applyAlignment="1">
      <alignment horizontal="centerContinuous" vertical="center"/>
    </xf>
    <xf numFmtId="0" fontId="125" fillId="25" borderId="317" xfId="38" applyFont="1" applyFill="1" applyBorder="1" applyAlignment="1">
      <alignment vertical="center"/>
    </xf>
    <xf numFmtId="0" fontId="127" fillId="25" borderId="317" xfId="38" applyFont="1" applyFill="1" applyBorder="1" applyAlignment="1">
      <alignment vertical="center"/>
    </xf>
    <xf numFmtId="0" fontId="125" fillId="0" borderId="251" xfId="38" applyFont="1" applyFill="1" applyBorder="1" applyAlignment="1">
      <alignment vertical="center"/>
    </xf>
    <xf numFmtId="190" fontId="125" fillId="2" borderId="71" xfId="40" applyNumberFormat="1" applyFont="1" applyFill="1" applyBorder="1" applyAlignment="1">
      <alignment vertical="center"/>
    </xf>
    <xf numFmtId="190" fontId="127" fillId="2" borderId="71" xfId="40" applyNumberFormat="1" applyFont="1" applyFill="1" applyBorder="1" applyAlignment="1">
      <alignment vertical="center"/>
    </xf>
    <xf numFmtId="3" fontId="126" fillId="0" borderId="71" xfId="38" applyNumberFormat="1" applyFont="1" applyFill="1" applyBorder="1" applyAlignment="1">
      <alignment vertical="center"/>
    </xf>
    <xf numFmtId="190" fontId="134" fillId="2" borderId="0" xfId="40" applyNumberFormat="1" applyFont="1" applyFill="1" applyBorder="1" applyAlignment="1">
      <alignment horizontal="left" vertical="center" wrapText="1"/>
    </xf>
    <xf numFmtId="190" fontId="92" fillId="2" borderId="0" xfId="40" applyNumberFormat="1" applyFont="1" applyFill="1" applyBorder="1" applyAlignment="1">
      <alignment horizontal="left" vertical="center" wrapText="1"/>
    </xf>
    <xf numFmtId="190" fontId="92" fillId="2" borderId="0" xfId="40" applyNumberFormat="1" applyFont="1" applyFill="1" applyBorder="1" applyAlignment="1">
      <alignment vertical="center"/>
    </xf>
    <xf numFmtId="164" fontId="125" fillId="2" borderId="71" xfId="40" applyNumberFormat="1" applyFont="1" applyFill="1" applyBorder="1" applyAlignment="1">
      <alignment horizontal="center" vertical="center"/>
    </xf>
    <xf numFmtId="164" fontId="127" fillId="2" borderId="71" xfId="40" applyNumberFormat="1" applyFont="1" applyFill="1" applyBorder="1" applyAlignment="1">
      <alignment horizontal="center" vertical="center"/>
    </xf>
    <xf numFmtId="0" fontId="92" fillId="2" borderId="0" xfId="38" applyFont="1" applyFill="1" applyBorder="1" applyAlignment="1">
      <alignment horizontal="left" vertical="center"/>
    </xf>
    <xf numFmtId="0" fontId="92" fillId="2" borderId="0" xfId="38" applyFont="1" applyFill="1" applyBorder="1" applyAlignment="1">
      <alignment horizontal="center" vertical="center"/>
    </xf>
    <xf numFmtId="190" fontId="127" fillId="4" borderId="71" xfId="40" applyNumberFormat="1" applyFont="1" applyFill="1" applyBorder="1" applyAlignment="1">
      <alignment vertical="center"/>
    </xf>
    <xf numFmtId="190" fontId="134" fillId="2" borderId="0" xfId="40" applyNumberFormat="1" applyFont="1" applyFill="1" applyBorder="1" applyAlignment="1">
      <alignment horizontal="left" vertical="center"/>
    </xf>
    <xf numFmtId="166" fontId="127" fillId="2" borderId="71" xfId="38" applyNumberFormat="1" applyFont="1" applyFill="1" applyBorder="1" applyAlignment="1">
      <alignment vertical="center"/>
    </xf>
    <xf numFmtId="166" fontId="135" fillId="2" borderId="71" xfId="38" applyNumberFormat="1" applyFont="1" applyFill="1" applyBorder="1" applyAlignment="1">
      <alignment vertical="center"/>
    </xf>
    <xf numFmtId="166" fontId="72" fillId="2" borderId="71" xfId="38" applyNumberFormat="1" applyFont="1" applyFill="1" applyBorder="1" applyAlignment="1">
      <alignment vertical="center"/>
    </xf>
    <xf numFmtId="0" fontId="136" fillId="4" borderId="71" xfId="38" applyFont="1" applyFill="1" applyBorder="1" applyAlignment="1">
      <alignment vertical="center"/>
    </xf>
    <xf numFmtId="0" fontId="136" fillId="4" borderId="71" xfId="38" applyFont="1" applyFill="1" applyBorder="1" applyAlignment="1">
      <alignment horizontal="left" vertical="center" wrapText="1"/>
    </xf>
    <xf numFmtId="168" fontId="125" fillId="2" borderId="71" xfId="38" applyNumberFormat="1" applyFont="1" applyFill="1" applyBorder="1" applyAlignment="1">
      <alignment vertical="center"/>
    </xf>
    <xf numFmtId="165" fontId="127" fillId="2" borderId="71" xfId="40" applyFont="1" applyFill="1" applyBorder="1" applyAlignment="1">
      <alignment vertical="center"/>
    </xf>
    <xf numFmtId="168" fontId="127" fillId="2" borderId="71" xfId="38" applyNumberFormat="1" applyFont="1" applyFill="1" applyBorder="1" applyAlignment="1">
      <alignment vertical="center"/>
    </xf>
    <xf numFmtId="168" fontId="51" fillId="2" borderId="71" xfId="38" applyNumberFormat="1" applyFont="1" applyFill="1" applyBorder="1" applyAlignment="1">
      <alignment vertical="center"/>
    </xf>
    <xf numFmtId="168" fontId="137" fillId="2" borderId="71" xfId="38" applyNumberFormat="1" applyFont="1" applyFill="1" applyBorder="1" applyAlignment="1">
      <alignment vertical="center"/>
    </xf>
    <xf numFmtId="0" fontId="127" fillId="4" borderId="247" xfId="38" applyFont="1" applyFill="1" applyBorder="1" applyAlignment="1">
      <alignment horizontal="left" vertical="center" indent="1"/>
    </xf>
    <xf numFmtId="0" fontId="92" fillId="2" borderId="247" xfId="38" applyFont="1" applyFill="1" applyBorder="1" applyAlignment="1">
      <alignment vertical="center"/>
    </xf>
    <xf numFmtId="0" fontId="125" fillId="2" borderId="247" xfId="38" applyFont="1" applyFill="1" applyBorder="1" applyAlignment="1">
      <alignment vertical="center"/>
    </xf>
    <xf numFmtId="0" fontId="124" fillId="2" borderId="0" xfId="38" applyFont="1" applyFill="1" applyBorder="1" applyAlignment="1">
      <alignment vertical="center"/>
    </xf>
    <xf numFmtId="0" fontId="93" fillId="2" borderId="0" xfId="38" applyFont="1" applyFill="1" applyBorder="1"/>
    <xf numFmtId="0" fontId="125" fillId="2" borderId="0" xfId="38" applyFont="1" applyFill="1" applyBorder="1"/>
    <xf numFmtId="0" fontId="137" fillId="2" borderId="0" xfId="38" applyFont="1" applyFill="1" applyAlignment="1">
      <alignment horizontal="left"/>
    </xf>
    <xf numFmtId="0" fontId="125" fillId="2" borderId="0" xfId="38" applyFont="1" applyFill="1"/>
    <xf numFmtId="0" fontId="127" fillId="4" borderId="318" xfId="38" applyFont="1" applyFill="1" applyBorder="1" applyAlignment="1">
      <alignment horizontal="center" vertical="center"/>
    </xf>
    <xf numFmtId="187" fontId="128" fillId="4" borderId="318" xfId="38" applyNumberFormat="1" applyFont="1" applyFill="1" applyBorder="1" applyAlignment="1">
      <alignment horizontal="center" vertical="center"/>
    </xf>
    <xf numFmtId="187" fontId="126" fillId="4" borderId="318" xfId="38" applyNumberFormat="1" applyFont="1" applyFill="1" applyBorder="1" applyAlignment="1">
      <alignment horizontal="center" vertical="center"/>
    </xf>
    <xf numFmtId="187" fontId="123" fillId="4" borderId="318" xfId="38" applyNumberFormat="1" applyFont="1" applyFill="1" applyBorder="1" applyAlignment="1">
      <alignment horizontal="center" vertical="center"/>
    </xf>
    <xf numFmtId="0" fontId="134" fillId="2" borderId="0" xfId="38" applyFont="1" applyFill="1" applyAlignment="1">
      <alignment horizontal="left" vertical="center"/>
    </xf>
    <xf numFmtId="0" fontId="92" fillId="2" borderId="0" xfId="38" applyFont="1" applyFill="1" applyAlignment="1">
      <alignment horizontal="center" vertical="center"/>
    </xf>
    <xf numFmtId="0" fontId="127" fillId="4" borderId="71" xfId="38" applyFont="1" applyFill="1" applyBorder="1" applyAlignment="1">
      <alignment horizontal="center" vertical="center"/>
    </xf>
    <xf numFmtId="17" fontId="128" fillId="25" borderId="71" xfId="38" applyNumberFormat="1" applyFont="1" applyFill="1" applyBorder="1" applyAlignment="1">
      <alignment vertical="center"/>
    </xf>
    <xf numFmtId="17" fontId="128" fillId="0" borderId="71" xfId="38" applyNumberFormat="1" applyFont="1" applyFill="1" applyBorder="1" applyAlignment="1">
      <alignment vertical="center"/>
    </xf>
    <xf numFmtId="0" fontId="127" fillId="4" borderId="71" xfId="38" applyFont="1" applyFill="1" applyBorder="1" applyAlignment="1">
      <alignment horizontal="left" vertical="center"/>
    </xf>
    <xf numFmtId="164" fontId="92" fillId="2" borderId="71" xfId="40" applyNumberFormat="1" applyFont="1" applyFill="1" applyBorder="1" applyAlignment="1">
      <alignment horizontal="center" vertical="center"/>
    </xf>
    <xf numFmtId="164" fontId="138" fillId="2" borderId="71" xfId="40" applyNumberFormat="1" applyFont="1" applyFill="1" applyBorder="1" applyAlignment="1">
      <alignment horizontal="center" vertical="center"/>
    </xf>
    <xf numFmtId="164" fontId="126" fillId="2" borderId="71" xfId="40" applyNumberFormat="1" applyFont="1" applyFill="1" applyBorder="1" applyAlignment="1">
      <alignment horizontal="center" vertical="center"/>
    </xf>
    <xf numFmtId="164" fontId="72" fillId="2" borderId="71" xfId="40" applyNumberFormat="1" applyFont="1" applyFill="1" applyBorder="1" applyAlignment="1">
      <alignment horizontal="center" vertical="center"/>
    </xf>
    <xf numFmtId="164" fontId="92" fillId="2" borderId="319" xfId="40" applyNumberFormat="1" applyFont="1" applyFill="1" applyBorder="1" applyAlignment="1">
      <alignment horizontal="center" vertical="center"/>
    </xf>
    <xf numFmtId="164" fontId="137" fillId="2" borderId="71" xfId="40" applyNumberFormat="1" applyFont="1" applyFill="1" applyBorder="1" applyAlignment="1">
      <alignment horizontal="center" vertical="center"/>
    </xf>
    <xf numFmtId="0" fontId="92" fillId="25" borderId="71" xfId="38" applyFont="1" applyFill="1" applyBorder="1" applyAlignment="1">
      <alignment horizontal="center" vertical="center"/>
    </xf>
    <xf numFmtId="0" fontId="125" fillId="0" borderId="251" xfId="38" applyFont="1" applyFill="1" applyBorder="1" applyAlignment="1">
      <alignment horizontal="center" vertical="center"/>
    </xf>
    <xf numFmtId="0" fontId="137" fillId="0" borderId="251" xfId="38" applyFont="1" applyFill="1" applyBorder="1" applyAlignment="1">
      <alignment horizontal="center" vertical="center"/>
    </xf>
    <xf numFmtId="164" fontId="92" fillId="2" borderId="320" xfId="40" applyNumberFormat="1" applyFont="1" applyFill="1" applyBorder="1" applyAlignment="1">
      <alignment horizontal="center" vertical="center"/>
    </xf>
    <xf numFmtId="164" fontId="138" fillId="2" borderId="320" xfId="40" applyNumberFormat="1" applyFont="1" applyFill="1" applyBorder="1" applyAlignment="1">
      <alignment horizontal="center" vertical="center"/>
    </xf>
    <xf numFmtId="0" fontId="127" fillId="4" borderId="247" xfId="38" applyFont="1" applyFill="1" applyBorder="1" applyAlignment="1">
      <alignment horizontal="left" vertical="center"/>
    </xf>
    <xf numFmtId="41" fontId="92" fillId="2" borderId="247" xfId="38" applyNumberFormat="1" applyFont="1" applyFill="1" applyBorder="1" applyAlignment="1">
      <alignment horizontal="center" vertical="center"/>
    </xf>
    <xf numFmtId="41" fontId="138" fillId="2" borderId="247" xfId="38" applyNumberFormat="1" applyFont="1" applyFill="1" applyBorder="1" applyAlignment="1">
      <alignment horizontal="center" vertical="center"/>
    </xf>
    <xf numFmtId="41" fontId="125" fillId="2" borderId="247" xfId="38" applyNumberFormat="1" applyFont="1" applyFill="1" applyBorder="1" applyAlignment="1">
      <alignment horizontal="center" vertical="center"/>
    </xf>
    <xf numFmtId="41" fontId="72" fillId="2" borderId="247" xfId="38" applyNumberFormat="1" applyFont="1" applyFill="1" applyBorder="1" applyAlignment="1">
      <alignment horizontal="center" vertical="center"/>
    </xf>
    <xf numFmtId="41" fontId="139" fillId="2" borderId="247" xfId="38" applyNumberFormat="1" applyFont="1" applyFill="1" applyBorder="1" applyAlignment="1">
      <alignment horizontal="center" vertical="center"/>
    </xf>
    <xf numFmtId="0" fontId="127" fillId="4" borderId="321" xfId="38" applyFont="1" applyFill="1" applyBorder="1" applyAlignment="1">
      <alignment horizontal="center" vertical="center"/>
    </xf>
    <xf numFmtId="187" fontId="128" fillId="4" borderId="322" xfId="38" applyNumberFormat="1" applyFont="1" applyFill="1" applyBorder="1" applyAlignment="1">
      <alignment horizontal="center" vertical="center"/>
    </xf>
    <xf numFmtId="187" fontId="128" fillId="4" borderId="323" xfId="38" applyNumberFormat="1" applyFont="1" applyFill="1" applyBorder="1" applyAlignment="1">
      <alignment horizontal="center" vertical="center"/>
    </xf>
    <xf numFmtId="187" fontId="126" fillId="4" borderId="323" xfId="38" applyNumberFormat="1" applyFont="1" applyFill="1" applyBorder="1" applyAlignment="1">
      <alignment horizontal="center" vertical="center"/>
    </xf>
    <xf numFmtId="187" fontId="123" fillId="4" borderId="323" xfId="38" applyNumberFormat="1" applyFont="1" applyFill="1" applyBorder="1" applyAlignment="1">
      <alignment horizontal="center" vertical="center"/>
    </xf>
    <xf numFmtId="0" fontId="127" fillId="4" borderId="6" xfId="38" applyFont="1" applyFill="1" applyBorder="1" applyAlignment="1">
      <alignment horizontal="center" vertical="center"/>
    </xf>
    <xf numFmtId="17" fontId="128" fillId="25" borderId="24" xfId="38" applyNumberFormat="1" applyFont="1" applyFill="1" applyBorder="1" applyAlignment="1">
      <alignment vertical="center"/>
    </xf>
    <xf numFmtId="17" fontId="128" fillId="0" borderId="24" xfId="38" applyNumberFormat="1" applyFont="1" applyFill="1" applyBorder="1" applyAlignment="1">
      <alignment vertical="center"/>
    </xf>
    <xf numFmtId="0" fontId="127" fillId="4" borderId="6" xfId="38" applyFont="1" applyFill="1" applyBorder="1" applyAlignment="1">
      <alignment horizontal="left" vertical="center"/>
    </xf>
    <xf numFmtId="164" fontId="92" fillId="2" borderId="24" xfId="40" applyNumberFormat="1" applyFont="1" applyFill="1" applyBorder="1" applyAlignment="1">
      <alignment horizontal="center" vertical="center"/>
    </xf>
    <xf numFmtId="164" fontId="138" fillId="2" borderId="24" xfId="40" applyNumberFormat="1" applyFont="1" applyFill="1" applyBorder="1" applyAlignment="1">
      <alignment horizontal="center" vertical="center"/>
    </xf>
    <xf numFmtId="164" fontId="125" fillId="2" borderId="24" xfId="40" applyNumberFormat="1" applyFont="1" applyFill="1" applyBorder="1" applyAlignment="1">
      <alignment horizontal="center" vertical="center"/>
    </xf>
    <xf numFmtId="190" fontId="134" fillId="2" borderId="0" xfId="40" applyNumberFormat="1" applyFont="1" applyFill="1" applyBorder="1" applyAlignment="1">
      <alignment vertical="center" wrapText="1"/>
    </xf>
    <xf numFmtId="0" fontId="0" fillId="0" borderId="0" xfId="0" applyAlignment="1">
      <alignment vertical="center"/>
    </xf>
    <xf numFmtId="164" fontId="92" fillId="2" borderId="19" xfId="40" applyNumberFormat="1" applyFont="1" applyFill="1" applyBorder="1" applyAlignment="1">
      <alignment horizontal="center" vertical="center"/>
    </xf>
    <xf numFmtId="0" fontId="92" fillId="25" borderId="24" xfId="38" applyFont="1" applyFill="1" applyBorder="1" applyAlignment="1">
      <alignment horizontal="center" vertical="center"/>
    </xf>
    <xf numFmtId="0" fontId="125" fillId="0" borderId="324" xfId="38" applyFont="1" applyFill="1" applyBorder="1" applyAlignment="1">
      <alignment horizontal="center" vertical="center"/>
    </xf>
    <xf numFmtId="0" fontId="125" fillId="0" borderId="325" xfId="38" applyFont="1" applyFill="1" applyBorder="1" applyAlignment="1">
      <alignment horizontal="center" vertical="center"/>
    </xf>
    <xf numFmtId="164" fontId="92" fillId="2" borderId="22" xfId="40" applyNumberFormat="1" applyFont="1" applyFill="1" applyBorder="1" applyAlignment="1">
      <alignment horizontal="center" vertical="center"/>
    </xf>
    <xf numFmtId="164" fontId="138" fillId="2" borderId="22" xfId="40" applyNumberFormat="1" applyFont="1" applyFill="1" applyBorder="1" applyAlignment="1">
      <alignment horizontal="center" vertical="center"/>
    </xf>
    <xf numFmtId="164" fontId="125" fillId="2" borderId="0" xfId="40" applyNumberFormat="1" applyFont="1" applyFill="1" applyBorder="1" applyAlignment="1">
      <alignment horizontal="center" vertical="center"/>
    </xf>
    <xf numFmtId="164" fontId="125" fillId="2" borderId="6" xfId="40" applyNumberFormat="1" applyFont="1" applyFill="1" applyBorder="1" applyAlignment="1">
      <alignment horizontal="center" vertical="center"/>
    </xf>
    <xf numFmtId="164" fontId="125" fillId="2" borderId="23" xfId="40" applyNumberFormat="1" applyFont="1" applyFill="1" applyBorder="1" applyAlignment="1">
      <alignment horizontal="center" vertical="center"/>
    </xf>
    <xf numFmtId="0" fontId="127" fillId="4" borderId="10" xfId="38" applyFont="1" applyFill="1" applyBorder="1" applyAlignment="1">
      <alignment horizontal="left" vertical="center"/>
    </xf>
    <xf numFmtId="41" fontId="92" fillId="2" borderId="19" xfId="38" applyNumberFormat="1" applyFont="1" applyFill="1" applyBorder="1" applyAlignment="1">
      <alignment horizontal="center" vertical="center"/>
    </xf>
    <xf numFmtId="41" fontId="138" fillId="2" borderId="19" xfId="38" applyNumberFormat="1" applyFont="1" applyFill="1" applyBorder="1" applyAlignment="1">
      <alignment horizontal="center" vertical="center"/>
    </xf>
    <xf numFmtId="41" fontId="138" fillId="2" borderId="25" xfId="38" applyNumberFormat="1" applyFont="1" applyFill="1" applyBorder="1" applyAlignment="1">
      <alignment horizontal="center" vertical="center"/>
    </xf>
    <xf numFmtId="41" fontId="138" fillId="2" borderId="10" xfId="38" applyNumberFormat="1" applyFont="1" applyFill="1" applyBorder="1" applyAlignment="1">
      <alignment horizontal="center" vertical="center"/>
    </xf>
    <xf numFmtId="0" fontId="131" fillId="2" borderId="0" xfId="38" applyFont="1" applyFill="1" applyBorder="1" applyAlignment="1">
      <alignment horizontal="left" vertical="center" indent="1"/>
    </xf>
    <xf numFmtId="0" fontId="8" fillId="0" borderId="0" xfId="28" applyFont="1" applyBorder="1"/>
    <xf numFmtId="0" fontId="2" fillId="0" borderId="0" xfId="28" applyFont="1"/>
    <xf numFmtId="0" fontId="2" fillId="0" borderId="0" xfId="28"/>
    <xf numFmtId="0" fontId="140" fillId="0" borderId="0" xfId="28" applyFont="1" applyBorder="1"/>
    <xf numFmtId="0" fontId="96" fillId="0" borderId="0" xfId="28" applyFont="1" applyAlignment="1">
      <alignment horizontal="right"/>
    </xf>
    <xf numFmtId="171" fontId="96" fillId="0" borderId="0" xfId="30" applyNumberFormat="1" applyFont="1" applyBorder="1" applyAlignment="1">
      <alignment horizontal="right"/>
    </xf>
    <xf numFmtId="171" fontId="59" fillId="0" borderId="0" xfId="30" applyNumberFormat="1" applyFont="1" applyBorder="1" applyAlignment="1">
      <alignment horizontal="right"/>
    </xf>
    <xf numFmtId="0" fontId="63" fillId="4" borderId="36" xfId="28" applyFont="1" applyFill="1" applyBorder="1" applyAlignment="1">
      <alignment horizontal="center"/>
    </xf>
    <xf numFmtId="17" fontId="63" fillId="26" borderId="36" xfId="28" applyNumberFormat="1" applyFont="1" applyFill="1" applyBorder="1" applyAlignment="1">
      <alignment horizontal="center"/>
    </xf>
    <xf numFmtId="17" fontId="63" fillId="4" borderId="36" xfId="28" applyNumberFormat="1" applyFont="1" applyFill="1" applyBorder="1" applyAlignment="1">
      <alignment horizontal="center"/>
    </xf>
    <xf numFmtId="0" fontId="30" fillId="4" borderId="45" xfId="28" applyFont="1" applyFill="1" applyBorder="1"/>
    <xf numFmtId="171" fontId="30" fillId="0" borderId="45" xfId="30" applyNumberFormat="1" applyFont="1" applyBorder="1" applyAlignment="1">
      <alignment horizontal="center"/>
    </xf>
    <xf numFmtId="171" fontId="30" fillId="0" borderId="45" xfId="30" applyNumberFormat="1" applyFont="1" applyBorder="1" applyAlignment="1">
      <alignment horizontal="right" indent="1"/>
    </xf>
    <xf numFmtId="171" fontId="30" fillId="0" borderId="45" xfId="30" applyNumberFormat="1" applyFont="1" applyFill="1" applyBorder="1" applyAlignment="1">
      <alignment horizontal="center"/>
    </xf>
    <xf numFmtId="171" fontId="30" fillId="0" borderId="45" xfId="30" applyNumberFormat="1" applyFont="1" applyFill="1" applyBorder="1" applyAlignment="1">
      <alignment horizontal="right" indent="1"/>
    </xf>
    <xf numFmtId="0" fontId="63" fillId="4" borderId="36" xfId="28" applyFont="1" applyFill="1" applyBorder="1" applyAlignment="1">
      <alignment horizontal="left"/>
    </xf>
    <xf numFmtId="171" fontId="63" fillId="0" borderId="36" xfId="30" applyNumberFormat="1" applyFont="1" applyBorder="1" applyAlignment="1">
      <alignment horizontal="center"/>
    </xf>
    <xf numFmtId="171" fontId="63" fillId="0" borderId="36" xfId="30" applyNumberFormat="1" applyFont="1" applyFill="1" applyBorder="1" applyAlignment="1">
      <alignment horizontal="center"/>
    </xf>
    <xf numFmtId="171" fontId="63" fillId="0" borderId="36" xfId="30" applyNumberFormat="1" applyFont="1" applyFill="1" applyBorder="1" applyAlignment="1">
      <alignment horizontal="right" indent="1"/>
    </xf>
    <xf numFmtId="0" fontId="38" fillId="0" borderId="0" xfId="28" applyFont="1" applyFill="1" applyBorder="1" applyAlignment="1">
      <alignment horizontal="left"/>
    </xf>
    <xf numFmtId="171" fontId="38" fillId="0" borderId="0" xfId="30" applyNumberFormat="1" applyFont="1" applyFill="1" applyBorder="1" applyAlignment="1">
      <alignment horizontal="center"/>
    </xf>
    <xf numFmtId="0" fontId="30" fillId="0" borderId="0" xfId="28" applyFont="1"/>
    <xf numFmtId="0" fontId="2" fillId="0" borderId="0" xfId="28" applyFont="1" applyFill="1" applyBorder="1"/>
    <xf numFmtId="0" fontId="30" fillId="0" borderId="0" xfId="28" applyFont="1" applyBorder="1" applyAlignment="1">
      <alignment horizontal="center"/>
    </xf>
    <xf numFmtId="171" fontId="30" fillId="0" borderId="45" xfId="30" applyNumberFormat="1" applyFont="1" applyBorder="1"/>
    <xf numFmtId="0" fontId="59" fillId="4" borderId="45" xfId="28" applyFont="1" applyFill="1" applyBorder="1"/>
    <xf numFmtId="171" fontId="59" fillId="0" borderId="45" xfId="30" applyNumberFormat="1" applyFont="1" applyBorder="1"/>
    <xf numFmtId="171" fontId="59" fillId="0" borderId="45" xfId="30" applyNumberFormat="1" applyFont="1" applyBorder="1" applyAlignment="1">
      <alignment horizontal="right" indent="1"/>
    </xf>
    <xf numFmtId="0" fontId="141" fillId="0" borderId="0" xfId="28" applyFont="1"/>
    <xf numFmtId="0" fontId="63" fillId="4" borderId="36" xfId="28" applyFont="1" applyFill="1" applyBorder="1"/>
    <xf numFmtId="171" fontId="63" fillId="0" borderId="36" xfId="30" applyNumberFormat="1" applyFont="1" applyBorder="1"/>
    <xf numFmtId="171" fontId="63" fillId="0" borderId="36" xfId="30" applyNumberFormat="1" applyFont="1" applyFill="1" applyBorder="1"/>
    <xf numFmtId="0" fontId="60" fillId="0" borderId="0" xfId="28" applyFont="1" applyFill="1" applyBorder="1" applyAlignment="1">
      <alignment horizontal="left" vertical="top"/>
    </xf>
    <xf numFmtId="0" fontId="30" fillId="0" borderId="0" xfId="28" applyFont="1" applyBorder="1" applyAlignment="1">
      <alignment vertical="top"/>
    </xf>
    <xf numFmtId="0" fontId="2" fillId="0" borderId="0" xfId="28" applyFont="1" applyBorder="1" applyAlignment="1">
      <alignment vertical="top"/>
    </xf>
    <xf numFmtId="0" fontId="60" fillId="0" borderId="0" xfId="28" applyFont="1" applyFill="1" applyBorder="1" applyAlignment="1">
      <alignment vertical="top"/>
    </xf>
    <xf numFmtId="0" fontId="30" fillId="0" borderId="0" xfId="28" applyFont="1" applyBorder="1"/>
    <xf numFmtId="0" fontId="2" fillId="0" borderId="0" xfId="28" applyFont="1" applyBorder="1"/>
    <xf numFmtId="164" fontId="2" fillId="0" borderId="0" xfId="28" applyNumberFormat="1" applyFont="1" applyBorder="1"/>
    <xf numFmtId="172" fontId="2" fillId="0" borderId="0" xfId="26" applyNumberFormat="1" applyFont="1"/>
    <xf numFmtId="0" fontId="46" fillId="2" borderId="0" xfId="27" applyFont="1" applyFill="1"/>
    <xf numFmtId="0" fontId="11" fillId="4" borderId="59" xfId="27" applyFont="1" applyFill="1" applyBorder="1"/>
    <xf numFmtId="17" fontId="8" fillId="4" borderId="60" xfId="27" applyNumberFormat="1" applyFont="1" applyFill="1" applyBorder="1" applyAlignment="1">
      <alignment horizontal="center"/>
    </xf>
    <xf numFmtId="17" fontId="8" fillId="4" borderId="61" xfId="27" applyNumberFormat="1" applyFont="1" applyFill="1" applyBorder="1" applyAlignment="1">
      <alignment horizontal="center"/>
    </xf>
    <xf numFmtId="0" fontId="11" fillId="4" borderId="62" xfId="27" applyFont="1" applyFill="1" applyBorder="1"/>
    <xf numFmtId="164" fontId="11" fillId="2" borderId="111" xfId="27" applyNumberFormat="1" applyFont="1" applyFill="1" applyBorder="1"/>
    <xf numFmtId="164" fontId="11" fillId="2" borderId="63" xfId="27" applyNumberFormat="1" applyFont="1" applyFill="1" applyBorder="1"/>
    <xf numFmtId="164" fontId="12" fillId="2" borderId="0" xfId="27" applyNumberFormat="1" applyFont="1" applyFill="1"/>
    <xf numFmtId="0" fontId="8" fillId="4" borderId="62" xfId="27" applyFont="1" applyFill="1" applyBorder="1"/>
    <xf numFmtId="164" fontId="8" fillId="2" borderId="111" xfId="27" applyNumberFormat="1" applyFont="1" applyFill="1" applyBorder="1"/>
    <xf numFmtId="164" fontId="8" fillId="2" borderId="63" xfId="27" applyNumberFormat="1" applyFont="1" applyFill="1" applyBorder="1"/>
    <xf numFmtId="171" fontId="11" fillId="2" borderId="63" xfId="27" applyNumberFormat="1" applyFont="1" applyFill="1" applyBorder="1"/>
    <xf numFmtId="0" fontId="8" fillId="4" borderId="64" xfId="27" applyFont="1" applyFill="1" applyBorder="1"/>
    <xf numFmtId="164" fontId="8" fillId="2" borderId="112" xfId="27" applyNumberFormat="1" applyFont="1" applyFill="1" applyBorder="1"/>
    <xf numFmtId="164" fontId="8" fillId="2" borderId="66" xfId="27" applyNumberFormat="1" applyFont="1" applyFill="1" applyBorder="1"/>
    <xf numFmtId="0" fontId="15" fillId="2" borderId="0" xfId="27" applyFont="1" applyFill="1" applyBorder="1" applyAlignment="1">
      <alignment horizontal="left" vertical="top"/>
    </xf>
    <xf numFmtId="0" fontId="53" fillId="0" borderId="0" xfId="23" applyFont="1" applyFill="1" applyBorder="1" applyAlignment="1" applyProtection="1">
      <alignment horizontal="left"/>
      <protection locked="0"/>
    </xf>
    <xf numFmtId="0" fontId="78" fillId="0" borderId="0" xfId="23" applyFont="1" applyFill="1"/>
    <xf numFmtId="0" fontId="78" fillId="0" borderId="0" xfId="23" applyFont="1"/>
    <xf numFmtId="17" fontId="78" fillId="0" borderId="0" xfId="23" applyNumberFormat="1" applyFont="1"/>
    <xf numFmtId="0" fontId="15" fillId="0" borderId="0" xfId="23" applyFont="1"/>
    <xf numFmtId="0" fontId="15" fillId="0" borderId="0" xfId="23" applyFont="1" applyBorder="1"/>
    <xf numFmtId="0" fontId="63" fillId="0" borderId="0" xfId="23" applyFont="1" applyBorder="1" applyAlignment="1">
      <alignment horizontal="center"/>
    </xf>
    <xf numFmtId="0" fontId="46" fillId="0" borderId="0" xfId="23" applyFont="1" applyBorder="1" applyAlignment="1">
      <alignment horizontal="right"/>
    </xf>
    <xf numFmtId="3" fontId="8" fillId="4" borderId="291" xfId="23" applyNumberFormat="1" applyFont="1" applyFill="1" applyBorder="1" applyAlignment="1">
      <alignment horizontal="center" vertical="top"/>
    </xf>
    <xf numFmtId="0" fontId="15" fillId="0" borderId="0" xfId="23" applyFont="1" applyAlignment="1">
      <alignment vertical="top"/>
    </xf>
    <xf numFmtId="3" fontId="8" fillId="4" borderId="70" xfId="23" applyNumberFormat="1" applyFont="1" applyFill="1" applyBorder="1" applyAlignment="1">
      <alignment horizontal="center" vertical="top"/>
    </xf>
    <xf numFmtId="0" fontId="11" fillId="4" borderId="326" xfId="23" applyFont="1" applyFill="1" applyBorder="1" applyAlignment="1">
      <alignment vertical="top"/>
    </xf>
    <xf numFmtId="3" fontId="8" fillId="4" borderId="251" xfId="23" applyNumberFormat="1" applyFont="1" applyFill="1" applyBorder="1" applyAlignment="1">
      <alignment horizontal="center" vertical="top"/>
    </xf>
    <xf numFmtId="3" fontId="8" fillId="4" borderId="70" xfId="23" applyNumberFormat="1" applyFont="1" applyFill="1" applyBorder="1"/>
    <xf numFmtId="171" fontId="12" fillId="0" borderId="71" xfId="30" applyNumberFormat="1" applyFont="1" applyFill="1" applyBorder="1"/>
    <xf numFmtId="166" fontId="7" fillId="0" borderId="72" xfId="30" applyNumberFormat="1" applyFont="1" applyFill="1" applyBorder="1"/>
    <xf numFmtId="43" fontId="15" fillId="0" borderId="0" xfId="23" applyNumberFormat="1" applyFont="1"/>
    <xf numFmtId="4" fontId="15" fillId="0" borderId="0" xfId="23" applyNumberFormat="1" applyFont="1"/>
    <xf numFmtId="3" fontId="8" fillId="4" borderId="327" xfId="23" applyNumberFormat="1" applyFont="1" applyFill="1" applyBorder="1" applyAlignment="1">
      <alignment horizontal="left"/>
    </xf>
    <xf numFmtId="166" fontId="7" fillId="0" borderId="328" xfId="30" applyNumberFormat="1" applyFont="1" applyFill="1" applyBorder="1"/>
    <xf numFmtId="166" fontId="7" fillId="0" borderId="329" xfId="30" applyNumberFormat="1" applyFont="1" applyFill="1" applyBorder="1"/>
    <xf numFmtId="3" fontId="15" fillId="0" borderId="0" xfId="23" applyNumberFormat="1" applyFont="1" applyFill="1" applyBorder="1"/>
    <xf numFmtId="0" fontId="15" fillId="0" borderId="0" xfId="23" applyFont="1" applyFill="1" applyBorder="1"/>
    <xf numFmtId="43" fontId="11" fillId="0" borderId="0" xfId="23" applyNumberFormat="1" applyFont="1" applyFill="1" applyBorder="1"/>
    <xf numFmtId="171" fontId="15" fillId="0" borderId="0" xfId="30" applyNumberFormat="1" applyFont="1"/>
    <xf numFmtId="164" fontId="15" fillId="0" borderId="0" xfId="30" applyNumberFormat="1" applyFont="1" applyFill="1" applyBorder="1"/>
    <xf numFmtId="164" fontId="16" fillId="0" borderId="0" xfId="30" applyNumberFormat="1" applyFont="1"/>
    <xf numFmtId="164" fontId="15" fillId="0" borderId="0" xfId="30" applyNumberFormat="1" applyFont="1"/>
    <xf numFmtId="0" fontId="11" fillId="0" borderId="0" xfId="23" applyFont="1" applyFill="1" applyBorder="1"/>
    <xf numFmtId="0" fontId="11" fillId="0" borderId="0" xfId="23" applyFont="1" applyBorder="1"/>
    <xf numFmtId="0" fontId="53" fillId="2" borderId="0" xfId="41" applyFont="1" applyFill="1" applyAlignment="1">
      <alignment vertical="center"/>
    </xf>
    <xf numFmtId="0" fontId="7" fillId="2" borderId="0" xfId="41" applyFont="1" applyFill="1" applyAlignment="1">
      <alignment vertical="center"/>
    </xf>
    <xf numFmtId="0" fontId="7" fillId="2" borderId="0" xfId="41" applyFont="1" applyFill="1" applyBorder="1" applyAlignment="1">
      <alignment vertical="center"/>
    </xf>
    <xf numFmtId="0" fontId="12" fillId="2" borderId="0" xfId="41" applyFont="1" applyFill="1" applyAlignment="1">
      <alignment horizontal="centerContinuous" vertical="center"/>
    </xf>
    <xf numFmtId="0" fontId="12" fillId="2" borderId="0" xfId="41" applyFont="1" applyFill="1" applyAlignment="1">
      <alignment vertical="center"/>
    </xf>
    <xf numFmtId="0" fontId="76" fillId="2" borderId="0" xfId="41" applyFont="1" applyFill="1" applyBorder="1" applyAlignment="1">
      <alignment vertical="center"/>
    </xf>
    <xf numFmtId="0" fontId="82" fillId="2" borderId="0" xfId="41" applyFont="1" applyFill="1" applyBorder="1" applyAlignment="1">
      <alignment vertical="center"/>
    </xf>
    <xf numFmtId="0" fontId="76" fillId="2" borderId="0" xfId="41" applyFont="1" applyFill="1" applyAlignment="1">
      <alignment horizontal="centerContinuous" vertical="center"/>
    </xf>
    <xf numFmtId="0" fontId="15" fillId="0" borderId="0" xfId="42" applyFont="1"/>
    <xf numFmtId="0" fontId="8" fillId="18" borderId="330" xfId="41" applyFont="1" applyFill="1" applyBorder="1" applyAlignment="1">
      <alignment horizontal="center" vertical="center"/>
    </xf>
    <xf numFmtId="0" fontId="8" fillId="18" borderId="322" xfId="41" applyFont="1" applyFill="1" applyBorder="1" applyAlignment="1">
      <alignment horizontal="center" vertical="center"/>
    </xf>
    <xf numFmtId="3" fontId="12" fillId="2" borderId="0" xfId="41" applyNumberFormat="1" applyFont="1" applyFill="1" applyBorder="1" applyAlignment="1">
      <alignment vertical="center"/>
    </xf>
    <xf numFmtId="0" fontId="11" fillId="18" borderId="25" xfId="41" applyFont="1" applyFill="1" applyBorder="1" applyAlignment="1">
      <alignment vertical="center"/>
    </xf>
    <xf numFmtId="0" fontId="8" fillId="18" borderId="1" xfId="41" applyFont="1" applyFill="1" applyBorder="1" applyAlignment="1">
      <alignment vertical="center"/>
    </xf>
    <xf numFmtId="15" fontId="8" fillId="18" borderId="247" xfId="41" applyNumberFormat="1" applyFont="1" applyFill="1" applyBorder="1" applyAlignment="1">
      <alignment horizontal="center" vertical="center"/>
    </xf>
    <xf numFmtId="17" fontId="8" fillId="18" borderId="331" xfId="41" applyNumberFormat="1" applyFont="1" applyFill="1" applyBorder="1" applyAlignment="1">
      <alignment horizontal="center" vertical="center"/>
    </xf>
    <xf numFmtId="17" fontId="8" fillId="18" borderId="332" xfId="41" applyNumberFormat="1" applyFont="1" applyFill="1" applyBorder="1" applyAlignment="1">
      <alignment horizontal="center" vertical="center"/>
    </xf>
    <xf numFmtId="0" fontId="12" fillId="2" borderId="0" xfId="41" applyFont="1" applyFill="1" applyBorder="1" applyAlignment="1">
      <alignment vertical="center"/>
    </xf>
    <xf numFmtId="0" fontId="11" fillId="18" borderId="23" xfId="41" applyFont="1" applyFill="1" applyBorder="1" applyAlignment="1">
      <alignment vertical="center"/>
    </xf>
    <xf numFmtId="0" fontId="8" fillId="18" borderId="0" xfId="41" applyFont="1" applyFill="1" applyBorder="1" applyAlignment="1">
      <alignment vertical="center"/>
    </xf>
    <xf numFmtId="15" fontId="8" fillId="2" borderId="71" xfId="41" applyNumberFormat="1" applyFont="1" applyFill="1" applyBorder="1" applyAlignment="1">
      <alignment horizontal="center" vertical="center"/>
    </xf>
    <xf numFmtId="3" fontId="11" fillId="2" borderId="333" xfId="41" applyNumberFormat="1" applyFont="1" applyFill="1" applyBorder="1" applyAlignment="1">
      <alignment vertical="center"/>
    </xf>
    <xf numFmtId="3" fontId="11" fillId="2" borderId="24" xfId="41" applyNumberFormat="1" applyFont="1" applyFill="1" applyBorder="1" applyAlignment="1">
      <alignment vertical="center"/>
    </xf>
    <xf numFmtId="191" fontId="8" fillId="18" borderId="23" xfId="41" applyNumberFormat="1" applyFont="1" applyFill="1" applyBorder="1" applyAlignment="1">
      <alignment horizontal="center" vertical="center"/>
    </xf>
    <xf numFmtId="1" fontId="8" fillId="18" borderId="0" xfId="41" applyNumberFormat="1" applyFont="1" applyFill="1" applyBorder="1" applyAlignment="1">
      <alignment vertical="center"/>
    </xf>
    <xf numFmtId="171" fontId="11" fillId="2" borderId="71" xfId="41" applyNumberFormat="1" applyFont="1" applyFill="1" applyBorder="1" applyAlignment="1">
      <alignment horizontal="right" vertical="center"/>
    </xf>
    <xf numFmtId="171" fontId="11" fillId="2" borderId="0" xfId="41" applyNumberFormat="1" applyFont="1" applyFill="1" applyBorder="1" applyAlignment="1">
      <alignment horizontal="right" vertical="center"/>
    </xf>
    <xf numFmtId="171" fontId="11" fillId="2" borderId="289" xfId="41" applyNumberFormat="1" applyFont="1" applyFill="1" applyBorder="1" applyAlignment="1">
      <alignment horizontal="right" vertical="center"/>
    </xf>
    <xf numFmtId="3" fontId="12" fillId="2" borderId="0" xfId="41" applyNumberFormat="1" applyFont="1" applyFill="1" applyBorder="1" applyAlignment="1">
      <alignment horizontal="right" vertical="center"/>
    </xf>
    <xf numFmtId="171" fontId="11" fillId="2" borderId="71" xfId="41" applyNumberFormat="1" applyFont="1" applyFill="1" applyBorder="1" applyAlignment="1">
      <alignment vertical="center"/>
    </xf>
    <xf numFmtId="192" fontId="8" fillId="18" borderId="0" xfId="41" applyNumberFormat="1" applyFont="1" applyFill="1" applyBorder="1" applyAlignment="1">
      <alignment vertical="center"/>
    </xf>
    <xf numFmtId="193" fontId="12" fillId="2" borderId="0" xfId="41" applyNumberFormat="1" applyFont="1" applyFill="1" applyBorder="1" applyAlignment="1">
      <alignment horizontal="right" vertical="center"/>
    </xf>
    <xf numFmtId="171" fontId="11" fillId="2" borderId="71" xfId="41" applyNumberFormat="1" applyFont="1" applyFill="1" applyBorder="1" applyAlignment="1">
      <alignment horizontal="center" vertical="center"/>
    </xf>
    <xf numFmtId="171" fontId="11" fillId="2" borderId="334" xfId="41" applyNumberFormat="1" applyFont="1" applyFill="1" applyBorder="1" applyAlignment="1">
      <alignment horizontal="right" vertical="center"/>
    </xf>
    <xf numFmtId="191" fontId="8" fillId="18" borderId="25" xfId="41" applyNumberFormat="1" applyFont="1" applyFill="1" applyBorder="1" applyAlignment="1">
      <alignment horizontal="center" vertical="center"/>
    </xf>
    <xf numFmtId="1" fontId="11" fillId="18" borderId="1" xfId="41" applyNumberFormat="1" applyFont="1" applyFill="1" applyBorder="1" applyAlignment="1">
      <alignment vertical="center"/>
    </xf>
    <xf numFmtId="3" fontId="11" fillId="2" borderId="319" xfId="41" applyNumberFormat="1" applyFont="1" applyFill="1" applyBorder="1" applyAlignment="1">
      <alignment horizontal="right" vertical="center"/>
    </xf>
    <xf numFmtId="3" fontId="11" fillId="2" borderId="335" xfId="41" applyNumberFormat="1" applyFont="1" applyFill="1" applyBorder="1" applyAlignment="1">
      <alignment horizontal="right" vertical="center"/>
    </xf>
    <xf numFmtId="3" fontId="11" fillId="2" borderId="19" xfId="41" applyNumberFormat="1" applyFont="1" applyFill="1" applyBorder="1" applyAlignment="1">
      <alignment horizontal="right" vertical="center"/>
    </xf>
    <xf numFmtId="0" fontId="12" fillId="2" borderId="0" xfId="41" applyFont="1" applyFill="1" applyAlignment="1">
      <alignment horizontal="right" vertical="center"/>
    </xf>
    <xf numFmtId="0" fontId="12" fillId="2" borderId="336" xfId="41" applyFont="1" applyFill="1" applyBorder="1" applyAlignment="1">
      <alignment vertical="center"/>
    </xf>
    <xf numFmtId="0" fontId="11" fillId="18" borderId="337" xfId="41" applyFont="1" applyFill="1" applyBorder="1" applyAlignment="1">
      <alignment horizontal="right" vertical="center"/>
    </xf>
    <xf numFmtId="0" fontId="11" fillId="18" borderId="338" xfId="41" applyFont="1" applyFill="1" applyBorder="1" applyAlignment="1">
      <alignment horizontal="right" vertical="center"/>
    </xf>
    <xf numFmtId="17" fontId="8" fillId="18" borderId="339" xfId="41" applyNumberFormat="1" applyFont="1" applyFill="1" applyBorder="1" applyAlignment="1">
      <alignment horizontal="center" vertical="center"/>
    </xf>
    <xf numFmtId="0" fontId="85" fillId="18" borderId="340" xfId="41" applyFont="1" applyFill="1" applyBorder="1" applyAlignment="1">
      <alignment horizontal="right" vertical="center"/>
    </xf>
    <xf numFmtId="0" fontId="11" fillId="18" borderId="23" xfId="41" applyFont="1" applyFill="1" applyBorder="1" applyAlignment="1">
      <alignment horizontal="right" vertical="center"/>
    </xf>
    <xf numFmtId="0" fontId="11" fillId="18" borderId="228" xfId="41" applyFont="1" applyFill="1" applyBorder="1" applyAlignment="1">
      <alignment horizontal="right" vertical="center"/>
    </xf>
    <xf numFmtId="0" fontId="11" fillId="2" borderId="221" xfId="41" applyFont="1" applyFill="1" applyBorder="1" applyAlignment="1">
      <alignment vertical="center"/>
    </xf>
    <xf numFmtId="0" fontId="11" fillId="2" borderId="341" xfId="41" applyFont="1" applyFill="1" applyBorder="1" applyAlignment="1">
      <alignment vertical="center"/>
    </xf>
    <xf numFmtId="3" fontId="8" fillId="2" borderId="71" xfId="41" applyNumberFormat="1" applyFont="1" applyFill="1" applyBorder="1" applyAlignment="1">
      <alignment horizontal="right" vertical="center"/>
    </xf>
    <xf numFmtId="3" fontId="8" fillId="2" borderId="315" xfId="41" applyNumberFormat="1" applyFont="1" applyFill="1" applyBorder="1" applyAlignment="1">
      <alignment horizontal="right" vertical="center"/>
    </xf>
    <xf numFmtId="0" fontId="11" fillId="2" borderId="71" xfId="41" applyFont="1" applyFill="1" applyBorder="1" applyAlignment="1">
      <alignment horizontal="right" vertical="center"/>
    </xf>
    <xf numFmtId="0" fontId="11" fillId="2" borderId="315" xfId="41" applyFont="1" applyFill="1" applyBorder="1" applyAlignment="1">
      <alignment horizontal="right" vertical="center"/>
    </xf>
    <xf numFmtId="38" fontId="8" fillId="2" borderId="71" xfId="41" applyNumberFormat="1" applyFont="1" applyFill="1" applyBorder="1" applyAlignment="1">
      <alignment vertical="center"/>
    </xf>
    <xf numFmtId="38" fontId="8" fillId="2" borderId="71" xfId="41" applyNumberFormat="1" applyFont="1" applyFill="1" applyBorder="1" applyAlignment="1">
      <alignment horizontal="right" vertical="center"/>
    </xf>
    <xf numFmtId="38" fontId="8" fillId="2" borderId="315" xfId="41" applyNumberFormat="1" applyFont="1" applyFill="1" applyBorder="1" applyAlignment="1">
      <alignment horizontal="right" vertical="center"/>
    </xf>
    <xf numFmtId="0" fontId="8" fillId="18" borderId="0" xfId="41" quotePrefix="1" applyFont="1" applyFill="1" applyBorder="1" applyAlignment="1">
      <alignment horizontal="left" vertical="center"/>
    </xf>
    <xf numFmtId="3" fontId="11" fillId="2" borderId="71" xfId="41" applyNumberFormat="1" applyFont="1" applyFill="1" applyBorder="1" applyAlignment="1">
      <alignment horizontal="right" vertical="center"/>
    </xf>
    <xf numFmtId="3" fontId="11" fillId="2" borderId="315" xfId="41" applyNumberFormat="1" applyFont="1" applyFill="1" applyBorder="1" applyAlignment="1">
      <alignment horizontal="right" vertical="center"/>
    </xf>
    <xf numFmtId="166" fontId="11" fillId="2" borderId="71" xfId="41" applyNumberFormat="1" applyFont="1" applyFill="1" applyBorder="1" applyAlignment="1">
      <alignment horizontal="right" vertical="center"/>
    </xf>
    <xf numFmtId="166" fontId="11" fillId="2" borderId="315" xfId="41" applyNumberFormat="1" applyFont="1" applyFill="1" applyBorder="1" applyAlignment="1">
      <alignment horizontal="right" vertical="center"/>
    </xf>
    <xf numFmtId="0" fontId="11" fillId="2" borderId="319" xfId="41" applyFont="1" applyFill="1" applyBorder="1" applyAlignment="1">
      <alignment vertical="center"/>
    </xf>
    <xf numFmtId="0" fontId="11" fillId="2" borderId="342" xfId="41" applyFont="1" applyFill="1" applyBorder="1" applyAlignment="1">
      <alignment vertical="center"/>
    </xf>
    <xf numFmtId="0" fontId="15" fillId="2" borderId="0" xfId="41" applyFont="1" applyFill="1" applyAlignment="1"/>
    <xf numFmtId="0" fontId="15" fillId="2" borderId="0" xfId="41" applyFont="1" applyFill="1" applyBorder="1" applyAlignment="1"/>
    <xf numFmtId="0" fontId="12" fillId="2" borderId="0" xfId="41" applyFont="1" applyFill="1" applyAlignment="1"/>
    <xf numFmtId="0" fontId="8" fillId="18" borderId="21" xfId="41" applyFont="1" applyFill="1" applyBorder="1" applyAlignment="1">
      <alignment vertical="center"/>
    </xf>
    <xf numFmtId="0" fontId="11" fillId="2" borderId="273" xfId="41" applyFont="1" applyFill="1" applyBorder="1" applyAlignment="1">
      <alignment vertical="center"/>
    </xf>
    <xf numFmtId="0" fontId="11" fillId="2" borderId="347" xfId="41" applyFont="1" applyFill="1" applyBorder="1" applyAlignment="1">
      <alignment vertical="center"/>
    </xf>
    <xf numFmtId="0" fontId="11" fillId="2" borderId="18" xfId="41" applyFont="1" applyFill="1" applyBorder="1" applyAlignment="1">
      <alignment vertical="center"/>
    </xf>
    <xf numFmtId="0" fontId="11" fillId="2" borderId="272" xfId="41" applyFont="1" applyFill="1" applyBorder="1" applyAlignment="1">
      <alignment vertical="center"/>
    </xf>
    <xf numFmtId="0" fontId="11" fillId="2" borderId="348" xfId="41" applyFont="1" applyFill="1" applyBorder="1" applyAlignment="1">
      <alignment vertical="center"/>
    </xf>
    <xf numFmtId="2" fontId="11" fillId="2" borderId="71" xfId="41" applyNumberFormat="1" applyFont="1" applyFill="1" applyBorder="1" applyAlignment="1">
      <alignment horizontal="right" vertical="center"/>
    </xf>
    <xf numFmtId="2" fontId="11" fillId="2" borderId="334" xfId="41" applyNumberFormat="1" applyFont="1" applyFill="1" applyBorder="1" applyAlignment="1">
      <alignment horizontal="right" vertical="center"/>
    </xf>
    <xf numFmtId="2" fontId="11" fillId="2" borderId="6" xfId="41" applyNumberFormat="1" applyFont="1" applyFill="1" applyBorder="1" applyAlignment="1">
      <alignment horizontal="right" vertical="center"/>
    </xf>
    <xf numFmtId="2" fontId="11" fillId="2" borderId="244" xfId="41" applyNumberFormat="1" applyFont="1" applyFill="1" applyBorder="1" applyAlignment="1">
      <alignment horizontal="right" vertical="center"/>
    </xf>
    <xf numFmtId="2" fontId="11" fillId="2" borderId="315" xfId="41" applyNumberFormat="1" applyFont="1" applyFill="1" applyBorder="1" applyAlignment="1">
      <alignment horizontal="right" vertical="center"/>
    </xf>
    <xf numFmtId="2" fontId="11" fillId="2" borderId="71" xfId="41" applyNumberFormat="1" applyFont="1" applyFill="1" applyBorder="1" applyAlignment="1">
      <alignment vertical="center"/>
    </xf>
    <xf numFmtId="2" fontId="11" fillId="2" borderId="334" xfId="41" applyNumberFormat="1" applyFont="1" applyFill="1" applyBorder="1" applyAlignment="1">
      <alignment vertical="center"/>
    </xf>
    <xf numFmtId="2" fontId="11" fillId="2" borderId="6" xfId="41" applyNumberFormat="1" applyFont="1" applyFill="1" applyBorder="1" applyAlignment="1">
      <alignment vertical="center"/>
    </xf>
    <xf numFmtId="2" fontId="11" fillId="2" borderId="244" xfId="41" applyNumberFormat="1" applyFont="1" applyFill="1" applyBorder="1" applyAlignment="1">
      <alignment vertical="center"/>
    </xf>
    <xf numFmtId="2" fontId="11" fillId="2" borderId="315" xfId="41" applyNumberFormat="1" applyFont="1" applyFill="1" applyBorder="1" applyAlignment="1">
      <alignment vertical="center"/>
    </xf>
    <xf numFmtId="0" fontId="11" fillId="18" borderId="1" xfId="41" applyFont="1" applyFill="1" applyBorder="1" applyAlignment="1">
      <alignment vertical="center"/>
    </xf>
    <xf numFmtId="0" fontId="11" fillId="2" borderId="349" xfId="41" applyFont="1" applyFill="1" applyBorder="1" applyAlignment="1">
      <alignment vertical="center"/>
    </xf>
    <xf numFmtId="0" fontId="11" fillId="2" borderId="10" xfId="41" applyFont="1" applyFill="1" applyBorder="1" applyAlignment="1">
      <alignment vertical="center"/>
    </xf>
    <xf numFmtId="0" fontId="11" fillId="2" borderId="350" xfId="41" applyFont="1" applyFill="1" applyBorder="1" applyAlignment="1">
      <alignment vertical="center"/>
    </xf>
    <xf numFmtId="0" fontId="12" fillId="2" borderId="0" xfId="43" applyFont="1" applyFill="1" applyAlignment="1">
      <alignment vertical="center"/>
    </xf>
    <xf numFmtId="0" fontId="12" fillId="2" borderId="0" xfId="43" applyFont="1" applyFill="1" applyBorder="1" applyAlignment="1">
      <alignment vertical="center"/>
    </xf>
    <xf numFmtId="0" fontId="7" fillId="2" borderId="0" xfId="43" applyFont="1" applyFill="1" applyBorder="1" applyAlignment="1">
      <alignment vertical="center"/>
    </xf>
    <xf numFmtId="0" fontId="8" fillId="7" borderId="20" xfId="43" applyFont="1" applyFill="1" applyBorder="1" applyAlignment="1">
      <alignment vertical="center"/>
    </xf>
    <xf numFmtId="0" fontId="8" fillId="7" borderId="21" xfId="43" applyFont="1" applyFill="1" applyBorder="1" applyAlignment="1">
      <alignment horizontal="center" vertical="center"/>
    </xf>
    <xf numFmtId="0" fontId="8" fillId="7" borderId="25" xfId="43" applyFont="1" applyFill="1" applyBorder="1" applyAlignment="1">
      <alignment vertical="center"/>
    </xf>
    <xf numFmtId="0" fontId="8" fillId="7" borderId="19" xfId="43" applyFont="1" applyFill="1" applyBorder="1" applyAlignment="1">
      <alignment vertical="center"/>
    </xf>
    <xf numFmtId="15" fontId="8" fillId="18" borderId="246" xfId="41" applyNumberFormat="1" applyFont="1" applyFill="1" applyBorder="1" applyAlignment="1">
      <alignment horizontal="center" vertical="center"/>
    </xf>
    <xf numFmtId="191" fontId="8" fillId="7" borderId="23" xfId="43" applyNumberFormat="1" applyFont="1" applyFill="1" applyBorder="1" applyAlignment="1">
      <alignment horizontal="center" vertical="center"/>
    </xf>
    <xf numFmtId="0" fontId="8" fillId="7" borderId="0" xfId="43" applyFont="1" applyFill="1" applyBorder="1" applyAlignment="1">
      <alignment vertical="center"/>
    </xf>
    <xf numFmtId="15" fontId="8" fillId="2" borderId="351" xfId="43" applyNumberFormat="1" applyFont="1" applyFill="1" applyBorder="1" applyAlignment="1">
      <alignment vertical="center"/>
    </xf>
    <xf numFmtId="15" fontId="8" fillId="2" borderId="71" xfId="43" applyNumberFormat="1" applyFont="1" applyFill="1" applyBorder="1" applyAlignment="1">
      <alignment vertical="center"/>
    </xf>
    <xf numFmtId="15" fontId="8" fillId="2" borderId="315" xfId="43" applyNumberFormat="1" applyFont="1" applyFill="1" applyBorder="1" applyAlignment="1">
      <alignment vertical="center"/>
    </xf>
    <xf numFmtId="191" fontId="8" fillId="27" borderId="23" xfId="43" applyNumberFormat="1" applyFont="1" applyFill="1" applyBorder="1" applyAlignment="1">
      <alignment horizontal="center" vertical="center"/>
    </xf>
    <xf numFmtId="0" fontId="8" fillId="7" borderId="0" xfId="43" applyFont="1" applyFill="1" applyBorder="1" applyAlignment="1">
      <alignment horizontal="left" vertical="center"/>
    </xf>
    <xf numFmtId="2" fontId="11" fillId="2" borderId="352" xfId="43" applyNumberFormat="1" applyFont="1" applyFill="1" applyBorder="1" applyAlignment="1">
      <alignment horizontal="center" vertical="center"/>
    </xf>
    <xf numFmtId="2" fontId="11" fillId="2" borderId="71" xfId="43" applyNumberFormat="1" applyFont="1" applyFill="1" applyBorder="1" applyAlignment="1">
      <alignment horizontal="center" vertical="center"/>
    </xf>
    <xf numFmtId="2" fontId="11" fillId="2" borderId="315" xfId="43" applyNumberFormat="1" applyFont="1" applyFill="1" applyBorder="1" applyAlignment="1">
      <alignment horizontal="center" vertical="center"/>
    </xf>
    <xf numFmtId="0" fontId="8" fillId="7" borderId="25" xfId="43" applyFont="1" applyFill="1" applyBorder="1" applyAlignment="1">
      <alignment horizontal="center" vertical="center"/>
    </xf>
    <xf numFmtId="0" fontId="8" fillId="7" borderId="1" xfId="43" applyFont="1" applyFill="1" applyBorder="1" applyAlignment="1">
      <alignment vertical="center"/>
    </xf>
    <xf numFmtId="3" fontId="11" fillId="2" borderId="353" xfId="43" applyNumberFormat="1" applyFont="1" applyFill="1" applyBorder="1" applyAlignment="1">
      <alignment vertical="center"/>
    </xf>
    <xf numFmtId="3" fontId="11" fillId="2" borderId="319" xfId="43" applyNumberFormat="1" applyFont="1" applyFill="1" applyBorder="1" applyAlignment="1">
      <alignment vertical="center"/>
    </xf>
    <xf numFmtId="3" fontId="11" fillId="2" borderId="342" xfId="43" applyNumberFormat="1" applyFont="1" applyFill="1" applyBorder="1" applyAlignment="1">
      <alignment vertical="center"/>
    </xf>
    <xf numFmtId="0" fontId="12" fillId="2" borderId="0" xfId="43" applyFont="1" applyFill="1" applyAlignment="1"/>
    <xf numFmtId="0" fontId="76" fillId="2" borderId="0" xfId="43" applyFont="1" applyFill="1" applyAlignment="1">
      <alignment vertical="center"/>
    </xf>
    <xf numFmtId="0" fontId="142" fillId="2" borderId="0" xfId="43" applyFont="1" applyFill="1" applyAlignment="1">
      <alignment vertical="center"/>
    </xf>
    <xf numFmtId="0" fontId="142" fillId="2" borderId="0" xfId="43" applyFont="1" applyFill="1" applyAlignment="1">
      <alignment horizontal="left" vertical="center"/>
    </xf>
    <xf numFmtId="194" fontId="142" fillId="2" borderId="0" xfId="43" applyNumberFormat="1" applyFont="1" applyFill="1" applyAlignment="1">
      <alignment horizontal="left" vertical="center"/>
    </xf>
    <xf numFmtId="0" fontId="8" fillId="7" borderId="354" xfId="43" applyFont="1" applyFill="1" applyBorder="1" applyAlignment="1">
      <alignment horizontal="center" vertical="center"/>
    </xf>
    <xf numFmtId="191" fontId="7" fillId="27" borderId="23" xfId="43" applyNumberFormat="1" applyFont="1" applyFill="1" applyBorder="1" applyAlignment="1">
      <alignment horizontal="center" vertical="center"/>
    </xf>
    <xf numFmtId="0" fontId="12" fillId="7" borderId="25" xfId="43" applyFont="1" applyFill="1" applyBorder="1" applyAlignment="1">
      <alignment vertical="center"/>
    </xf>
    <xf numFmtId="0" fontId="7" fillId="7" borderId="1" xfId="43" applyFont="1" applyFill="1" applyBorder="1" applyAlignment="1">
      <alignment vertical="center"/>
    </xf>
    <xf numFmtId="38" fontId="7" fillId="2" borderId="0" xfId="43" applyNumberFormat="1" applyFont="1" applyFill="1" applyBorder="1" applyAlignment="1">
      <alignment horizontal="center" vertical="center"/>
    </xf>
    <xf numFmtId="0" fontId="85" fillId="2" borderId="0" xfId="43" applyFont="1" applyFill="1" applyAlignment="1">
      <alignment vertical="center"/>
    </xf>
    <xf numFmtId="0" fontId="12" fillId="27" borderId="337" xfId="43" applyFont="1" applyFill="1" applyBorder="1" applyAlignment="1">
      <alignment horizontal="right" vertical="center"/>
    </xf>
    <xf numFmtId="0" fontId="12" fillId="27" borderId="357" xfId="43" applyFont="1" applyFill="1" applyBorder="1" applyAlignment="1">
      <alignment horizontal="right" vertical="center"/>
    </xf>
    <xf numFmtId="15" fontId="8" fillId="7" borderId="339" xfId="43" applyNumberFormat="1" applyFont="1" applyFill="1" applyBorder="1" applyAlignment="1">
      <alignment horizontal="center" vertical="center"/>
    </xf>
    <xf numFmtId="15" fontId="8" fillId="7" borderId="322" xfId="43" applyNumberFormat="1" applyFont="1" applyFill="1" applyBorder="1" applyAlignment="1">
      <alignment horizontal="center" vertical="center"/>
    </xf>
    <xf numFmtId="15" fontId="8" fillId="7" borderId="338" xfId="43" applyNumberFormat="1" applyFont="1" applyFill="1" applyBorder="1" applyAlignment="1">
      <alignment horizontal="center" vertical="center"/>
    </xf>
    <xf numFmtId="191" fontId="7" fillId="27" borderId="355" xfId="43" applyNumberFormat="1" applyFont="1" applyFill="1" applyBorder="1" applyAlignment="1">
      <alignment horizontal="center" vertical="center"/>
    </xf>
    <xf numFmtId="0" fontId="7" fillId="27" borderId="358" xfId="43" applyFont="1" applyFill="1" applyBorder="1" applyAlignment="1">
      <alignment vertical="center"/>
    </xf>
    <xf numFmtId="195" fontId="8" fillId="2" borderId="71" xfId="44" applyNumberFormat="1" applyFont="1" applyFill="1" applyBorder="1" applyAlignment="1">
      <alignment horizontal="center" vertical="center"/>
    </xf>
    <xf numFmtId="40" fontId="8" fillId="2" borderId="71" xfId="44" applyNumberFormat="1" applyFont="1" applyFill="1" applyBorder="1" applyAlignment="1">
      <alignment horizontal="center" vertical="center"/>
    </xf>
    <xf numFmtId="40" fontId="8" fillId="2" borderId="24" xfId="44" applyNumberFormat="1" applyFont="1" applyFill="1" applyBorder="1" applyAlignment="1">
      <alignment horizontal="center" vertical="center"/>
    </xf>
    <xf numFmtId="0" fontId="7" fillId="27" borderId="358" xfId="43" applyFont="1" applyFill="1" applyBorder="1" applyAlignment="1">
      <alignment horizontal="left" vertical="center"/>
    </xf>
    <xf numFmtId="196" fontId="8" fillId="2" borderId="71" xfId="44" applyNumberFormat="1" applyFont="1" applyFill="1" applyBorder="1" applyAlignment="1">
      <alignment horizontal="center" vertical="center"/>
    </xf>
    <xf numFmtId="196" fontId="8" fillId="2" borderId="24" xfId="44" applyNumberFormat="1" applyFont="1" applyFill="1" applyBorder="1" applyAlignment="1">
      <alignment horizontal="center" vertical="center"/>
    </xf>
    <xf numFmtId="0" fontId="12" fillId="27" borderId="25" xfId="43" applyFont="1" applyFill="1" applyBorder="1" applyAlignment="1">
      <alignment vertical="center"/>
    </xf>
    <xf numFmtId="0" fontId="7" fillId="27" borderId="335" xfId="43" applyFont="1" applyFill="1" applyBorder="1" applyAlignment="1">
      <alignment vertical="center"/>
    </xf>
    <xf numFmtId="0" fontId="12" fillId="2" borderId="319" xfId="43" applyFont="1" applyFill="1" applyBorder="1" applyAlignment="1">
      <alignment vertical="center"/>
    </xf>
    <xf numFmtId="0" fontId="12" fillId="2" borderId="19" xfId="43" applyFont="1" applyFill="1" applyBorder="1" applyAlignment="1">
      <alignment vertical="center"/>
    </xf>
    <xf numFmtId="0" fontId="8" fillId="2" borderId="0" xfId="41" applyFont="1" applyFill="1" applyAlignment="1">
      <alignment horizontal="left" wrapText="1"/>
    </xf>
    <xf numFmtId="0" fontId="11" fillId="27" borderId="294" xfId="41" applyFont="1" applyFill="1" applyBorder="1" applyAlignment="1">
      <alignment horizontal="right" vertical="center"/>
    </xf>
    <xf numFmtId="0" fontId="11" fillId="27" borderId="230" xfId="41" applyFont="1" applyFill="1" applyBorder="1" applyAlignment="1">
      <alignment horizontal="left" vertical="center"/>
    </xf>
    <xf numFmtId="0" fontId="11" fillId="4" borderId="359" xfId="41" applyFont="1" applyFill="1" applyBorder="1" applyAlignment="1">
      <alignment horizontal="left" vertical="center"/>
    </xf>
    <xf numFmtId="191" fontId="8" fillId="27" borderId="205" xfId="41" applyNumberFormat="1" applyFont="1" applyFill="1" applyBorder="1" applyAlignment="1">
      <alignment horizontal="center" vertical="center"/>
    </xf>
    <xf numFmtId="0" fontId="78" fillId="27" borderId="218" xfId="41" applyFont="1" applyFill="1" applyBorder="1" applyAlignment="1">
      <alignment vertical="center"/>
    </xf>
    <xf numFmtId="0" fontId="53" fillId="27" borderId="77" xfId="41" applyFont="1" applyFill="1" applyBorder="1" applyAlignment="1">
      <alignment horizontal="left" vertical="center"/>
    </xf>
    <xf numFmtId="0" fontId="78" fillId="4" borderId="360" xfId="41" applyFont="1" applyFill="1" applyBorder="1" applyAlignment="1">
      <alignment horizontal="left" vertical="center"/>
    </xf>
    <xf numFmtId="0" fontId="78" fillId="2" borderId="361" xfId="41" applyFont="1" applyFill="1" applyBorder="1" applyAlignment="1">
      <alignment vertical="center"/>
    </xf>
    <xf numFmtId="0" fontId="78" fillId="2" borderId="253" xfId="41" applyFont="1" applyFill="1" applyBorder="1" applyAlignment="1">
      <alignment vertical="center"/>
    </xf>
    <xf numFmtId="0" fontId="78" fillId="2" borderId="290" xfId="41" applyFont="1" applyFill="1" applyBorder="1" applyAlignment="1">
      <alignment vertical="center"/>
    </xf>
    <xf numFmtId="0" fontId="78" fillId="2" borderId="112" xfId="41" applyFont="1" applyFill="1" applyBorder="1" applyAlignment="1">
      <alignment vertical="center"/>
    </xf>
    <xf numFmtId="0" fontId="15" fillId="2" borderId="0" xfId="41" applyFont="1" applyFill="1" applyAlignment="1">
      <alignment vertical="center"/>
    </xf>
    <xf numFmtId="0" fontId="116" fillId="2" borderId="0" xfId="41" applyFont="1" applyFill="1" applyAlignment="1">
      <alignment horizontal="left" vertical="center"/>
    </xf>
    <xf numFmtId="0" fontId="79" fillId="2" borderId="0" xfId="41" applyFont="1" applyFill="1" applyAlignment="1">
      <alignment horizontal="left" vertical="center"/>
    </xf>
    <xf numFmtId="0" fontId="14" fillId="2" borderId="0" xfId="41" applyFont="1" applyFill="1" applyAlignment="1">
      <alignment horizontal="left" vertical="center"/>
    </xf>
    <xf numFmtId="0" fontId="12" fillId="2" borderId="0" xfId="42" applyFont="1" applyFill="1"/>
    <xf numFmtId="0" fontId="78" fillId="2" borderId="0" xfId="41" applyFont="1" applyFill="1" applyAlignment="1">
      <alignment vertical="center"/>
    </xf>
    <xf numFmtId="0" fontId="143" fillId="2" borderId="0" xfId="41" applyFont="1" applyFill="1" applyAlignment="1">
      <alignment vertical="center"/>
    </xf>
    <xf numFmtId="0" fontId="78" fillId="2" borderId="0" xfId="42" applyFont="1" applyFill="1"/>
    <xf numFmtId="0" fontId="15" fillId="2" borderId="0" xfId="42" applyFont="1" applyFill="1"/>
    <xf numFmtId="0" fontId="11" fillId="2" borderId="0" xfId="42" applyFont="1" applyFill="1"/>
    <xf numFmtId="0" fontId="53" fillId="2" borderId="0" xfId="41" applyFont="1" applyFill="1" applyAlignment="1">
      <alignment horizontal="left" wrapText="1"/>
    </xf>
    <xf numFmtId="0" fontId="13" fillId="2" borderId="0" xfId="41" applyFont="1" applyFill="1" applyAlignment="1">
      <alignment horizontal="left" vertical="center"/>
    </xf>
    <xf numFmtId="0" fontId="85" fillId="2" borderId="0" xfId="41" applyFont="1" applyFill="1" applyAlignment="1">
      <alignment vertical="center"/>
    </xf>
    <xf numFmtId="0" fontId="144" fillId="2" borderId="0" xfId="42" applyFont="1" applyFill="1"/>
    <xf numFmtId="0" fontId="78" fillId="2" borderId="77" xfId="41" applyFont="1" applyFill="1" applyBorder="1" applyAlignment="1">
      <alignment vertical="center"/>
    </xf>
    <xf numFmtId="0" fontId="53" fillId="2" borderId="0" xfId="37" applyFont="1" applyFill="1" applyAlignment="1">
      <alignment vertical="center"/>
    </xf>
    <xf numFmtId="0" fontId="78" fillId="2" borderId="0" xfId="37" applyFont="1" applyFill="1" applyAlignment="1">
      <alignment horizontal="centerContinuous" vertical="center"/>
    </xf>
    <xf numFmtId="0" fontId="78" fillId="2" borderId="0" xfId="37" applyFont="1" applyFill="1" applyAlignment="1">
      <alignment vertical="center"/>
    </xf>
    <xf numFmtId="0" fontId="16" fillId="2" borderId="0" xfId="37" applyFont="1" applyFill="1" applyAlignment="1">
      <alignment vertical="center"/>
    </xf>
    <xf numFmtId="0" fontId="15" fillId="2" borderId="0" xfId="37" applyFont="1" applyFill="1" applyAlignment="1">
      <alignment vertical="center"/>
    </xf>
    <xf numFmtId="0" fontId="8" fillId="18" borderId="212" xfId="43" applyFont="1" applyFill="1" applyBorder="1" applyAlignment="1">
      <alignment vertical="center"/>
    </xf>
    <xf numFmtId="0" fontId="8" fillId="18" borderId="362" xfId="43" applyFont="1" applyFill="1" applyBorder="1" applyAlignment="1">
      <alignment horizontal="center" vertical="center"/>
    </xf>
    <xf numFmtId="0" fontId="8" fillId="18" borderId="363" xfId="43" applyFont="1" applyFill="1" applyBorder="1" applyAlignment="1">
      <alignment vertical="center"/>
    </xf>
    <xf numFmtId="0" fontId="8" fillId="18" borderId="364" xfId="43" applyFont="1" applyFill="1" applyBorder="1" applyAlignment="1">
      <alignment vertical="center"/>
    </xf>
    <xf numFmtId="191" fontId="8" fillId="7" borderId="205" xfId="43" applyNumberFormat="1" applyFont="1" applyFill="1" applyBorder="1" applyAlignment="1">
      <alignment horizontal="center" vertical="center"/>
    </xf>
    <xf numFmtId="0" fontId="8" fillId="7" borderId="358" xfId="43" applyFont="1" applyFill="1" applyBorder="1" applyAlignment="1">
      <alignment horizontal="left" vertical="center"/>
    </xf>
    <xf numFmtId="0" fontId="8" fillId="7" borderId="358" xfId="43" applyFont="1" applyFill="1" applyBorder="1" applyAlignment="1">
      <alignment vertical="center"/>
    </xf>
    <xf numFmtId="0" fontId="12" fillId="7" borderId="218" xfId="43" applyFont="1" applyFill="1" applyBorder="1" applyAlignment="1">
      <alignment vertical="center"/>
    </xf>
    <xf numFmtId="0" fontId="7" fillId="7" borderId="360" xfId="43" applyFont="1" applyFill="1" applyBorder="1" applyAlignment="1">
      <alignment vertical="center"/>
    </xf>
    <xf numFmtId="0" fontId="76" fillId="2" borderId="0" xfId="37" applyFont="1" applyFill="1" applyAlignment="1">
      <alignment vertical="center"/>
    </xf>
    <xf numFmtId="0" fontId="78" fillId="2" borderId="0" xfId="37" applyFont="1" applyFill="1"/>
    <xf numFmtId="0" fontId="11" fillId="2" borderId="0" xfId="37" applyFont="1" applyFill="1"/>
    <xf numFmtId="0" fontId="8" fillId="18" borderId="212" xfId="37" applyFont="1" applyFill="1" applyBorder="1" applyAlignment="1">
      <alignment vertical="center"/>
    </xf>
    <xf numFmtId="0" fontId="8" fillId="18" borderId="362" xfId="37" applyFont="1" applyFill="1" applyBorder="1" applyAlignment="1">
      <alignment vertical="center"/>
    </xf>
    <xf numFmtId="0" fontId="11" fillId="18" borderId="363" xfId="37" applyFont="1" applyFill="1" applyBorder="1" applyAlignment="1">
      <alignment horizontal="right" vertical="center"/>
    </xf>
    <xf numFmtId="0" fontId="11" fillId="18" borderId="364" xfId="37" applyFont="1" applyFill="1" applyBorder="1" applyAlignment="1">
      <alignment horizontal="right" vertical="center"/>
    </xf>
    <xf numFmtId="191" fontId="8" fillId="7" borderId="205" xfId="37" applyNumberFormat="1" applyFont="1" applyFill="1" applyBorder="1" applyAlignment="1">
      <alignment horizontal="center" vertical="center"/>
    </xf>
    <xf numFmtId="0" fontId="8" fillId="7" borderId="358" xfId="37" applyFont="1" applyFill="1" applyBorder="1" applyAlignment="1">
      <alignment horizontal="left" vertical="center"/>
    </xf>
    <xf numFmtId="0" fontId="8" fillId="7" borderId="358" xfId="37" applyFont="1" applyFill="1" applyBorder="1" applyAlignment="1">
      <alignment vertical="center"/>
    </xf>
    <xf numFmtId="0" fontId="78" fillId="7" borderId="218" xfId="37" applyFont="1" applyFill="1" applyBorder="1" applyAlignment="1">
      <alignment vertical="center"/>
    </xf>
    <xf numFmtId="0" fontId="53" fillId="7" borderId="360" xfId="37" applyFont="1" applyFill="1" applyBorder="1" applyAlignment="1">
      <alignment vertical="center"/>
    </xf>
    <xf numFmtId="0" fontId="143" fillId="2" borderId="0" xfId="37" applyFont="1" applyFill="1" applyAlignment="1">
      <alignment vertical="center"/>
    </xf>
    <xf numFmtId="166" fontId="8" fillId="18" borderId="368" xfId="43" applyNumberFormat="1" applyFont="1" applyFill="1" applyBorder="1" applyAlignment="1">
      <alignment vertical="center"/>
    </xf>
    <xf numFmtId="166" fontId="8" fillId="18" borderId="369" xfId="43" applyNumberFormat="1" applyFont="1" applyFill="1" applyBorder="1" applyAlignment="1">
      <alignment vertical="center"/>
    </xf>
    <xf numFmtId="0" fontId="8" fillId="18" borderId="205" xfId="43" applyFont="1" applyFill="1" applyBorder="1" applyAlignment="1">
      <alignment vertical="center"/>
    </xf>
    <xf numFmtId="0" fontId="8" fillId="18" borderId="358" xfId="43" applyFont="1" applyFill="1" applyBorder="1" applyAlignment="1">
      <alignment horizontal="center" vertical="center"/>
    </xf>
    <xf numFmtId="166" fontId="8" fillId="18" borderId="365" xfId="43" applyNumberFormat="1" applyFont="1" applyFill="1" applyBorder="1" applyAlignment="1">
      <alignment horizontal="center" vertical="center"/>
    </xf>
    <xf numFmtId="166" fontId="8" fillId="18" borderId="370" xfId="43" applyNumberFormat="1" applyFont="1" applyFill="1" applyBorder="1" applyAlignment="1">
      <alignment horizontal="center" vertical="center"/>
    </xf>
    <xf numFmtId="168" fontId="145" fillId="0" borderId="371" xfId="0" applyNumberFormat="1" applyFont="1" applyBorder="1" applyAlignment="1">
      <alignment horizontal="center"/>
    </xf>
    <xf numFmtId="168" fontId="145" fillId="0" borderId="372" xfId="0" applyNumberFormat="1" applyFont="1" applyBorder="1" applyAlignment="1">
      <alignment horizontal="center"/>
    </xf>
    <xf numFmtId="168" fontId="145" fillId="0" borderId="373" xfId="0" applyNumberFormat="1" applyFont="1" applyBorder="1" applyAlignment="1">
      <alignment horizontal="center"/>
    </xf>
    <xf numFmtId="168" fontId="145" fillId="0" borderId="374" xfId="0" applyNumberFormat="1" applyFont="1" applyBorder="1" applyAlignment="1">
      <alignment horizontal="center"/>
    </xf>
    <xf numFmtId="174" fontId="145" fillId="0" borderId="373" xfId="0" applyNumberFormat="1" applyFont="1" applyBorder="1" applyAlignment="1">
      <alignment horizontal="center"/>
    </xf>
    <xf numFmtId="174" fontId="145" fillId="0" borderId="374" xfId="0" applyNumberFormat="1" applyFont="1" applyBorder="1" applyAlignment="1">
      <alignment horizontal="center"/>
    </xf>
    <xf numFmtId="0" fontId="0" fillId="0" borderId="375" xfId="0" applyBorder="1"/>
    <xf numFmtId="0" fontId="0" fillId="0" borderId="84" xfId="0" applyBorder="1"/>
    <xf numFmtId="0" fontId="76" fillId="2" borderId="0" xfId="37" applyFont="1" applyFill="1"/>
    <xf numFmtId="0" fontId="53" fillId="2" borderId="0" xfId="27" applyFont="1" applyFill="1" applyAlignment="1">
      <alignment vertical="center"/>
    </xf>
    <xf numFmtId="0" fontId="114" fillId="2" borderId="0" xfId="27" applyFont="1" applyFill="1" applyAlignment="1">
      <alignment vertical="center"/>
    </xf>
    <xf numFmtId="0" fontId="63" fillId="2" borderId="0" xfId="27" applyFont="1" applyFill="1" applyAlignment="1">
      <alignment vertical="center"/>
    </xf>
    <xf numFmtId="0" fontId="46" fillId="2" borderId="0" xfId="27" applyFont="1" applyFill="1" applyAlignment="1">
      <alignment horizontal="right" vertical="center"/>
    </xf>
    <xf numFmtId="0" fontId="8" fillId="30" borderId="229" xfId="27" applyFont="1" applyFill="1" applyBorder="1" applyAlignment="1">
      <alignment horizontal="center" vertical="center" wrapText="1"/>
    </xf>
    <xf numFmtId="0" fontId="8" fillId="30" borderId="296" xfId="27" applyFont="1" applyFill="1" applyBorder="1" applyAlignment="1">
      <alignment horizontal="center" vertical="center" wrapText="1"/>
    </xf>
    <xf numFmtId="0" fontId="8" fillId="30" borderId="292" xfId="27" applyFont="1" applyFill="1" applyBorder="1" applyAlignment="1">
      <alignment horizontal="center" vertical="center" wrapText="1"/>
    </xf>
    <xf numFmtId="0" fontId="8" fillId="30" borderId="293" xfId="27" applyFont="1" applyFill="1" applyBorder="1" applyAlignment="1">
      <alignment horizontal="center" vertical="center" wrapText="1"/>
    </xf>
    <xf numFmtId="0" fontId="15" fillId="2" borderId="0" xfId="27" applyFont="1" applyFill="1" applyAlignment="1">
      <alignment horizontal="center" vertical="center" wrapText="1"/>
    </xf>
    <xf numFmtId="187" fontId="8" fillId="4" borderId="62" xfId="27" applyNumberFormat="1" applyFont="1" applyFill="1" applyBorder="1" applyAlignment="1">
      <alignment horizontal="center" vertical="center"/>
    </xf>
    <xf numFmtId="3" fontId="11" fillId="2" borderId="244" xfId="27" applyNumberFormat="1" applyFont="1" applyFill="1" applyBorder="1" applyAlignment="1">
      <alignment horizontal="center" vertical="center"/>
    </xf>
    <xf numFmtId="3" fontId="11" fillId="2" borderId="71" xfId="27" applyNumberFormat="1" applyFont="1" applyFill="1" applyBorder="1" applyAlignment="1">
      <alignment horizontal="center" vertical="center"/>
    </xf>
    <xf numFmtId="198" fontId="8" fillId="2" borderId="72" xfId="27" applyNumberFormat="1" applyFont="1" applyFill="1" applyBorder="1" applyAlignment="1">
      <alignment horizontal="center" vertical="center"/>
    </xf>
    <xf numFmtId="4" fontId="15" fillId="2" borderId="0" xfId="27" applyNumberFormat="1" applyFont="1" applyFill="1" applyAlignment="1">
      <alignment vertical="center"/>
    </xf>
    <xf numFmtId="187" fontId="8" fillId="4" borderId="64" xfId="27" applyNumberFormat="1" applyFont="1" applyFill="1" applyBorder="1" applyAlignment="1">
      <alignment horizontal="center" vertical="center"/>
    </xf>
    <xf numFmtId="3" fontId="11" fillId="2" borderId="253" xfId="27" applyNumberFormat="1" applyFont="1" applyFill="1" applyBorder="1" applyAlignment="1">
      <alignment horizontal="center" vertical="center"/>
    </xf>
    <xf numFmtId="3" fontId="11" fillId="2" borderId="75" xfId="27" applyNumberFormat="1" applyFont="1" applyFill="1" applyBorder="1" applyAlignment="1">
      <alignment horizontal="center" vertical="center"/>
    </xf>
    <xf numFmtId="198" fontId="8" fillId="2" borderId="76" xfId="27" applyNumberFormat="1" applyFont="1" applyFill="1" applyBorder="1" applyAlignment="1">
      <alignment horizontal="center" vertical="center"/>
    </xf>
    <xf numFmtId="0" fontId="11" fillId="2" borderId="0" xfId="27" applyFont="1" applyFill="1" applyAlignment="1">
      <alignment vertical="center"/>
    </xf>
    <xf numFmtId="0" fontId="8" fillId="4" borderId="229" xfId="27" applyFont="1" applyFill="1" applyBorder="1" applyAlignment="1">
      <alignment vertical="center"/>
    </xf>
    <xf numFmtId="0" fontId="8" fillId="4" borderId="296" xfId="27" applyFont="1" applyFill="1" applyBorder="1" applyAlignment="1">
      <alignment horizontal="center" vertical="center" wrapText="1"/>
    </xf>
    <xf numFmtId="0" fontId="8" fillId="4" borderId="292" xfId="27" applyFont="1" applyFill="1" applyBorder="1" applyAlignment="1">
      <alignment horizontal="center" vertical="center" wrapText="1"/>
    </xf>
    <xf numFmtId="0" fontId="8" fillId="4" borderId="293" xfId="27" applyFont="1" applyFill="1" applyBorder="1" applyAlignment="1">
      <alignment horizontal="center" vertical="center" wrapText="1"/>
    </xf>
    <xf numFmtId="0" fontId="8" fillId="4" borderId="62" xfId="27" applyFont="1" applyFill="1" applyBorder="1" applyAlignment="1">
      <alignment horizontal="center" vertical="center"/>
    </xf>
    <xf numFmtId="3" fontId="11" fillId="2" borderId="72" xfId="27" applyNumberFormat="1" applyFont="1" applyFill="1" applyBorder="1" applyAlignment="1">
      <alignment horizontal="center" vertical="center"/>
    </xf>
    <xf numFmtId="3" fontId="15" fillId="2" borderId="0" xfId="27" applyNumberFormat="1" applyFont="1" applyFill="1" applyAlignment="1">
      <alignment vertical="center"/>
    </xf>
    <xf numFmtId="0" fontId="11" fillId="2" borderId="71" xfId="27" applyFont="1" applyFill="1" applyBorder="1" applyAlignment="1">
      <alignment horizontal="center" vertical="center"/>
    </xf>
    <xf numFmtId="0" fontId="8" fillId="4" borderId="376" xfId="27" applyFont="1" applyFill="1" applyBorder="1" applyAlignment="1">
      <alignment horizontal="center" vertical="center"/>
    </xf>
    <xf numFmtId="3" fontId="8" fillId="4" borderId="377" xfId="27" applyNumberFormat="1" applyFont="1" applyFill="1" applyBorder="1" applyAlignment="1">
      <alignment horizontal="center" vertical="center"/>
    </xf>
    <xf numFmtId="3" fontId="8" fillId="4" borderId="328" xfId="27" applyNumberFormat="1" applyFont="1" applyFill="1" applyBorder="1" applyAlignment="1">
      <alignment horizontal="center" vertical="center"/>
    </xf>
    <xf numFmtId="3" fontId="8" fillId="4" borderId="329" xfId="27" applyNumberFormat="1" applyFont="1" applyFill="1" applyBorder="1" applyAlignment="1">
      <alignment horizontal="center" vertical="center"/>
    </xf>
    <xf numFmtId="3" fontId="63" fillId="2" borderId="0" xfId="27" applyNumberFormat="1" applyFont="1" applyFill="1" applyAlignment="1">
      <alignment vertical="center"/>
    </xf>
    <xf numFmtId="0" fontId="147" fillId="2" borderId="0" xfId="48" applyFont="1" applyFill="1" applyBorder="1" applyAlignment="1">
      <alignment vertical="center"/>
    </xf>
    <xf numFmtId="0" fontId="148" fillId="2" borderId="0" xfId="48" applyFont="1" applyFill="1" applyBorder="1" applyAlignment="1">
      <alignment vertical="center"/>
    </xf>
    <xf numFmtId="0" fontId="149" fillId="2" borderId="0" xfId="48" applyFont="1" applyFill="1" applyBorder="1" applyAlignment="1">
      <alignment vertical="center"/>
    </xf>
    <xf numFmtId="0" fontId="149" fillId="31" borderId="0" xfId="48" applyFont="1" applyFill="1" applyBorder="1" applyAlignment="1">
      <alignment horizontal="right" vertical="center"/>
    </xf>
    <xf numFmtId="0" fontId="150" fillId="31" borderId="0" xfId="48" applyFont="1" applyFill="1" applyBorder="1" applyAlignment="1">
      <alignment horizontal="centerContinuous" vertical="center"/>
    </xf>
    <xf numFmtId="0" fontId="2" fillId="2" borderId="0" xfId="48" applyFont="1" applyFill="1" applyBorder="1" applyAlignment="1">
      <alignment vertical="center"/>
    </xf>
    <xf numFmtId="166" fontId="150" fillId="2" borderId="0" xfId="48" applyNumberFormat="1" applyFont="1" applyFill="1" applyBorder="1" applyAlignment="1">
      <alignment horizontal="center" vertical="center"/>
    </xf>
    <xf numFmtId="0" fontId="8" fillId="32" borderId="78" xfId="48" applyFont="1" applyFill="1" applyBorder="1" applyAlignment="1">
      <alignment horizontal="center" vertical="center"/>
    </xf>
    <xf numFmtId="0" fontId="8" fillId="32" borderId="243" xfId="48" applyFont="1" applyFill="1" applyBorder="1" applyAlignment="1">
      <alignment horizontal="center" vertical="center"/>
    </xf>
    <xf numFmtId="0" fontId="8" fillId="32" borderId="221" xfId="48" applyFont="1" applyFill="1" applyBorder="1" applyAlignment="1">
      <alignment horizontal="center" vertical="center"/>
    </xf>
    <xf numFmtId="0" fontId="2" fillId="2" borderId="0" xfId="48" applyFont="1" applyFill="1" applyAlignment="1">
      <alignment vertical="center"/>
    </xf>
    <xf numFmtId="0" fontId="8" fillId="32" borderId="62" xfId="48" applyFont="1" applyFill="1" applyBorder="1" applyAlignment="1">
      <alignment horizontal="center" vertical="center"/>
    </xf>
    <xf numFmtId="0" fontId="8" fillId="32" borderId="71" xfId="48" applyFont="1" applyFill="1" applyBorder="1" applyAlignment="1">
      <alignment horizontal="center" vertical="center"/>
    </xf>
    <xf numFmtId="0" fontId="8" fillId="32" borderId="244" xfId="48" applyFont="1" applyFill="1" applyBorder="1" applyAlignment="1">
      <alignment horizontal="center" vertical="center"/>
    </xf>
    <xf numFmtId="0" fontId="8" fillId="32" borderId="246" xfId="48" applyFont="1" applyFill="1" applyBorder="1" applyAlignment="1">
      <alignment horizontal="center" vertical="center"/>
    </xf>
    <xf numFmtId="0" fontId="8" fillId="32" borderId="247" xfId="48" applyFont="1" applyFill="1" applyBorder="1" applyAlignment="1">
      <alignment horizontal="center" vertical="center"/>
    </xf>
    <xf numFmtId="0" fontId="2" fillId="2" borderId="0" xfId="48" applyFont="1" applyFill="1" applyBorder="1" applyAlignment="1">
      <alignment horizontal="right" vertical="center"/>
    </xf>
    <xf numFmtId="0" fontId="8" fillId="32" borderId="378" xfId="48" applyFont="1" applyFill="1" applyBorder="1" applyAlignment="1">
      <alignment horizontal="center" vertical="center"/>
    </xf>
    <xf numFmtId="0" fontId="11" fillId="32" borderId="379" xfId="48" applyFont="1" applyFill="1" applyBorder="1" applyAlignment="1">
      <alignment horizontal="centerContinuous" vertical="center"/>
    </xf>
    <xf numFmtId="0" fontId="11" fillId="32" borderId="331" xfId="48" applyFont="1" applyFill="1" applyBorder="1" applyAlignment="1">
      <alignment horizontal="right" vertical="center"/>
    </xf>
    <xf numFmtId="0" fontId="85" fillId="32" borderId="272" xfId="48" applyFont="1" applyFill="1" applyBorder="1" applyAlignment="1">
      <alignment horizontal="right" vertical="center"/>
    </xf>
    <xf numFmtId="0" fontId="150" fillId="2" borderId="0" xfId="48" applyFont="1" applyFill="1" applyAlignment="1">
      <alignment vertical="center"/>
    </xf>
    <xf numFmtId="0" fontId="150" fillId="2" borderId="0" xfId="48" applyFont="1" applyFill="1" applyBorder="1" applyAlignment="1">
      <alignment vertical="center"/>
    </xf>
    <xf numFmtId="182" fontId="8" fillId="7" borderId="62" xfId="48" quotePrefix="1" applyNumberFormat="1" applyFont="1" applyFill="1" applyBorder="1" applyAlignment="1">
      <alignment horizontal="center" vertical="center"/>
    </xf>
    <xf numFmtId="0" fontId="150" fillId="2" borderId="0" xfId="48" applyFont="1" applyFill="1" applyBorder="1" applyAlignment="1">
      <alignment horizontal="center" vertical="center"/>
    </xf>
    <xf numFmtId="166" fontId="150" fillId="2" borderId="380" xfId="48" applyNumberFormat="1" applyFont="1" applyFill="1" applyBorder="1" applyAlignment="1">
      <alignment horizontal="center" vertical="center"/>
    </xf>
    <xf numFmtId="166" fontId="150" fillId="2" borderId="43" xfId="48" applyNumberFormat="1" applyFont="1" applyFill="1" applyBorder="1" applyAlignment="1">
      <alignment horizontal="center" vertical="center"/>
    </xf>
    <xf numFmtId="199" fontId="11" fillId="7" borderId="62" xfId="48" applyNumberFormat="1" applyFont="1" applyFill="1" applyBorder="1" applyAlignment="1">
      <alignment horizontal="right"/>
    </xf>
    <xf numFmtId="4" fontId="141" fillId="2" borderId="45" xfId="48" applyNumberFormat="1" applyFont="1" applyFill="1" applyBorder="1" applyAlignment="1">
      <alignment horizontal="center" vertical="center"/>
    </xf>
    <xf numFmtId="4" fontId="141" fillId="2" borderId="56" xfId="48" applyNumberFormat="1" applyFont="1" applyFill="1" applyBorder="1" applyAlignment="1">
      <alignment horizontal="center" vertical="center"/>
    </xf>
    <xf numFmtId="4" fontId="141" fillId="2" borderId="46" xfId="48" applyNumberFormat="1" applyFont="1" applyFill="1" applyBorder="1" applyAlignment="1">
      <alignment horizontal="center" vertical="center"/>
    </xf>
    <xf numFmtId="2" fontId="150" fillId="2" borderId="0" xfId="48" applyNumberFormat="1" applyFont="1" applyFill="1" applyBorder="1" applyAlignment="1">
      <alignment vertical="center"/>
    </xf>
    <xf numFmtId="4" fontId="2" fillId="2" borderId="0" xfId="48" applyNumberFormat="1" applyFont="1" applyFill="1" applyBorder="1" applyAlignment="1">
      <alignment horizontal="center" vertical="center"/>
    </xf>
    <xf numFmtId="0" fontId="153" fillId="2" borderId="0" xfId="48" applyFont="1" applyFill="1" applyBorder="1" applyAlignment="1">
      <alignment horizontal="left" vertical="center"/>
    </xf>
    <xf numFmtId="4" fontId="141" fillId="2" borderId="48" xfId="48" applyNumberFormat="1" applyFont="1" applyFill="1" applyBorder="1" applyAlignment="1">
      <alignment horizontal="center" vertical="center"/>
    </xf>
    <xf numFmtId="4" fontId="141" fillId="2" borderId="49" xfId="48" applyNumberFormat="1" applyFont="1" applyFill="1" applyBorder="1" applyAlignment="1">
      <alignment horizontal="center" vertical="center"/>
    </xf>
    <xf numFmtId="17" fontId="8" fillId="7" borderId="62" xfId="48" applyNumberFormat="1" applyFont="1" applyFill="1" applyBorder="1" applyAlignment="1">
      <alignment horizontal="right" vertical="center"/>
    </xf>
    <xf numFmtId="3" fontId="141" fillId="2" borderId="0" xfId="48" applyNumberFormat="1" applyFont="1" applyFill="1" applyBorder="1" applyAlignment="1">
      <alignment horizontal="center" vertical="center"/>
    </xf>
    <xf numFmtId="3" fontId="141" fillId="2" borderId="45" xfId="48" applyNumberFormat="1" applyFont="1" applyFill="1" applyBorder="1" applyAlignment="1">
      <alignment horizontal="center" vertical="center"/>
    </xf>
    <xf numFmtId="3" fontId="141" fillId="2" borderId="46" xfId="48" applyNumberFormat="1" applyFont="1" applyFill="1" applyBorder="1" applyAlignment="1">
      <alignment horizontal="center" vertical="center"/>
    </xf>
    <xf numFmtId="0" fontId="154" fillId="2" borderId="0" xfId="48" applyFont="1" applyFill="1" applyAlignment="1">
      <alignment vertical="center"/>
    </xf>
    <xf numFmtId="4" fontId="154" fillId="2" borderId="0" xfId="48" applyNumberFormat="1" applyFont="1" applyFill="1" applyAlignment="1">
      <alignment vertical="center"/>
    </xf>
    <xf numFmtId="0" fontId="154" fillId="2" borderId="0" xfId="48" applyFont="1" applyFill="1" applyBorder="1" applyAlignment="1">
      <alignment vertical="center"/>
    </xf>
    <xf numFmtId="200" fontId="155" fillId="2" borderId="0" xfId="48" applyNumberFormat="1" applyFont="1" applyFill="1" applyAlignment="1">
      <alignment vertical="center"/>
    </xf>
    <xf numFmtId="3" fontId="154" fillId="2" borderId="0" xfId="48" applyNumberFormat="1" applyFont="1" applyFill="1" applyAlignment="1">
      <alignment vertical="center"/>
    </xf>
    <xf numFmtId="3" fontId="141" fillId="2" borderId="56" xfId="48" applyNumberFormat="1" applyFont="1" applyFill="1" applyBorder="1" applyAlignment="1">
      <alignment horizontal="center" vertical="center"/>
    </xf>
    <xf numFmtId="17" fontId="8" fillId="7" borderId="64" xfId="48" applyNumberFormat="1" applyFont="1" applyFill="1" applyBorder="1" applyAlignment="1">
      <alignment horizontal="right" vertical="center"/>
    </xf>
    <xf numFmtId="3" fontId="141" fillId="2" borderId="381" xfId="48" applyNumberFormat="1" applyFont="1" applyFill="1" applyBorder="1" applyAlignment="1">
      <alignment horizontal="center" vertical="center"/>
    </xf>
    <xf numFmtId="3" fontId="141" fillId="2" borderId="65" xfId="48" applyNumberFormat="1" applyFont="1" applyFill="1" applyBorder="1" applyAlignment="1">
      <alignment horizontal="center" vertical="center"/>
    </xf>
    <xf numFmtId="3" fontId="141" fillId="2" borderId="288" xfId="48" applyNumberFormat="1" applyFont="1" applyFill="1" applyBorder="1" applyAlignment="1">
      <alignment horizontal="center" vertical="center"/>
    </xf>
    <xf numFmtId="0" fontId="156" fillId="2" borderId="0" xfId="48" applyFont="1" applyFill="1" applyAlignment="1">
      <alignment horizontal="left" vertical="center"/>
    </xf>
    <xf numFmtId="0" fontId="153" fillId="2" borderId="0" xfId="48" applyFont="1" applyFill="1" applyAlignment="1">
      <alignment horizontal="left" vertical="center"/>
    </xf>
    <xf numFmtId="0" fontId="156" fillId="2" borderId="0" xfId="48" applyFont="1" applyFill="1" applyBorder="1" applyAlignment="1">
      <alignment horizontal="left" vertical="center"/>
    </xf>
    <xf numFmtId="3" fontId="154" fillId="2" borderId="0" xfId="48" applyNumberFormat="1" applyFont="1" applyFill="1" applyBorder="1" applyAlignment="1">
      <alignment vertical="center"/>
    </xf>
    <xf numFmtId="0" fontId="153" fillId="2" borderId="0" xfId="48" applyFont="1" applyFill="1" applyAlignment="1">
      <alignment vertical="center"/>
    </xf>
    <xf numFmtId="0" fontId="153" fillId="2" borderId="0" xfId="48" applyFont="1" applyFill="1" applyBorder="1" applyAlignment="1">
      <alignment vertical="center"/>
    </xf>
    <xf numFmtId="3" fontId="153" fillId="2" borderId="0" xfId="48" applyNumberFormat="1" applyFont="1" applyFill="1" applyAlignment="1">
      <alignment vertical="center"/>
    </xf>
    <xf numFmtId="0" fontId="96" fillId="2" borderId="0" xfId="48" applyFont="1" applyFill="1" applyAlignment="1">
      <alignment vertical="center"/>
    </xf>
    <xf numFmtId="0" fontId="63" fillId="18" borderId="78" xfId="27" applyFont="1" applyFill="1" applyBorder="1" applyAlignment="1">
      <alignment horizontal="center" vertical="center"/>
    </xf>
    <xf numFmtId="0" fontId="63" fillId="18" borderId="382" xfId="27" applyFont="1" applyFill="1" applyBorder="1" applyAlignment="1">
      <alignment horizontal="centerContinuous" vertical="center"/>
    </xf>
    <xf numFmtId="0" fontId="63" fillId="18" borderId="213" xfId="27" applyFont="1" applyFill="1" applyBorder="1" applyAlignment="1">
      <alignment horizontal="centerContinuous" vertical="center"/>
    </xf>
    <xf numFmtId="0" fontId="63" fillId="18" borderId="383" xfId="27" applyFont="1" applyFill="1" applyBorder="1" applyAlignment="1">
      <alignment horizontal="centerContinuous" vertical="center"/>
    </xf>
    <xf numFmtId="0" fontId="63" fillId="18" borderId="221" xfId="27" applyFont="1" applyFill="1" applyBorder="1" applyAlignment="1">
      <alignment horizontal="center" vertical="center"/>
    </xf>
    <xf numFmtId="0" fontId="63" fillId="18" borderId="222" xfId="27" applyFont="1" applyFill="1" applyBorder="1" applyAlignment="1">
      <alignment horizontal="center" vertical="center"/>
    </xf>
    <xf numFmtId="0" fontId="7" fillId="33" borderId="384" xfId="27" applyFont="1" applyFill="1" applyBorder="1" applyAlignment="1">
      <alignment horizontal="center" vertical="center"/>
    </xf>
    <xf numFmtId="0" fontId="63" fillId="18" borderId="62" xfId="27" applyFont="1" applyFill="1" applyBorder="1" applyAlignment="1">
      <alignment horizontal="center" vertical="center"/>
    </xf>
    <xf numFmtId="0" fontId="63" fillId="18" borderId="0" xfId="27" applyFont="1" applyFill="1" applyBorder="1" applyAlignment="1">
      <alignment horizontal="center" vertical="center"/>
    </xf>
    <xf numFmtId="0" fontId="63" fillId="18" borderId="244" xfId="27" applyFont="1" applyFill="1" applyBorder="1" applyAlignment="1">
      <alignment horizontal="center" vertical="center"/>
    </xf>
    <xf numFmtId="0" fontId="63" fillId="18" borderId="71" xfId="27" applyFont="1" applyFill="1" applyBorder="1" applyAlignment="1">
      <alignment horizontal="center" vertical="center"/>
    </xf>
    <xf numFmtId="0" fontId="63" fillId="18" borderId="72" xfId="27" applyFont="1" applyFill="1" applyBorder="1" applyAlignment="1">
      <alignment horizontal="center" vertical="center"/>
    </xf>
    <xf numFmtId="0" fontId="7" fillId="33" borderId="236" xfId="27" applyFont="1" applyFill="1" applyBorder="1" applyAlignment="1">
      <alignment horizontal="center" vertical="center"/>
    </xf>
    <xf numFmtId="0" fontId="63" fillId="7" borderId="385" xfId="27" applyFont="1" applyFill="1" applyBorder="1" applyAlignment="1">
      <alignment horizontal="center" vertical="center"/>
    </xf>
    <xf numFmtId="0" fontId="63" fillId="7" borderId="386" xfId="27" applyFont="1" applyFill="1" applyBorder="1" applyAlignment="1">
      <alignment horizontal="center" vertical="center"/>
    </xf>
    <xf numFmtId="0" fontId="63" fillId="7" borderId="387" xfId="27" applyFont="1" applyFill="1" applyBorder="1" applyAlignment="1">
      <alignment horizontal="center" vertical="center"/>
    </xf>
    <xf numFmtId="0" fontId="63" fillId="7" borderId="247" xfId="27" applyFont="1" applyFill="1" applyBorder="1" applyAlignment="1">
      <alignment horizontal="center" vertical="center"/>
    </xf>
    <xf numFmtId="0" fontId="63" fillId="7" borderId="248" xfId="27" applyFont="1" applyFill="1" applyBorder="1" applyAlignment="1">
      <alignment horizontal="center" vertical="center"/>
    </xf>
    <xf numFmtId="0" fontId="7" fillId="33" borderId="388" xfId="27" applyFont="1" applyFill="1" applyBorder="1" applyAlignment="1">
      <alignment horizontal="center" vertical="center"/>
    </xf>
    <xf numFmtId="0" fontId="63" fillId="18" borderId="64" xfId="27" applyFont="1" applyFill="1" applyBorder="1" applyAlignment="1">
      <alignment horizontal="center" vertical="center"/>
    </xf>
    <xf numFmtId="0" fontId="82" fillId="34" borderId="390" xfId="27" applyFont="1" applyFill="1" applyBorder="1" applyAlignment="1">
      <alignment vertical="center"/>
    </xf>
    <xf numFmtId="182" fontId="63" fillId="7" borderId="62" xfId="27" quotePrefix="1" applyNumberFormat="1" applyFont="1" applyFill="1" applyBorder="1" applyAlignment="1">
      <alignment horizontal="center" vertical="center"/>
    </xf>
    <xf numFmtId="3" fontId="15" fillId="2" borderId="264" xfId="27" applyNumberFormat="1" applyFont="1" applyFill="1" applyBorder="1" applyAlignment="1">
      <alignment horizontal="center" vertical="center"/>
    </xf>
    <xf numFmtId="3" fontId="15" fillId="2" borderId="221" xfId="27" applyNumberFormat="1" applyFont="1" applyFill="1" applyBorder="1" applyAlignment="1">
      <alignment horizontal="center" vertical="center"/>
    </xf>
    <xf numFmtId="2" fontId="15" fillId="2" borderId="221" xfId="27" applyNumberFormat="1" applyFont="1" applyFill="1" applyBorder="1" applyAlignment="1">
      <alignment horizontal="center" vertical="center"/>
    </xf>
    <xf numFmtId="2" fontId="15" fillId="2" borderId="222" xfId="27" applyNumberFormat="1" applyFont="1" applyFill="1" applyBorder="1" applyAlignment="1">
      <alignment horizontal="center" vertical="center"/>
    </xf>
    <xf numFmtId="2" fontId="12" fillId="2" borderId="384" xfId="27" applyNumberFormat="1" applyFont="1" applyFill="1" applyBorder="1" applyAlignment="1">
      <alignment horizontal="center" vertical="center"/>
    </xf>
    <xf numFmtId="201" fontId="15" fillId="7" borderId="62" xfId="27" applyNumberFormat="1" applyFont="1" applyFill="1" applyBorder="1" applyAlignment="1">
      <alignment horizontal="center" vertical="center"/>
    </xf>
    <xf numFmtId="3" fontId="15" fillId="2" borderId="265" xfId="27" applyNumberFormat="1" applyFont="1" applyFill="1" applyBorder="1" applyAlignment="1">
      <alignment horizontal="center" vertical="center"/>
    </xf>
    <xf numFmtId="3" fontId="15" fillId="2" borderId="71" xfId="27" applyNumberFormat="1" applyFont="1" applyFill="1" applyBorder="1" applyAlignment="1">
      <alignment horizontal="center" vertical="center"/>
    </xf>
    <xf numFmtId="4" fontId="15" fillId="2" borderId="71" xfId="27" applyNumberFormat="1" applyFont="1" applyFill="1" applyBorder="1" applyAlignment="1">
      <alignment horizontal="center" vertical="center"/>
    </xf>
    <xf numFmtId="4" fontId="15" fillId="2" borderId="72" xfId="27" applyNumberFormat="1" applyFont="1" applyFill="1" applyBorder="1" applyAlignment="1">
      <alignment horizontal="center" vertical="center"/>
    </xf>
    <xf numFmtId="2" fontId="12" fillId="2" borderId="236" xfId="27" applyNumberFormat="1" applyFont="1" applyFill="1" applyBorder="1" applyAlignment="1">
      <alignment horizontal="center" vertical="center"/>
    </xf>
    <xf numFmtId="2" fontId="12" fillId="2" borderId="0" xfId="27" applyNumberFormat="1" applyFont="1" applyFill="1" applyAlignment="1">
      <alignment vertical="center"/>
    </xf>
    <xf numFmtId="4" fontId="12" fillId="2" borderId="0" xfId="27" applyNumberFormat="1" applyFont="1" applyFill="1"/>
    <xf numFmtId="4" fontId="12" fillId="2" borderId="0" xfId="27" applyNumberFormat="1" applyFont="1" applyFill="1" applyAlignment="1">
      <alignment horizontal="center" vertical="center"/>
    </xf>
    <xf numFmtId="2" fontId="7" fillId="2" borderId="0" xfId="27" applyNumberFormat="1" applyFont="1" applyFill="1" applyAlignment="1">
      <alignment vertical="center"/>
    </xf>
    <xf numFmtId="202" fontId="15" fillId="7" borderId="62" xfId="27" applyNumberFormat="1" applyFont="1" applyFill="1" applyBorder="1" applyAlignment="1">
      <alignment horizontal="center" vertical="center"/>
    </xf>
    <xf numFmtId="202" fontId="15" fillId="7" borderId="378" xfId="27" applyNumberFormat="1" applyFont="1" applyFill="1" applyBorder="1" applyAlignment="1">
      <alignment horizontal="center" vertical="center"/>
    </xf>
    <xf numFmtId="3" fontId="15" fillId="2" borderId="391" xfId="27" applyNumberFormat="1" applyFont="1" applyFill="1" applyBorder="1" applyAlignment="1">
      <alignment horizontal="center" vertical="center"/>
    </xf>
    <xf numFmtId="3" fontId="15" fillId="2" borderId="392" xfId="27" applyNumberFormat="1" applyFont="1" applyFill="1" applyBorder="1" applyAlignment="1">
      <alignment horizontal="center" vertical="center"/>
    </xf>
    <xf numFmtId="4" fontId="15" fillId="2" borderId="392" xfId="27" applyNumberFormat="1" applyFont="1" applyFill="1" applyBorder="1" applyAlignment="1">
      <alignment horizontal="center" vertical="center"/>
    </xf>
    <xf numFmtId="4" fontId="15" fillId="2" borderId="393" xfId="27" applyNumberFormat="1" applyFont="1" applyFill="1" applyBorder="1" applyAlignment="1">
      <alignment horizontal="center" vertical="center"/>
    </xf>
    <xf numFmtId="16" fontId="15" fillId="7" borderId="378" xfId="27" applyNumberFormat="1" applyFont="1" applyFill="1" applyBorder="1" applyAlignment="1">
      <alignment horizontal="center" vertical="center"/>
    </xf>
    <xf numFmtId="2" fontId="12" fillId="2" borderId="394" xfId="27" applyNumberFormat="1" applyFont="1" applyFill="1" applyBorder="1" applyAlignment="1">
      <alignment horizontal="center" vertical="center"/>
    </xf>
    <xf numFmtId="4" fontId="76" fillId="2" borderId="0" xfId="27" applyNumberFormat="1" applyFont="1" applyFill="1" applyAlignment="1">
      <alignment vertical="center"/>
    </xf>
    <xf numFmtId="17" fontId="63" fillId="7" borderId="62" xfId="27" applyNumberFormat="1" applyFont="1" applyFill="1" applyBorder="1" applyAlignment="1">
      <alignment horizontal="center" vertical="center"/>
    </xf>
    <xf numFmtId="2" fontId="15" fillId="2" borderId="71" xfId="27" applyNumberFormat="1" applyFont="1" applyFill="1" applyBorder="1" applyAlignment="1">
      <alignment horizontal="center" vertical="center"/>
    </xf>
    <xf numFmtId="2" fontId="15" fillId="2" borderId="72" xfId="27" applyNumberFormat="1" applyFont="1" applyFill="1" applyBorder="1" applyAlignment="1">
      <alignment horizontal="center" vertical="center"/>
    </xf>
    <xf numFmtId="174" fontId="12" fillId="2" borderId="0" xfId="27" applyNumberFormat="1" applyFont="1" applyFill="1" applyAlignment="1">
      <alignment vertical="center"/>
    </xf>
    <xf numFmtId="17" fontId="63" fillId="7" borderId="62" xfId="27" quotePrefix="1" applyNumberFormat="1" applyFont="1" applyFill="1" applyBorder="1" applyAlignment="1">
      <alignment horizontal="center" vertical="center"/>
    </xf>
    <xf numFmtId="17" fontId="63" fillId="7" borderId="395" xfId="27" quotePrefix="1" applyNumberFormat="1" applyFont="1" applyFill="1" applyBorder="1" applyAlignment="1">
      <alignment horizontal="center" vertical="center"/>
    </xf>
    <xf numFmtId="2" fontId="15" fillId="2" borderId="396" xfId="27" applyNumberFormat="1" applyFont="1" applyFill="1" applyBorder="1" applyAlignment="1">
      <alignment horizontal="center" vertical="center"/>
    </xf>
    <xf numFmtId="17" fontId="7" fillId="2" borderId="0" xfId="27" applyNumberFormat="1" applyFont="1" applyFill="1" applyAlignment="1">
      <alignment vertical="center"/>
    </xf>
    <xf numFmtId="0" fontId="15" fillId="2" borderId="265" xfId="27" applyFont="1" applyFill="1" applyBorder="1" applyAlignment="1">
      <alignment horizontal="center" vertical="center"/>
    </xf>
    <xf numFmtId="0" fontId="15" fillId="2" borderId="71" xfId="27" applyFont="1" applyFill="1" applyBorder="1" applyAlignment="1">
      <alignment horizontal="center" vertical="center"/>
    </xf>
    <xf numFmtId="0" fontId="15" fillId="2" borderId="72" xfId="27" applyFont="1" applyFill="1" applyBorder="1" applyAlignment="1">
      <alignment horizontal="center" vertical="center"/>
    </xf>
    <xf numFmtId="0" fontId="12" fillId="2" borderId="236" xfId="27" applyFont="1" applyFill="1" applyBorder="1" applyAlignment="1">
      <alignment horizontal="center" vertical="center"/>
    </xf>
    <xf numFmtId="15" fontId="12" fillId="2" borderId="0" xfId="27" applyNumberFormat="1" applyFont="1" applyFill="1" applyAlignment="1">
      <alignment vertical="center"/>
    </xf>
    <xf numFmtId="17" fontId="63" fillId="7" borderId="397" xfId="27" quotePrefix="1" applyNumberFormat="1" applyFont="1" applyFill="1" applyBorder="1" applyAlignment="1">
      <alignment horizontal="center" vertical="center"/>
    </xf>
    <xf numFmtId="3" fontId="15" fillId="2" borderId="398" xfId="27" applyNumberFormat="1" applyFont="1" applyFill="1" applyBorder="1" applyAlignment="1">
      <alignment horizontal="center" vertical="center"/>
    </xf>
    <xf numFmtId="3" fontId="15" fillId="2" borderId="399" xfId="27" applyNumberFormat="1" applyFont="1" applyFill="1" applyBorder="1" applyAlignment="1">
      <alignment horizontal="center" vertical="center"/>
    </xf>
    <xf numFmtId="2" fontId="15" fillId="2" borderId="399" xfId="27" applyNumberFormat="1" applyFont="1" applyFill="1" applyBorder="1" applyAlignment="1">
      <alignment horizontal="center" vertical="center"/>
    </xf>
    <xf numFmtId="2" fontId="15" fillId="2" borderId="400" xfId="27" applyNumberFormat="1" applyFont="1" applyFill="1" applyBorder="1" applyAlignment="1">
      <alignment horizontal="center" vertical="center"/>
    </xf>
    <xf numFmtId="203" fontId="63" fillId="7" borderId="64" xfId="27" applyNumberFormat="1" applyFont="1" applyFill="1" applyBorder="1" applyAlignment="1">
      <alignment horizontal="left" vertical="center"/>
    </xf>
    <xf numFmtId="3" fontId="15" fillId="2" borderId="270" xfId="27" applyNumberFormat="1" applyFont="1" applyFill="1" applyBorder="1" applyAlignment="1">
      <alignment horizontal="right" vertical="center"/>
    </xf>
    <xf numFmtId="3" fontId="15" fillId="2" borderId="75" xfId="27" applyNumberFormat="1" applyFont="1" applyFill="1" applyBorder="1" applyAlignment="1">
      <alignment horizontal="right" vertical="center"/>
    </xf>
    <xf numFmtId="0" fontId="15" fillId="2" borderId="75" xfId="27" applyFont="1" applyFill="1" applyBorder="1" applyAlignment="1">
      <alignment horizontal="right" vertical="center"/>
    </xf>
    <xf numFmtId="2" fontId="15" fillId="2" borderId="76" xfId="27" applyNumberFormat="1" applyFont="1" applyFill="1" applyBorder="1" applyAlignment="1">
      <alignment horizontal="right" vertical="center"/>
    </xf>
    <xf numFmtId="2" fontId="12" fillId="2" borderId="96" xfId="27" applyNumberFormat="1" applyFont="1" applyFill="1" applyBorder="1" applyAlignment="1">
      <alignment horizontal="right" vertical="center"/>
    </xf>
    <xf numFmtId="0" fontId="65" fillId="2" borderId="0" xfId="27" applyFont="1" applyFill="1" applyAlignment="1">
      <alignment vertical="center"/>
    </xf>
    <xf numFmtId="3" fontId="16" fillId="2" borderId="0" xfId="27" applyNumberFormat="1" applyFont="1" applyFill="1" applyBorder="1" applyAlignment="1">
      <alignment horizontal="right" vertical="center"/>
    </xf>
    <xf numFmtId="0" fontId="16" fillId="2" borderId="0" xfId="27" applyFont="1" applyFill="1" applyAlignment="1">
      <alignment vertical="center"/>
    </xf>
    <xf numFmtId="0" fontId="65" fillId="2" borderId="0" xfId="27" applyFont="1" applyFill="1" applyBorder="1" applyAlignment="1">
      <alignment vertical="center"/>
    </xf>
    <xf numFmtId="2" fontId="15" fillId="2" borderId="0" xfId="27" applyNumberFormat="1" applyFont="1" applyFill="1" applyBorder="1" applyAlignment="1">
      <alignment horizontal="right" vertical="center"/>
    </xf>
    <xf numFmtId="0" fontId="16" fillId="2" borderId="0" xfId="27" applyFont="1" applyFill="1" applyBorder="1" applyAlignment="1">
      <alignment vertical="center"/>
    </xf>
    <xf numFmtId="3" fontId="16" fillId="2" borderId="0" xfId="27" applyNumberFormat="1" applyFont="1" applyFill="1" applyAlignment="1">
      <alignment vertical="center"/>
    </xf>
    <xf numFmtId="0" fontId="46" fillId="2" borderId="0" xfId="27" applyFont="1" applyFill="1" applyAlignment="1">
      <alignment vertical="center"/>
    </xf>
    <xf numFmtId="0" fontId="76" fillId="2" borderId="0" xfId="27" applyFont="1" applyFill="1" applyBorder="1" applyAlignment="1">
      <alignment vertical="center"/>
    </xf>
    <xf numFmtId="2" fontId="12" fillId="2" borderId="0" xfId="27" applyNumberFormat="1" applyFont="1" applyFill="1" applyBorder="1" applyAlignment="1">
      <alignment horizontal="right" vertical="center"/>
    </xf>
    <xf numFmtId="0" fontId="7" fillId="2" borderId="0" xfId="27" applyFont="1" applyFill="1" applyBorder="1" applyAlignment="1">
      <alignment horizontal="left" vertical="center"/>
    </xf>
    <xf numFmtId="0" fontId="78" fillId="2" borderId="0" xfId="27" applyFont="1" applyFill="1" applyBorder="1" applyAlignment="1">
      <alignment vertical="center"/>
    </xf>
    <xf numFmtId="0" fontId="53" fillId="2" borderId="0" xfId="27" applyFont="1" applyFill="1" applyBorder="1" applyAlignment="1">
      <alignment vertical="center"/>
    </xf>
    <xf numFmtId="0" fontId="78" fillId="2" borderId="0" xfId="27" applyFont="1" applyFill="1" applyAlignment="1">
      <alignment vertical="center"/>
    </xf>
    <xf numFmtId="0" fontId="15" fillId="2" borderId="0" xfId="27" applyFont="1" applyFill="1" applyBorder="1" applyAlignment="1">
      <alignment horizontal="center" vertical="center"/>
    </xf>
    <xf numFmtId="0" fontId="63" fillId="4" borderId="291" xfId="27" applyFont="1" applyFill="1" applyBorder="1" applyAlignment="1">
      <alignment horizontal="center" vertical="center"/>
    </xf>
    <xf numFmtId="0" fontId="63" fillId="4" borderId="221" xfId="27" applyFont="1" applyFill="1" applyBorder="1" applyAlignment="1">
      <alignment horizontal="center" vertical="center"/>
    </xf>
    <xf numFmtId="0" fontId="158" fillId="2" borderId="0" xfId="27" applyFont="1" applyFill="1" applyAlignment="1">
      <alignment vertical="center"/>
    </xf>
    <xf numFmtId="0" fontId="63" fillId="4" borderId="70" xfId="27" applyFont="1" applyFill="1" applyBorder="1" applyAlignment="1">
      <alignment horizontal="center" vertical="center"/>
    </xf>
    <xf numFmtId="0" fontId="63" fillId="4" borderId="71" xfId="27" applyFont="1" applyFill="1" applyBorder="1" applyAlignment="1">
      <alignment horizontal="center" vertical="center"/>
    </xf>
    <xf numFmtId="0" fontId="63" fillId="4" borderId="71" xfId="27" applyFont="1" applyFill="1" applyBorder="1" applyAlignment="1">
      <alignment vertical="center"/>
    </xf>
    <xf numFmtId="0" fontId="46" fillId="4" borderId="326" xfId="27" applyFont="1" applyFill="1" applyBorder="1" applyAlignment="1">
      <alignment horizontal="center" vertical="center"/>
    </xf>
    <xf numFmtId="0" fontId="46" fillId="4" borderId="247" xfId="27" applyFont="1" applyFill="1" applyBorder="1" applyAlignment="1">
      <alignment horizontal="center" vertical="center"/>
    </xf>
    <xf numFmtId="0" fontId="118" fillId="2" borderId="0" xfId="27" applyFont="1" applyFill="1" applyAlignment="1">
      <alignment horizontal="center" vertical="center"/>
    </xf>
    <xf numFmtId="182" fontId="63" fillId="4" borderId="70" xfId="27" applyNumberFormat="1" applyFont="1" applyFill="1" applyBorder="1" applyAlignment="1">
      <alignment horizontal="center" vertical="center"/>
    </xf>
    <xf numFmtId="0" fontId="63" fillId="2" borderId="71" xfId="27" applyFont="1" applyFill="1" applyBorder="1" applyAlignment="1">
      <alignment horizontal="center" vertical="center"/>
    </xf>
    <xf numFmtId="174" fontId="15" fillId="2" borderId="0" xfId="27" applyNumberFormat="1" applyFont="1" applyFill="1" applyAlignment="1">
      <alignment vertical="center"/>
    </xf>
    <xf numFmtId="201" fontId="63" fillId="4" borderId="70" xfId="27" applyNumberFormat="1" applyFont="1" applyFill="1" applyBorder="1" applyAlignment="1">
      <alignment horizontal="center" vertical="center"/>
    </xf>
    <xf numFmtId="185" fontId="15" fillId="2" borderId="0" xfId="27" applyNumberFormat="1" applyFont="1" applyFill="1" applyAlignment="1">
      <alignment vertical="center"/>
    </xf>
    <xf numFmtId="205" fontId="63" fillId="4" borderId="406" xfId="27" applyNumberFormat="1" applyFont="1" applyFill="1" applyBorder="1" applyAlignment="1">
      <alignment horizontal="center" vertical="center"/>
    </xf>
    <xf numFmtId="2" fontId="15" fillId="2" borderId="73" xfId="27" applyNumberFormat="1" applyFont="1" applyFill="1" applyBorder="1" applyAlignment="1">
      <alignment horizontal="center" vertical="center"/>
    </xf>
    <xf numFmtId="4" fontId="63" fillId="2" borderId="0" xfId="27" applyNumberFormat="1" applyFont="1" applyFill="1" applyAlignment="1">
      <alignment vertical="center"/>
    </xf>
    <xf numFmtId="174" fontId="122" fillId="2" borderId="0" xfId="27" applyNumberFormat="1" applyFont="1" applyFill="1" applyAlignment="1">
      <alignment vertical="center"/>
    </xf>
    <xf numFmtId="17" fontId="63" fillId="4" borderId="70" xfId="27" quotePrefix="1" applyNumberFormat="1" applyFont="1" applyFill="1" applyBorder="1" applyAlignment="1">
      <alignment horizontal="center" vertical="center"/>
    </xf>
    <xf numFmtId="17" fontId="63" fillId="4" borderId="410" xfId="27" quotePrefix="1" applyNumberFormat="1" applyFont="1" applyFill="1" applyBorder="1" applyAlignment="1">
      <alignment horizontal="center" vertical="center"/>
    </xf>
    <xf numFmtId="2" fontId="15" fillId="2" borderId="0" xfId="27" applyNumberFormat="1" applyFont="1" applyFill="1" applyAlignment="1">
      <alignment vertical="center"/>
    </xf>
    <xf numFmtId="206" fontId="15" fillId="2" borderId="0" xfId="27" applyNumberFormat="1" applyFont="1" applyFill="1" applyAlignment="1">
      <alignment vertical="center"/>
    </xf>
    <xf numFmtId="17" fontId="63" fillId="4" borderId="74" xfId="27" applyNumberFormat="1" applyFont="1" applyFill="1" applyBorder="1" applyAlignment="1">
      <alignment horizontal="center" vertical="center"/>
    </xf>
    <xf numFmtId="2" fontId="15" fillId="2" borderId="75" xfId="27" applyNumberFormat="1" applyFont="1" applyFill="1" applyBorder="1" applyAlignment="1">
      <alignment horizontal="center" vertical="center"/>
    </xf>
    <xf numFmtId="17" fontId="65" fillId="2" borderId="0" xfId="27" applyNumberFormat="1" applyFont="1" applyFill="1" applyBorder="1" applyAlignment="1">
      <alignment horizontal="left" vertical="center"/>
    </xf>
    <xf numFmtId="2" fontId="15" fillId="2" borderId="0" xfId="27" applyNumberFormat="1" applyFont="1" applyFill="1" applyBorder="1" applyAlignment="1">
      <alignment vertical="center"/>
    </xf>
    <xf numFmtId="0" fontId="15" fillId="2" borderId="0" xfId="27" applyFont="1" applyFill="1" applyBorder="1" applyAlignment="1">
      <alignment horizontal="right" vertical="center"/>
    </xf>
    <xf numFmtId="17" fontId="122" fillId="2" borderId="0" xfId="27" applyNumberFormat="1" applyFont="1" applyFill="1" applyBorder="1" applyAlignment="1">
      <alignment horizontal="left" vertical="center"/>
    </xf>
    <xf numFmtId="0" fontId="16" fillId="2" borderId="0" xfId="27" applyFont="1" applyFill="1" applyAlignment="1">
      <alignment horizontal="left" vertical="center"/>
    </xf>
    <xf numFmtId="15" fontId="16" fillId="2" borderId="0" xfId="27" applyNumberFormat="1" applyFont="1" applyFill="1" applyAlignment="1">
      <alignment horizontal="left" vertical="center"/>
    </xf>
    <xf numFmtId="0" fontId="15" fillId="2" borderId="0" xfId="27" applyFont="1" applyFill="1" applyAlignment="1">
      <alignment horizontal="right" vertical="center"/>
    </xf>
    <xf numFmtId="15" fontId="15" fillId="2" borderId="0" xfId="27" applyNumberFormat="1" applyFont="1" applyFill="1" applyAlignment="1">
      <alignment horizontal="right" vertical="center"/>
    </xf>
    <xf numFmtId="0" fontId="46" fillId="2" borderId="0" xfId="27" applyFont="1" applyFill="1" applyAlignment="1">
      <alignment horizontal="left" vertical="center"/>
    </xf>
    <xf numFmtId="2" fontId="46" fillId="2" borderId="0" xfId="27" applyNumberFormat="1" applyFont="1" applyFill="1" applyBorder="1" applyAlignment="1">
      <alignment vertical="center"/>
    </xf>
    <xf numFmtId="0" fontId="7" fillId="2" borderId="0" xfId="27" applyFont="1" applyFill="1" applyAlignment="1">
      <alignment horizontal="left" vertical="center"/>
    </xf>
    <xf numFmtId="15" fontId="77" fillId="2" borderId="0" xfId="27" applyNumberFormat="1" applyFont="1" applyFill="1" applyAlignment="1">
      <alignment horizontal="left" vertical="center"/>
    </xf>
    <xf numFmtId="15" fontId="46" fillId="2" borderId="0" xfId="27" applyNumberFormat="1" applyFont="1" applyFill="1" applyAlignment="1">
      <alignment horizontal="right" vertical="center"/>
    </xf>
    <xf numFmtId="0" fontId="15" fillId="2" borderId="0" xfId="27" applyFont="1" applyFill="1" applyAlignment="1">
      <alignment horizontal="left" vertical="center"/>
    </xf>
    <xf numFmtId="0" fontId="15" fillId="2" borderId="0" xfId="27" applyFont="1" applyFill="1" applyAlignment="1">
      <alignment horizontal="center" vertical="center"/>
    </xf>
    <xf numFmtId="164" fontId="15" fillId="2" borderId="0" xfId="30" applyNumberFormat="1" applyFont="1" applyFill="1" applyAlignment="1">
      <alignment vertical="center"/>
    </xf>
    <xf numFmtId="0" fontId="53" fillId="2" borderId="0" xfId="43" applyFont="1" applyFill="1" applyAlignment="1">
      <alignment vertical="center"/>
    </xf>
    <xf numFmtId="0" fontId="78" fillId="2" borderId="0" xfId="43" applyFont="1" applyFill="1" applyAlignment="1">
      <alignment vertical="center"/>
    </xf>
    <xf numFmtId="0" fontId="11" fillId="2" borderId="0" xfId="43" applyFont="1" applyFill="1" applyAlignment="1">
      <alignment vertical="center"/>
    </xf>
    <xf numFmtId="0" fontId="15" fillId="2" borderId="0" xfId="43" applyFont="1" applyFill="1" applyAlignment="1">
      <alignment vertical="center"/>
    </xf>
    <xf numFmtId="0" fontId="53" fillId="2" borderId="0" xfId="43" applyFont="1" applyFill="1" applyAlignment="1">
      <alignment horizontal="left" vertical="center"/>
    </xf>
    <xf numFmtId="0" fontId="15" fillId="2" borderId="0" xfId="43" applyFont="1" applyFill="1" applyAlignment="1">
      <alignment horizontal="center" vertical="center"/>
    </xf>
    <xf numFmtId="0" fontId="16" fillId="2" borderId="0" xfId="43" applyFont="1" applyFill="1" applyAlignment="1">
      <alignment vertical="center"/>
    </xf>
    <xf numFmtId="0" fontId="8" fillId="4" borderId="291" xfId="43" applyFont="1" applyFill="1" applyBorder="1" applyAlignment="1">
      <alignment horizontal="center" vertical="center"/>
    </xf>
    <xf numFmtId="0" fontId="8" fillId="4" borderId="221" xfId="43" applyFont="1" applyFill="1" applyBorder="1" applyAlignment="1">
      <alignment horizontal="center" vertical="center"/>
    </xf>
    <xf numFmtId="0" fontId="8" fillId="4" borderId="403" xfId="43" applyFont="1" applyFill="1" applyBorder="1" applyAlignment="1">
      <alignment horizontal="center" vertical="center"/>
    </xf>
    <xf numFmtId="0" fontId="8" fillId="4" borderId="264" xfId="43" applyFont="1" applyFill="1" applyBorder="1" applyAlignment="1">
      <alignment horizontal="center" vertical="center"/>
    </xf>
    <xf numFmtId="0" fontId="8" fillId="4" borderId="222" xfId="43" applyFont="1" applyFill="1" applyBorder="1" applyAlignment="1">
      <alignment horizontal="center" vertical="center"/>
    </xf>
    <xf numFmtId="0" fontId="8" fillId="0" borderId="0" xfId="43" applyFont="1" applyFill="1" applyBorder="1" applyAlignment="1">
      <alignment horizontal="center" vertical="center"/>
    </xf>
    <xf numFmtId="0" fontId="8" fillId="4" borderId="70" xfId="43" applyFont="1" applyFill="1" applyBorder="1" applyAlignment="1">
      <alignment horizontal="center" vertical="center"/>
    </xf>
    <xf numFmtId="0" fontId="8" fillId="4" borderId="71" xfId="43" applyFont="1" applyFill="1" applyBorder="1" applyAlignment="1">
      <alignment horizontal="center" vertical="center"/>
    </xf>
    <xf numFmtId="0" fontId="8" fillId="4" borderId="334" xfId="43" applyFont="1" applyFill="1" applyBorder="1" applyAlignment="1">
      <alignment horizontal="center" vertical="center"/>
    </xf>
    <xf numFmtId="0" fontId="8" fillId="4" borderId="265" xfId="43" applyFont="1" applyFill="1" applyBorder="1" applyAlignment="1">
      <alignment horizontal="center" vertical="center"/>
    </xf>
    <xf numFmtId="0" fontId="8" fillId="4" borderId="72" xfId="43" applyFont="1" applyFill="1" applyBorder="1" applyAlignment="1">
      <alignment horizontal="center" vertical="center"/>
    </xf>
    <xf numFmtId="0" fontId="85" fillId="4" borderId="326" xfId="43" applyFont="1" applyFill="1" applyBorder="1" applyAlignment="1">
      <alignment horizontal="center" vertical="center"/>
    </xf>
    <xf numFmtId="0" fontId="85" fillId="4" borderId="247" xfId="43" applyFont="1" applyFill="1" applyBorder="1" applyAlignment="1">
      <alignment horizontal="center" vertical="center" wrapText="1"/>
    </xf>
    <xf numFmtId="0" fontId="85" fillId="4" borderId="404" xfId="43" applyFont="1" applyFill="1" applyBorder="1" applyAlignment="1">
      <alignment horizontal="center" vertical="center" wrapText="1"/>
    </xf>
    <xf numFmtId="0" fontId="85" fillId="4" borderId="266" xfId="43" applyFont="1" applyFill="1" applyBorder="1" applyAlignment="1">
      <alignment horizontal="center" vertical="center" wrapText="1"/>
    </xf>
    <xf numFmtId="0" fontId="85" fillId="4" borderId="248" xfId="43" applyFont="1" applyFill="1" applyBorder="1" applyAlignment="1">
      <alignment horizontal="center" vertical="center" wrapText="1"/>
    </xf>
    <xf numFmtId="0" fontId="85" fillId="0" borderId="0" xfId="43" applyFont="1" applyFill="1" applyBorder="1" applyAlignment="1">
      <alignment horizontal="center" vertical="center" wrapText="1"/>
    </xf>
    <xf numFmtId="0" fontId="46" fillId="2" borderId="0" xfId="43" applyFont="1" applyFill="1" applyAlignment="1">
      <alignment vertical="center"/>
    </xf>
    <xf numFmtId="17" fontId="8" fillId="4" borderId="70" xfId="43" applyNumberFormat="1" applyFont="1" applyFill="1" applyBorder="1" applyAlignment="1">
      <alignment horizontal="center" vertical="center"/>
    </xf>
    <xf numFmtId="174" fontId="12" fillId="2" borderId="71" xfId="43" applyNumberFormat="1" applyFont="1" applyFill="1" applyBorder="1" applyAlignment="1">
      <alignment horizontal="center" vertical="center"/>
    </xf>
    <xf numFmtId="2" fontId="12" fillId="2" borderId="334" xfId="43" applyNumberFormat="1" applyFont="1" applyFill="1" applyBorder="1" applyAlignment="1">
      <alignment horizontal="center" vertical="center"/>
    </xf>
    <xf numFmtId="207" fontId="12" fillId="2" borderId="265" xfId="1" applyNumberFormat="1" applyFont="1" applyFill="1" applyBorder="1" applyAlignment="1">
      <alignment horizontal="center" vertical="center"/>
    </xf>
    <xf numFmtId="2" fontId="12" fillId="2" borderId="72" xfId="43" applyNumberFormat="1" applyFont="1" applyFill="1" applyBorder="1" applyAlignment="1">
      <alignment horizontal="center" vertical="center"/>
    </xf>
    <xf numFmtId="2" fontId="12" fillId="2" borderId="71" xfId="43" applyNumberFormat="1" applyFont="1" applyFill="1" applyBorder="1" applyAlignment="1">
      <alignment horizontal="center" vertical="center"/>
    </xf>
    <xf numFmtId="176" fontId="12" fillId="2" borderId="265" xfId="1" applyNumberFormat="1" applyFont="1" applyFill="1" applyBorder="1" applyAlignment="1">
      <alignment horizontal="center" vertical="center"/>
    </xf>
    <xf numFmtId="168" fontId="12" fillId="2" borderId="71" xfId="43" applyNumberFormat="1" applyFont="1" applyFill="1" applyBorder="1" applyAlignment="1">
      <alignment horizontal="center" vertical="center"/>
    </xf>
    <xf numFmtId="208" fontId="12" fillId="2" borderId="265" xfId="1" applyNumberFormat="1" applyFont="1" applyFill="1" applyBorder="1" applyAlignment="1">
      <alignment horizontal="center" vertical="center"/>
    </xf>
    <xf numFmtId="17" fontId="8" fillId="4" borderId="74" xfId="43" applyNumberFormat="1" applyFont="1" applyFill="1" applyBorder="1" applyAlignment="1">
      <alignment horizontal="center" vertical="center"/>
    </xf>
    <xf numFmtId="2" fontId="12" fillId="2" borderId="75" xfId="43" applyNumberFormat="1" applyFont="1" applyFill="1" applyBorder="1" applyAlignment="1">
      <alignment horizontal="center" vertical="center"/>
    </xf>
    <xf numFmtId="2" fontId="12" fillId="2" borderId="290" xfId="43" applyNumberFormat="1" applyFont="1" applyFill="1" applyBorder="1" applyAlignment="1">
      <alignment horizontal="center" vertical="center"/>
    </xf>
    <xf numFmtId="2" fontId="12" fillId="2" borderId="270" xfId="43" applyNumberFormat="1" applyFont="1" applyFill="1" applyBorder="1" applyAlignment="1">
      <alignment horizontal="center" vertical="center"/>
    </xf>
    <xf numFmtId="204" fontId="12" fillId="2" borderId="76" xfId="43" applyNumberFormat="1" applyFont="1" applyFill="1" applyBorder="1" applyAlignment="1">
      <alignment horizontal="center" vertical="center"/>
    </xf>
    <xf numFmtId="15" fontId="15" fillId="2" borderId="0" xfId="43" applyNumberFormat="1" applyFont="1" applyFill="1" applyAlignment="1">
      <alignment horizontal="left" vertical="center"/>
    </xf>
    <xf numFmtId="0" fontId="15" fillId="2" borderId="0" xfId="43" applyFont="1" applyFill="1" applyAlignment="1">
      <alignment horizontal="right" vertical="center"/>
    </xf>
    <xf numFmtId="15" fontId="15" fillId="2" borderId="0" xfId="43" applyNumberFormat="1" applyFont="1" applyFill="1" applyAlignment="1">
      <alignment horizontal="right" vertical="center"/>
    </xf>
    <xf numFmtId="0" fontId="15" fillId="2" borderId="0" xfId="43" applyFont="1" applyFill="1" applyBorder="1" applyAlignment="1">
      <alignment vertical="center"/>
    </xf>
    <xf numFmtId="40" fontId="46" fillId="2" borderId="0" xfId="45" applyFont="1" applyFill="1" applyAlignment="1">
      <alignment vertical="center"/>
    </xf>
    <xf numFmtId="0" fontId="8" fillId="4" borderId="411" xfId="43" applyFont="1" applyFill="1" applyBorder="1" applyAlignment="1">
      <alignment horizontal="center" vertical="center"/>
    </xf>
    <xf numFmtId="0" fontId="8" fillId="4" borderId="417" xfId="43" applyFont="1" applyFill="1" applyBorder="1" applyAlignment="1">
      <alignment horizontal="center" vertical="center"/>
    </xf>
    <xf numFmtId="0" fontId="8" fillId="4" borderId="0" xfId="43" applyFont="1" applyFill="1" applyBorder="1" applyAlignment="1">
      <alignment horizontal="center" vertical="center"/>
    </xf>
    <xf numFmtId="0" fontId="8" fillId="4" borderId="418" xfId="43" applyFont="1" applyFill="1" applyBorder="1" applyAlignment="1">
      <alignment horizontal="center" vertical="center"/>
    </xf>
    <xf numFmtId="0" fontId="8" fillId="4" borderId="419" xfId="43" applyFont="1" applyFill="1" applyBorder="1" applyAlignment="1">
      <alignment horizontal="center" vertical="center"/>
    </xf>
    <xf numFmtId="0" fontId="8" fillId="4" borderId="420" xfId="43" applyFont="1" applyFill="1" applyBorder="1" applyAlignment="1">
      <alignment horizontal="center" vertical="center"/>
    </xf>
    <xf numFmtId="0" fontId="85" fillId="4" borderId="70" xfId="43" applyFont="1" applyFill="1" applyBorder="1" applyAlignment="1">
      <alignment horizontal="center" vertical="center"/>
    </xf>
    <xf numFmtId="0" fontId="76" fillId="4" borderId="366" xfId="43" applyFont="1" applyFill="1" applyBorder="1" applyAlignment="1">
      <alignment horizontal="center" vertical="center" wrapText="1"/>
    </xf>
    <xf numFmtId="0" fontId="85" fillId="4" borderId="423" xfId="43" applyFont="1" applyFill="1" applyBorder="1" applyAlignment="1">
      <alignment horizontal="center" vertical="center"/>
    </xf>
    <xf numFmtId="0" fontId="160" fillId="2" borderId="0" xfId="43" applyFont="1" applyFill="1" applyAlignment="1">
      <alignment vertical="center"/>
    </xf>
    <xf numFmtId="2" fontId="12" fillId="2" borderId="419" xfId="43" applyNumberFormat="1" applyFont="1" applyFill="1" applyBorder="1" applyAlignment="1">
      <alignment horizontal="center" vertical="center"/>
    </xf>
    <xf numFmtId="2" fontId="12" fillId="2" borderId="0" xfId="43" applyNumberFormat="1" applyFont="1" applyFill="1" applyBorder="1" applyAlignment="1">
      <alignment horizontal="center" vertical="center"/>
    </xf>
    <xf numFmtId="174" fontId="12" fillId="2" borderId="418" xfId="43" applyNumberFormat="1" applyFont="1" applyFill="1" applyBorder="1" applyAlignment="1">
      <alignment horizontal="center" vertical="center"/>
    </xf>
    <xf numFmtId="174" fontId="12" fillId="2" borderId="419" xfId="43" applyNumberFormat="1" applyFont="1" applyFill="1" applyBorder="1" applyAlignment="1">
      <alignment horizontal="center" vertical="center"/>
    </xf>
    <xf numFmtId="2" fontId="12" fillId="2" borderId="420" xfId="43" applyNumberFormat="1" applyFont="1" applyFill="1" applyBorder="1" applyAlignment="1">
      <alignment horizontal="center" vertical="center"/>
    </xf>
    <xf numFmtId="166" fontId="12" fillId="2" borderId="71" xfId="43" applyNumberFormat="1" applyFont="1" applyFill="1" applyBorder="1" applyAlignment="1">
      <alignment horizontal="center" vertical="center"/>
    </xf>
    <xf numFmtId="174" fontId="12" fillId="2" borderId="420" xfId="43" applyNumberFormat="1" applyFont="1" applyFill="1" applyBorder="1" applyAlignment="1">
      <alignment horizontal="center" vertical="center"/>
    </xf>
    <xf numFmtId="174" fontId="12" fillId="2" borderId="0" xfId="43" applyNumberFormat="1" applyFont="1" applyFill="1" applyBorder="1" applyAlignment="1">
      <alignment horizontal="center" vertical="center"/>
    </xf>
    <xf numFmtId="2" fontId="12" fillId="2" borderId="424" xfId="43" applyNumberFormat="1" applyFont="1" applyFill="1" applyBorder="1" applyAlignment="1">
      <alignment horizontal="center" vertical="center"/>
    </xf>
    <xf numFmtId="2" fontId="12" fillId="2" borderId="77" xfId="43" applyNumberFormat="1" applyFont="1" applyFill="1" applyBorder="1" applyAlignment="1">
      <alignment horizontal="center" vertical="center"/>
    </xf>
    <xf numFmtId="2" fontId="12" fillId="2" borderId="425" xfId="43" applyNumberFormat="1" applyFont="1" applyFill="1" applyBorder="1" applyAlignment="1">
      <alignment horizontal="center" vertical="center"/>
    </xf>
    <xf numFmtId="204" fontId="12" fillId="2" borderId="424" xfId="43" applyNumberFormat="1" applyFont="1" applyFill="1" applyBorder="1" applyAlignment="1">
      <alignment horizontal="center" vertical="center"/>
    </xf>
    <xf numFmtId="168" fontId="12" fillId="2" borderId="424" xfId="43" applyNumberFormat="1" applyFont="1" applyFill="1" applyBorder="1" applyAlignment="1">
      <alignment horizontal="center" vertical="center"/>
    </xf>
    <xf numFmtId="0" fontId="15" fillId="2" borderId="424" xfId="43" applyFont="1" applyFill="1" applyBorder="1" applyAlignment="1">
      <alignment vertical="center"/>
    </xf>
    <xf numFmtId="2" fontId="12" fillId="2" borderId="426" xfId="43" applyNumberFormat="1" applyFont="1" applyFill="1" applyBorder="1" applyAlignment="1">
      <alignment horizontal="center" vertical="center"/>
    </xf>
    <xf numFmtId="0" fontId="53" fillId="0" borderId="0" xfId="38" applyFont="1" applyAlignment="1">
      <alignment horizontal="left" vertical="center"/>
    </xf>
    <xf numFmtId="0" fontId="53" fillId="0" borderId="0" xfId="38" applyFont="1" applyAlignment="1">
      <alignment horizontal="center" vertical="center"/>
    </xf>
    <xf numFmtId="0" fontId="78" fillId="0" borderId="0" xfId="38" applyFont="1" applyAlignment="1">
      <alignment vertical="center"/>
    </xf>
    <xf numFmtId="0" fontId="12" fillId="0" borderId="0" xfId="38" applyFont="1" applyAlignment="1">
      <alignment vertical="center"/>
    </xf>
    <xf numFmtId="0" fontId="53" fillId="0" borderId="0" xfId="38" applyFont="1" applyAlignment="1">
      <alignment vertical="center"/>
    </xf>
    <xf numFmtId="0" fontId="11" fillId="4" borderId="291" xfId="38" applyFont="1" applyFill="1" applyBorder="1" applyAlignment="1">
      <alignment vertical="center"/>
    </xf>
    <xf numFmtId="0" fontId="8" fillId="4" borderId="221" xfId="38" applyFont="1" applyFill="1" applyBorder="1" applyAlignment="1">
      <alignment horizontal="center" vertical="center"/>
    </xf>
    <xf numFmtId="0" fontId="8" fillId="4" borderId="222" xfId="38" applyFont="1" applyFill="1" applyBorder="1" applyAlignment="1">
      <alignment horizontal="center" vertical="center"/>
    </xf>
    <xf numFmtId="174" fontId="12" fillId="0" borderId="0" xfId="38" applyNumberFormat="1" applyFont="1" applyFill="1" applyBorder="1" applyAlignment="1">
      <alignment horizontal="center" vertical="center"/>
    </xf>
    <xf numFmtId="0" fontId="8" fillId="4" borderId="70" xfId="38" applyFont="1" applyFill="1" applyBorder="1" applyAlignment="1">
      <alignment vertical="center"/>
    </xf>
    <xf numFmtId="0" fontId="8" fillId="4" borderId="71" xfId="38" applyFont="1" applyFill="1" applyBorder="1" applyAlignment="1">
      <alignment horizontal="center" vertical="center"/>
    </xf>
    <xf numFmtId="0" fontId="8" fillId="4" borderId="72" xfId="38" applyFont="1" applyFill="1" applyBorder="1" applyAlignment="1">
      <alignment horizontal="center" vertical="center"/>
    </xf>
    <xf numFmtId="0" fontId="12" fillId="0" borderId="0" xfId="38" applyFont="1" applyBorder="1" applyAlignment="1">
      <alignment vertical="center"/>
    </xf>
    <xf numFmtId="0" fontId="11" fillId="4" borderId="326" xfId="38" applyFont="1" applyFill="1" applyBorder="1" applyAlignment="1">
      <alignment vertical="center"/>
    </xf>
    <xf numFmtId="17" fontId="7" fillId="21" borderId="70" xfId="38" applyNumberFormat="1" applyFont="1" applyFill="1" applyBorder="1" applyAlignment="1">
      <alignment horizontal="left" vertical="center"/>
    </xf>
    <xf numFmtId="174" fontId="12" fillId="0" borderId="71" xfId="38" applyNumberFormat="1" applyFont="1" applyFill="1" applyBorder="1" applyAlignment="1">
      <alignment horizontal="center" vertical="center"/>
    </xf>
    <xf numFmtId="174" fontId="12" fillId="0" borderId="72" xfId="38" applyNumberFormat="1" applyFont="1" applyFill="1" applyBorder="1" applyAlignment="1">
      <alignment horizontal="center" vertical="center"/>
    </xf>
    <xf numFmtId="0" fontId="12" fillId="0" borderId="0" xfId="38" applyFont="1" applyFill="1" applyBorder="1" applyAlignment="1">
      <alignment vertical="center"/>
    </xf>
    <xf numFmtId="17" fontId="8" fillId="4" borderId="70" xfId="38" applyNumberFormat="1" applyFont="1" applyFill="1" applyBorder="1" applyAlignment="1">
      <alignment horizontal="left" vertical="center"/>
    </xf>
    <xf numFmtId="17" fontId="8" fillId="4" borderId="74" xfId="38" applyNumberFormat="1" applyFont="1" applyFill="1" applyBorder="1" applyAlignment="1">
      <alignment horizontal="left" vertical="center"/>
    </xf>
    <xf numFmtId="174" fontId="12" fillId="0" borderId="75" xfId="38" applyNumberFormat="1" applyFont="1" applyFill="1" applyBorder="1" applyAlignment="1">
      <alignment horizontal="center" vertical="center"/>
    </xf>
    <xf numFmtId="174" fontId="12" fillId="0" borderId="76" xfId="38" applyNumberFormat="1" applyFont="1" applyFill="1" applyBorder="1" applyAlignment="1">
      <alignment horizontal="center" vertical="center"/>
    </xf>
    <xf numFmtId="0" fontId="14" fillId="0" borderId="0" xfId="38" applyFont="1" applyAlignment="1">
      <alignment horizontal="left" vertical="center"/>
    </xf>
    <xf numFmtId="0" fontId="15" fillId="0" borderId="0" xfId="38" applyFont="1" applyAlignment="1">
      <alignment horizontal="left" vertical="center"/>
    </xf>
    <xf numFmtId="0" fontId="15" fillId="0" borderId="0" xfId="38" applyFont="1" applyAlignment="1">
      <alignment vertical="center"/>
    </xf>
    <xf numFmtId="49" fontId="15" fillId="0" borderId="0" xfId="38" applyNumberFormat="1" applyFont="1" applyAlignment="1">
      <alignment horizontal="left" vertical="center"/>
    </xf>
    <xf numFmtId="0" fontId="53" fillId="2" borderId="0" xfId="49" applyFont="1" applyFill="1" applyAlignment="1">
      <alignment horizontal="left"/>
    </xf>
    <xf numFmtId="0" fontId="78" fillId="2" borderId="0" xfId="49" applyFont="1" applyFill="1" applyBorder="1"/>
    <xf numFmtId="0" fontId="78" fillId="2" borderId="0" xfId="49" applyFont="1" applyFill="1"/>
    <xf numFmtId="0" fontId="12" fillId="2" borderId="0" xfId="49" applyFont="1" applyFill="1"/>
    <xf numFmtId="0" fontId="12" fillId="2" borderId="95" xfId="49" applyFont="1" applyFill="1" applyBorder="1"/>
    <xf numFmtId="0" fontId="12" fillId="2" borderId="0" xfId="49" applyFont="1" applyFill="1" applyBorder="1"/>
    <xf numFmtId="0" fontId="8" fillId="4" borderId="291" xfId="49" applyFont="1" applyFill="1" applyBorder="1" applyAlignment="1">
      <alignment horizontal="center"/>
    </xf>
    <xf numFmtId="17" fontId="8" fillId="4" borderId="221" xfId="49" applyNumberFormat="1" applyFont="1" applyFill="1" applyBorder="1" applyAlignment="1">
      <alignment horizontal="center"/>
    </xf>
    <xf numFmtId="17" fontId="8" fillId="4" borderId="222" xfId="49" applyNumberFormat="1" applyFont="1" applyFill="1" applyBorder="1" applyAlignment="1">
      <alignment horizontal="center"/>
    </xf>
    <xf numFmtId="0" fontId="8" fillId="4" borderId="326" xfId="49" applyFont="1" applyFill="1" applyBorder="1" applyAlignment="1" applyProtection="1">
      <alignment horizontal="center"/>
    </xf>
    <xf numFmtId="0" fontId="8" fillId="4" borderId="247" xfId="49" applyFont="1" applyFill="1" applyBorder="1" applyAlignment="1">
      <alignment horizontal="center"/>
    </xf>
    <xf numFmtId="0" fontId="8" fillId="4" borderId="248" xfId="49" applyFont="1" applyFill="1" applyBorder="1" applyAlignment="1">
      <alignment horizontal="center"/>
    </xf>
    <xf numFmtId="0" fontId="8" fillId="4" borderId="70" xfId="49" applyFont="1" applyFill="1" applyBorder="1" applyAlignment="1" applyProtection="1">
      <alignment horizontal="left"/>
    </xf>
    <xf numFmtId="174" fontId="15" fillId="2" borderId="71" xfId="49" applyNumberFormat="1" applyFont="1" applyFill="1" applyBorder="1"/>
    <xf numFmtId="174" fontId="12" fillId="2" borderId="71" xfId="49" applyNumberFormat="1" applyFont="1" applyFill="1" applyBorder="1"/>
    <xf numFmtId="174" fontId="12" fillId="2" borderId="72" xfId="49" applyNumberFormat="1" applyFont="1" applyFill="1" applyBorder="1"/>
    <xf numFmtId="174" fontId="15" fillId="2" borderId="71" xfId="49" applyNumberFormat="1" applyFont="1" applyFill="1" applyBorder="1" applyAlignment="1">
      <alignment horizontal="right"/>
    </xf>
    <xf numFmtId="174" fontId="15" fillId="2" borderId="71" xfId="49" applyNumberFormat="1" applyFont="1" applyFill="1" applyBorder="1" applyAlignment="1"/>
    <xf numFmtId="0" fontId="12" fillId="2" borderId="71" xfId="49" applyFont="1" applyFill="1" applyBorder="1"/>
    <xf numFmtId="0" fontId="11" fillId="4" borderId="74" xfId="49" applyFont="1" applyFill="1" applyBorder="1" applyAlignment="1" applyProtection="1">
      <alignment horizontal="left"/>
    </xf>
    <xf numFmtId="174" fontId="15" fillId="2" borderId="75" xfId="49" applyNumberFormat="1" applyFont="1" applyFill="1" applyBorder="1"/>
    <xf numFmtId="0" fontId="12" fillId="2" borderId="75" xfId="49" applyFont="1" applyFill="1" applyBorder="1"/>
    <xf numFmtId="174" fontId="12" fillId="2" borderId="75" xfId="49" applyNumberFormat="1" applyFont="1" applyFill="1" applyBorder="1"/>
    <xf numFmtId="0" fontId="12" fillId="2" borderId="76" xfId="49" applyFont="1" applyFill="1" applyBorder="1"/>
    <xf numFmtId="0" fontId="15" fillId="2" borderId="0" xfId="49" applyFont="1" applyFill="1" applyBorder="1" applyAlignment="1" applyProtection="1">
      <alignment horizontal="left"/>
    </xf>
    <xf numFmtId="0" fontId="15" fillId="2" borderId="0" xfId="49" applyFont="1" applyFill="1" applyBorder="1"/>
    <xf numFmtId="0" fontId="15" fillId="2" borderId="0" xfId="49" applyFont="1" applyFill="1"/>
    <xf numFmtId="0" fontId="15" fillId="2" borderId="0" xfId="49" applyFont="1" applyFill="1" applyAlignment="1">
      <alignment horizontal="right"/>
    </xf>
    <xf numFmtId="204" fontId="15" fillId="2" borderId="0" xfId="49" applyNumberFormat="1" applyFont="1" applyFill="1"/>
    <xf numFmtId="0" fontId="15" fillId="2" borderId="0" xfId="49" applyFont="1" applyFill="1" applyAlignment="1">
      <alignment vertical="center"/>
    </xf>
    <xf numFmtId="0" fontId="77" fillId="2" borderId="0" xfId="49" applyFont="1" applyFill="1"/>
    <xf numFmtId="0" fontId="8" fillId="4" borderId="326" xfId="49" applyFont="1" applyFill="1" applyBorder="1" applyAlignment="1">
      <alignment horizontal="center"/>
    </xf>
    <xf numFmtId="0" fontId="7" fillId="4" borderId="70" xfId="49" applyFont="1" applyFill="1" applyBorder="1" applyAlignment="1" applyProtection="1">
      <alignment horizontal="left"/>
    </xf>
    <xf numFmtId="0" fontId="15" fillId="4" borderId="74" xfId="49" applyFont="1" applyFill="1" applyBorder="1" applyAlignment="1" applyProtection="1">
      <alignment horizontal="left"/>
    </xf>
    <xf numFmtId="0" fontId="63" fillId="2" borderId="75" xfId="49" applyFont="1" applyFill="1" applyBorder="1"/>
    <xf numFmtId="0" fontId="12" fillId="2" borderId="6" xfId="49" applyFont="1" applyFill="1" applyBorder="1"/>
    <xf numFmtId="0" fontId="53" fillId="2" borderId="0" xfId="43" applyFont="1" applyFill="1" applyAlignment="1">
      <alignment horizontal="left"/>
    </xf>
    <xf numFmtId="204" fontId="53" fillId="2" borderId="24" xfId="43" applyNumberFormat="1" applyFont="1" applyFill="1" applyBorder="1"/>
    <xf numFmtId="204" fontId="53" fillId="2" borderId="0" xfId="43" applyNumberFormat="1" applyFont="1" applyFill="1"/>
    <xf numFmtId="0" fontId="78" fillId="2" borderId="0" xfId="43" applyFont="1" applyFill="1"/>
    <xf numFmtId="0" fontId="15" fillId="2" borderId="0" xfId="43" applyFont="1" applyFill="1"/>
    <xf numFmtId="204" fontId="53" fillId="2" borderId="0" xfId="43" applyNumberFormat="1" applyFont="1" applyFill="1" applyBorder="1"/>
    <xf numFmtId="204" fontId="15" fillId="2" borderId="0" xfId="43" applyNumberFormat="1" applyFont="1" applyFill="1" applyBorder="1"/>
    <xf numFmtId="204" fontId="15" fillId="2" borderId="0" xfId="43" applyNumberFormat="1" applyFont="1" applyFill="1"/>
    <xf numFmtId="0" fontId="8" fillId="4" borderId="291" xfId="43" applyFont="1" applyFill="1" applyBorder="1" applyAlignment="1" applyProtection="1">
      <alignment horizontal="center"/>
    </xf>
    <xf numFmtId="0" fontId="8" fillId="4" borderId="221" xfId="43" applyFont="1" applyFill="1" applyBorder="1" applyAlignment="1" applyProtection="1">
      <alignment horizontal="center"/>
    </xf>
    <xf numFmtId="0" fontId="8" fillId="4" borderId="222" xfId="43" applyFont="1" applyFill="1" applyBorder="1" applyAlignment="1" applyProtection="1">
      <alignment horizontal="center"/>
    </xf>
    <xf numFmtId="0" fontId="8" fillId="4" borderId="70" xfId="43" applyFont="1" applyFill="1" applyBorder="1" applyAlignment="1" applyProtection="1">
      <alignment horizontal="center"/>
    </xf>
    <xf numFmtId="0" fontId="8" fillId="4" borderId="71" xfId="43" applyFont="1" applyFill="1" applyBorder="1" applyAlignment="1" applyProtection="1">
      <alignment horizontal="center"/>
    </xf>
    <xf numFmtId="0" fontId="8" fillId="4" borderId="72" xfId="43" applyFont="1" applyFill="1" applyBorder="1" applyAlignment="1" applyProtection="1">
      <alignment horizontal="center"/>
    </xf>
    <xf numFmtId="0" fontId="50" fillId="4" borderId="70" xfId="43" applyFont="1" applyFill="1" applyBorder="1" applyAlignment="1" applyProtection="1">
      <alignment horizontal="left"/>
    </xf>
    <xf numFmtId="4" fontId="63" fillId="2" borderId="0" xfId="43" applyNumberFormat="1" applyFont="1" applyFill="1" applyAlignment="1">
      <alignment horizontal="center"/>
    </xf>
    <xf numFmtId="204" fontId="8" fillId="4" borderId="71" xfId="43" applyNumberFormat="1" applyFont="1" applyFill="1" applyBorder="1" applyAlignment="1" applyProtection="1">
      <alignment horizontal="center"/>
    </xf>
    <xf numFmtId="0" fontId="63" fillId="2" borderId="0" xfId="43" applyFont="1" applyFill="1"/>
    <xf numFmtId="0" fontId="8" fillId="4" borderId="326" xfId="43" applyFont="1" applyFill="1" applyBorder="1"/>
    <xf numFmtId="204" fontId="8" fillId="4" borderId="247" xfId="43" applyNumberFormat="1" applyFont="1" applyFill="1" applyBorder="1" applyAlignment="1" applyProtection="1">
      <alignment horizontal="center"/>
    </xf>
    <xf numFmtId="0" fontId="8" fillId="4" borderId="248" xfId="43" applyFont="1" applyFill="1" applyBorder="1" applyAlignment="1" applyProtection="1">
      <alignment horizontal="center"/>
    </xf>
    <xf numFmtId="206" fontId="15" fillId="2" borderId="0" xfId="43" applyNumberFormat="1" applyFont="1" applyFill="1"/>
    <xf numFmtId="0" fontId="8" fillId="4" borderId="70" xfId="43" applyFont="1" applyFill="1" applyBorder="1" applyAlignment="1" applyProtection="1">
      <alignment horizontal="left"/>
    </xf>
    <xf numFmtId="209" fontId="12" fillId="2" borderId="71" xfId="43" applyNumberFormat="1" applyFont="1" applyFill="1" applyBorder="1" applyAlignment="1">
      <alignment horizontal="center"/>
    </xf>
    <xf numFmtId="176" fontId="12" fillId="2" borderId="72" xfId="50" applyNumberFormat="1" applyFont="1" applyFill="1" applyBorder="1" applyAlignment="1" applyProtection="1">
      <alignment horizontal="center"/>
    </xf>
    <xf numFmtId="209" fontId="15" fillId="2" borderId="0" xfId="43" applyNumberFormat="1" applyFont="1" applyFill="1"/>
    <xf numFmtId="209" fontId="15" fillId="0" borderId="0" xfId="43" applyNumberFormat="1" applyFont="1" applyFill="1"/>
    <xf numFmtId="206" fontId="15" fillId="0" borderId="0" xfId="43" applyNumberFormat="1" applyFont="1" applyFill="1"/>
    <xf numFmtId="0" fontId="11" fillId="4" borderId="74" xfId="43" applyFont="1" applyFill="1" applyBorder="1" applyAlignment="1" applyProtection="1">
      <alignment horizontal="left"/>
    </xf>
    <xf numFmtId="0" fontId="12" fillId="2" borderId="75" xfId="43" applyFont="1" applyFill="1" applyBorder="1" applyAlignment="1" applyProtection="1">
      <alignment horizontal="left"/>
    </xf>
    <xf numFmtId="204" fontId="12" fillId="2" borderId="75" xfId="43" applyNumberFormat="1" applyFont="1" applyFill="1" applyBorder="1"/>
    <xf numFmtId="176" fontId="12" fillId="2" borderId="76" xfId="43" applyNumberFormat="1" applyFont="1" applyFill="1" applyBorder="1" applyAlignment="1" applyProtection="1">
      <alignment horizontal="right"/>
    </xf>
    <xf numFmtId="209" fontId="63" fillId="2" borderId="0" xfId="43" applyNumberFormat="1" applyFont="1" applyFill="1" applyAlignment="1">
      <alignment horizontal="center"/>
    </xf>
    <xf numFmtId="204" fontId="15" fillId="2" borderId="24" xfId="43" applyNumberFormat="1" applyFont="1" applyFill="1" applyBorder="1"/>
    <xf numFmtId="176" fontId="15" fillId="2" borderId="0" xfId="43" applyNumberFormat="1" applyFont="1" applyFill="1" applyBorder="1" applyAlignment="1" applyProtection="1">
      <alignment horizontal="right"/>
    </xf>
    <xf numFmtId="0" fontId="53" fillId="2" borderId="0" xfId="50" applyFont="1" applyFill="1" applyAlignment="1">
      <alignment horizontal="left" wrapText="1"/>
    </xf>
    <xf numFmtId="0" fontId="15" fillId="2" borderId="0" xfId="50" applyFont="1" applyFill="1" applyBorder="1"/>
    <xf numFmtId="0" fontId="53" fillId="2" borderId="0" xfId="50" applyFont="1" applyFill="1" applyBorder="1" applyAlignment="1">
      <alignment horizontal="left"/>
    </xf>
    <xf numFmtId="0" fontId="78" fillId="2" borderId="0" xfId="50" applyFont="1" applyFill="1" applyBorder="1" applyAlignment="1">
      <alignment horizontal="centerContinuous"/>
    </xf>
    <xf numFmtId="0" fontId="78" fillId="2" borderId="0" xfId="50" applyFont="1" applyFill="1" applyBorder="1"/>
    <xf numFmtId="0" fontId="12" fillId="2" borderId="0" xfId="50" applyFont="1" applyFill="1" applyBorder="1"/>
    <xf numFmtId="0" fontId="8" fillId="4" borderId="291" xfId="50" applyFont="1" applyFill="1" applyBorder="1" applyAlignment="1">
      <alignment horizontal="center"/>
    </xf>
    <xf numFmtId="0" fontId="8" fillId="0" borderId="0" xfId="50" applyFont="1" applyFill="1" applyBorder="1" applyAlignment="1"/>
    <xf numFmtId="0" fontId="8" fillId="4" borderId="326" xfId="50" applyFont="1" applyFill="1" applyBorder="1" applyAlignment="1">
      <alignment horizontal="center"/>
    </xf>
    <xf numFmtId="0" fontId="8" fillId="4" borderId="251" xfId="50" applyFont="1" applyFill="1" applyBorder="1" applyAlignment="1">
      <alignment horizontal="center"/>
    </xf>
    <xf numFmtId="0" fontId="8" fillId="4" borderId="252" xfId="50" applyFont="1" applyFill="1" applyBorder="1" applyAlignment="1">
      <alignment horizontal="center"/>
    </xf>
    <xf numFmtId="0" fontId="8" fillId="4" borderId="70" xfId="50" applyFont="1" applyFill="1" applyBorder="1"/>
    <xf numFmtId="0" fontId="12" fillId="2" borderId="71" xfId="50" applyFont="1" applyFill="1" applyBorder="1" applyAlignment="1">
      <alignment horizontal="right"/>
    </xf>
    <xf numFmtId="0" fontId="12" fillId="2" borderId="72" xfId="50" applyFont="1" applyFill="1" applyBorder="1" applyAlignment="1">
      <alignment horizontal="right"/>
    </xf>
    <xf numFmtId="0" fontId="8" fillId="4" borderId="427" xfId="50" applyFont="1" applyFill="1" applyBorder="1"/>
    <xf numFmtId="0" fontId="12" fillId="2" borderId="428" xfId="50" applyFont="1" applyFill="1" applyBorder="1" applyAlignment="1">
      <alignment horizontal="right"/>
    </xf>
    <xf numFmtId="0" fontId="12" fillId="2" borderId="429" xfId="50" applyFont="1" applyFill="1" applyBorder="1" applyAlignment="1">
      <alignment horizontal="right"/>
    </xf>
    <xf numFmtId="0" fontId="8" fillId="4" borderId="74" xfId="50" applyFont="1" applyFill="1" applyBorder="1"/>
    <xf numFmtId="0" fontId="12" fillId="2" borderId="75" xfId="50" applyFont="1" applyFill="1" applyBorder="1" applyAlignment="1">
      <alignment horizontal="right"/>
    </xf>
    <xf numFmtId="174" fontId="12" fillId="2" borderId="75" xfId="50" applyNumberFormat="1" applyFont="1" applyFill="1" applyBorder="1"/>
    <xf numFmtId="0" fontId="12" fillId="2" borderId="76" xfId="50" applyFont="1" applyFill="1" applyBorder="1" applyAlignment="1">
      <alignment horizontal="right"/>
    </xf>
    <xf numFmtId="0" fontId="16" fillId="2" borderId="0" xfId="50" applyFont="1" applyFill="1" applyBorder="1"/>
    <xf numFmtId="0" fontId="15" fillId="2" borderId="0" xfId="50" applyFont="1" applyFill="1" applyAlignment="1">
      <alignment vertical="center"/>
    </xf>
    <xf numFmtId="0" fontId="53" fillId="2" borderId="0" xfId="50" applyFont="1" applyFill="1" applyBorder="1"/>
    <xf numFmtId="0" fontId="63" fillId="2" borderId="0" xfId="50" applyFont="1" applyFill="1" applyBorder="1" applyAlignment="1">
      <alignment horizontal="center"/>
    </xf>
    <xf numFmtId="0" fontId="76" fillId="2" borderId="0" xfId="50" applyFont="1" applyFill="1" applyBorder="1" applyAlignment="1">
      <alignment horizontal="left" wrapText="1" readingOrder="1"/>
    </xf>
    <xf numFmtId="210" fontId="8" fillId="4" borderId="70" xfId="50" applyNumberFormat="1" applyFont="1" applyFill="1" applyBorder="1" applyAlignment="1">
      <alignment horizontal="left"/>
    </xf>
    <xf numFmtId="185" fontId="12" fillId="2" borderId="71" xfId="50" applyNumberFormat="1" applyFont="1" applyFill="1" applyBorder="1"/>
    <xf numFmtId="185" fontId="12" fillId="2" borderId="72" xfId="50" applyNumberFormat="1" applyFont="1" applyFill="1" applyBorder="1"/>
    <xf numFmtId="210" fontId="8" fillId="4" borderId="427" xfId="50" applyNumberFormat="1" applyFont="1" applyFill="1" applyBorder="1" applyAlignment="1">
      <alignment horizontal="left"/>
    </xf>
    <xf numFmtId="185" fontId="12" fillId="2" borderId="428" xfId="50" applyNumberFormat="1" applyFont="1" applyFill="1" applyBorder="1"/>
    <xf numFmtId="185" fontId="12" fillId="2" borderId="429" xfId="50" applyNumberFormat="1" applyFont="1" applyFill="1" applyBorder="1"/>
    <xf numFmtId="174" fontId="12" fillId="2" borderId="428" xfId="50" applyNumberFormat="1" applyFont="1" applyFill="1" applyBorder="1"/>
    <xf numFmtId="210" fontId="8" fillId="4" borderId="74" xfId="50" applyNumberFormat="1" applyFont="1" applyFill="1" applyBorder="1" applyAlignment="1">
      <alignment horizontal="left"/>
    </xf>
    <xf numFmtId="185" fontId="12" fillId="2" borderId="75" xfId="50" applyNumberFormat="1" applyFont="1" applyFill="1" applyBorder="1"/>
    <xf numFmtId="185" fontId="12" fillId="2" borderId="76" xfId="50" applyNumberFormat="1" applyFont="1" applyFill="1" applyBorder="1"/>
    <xf numFmtId="210" fontId="15" fillId="2" borderId="0" xfId="50" applyNumberFormat="1" applyFont="1" applyFill="1" applyBorder="1" applyAlignment="1">
      <alignment horizontal="left"/>
    </xf>
    <xf numFmtId="189" fontId="15" fillId="2" borderId="0" xfId="50" applyNumberFormat="1" applyFont="1" applyFill="1" applyBorder="1"/>
    <xf numFmtId="0" fontId="53" fillId="2" borderId="0" xfId="51" applyFont="1" applyFill="1" applyAlignment="1">
      <alignment vertical="center"/>
    </xf>
    <xf numFmtId="0" fontId="78" fillId="2" borderId="0" xfId="51" applyFont="1" applyFill="1" applyAlignment="1">
      <alignment vertical="center"/>
    </xf>
    <xf numFmtId="0" fontId="78" fillId="2" borderId="0" xfId="51" applyFont="1" applyFill="1" applyAlignment="1">
      <alignment horizontal="center" vertical="center"/>
    </xf>
    <xf numFmtId="0" fontId="12" fillId="2" borderId="0" xfId="51" applyFont="1" applyFill="1" applyAlignment="1">
      <alignment vertical="center"/>
    </xf>
    <xf numFmtId="0" fontId="15" fillId="2" borderId="0" xfId="51" applyFont="1" applyFill="1" applyAlignment="1">
      <alignment vertical="center"/>
    </xf>
    <xf numFmtId="0" fontId="15" fillId="2" borderId="0" xfId="51" applyFont="1" applyFill="1" applyAlignment="1">
      <alignment horizontal="center" vertical="center"/>
    </xf>
    <xf numFmtId="0" fontId="63" fillId="2" borderId="0" xfId="51" applyFont="1" applyFill="1" applyAlignment="1">
      <alignment vertical="center"/>
    </xf>
    <xf numFmtId="0" fontId="8" fillId="4" borderId="291" xfId="51" applyFont="1" applyFill="1" applyBorder="1" applyAlignment="1">
      <alignment horizontal="center" vertical="center"/>
    </xf>
    <xf numFmtId="0" fontId="8" fillId="4" borderId="70" xfId="51" applyFont="1" applyFill="1" applyBorder="1" applyAlignment="1">
      <alignment horizontal="centerContinuous" vertical="center"/>
    </xf>
    <xf numFmtId="0" fontId="8" fillId="4" borderId="273" xfId="51" applyFont="1" applyFill="1" applyBorder="1" applyAlignment="1">
      <alignment horizontal="center" vertical="center"/>
    </xf>
    <xf numFmtId="0" fontId="8" fillId="4" borderId="251" xfId="51" applyFont="1" applyFill="1" applyBorder="1" applyAlignment="1">
      <alignment horizontal="center" vertical="center"/>
    </xf>
    <xf numFmtId="0" fontId="8" fillId="4" borderId="71" xfId="51" applyFont="1" applyFill="1" applyBorder="1" applyAlignment="1">
      <alignment horizontal="center" vertical="center"/>
    </xf>
    <xf numFmtId="2" fontId="8" fillId="4" borderId="71" xfId="51" applyNumberFormat="1" applyFont="1" applyFill="1" applyBorder="1" applyAlignment="1">
      <alignment horizontal="center" vertical="center"/>
    </xf>
    <xf numFmtId="0" fontId="8" fillId="4" borderId="72" xfId="51" applyFont="1" applyFill="1" applyBorder="1" applyAlignment="1">
      <alignment horizontal="center" vertical="center"/>
    </xf>
    <xf numFmtId="0" fontId="8" fillId="4" borderId="326" xfId="51" applyFont="1" applyFill="1" applyBorder="1" applyAlignment="1">
      <alignment horizontal="centerContinuous" vertical="center"/>
    </xf>
    <xf numFmtId="0" fontId="8" fillId="4" borderId="247" xfId="51" applyFont="1" applyFill="1" applyBorder="1" applyAlignment="1">
      <alignment horizontal="center" vertical="center"/>
    </xf>
    <xf numFmtId="2" fontId="8" fillId="4" borderId="247" xfId="51" applyNumberFormat="1" applyFont="1" applyFill="1" applyBorder="1" applyAlignment="1">
      <alignment horizontal="center" vertical="center"/>
    </xf>
    <xf numFmtId="0" fontId="8" fillId="4" borderId="248" xfId="51" applyFont="1" applyFill="1" applyBorder="1" applyAlignment="1">
      <alignment horizontal="center" vertical="center"/>
    </xf>
    <xf numFmtId="17" fontId="63" fillId="20" borderId="70" xfId="51" applyNumberFormat="1" applyFont="1" applyFill="1" applyBorder="1" applyAlignment="1">
      <alignment horizontal="left" vertical="center"/>
    </xf>
    <xf numFmtId="1" fontId="15" fillId="2" borderId="71" xfId="51" applyNumberFormat="1" applyFont="1" applyFill="1" applyBorder="1" applyAlignment="1">
      <alignment vertical="center"/>
    </xf>
    <xf numFmtId="2" fontId="15" fillId="2" borderId="71" xfId="51" applyNumberFormat="1" applyFont="1" applyFill="1" applyBorder="1" applyAlignment="1">
      <alignment horizontal="center" vertical="center"/>
    </xf>
    <xf numFmtId="2" fontId="15" fillId="2" borderId="71" xfId="51" applyNumberFormat="1" applyFont="1" applyFill="1" applyBorder="1" applyAlignment="1">
      <alignment vertical="center"/>
    </xf>
    <xf numFmtId="43" fontId="15" fillId="2" borderId="71" xfId="52" applyFont="1" applyFill="1" applyBorder="1" applyAlignment="1">
      <alignment horizontal="right" vertical="center"/>
    </xf>
    <xf numFmtId="164" fontId="15" fillId="2" borderId="71" xfId="52" applyNumberFormat="1" applyFont="1" applyFill="1" applyBorder="1" applyAlignment="1">
      <alignment vertical="center"/>
    </xf>
    <xf numFmtId="164" fontId="15" fillId="2" borderId="72" xfId="52" applyNumberFormat="1" applyFont="1" applyFill="1" applyBorder="1" applyAlignment="1">
      <alignment vertical="center"/>
    </xf>
    <xf numFmtId="43" fontId="15" fillId="2" borderId="71" xfId="52" applyNumberFormat="1" applyFont="1" applyFill="1" applyBorder="1" applyAlignment="1">
      <alignment horizontal="center" vertical="center"/>
    </xf>
    <xf numFmtId="43" fontId="15" fillId="2" borderId="71" xfId="52" applyNumberFormat="1" applyFont="1" applyFill="1" applyBorder="1" applyAlignment="1">
      <alignment vertical="center"/>
    </xf>
    <xf numFmtId="0" fontId="15" fillId="2" borderId="71" xfId="51" applyFont="1" applyFill="1" applyBorder="1" applyAlignment="1">
      <alignment vertical="center"/>
    </xf>
    <xf numFmtId="1" fontId="15" fillId="2" borderId="71" xfId="51" applyNumberFormat="1" applyFont="1" applyFill="1" applyBorder="1" applyAlignment="1">
      <alignment horizontal="center" vertical="center"/>
    </xf>
    <xf numFmtId="43" fontId="15" fillId="2" borderId="71" xfId="52" applyFont="1" applyFill="1" applyBorder="1" applyAlignment="1">
      <alignment horizontal="center" vertical="center"/>
    </xf>
    <xf numFmtId="164" fontId="15" fillId="2" borderId="71" xfId="52" applyNumberFormat="1" applyFont="1" applyFill="1" applyBorder="1" applyAlignment="1">
      <alignment horizontal="center" vertical="center"/>
    </xf>
    <xf numFmtId="164" fontId="15" fillId="2" borderId="72" xfId="52" applyNumberFormat="1" applyFont="1" applyFill="1" applyBorder="1" applyAlignment="1">
      <alignment horizontal="center" vertical="center"/>
    </xf>
    <xf numFmtId="43" fontId="15" fillId="2" borderId="71" xfId="52" applyNumberFormat="1" applyFont="1" applyFill="1" applyBorder="1" applyAlignment="1">
      <alignment horizontal="right" vertical="center"/>
    </xf>
    <xf numFmtId="17" fontId="63" fillId="22" borderId="70" xfId="51" applyNumberFormat="1" applyFont="1" applyFill="1" applyBorder="1" applyAlignment="1">
      <alignment horizontal="left" vertical="center"/>
    </xf>
    <xf numFmtId="0" fontId="15" fillId="2" borderId="0" xfId="51" applyFont="1" applyFill="1" applyBorder="1" applyAlignment="1">
      <alignment vertical="center"/>
    </xf>
    <xf numFmtId="17" fontId="63" fillId="21" borderId="70" xfId="51" applyNumberFormat="1" applyFont="1" applyFill="1" applyBorder="1" applyAlignment="1">
      <alignment horizontal="left" vertical="center"/>
    </xf>
    <xf numFmtId="17" fontId="63" fillId="21" borderId="70" xfId="27" applyNumberFormat="1" applyFont="1" applyFill="1" applyBorder="1" applyAlignment="1">
      <alignment horizontal="left" vertical="center"/>
    </xf>
    <xf numFmtId="1" fontId="15" fillId="2" borderId="71" xfId="27" applyNumberFormat="1" applyFont="1" applyFill="1" applyBorder="1" applyAlignment="1">
      <alignment horizontal="center" vertical="center"/>
    </xf>
    <xf numFmtId="43" fontId="15" fillId="2" borderId="71" xfId="44" applyNumberFormat="1" applyFont="1" applyFill="1" applyBorder="1" applyAlignment="1">
      <alignment horizontal="center" vertical="center"/>
    </xf>
    <xf numFmtId="43" fontId="15" fillId="2" borderId="71" xfId="44" applyNumberFormat="1" applyFont="1" applyFill="1" applyBorder="1" applyAlignment="1">
      <alignment vertical="center"/>
    </xf>
    <xf numFmtId="43" fontId="15" fillId="2" borderId="71" xfId="44" applyFont="1" applyFill="1" applyBorder="1" applyAlignment="1">
      <alignment horizontal="right" vertical="center"/>
    </xf>
    <xf numFmtId="164" fontId="15" fillId="2" borderId="71" xfId="44" applyNumberFormat="1" applyFont="1" applyFill="1" applyBorder="1" applyAlignment="1">
      <alignment vertical="center"/>
    </xf>
    <xf numFmtId="164" fontId="15" fillId="2" borderId="72" xfId="44" applyNumberFormat="1" applyFont="1" applyFill="1" applyBorder="1" applyAlignment="1">
      <alignment vertical="center"/>
    </xf>
    <xf numFmtId="17" fontId="8" fillId="4" borderId="70" xfId="51" applyNumberFormat="1" applyFont="1" applyFill="1" applyBorder="1" applyAlignment="1">
      <alignment horizontal="left" vertical="center"/>
    </xf>
    <xf numFmtId="1" fontId="12" fillId="2" borderId="71" xfId="51" applyNumberFormat="1" applyFont="1" applyFill="1" applyBorder="1" applyAlignment="1">
      <alignment horizontal="center" vertical="center"/>
    </xf>
    <xf numFmtId="43" fontId="12" fillId="2" borderId="71" xfId="52" applyNumberFormat="1" applyFont="1" applyFill="1" applyBorder="1" applyAlignment="1">
      <alignment horizontal="center" vertical="center"/>
    </xf>
    <xf numFmtId="43" fontId="12" fillId="2" borderId="71" xfId="52" applyNumberFormat="1" applyFont="1" applyFill="1" applyBorder="1" applyAlignment="1">
      <alignment vertical="center"/>
    </xf>
    <xf numFmtId="43" fontId="12" fillId="2" borderId="71" xfId="52" applyNumberFormat="1" applyFont="1" applyFill="1" applyBorder="1" applyAlignment="1">
      <alignment horizontal="right" vertical="center"/>
    </xf>
    <xf numFmtId="164" fontId="12" fillId="2" borderId="71" xfId="44" applyNumberFormat="1" applyFont="1" applyFill="1" applyBorder="1" applyAlignment="1">
      <alignment vertical="center"/>
    </xf>
    <xf numFmtId="164" fontId="12" fillId="2" borderId="72" xfId="44" applyNumberFormat="1" applyFont="1" applyFill="1" applyBorder="1" applyAlignment="1">
      <alignment vertical="center"/>
    </xf>
    <xf numFmtId="0" fontId="15" fillId="0" borderId="0" xfId="51" applyFont="1" applyFill="1" applyBorder="1" applyAlignment="1">
      <alignment vertical="center"/>
    </xf>
    <xf numFmtId="43" fontId="15" fillId="2" borderId="0" xfId="1" applyFont="1" applyFill="1" applyBorder="1" applyAlignment="1">
      <alignment vertical="center"/>
    </xf>
    <xf numFmtId="2" fontId="162" fillId="2" borderId="0" xfId="51" applyNumberFormat="1" applyFont="1" applyFill="1" applyAlignment="1">
      <alignment vertical="center"/>
    </xf>
    <xf numFmtId="0" fontId="162" fillId="2" borderId="0" xfId="51" applyFont="1" applyFill="1" applyAlignment="1">
      <alignment vertical="center"/>
    </xf>
    <xf numFmtId="17" fontId="8" fillId="4" borderId="74" xfId="51" applyNumberFormat="1" applyFont="1" applyFill="1" applyBorder="1" applyAlignment="1">
      <alignment horizontal="left" vertical="center"/>
    </xf>
    <xf numFmtId="1" fontId="12" fillId="0" borderId="75" xfId="27" applyNumberFormat="1" applyFont="1" applyFill="1" applyBorder="1" applyAlignment="1">
      <alignment horizontal="center" vertical="center"/>
    </xf>
    <xf numFmtId="43" fontId="12" fillId="0" borderId="75" xfId="44" applyNumberFormat="1" applyFont="1" applyFill="1" applyBorder="1" applyAlignment="1">
      <alignment horizontal="center" vertical="center"/>
    </xf>
    <xf numFmtId="43" fontId="12" fillId="0" borderId="75" xfId="44" applyNumberFormat="1" applyFont="1" applyFill="1" applyBorder="1" applyAlignment="1">
      <alignment vertical="center"/>
    </xf>
    <xf numFmtId="43" fontId="12" fillId="0" borderId="75" xfId="44" applyFont="1" applyFill="1" applyBorder="1" applyAlignment="1">
      <alignment horizontal="right" vertical="center"/>
    </xf>
    <xf numFmtId="164" fontId="12" fillId="0" borderId="75" xfId="44" applyNumberFormat="1" applyFont="1" applyFill="1" applyBorder="1" applyAlignment="1">
      <alignment horizontal="right" vertical="center"/>
    </xf>
    <xf numFmtId="164" fontId="12" fillId="0" borderId="76" xfId="44" applyNumberFormat="1" applyFont="1" applyFill="1" applyBorder="1" applyAlignment="1">
      <alignment horizontal="right" vertical="center"/>
    </xf>
    <xf numFmtId="0" fontId="163" fillId="2" borderId="0" xfId="51" applyFont="1" applyFill="1" applyBorder="1" applyAlignment="1">
      <alignment vertical="center"/>
    </xf>
    <xf numFmtId="0" fontId="162" fillId="2" borderId="0" xfId="51" applyFont="1" applyFill="1" applyBorder="1" applyAlignment="1">
      <alignment vertical="center"/>
    </xf>
    <xf numFmtId="0" fontId="162" fillId="2" borderId="0" xfId="51" applyFont="1" applyFill="1" applyBorder="1" applyAlignment="1">
      <alignment horizontal="center" vertical="center"/>
    </xf>
    <xf numFmtId="2" fontId="162" fillId="2" borderId="0" xfId="51" applyNumberFormat="1" applyFont="1" applyFill="1" applyBorder="1" applyAlignment="1">
      <alignment vertical="center"/>
    </xf>
    <xf numFmtId="168" fontId="162" fillId="2" borderId="0" xfId="51" applyNumberFormat="1" applyFont="1" applyFill="1" applyAlignment="1">
      <alignment vertical="center"/>
    </xf>
    <xf numFmtId="1" fontId="162" fillId="2" borderId="0" xfId="51" applyNumberFormat="1" applyFont="1" applyFill="1" applyAlignment="1">
      <alignment vertical="center"/>
    </xf>
    <xf numFmtId="4" fontId="15" fillId="2" borderId="0" xfId="51" applyNumberFormat="1" applyFont="1" applyFill="1" applyAlignment="1">
      <alignment horizontal="center" vertical="center"/>
    </xf>
    <xf numFmtId="4" fontId="15" fillId="2" borderId="0" xfId="51" applyNumberFormat="1" applyFont="1" applyFill="1" applyAlignment="1">
      <alignment vertical="center"/>
    </xf>
    <xf numFmtId="0" fontId="16" fillId="2" borderId="0" xfId="51" applyFont="1" applyFill="1" applyAlignment="1">
      <alignment vertical="center"/>
    </xf>
    <xf numFmtId="3" fontId="16" fillId="2" borderId="0" xfId="51" applyNumberFormat="1" applyFont="1" applyFill="1" applyAlignment="1">
      <alignment vertical="center"/>
    </xf>
    <xf numFmtId="3" fontId="63" fillId="2" borderId="0" xfId="51" applyNumberFormat="1" applyFont="1" applyFill="1" applyAlignment="1">
      <alignment vertical="center"/>
    </xf>
    <xf numFmtId="3" fontId="63" fillId="2" borderId="0" xfId="51" applyNumberFormat="1" applyFont="1" applyFill="1" applyAlignment="1">
      <alignment horizontal="center" vertical="center"/>
    </xf>
    <xf numFmtId="0" fontId="46" fillId="2" borderId="0" xfId="51" applyFont="1" applyFill="1" applyBorder="1" applyAlignment="1">
      <alignment horizontal="center" vertical="center"/>
    </xf>
    <xf numFmtId="3" fontId="8" fillId="4" borderId="295" xfId="51" applyNumberFormat="1" applyFont="1" applyFill="1" applyBorder="1" applyAlignment="1">
      <alignment horizontal="center" vertical="center"/>
    </xf>
    <xf numFmtId="3" fontId="8" fillId="4" borderId="292" xfId="51" applyNumberFormat="1" applyFont="1" applyFill="1" applyBorder="1" applyAlignment="1">
      <alignment horizontal="center" vertical="center"/>
    </xf>
    <xf numFmtId="3" fontId="8" fillId="4" borderId="293" xfId="51" applyNumberFormat="1" applyFont="1" applyFill="1" applyBorder="1" applyAlignment="1">
      <alignment horizontal="center" vertical="center" wrapText="1"/>
    </xf>
    <xf numFmtId="166" fontId="15" fillId="2" borderId="71" xfId="51" applyNumberFormat="1" applyFont="1" applyFill="1" applyBorder="1" applyAlignment="1">
      <alignment horizontal="right" vertical="center"/>
    </xf>
    <xf numFmtId="166" fontId="15" fillId="2" borderId="71" xfId="51" applyNumberFormat="1" applyFont="1" applyFill="1" applyBorder="1" applyAlignment="1">
      <alignment horizontal="center" vertical="center"/>
    </xf>
    <xf numFmtId="3" fontId="15" fillId="2" borderId="72" xfId="51" quotePrefix="1" applyNumberFormat="1" applyFont="1" applyFill="1" applyBorder="1" applyAlignment="1">
      <alignment horizontal="center" vertical="center"/>
    </xf>
    <xf numFmtId="3" fontId="15" fillId="2" borderId="0" xfId="51" quotePrefix="1" applyNumberFormat="1" applyFont="1" applyFill="1" applyBorder="1" applyAlignment="1">
      <alignment horizontal="center" vertical="center"/>
    </xf>
    <xf numFmtId="3" fontId="15" fillId="2" borderId="0" xfId="51" applyNumberFormat="1" applyFont="1" applyFill="1" applyBorder="1" applyAlignment="1">
      <alignment vertical="center"/>
    </xf>
    <xf numFmtId="4" fontId="15" fillId="2" borderId="0" xfId="51" applyNumberFormat="1" applyFont="1" applyFill="1" applyBorder="1" applyAlignment="1">
      <alignment vertical="center"/>
    </xf>
    <xf numFmtId="3" fontId="15" fillId="2" borderId="0" xfId="51" applyNumberFormat="1" applyFont="1" applyFill="1" applyAlignment="1">
      <alignment vertical="center"/>
    </xf>
    <xf numFmtId="166" fontId="15" fillId="2" borderId="0" xfId="51" applyNumberFormat="1" applyFont="1" applyFill="1" applyBorder="1" applyAlignment="1">
      <alignment vertical="center"/>
    </xf>
    <xf numFmtId="2" fontId="15" fillId="2" borderId="0" xfId="51" applyNumberFormat="1" applyFont="1" applyFill="1" applyAlignment="1">
      <alignment vertical="center"/>
    </xf>
    <xf numFmtId="166" fontId="15" fillId="2" borderId="72" xfId="51" quotePrefix="1" applyNumberFormat="1" applyFont="1" applyFill="1" applyBorder="1" applyAlignment="1">
      <alignment horizontal="center" vertical="center"/>
    </xf>
    <xf numFmtId="166" fontId="15" fillId="0" borderId="71" xfId="51" applyNumberFormat="1" applyFont="1" applyFill="1" applyBorder="1" applyAlignment="1">
      <alignment horizontal="center" vertical="center"/>
    </xf>
    <xf numFmtId="166" fontId="15" fillId="2" borderId="0" xfId="51" applyNumberFormat="1" applyFont="1" applyFill="1" applyAlignment="1">
      <alignment vertical="center"/>
    </xf>
    <xf numFmtId="168" fontId="15" fillId="2" borderId="0" xfId="51" applyNumberFormat="1" applyFont="1" applyFill="1" applyAlignment="1">
      <alignment vertical="center"/>
    </xf>
    <xf numFmtId="166" fontId="15" fillId="0" borderId="72" xfId="51" quotePrefix="1" applyNumberFormat="1" applyFont="1" applyFill="1" applyBorder="1" applyAlignment="1">
      <alignment horizontal="center" vertical="center"/>
    </xf>
    <xf numFmtId="166" fontId="12" fillId="2" borderId="71" xfId="51" applyNumberFormat="1" applyFont="1" applyFill="1" applyBorder="1" applyAlignment="1">
      <alignment horizontal="center" vertical="center"/>
    </xf>
    <xf numFmtId="166" fontId="12" fillId="2" borderId="72" xfId="51" quotePrefix="1" applyNumberFormat="1" applyFont="1" applyFill="1" applyBorder="1" applyAlignment="1">
      <alignment horizontal="center" vertical="center"/>
    </xf>
    <xf numFmtId="166" fontId="21" fillId="2" borderId="0" xfId="51" applyNumberFormat="1" applyFont="1" applyFill="1" applyBorder="1" applyAlignment="1">
      <alignment vertical="center"/>
    </xf>
    <xf numFmtId="0" fontId="21" fillId="2" borderId="0" xfId="51" applyFont="1" applyFill="1" applyAlignment="1">
      <alignment vertical="center"/>
    </xf>
    <xf numFmtId="4" fontId="12" fillId="0" borderId="0" xfId="51" applyNumberFormat="1" applyFont="1"/>
    <xf numFmtId="4" fontId="11" fillId="0" borderId="0" xfId="51" applyNumberFormat="1" applyFont="1"/>
    <xf numFmtId="166" fontId="12" fillId="0" borderId="71" xfId="51" applyNumberFormat="1" applyFont="1" applyFill="1" applyBorder="1" applyAlignment="1">
      <alignment horizontal="center" vertical="center"/>
    </xf>
    <xf numFmtId="3" fontId="8" fillId="4" borderId="431" xfId="51" applyNumberFormat="1" applyFont="1" applyFill="1" applyBorder="1" applyAlignment="1">
      <alignment horizontal="left" vertical="center"/>
    </xf>
    <xf numFmtId="166" fontId="63" fillId="4" borderId="432" xfId="51" quotePrefix="1" applyNumberFormat="1" applyFont="1" applyFill="1" applyBorder="1" applyAlignment="1">
      <alignment horizontal="center" vertical="center"/>
    </xf>
    <xf numFmtId="166" fontId="63" fillId="4" borderId="433" xfId="51" quotePrefix="1" applyNumberFormat="1" applyFont="1" applyFill="1" applyBorder="1" applyAlignment="1">
      <alignment horizontal="center" vertical="center"/>
    </xf>
    <xf numFmtId="4" fontId="15" fillId="2" borderId="0" xfId="51" quotePrefix="1" applyNumberFormat="1" applyFont="1" applyFill="1" applyBorder="1" applyAlignment="1">
      <alignment horizontal="center" vertical="center"/>
    </xf>
    <xf numFmtId="3" fontId="7" fillId="2" borderId="0" xfId="51" applyNumberFormat="1" applyFont="1" applyFill="1" applyBorder="1" applyAlignment="1">
      <alignment horizontal="left" vertical="center"/>
    </xf>
    <xf numFmtId="3" fontId="63" fillId="2" borderId="0" xfId="51" applyNumberFormat="1" applyFont="1" applyFill="1" applyBorder="1" applyAlignment="1">
      <alignment horizontal="center" vertical="center"/>
    </xf>
    <xf numFmtId="3" fontId="16" fillId="2" borderId="0" xfId="51" applyNumberFormat="1" applyFont="1" applyFill="1" applyAlignment="1">
      <alignment horizontal="center" vertical="center"/>
    </xf>
    <xf numFmtId="166" fontId="16" fillId="2" borderId="0" xfId="51" applyNumberFormat="1" applyFont="1" applyFill="1" applyAlignment="1">
      <alignment vertical="center"/>
    </xf>
    <xf numFmtId="43" fontId="15" fillId="2" borderId="0" xfId="52" applyFont="1" applyFill="1" applyAlignment="1">
      <alignment vertical="center"/>
    </xf>
    <xf numFmtId="43" fontId="15" fillId="2" borderId="0" xfId="52" applyFont="1" applyFill="1" applyAlignment="1">
      <alignment horizontal="center" vertical="center"/>
    </xf>
    <xf numFmtId="4" fontId="15" fillId="2" borderId="0" xfId="51" applyNumberFormat="1" applyFont="1" applyFill="1" applyBorder="1" applyAlignment="1">
      <alignment horizontal="center" vertical="center"/>
    </xf>
    <xf numFmtId="1" fontId="15" fillId="2" borderId="0" xfId="51" applyNumberFormat="1" applyFont="1" applyFill="1" applyBorder="1" applyAlignment="1">
      <alignment vertical="center"/>
    </xf>
    <xf numFmtId="2" fontId="15" fillId="2" borderId="0" xfId="51" applyNumberFormat="1" applyFont="1" applyFill="1" applyBorder="1" applyAlignment="1">
      <alignment horizontal="center" vertical="center"/>
    </xf>
    <xf numFmtId="2" fontId="15" fillId="2" borderId="0" xfId="51" applyNumberFormat="1" applyFont="1" applyFill="1" applyBorder="1" applyAlignment="1">
      <alignment vertical="center"/>
    </xf>
    <xf numFmtId="43" fontId="15" fillId="2" borderId="0" xfId="52" applyFont="1" applyFill="1" applyBorder="1" applyAlignment="1">
      <alignment horizontal="right" vertical="center"/>
    </xf>
    <xf numFmtId="164" fontId="15" fillId="2" borderId="0" xfId="52" applyNumberFormat="1" applyFont="1" applyFill="1" applyBorder="1" applyAlignment="1">
      <alignment vertical="center"/>
    </xf>
    <xf numFmtId="17" fontId="15" fillId="2" borderId="0" xfId="51" applyNumberFormat="1" applyFont="1" applyFill="1" applyAlignment="1">
      <alignment vertical="center"/>
    </xf>
    <xf numFmtId="3" fontId="15" fillId="2" borderId="0" xfId="51" applyNumberFormat="1" applyFont="1" applyFill="1" applyAlignment="1">
      <alignment horizontal="center" vertical="center"/>
    </xf>
    <xf numFmtId="0" fontId="167" fillId="2" borderId="0" xfId="53" applyFont="1" applyFill="1" applyAlignment="1">
      <alignment vertical="center"/>
    </xf>
    <xf numFmtId="0" fontId="15" fillId="2" borderId="0" xfId="4" applyFont="1" applyFill="1"/>
    <xf numFmtId="0" fontId="15" fillId="2" borderId="0" xfId="53" applyFont="1" applyFill="1" applyAlignment="1">
      <alignment vertical="center"/>
    </xf>
    <xf numFmtId="0" fontId="8" fillId="4" borderId="291" xfId="4" applyFont="1" applyFill="1" applyBorder="1" applyAlignment="1">
      <alignment horizontal="center"/>
    </xf>
    <xf numFmtId="0" fontId="8" fillId="4" borderId="70" xfId="4" applyFont="1" applyFill="1" applyBorder="1" applyAlignment="1">
      <alignment horizontal="center"/>
    </xf>
    <xf numFmtId="0" fontId="8" fillId="4" borderId="273" xfId="4" applyFont="1" applyFill="1" applyBorder="1" applyAlignment="1">
      <alignment horizontal="center" vertical="center"/>
    </xf>
    <xf numFmtId="0" fontId="8" fillId="4" borderId="274" xfId="4" applyFont="1" applyFill="1" applyBorder="1" applyAlignment="1">
      <alignment horizontal="center" vertical="center"/>
    </xf>
    <xf numFmtId="0" fontId="8" fillId="4" borderId="326" xfId="4" applyFont="1" applyFill="1" applyBorder="1" applyAlignment="1">
      <alignment horizontal="center"/>
    </xf>
    <xf numFmtId="0" fontId="8" fillId="4" borderId="247" xfId="4" applyFont="1" applyFill="1" applyBorder="1" applyAlignment="1">
      <alignment horizontal="center" vertical="top"/>
    </xf>
    <xf numFmtId="0" fontId="8" fillId="4" borderId="248" xfId="4" applyFont="1" applyFill="1" applyBorder="1" applyAlignment="1">
      <alignment horizontal="center" vertical="top"/>
    </xf>
    <xf numFmtId="0" fontId="15" fillId="2" borderId="0" xfId="53" applyFont="1" applyFill="1" applyBorder="1" applyAlignment="1">
      <alignment vertical="center"/>
    </xf>
    <xf numFmtId="0" fontId="8" fillId="4" borderId="70" xfId="4" applyFont="1" applyFill="1" applyBorder="1" applyAlignment="1">
      <alignment vertical="center"/>
    </xf>
    <xf numFmtId="3" fontId="12" fillId="2" borderId="71" xfId="4" applyNumberFormat="1" applyFont="1" applyFill="1" applyBorder="1" applyAlignment="1">
      <alignment horizontal="center" vertical="center"/>
    </xf>
    <xf numFmtId="3" fontId="12" fillId="2" borderId="72" xfId="4" applyNumberFormat="1" applyFont="1" applyFill="1" applyBorder="1" applyAlignment="1">
      <alignment horizontal="center" vertical="center"/>
    </xf>
    <xf numFmtId="166" fontId="12" fillId="2" borderId="0" xfId="4" applyNumberFormat="1" applyFont="1" applyFill="1" applyBorder="1" applyAlignment="1">
      <alignment horizontal="center" vertical="center"/>
    </xf>
    <xf numFmtId="3" fontId="12" fillId="2" borderId="0" xfId="4" applyNumberFormat="1" applyFont="1" applyFill="1" applyBorder="1" applyAlignment="1">
      <alignment horizontal="center" vertical="center"/>
    </xf>
    <xf numFmtId="3" fontId="12" fillId="0" borderId="71" xfId="4" applyNumberFormat="1" applyFont="1" applyFill="1" applyBorder="1" applyAlignment="1">
      <alignment horizontal="center" vertical="center"/>
    </xf>
    <xf numFmtId="3" fontId="12" fillId="0" borderId="72" xfId="4" applyNumberFormat="1" applyFont="1" applyFill="1" applyBorder="1" applyAlignment="1">
      <alignment horizontal="center" vertical="center"/>
    </xf>
    <xf numFmtId="168" fontId="15" fillId="2" borderId="0" xfId="53" applyNumberFormat="1" applyFont="1" applyFill="1" applyAlignment="1">
      <alignment vertical="center"/>
    </xf>
    <xf numFmtId="0" fontId="30" fillId="2" borderId="0" xfId="53" applyFont="1" applyFill="1" applyAlignment="1">
      <alignment vertical="center"/>
    </xf>
    <xf numFmtId="3" fontId="12" fillId="2" borderId="72" xfId="4" quotePrefix="1" applyNumberFormat="1" applyFont="1" applyFill="1" applyBorder="1" applyAlignment="1">
      <alignment horizontal="center" vertical="center"/>
    </xf>
    <xf numFmtId="0" fontId="8" fillId="4" borderId="327" xfId="4" applyFont="1" applyFill="1" applyBorder="1" applyAlignment="1">
      <alignment horizontal="left" vertical="center"/>
    </xf>
    <xf numFmtId="3" fontId="8" fillId="4" borderId="328" xfId="4" applyNumberFormat="1" applyFont="1" applyFill="1" applyBorder="1" applyAlignment="1">
      <alignment horizontal="center" vertical="center"/>
    </xf>
    <xf numFmtId="3" fontId="8" fillId="4" borderId="434" xfId="4" applyNumberFormat="1" applyFont="1" applyFill="1" applyBorder="1" applyAlignment="1">
      <alignment horizontal="center" vertical="center"/>
    </xf>
    <xf numFmtId="3" fontId="8" fillId="4" borderId="327" xfId="4" applyNumberFormat="1" applyFont="1" applyFill="1" applyBorder="1" applyAlignment="1">
      <alignment horizontal="center" vertical="center"/>
    </xf>
    <xf numFmtId="3" fontId="8" fillId="4" borderId="329" xfId="4" applyNumberFormat="1" applyFont="1" applyFill="1" applyBorder="1" applyAlignment="1">
      <alignment horizontal="center" vertical="center"/>
    </xf>
    <xf numFmtId="0" fontId="15" fillId="2" borderId="0" xfId="3" applyFont="1" applyFill="1"/>
    <xf numFmtId="3" fontId="15" fillId="2" borderId="0" xfId="4" applyNumberFormat="1" applyFont="1" applyFill="1"/>
    <xf numFmtId="3" fontId="15" fillId="2" borderId="0" xfId="53" applyNumberFormat="1" applyFont="1" applyFill="1" applyAlignment="1">
      <alignment vertical="center"/>
    </xf>
    <xf numFmtId="0" fontId="77" fillId="2" borderId="0" xfId="3" applyFont="1" applyFill="1"/>
    <xf numFmtId="166" fontId="15" fillId="2" borderId="0" xfId="53" applyNumberFormat="1" applyFont="1" applyFill="1" applyAlignment="1">
      <alignment vertical="center"/>
    </xf>
    <xf numFmtId="0" fontId="21" fillId="2" borderId="0" xfId="53" applyFont="1" applyFill="1" applyAlignment="1">
      <alignment vertical="center"/>
    </xf>
    <xf numFmtId="0" fontId="118" fillId="2" borderId="0" xfId="53" applyFont="1" applyFill="1" applyBorder="1" applyAlignment="1">
      <alignment horizontal="right" vertical="center"/>
    </xf>
    <xf numFmtId="0" fontId="77" fillId="2" borderId="0" xfId="53" applyFont="1" applyFill="1" applyBorder="1" applyAlignment="1">
      <alignment horizontal="right" vertical="center"/>
    </xf>
    <xf numFmtId="0" fontId="16" fillId="2" borderId="0" xfId="53" applyFont="1" applyFill="1" applyAlignment="1">
      <alignment vertical="center"/>
    </xf>
    <xf numFmtId="0" fontId="16" fillId="0" borderId="0" xfId="53" applyFont="1" applyAlignment="1">
      <alignment vertical="center"/>
    </xf>
    <xf numFmtId="0" fontId="63" fillId="4" borderId="153" xfId="53" applyFont="1" applyFill="1" applyBorder="1" applyAlignment="1">
      <alignment horizontal="center" vertical="center"/>
    </xf>
    <xf numFmtId="0" fontId="15" fillId="4" borderId="154" xfId="53" applyFont="1" applyFill="1" applyBorder="1" applyAlignment="1">
      <alignment vertical="center" wrapText="1"/>
    </xf>
    <xf numFmtId="3" fontId="15" fillId="0" borderId="445" xfId="53" applyNumberFormat="1" applyFont="1" applyFill="1" applyBorder="1" applyAlignment="1">
      <alignment horizontal="center" vertical="center"/>
    </xf>
    <xf numFmtId="3" fontId="15" fillId="0" borderId="154" xfId="53" applyNumberFormat="1" applyFont="1" applyFill="1" applyBorder="1" applyAlignment="1">
      <alignment horizontal="center" vertical="center"/>
    </xf>
    <xf numFmtId="3" fontId="15" fillId="2" borderId="154" xfId="53" applyNumberFormat="1" applyFont="1" applyFill="1" applyBorder="1" applyAlignment="1">
      <alignment horizontal="center" vertical="center"/>
    </xf>
    <xf numFmtId="3" fontId="15" fillId="2" borderId="446" xfId="53" applyNumberFormat="1" applyFont="1" applyFill="1" applyBorder="1" applyAlignment="1">
      <alignment horizontal="center" vertical="center"/>
    </xf>
    <xf numFmtId="3" fontId="15" fillId="2" borderId="445" xfId="53" applyNumberFormat="1" applyFont="1" applyFill="1" applyBorder="1" applyAlignment="1">
      <alignment horizontal="center" vertical="center"/>
    </xf>
    <xf numFmtId="3" fontId="15" fillId="2" borderId="0" xfId="53" applyNumberFormat="1" applyFont="1" applyFill="1" applyBorder="1" applyAlignment="1">
      <alignment horizontal="center" vertical="center"/>
    </xf>
    <xf numFmtId="1" fontId="15" fillId="2" borderId="447" xfId="54" applyNumberFormat="1" applyFont="1" applyFill="1" applyBorder="1" applyAlignment="1">
      <alignment horizontal="center" vertical="center"/>
    </xf>
    <xf numFmtId="37" fontId="15" fillId="0" borderId="445" xfId="53" applyNumberFormat="1" applyFont="1" applyFill="1" applyBorder="1" applyAlignment="1">
      <alignment horizontal="center" vertical="center" wrapText="1"/>
    </xf>
    <xf numFmtId="37" fontId="15" fillId="0" borderId="154" xfId="53" applyNumberFormat="1" applyFont="1" applyFill="1" applyBorder="1" applyAlignment="1">
      <alignment horizontal="center" vertical="center" wrapText="1"/>
    </xf>
    <xf numFmtId="37" fontId="15" fillId="2" borderId="154" xfId="53" applyNumberFormat="1" applyFont="1" applyFill="1" applyBorder="1" applyAlignment="1">
      <alignment horizontal="center" vertical="center" wrapText="1"/>
    </xf>
    <xf numFmtId="37" fontId="15" fillId="2" borderId="446" xfId="53" applyNumberFormat="1" applyFont="1" applyFill="1" applyBorder="1" applyAlignment="1">
      <alignment horizontal="center" vertical="center" wrapText="1"/>
    </xf>
    <xf numFmtId="37" fontId="15" fillId="2" borderId="445" xfId="53" applyNumberFormat="1" applyFont="1" applyFill="1" applyBorder="1" applyAlignment="1">
      <alignment horizontal="center" vertical="center" wrapText="1"/>
    </xf>
    <xf numFmtId="37" fontId="15" fillId="2" borderId="0" xfId="53" applyNumberFormat="1" applyFont="1" applyFill="1" applyBorder="1" applyAlignment="1">
      <alignment horizontal="center" vertical="center" wrapText="1"/>
    </xf>
    <xf numFmtId="165" fontId="15" fillId="2" borderId="447" xfId="54" applyNumberFormat="1" applyFont="1" applyFill="1" applyBorder="1" applyAlignment="1">
      <alignment horizontal="center" vertical="center"/>
    </xf>
    <xf numFmtId="165" fontId="15" fillId="2" borderId="154" xfId="54" applyNumberFormat="1" applyFont="1" applyFill="1" applyBorder="1" applyAlignment="1">
      <alignment horizontal="center" vertical="center"/>
    </xf>
    <xf numFmtId="165" fontId="15" fillId="2" borderId="446" xfId="54" applyNumberFormat="1" applyFont="1" applyFill="1" applyBorder="1" applyAlignment="1">
      <alignment horizontal="center" vertical="center"/>
    </xf>
    <xf numFmtId="165" fontId="15" fillId="2" borderId="445" xfId="54" applyNumberFormat="1" applyFont="1" applyFill="1" applyBorder="1" applyAlignment="1">
      <alignment horizontal="center" vertical="center"/>
    </xf>
    <xf numFmtId="3" fontId="16" fillId="2" borderId="0" xfId="53" applyNumberFormat="1" applyFont="1" applyFill="1" applyAlignment="1">
      <alignment vertical="center"/>
    </xf>
    <xf numFmtId="165" fontId="15" fillId="2" borderId="0" xfId="54" applyNumberFormat="1" applyFont="1" applyFill="1" applyBorder="1" applyAlignment="1">
      <alignment horizontal="center" vertical="center"/>
    </xf>
    <xf numFmtId="0" fontId="122" fillId="2" borderId="0" xfId="53" applyFont="1" applyFill="1" applyAlignment="1">
      <alignment horizontal="center" vertical="center"/>
    </xf>
    <xf numFmtId="0" fontId="122" fillId="0" borderId="0" xfId="53" applyFont="1" applyAlignment="1">
      <alignment horizontal="center" vertical="center"/>
    </xf>
    <xf numFmtId="0" fontId="63" fillId="4" borderId="448" xfId="53" applyFont="1" applyFill="1" applyBorder="1" applyAlignment="1">
      <alignment horizontal="center" vertical="center"/>
    </xf>
    <xf numFmtId="0" fontId="15" fillId="4" borderId="449" xfId="53" applyFont="1" applyFill="1" applyBorder="1" applyAlignment="1">
      <alignment vertical="center" wrapText="1"/>
    </xf>
    <xf numFmtId="37" fontId="15" fillId="0" borderId="450" xfId="53" applyNumberFormat="1" applyFont="1" applyFill="1" applyBorder="1" applyAlignment="1">
      <alignment horizontal="center" vertical="center" wrapText="1"/>
    </xf>
    <xf numFmtId="37" fontId="15" fillId="0" borderId="449" xfId="53" applyNumberFormat="1" applyFont="1" applyFill="1" applyBorder="1" applyAlignment="1">
      <alignment horizontal="center" vertical="center" wrapText="1"/>
    </xf>
    <xf numFmtId="37" fontId="15" fillId="2" borderId="449" xfId="53" applyNumberFormat="1" applyFont="1" applyFill="1" applyBorder="1" applyAlignment="1">
      <alignment horizontal="center" vertical="center" wrapText="1"/>
    </xf>
    <xf numFmtId="165" fontId="15" fillId="2" borderId="449" xfId="54" applyNumberFormat="1" applyFont="1" applyFill="1" applyBorder="1" applyAlignment="1">
      <alignment horizontal="center" vertical="center"/>
    </xf>
    <xf numFmtId="37" fontId="15" fillId="2" borderId="451" xfId="53" applyNumberFormat="1" applyFont="1" applyFill="1" applyBorder="1" applyAlignment="1">
      <alignment horizontal="center" vertical="center" wrapText="1"/>
    </xf>
    <xf numFmtId="37" fontId="15" fillId="2" borderId="450" xfId="53" applyNumberFormat="1" applyFont="1" applyFill="1" applyBorder="1" applyAlignment="1">
      <alignment horizontal="center" vertical="center" wrapText="1"/>
    </xf>
    <xf numFmtId="0" fontId="63" fillId="4" borderId="205" xfId="53" applyFont="1" applyFill="1" applyBorder="1" applyAlignment="1">
      <alignment horizontal="center" vertical="center"/>
    </xf>
    <xf numFmtId="0" fontId="15" fillId="4" borderId="452" xfId="53" applyFont="1" applyFill="1" applyBorder="1" applyAlignment="1">
      <alignment vertical="center" wrapText="1"/>
    </xf>
    <xf numFmtId="37" fontId="15" fillId="0" borderId="56" xfId="53" applyNumberFormat="1" applyFont="1" applyFill="1" applyBorder="1" applyAlignment="1">
      <alignment horizontal="center" vertical="center" wrapText="1"/>
    </xf>
    <xf numFmtId="37" fontId="15" fillId="0" borderId="45" xfId="53" applyNumberFormat="1" applyFont="1" applyFill="1" applyBorder="1" applyAlignment="1">
      <alignment horizontal="center" vertical="center" wrapText="1"/>
    </xf>
    <xf numFmtId="37" fontId="15" fillId="2" borderId="45" xfId="53" applyNumberFormat="1" applyFont="1" applyFill="1" applyBorder="1" applyAlignment="1">
      <alignment horizontal="center" vertical="center" wrapText="1"/>
    </xf>
    <xf numFmtId="37" fontId="15" fillId="2" borderId="453" xfId="53" applyNumberFormat="1" applyFont="1" applyFill="1" applyBorder="1" applyAlignment="1">
      <alignment horizontal="center" vertical="center" wrapText="1"/>
    </xf>
    <xf numFmtId="37" fontId="15" fillId="2" borderId="56" xfId="53" applyNumberFormat="1" applyFont="1" applyFill="1" applyBorder="1" applyAlignment="1">
      <alignment horizontal="center" vertical="center" wrapText="1"/>
    </xf>
    <xf numFmtId="37" fontId="15" fillId="2" borderId="280" xfId="53" applyNumberFormat="1" applyFont="1" applyFill="1" applyBorder="1" applyAlignment="1">
      <alignment horizontal="center" vertical="center" wrapText="1"/>
    </xf>
    <xf numFmtId="3" fontId="63" fillId="0" borderId="456" xfId="53" applyNumberFormat="1" applyFont="1" applyFill="1" applyBorder="1" applyAlignment="1">
      <alignment horizontal="center" vertical="center"/>
    </xf>
    <xf numFmtId="3" fontId="63" fillId="0" borderId="457" xfId="53" applyNumberFormat="1" applyFont="1" applyFill="1" applyBorder="1" applyAlignment="1">
      <alignment horizontal="center" vertical="center"/>
    </xf>
    <xf numFmtId="3" fontId="63" fillId="2" borderId="457" xfId="53" applyNumberFormat="1" applyFont="1" applyFill="1" applyBorder="1" applyAlignment="1">
      <alignment horizontal="center" vertical="center"/>
    </xf>
    <xf numFmtId="3" fontId="63" fillId="2" borderId="458" xfId="53" applyNumberFormat="1" applyFont="1" applyFill="1" applyBorder="1" applyAlignment="1">
      <alignment horizontal="center" vertical="center"/>
    </xf>
    <xf numFmtId="3" fontId="63" fillId="2" borderId="456" xfId="53" applyNumberFormat="1" applyFont="1" applyFill="1" applyBorder="1" applyAlignment="1">
      <alignment horizontal="center" vertical="center"/>
    </xf>
    <xf numFmtId="3" fontId="63" fillId="2" borderId="459" xfId="53" applyNumberFormat="1" applyFont="1" applyFill="1" applyBorder="1" applyAlignment="1">
      <alignment horizontal="center" vertical="center"/>
    </xf>
    <xf numFmtId="0" fontId="16" fillId="0" borderId="0" xfId="53" applyFont="1" applyFill="1" applyAlignment="1">
      <alignment vertical="center"/>
    </xf>
    <xf numFmtId="0" fontId="169" fillId="2" borderId="0" xfId="53" applyFont="1" applyFill="1" applyAlignment="1">
      <alignment vertical="center"/>
    </xf>
    <xf numFmtId="3" fontId="168" fillId="2" borderId="0" xfId="53" applyNumberFormat="1" applyFont="1" applyFill="1" applyAlignment="1">
      <alignment vertical="center"/>
    </xf>
    <xf numFmtId="0" fontId="168" fillId="2" borderId="0" xfId="55" applyFont="1" applyFill="1" applyBorder="1" applyAlignment="1">
      <alignment vertical="center"/>
    </xf>
    <xf numFmtId="0" fontId="170" fillId="2" borderId="0" xfId="55" applyFont="1" applyFill="1" applyBorder="1" applyAlignment="1">
      <alignment vertical="center"/>
    </xf>
    <xf numFmtId="0" fontId="168" fillId="2" borderId="0" xfId="55" applyFont="1" applyFill="1" applyAlignment="1">
      <alignment vertical="center"/>
    </xf>
    <xf numFmtId="0" fontId="172" fillId="2" borderId="0" xfId="53" applyFont="1" applyFill="1" applyBorder="1" applyAlignment="1">
      <alignment horizontal="left" vertical="top"/>
    </xf>
    <xf numFmtId="0" fontId="172" fillId="2" borderId="0" xfId="53" applyFont="1" applyFill="1" applyAlignment="1">
      <alignment horizontal="left" vertical="top"/>
    </xf>
    <xf numFmtId="0" fontId="77" fillId="2" borderId="0" xfId="53" applyFont="1" applyFill="1" applyBorder="1" applyAlignment="1">
      <alignment horizontal="center" vertical="center" wrapText="1"/>
    </xf>
    <xf numFmtId="0" fontId="16" fillId="2" borderId="0" xfId="53" applyFont="1" applyFill="1" applyAlignment="1">
      <alignment horizontal="center" vertical="center"/>
    </xf>
    <xf numFmtId="0" fontId="63" fillId="4" borderId="462" xfId="53" applyNumberFormat="1" applyFont="1" applyFill="1" applyBorder="1" applyAlignment="1">
      <alignment horizontal="center" vertical="center"/>
    </xf>
    <xf numFmtId="49" fontId="63" fillId="4" borderId="463" xfId="53" applyNumberFormat="1" applyFont="1" applyFill="1" applyBorder="1" applyAlignment="1">
      <alignment horizontal="center" vertical="center"/>
    </xf>
    <xf numFmtId="49" fontId="63" fillId="4" borderId="463" xfId="53" applyNumberFormat="1" applyFont="1" applyFill="1" applyBorder="1" applyAlignment="1">
      <alignment horizontal="center" vertical="center" wrapText="1"/>
    </xf>
    <xf numFmtId="49" fontId="63" fillId="4" borderId="464" xfId="53" applyNumberFormat="1" applyFont="1" applyFill="1" applyBorder="1" applyAlignment="1">
      <alignment horizontal="center" vertical="center" wrapText="1"/>
    </xf>
    <xf numFmtId="49" fontId="63" fillId="4" borderId="465" xfId="53" applyNumberFormat="1" applyFont="1" applyFill="1" applyBorder="1" applyAlignment="1">
      <alignment horizontal="center" vertical="center" wrapText="1"/>
    </xf>
    <xf numFmtId="49" fontId="63" fillId="4" borderId="466" xfId="53" applyNumberFormat="1" applyFont="1" applyFill="1" applyBorder="1" applyAlignment="1">
      <alignment horizontal="center" vertical="center" wrapText="1"/>
    </xf>
    <xf numFmtId="49" fontId="63" fillId="4" borderId="461" xfId="53" applyNumberFormat="1" applyFont="1" applyFill="1" applyBorder="1" applyAlignment="1">
      <alignment horizontal="center" vertical="center" wrapText="1"/>
    </xf>
    <xf numFmtId="49" fontId="63" fillId="4" borderId="467" xfId="53" applyNumberFormat="1" applyFont="1" applyFill="1" applyBorder="1" applyAlignment="1">
      <alignment horizontal="center" vertical="center" wrapText="1"/>
    </xf>
    <xf numFmtId="0" fontId="122" fillId="0" borderId="0" xfId="53" applyFont="1" applyFill="1" applyAlignment="1">
      <alignment vertical="center"/>
    </xf>
    <xf numFmtId="0" fontId="122" fillId="2" borderId="0" xfId="53" applyFont="1" applyFill="1" applyAlignment="1">
      <alignment vertical="center"/>
    </xf>
    <xf numFmtId="3" fontId="63" fillId="0" borderId="56" xfId="53" applyNumberFormat="1" applyFont="1" applyFill="1" applyBorder="1" applyAlignment="1">
      <alignment horizontal="center" vertical="center"/>
    </xf>
    <xf numFmtId="3" fontId="63" fillId="0" borderId="45" xfId="53" applyNumberFormat="1" applyFont="1" applyFill="1" applyBorder="1" applyAlignment="1">
      <alignment horizontal="center" vertical="center"/>
    </xf>
    <xf numFmtId="3" fontId="63" fillId="2" borderId="45" xfId="53" applyNumberFormat="1" applyFont="1" applyFill="1" applyBorder="1" applyAlignment="1">
      <alignment horizontal="center" vertical="center"/>
    </xf>
    <xf numFmtId="3" fontId="63" fillId="2" borderId="468" xfId="53" applyNumberFormat="1" applyFont="1" applyFill="1" applyBorder="1" applyAlignment="1">
      <alignment horizontal="center" vertical="center"/>
    </xf>
    <xf numFmtId="3" fontId="63" fillId="2" borderId="154" xfId="53" applyNumberFormat="1" applyFont="1" applyFill="1" applyBorder="1" applyAlignment="1">
      <alignment horizontal="center" vertical="center"/>
    </xf>
    <xf numFmtId="3" fontId="63" fillId="2" borderId="446" xfId="53" applyNumberFormat="1" applyFont="1" applyFill="1" applyBorder="1" applyAlignment="1">
      <alignment horizontal="center" vertical="center"/>
    </xf>
    <xf numFmtId="3" fontId="63" fillId="2" borderId="445" xfId="53" applyNumberFormat="1" applyFont="1" applyFill="1" applyBorder="1" applyAlignment="1">
      <alignment horizontal="center" vertical="center"/>
    </xf>
    <xf numFmtId="3" fontId="63" fillId="2" borderId="0" xfId="53" applyNumberFormat="1" applyFont="1" applyFill="1" applyBorder="1" applyAlignment="1">
      <alignment horizontal="center" vertical="center"/>
    </xf>
    <xf numFmtId="3" fontId="63" fillId="2" borderId="447" xfId="53" applyNumberFormat="1" applyFont="1" applyFill="1" applyBorder="1" applyAlignment="1">
      <alignment horizontal="center" vertical="center"/>
    </xf>
    <xf numFmtId="3" fontId="122" fillId="2" borderId="0" xfId="53" applyNumberFormat="1" applyFont="1" applyFill="1" applyAlignment="1">
      <alignment vertical="center"/>
    </xf>
    <xf numFmtId="3" fontId="63" fillId="0" borderId="380" xfId="53" applyNumberFormat="1" applyFont="1" applyFill="1" applyBorder="1" applyAlignment="1">
      <alignment horizontal="center" vertical="center"/>
    </xf>
    <xf numFmtId="3" fontId="63" fillId="2" borderId="380" xfId="53" applyNumberFormat="1" applyFont="1" applyFill="1" applyBorder="1" applyAlignment="1">
      <alignment horizontal="center" vertical="center"/>
    </xf>
    <xf numFmtId="0" fontId="15" fillId="4" borderId="205" xfId="53" applyFont="1" applyFill="1" applyBorder="1" applyAlignment="1">
      <alignment horizontal="left" vertical="center"/>
    </xf>
    <xf numFmtId="0" fontId="15" fillId="4" borderId="445" xfId="53" applyFont="1" applyFill="1" applyBorder="1" applyAlignment="1">
      <alignment vertical="center"/>
    </xf>
    <xf numFmtId="3" fontId="15" fillId="0" borderId="56" xfId="53" applyNumberFormat="1" applyFont="1" applyFill="1" applyBorder="1" applyAlignment="1">
      <alignment horizontal="center" vertical="center"/>
    </xf>
    <xf numFmtId="3" fontId="15" fillId="0" borderId="380" xfId="53" applyNumberFormat="1" applyFont="1" applyFill="1" applyBorder="1" applyAlignment="1">
      <alignment horizontal="center" vertical="center"/>
    </xf>
    <xf numFmtId="3" fontId="15" fillId="2" borderId="45" xfId="53" applyNumberFormat="1" applyFont="1" applyFill="1" applyBorder="1" applyAlignment="1">
      <alignment horizontal="center" vertical="center"/>
    </xf>
    <xf numFmtId="3" fontId="15" fillId="2" borderId="468" xfId="53" applyNumberFormat="1" applyFont="1" applyFill="1" applyBorder="1" applyAlignment="1">
      <alignment horizontal="center" vertical="center"/>
    </xf>
    <xf numFmtId="3" fontId="15" fillId="2" borderId="447" xfId="53" applyNumberFormat="1" applyFont="1" applyFill="1" applyBorder="1" applyAlignment="1">
      <alignment horizontal="center" vertical="center"/>
    </xf>
    <xf numFmtId="165" fontId="63" fillId="0" borderId="56" xfId="53" applyNumberFormat="1" applyFont="1" applyFill="1" applyBorder="1" applyAlignment="1">
      <alignment horizontal="center" vertical="center"/>
    </xf>
    <xf numFmtId="165" fontId="63" fillId="0" borderId="45" xfId="53" applyNumberFormat="1" applyFont="1" applyFill="1" applyBorder="1" applyAlignment="1">
      <alignment horizontal="center" vertical="center"/>
    </xf>
    <xf numFmtId="3" fontId="15" fillId="2" borderId="469" xfId="53" applyNumberFormat="1" applyFont="1" applyFill="1" applyBorder="1" applyAlignment="1">
      <alignment horizontal="center" vertical="center"/>
    </xf>
    <xf numFmtId="165" fontId="63" fillId="2" borderId="45" xfId="53" applyNumberFormat="1" applyFont="1" applyFill="1" applyBorder="1" applyAlignment="1">
      <alignment horizontal="center" vertical="center"/>
    </xf>
    <xf numFmtId="165" fontId="63" fillId="2" borderId="445" xfId="53" applyNumberFormat="1" applyFont="1" applyFill="1" applyBorder="1" applyAlignment="1">
      <alignment horizontal="center" vertical="center"/>
    </xf>
    <xf numFmtId="211" fontId="63" fillId="0" borderId="56" xfId="53" applyNumberFormat="1" applyFont="1" applyFill="1" applyBorder="1" applyAlignment="1">
      <alignment horizontal="center" vertical="center"/>
    </xf>
    <xf numFmtId="43" fontId="15" fillId="2" borderId="447" xfId="52" applyFont="1" applyFill="1" applyBorder="1" applyAlignment="1">
      <alignment horizontal="center" vertical="center"/>
    </xf>
    <xf numFmtId="165" fontId="63" fillId="2" borderId="447" xfId="53" applyNumberFormat="1" applyFont="1" applyFill="1" applyBorder="1" applyAlignment="1">
      <alignment horizontal="center" vertical="center"/>
    </xf>
    <xf numFmtId="0" fontId="63" fillId="4" borderId="205" xfId="53" applyFont="1" applyFill="1" applyBorder="1" applyAlignment="1">
      <alignment horizontal="left" vertical="center"/>
    </xf>
    <xf numFmtId="3" fontId="15" fillId="0" borderId="45" xfId="53" applyNumberFormat="1" applyFont="1" applyFill="1" applyBorder="1" applyAlignment="1">
      <alignment horizontal="center" vertical="center"/>
    </xf>
    <xf numFmtId="165" fontId="15" fillId="0" borderId="56" xfId="53" applyNumberFormat="1" applyFont="1" applyFill="1" applyBorder="1" applyAlignment="1">
      <alignment horizontal="center" vertical="center"/>
    </xf>
    <xf numFmtId="165" fontId="15" fillId="0" borderId="45" xfId="53" applyNumberFormat="1" applyFont="1" applyFill="1" applyBorder="1" applyAlignment="1">
      <alignment horizontal="center" vertical="center"/>
    </xf>
    <xf numFmtId="165" fontId="15" fillId="2" borderId="45" xfId="53" applyNumberFormat="1" applyFont="1" applyFill="1" applyBorder="1" applyAlignment="1">
      <alignment horizontal="center" vertical="center"/>
    </xf>
    <xf numFmtId="164" fontId="15" fillId="0" borderId="468" xfId="56" applyNumberFormat="1" applyFont="1" applyFill="1" applyBorder="1" applyAlignment="1">
      <alignment horizontal="center" vertical="center"/>
    </xf>
    <xf numFmtId="165" fontId="63" fillId="2" borderId="446" xfId="53" applyNumberFormat="1" applyFont="1" applyFill="1" applyBorder="1" applyAlignment="1">
      <alignment horizontal="center" vertical="center"/>
    </xf>
    <xf numFmtId="165" fontId="15" fillId="2" borderId="445" xfId="53" applyNumberFormat="1" applyFont="1" applyFill="1" applyBorder="1" applyAlignment="1">
      <alignment horizontal="center" vertical="center"/>
    </xf>
    <xf numFmtId="165" fontId="15" fillId="2" borderId="0" xfId="53" applyNumberFormat="1" applyFont="1" applyFill="1" applyBorder="1" applyAlignment="1">
      <alignment horizontal="center" vertical="center"/>
    </xf>
    <xf numFmtId="3" fontId="15" fillId="2" borderId="380" xfId="53" applyNumberFormat="1" applyFont="1" applyFill="1" applyBorder="1" applyAlignment="1">
      <alignment horizontal="center" vertical="center"/>
    </xf>
    <xf numFmtId="164" fontId="15" fillId="2" borderId="154" xfId="56" applyNumberFormat="1" applyFont="1" applyFill="1" applyBorder="1" applyAlignment="1">
      <alignment horizontal="center" vertical="center"/>
    </xf>
    <xf numFmtId="165" fontId="113" fillId="0" borderId="56" xfId="53" applyNumberFormat="1" applyFont="1" applyFill="1" applyBorder="1" applyAlignment="1">
      <alignment horizontal="center" vertical="center"/>
    </xf>
    <xf numFmtId="165" fontId="113" fillId="0" borderId="45" xfId="53" applyNumberFormat="1" applyFont="1" applyFill="1" applyBorder="1" applyAlignment="1">
      <alignment horizontal="center" vertical="center"/>
    </xf>
    <xf numFmtId="165" fontId="113" fillId="2" borderId="45" xfId="53" applyNumberFormat="1" applyFont="1" applyFill="1" applyBorder="1" applyAlignment="1">
      <alignment horizontal="center" vertical="center"/>
    </xf>
    <xf numFmtId="3" fontId="46" fillId="2" borderId="468" xfId="53" applyNumberFormat="1" applyFont="1" applyFill="1" applyBorder="1" applyAlignment="1">
      <alignment horizontal="center" vertical="center"/>
    </xf>
    <xf numFmtId="3" fontId="46" fillId="2" borderId="154" xfId="53" applyNumberFormat="1" applyFont="1" applyFill="1" applyBorder="1" applyAlignment="1">
      <alignment horizontal="center" vertical="center"/>
    </xf>
    <xf numFmtId="3" fontId="46" fillId="2" borderId="446" xfId="53" applyNumberFormat="1" applyFont="1" applyFill="1" applyBorder="1" applyAlignment="1">
      <alignment horizontal="center" vertical="center"/>
    </xf>
    <xf numFmtId="3" fontId="46" fillId="2" borderId="445" xfId="53" applyNumberFormat="1" applyFont="1" applyFill="1" applyBorder="1" applyAlignment="1">
      <alignment horizontal="center" vertical="center"/>
    </xf>
    <xf numFmtId="3" fontId="46" fillId="2" borderId="0" xfId="53" applyNumberFormat="1" applyFont="1" applyFill="1" applyBorder="1" applyAlignment="1">
      <alignment horizontal="center" vertical="center"/>
    </xf>
    <xf numFmtId="165" fontId="113" fillId="2" borderId="447" xfId="53" applyNumberFormat="1" applyFont="1" applyFill="1" applyBorder="1" applyAlignment="1">
      <alignment horizontal="center" vertical="center"/>
    </xf>
    <xf numFmtId="0" fontId="77" fillId="2" borderId="0" xfId="53" applyFont="1" applyFill="1" applyAlignment="1">
      <alignment vertical="center"/>
    </xf>
    <xf numFmtId="0" fontId="77" fillId="0" borderId="0" xfId="53" applyFont="1" applyFill="1" applyAlignment="1">
      <alignment vertical="center"/>
    </xf>
    <xf numFmtId="3" fontId="46" fillId="0" borderId="56" xfId="53" applyNumberFormat="1" applyFont="1" applyFill="1" applyBorder="1" applyAlignment="1">
      <alignment horizontal="center" vertical="center"/>
    </xf>
    <xf numFmtId="3" fontId="46" fillId="0" borderId="380" xfId="53" applyNumberFormat="1" applyFont="1" applyFill="1" applyBorder="1" applyAlignment="1">
      <alignment horizontal="center" vertical="center"/>
    </xf>
    <xf numFmtId="3" fontId="46" fillId="2" borderId="380" xfId="53" applyNumberFormat="1" applyFont="1" applyFill="1" applyBorder="1" applyAlignment="1">
      <alignment horizontal="center" vertical="center"/>
    </xf>
    <xf numFmtId="0" fontId="15" fillId="4" borderId="205" xfId="53" applyFont="1" applyFill="1" applyBorder="1" applyAlignment="1">
      <alignment horizontal="right" vertical="center"/>
    </xf>
    <xf numFmtId="164" fontId="63" fillId="2" borderId="446" xfId="56" applyNumberFormat="1" applyFont="1" applyFill="1" applyBorder="1" applyAlignment="1">
      <alignment horizontal="center" vertical="center"/>
    </xf>
    <xf numFmtId="3" fontId="46" fillId="2" borderId="45" xfId="53" applyNumberFormat="1" applyFont="1" applyFill="1" applyBorder="1" applyAlignment="1">
      <alignment horizontal="center" vertical="center"/>
    </xf>
    <xf numFmtId="165" fontId="46" fillId="2" borderId="445" xfId="53" applyNumberFormat="1" applyFont="1" applyFill="1" applyBorder="1" applyAlignment="1">
      <alignment horizontal="center" vertical="center"/>
    </xf>
    <xf numFmtId="3" fontId="46" fillId="2" borderId="447" xfId="53" applyNumberFormat="1" applyFont="1" applyFill="1" applyBorder="1" applyAlignment="1">
      <alignment horizontal="center" vertical="center"/>
    </xf>
    <xf numFmtId="0" fontId="15" fillId="4" borderId="445" xfId="53" applyFont="1" applyFill="1" applyBorder="1" applyAlignment="1">
      <alignment horizontal="left" vertical="center"/>
    </xf>
    <xf numFmtId="165" fontId="63" fillId="0" borderId="0" xfId="53" applyNumberFormat="1" applyFont="1" applyFill="1" applyBorder="1" applyAlignment="1">
      <alignment horizontal="center" vertical="center"/>
    </xf>
    <xf numFmtId="0" fontId="15" fillId="4" borderId="205" xfId="53" applyFont="1" applyFill="1" applyBorder="1" applyAlignment="1">
      <alignment horizontal="center" vertical="center"/>
    </xf>
    <xf numFmtId="0" fontId="63" fillId="4" borderId="218" xfId="53" applyFont="1" applyFill="1" applyBorder="1" applyAlignment="1">
      <alignment horizontal="left" vertical="center"/>
    </xf>
    <xf numFmtId="0" fontId="15" fillId="4" borderId="470" xfId="53" applyFont="1" applyFill="1" applyBorder="1" applyAlignment="1">
      <alignment vertical="center"/>
    </xf>
    <xf numFmtId="3" fontId="63" fillId="0" borderId="77" xfId="53" applyNumberFormat="1" applyFont="1" applyFill="1" applyBorder="1" applyAlignment="1">
      <alignment horizontal="center" vertical="center"/>
    </xf>
    <xf numFmtId="3" fontId="63" fillId="0" borderId="471" xfId="53" applyNumberFormat="1" applyFont="1" applyFill="1" applyBorder="1" applyAlignment="1">
      <alignment horizontal="center" vertical="center"/>
    </xf>
    <xf numFmtId="165" fontId="63" fillId="2" borderId="65" xfId="53" applyNumberFormat="1" applyFont="1" applyFill="1" applyBorder="1" applyAlignment="1">
      <alignment horizontal="center" vertical="center"/>
    </xf>
    <xf numFmtId="3" fontId="63" fillId="2" borderId="472" xfId="53" applyNumberFormat="1" applyFont="1" applyFill="1" applyBorder="1" applyAlignment="1">
      <alignment horizontal="center" vertical="center"/>
    </xf>
    <xf numFmtId="3" fontId="63" fillId="2" borderId="473" xfId="53" applyNumberFormat="1" applyFont="1" applyFill="1" applyBorder="1" applyAlignment="1">
      <alignment horizontal="center" vertical="center"/>
    </xf>
    <xf numFmtId="3" fontId="63" fillId="2" borderId="474" xfId="53" applyNumberFormat="1" applyFont="1" applyFill="1" applyBorder="1" applyAlignment="1">
      <alignment horizontal="center" vertical="center"/>
    </xf>
    <xf numFmtId="165" fontId="63" fillId="2" borderId="470" xfId="53" applyNumberFormat="1" applyFont="1" applyFill="1" applyBorder="1" applyAlignment="1">
      <alignment horizontal="center" vertical="center"/>
    </xf>
    <xf numFmtId="165" fontId="63" fillId="2" borderId="77" xfId="53" applyNumberFormat="1" applyFont="1" applyFill="1" applyBorder="1" applyAlignment="1">
      <alignment horizontal="center" vertical="center"/>
    </xf>
    <xf numFmtId="165" fontId="63" fillId="2" borderId="475" xfId="53" applyNumberFormat="1" applyFont="1" applyFill="1" applyBorder="1" applyAlignment="1">
      <alignment horizontal="center" vertical="center"/>
    </xf>
    <xf numFmtId="0" fontId="168" fillId="2" borderId="0" xfId="55" applyFont="1" applyFill="1" applyAlignment="1">
      <alignment horizontal="left" vertical="top"/>
    </xf>
    <xf numFmtId="0" fontId="170" fillId="2" borderId="0" xfId="55" applyFont="1" applyFill="1" applyAlignment="1">
      <alignment horizontal="left" vertical="top"/>
    </xf>
    <xf numFmtId="0" fontId="168" fillId="2" borderId="0" xfId="53" applyFont="1" applyFill="1" applyBorder="1" applyAlignment="1">
      <alignment horizontal="left" vertical="top" wrapText="1"/>
    </xf>
    <xf numFmtId="0" fontId="168" fillId="2" borderId="0" xfId="53" applyFont="1" applyFill="1" applyAlignment="1">
      <alignment horizontal="left" vertical="top"/>
    </xf>
    <xf numFmtId="0" fontId="172" fillId="2" borderId="0" xfId="55" applyFont="1" applyFill="1" applyAlignment="1">
      <alignment horizontal="left" vertical="top"/>
    </xf>
    <xf numFmtId="0" fontId="173" fillId="2" borderId="0" xfId="53" applyFont="1" applyFill="1" applyAlignment="1">
      <alignment vertical="center"/>
    </xf>
    <xf numFmtId="212" fontId="174" fillId="2" borderId="0" xfId="53" applyNumberFormat="1" applyFont="1" applyFill="1" applyBorder="1" applyAlignment="1">
      <alignment horizontal="center" vertical="center"/>
    </xf>
    <xf numFmtId="0" fontId="168" fillId="2" borderId="0" xfId="53" applyFont="1" applyFill="1"/>
    <xf numFmtId="212" fontId="16" fillId="2" borderId="0" xfId="53" applyNumberFormat="1" applyFont="1" applyFill="1" applyBorder="1" applyAlignment="1">
      <alignment horizontal="center" vertical="center"/>
    </xf>
    <xf numFmtId="0" fontId="21" fillId="0" borderId="0" xfId="53" applyFont="1" applyAlignment="1">
      <alignment vertical="center"/>
    </xf>
    <xf numFmtId="0" fontId="78" fillId="2" borderId="0" xfId="27" applyFont="1" applyFill="1"/>
    <xf numFmtId="0" fontId="15" fillId="0" borderId="0" xfId="27" applyFont="1" applyFill="1"/>
    <xf numFmtId="0" fontId="11" fillId="4" borderId="291" xfId="27" applyFont="1" applyFill="1" applyBorder="1" applyAlignment="1">
      <alignment vertical="center"/>
    </xf>
    <xf numFmtId="0" fontId="15" fillId="0" borderId="0" xfId="27" applyFont="1" applyAlignment="1">
      <alignment vertical="center"/>
    </xf>
    <xf numFmtId="0" fontId="11" fillId="4" borderId="70" xfId="27" applyFont="1" applyFill="1" applyBorder="1" applyAlignment="1">
      <alignment vertical="center"/>
    </xf>
    <xf numFmtId="0" fontId="8" fillId="4" borderId="251" xfId="27" applyFont="1" applyFill="1" applyBorder="1" applyAlignment="1">
      <alignment horizontal="center" vertical="center"/>
    </xf>
    <xf numFmtId="0" fontId="11" fillId="4" borderId="326" xfId="27" applyFont="1" applyFill="1" applyBorder="1" applyAlignment="1">
      <alignment vertical="center"/>
    </xf>
    <xf numFmtId="0" fontId="85" fillId="4" borderId="247" xfId="27" applyFont="1" applyFill="1" applyBorder="1" applyAlignment="1">
      <alignment horizontal="center" vertical="center"/>
    </xf>
    <xf numFmtId="0" fontId="85" fillId="4" borderId="248" xfId="27" applyFont="1" applyFill="1" applyBorder="1" applyAlignment="1">
      <alignment horizontal="center" vertical="center"/>
    </xf>
    <xf numFmtId="49" fontId="63" fillId="35" borderId="70" xfId="27" applyNumberFormat="1" applyFont="1" applyFill="1" applyBorder="1" applyAlignment="1">
      <alignment horizontal="left" vertical="center"/>
    </xf>
    <xf numFmtId="3" fontId="15" fillId="0" borderId="71" xfId="27" applyNumberFormat="1" applyFont="1" applyFill="1" applyBorder="1" applyAlignment="1">
      <alignment vertical="center"/>
    </xf>
    <xf numFmtId="1" fontId="15" fillId="0" borderId="71" xfId="27" applyNumberFormat="1" applyFont="1" applyFill="1" applyBorder="1" applyAlignment="1">
      <alignment vertical="center"/>
    </xf>
    <xf numFmtId="168" fontId="15" fillId="0" borderId="71" xfId="27" applyNumberFormat="1" applyFont="1" applyFill="1" applyBorder="1" applyAlignment="1">
      <alignment horizontal="right" vertical="center"/>
    </xf>
    <xf numFmtId="166" fontId="63" fillId="0" borderId="71" xfId="27" applyNumberFormat="1" applyFont="1" applyFill="1" applyBorder="1" applyAlignment="1">
      <alignment vertical="center"/>
    </xf>
    <xf numFmtId="166" fontId="63" fillId="0" borderId="72" xfId="27" applyNumberFormat="1" applyFont="1" applyFill="1" applyBorder="1" applyAlignment="1">
      <alignment vertical="center"/>
    </xf>
    <xf numFmtId="171" fontId="15" fillId="2" borderId="0" xfId="57" applyNumberFormat="1" applyFont="1" applyFill="1" applyAlignment="1">
      <alignment vertical="center"/>
    </xf>
    <xf numFmtId="3" fontId="16" fillId="0" borderId="71" xfId="27" applyNumberFormat="1" applyFont="1" applyFill="1" applyBorder="1" applyAlignment="1">
      <alignment horizontal="right" vertical="center"/>
    </xf>
    <xf numFmtId="3" fontId="15" fillId="0" borderId="71" xfId="27" applyNumberFormat="1" applyFont="1" applyFill="1" applyBorder="1" applyAlignment="1">
      <alignment horizontal="right" vertical="center"/>
    </xf>
    <xf numFmtId="17" fontId="63" fillId="35" borderId="70" xfId="27" applyNumberFormat="1" applyFont="1" applyFill="1" applyBorder="1" applyAlignment="1">
      <alignment horizontal="left" vertical="center"/>
    </xf>
    <xf numFmtId="17" fontId="8" fillId="4" borderId="70" xfId="27" quotePrefix="1" applyNumberFormat="1" applyFont="1" applyFill="1" applyBorder="1" applyAlignment="1">
      <alignment horizontal="left" vertical="center"/>
    </xf>
    <xf numFmtId="3" fontId="12" fillId="2" borderId="71" xfId="37" applyNumberFormat="1" applyFont="1" applyFill="1" applyBorder="1" applyAlignment="1">
      <alignment vertical="center"/>
    </xf>
    <xf numFmtId="3" fontId="12" fillId="2" borderId="71" xfId="37" applyNumberFormat="1" applyFont="1" applyFill="1" applyBorder="1" applyAlignment="1">
      <alignment horizontal="right" vertical="center"/>
    </xf>
    <xf numFmtId="168" fontId="12" fillId="2" borderId="71" xfId="37" applyNumberFormat="1" applyFont="1" applyFill="1" applyBorder="1" applyAlignment="1">
      <alignment horizontal="right" vertical="center"/>
    </xf>
    <xf numFmtId="166" fontId="7" fillId="2" borderId="71" xfId="27" applyNumberFormat="1" applyFont="1" applyFill="1" applyBorder="1" applyAlignment="1">
      <alignment vertical="center"/>
    </xf>
    <xf numFmtId="166" fontId="7" fillId="2" borderId="71" xfId="37" applyNumberFormat="1" applyFont="1" applyFill="1" applyBorder="1" applyAlignment="1">
      <alignment vertical="center"/>
    </xf>
    <xf numFmtId="166" fontId="7" fillId="2" borderId="72" xfId="27" applyNumberFormat="1" applyFont="1" applyFill="1" applyBorder="1" applyAlignment="1">
      <alignment vertical="center"/>
    </xf>
    <xf numFmtId="168" fontId="15" fillId="2" borderId="0" xfId="27" applyNumberFormat="1" applyFont="1" applyFill="1" applyAlignment="1">
      <alignment vertical="center"/>
    </xf>
    <xf numFmtId="17" fontId="63" fillId="35" borderId="70" xfId="27" quotePrefix="1" applyNumberFormat="1" applyFont="1" applyFill="1" applyBorder="1" applyAlignment="1">
      <alignment horizontal="left" vertical="center"/>
    </xf>
    <xf numFmtId="17" fontId="63" fillId="21" borderId="70" xfId="27" quotePrefix="1" applyNumberFormat="1" applyFont="1" applyFill="1" applyBorder="1" applyAlignment="1">
      <alignment horizontal="left" vertical="center"/>
    </xf>
    <xf numFmtId="3" fontId="15" fillId="0" borderId="71" xfId="37" applyNumberFormat="1" applyFont="1" applyFill="1" applyBorder="1" applyAlignment="1">
      <alignment horizontal="right" vertical="center"/>
    </xf>
    <xf numFmtId="3" fontId="15" fillId="0" borderId="71" xfId="37" applyNumberFormat="1" applyFont="1" applyFill="1" applyBorder="1" applyAlignment="1">
      <alignment vertical="center"/>
    </xf>
    <xf numFmtId="168" fontId="15" fillId="0" borderId="71" xfId="37" applyNumberFormat="1" applyFont="1" applyFill="1" applyBorder="1" applyAlignment="1">
      <alignment horizontal="right" vertical="center"/>
    </xf>
    <xf numFmtId="166" fontId="63" fillId="0" borderId="71" xfId="37" applyNumberFormat="1" applyFont="1" applyFill="1" applyBorder="1" applyAlignment="1">
      <alignment vertical="center"/>
    </xf>
    <xf numFmtId="166" fontId="63" fillId="2" borderId="0" xfId="37" applyNumberFormat="1" applyFont="1" applyFill="1" applyBorder="1" applyAlignment="1">
      <alignment vertical="center"/>
    </xf>
    <xf numFmtId="166" fontId="15" fillId="2" borderId="0" xfId="27" applyNumberFormat="1" applyFont="1" applyFill="1" applyAlignment="1">
      <alignment vertical="center"/>
    </xf>
    <xf numFmtId="17" fontId="8" fillId="4" borderId="326" xfId="27" quotePrefix="1" applyNumberFormat="1" applyFont="1" applyFill="1" applyBorder="1" applyAlignment="1">
      <alignment horizontal="left" vertical="center"/>
    </xf>
    <xf numFmtId="3" fontId="12" fillId="2" borderId="247" xfId="37" applyNumberFormat="1" applyFont="1" applyFill="1" applyBorder="1" applyAlignment="1">
      <alignment vertical="center"/>
    </xf>
    <xf numFmtId="3" fontId="12" fillId="2" borderId="247" xfId="37" applyNumberFormat="1" applyFont="1" applyFill="1" applyBorder="1" applyAlignment="1">
      <alignment horizontal="right" vertical="center"/>
    </xf>
    <xf numFmtId="168" fontId="12" fillId="2" borderId="247" xfId="37" applyNumberFormat="1" applyFont="1" applyFill="1" applyBorder="1" applyAlignment="1">
      <alignment horizontal="right" vertical="center"/>
    </xf>
    <xf numFmtId="166" fontId="7" fillId="2" borderId="247" xfId="27" applyNumberFormat="1" applyFont="1" applyFill="1" applyBorder="1" applyAlignment="1">
      <alignment vertical="center"/>
    </xf>
    <xf numFmtId="166" fontId="7" fillId="2" borderId="247" xfId="37" applyNumberFormat="1" applyFont="1" applyFill="1" applyBorder="1" applyAlignment="1">
      <alignment vertical="center"/>
    </xf>
    <xf numFmtId="166" fontId="7" fillId="2" borderId="248" xfId="27" applyNumberFormat="1" applyFont="1" applyFill="1" applyBorder="1" applyAlignment="1">
      <alignment vertical="center"/>
    </xf>
    <xf numFmtId="2" fontId="12" fillId="2" borderId="71" xfId="37" applyNumberFormat="1" applyFont="1" applyFill="1" applyBorder="1" applyAlignment="1">
      <alignment horizontal="right" vertical="center"/>
    </xf>
    <xf numFmtId="17" fontId="8" fillId="4" borderId="74" xfId="27" quotePrefix="1" applyNumberFormat="1" applyFont="1" applyFill="1" applyBorder="1" applyAlignment="1">
      <alignment horizontal="left" vertical="center"/>
    </xf>
    <xf numFmtId="3" fontId="12" fillId="2" borderId="75" xfId="37" applyNumberFormat="1" applyFont="1" applyFill="1" applyBorder="1" applyAlignment="1">
      <alignment vertical="center"/>
    </xf>
    <xf numFmtId="3" fontId="12" fillId="2" borderId="75" xfId="37" applyNumberFormat="1" applyFont="1" applyFill="1" applyBorder="1" applyAlignment="1">
      <alignment horizontal="right" vertical="center"/>
    </xf>
    <xf numFmtId="2" fontId="12" fillId="2" borderId="75" xfId="37" applyNumberFormat="1" applyFont="1" applyFill="1" applyBorder="1" applyAlignment="1">
      <alignment horizontal="right" vertical="center"/>
    </xf>
    <xf numFmtId="166" fontId="7" fillId="2" borderId="75" xfId="27" applyNumberFormat="1" applyFont="1" applyFill="1" applyBorder="1" applyAlignment="1">
      <alignment horizontal="right" vertical="center"/>
    </xf>
    <xf numFmtId="166" fontId="7" fillId="2" borderId="75" xfId="37" applyNumberFormat="1" applyFont="1" applyFill="1" applyBorder="1" applyAlignment="1">
      <alignment vertical="center"/>
    </xf>
    <xf numFmtId="166" fontId="7" fillId="2" borderId="76" xfId="27" applyNumberFormat="1" applyFont="1" applyFill="1" applyBorder="1" applyAlignment="1">
      <alignment vertical="center"/>
    </xf>
    <xf numFmtId="3" fontId="15" fillId="2" borderId="0" xfId="27" applyNumberFormat="1" applyFont="1" applyFill="1"/>
    <xf numFmtId="0" fontId="78" fillId="2" borderId="0" xfId="55" applyFont="1" applyFill="1" applyAlignment="1">
      <alignment vertical="center"/>
    </xf>
    <xf numFmtId="0" fontId="114" fillId="2" borderId="0" xfId="55" applyFont="1" applyFill="1" applyAlignment="1">
      <alignment vertical="center"/>
    </xf>
    <xf numFmtId="0" fontId="21" fillId="2" borderId="0" xfId="55" applyFont="1" applyFill="1" applyAlignment="1">
      <alignment horizontal="center" vertical="center"/>
    </xf>
    <xf numFmtId="0" fontId="118" fillId="2" borderId="0" xfId="55" applyFont="1" applyFill="1" applyBorder="1" applyAlignment="1">
      <alignment horizontal="right" vertical="center"/>
    </xf>
    <xf numFmtId="0" fontId="21" fillId="2" borderId="0" xfId="55" applyFont="1" applyFill="1" applyAlignment="1">
      <alignment vertical="center"/>
    </xf>
    <xf numFmtId="0" fontId="77" fillId="2" borderId="0" xfId="55" applyFont="1" applyFill="1" applyBorder="1" applyAlignment="1">
      <alignment horizontal="right" vertical="center"/>
    </xf>
    <xf numFmtId="0" fontId="122" fillId="2" borderId="0" xfId="55" applyFont="1" applyFill="1" applyAlignment="1">
      <alignment vertical="center" wrapText="1"/>
    </xf>
    <xf numFmtId="0" fontId="16" fillId="2" borderId="0" xfId="55" applyFont="1" applyFill="1" applyAlignment="1">
      <alignment vertical="center" wrapText="1"/>
    </xf>
    <xf numFmtId="0" fontId="63" fillId="4" borderId="70" xfId="55" applyFont="1" applyFill="1" applyBorder="1" applyAlignment="1">
      <alignment horizontal="center" vertical="center" wrapText="1"/>
    </xf>
    <xf numFmtId="0" fontId="15" fillId="4" borderId="71" xfId="55" applyFont="1" applyFill="1" applyBorder="1" applyAlignment="1">
      <alignment vertical="center" wrapText="1"/>
    </xf>
    <xf numFmtId="3" fontId="15" fillId="2" borderId="71" xfId="55" applyNumberFormat="1" applyFont="1" applyFill="1" applyBorder="1" applyAlignment="1">
      <alignment horizontal="center" vertical="center"/>
    </xf>
    <xf numFmtId="37" fontId="15" fillId="2" borderId="71" xfId="55" applyNumberFormat="1" applyFont="1" applyFill="1" applyBorder="1" applyAlignment="1">
      <alignment horizontal="center" vertical="center" wrapText="1"/>
    </xf>
    <xf numFmtId="37" fontId="15" fillId="2" borderId="478" xfId="55" applyNumberFormat="1" applyFont="1" applyFill="1" applyBorder="1" applyAlignment="1">
      <alignment horizontal="center" vertical="center" wrapText="1"/>
    </xf>
    <xf numFmtId="37" fontId="15" fillId="2" borderId="244" xfId="55" applyNumberFormat="1" applyFont="1" applyFill="1" applyBorder="1" applyAlignment="1">
      <alignment horizontal="center" vertical="center" wrapText="1"/>
    </xf>
    <xf numFmtId="165" fontId="15" fillId="2" borderId="72" xfId="54" applyNumberFormat="1" applyFont="1" applyFill="1" applyBorder="1" applyAlignment="1">
      <alignment horizontal="center" vertical="center"/>
    </xf>
    <xf numFmtId="37" fontId="15" fillId="2" borderId="0" xfId="55" applyNumberFormat="1" applyFont="1" applyFill="1" applyBorder="1" applyAlignment="1">
      <alignment horizontal="center" vertical="center" wrapText="1"/>
    </xf>
    <xf numFmtId="37" fontId="15" fillId="2" borderId="72" xfId="55" applyNumberFormat="1" applyFont="1" applyFill="1" applyBorder="1" applyAlignment="1">
      <alignment horizontal="center" vertical="center" wrapText="1"/>
    </xf>
    <xf numFmtId="165" fontId="15" fillId="2" borderId="244" xfId="54" applyNumberFormat="1" applyFont="1" applyFill="1" applyBorder="1" applyAlignment="1">
      <alignment horizontal="center" vertical="center"/>
    </xf>
    <xf numFmtId="3" fontId="15" fillId="2" borderId="478" xfId="55" applyNumberFormat="1" applyFont="1" applyFill="1" applyBorder="1" applyAlignment="1">
      <alignment horizontal="center" vertical="center"/>
    </xf>
    <xf numFmtId="3" fontId="15" fillId="2" borderId="244" xfId="55" applyNumberFormat="1" applyFont="1" applyFill="1" applyBorder="1" applyAlignment="1">
      <alignment horizontal="center" vertical="center"/>
    </xf>
    <xf numFmtId="3" fontId="15" fillId="2" borderId="0" xfId="55" applyNumberFormat="1" applyFont="1" applyFill="1" applyBorder="1" applyAlignment="1">
      <alignment horizontal="center" vertical="center"/>
    </xf>
    <xf numFmtId="3" fontId="15" fillId="2" borderId="72" xfId="55" applyNumberFormat="1" applyFont="1" applyFill="1" applyBorder="1" applyAlignment="1">
      <alignment horizontal="center" vertical="center"/>
    </xf>
    <xf numFmtId="1" fontId="16" fillId="2" borderId="0" xfId="55" applyNumberFormat="1" applyFont="1" applyFill="1" applyAlignment="1">
      <alignment vertical="center" wrapText="1"/>
    </xf>
    <xf numFmtId="0" fontId="46" fillId="4" borderId="71" xfId="55" applyFont="1" applyFill="1" applyBorder="1" applyAlignment="1">
      <alignment vertical="center" wrapText="1"/>
    </xf>
    <xf numFmtId="37" fontId="46" fillId="2" borderId="71" xfId="55" applyNumberFormat="1" applyFont="1" applyFill="1" applyBorder="1" applyAlignment="1">
      <alignment horizontal="center" vertical="center" wrapText="1"/>
    </xf>
    <xf numFmtId="3" fontId="46" fillId="2" borderId="71" xfId="55" applyNumberFormat="1" applyFont="1" applyFill="1" applyBorder="1" applyAlignment="1">
      <alignment horizontal="center" vertical="center"/>
    </xf>
    <xf numFmtId="3" fontId="46" fillId="0" borderId="478" xfId="55" applyNumberFormat="1" applyFont="1" applyFill="1" applyBorder="1" applyAlignment="1">
      <alignment horizontal="center" vertical="center"/>
    </xf>
    <xf numFmtId="3" fontId="46" fillId="0" borderId="244" xfId="55" applyNumberFormat="1" applyFont="1" applyFill="1" applyBorder="1" applyAlignment="1">
      <alignment horizontal="center" vertical="center"/>
    </xf>
    <xf numFmtId="3" fontId="46" fillId="0" borderId="72" xfId="55" applyNumberFormat="1" applyFont="1" applyFill="1" applyBorder="1" applyAlignment="1">
      <alignment horizontal="center" vertical="center"/>
    </xf>
    <xf numFmtId="190" fontId="122" fillId="2" borderId="0" xfId="58" applyNumberFormat="1" applyFont="1" applyFill="1" applyAlignment="1">
      <alignment vertical="center" wrapText="1"/>
    </xf>
    <xf numFmtId="43" fontId="15" fillId="2" borderId="72" xfId="57" applyFont="1" applyFill="1" applyBorder="1" applyAlignment="1">
      <alignment horizontal="center" vertical="center"/>
    </xf>
    <xf numFmtId="165" fontId="15" fillId="2" borderId="71" xfId="54" applyNumberFormat="1" applyFont="1" applyFill="1" applyBorder="1" applyAlignment="1">
      <alignment horizontal="center" vertical="center"/>
    </xf>
    <xf numFmtId="165" fontId="15" fillId="2" borderId="478" xfId="54" applyNumberFormat="1" applyFont="1" applyFill="1" applyBorder="1" applyAlignment="1">
      <alignment horizontal="center" vertical="center"/>
    </xf>
    <xf numFmtId="37" fontId="15" fillId="0" borderId="71" xfId="55" applyNumberFormat="1" applyFont="1" applyFill="1" applyBorder="1" applyAlignment="1">
      <alignment horizontal="center" vertical="center" wrapText="1"/>
    </xf>
    <xf numFmtId="3" fontId="15" fillId="0" borderId="71" xfId="55" applyNumberFormat="1" applyFont="1" applyFill="1" applyBorder="1" applyAlignment="1">
      <alignment horizontal="center" vertical="center"/>
    </xf>
    <xf numFmtId="37" fontId="15" fillId="0" borderId="478" xfId="55" applyNumberFormat="1" applyFont="1" applyFill="1" applyBorder="1" applyAlignment="1">
      <alignment horizontal="center" vertical="center" wrapText="1"/>
    </xf>
    <xf numFmtId="3" fontId="63" fillId="2" borderId="481" xfId="55" applyNumberFormat="1" applyFont="1" applyFill="1" applyBorder="1" applyAlignment="1">
      <alignment horizontal="center" vertical="center"/>
    </xf>
    <xf numFmtId="3" fontId="63" fillId="2" borderId="482" xfId="55" applyNumberFormat="1" applyFont="1" applyFill="1" applyBorder="1" applyAlignment="1">
      <alignment horizontal="center" vertical="center"/>
    </xf>
    <xf numFmtId="3" fontId="63" fillId="2" borderId="483" xfId="55" applyNumberFormat="1" applyFont="1" applyFill="1" applyBorder="1" applyAlignment="1">
      <alignment horizontal="center" vertical="center"/>
    </xf>
    <xf numFmtId="3" fontId="63" fillId="2" borderId="484" xfId="55" applyNumberFormat="1" applyFont="1" applyFill="1" applyBorder="1" applyAlignment="1">
      <alignment horizontal="center" vertical="center"/>
    </xf>
    <xf numFmtId="0" fontId="46" fillId="2" borderId="0" xfId="55" applyFont="1" applyFill="1" applyBorder="1" applyAlignment="1">
      <alignment vertical="center"/>
    </xf>
    <xf numFmtId="0" fontId="77" fillId="2" borderId="0" xfId="55" applyFont="1" applyFill="1" applyBorder="1" applyAlignment="1">
      <alignment vertical="center"/>
    </xf>
    <xf numFmtId="0" fontId="77" fillId="2" borderId="0" xfId="55" applyFont="1" applyFill="1" applyAlignment="1">
      <alignment vertical="center"/>
    </xf>
    <xf numFmtId="0" fontId="16" fillId="2" borderId="0" xfId="53" applyFont="1" applyFill="1" applyBorder="1" applyAlignment="1">
      <alignment horizontal="left" vertical="top"/>
    </xf>
    <xf numFmtId="0" fontId="16" fillId="2" borderId="0" xfId="53" applyFont="1" applyFill="1" applyAlignment="1">
      <alignment horizontal="left" vertical="top"/>
    </xf>
    <xf numFmtId="0" fontId="46" fillId="2" borderId="0" xfId="55" applyFont="1" applyFill="1"/>
    <xf numFmtId="0" fontId="118" fillId="2" borderId="0" xfId="55" applyFont="1" applyFill="1" applyAlignment="1">
      <alignment vertical="center"/>
    </xf>
    <xf numFmtId="190" fontId="118" fillId="2" borderId="0" xfId="55" applyNumberFormat="1" applyFont="1" applyFill="1" applyAlignment="1">
      <alignment horizontal="center" vertical="center"/>
    </xf>
    <xf numFmtId="0" fontId="21" fillId="2" borderId="0" xfId="55" applyNumberFormat="1" applyFont="1" applyFill="1" applyAlignment="1">
      <alignment vertical="center"/>
    </xf>
    <xf numFmtId="3" fontId="21" fillId="2" borderId="0" xfId="55" applyNumberFormat="1" applyFont="1" applyFill="1" applyAlignment="1">
      <alignment vertical="center"/>
    </xf>
    <xf numFmtId="0" fontId="46" fillId="2" borderId="0" xfId="55" applyFont="1" applyFill="1" applyBorder="1" applyAlignment="1">
      <alignment horizontal="right" vertical="center"/>
    </xf>
    <xf numFmtId="0" fontId="63" fillId="4" borderId="292" xfId="55" applyNumberFormat="1" applyFont="1" applyFill="1" applyBorder="1" applyAlignment="1">
      <alignment horizontal="center" vertical="center"/>
    </xf>
    <xf numFmtId="49" fontId="63" fillId="4" borderId="292" xfId="55" applyNumberFormat="1" applyFont="1" applyFill="1" applyBorder="1" applyAlignment="1">
      <alignment horizontal="center" vertical="center"/>
    </xf>
    <xf numFmtId="49" fontId="63" fillId="4" borderId="292" xfId="55" applyNumberFormat="1" applyFont="1" applyFill="1" applyBorder="1" applyAlignment="1">
      <alignment horizontal="center" vertical="center" wrapText="1"/>
    </xf>
    <xf numFmtId="49" fontId="63" fillId="4" borderId="485" xfId="55" applyNumberFormat="1" applyFont="1" applyFill="1" applyBorder="1" applyAlignment="1">
      <alignment horizontal="center" vertical="center" wrapText="1"/>
    </xf>
    <xf numFmtId="49" fontId="63" fillId="4" borderId="296" xfId="55" applyNumberFormat="1" applyFont="1" applyFill="1" applyBorder="1" applyAlignment="1">
      <alignment horizontal="center" vertical="center" wrapText="1"/>
    </xf>
    <xf numFmtId="49" fontId="63" fillId="4" borderId="293" xfId="55" applyNumberFormat="1" applyFont="1" applyFill="1" applyBorder="1" applyAlignment="1">
      <alignment horizontal="center" vertical="center" wrapText="1"/>
    </xf>
    <xf numFmtId="0" fontId="16" fillId="2" borderId="0" xfId="55" applyFont="1" applyFill="1" applyAlignment="1">
      <alignment vertical="center"/>
    </xf>
    <xf numFmtId="0" fontId="63" fillId="4" borderId="411" xfId="55" applyFont="1" applyFill="1" applyBorder="1" applyAlignment="1">
      <alignment horizontal="left" vertical="center"/>
    </xf>
    <xf numFmtId="0" fontId="63" fillId="4" borderId="244" xfId="55" applyFont="1" applyFill="1" applyBorder="1" applyAlignment="1">
      <alignment horizontal="left" vertical="center"/>
    </xf>
    <xf numFmtId="3" fontId="63" fillId="2" borderId="71" xfId="58" applyNumberFormat="1" applyFont="1" applyFill="1" applyBorder="1" applyAlignment="1">
      <alignment horizontal="center" vertical="center"/>
    </xf>
    <xf numFmtId="3" fontId="63" fillId="0" borderId="71" xfId="58" applyNumberFormat="1" applyFont="1" applyFill="1" applyBorder="1" applyAlignment="1">
      <alignment horizontal="center" vertical="center"/>
    </xf>
    <xf numFmtId="3" fontId="63" fillId="0" borderId="478" xfId="58" applyNumberFormat="1" applyFont="1" applyFill="1" applyBorder="1" applyAlignment="1">
      <alignment horizontal="center" vertical="center"/>
    </xf>
    <xf numFmtId="3" fontId="63" fillId="0" borderId="244" xfId="58" applyNumberFormat="1" applyFont="1" applyFill="1" applyBorder="1" applyAlignment="1">
      <alignment horizontal="center" vertical="center"/>
    </xf>
    <xf numFmtId="3" fontId="63" fillId="0" borderId="72" xfId="58" applyNumberFormat="1" applyFont="1" applyFill="1" applyBorder="1" applyAlignment="1">
      <alignment horizontal="center" vertical="center"/>
    </xf>
    <xf numFmtId="0" fontId="122" fillId="2" borderId="0" xfId="55" applyFont="1" applyFill="1" applyAlignment="1">
      <alignment vertical="center"/>
    </xf>
    <xf numFmtId="0" fontId="63" fillId="4" borderId="70" xfId="55" applyFont="1" applyFill="1" applyBorder="1" applyAlignment="1">
      <alignment horizontal="left" vertical="center"/>
    </xf>
    <xf numFmtId="0" fontId="15" fillId="4" borderId="71" xfId="55" applyFont="1" applyFill="1" applyBorder="1" applyAlignment="1">
      <alignment horizontal="left" vertical="center"/>
    </xf>
    <xf numFmtId="3" fontId="63" fillId="2" borderId="478" xfId="58" applyNumberFormat="1" applyFont="1" applyFill="1" applyBorder="1" applyAlignment="1">
      <alignment horizontal="center" vertical="center"/>
    </xf>
    <xf numFmtId="3" fontId="63" fillId="2" borderId="244" xfId="58" applyNumberFormat="1" applyFont="1" applyFill="1" applyBorder="1" applyAlignment="1">
      <alignment horizontal="center" vertical="center"/>
    </xf>
    <xf numFmtId="3" fontId="63" fillId="2" borderId="72" xfId="58" applyNumberFormat="1" applyFont="1" applyFill="1" applyBorder="1" applyAlignment="1">
      <alignment horizontal="center" vertical="center"/>
    </xf>
    <xf numFmtId="3" fontId="15" fillId="2" borderId="71" xfId="58" applyNumberFormat="1" applyFont="1" applyFill="1" applyBorder="1" applyAlignment="1">
      <alignment horizontal="center" vertical="center"/>
    </xf>
    <xf numFmtId="3" fontId="15" fillId="2" borderId="478" xfId="58" applyNumberFormat="1" applyFont="1" applyFill="1" applyBorder="1" applyAlignment="1">
      <alignment horizontal="center" vertical="center"/>
    </xf>
    <xf numFmtId="3" fontId="15" fillId="2" borderId="244" xfId="58" applyNumberFormat="1" applyFont="1" applyFill="1" applyBorder="1" applyAlignment="1">
      <alignment horizontal="center" vertical="center"/>
    </xf>
    <xf numFmtId="3" fontId="15" fillId="2" borderId="72" xfId="58" applyNumberFormat="1" applyFont="1" applyFill="1" applyBorder="1" applyAlignment="1">
      <alignment horizontal="center" vertical="center"/>
    </xf>
    <xf numFmtId="0" fontId="15" fillId="4" borderId="70" xfId="55" applyFont="1" applyFill="1" applyBorder="1" applyAlignment="1">
      <alignment horizontal="left" vertical="center"/>
    </xf>
    <xf numFmtId="1" fontId="16" fillId="2" borderId="0" xfId="55" applyNumberFormat="1" applyFont="1" applyFill="1" applyAlignment="1">
      <alignment vertical="center"/>
    </xf>
    <xf numFmtId="3" fontId="15" fillId="0" borderId="244" xfId="55" applyNumberFormat="1" applyFont="1" applyFill="1" applyBorder="1" applyAlignment="1">
      <alignment horizontal="center" vertical="center"/>
    </xf>
    <xf numFmtId="3" fontId="15" fillId="0" borderId="72" xfId="55" applyNumberFormat="1" applyFont="1" applyFill="1" applyBorder="1" applyAlignment="1">
      <alignment horizontal="center" vertical="center"/>
    </xf>
    <xf numFmtId="3" fontId="16" fillId="2" borderId="0" xfId="55" applyNumberFormat="1" applyFont="1" applyFill="1" applyAlignment="1">
      <alignment vertical="center"/>
    </xf>
    <xf numFmtId="3" fontId="15" fillId="2" borderId="71" xfId="54" applyNumberFormat="1" applyFont="1" applyFill="1" applyBorder="1" applyAlignment="1">
      <alignment horizontal="center" vertical="center"/>
    </xf>
    <xf numFmtId="0" fontId="15" fillId="4" borderId="205" xfId="55" applyFont="1" applyFill="1" applyBorder="1" applyAlignment="1">
      <alignment horizontal="left" vertical="center"/>
    </xf>
    <xf numFmtId="0" fontId="15" fillId="4" borderId="244" xfId="55" applyFont="1" applyFill="1" applyBorder="1" applyAlignment="1">
      <alignment horizontal="left" vertical="center"/>
    </xf>
    <xf numFmtId="0" fontId="15" fillId="4" borderId="205" xfId="55" applyFont="1" applyFill="1" applyBorder="1" applyAlignment="1">
      <alignment horizontal="right" vertical="center"/>
    </xf>
    <xf numFmtId="3" fontId="63" fillId="2" borderId="75" xfId="58" applyNumberFormat="1" applyFont="1" applyFill="1" applyBorder="1" applyAlignment="1">
      <alignment horizontal="center" vertical="center"/>
    </xf>
    <xf numFmtId="165" fontId="63" fillId="2" borderId="75" xfId="54" applyNumberFormat="1" applyFont="1" applyFill="1" applyBorder="1" applyAlignment="1">
      <alignment horizontal="center" vertical="center"/>
    </xf>
    <xf numFmtId="165" fontId="15" fillId="2" borderId="75" xfId="54" applyNumberFormat="1" applyFont="1" applyFill="1" applyBorder="1" applyAlignment="1">
      <alignment horizontal="left" vertical="center"/>
    </xf>
    <xf numFmtId="165" fontId="63" fillId="2" borderId="486" xfId="54" applyNumberFormat="1" applyFont="1" applyFill="1" applyBorder="1" applyAlignment="1">
      <alignment vertical="top"/>
    </xf>
    <xf numFmtId="165" fontId="63" fillId="2" borderId="253" xfId="54" applyNumberFormat="1" applyFont="1" applyFill="1" applyBorder="1" applyAlignment="1">
      <alignment vertical="top"/>
    </xf>
    <xf numFmtId="43" fontId="63" fillId="2" borderId="72" xfId="57" applyFont="1" applyFill="1" applyBorder="1" applyAlignment="1">
      <alignment horizontal="center" vertical="center"/>
    </xf>
    <xf numFmtId="0" fontId="46" fillId="2" borderId="0" xfId="55" applyFont="1" applyFill="1" applyAlignment="1">
      <alignment horizontal="left" vertical="top"/>
    </xf>
    <xf numFmtId="0" fontId="175" fillId="2" borderId="0" xfId="55" applyFont="1" applyFill="1" applyAlignment="1">
      <alignment horizontal="left" vertical="top"/>
    </xf>
    <xf numFmtId="0" fontId="46" fillId="2" borderId="0" xfId="53" applyFont="1" applyFill="1" applyBorder="1" applyAlignment="1">
      <alignment horizontal="left" vertical="top" wrapText="1"/>
    </xf>
    <xf numFmtId="0" fontId="46" fillId="2" borderId="0" xfId="53" applyFont="1" applyFill="1" applyAlignment="1">
      <alignment horizontal="left" vertical="top"/>
    </xf>
    <xf numFmtId="0" fontId="15" fillId="2" borderId="0" xfId="55" applyFont="1" applyFill="1" applyAlignment="1">
      <alignment horizontal="left" vertical="top"/>
    </xf>
    <xf numFmtId="0" fontId="16" fillId="2" borderId="0" xfId="55" applyFont="1" applyFill="1" applyAlignment="1">
      <alignment horizontal="center" vertical="center"/>
    </xf>
    <xf numFmtId="1" fontId="16" fillId="2" borderId="0" xfId="55" applyNumberFormat="1" applyFont="1" applyFill="1" applyAlignment="1">
      <alignment horizontal="center" vertical="center"/>
    </xf>
    <xf numFmtId="0" fontId="0" fillId="2" borderId="0" xfId="0" applyFill="1" applyAlignment="1">
      <alignment vertical="center"/>
    </xf>
    <xf numFmtId="0" fontId="176" fillId="2" borderId="0" xfId="0" applyFont="1" applyFill="1" applyBorder="1" applyAlignment="1">
      <alignment horizontal="left" vertical="center"/>
    </xf>
    <xf numFmtId="0" fontId="76" fillId="2" borderId="0" xfId="0" applyFont="1" applyFill="1" applyBorder="1" applyAlignment="1">
      <alignment horizontal="right" vertical="center"/>
    </xf>
    <xf numFmtId="0" fontId="8" fillId="4" borderId="3" xfId="0" applyFont="1" applyFill="1" applyBorder="1" applyAlignment="1">
      <alignment horizontal="center" vertical="center" wrapText="1"/>
    </xf>
    <xf numFmtId="3" fontId="8" fillId="4" borderId="54" xfId="0" applyNumberFormat="1" applyFont="1" applyFill="1" applyBorder="1" applyAlignment="1">
      <alignment horizontal="center" vertical="center" wrapText="1"/>
    </xf>
    <xf numFmtId="3" fontId="8" fillId="4" borderId="5" xfId="0" applyNumberFormat="1" applyFont="1" applyFill="1" applyBorder="1" applyAlignment="1">
      <alignment horizontal="center" vertical="center" wrapText="1"/>
    </xf>
    <xf numFmtId="0" fontId="0" fillId="0" borderId="0" xfId="0" applyFill="1" applyAlignment="1">
      <alignment vertical="center"/>
    </xf>
    <xf numFmtId="0" fontId="76" fillId="4" borderId="41" xfId="0" applyFont="1" applyFill="1" applyBorder="1" applyAlignment="1">
      <alignment horizontal="left" vertical="center" wrapText="1" indent="1"/>
    </xf>
    <xf numFmtId="3" fontId="12" fillId="2" borderId="487" xfId="0" applyNumberFormat="1" applyFont="1" applyFill="1" applyBorder="1" applyAlignment="1">
      <alignment horizontal="center" vertical="center" wrapText="1"/>
    </xf>
    <xf numFmtId="0" fontId="76" fillId="2" borderId="41" xfId="0" applyFont="1" applyFill="1" applyBorder="1" applyAlignment="1">
      <alignment horizontal="left" vertical="center" wrapText="1" indent="1"/>
    </xf>
    <xf numFmtId="3" fontId="12" fillId="2" borderId="43" xfId="0" applyNumberFormat="1" applyFont="1" applyFill="1" applyBorder="1" applyAlignment="1">
      <alignment horizontal="center" vertical="center" wrapText="1"/>
    </xf>
    <xf numFmtId="0" fontId="177" fillId="2" borderId="0" xfId="0" applyFont="1" applyFill="1" applyBorder="1" applyAlignment="1" applyProtection="1">
      <alignment vertical="center" wrapText="1"/>
      <protection locked="0"/>
    </xf>
    <xf numFmtId="3" fontId="177" fillId="2" borderId="0" xfId="0" applyNumberFormat="1" applyFont="1" applyFill="1" applyAlignment="1" applyProtection="1">
      <alignment horizontal="right" vertical="center"/>
      <protection locked="0"/>
    </xf>
    <xf numFmtId="0" fontId="12" fillId="4" borderId="488" xfId="0" applyFont="1" applyFill="1" applyBorder="1" applyAlignment="1">
      <alignment horizontal="left" vertical="center" wrapText="1" indent="2"/>
    </xf>
    <xf numFmtId="3" fontId="12" fillId="2" borderId="489" xfId="0" applyNumberFormat="1" applyFont="1" applyFill="1" applyBorder="1" applyAlignment="1">
      <alignment horizontal="center" vertical="center" wrapText="1"/>
    </xf>
    <xf numFmtId="0" fontId="12" fillId="2" borderId="488" xfId="0" applyFont="1" applyFill="1" applyBorder="1" applyAlignment="1">
      <alignment horizontal="left" vertical="center" wrapText="1" indent="2"/>
    </xf>
    <xf numFmtId="3" fontId="12" fillId="2" borderId="490" xfId="0" applyNumberFormat="1" applyFont="1" applyFill="1" applyBorder="1" applyAlignment="1">
      <alignment horizontal="center" vertical="center" wrapText="1"/>
    </xf>
    <xf numFmtId="0" fontId="12" fillId="4" borderId="50" xfId="0" applyFont="1" applyFill="1" applyBorder="1" applyAlignment="1">
      <alignment horizontal="left" vertical="center" wrapText="1" indent="2"/>
    </xf>
    <xf numFmtId="3" fontId="12" fillId="2" borderId="491" xfId="0" applyNumberFormat="1" applyFont="1" applyFill="1" applyBorder="1" applyAlignment="1">
      <alignment horizontal="center" vertical="center" wrapText="1"/>
    </xf>
    <xf numFmtId="0" fontId="12" fillId="2" borderId="50" xfId="0" applyFont="1" applyFill="1" applyBorder="1" applyAlignment="1">
      <alignment horizontal="left" vertical="center" wrapText="1" indent="2"/>
    </xf>
    <xf numFmtId="3" fontId="12" fillId="2" borderId="52" xfId="0" applyNumberFormat="1" applyFont="1" applyFill="1" applyBorder="1" applyAlignment="1">
      <alignment horizontal="center" vertical="center" wrapText="1"/>
    </xf>
    <xf numFmtId="0" fontId="15" fillId="2" borderId="0" xfId="0" applyFont="1" applyFill="1" applyAlignment="1">
      <alignment vertical="center"/>
    </xf>
    <xf numFmtId="0" fontId="178" fillId="2" borderId="0" xfId="0" applyFont="1" applyFill="1" applyAlignment="1">
      <alignment vertical="center"/>
    </xf>
    <xf numFmtId="0" fontId="15" fillId="0" borderId="0" xfId="28" applyFont="1" applyAlignment="1"/>
    <xf numFmtId="0" fontId="179" fillId="0" borderId="0" xfId="59" applyFont="1" applyAlignment="1">
      <alignment horizontal="right"/>
    </xf>
    <xf numFmtId="0" fontId="180" fillId="0" borderId="0" xfId="59" applyFont="1" applyAlignment="1">
      <alignment horizontal="right"/>
    </xf>
    <xf numFmtId="3" fontId="46" fillId="0" borderId="0" xfId="28" applyNumberFormat="1" applyFont="1" applyBorder="1" applyAlignment="1">
      <alignment horizontal="right"/>
    </xf>
    <xf numFmtId="0" fontId="46" fillId="0" borderId="0" xfId="59" applyFont="1" applyAlignment="1">
      <alignment horizontal="right" vertical="center" wrapText="1"/>
    </xf>
    <xf numFmtId="0" fontId="8" fillId="4" borderId="291" xfId="59" applyFont="1" applyFill="1" applyBorder="1" applyAlignment="1">
      <alignment horizontal="center"/>
    </xf>
    <xf numFmtId="0" fontId="11" fillId="4" borderId="221" xfId="59" applyFont="1" applyFill="1" applyBorder="1" applyAlignment="1">
      <alignment horizontal="center" vertical="top" wrapText="1"/>
    </xf>
    <xf numFmtId="0" fontId="8" fillId="4" borderId="79" xfId="59" applyFont="1" applyFill="1" applyBorder="1" applyAlignment="1">
      <alignment horizontal="center" vertical="center" wrapText="1"/>
    </xf>
    <xf numFmtId="0" fontId="111" fillId="0" borderId="0" xfId="28" applyFont="1" applyAlignment="1"/>
    <xf numFmtId="0" fontId="8" fillId="4" borderId="74" xfId="59" applyFont="1" applyFill="1" applyBorder="1" applyAlignment="1">
      <alignment horizontal="center"/>
    </xf>
    <xf numFmtId="0" fontId="11" fillId="4" borderId="75" xfId="59" applyFont="1" applyFill="1" applyBorder="1" applyAlignment="1">
      <alignment horizontal="center" vertical="top" wrapText="1"/>
    </xf>
    <xf numFmtId="0" fontId="8" fillId="4" borderId="434" xfId="59" applyFont="1" applyFill="1" applyBorder="1" applyAlignment="1">
      <alignment horizontal="center" vertical="center" wrapText="1"/>
    </xf>
    <xf numFmtId="0" fontId="8" fillId="4" borderId="328" xfId="59" applyFont="1" applyFill="1" applyBorder="1" applyAlignment="1">
      <alignment horizontal="center" vertical="center" wrapText="1"/>
    </xf>
    <xf numFmtId="0" fontId="8" fillId="4" borderId="329" xfId="59" applyFont="1" applyFill="1" applyBorder="1" applyAlignment="1">
      <alignment vertical="center" wrapText="1"/>
    </xf>
    <xf numFmtId="0" fontId="8" fillId="4" borderId="70" xfId="59" applyFont="1" applyFill="1" applyBorder="1" applyAlignment="1"/>
    <xf numFmtId="0" fontId="11" fillId="4" borderId="71" xfId="59" applyFont="1" applyFill="1" applyBorder="1" applyAlignment="1">
      <alignment horizontal="center" vertical="top" wrapText="1"/>
    </xf>
    <xf numFmtId="0" fontId="117" fillId="0" borderId="334" xfId="28" applyFont="1" applyBorder="1" applyAlignment="1"/>
    <xf numFmtId="0" fontId="117" fillId="0" borderId="71" xfId="28" applyFont="1" applyBorder="1" applyAlignment="1"/>
    <xf numFmtId="0" fontId="117" fillId="0" borderId="111" xfId="28" applyFont="1" applyBorder="1" applyAlignment="1"/>
    <xf numFmtId="0" fontId="117" fillId="0" borderId="0" xfId="28" applyFont="1" applyAlignment="1"/>
    <xf numFmtId="0" fontId="8" fillId="4" borderId="71" xfId="59" applyFont="1" applyFill="1" applyBorder="1" applyAlignment="1"/>
    <xf numFmtId="3" fontId="7" fillId="0" borderId="0" xfId="28" applyNumberFormat="1" applyFont="1" applyBorder="1" applyAlignment="1"/>
    <xf numFmtId="3" fontId="7" fillId="0" borderId="6" xfId="28" applyNumberFormat="1" applyFont="1" applyBorder="1" applyAlignment="1"/>
    <xf numFmtId="3" fontId="7" fillId="0" borderId="71" xfId="28" applyNumberFormat="1" applyFont="1" applyBorder="1" applyAlignment="1"/>
    <xf numFmtId="3" fontId="7" fillId="0" borderId="111" xfId="28" applyNumberFormat="1" applyFont="1" applyBorder="1" applyAlignment="1"/>
    <xf numFmtId="0" fontId="181" fillId="0" borderId="0" xfId="28" applyFont="1" applyAlignment="1"/>
    <xf numFmtId="0" fontId="11" fillId="4" borderId="71" xfId="59" applyFont="1" applyFill="1" applyBorder="1" applyAlignment="1"/>
    <xf numFmtId="3" fontId="12" fillId="0" borderId="334" xfId="28" applyNumberFormat="1" applyFont="1" applyFill="1" applyBorder="1" applyAlignment="1"/>
    <xf numFmtId="3" fontId="12" fillId="0" borderId="6" xfId="28" applyNumberFormat="1" applyFont="1" applyFill="1" applyBorder="1" applyAlignment="1"/>
    <xf numFmtId="3" fontId="12" fillId="0" borderId="0" xfId="28" applyNumberFormat="1" applyFont="1" applyFill="1" applyBorder="1" applyAlignment="1"/>
    <xf numFmtId="3" fontId="12" fillId="0" borderId="71" xfId="28" applyNumberFormat="1" applyFont="1" applyFill="1" applyBorder="1" applyAlignment="1"/>
    <xf numFmtId="3" fontId="12" fillId="0" borderId="111" xfId="28" applyNumberFormat="1" applyFont="1" applyFill="1" applyBorder="1" applyAlignment="1"/>
    <xf numFmtId="3" fontId="12" fillId="0" borderId="334" xfId="59" applyNumberFormat="1" applyFont="1" applyFill="1" applyBorder="1" applyAlignment="1"/>
    <xf numFmtId="3" fontId="12" fillId="0" borderId="71" xfId="59" applyNumberFormat="1" applyFont="1" applyFill="1" applyBorder="1" applyAlignment="1"/>
    <xf numFmtId="3" fontId="12" fillId="0" borderId="244" xfId="59" applyNumberFormat="1" applyFont="1" applyFill="1" applyBorder="1" applyAlignment="1"/>
    <xf numFmtId="3" fontId="12" fillId="0" borderId="0" xfId="59" applyNumberFormat="1" applyFont="1" applyFill="1" applyBorder="1" applyAlignment="1"/>
    <xf numFmtId="3" fontId="12" fillId="0" borderId="111" xfId="59" applyNumberFormat="1" applyFont="1" applyFill="1" applyBorder="1" applyAlignment="1"/>
    <xf numFmtId="0" fontId="11" fillId="4" borderId="70" xfId="59" applyFont="1" applyFill="1" applyBorder="1" applyAlignment="1"/>
    <xf numFmtId="3" fontId="12" fillId="0" borderId="6" xfId="59" applyNumberFormat="1" applyFont="1" applyFill="1" applyBorder="1" applyAlignment="1"/>
    <xf numFmtId="3" fontId="7" fillId="0" borderId="334" xfId="28" applyNumberFormat="1" applyFont="1" applyFill="1" applyBorder="1" applyAlignment="1"/>
    <xf numFmtId="3" fontId="7" fillId="0" borderId="71" xfId="28" applyNumberFormat="1" applyFont="1" applyFill="1" applyBorder="1" applyAlignment="1"/>
    <xf numFmtId="3" fontId="7" fillId="0" borderId="111" xfId="28" applyNumberFormat="1" applyFont="1" applyFill="1" applyBorder="1" applyAlignment="1"/>
    <xf numFmtId="0" fontId="85" fillId="4" borderId="70" xfId="59" applyFont="1" applyFill="1" applyBorder="1" applyAlignment="1"/>
    <xf numFmtId="0" fontId="85" fillId="4" borderId="71" xfId="59" applyFont="1" applyFill="1" applyBorder="1" applyAlignment="1"/>
    <xf numFmtId="3" fontId="76" fillId="0" borderId="334" xfId="59" applyNumberFormat="1" applyFont="1" applyFill="1" applyBorder="1" applyAlignment="1"/>
    <xf numFmtId="3" fontId="76" fillId="0" borderId="71" xfId="59" applyNumberFormat="1" applyFont="1" applyFill="1" applyBorder="1" applyAlignment="1"/>
    <xf numFmtId="3" fontId="76" fillId="0" borderId="111" xfId="59" applyNumberFormat="1" applyFont="1" applyFill="1" applyBorder="1" applyAlignment="1"/>
    <xf numFmtId="0" fontId="180" fillId="0" borderId="0" xfId="28" applyFont="1" applyAlignment="1"/>
    <xf numFmtId="3" fontId="117" fillId="0" borderId="0" xfId="28" applyNumberFormat="1" applyFont="1" applyAlignment="1"/>
    <xf numFmtId="0" fontId="50" fillId="4" borderId="70" xfId="59" applyFont="1" applyFill="1" applyBorder="1" applyAlignment="1"/>
    <xf numFmtId="3" fontId="12" fillId="0" borderId="492" xfId="59" applyNumberFormat="1" applyFont="1" applyFill="1" applyBorder="1" applyAlignment="1"/>
    <xf numFmtId="3" fontId="76" fillId="0" borderId="492" xfId="59" applyNumberFormat="1" applyFont="1" applyFill="1" applyBorder="1" applyAlignment="1"/>
    <xf numFmtId="3" fontId="12" fillId="0" borderId="334" xfId="57" applyNumberFormat="1" applyFont="1" applyFill="1" applyBorder="1" applyAlignment="1"/>
    <xf numFmtId="3" fontId="12" fillId="0" borderId="492" xfId="57" applyNumberFormat="1" applyFont="1" applyFill="1" applyBorder="1" applyAlignment="1"/>
    <xf numFmtId="3" fontId="12" fillId="0" borderId="71" xfId="57" applyNumberFormat="1" applyFont="1" applyFill="1" applyBorder="1" applyAlignment="1"/>
    <xf numFmtId="3" fontId="12" fillId="0" borderId="111" xfId="57" applyNumberFormat="1" applyFont="1" applyFill="1" applyBorder="1" applyAlignment="1"/>
    <xf numFmtId="3" fontId="76" fillId="0" borderId="334" xfId="28" applyNumberFormat="1" applyFont="1" applyFill="1" applyBorder="1" applyAlignment="1"/>
    <xf numFmtId="3" fontId="76" fillId="0" borderId="492" xfId="28" applyNumberFormat="1" applyFont="1" applyFill="1" applyBorder="1" applyAlignment="1"/>
    <xf numFmtId="3" fontId="76" fillId="0" borderId="71" xfId="28" applyNumberFormat="1" applyFont="1" applyFill="1" applyBorder="1" applyAlignment="1"/>
    <xf numFmtId="3" fontId="76" fillId="0" borderId="111" xfId="28" applyNumberFormat="1" applyFont="1" applyFill="1" applyBorder="1" applyAlignment="1"/>
    <xf numFmtId="3" fontId="7" fillId="0" borderId="334" xfId="59" applyNumberFormat="1" applyFont="1" applyFill="1" applyBorder="1" applyAlignment="1"/>
    <xf numFmtId="3" fontId="7" fillId="0" borderId="492" xfId="59" applyNumberFormat="1" applyFont="1" applyFill="1" applyBorder="1" applyAlignment="1"/>
    <xf numFmtId="3" fontId="7" fillId="0" borderId="71" xfId="59" applyNumberFormat="1" applyFont="1" applyFill="1" applyBorder="1" applyAlignment="1"/>
    <xf numFmtId="3" fontId="7" fillId="0" borderId="111" xfId="59" applyNumberFormat="1" applyFont="1" applyFill="1" applyBorder="1" applyAlignment="1"/>
    <xf numFmtId="3" fontId="12" fillId="0" borderId="492" xfId="28" applyNumberFormat="1" applyFont="1" applyFill="1" applyBorder="1" applyAlignment="1"/>
    <xf numFmtId="0" fontId="12" fillId="0" borderId="334" xfId="28" applyFont="1" applyBorder="1" applyAlignment="1"/>
    <xf numFmtId="0" fontId="12" fillId="0" borderId="492" xfId="28" applyFont="1" applyBorder="1" applyAlignment="1"/>
    <xf numFmtId="0" fontId="12" fillId="0" borderId="71" xfId="28" applyFont="1" applyBorder="1" applyAlignment="1"/>
    <xf numFmtId="0" fontId="12" fillId="0" borderId="111" xfId="28" applyFont="1" applyBorder="1" applyAlignment="1"/>
    <xf numFmtId="3" fontId="76" fillId="0" borderId="0" xfId="59" applyNumberFormat="1" applyFont="1" applyFill="1" applyBorder="1" applyAlignment="1"/>
    <xf numFmtId="3" fontId="12" fillId="0" borderId="334" xfId="28" applyNumberFormat="1" applyFont="1" applyBorder="1" applyAlignment="1"/>
    <xf numFmtId="3" fontId="12" fillId="0" borderId="71" xfId="28" applyNumberFormat="1" applyFont="1" applyBorder="1" applyAlignment="1"/>
    <xf numFmtId="3" fontId="12" fillId="0" borderId="0" xfId="28" applyNumberFormat="1" applyFont="1" applyBorder="1" applyAlignment="1"/>
    <xf numFmtId="3" fontId="12" fillId="0" borderId="492" xfId="28" applyNumberFormat="1" applyFont="1" applyBorder="1" applyAlignment="1"/>
    <xf numFmtId="3" fontId="12" fillId="0" borderId="111" xfId="28" applyNumberFormat="1" applyFont="1" applyBorder="1" applyAlignment="1"/>
    <xf numFmtId="0" fontId="50" fillId="4" borderId="74" xfId="59" applyFont="1" applyFill="1" applyBorder="1" applyAlignment="1"/>
    <xf numFmtId="0" fontId="85" fillId="4" borderId="75" xfId="59" applyFont="1" applyFill="1" applyBorder="1" applyAlignment="1"/>
    <xf numFmtId="3" fontId="76" fillId="0" borderId="290" xfId="59" applyNumberFormat="1" applyFont="1" applyFill="1" applyBorder="1" applyAlignment="1"/>
    <xf numFmtId="3" fontId="76" fillId="0" borderId="75" xfId="59" applyNumberFormat="1" applyFont="1" applyFill="1" applyBorder="1" applyAlignment="1"/>
    <xf numFmtId="3" fontId="76" fillId="0" borderId="77" xfId="59" applyNumberFormat="1" applyFont="1" applyFill="1" applyBorder="1" applyAlignment="1"/>
    <xf numFmtId="3" fontId="76" fillId="0" borderId="493" xfId="59" applyNumberFormat="1" applyFont="1" applyFill="1" applyBorder="1" applyAlignment="1"/>
    <xf numFmtId="3" fontId="76" fillId="0" borderId="112" xfId="59" applyNumberFormat="1" applyFont="1" applyFill="1" applyBorder="1" applyAlignment="1"/>
    <xf numFmtId="3" fontId="7" fillId="0" borderId="0" xfId="59" applyNumberFormat="1" applyFont="1" applyFill="1" applyBorder="1" applyAlignment="1"/>
    <xf numFmtId="3" fontId="7" fillId="0" borderId="334" xfId="59" applyNumberFormat="1" applyFont="1" applyBorder="1" applyAlignment="1"/>
    <xf numFmtId="3" fontId="7" fillId="0" borderId="71" xfId="59" applyNumberFormat="1" applyFont="1" applyBorder="1" applyAlignment="1"/>
    <xf numFmtId="3" fontId="7" fillId="0" borderId="0" xfId="59" applyNumberFormat="1" applyFont="1" applyBorder="1" applyAlignment="1"/>
    <xf numFmtId="3" fontId="7" fillId="0" borderId="492" xfId="59" applyNumberFormat="1" applyFont="1" applyBorder="1" applyAlignment="1"/>
    <xf numFmtId="3" fontId="7" fillId="0" borderId="111" xfId="59" applyNumberFormat="1" applyFont="1" applyBorder="1" applyAlignment="1"/>
    <xf numFmtId="3" fontId="76" fillId="0" borderId="334" xfId="28" applyNumberFormat="1" applyFont="1" applyBorder="1" applyAlignment="1"/>
    <xf numFmtId="3" fontId="76" fillId="0" borderId="71" xfId="28" applyNumberFormat="1" applyFont="1" applyBorder="1" applyAlignment="1"/>
    <xf numFmtId="3" fontId="76" fillId="0" borderId="0" xfId="28" applyNumberFormat="1" applyFont="1" applyBorder="1" applyAlignment="1"/>
    <xf numFmtId="3" fontId="76" fillId="0" borderId="492" xfId="28" applyNumberFormat="1" applyFont="1" applyBorder="1" applyAlignment="1"/>
    <xf numFmtId="3" fontId="76" fillId="0" borderId="111" xfId="28" applyNumberFormat="1" applyFont="1" applyBorder="1" applyAlignment="1"/>
    <xf numFmtId="3" fontId="76" fillId="0" borderId="0" xfId="28" applyNumberFormat="1" applyFont="1" applyFill="1" applyBorder="1" applyAlignment="1"/>
    <xf numFmtId="0" fontId="117" fillId="0" borderId="0" xfId="28" applyFont="1" applyFill="1" applyAlignment="1"/>
    <xf numFmtId="3" fontId="7" fillId="0" borderId="494" xfId="59" applyNumberFormat="1" applyFont="1" applyBorder="1" applyAlignment="1"/>
    <xf numFmtId="0" fontId="8" fillId="4" borderId="74" xfId="59" applyFont="1" applyFill="1" applyBorder="1" applyAlignment="1"/>
    <xf numFmtId="0" fontId="8" fillId="4" borderId="75" xfId="59" applyFont="1" applyFill="1" applyBorder="1" applyAlignment="1"/>
    <xf numFmtId="0" fontId="12" fillId="0" borderId="290" xfId="28" applyFont="1" applyBorder="1" applyAlignment="1"/>
    <xf numFmtId="0" fontId="12" fillId="0" borderId="75" xfId="28" applyFont="1" applyBorder="1" applyAlignment="1"/>
    <xf numFmtId="0" fontId="12" fillId="0" borderId="77" xfId="28" applyFont="1" applyBorder="1" applyAlignment="1"/>
    <xf numFmtId="0" fontId="117" fillId="0" borderId="290" xfId="28" applyFont="1" applyBorder="1" applyAlignment="1"/>
    <xf numFmtId="0" fontId="12" fillId="0" borderId="112" xfId="28" applyFont="1" applyBorder="1" applyAlignment="1"/>
    <xf numFmtId="0" fontId="15" fillId="0" borderId="0" xfId="28" applyFont="1" applyAlignment="1">
      <alignment vertical="center"/>
    </xf>
    <xf numFmtId="0" fontId="182" fillId="0" borderId="0" xfId="28" applyFont="1" applyAlignment="1"/>
    <xf numFmtId="171" fontId="183" fillId="0" borderId="0" xfId="57" applyNumberFormat="1" applyFont="1" applyFill="1" applyAlignment="1"/>
    <xf numFmtId="171" fontId="184" fillId="0" borderId="0" xfId="57" applyNumberFormat="1" applyFont="1" applyFill="1" applyAlignment="1"/>
    <xf numFmtId="0" fontId="46" fillId="0" borderId="0" xfId="28" applyFont="1" applyAlignment="1"/>
    <xf numFmtId="43" fontId="183" fillId="0" borderId="0" xfId="57" applyNumberFormat="1" applyFont="1" applyFill="1" applyAlignment="1"/>
    <xf numFmtId="43" fontId="184" fillId="0" borderId="0" xfId="57" applyNumberFormat="1" applyFont="1" applyFill="1" applyAlignment="1"/>
    <xf numFmtId="0" fontId="78" fillId="0" borderId="0" xfId="28" applyFont="1" applyAlignment="1"/>
    <xf numFmtId="0" fontId="85" fillId="18" borderId="344" xfId="41" applyFont="1" applyFill="1" applyBorder="1" applyAlignment="1">
      <alignment horizontal="center" vertical="center"/>
    </xf>
    <xf numFmtId="0" fontId="185" fillId="2" borderId="0" xfId="60" applyFill="1"/>
    <xf numFmtId="0" fontId="186" fillId="4" borderId="140" xfId="41" applyFont="1" applyFill="1" applyBorder="1" applyAlignment="1">
      <alignment horizontal="center"/>
    </xf>
    <xf numFmtId="0" fontId="187" fillId="2" borderId="0" xfId="60" applyFont="1" applyFill="1"/>
    <xf numFmtId="0" fontId="185" fillId="0" borderId="0" xfId="60"/>
    <xf numFmtId="0" fontId="186" fillId="4" borderId="178" xfId="41" applyFont="1" applyFill="1" applyBorder="1" applyAlignment="1">
      <alignment horizontal="center"/>
    </xf>
    <xf numFmtId="0" fontId="188" fillId="4" borderId="178" xfId="41" applyFont="1" applyFill="1" applyBorder="1" applyAlignment="1">
      <alignment horizontal="center"/>
    </xf>
    <xf numFmtId="0" fontId="8" fillId="18" borderId="116" xfId="43" applyFont="1" applyFill="1" applyBorder="1" applyAlignment="1">
      <alignment horizontal="left" vertical="center"/>
    </xf>
    <xf numFmtId="0" fontId="186" fillId="2" borderId="140" xfId="41" applyFont="1" applyFill="1" applyBorder="1" applyAlignment="1">
      <alignment horizontal="center"/>
    </xf>
    <xf numFmtId="166" fontId="189" fillId="2" borderId="140" xfId="41" applyNumberFormat="1" applyFont="1" applyFill="1" applyBorder="1" applyAlignment="1">
      <alignment horizontal="center"/>
    </xf>
    <xf numFmtId="0" fontId="190" fillId="7" borderId="116" xfId="43" applyFont="1" applyFill="1" applyBorder="1" applyAlignment="1">
      <alignment horizontal="left" vertical="center"/>
    </xf>
    <xf numFmtId="3" fontId="189" fillId="2" borderId="152" xfId="41" applyNumberFormat="1" applyFont="1" applyFill="1" applyBorder="1" applyAlignment="1">
      <alignment horizontal="center"/>
    </xf>
    <xf numFmtId="166" fontId="189" fillId="2" borderId="152" xfId="41" applyNumberFormat="1" applyFont="1" applyFill="1" applyBorder="1" applyAlignment="1">
      <alignment horizontal="center"/>
    </xf>
    <xf numFmtId="0" fontId="8" fillId="7" borderId="116" xfId="43" applyFont="1" applyFill="1" applyBorder="1" applyAlignment="1">
      <alignment horizontal="left" vertical="center"/>
    </xf>
    <xf numFmtId="0" fontId="194" fillId="7" borderId="116" xfId="43" applyFont="1" applyFill="1" applyBorder="1" applyAlignment="1">
      <alignment horizontal="left" vertical="center"/>
    </xf>
    <xf numFmtId="0" fontId="8" fillId="18" borderId="116" xfId="43" applyFont="1" applyFill="1" applyBorder="1" applyAlignment="1">
      <alignment horizontal="center" vertical="center"/>
    </xf>
    <xf numFmtId="168" fontId="189" fillId="2" borderId="152" xfId="41" applyNumberFormat="1" applyFont="1" applyFill="1" applyBorder="1" applyAlignment="1">
      <alignment horizontal="center"/>
    </xf>
    <xf numFmtId="0" fontId="186" fillId="4" borderId="495" xfId="60" applyFont="1" applyFill="1" applyBorder="1"/>
    <xf numFmtId="3" fontId="189" fillId="2" borderId="496" xfId="41" applyNumberFormat="1" applyFont="1" applyFill="1" applyBorder="1" applyAlignment="1">
      <alignment horizontal="center"/>
    </xf>
    <xf numFmtId="166" fontId="189" fillId="2" borderId="496" xfId="41" applyNumberFormat="1" applyFont="1" applyFill="1" applyBorder="1" applyAlignment="1">
      <alignment horizontal="center"/>
    </xf>
    <xf numFmtId="0" fontId="195" fillId="2" borderId="0" xfId="60" applyFont="1" applyFill="1" applyBorder="1"/>
    <xf numFmtId="0" fontId="195" fillId="0" borderId="0" xfId="60" applyFont="1"/>
    <xf numFmtId="0" fontId="195" fillId="0" borderId="0" xfId="60" applyFont="1" applyAlignment="1">
      <alignment horizontal="center"/>
    </xf>
    <xf numFmtId="0" fontId="185" fillId="2" borderId="0" xfId="60" applyFont="1" applyFill="1"/>
    <xf numFmtId="0" fontId="195" fillId="2" borderId="0" xfId="41" applyFont="1" applyFill="1" applyAlignment="1">
      <alignment vertical="center"/>
    </xf>
    <xf numFmtId="0" fontId="185" fillId="2" borderId="0" xfId="60" applyFill="1" applyAlignment="1">
      <alignment horizontal="center"/>
    </xf>
    <xf numFmtId="0" fontId="186" fillId="7" borderId="20" xfId="41" applyFont="1" applyFill="1" applyBorder="1" applyAlignment="1">
      <alignment horizontal="center"/>
    </xf>
    <xf numFmtId="0" fontId="186" fillId="4" borderId="320" xfId="41" applyFont="1" applyFill="1" applyBorder="1" applyAlignment="1">
      <alignment horizontal="center"/>
    </xf>
    <xf numFmtId="0" fontId="186" fillId="4" borderId="497" xfId="41" applyFont="1" applyFill="1" applyBorder="1" applyAlignment="1">
      <alignment horizontal="center"/>
    </xf>
    <xf numFmtId="0" fontId="186" fillId="7" borderId="498" xfId="41" applyFont="1" applyFill="1" applyBorder="1" applyAlignment="1">
      <alignment horizontal="center"/>
    </xf>
    <xf numFmtId="0" fontId="186" fillId="4" borderId="247" xfId="41" applyFont="1" applyFill="1" applyBorder="1" applyAlignment="1">
      <alignment horizontal="center"/>
    </xf>
    <xf numFmtId="0" fontId="188" fillId="4" borderId="499" xfId="41" applyFont="1" applyFill="1" applyBorder="1" applyAlignment="1">
      <alignment horizontal="center"/>
    </xf>
    <xf numFmtId="213" fontId="186" fillId="7" borderId="492" xfId="41" quotePrefix="1" applyNumberFormat="1" applyFont="1" applyFill="1" applyBorder="1" applyAlignment="1">
      <alignment horizontal="left"/>
    </xf>
    <xf numFmtId="3" fontId="189" fillId="2" borderId="71" xfId="41" applyNumberFormat="1" applyFont="1" applyFill="1" applyBorder="1" applyAlignment="1">
      <alignment horizontal="center"/>
    </xf>
    <xf numFmtId="166" fontId="189" fillId="2" borderId="315" xfId="41" applyNumberFormat="1" applyFont="1" applyFill="1" applyBorder="1" applyAlignment="1">
      <alignment horizontal="center"/>
    </xf>
    <xf numFmtId="214" fontId="189" fillId="7" borderId="492" xfId="41" applyNumberFormat="1" applyFont="1" applyFill="1" applyBorder="1" applyAlignment="1">
      <alignment horizontal="left"/>
    </xf>
    <xf numFmtId="214" fontId="189" fillId="7" borderId="25" xfId="41" applyNumberFormat="1" applyFont="1" applyFill="1" applyBorder="1" applyAlignment="1">
      <alignment horizontal="left"/>
    </xf>
    <xf numFmtId="3" fontId="189" fillId="2" borderId="319" xfId="41" applyNumberFormat="1" applyFont="1" applyFill="1" applyBorder="1" applyAlignment="1">
      <alignment horizontal="center"/>
    </xf>
    <xf numFmtId="168" fontId="189" fillId="2" borderId="342" xfId="41" applyNumberFormat="1" applyFont="1" applyFill="1" applyBorder="1" applyAlignment="1">
      <alignment horizontal="center"/>
    </xf>
    <xf numFmtId="213" fontId="186" fillId="7" borderId="25" xfId="41" quotePrefix="1" applyNumberFormat="1" applyFont="1" applyFill="1" applyBorder="1" applyAlignment="1">
      <alignment horizontal="left"/>
    </xf>
    <xf numFmtId="166" fontId="189" fillId="2" borderId="342" xfId="41" applyNumberFormat="1" applyFont="1" applyFill="1" applyBorder="1" applyAlignment="1">
      <alignment horizontal="center"/>
    </xf>
    <xf numFmtId="0" fontId="195" fillId="2" borderId="0" xfId="60" applyFont="1" applyFill="1"/>
    <xf numFmtId="0" fontId="195" fillId="2" borderId="0" xfId="60" applyFont="1" applyFill="1" applyAlignment="1">
      <alignment horizontal="center"/>
    </xf>
    <xf numFmtId="0" fontId="185" fillId="0" borderId="0" xfId="60" applyAlignment="1">
      <alignment horizontal="center"/>
    </xf>
    <xf numFmtId="195" fontId="8" fillId="2" borderId="24" xfId="44" applyNumberFormat="1" applyFont="1" applyFill="1" applyBorder="1" applyAlignment="1">
      <alignment horizontal="center" vertical="center"/>
    </xf>
    <xf numFmtId="0" fontId="11" fillId="18" borderId="492" xfId="41" applyFont="1" applyFill="1" applyBorder="1" applyAlignment="1">
      <alignment vertical="center"/>
    </xf>
    <xf numFmtId="191" fontId="8" fillId="18" borderId="492" xfId="41" applyNumberFormat="1" applyFont="1" applyFill="1" applyBorder="1" applyAlignment="1">
      <alignment horizontal="center" vertical="center"/>
    </xf>
    <xf numFmtId="0" fontId="8" fillId="18" borderId="2" xfId="41" applyFont="1" applyFill="1" applyBorder="1" applyAlignment="1">
      <alignment horizontal="center" vertical="center"/>
    </xf>
    <xf numFmtId="15" fontId="8" fillId="18" borderId="404" xfId="41" applyNumberFormat="1" applyFont="1" applyFill="1" applyBorder="1" applyAlignment="1">
      <alignment horizontal="center" vertical="center"/>
    </xf>
    <xf numFmtId="17" fontId="8" fillId="18" borderId="500" xfId="41" applyNumberFormat="1" applyFont="1" applyFill="1" applyBorder="1" applyAlignment="1">
      <alignment horizontal="center" vertical="center"/>
    </xf>
    <xf numFmtId="15" fontId="8" fillId="2" borderId="334" xfId="41" applyNumberFormat="1" applyFont="1" applyFill="1" applyBorder="1" applyAlignment="1">
      <alignment horizontal="center" vertical="center"/>
    </xf>
    <xf numFmtId="3" fontId="11" fillId="2" borderId="348" xfId="41" applyNumberFormat="1" applyFont="1" applyFill="1" applyBorder="1" applyAlignment="1">
      <alignment vertical="center"/>
    </xf>
    <xf numFmtId="171" fontId="11" fillId="2" borderId="315" xfId="41" applyNumberFormat="1" applyFont="1" applyFill="1" applyBorder="1" applyAlignment="1">
      <alignment horizontal="right" vertical="center"/>
    </xf>
    <xf numFmtId="171" fontId="11" fillId="2" borderId="334" xfId="41" applyNumberFormat="1" applyFont="1" applyFill="1" applyBorder="1" applyAlignment="1">
      <alignment vertical="center"/>
    </xf>
    <xf numFmtId="0" fontId="0" fillId="2" borderId="0" xfId="0" applyFill="1"/>
    <xf numFmtId="0" fontId="85" fillId="18" borderId="343" xfId="41" applyFont="1" applyFill="1" applyBorder="1" applyAlignment="1">
      <alignment vertical="center"/>
    </xf>
    <xf numFmtId="0" fontId="85" fillId="18" borderId="344" xfId="41" applyFont="1" applyFill="1" applyBorder="1" applyAlignment="1">
      <alignment vertical="center"/>
    </xf>
    <xf numFmtId="0" fontId="85" fillId="18" borderId="501" xfId="41" applyFont="1" applyFill="1" applyBorder="1" applyAlignment="1">
      <alignment horizontal="center" vertical="center"/>
    </xf>
    <xf numFmtId="0" fontId="11" fillId="18" borderId="492" xfId="41" applyFont="1" applyFill="1" applyBorder="1" applyAlignment="1">
      <alignment horizontal="right" vertical="center"/>
    </xf>
    <xf numFmtId="0" fontId="11" fillId="18" borderId="0" xfId="41" applyFont="1" applyFill="1" applyBorder="1" applyAlignment="1">
      <alignment horizontal="right" vertical="center"/>
    </xf>
    <xf numFmtId="0" fontId="11" fillId="2" borderId="71" xfId="41" applyFont="1" applyFill="1" applyBorder="1" applyAlignment="1">
      <alignment vertical="center"/>
    </xf>
    <xf numFmtId="0" fontId="12" fillId="2" borderId="0" xfId="41" applyFont="1" applyFill="1" applyBorder="1" applyAlignment="1"/>
    <xf numFmtId="0" fontId="45" fillId="2" borderId="0" xfId="27" applyFont="1" applyFill="1" applyBorder="1" applyAlignment="1">
      <alignment vertical="center"/>
    </xf>
    <xf numFmtId="3" fontId="8" fillId="2" borderId="63" xfId="27" applyNumberFormat="1" applyFont="1" applyFill="1" applyBorder="1"/>
    <xf numFmtId="3" fontId="11" fillId="2" borderId="63" xfId="27" applyNumberFormat="1" applyFont="1" applyFill="1" applyBorder="1"/>
    <xf numFmtId="0" fontId="50" fillId="4" borderId="62" xfId="27" applyFont="1" applyFill="1" applyBorder="1"/>
    <xf numFmtId="0" fontId="11" fillId="4" borderId="64" xfId="27" applyFont="1" applyFill="1" applyBorder="1"/>
    <xf numFmtId="3" fontId="11" fillId="2" borderId="66" xfId="27" applyNumberFormat="1" applyFont="1" applyFill="1" applyBorder="1"/>
    <xf numFmtId="0" fontId="22" fillId="0" borderId="0" xfId="3" applyFont="1" applyFill="1" applyAlignment="1">
      <alignment horizontal="left" vertical="center"/>
    </xf>
    <xf numFmtId="0" fontId="22" fillId="0" borderId="1" xfId="3" applyFont="1" applyFill="1" applyBorder="1" applyAlignment="1">
      <alignment horizontal="left" vertical="center"/>
    </xf>
    <xf numFmtId="0" fontId="15" fillId="2" borderId="0" xfId="11" quotePrefix="1" applyFont="1" applyFill="1" applyAlignment="1">
      <alignment horizontal="left" vertical="center" wrapText="1"/>
    </xf>
    <xf numFmtId="0" fontId="24" fillId="3" borderId="15"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4" fillId="3" borderId="18" xfId="0" applyFont="1" applyFill="1" applyBorder="1" applyAlignment="1">
      <alignment horizontal="right" vertical="center" indent="1"/>
    </xf>
    <xf numFmtId="0" fontId="24" fillId="3" borderId="10" xfId="0" applyFont="1" applyFill="1" applyBorder="1" applyAlignment="1">
      <alignment horizontal="right" vertical="center" indent="1"/>
    </xf>
    <xf numFmtId="0" fontId="29" fillId="3" borderId="18"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32" fillId="0" borderId="10" xfId="0" applyFont="1" applyBorder="1" applyAlignment="1">
      <alignment horizontal="center" vertical="center" wrapText="1"/>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3" borderId="22" xfId="0" applyFont="1" applyFill="1" applyBorder="1" applyAlignment="1">
      <alignment horizontal="center" vertical="center"/>
    </xf>
    <xf numFmtId="174" fontId="34" fillId="4" borderId="15" xfId="0" applyNumberFormat="1" applyFont="1" applyFill="1" applyBorder="1" applyAlignment="1">
      <alignment horizontal="center" vertical="center"/>
    </xf>
    <xf numFmtId="174" fontId="34" fillId="4" borderId="16" xfId="0" applyNumberFormat="1" applyFont="1" applyFill="1" applyBorder="1" applyAlignment="1">
      <alignment horizontal="center" vertical="center"/>
    </xf>
    <xf numFmtId="174" fontId="34" fillId="4" borderId="17" xfId="0" applyNumberFormat="1" applyFont="1" applyFill="1" applyBorder="1" applyAlignment="1">
      <alignment horizontal="center" vertical="center"/>
    </xf>
    <xf numFmtId="0" fontId="29" fillId="4" borderId="20" xfId="0" applyFont="1" applyFill="1" applyBorder="1" applyAlignment="1">
      <alignment horizontal="center" vertical="center"/>
    </xf>
    <xf numFmtId="0" fontId="29" fillId="4" borderId="23" xfId="0" applyFont="1" applyFill="1" applyBorder="1" applyAlignment="1">
      <alignment horizontal="center" vertical="center"/>
    </xf>
    <xf numFmtId="0" fontId="29" fillId="4" borderId="25" xfId="0" applyFont="1" applyFill="1" applyBorder="1" applyAlignment="1">
      <alignment horizontal="center" vertical="center"/>
    </xf>
    <xf numFmtId="0" fontId="29" fillId="4" borderId="30" xfId="0" applyFont="1" applyFill="1" applyBorder="1" applyAlignment="1">
      <alignment horizontal="center" vertical="center"/>
    </xf>
    <xf numFmtId="0" fontId="29" fillId="4" borderId="3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36" xfId="0" applyFont="1" applyFill="1" applyBorder="1" applyAlignment="1">
      <alignment horizontal="center" vertical="center"/>
    </xf>
    <xf numFmtId="0" fontId="29" fillId="4" borderId="37" xfId="0" applyFont="1" applyFill="1" applyBorder="1" applyAlignment="1">
      <alignment horizontal="center" vertical="center"/>
    </xf>
    <xf numFmtId="0" fontId="29" fillId="4" borderId="36" xfId="0" applyFont="1" applyFill="1" applyBorder="1" applyAlignment="1">
      <alignment horizontal="center" vertical="center" wrapText="1"/>
    </xf>
    <xf numFmtId="0" fontId="29" fillId="4" borderId="39" xfId="0" applyFont="1" applyFill="1" applyBorder="1" applyAlignment="1">
      <alignment horizontal="center" vertical="center" wrapText="1"/>
    </xf>
    <xf numFmtId="0" fontId="29" fillId="3" borderId="15" xfId="0" applyFont="1" applyFill="1" applyBorder="1" applyAlignment="1">
      <alignment horizontal="center" vertical="center"/>
    </xf>
    <xf numFmtId="0" fontId="29" fillId="3" borderId="16" xfId="0" applyFont="1" applyFill="1" applyBorder="1" applyAlignment="1">
      <alignment horizontal="center" vertical="center"/>
    </xf>
    <xf numFmtId="0" fontId="29" fillId="3" borderId="17" xfId="0" applyFont="1" applyFill="1" applyBorder="1" applyAlignment="1">
      <alignment horizontal="center" vertical="center"/>
    </xf>
    <xf numFmtId="174" fontId="34" fillId="3" borderId="3" xfId="0" applyNumberFormat="1" applyFont="1" applyFill="1" applyBorder="1" applyAlignment="1">
      <alignment horizontal="center" vertical="center"/>
    </xf>
    <xf numFmtId="174" fontId="34" fillId="3" borderId="4" xfId="0" applyNumberFormat="1" applyFont="1" applyFill="1" applyBorder="1" applyAlignment="1">
      <alignment horizontal="center" vertical="center"/>
    </xf>
    <xf numFmtId="174" fontId="34" fillId="3" borderId="5" xfId="0" applyNumberFormat="1" applyFont="1" applyFill="1" applyBorder="1" applyAlignment="1">
      <alignment horizontal="center" vertical="center"/>
    </xf>
    <xf numFmtId="0" fontId="29" fillId="3" borderId="0" xfId="0" applyFont="1" applyFill="1" applyBorder="1" applyAlignment="1">
      <alignment horizontal="center"/>
    </xf>
    <xf numFmtId="0" fontId="29" fillId="3" borderId="15" xfId="0" applyFont="1" applyFill="1" applyBorder="1" applyAlignment="1">
      <alignment horizontal="center"/>
    </xf>
    <xf numFmtId="0" fontId="29" fillId="3" borderId="17" xfId="0" applyFont="1" applyFill="1" applyBorder="1" applyAlignment="1">
      <alignment horizontal="center"/>
    </xf>
    <xf numFmtId="0" fontId="29" fillId="3" borderId="1" xfId="0" applyFont="1" applyFill="1" applyBorder="1" applyAlignment="1">
      <alignment horizontal="center"/>
    </xf>
    <xf numFmtId="0" fontId="29" fillId="3" borderId="19" xfId="0" applyFont="1" applyFill="1" applyBorder="1" applyAlignment="1">
      <alignment horizontal="center"/>
    </xf>
    <xf numFmtId="0" fontId="29" fillId="3" borderId="41" xfId="0" applyFont="1" applyFill="1" applyBorder="1" applyAlignment="1">
      <alignment horizontal="center"/>
    </xf>
    <xf numFmtId="0" fontId="29" fillId="3" borderId="42" xfId="0" applyFont="1" applyFill="1" applyBorder="1" applyAlignment="1">
      <alignment horizontal="center"/>
    </xf>
    <xf numFmtId="0" fontId="29" fillId="3" borderId="43" xfId="0" applyFont="1" applyFill="1" applyBorder="1" applyAlignment="1">
      <alignment horizontal="center"/>
    </xf>
    <xf numFmtId="0" fontId="29" fillId="3" borderId="20" xfId="0" applyFont="1" applyFill="1" applyBorder="1" applyAlignment="1">
      <alignment horizontal="center"/>
    </xf>
    <xf numFmtId="0" fontId="29" fillId="3" borderId="21" xfId="0" applyFont="1" applyFill="1" applyBorder="1" applyAlignment="1">
      <alignment horizontal="center"/>
    </xf>
    <xf numFmtId="0" fontId="29" fillId="3" borderId="22" xfId="0" applyFont="1" applyFill="1" applyBorder="1" applyAlignment="1">
      <alignment horizontal="center"/>
    </xf>
    <xf numFmtId="0" fontId="29" fillId="3" borderId="44" xfId="0" applyFont="1" applyFill="1" applyBorder="1" applyAlignment="1">
      <alignment horizontal="center"/>
    </xf>
    <xf numFmtId="0" fontId="29" fillId="3" borderId="50" xfId="0" applyFont="1" applyFill="1" applyBorder="1" applyAlignment="1">
      <alignment horizontal="center"/>
    </xf>
    <xf numFmtId="0" fontId="29" fillId="3" borderId="45" xfId="0" applyFont="1" applyFill="1" applyBorder="1" applyAlignment="1">
      <alignment horizontal="center"/>
    </xf>
    <xf numFmtId="0" fontId="29" fillId="3" borderId="51" xfId="0" applyFont="1" applyFill="1" applyBorder="1" applyAlignment="1">
      <alignment horizontal="center"/>
    </xf>
    <xf numFmtId="0" fontId="29" fillId="3" borderId="46" xfId="0" applyFont="1" applyFill="1" applyBorder="1" applyAlignment="1">
      <alignment horizontal="center"/>
    </xf>
    <xf numFmtId="0" fontId="29" fillId="3" borderId="52" xfId="0" applyFont="1" applyFill="1" applyBorder="1" applyAlignment="1">
      <alignment horizontal="center"/>
    </xf>
    <xf numFmtId="0" fontId="29" fillId="3" borderId="41" xfId="0" applyFont="1" applyFill="1" applyBorder="1" applyAlignment="1">
      <alignment horizontal="center" wrapText="1"/>
    </xf>
    <xf numFmtId="0" fontId="29" fillId="3" borderId="44" xfId="0" applyFont="1" applyFill="1" applyBorder="1" applyAlignment="1">
      <alignment horizontal="center" wrapText="1"/>
    </xf>
    <xf numFmtId="0" fontId="29" fillId="3" borderId="50" xfId="0" applyFont="1" applyFill="1" applyBorder="1" applyAlignment="1">
      <alignment horizontal="center" wrapText="1"/>
    </xf>
    <xf numFmtId="0" fontId="29" fillId="3" borderId="43" xfId="0" applyFont="1" applyFill="1" applyBorder="1" applyAlignment="1">
      <alignment horizontal="center" wrapText="1"/>
    </xf>
    <xf numFmtId="0" fontId="29" fillId="3" borderId="46" xfId="0" applyFont="1" applyFill="1" applyBorder="1" applyAlignment="1">
      <alignment horizontal="center" wrapText="1"/>
    </xf>
    <xf numFmtId="0" fontId="29" fillId="3" borderId="52" xfId="0" applyFont="1" applyFill="1" applyBorder="1" applyAlignment="1">
      <alignment horizontal="center" wrapText="1"/>
    </xf>
    <xf numFmtId="0" fontId="29" fillId="3" borderId="3" xfId="0" applyFont="1" applyFill="1" applyBorder="1" applyAlignment="1">
      <alignment horizontal="center"/>
    </xf>
    <xf numFmtId="0" fontId="29" fillId="3" borderId="4" xfId="0" applyFont="1" applyFill="1" applyBorder="1" applyAlignment="1">
      <alignment horizontal="center"/>
    </xf>
    <xf numFmtId="0" fontId="29" fillId="3" borderId="5" xfId="0" applyFont="1" applyFill="1" applyBorder="1" applyAlignment="1">
      <alignment horizontal="center"/>
    </xf>
    <xf numFmtId="0" fontId="29" fillId="3" borderId="53" xfId="0" applyFont="1" applyFill="1" applyBorder="1" applyAlignment="1">
      <alignment horizontal="center"/>
    </xf>
    <xf numFmtId="0" fontId="29" fillId="3" borderId="41" xfId="0" applyFont="1" applyFill="1" applyBorder="1" applyAlignment="1">
      <alignment horizontal="center" vertical="center" wrapText="1"/>
    </xf>
    <xf numFmtId="0" fontId="29" fillId="3" borderId="50" xfId="0" applyFont="1" applyFill="1" applyBorder="1" applyAlignment="1">
      <alignment horizontal="center" vertical="center" wrapText="1"/>
    </xf>
    <xf numFmtId="0" fontId="29" fillId="3" borderId="42" xfId="0" applyFont="1" applyFill="1" applyBorder="1" applyAlignment="1">
      <alignment horizontal="center" vertical="center" wrapText="1"/>
    </xf>
    <xf numFmtId="0" fontId="29" fillId="3" borderId="51" xfId="0" applyFont="1" applyFill="1" applyBorder="1" applyAlignment="1">
      <alignment horizontal="center" vertical="center" wrapText="1"/>
    </xf>
    <xf numFmtId="0" fontId="29" fillId="3" borderId="43" xfId="0" applyFont="1" applyFill="1" applyBorder="1" applyAlignment="1">
      <alignment horizontal="center" vertical="center"/>
    </xf>
    <xf numFmtId="0" fontId="29" fillId="3" borderId="52" xfId="0" applyFont="1" applyFill="1" applyBorder="1" applyAlignment="1">
      <alignment horizontal="center" vertical="center"/>
    </xf>
    <xf numFmtId="0" fontId="46" fillId="2" borderId="77" xfId="27" applyFont="1" applyFill="1" applyBorder="1" applyAlignment="1">
      <alignment horizontal="right"/>
    </xf>
    <xf numFmtId="0" fontId="46" fillId="2" borderId="77" xfId="15" applyFont="1" applyFill="1" applyBorder="1" applyAlignment="1">
      <alignment horizontal="right"/>
    </xf>
    <xf numFmtId="0" fontId="63" fillId="0" borderId="0" xfId="0" applyFont="1" applyFill="1" applyAlignment="1" applyProtection="1">
      <alignment horizontal="left" wrapText="1"/>
    </xf>
    <xf numFmtId="0" fontId="63" fillId="4" borderId="15" xfId="0" applyFont="1" applyFill="1" applyBorder="1" applyAlignment="1">
      <alignment horizontal="center" vertical="center"/>
    </xf>
    <xf numFmtId="0" fontId="63" fillId="4" borderId="16" xfId="0" applyFont="1" applyFill="1" applyBorder="1" applyAlignment="1">
      <alignment horizontal="center" vertical="center"/>
    </xf>
    <xf numFmtId="0" fontId="63" fillId="4" borderId="17" xfId="0" applyFont="1" applyFill="1" applyBorder="1" applyAlignment="1">
      <alignment horizontal="center" vertical="center"/>
    </xf>
    <xf numFmtId="0" fontId="67" fillId="2" borderId="0" xfId="0" applyFont="1" applyFill="1" applyBorder="1" applyAlignment="1">
      <alignment horizontal="left" vertical="top"/>
    </xf>
    <xf numFmtId="0" fontId="53" fillId="2" borderId="0" xfId="11" applyFont="1" applyFill="1" applyAlignment="1">
      <alignment horizontal="left"/>
    </xf>
    <xf numFmtId="0" fontId="8" fillId="4" borderId="180" xfId="11" applyFont="1" applyFill="1" applyBorder="1" applyAlignment="1">
      <alignment horizontal="center"/>
    </xf>
    <xf numFmtId="0" fontId="8" fillId="4" borderId="181" xfId="11" applyFont="1" applyFill="1" applyBorder="1" applyAlignment="1">
      <alignment horizontal="center"/>
    </xf>
    <xf numFmtId="0" fontId="76" fillId="2" borderId="0" xfId="11" applyFont="1" applyFill="1" applyBorder="1" applyAlignment="1">
      <alignment horizontal="center"/>
    </xf>
    <xf numFmtId="0" fontId="101" fillId="2" borderId="0" xfId="11" applyFont="1" applyFill="1" applyBorder="1" applyAlignment="1">
      <alignment horizontal="center"/>
    </xf>
    <xf numFmtId="0" fontId="77" fillId="2" borderId="0" xfId="27" applyFont="1" applyFill="1" applyBorder="1" applyAlignment="1">
      <alignment horizontal="center" vertical="center"/>
    </xf>
    <xf numFmtId="0" fontId="15" fillId="0" borderId="0" xfId="33" applyFont="1" applyFill="1" applyAlignment="1">
      <alignment vertical="center" wrapText="1"/>
    </xf>
    <xf numFmtId="0" fontId="15" fillId="2" borderId="0" xfId="33" applyFont="1" applyFill="1" applyAlignment="1">
      <alignment horizontal="left" vertical="center" wrapText="1"/>
    </xf>
    <xf numFmtId="0" fontId="96" fillId="0" borderId="0" xfId="33" applyFont="1" applyFill="1" applyBorder="1" applyAlignment="1">
      <alignment horizontal="center" vertical="center"/>
    </xf>
    <xf numFmtId="4" fontId="8" fillId="7" borderId="275" xfId="27" applyNumberFormat="1" applyFont="1" applyFill="1" applyBorder="1" applyAlignment="1" applyProtection="1">
      <alignment horizontal="center" vertical="center"/>
    </xf>
    <xf numFmtId="4" fontId="8" fillId="7" borderId="276" xfId="27" applyNumberFormat="1" applyFont="1" applyFill="1" applyBorder="1" applyAlignment="1" applyProtection="1">
      <alignment horizontal="center" vertical="center"/>
    </xf>
    <xf numFmtId="0" fontId="8" fillId="7" borderId="276" xfId="27" applyFont="1" applyFill="1" applyBorder="1" applyAlignment="1" applyProtection="1">
      <alignment horizontal="center" vertical="center"/>
    </xf>
    <xf numFmtId="0" fontId="126" fillId="4" borderId="292" xfId="27" applyFont="1" applyFill="1" applyBorder="1" applyAlignment="1">
      <alignment horizontal="center" vertical="center"/>
    </xf>
    <xf numFmtId="0" fontId="126" fillId="4" borderId="293" xfId="27" applyFont="1" applyFill="1" applyBorder="1" applyAlignment="1">
      <alignment horizontal="center" vertical="center"/>
    </xf>
    <xf numFmtId="0" fontId="92" fillId="2" borderId="0" xfId="27" applyFont="1" applyFill="1" applyBorder="1" applyAlignment="1">
      <alignment horizontal="left" vertical="center" wrapText="1"/>
    </xf>
    <xf numFmtId="0" fontId="128" fillId="2" borderId="0" xfId="38" applyFont="1" applyFill="1" applyBorder="1" applyAlignment="1">
      <alignment horizontal="center" vertical="center"/>
    </xf>
    <xf numFmtId="0" fontId="45" fillId="2" borderId="0" xfId="27" applyFont="1" applyFill="1" applyBorder="1" applyAlignment="1">
      <alignment horizontal="left" vertical="center" wrapText="1"/>
    </xf>
    <xf numFmtId="0" fontId="0" fillId="0" borderId="0" xfId="0" applyAlignment="1">
      <alignment wrapText="1"/>
    </xf>
    <xf numFmtId="0" fontId="15" fillId="2" borderId="0" xfId="27" applyFont="1" applyFill="1" applyBorder="1" applyAlignment="1">
      <alignment horizontal="left" vertical="top"/>
    </xf>
    <xf numFmtId="3" fontId="8" fillId="4" borderId="221" xfId="23" applyNumberFormat="1" applyFont="1" applyFill="1" applyBorder="1" applyAlignment="1">
      <alignment horizontal="center" vertical="top" wrapText="1"/>
    </xf>
    <xf numFmtId="0" fontId="11" fillId="4" borderId="71" xfId="23" applyFont="1" applyFill="1" applyBorder="1" applyAlignment="1">
      <alignment horizontal="center" vertical="top" wrapText="1"/>
    </xf>
    <xf numFmtId="0" fontId="11" fillId="4" borderId="247" xfId="23" applyFont="1" applyFill="1" applyBorder="1" applyAlignment="1">
      <alignment horizontal="center" vertical="top" wrapText="1"/>
    </xf>
    <xf numFmtId="3" fontId="8" fillId="4" borderId="221" xfId="23" applyNumberFormat="1" applyFont="1" applyFill="1" applyBorder="1" applyAlignment="1">
      <alignment horizontal="center" vertical="top"/>
    </xf>
    <xf numFmtId="3" fontId="8" fillId="4" borderId="71" xfId="23" applyNumberFormat="1" applyFont="1" applyFill="1" applyBorder="1" applyAlignment="1">
      <alignment horizontal="center" vertical="top" wrapText="1"/>
    </xf>
    <xf numFmtId="3" fontId="8" fillId="4" borderId="247" xfId="23" applyNumberFormat="1" applyFont="1" applyFill="1" applyBorder="1" applyAlignment="1">
      <alignment horizontal="center" vertical="top" wrapText="1"/>
    </xf>
    <xf numFmtId="3" fontId="8" fillId="4" borderId="222" xfId="23" applyNumberFormat="1" applyFont="1" applyFill="1" applyBorder="1" applyAlignment="1">
      <alignment horizontal="center" vertical="top" wrapText="1"/>
    </xf>
    <xf numFmtId="3" fontId="8" fillId="4" borderId="72" xfId="23" applyNumberFormat="1" applyFont="1" applyFill="1" applyBorder="1" applyAlignment="1">
      <alignment horizontal="center" vertical="top" wrapText="1"/>
    </xf>
    <xf numFmtId="3" fontId="8" fillId="4" borderId="248" xfId="23" applyNumberFormat="1" applyFont="1" applyFill="1" applyBorder="1" applyAlignment="1">
      <alignment horizontal="center" vertical="top" wrapText="1"/>
    </xf>
    <xf numFmtId="3" fontId="8" fillId="4" borderId="273" xfId="23" applyNumberFormat="1" applyFont="1" applyFill="1" applyBorder="1" applyAlignment="1">
      <alignment horizontal="center" vertical="top" wrapText="1"/>
    </xf>
    <xf numFmtId="0" fontId="11" fillId="4" borderId="247" xfId="23" applyFont="1" applyFill="1" applyBorder="1" applyAlignment="1">
      <alignment vertical="top" wrapText="1"/>
    </xf>
    <xf numFmtId="0" fontId="76" fillId="2" borderId="0" xfId="41" applyFont="1" applyFill="1" applyBorder="1" applyAlignment="1">
      <alignment horizontal="right" vertical="center"/>
    </xf>
    <xf numFmtId="0" fontId="8" fillId="18" borderId="20" xfId="41" applyFont="1" applyFill="1" applyBorder="1" applyAlignment="1">
      <alignment horizontal="center" vertical="center"/>
    </xf>
    <xf numFmtId="0" fontId="8" fillId="18" borderId="22" xfId="41" applyFont="1" applyFill="1" applyBorder="1" applyAlignment="1">
      <alignment horizontal="center" vertical="center"/>
    </xf>
    <xf numFmtId="0" fontId="8" fillId="18" borderId="15" xfId="41" applyFont="1" applyFill="1" applyBorder="1" applyAlignment="1">
      <alignment horizontal="center" vertical="center"/>
    </xf>
    <xf numFmtId="0" fontId="8" fillId="18" borderId="16" xfId="41" applyFont="1" applyFill="1" applyBorder="1" applyAlignment="1">
      <alignment horizontal="center" vertical="center"/>
    </xf>
    <xf numFmtId="0" fontId="8" fillId="18" borderId="17" xfId="41" applyFont="1" applyFill="1" applyBorder="1" applyAlignment="1">
      <alignment horizontal="center" vertical="center"/>
    </xf>
    <xf numFmtId="0" fontId="76" fillId="2" borderId="1" xfId="41" applyFont="1" applyFill="1" applyBorder="1" applyAlignment="1">
      <alignment horizontal="right" vertical="center"/>
    </xf>
    <xf numFmtId="0" fontId="85" fillId="18" borderId="95" xfId="41" applyFont="1" applyFill="1" applyBorder="1" applyAlignment="1">
      <alignment horizontal="center" vertical="center"/>
    </xf>
    <xf numFmtId="0" fontId="85" fillId="18" borderId="0" xfId="41" applyFont="1" applyFill="1" applyBorder="1" applyAlignment="1">
      <alignment horizontal="center" vertical="center"/>
    </xf>
    <xf numFmtId="0" fontId="85" fillId="18" borderId="24" xfId="41" applyFont="1" applyFill="1" applyBorder="1" applyAlignment="1">
      <alignment horizontal="center" vertical="center"/>
    </xf>
    <xf numFmtId="0" fontId="85" fillId="18" borderId="343" xfId="41" applyFont="1" applyFill="1" applyBorder="1" applyAlignment="1">
      <alignment horizontal="center" vertical="center"/>
    </xf>
    <xf numFmtId="0" fontId="85" fillId="18" borderId="344" xfId="41" applyFont="1" applyFill="1" applyBorder="1" applyAlignment="1">
      <alignment horizontal="center" vertical="center"/>
    </xf>
    <xf numFmtId="0" fontId="85" fillId="18" borderId="345" xfId="41" applyFont="1" applyFill="1" applyBorder="1" applyAlignment="1">
      <alignment horizontal="center" vertical="center"/>
    </xf>
    <xf numFmtId="0" fontId="85" fillId="18" borderId="346" xfId="41" applyFont="1" applyFill="1" applyBorder="1" applyAlignment="1">
      <alignment horizontal="center" vertical="center"/>
    </xf>
    <xf numFmtId="0" fontId="142" fillId="2" borderId="0" xfId="43" applyFont="1" applyFill="1" applyAlignment="1">
      <alignment horizontal="left" vertical="top"/>
    </xf>
    <xf numFmtId="0" fontId="46" fillId="2" borderId="0" xfId="43" applyFont="1" applyFill="1" applyBorder="1" applyAlignment="1">
      <alignment horizontal="right"/>
    </xf>
    <xf numFmtId="0" fontId="8" fillId="7" borderId="15" xfId="43" applyFont="1" applyFill="1" applyBorder="1" applyAlignment="1">
      <alignment horizontal="center" vertical="center"/>
    </xf>
    <xf numFmtId="0" fontId="8" fillId="7" borderId="16" xfId="43" applyFont="1" applyFill="1" applyBorder="1" applyAlignment="1">
      <alignment horizontal="center" vertical="center"/>
    </xf>
    <xf numFmtId="0" fontId="8" fillId="7" borderId="17" xfId="43" applyFont="1" applyFill="1" applyBorder="1" applyAlignment="1">
      <alignment horizontal="center" vertical="center"/>
    </xf>
    <xf numFmtId="194" fontId="8" fillId="7" borderId="337" xfId="43" applyNumberFormat="1" applyFont="1" applyFill="1" applyBorder="1" applyAlignment="1">
      <alignment horizontal="center" vertical="center"/>
    </xf>
    <xf numFmtId="194" fontId="8" fillId="7" borderId="322" xfId="43" applyNumberFormat="1" applyFont="1" applyFill="1" applyBorder="1" applyAlignment="1">
      <alignment horizontal="center" vertical="center"/>
    </xf>
    <xf numFmtId="195" fontId="8" fillId="2" borderId="347" xfId="44" applyNumberFormat="1" applyFont="1" applyFill="1" applyBorder="1" applyAlignment="1">
      <alignment horizontal="center" vertical="center"/>
    </xf>
    <xf numFmtId="195" fontId="8" fillId="2" borderId="346" xfId="44" applyNumberFormat="1" applyFont="1" applyFill="1" applyBorder="1" applyAlignment="1">
      <alignment horizontal="center" vertical="center"/>
    </xf>
    <xf numFmtId="195" fontId="8" fillId="2" borderId="355" xfId="44" applyNumberFormat="1" applyFont="1" applyFill="1" applyBorder="1" applyAlignment="1">
      <alignment horizontal="center" vertical="center"/>
    </xf>
    <xf numFmtId="195" fontId="8" fillId="2" borderId="334" xfId="44" applyNumberFormat="1" applyFont="1" applyFill="1" applyBorder="1" applyAlignment="1">
      <alignment horizontal="center" vertical="center"/>
    </xf>
    <xf numFmtId="195" fontId="8" fillId="2" borderId="24" xfId="44" applyNumberFormat="1" applyFont="1" applyFill="1" applyBorder="1" applyAlignment="1">
      <alignment horizontal="center" vertical="center"/>
    </xf>
    <xf numFmtId="195" fontId="8" fillId="2" borderId="23" xfId="44" applyNumberFormat="1" applyFont="1" applyFill="1" applyBorder="1" applyAlignment="1">
      <alignment horizontal="center" vertical="center"/>
    </xf>
    <xf numFmtId="2" fontId="8" fillId="2" borderId="334" xfId="44" applyNumberFormat="1" applyFont="1" applyFill="1" applyBorder="1" applyAlignment="1">
      <alignment horizontal="center" vertical="center"/>
    </xf>
    <xf numFmtId="2" fontId="8" fillId="2" borderId="24" xfId="44" applyNumberFormat="1" applyFont="1" applyFill="1" applyBorder="1" applyAlignment="1">
      <alignment horizontal="center" vertical="center"/>
    </xf>
    <xf numFmtId="2" fontId="8" fillId="2" borderId="23" xfId="44" applyNumberFormat="1" applyFont="1" applyFill="1" applyBorder="1" applyAlignment="1">
      <alignment horizontal="center" vertical="center"/>
    </xf>
    <xf numFmtId="49" fontId="8" fillId="2" borderId="334" xfId="44" applyNumberFormat="1" applyFont="1" applyFill="1" applyBorder="1" applyAlignment="1">
      <alignment horizontal="center" vertical="center"/>
    </xf>
    <xf numFmtId="49" fontId="8" fillId="2" borderId="24" xfId="44" applyNumberFormat="1" applyFont="1" applyFill="1" applyBorder="1" applyAlignment="1">
      <alignment horizontal="center" vertical="center"/>
    </xf>
    <xf numFmtId="49" fontId="8" fillId="2" borderId="23" xfId="44" applyNumberFormat="1" applyFont="1" applyFill="1" applyBorder="1" applyAlignment="1">
      <alignment horizontal="center" vertical="center"/>
    </xf>
    <xf numFmtId="38" fontId="7" fillId="2" borderId="356" xfId="43" applyNumberFormat="1" applyFont="1" applyFill="1" applyBorder="1" applyAlignment="1">
      <alignment horizontal="center" vertical="center"/>
    </xf>
    <xf numFmtId="38" fontId="7" fillId="2" borderId="350" xfId="43" applyNumberFormat="1" applyFont="1" applyFill="1" applyBorder="1" applyAlignment="1">
      <alignment horizontal="center" vertical="center"/>
    </xf>
    <xf numFmtId="38" fontId="7" fillId="2" borderId="349" xfId="43" applyNumberFormat="1" applyFont="1" applyFill="1" applyBorder="1" applyAlignment="1">
      <alignment horizontal="center" vertical="center"/>
    </xf>
    <xf numFmtId="38" fontId="7" fillId="2" borderId="19" xfId="43" applyNumberFormat="1" applyFont="1" applyFill="1" applyBorder="1" applyAlignment="1">
      <alignment horizontal="center" vertical="center"/>
    </xf>
    <xf numFmtId="0" fontId="53" fillId="2" borderId="0" xfId="43" applyFont="1" applyFill="1" applyAlignment="1">
      <alignment horizontal="left"/>
    </xf>
    <xf numFmtId="0" fontId="53" fillId="2" borderId="0" xfId="41" applyFont="1" applyFill="1" applyAlignment="1">
      <alignment horizontal="left" wrapText="1"/>
    </xf>
    <xf numFmtId="15" fontId="8" fillId="7" borderId="292" xfId="41" applyNumberFormat="1" applyFont="1" applyFill="1" applyBorder="1" applyAlignment="1">
      <alignment horizontal="center" vertical="center"/>
    </xf>
    <xf numFmtId="15" fontId="8" fillId="7" borderId="293" xfId="41" applyNumberFormat="1" applyFont="1" applyFill="1" applyBorder="1" applyAlignment="1">
      <alignment horizontal="center" vertical="center"/>
    </xf>
    <xf numFmtId="0" fontId="8" fillId="27" borderId="0" xfId="41" applyFont="1" applyFill="1" applyBorder="1" applyAlignment="1">
      <alignment horizontal="left" vertical="center"/>
    </xf>
    <xf numFmtId="0" fontId="8" fillId="27" borderId="358" xfId="41" applyFont="1" applyFill="1" applyBorder="1" applyAlignment="1">
      <alignment horizontal="left" vertical="center"/>
    </xf>
    <xf numFmtId="197" fontId="8" fillId="2" borderId="71" xfId="45" applyNumberFormat="1" applyFont="1" applyFill="1" applyBorder="1" applyAlignment="1">
      <alignment horizontal="center" vertical="center"/>
    </xf>
    <xf numFmtId="197" fontId="8" fillId="2" borderId="72" xfId="45" applyNumberFormat="1" applyFont="1" applyFill="1" applyBorder="1" applyAlignment="1">
      <alignment horizontal="center" vertical="center"/>
    </xf>
    <xf numFmtId="197" fontId="8" fillId="2" borderId="71" xfId="46" applyNumberFormat="1" applyFont="1" applyFill="1" applyBorder="1" applyAlignment="1">
      <alignment horizontal="center" vertical="center"/>
    </xf>
    <xf numFmtId="197" fontId="8" fillId="2" borderId="72" xfId="46" applyNumberFormat="1" applyFont="1" applyFill="1" applyBorder="1" applyAlignment="1">
      <alignment horizontal="center" vertical="center"/>
    </xf>
    <xf numFmtId="40" fontId="8" fillId="2" borderId="71" xfId="46" applyNumberFormat="1" applyFont="1" applyFill="1" applyBorder="1" applyAlignment="1">
      <alignment horizontal="center" vertical="center"/>
    </xf>
    <xf numFmtId="40" fontId="8" fillId="2" borderId="72" xfId="46" applyNumberFormat="1" applyFont="1" applyFill="1" applyBorder="1" applyAlignment="1">
      <alignment horizontal="center" vertical="center"/>
    </xf>
    <xf numFmtId="196" fontId="8" fillId="2" borderId="71" xfId="46" applyNumberFormat="1" applyFont="1" applyFill="1" applyBorder="1" applyAlignment="1">
      <alignment horizontal="center" vertical="center"/>
    </xf>
    <xf numFmtId="196" fontId="8" fillId="2" borderId="72" xfId="46" applyNumberFormat="1" applyFont="1" applyFill="1" applyBorder="1" applyAlignment="1">
      <alignment horizontal="center" vertical="center"/>
    </xf>
    <xf numFmtId="195" fontId="8" fillId="2" borderId="71" xfId="46" applyNumberFormat="1" applyFont="1" applyFill="1" applyBorder="1" applyAlignment="1">
      <alignment horizontal="center" vertical="center"/>
    </xf>
    <xf numFmtId="195" fontId="8" fillId="2" borderId="72" xfId="46" applyNumberFormat="1" applyFont="1" applyFill="1" applyBorder="1" applyAlignment="1">
      <alignment horizontal="center" vertical="center"/>
    </xf>
    <xf numFmtId="0" fontId="78" fillId="2" borderId="253" xfId="41" applyFont="1" applyFill="1" applyBorder="1" applyAlignment="1">
      <alignment horizontal="center" vertical="center"/>
    </xf>
    <xf numFmtId="0" fontId="78" fillId="2" borderId="75" xfId="41" applyFont="1" applyFill="1" applyBorder="1" applyAlignment="1">
      <alignment horizontal="center" vertical="center"/>
    </xf>
    <xf numFmtId="0" fontId="78" fillId="2" borderId="76" xfId="41" applyFont="1" applyFill="1" applyBorder="1" applyAlignment="1">
      <alignment horizontal="center" vertical="center"/>
    </xf>
    <xf numFmtId="0" fontId="45" fillId="2" borderId="0" xfId="41" applyFont="1" applyFill="1" applyAlignment="1">
      <alignment horizontal="left" wrapText="1"/>
    </xf>
    <xf numFmtId="197" fontId="8" fillId="2" borderId="0" xfId="46" applyNumberFormat="1" applyFont="1" applyFill="1" applyBorder="1" applyAlignment="1">
      <alignment horizontal="center" vertical="center"/>
    </xf>
    <xf numFmtId="197" fontId="8" fillId="2" borderId="111" xfId="46" applyNumberFormat="1" applyFont="1" applyFill="1" applyBorder="1" applyAlignment="1">
      <alignment horizontal="center" vertical="center"/>
    </xf>
    <xf numFmtId="15" fontId="8" fillId="7" borderId="230" xfId="41" applyNumberFormat="1" applyFont="1" applyFill="1" applyBorder="1" applyAlignment="1">
      <alignment horizontal="center" vertical="center"/>
    </xf>
    <xf numFmtId="15" fontId="8" fillId="7" borderId="271" xfId="41" applyNumberFormat="1" applyFont="1" applyFill="1" applyBorder="1" applyAlignment="1">
      <alignment horizontal="center" vertical="center"/>
    </xf>
    <xf numFmtId="197" fontId="8" fillId="2" borderId="0" xfId="45" applyNumberFormat="1" applyFont="1" applyFill="1" applyBorder="1" applyAlignment="1">
      <alignment horizontal="center" vertical="center"/>
    </xf>
    <xf numFmtId="197" fontId="8" fillId="2" borderId="111" xfId="45" applyNumberFormat="1" applyFont="1" applyFill="1" applyBorder="1" applyAlignment="1">
      <alignment horizontal="center" vertical="center"/>
    </xf>
    <xf numFmtId="40" fontId="8" fillId="2" borderId="0" xfId="46" applyNumberFormat="1" applyFont="1" applyFill="1" applyBorder="1" applyAlignment="1">
      <alignment horizontal="center" vertical="center"/>
    </xf>
    <xf numFmtId="40" fontId="8" fillId="2" borderId="111" xfId="46" applyNumberFormat="1" applyFont="1" applyFill="1" applyBorder="1" applyAlignment="1">
      <alignment horizontal="center" vertical="center"/>
    </xf>
    <xf numFmtId="196" fontId="8" fillId="2" borderId="0" xfId="46" applyNumberFormat="1" applyFont="1" applyFill="1" applyBorder="1" applyAlignment="1">
      <alignment horizontal="center" vertical="center"/>
    </xf>
    <xf numFmtId="196" fontId="8" fillId="2" borderId="111" xfId="46" applyNumberFormat="1" applyFont="1" applyFill="1" applyBorder="1" applyAlignment="1">
      <alignment horizontal="center" vertical="center"/>
    </xf>
    <xf numFmtId="166" fontId="8" fillId="18" borderId="296" xfId="43" applyNumberFormat="1" applyFont="1" applyFill="1" applyBorder="1" applyAlignment="1">
      <alignment horizontal="center" vertical="center"/>
    </xf>
    <xf numFmtId="166" fontId="8" fillId="18" borderId="293" xfId="43" applyNumberFormat="1" applyFont="1" applyFill="1" applyBorder="1" applyAlignment="1">
      <alignment horizontal="center" vertical="center"/>
    </xf>
    <xf numFmtId="15" fontId="8" fillId="18" borderId="365" xfId="43" applyNumberFormat="1" applyFont="1" applyFill="1" applyBorder="1" applyAlignment="1">
      <alignment horizontal="center" vertical="center"/>
    </xf>
    <xf numFmtId="15" fontId="8" fillId="18" borderId="251" xfId="43" applyNumberFormat="1" applyFont="1" applyFill="1" applyBorder="1" applyAlignment="1">
      <alignment horizontal="center" vertical="center"/>
    </xf>
    <xf numFmtId="15" fontId="8" fillId="18" borderId="250" xfId="43" applyNumberFormat="1" applyFont="1" applyFill="1" applyBorder="1" applyAlignment="1">
      <alignment horizontal="center" vertical="center"/>
    </xf>
    <xf numFmtId="15" fontId="8" fillId="18" borderId="252" xfId="43" applyNumberFormat="1" applyFont="1" applyFill="1" applyBorder="1" applyAlignment="1">
      <alignment horizontal="center" vertical="center"/>
    </xf>
    <xf numFmtId="195" fontId="8" fillId="2" borderId="0" xfId="44" applyNumberFormat="1" applyFont="1" applyFill="1" applyBorder="1" applyAlignment="1">
      <alignment horizontal="center" vertical="center"/>
    </xf>
    <xf numFmtId="195" fontId="8" fillId="2" borderId="111" xfId="44" applyNumberFormat="1" applyFont="1" applyFill="1" applyBorder="1" applyAlignment="1">
      <alignment horizontal="center" vertical="center"/>
    </xf>
    <xf numFmtId="2" fontId="8" fillId="2" borderId="0" xfId="44" applyNumberFormat="1" applyFont="1" applyFill="1" applyBorder="1" applyAlignment="1">
      <alignment horizontal="center" vertical="center"/>
    </xf>
    <xf numFmtId="2" fontId="8" fillId="2" borderId="111" xfId="44" applyNumberFormat="1" applyFont="1" applyFill="1" applyBorder="1" applyAlignment="1">
      <alignment horizontal="center" vertical="center"/>
    </xf>
    <xf numFmtId="40" fontId="8" fillId="2" borderId="0" xfId="44" applyNumberFormat="1" applyFont="1" applyFill="1" applyBorder="1" applyAlignment="1">
      <alignment horizontal="center" vertical="center"/>
    </xf>
    <xf numFmtId="40" fontId="8" fillId="2" borderId="111" xfId="44" applyNumberFormat="1" applyFont="1" applyFill="1" applyBorder="1" applyAlignment="1">
      <alignment horizontal="center" vertical="center"/>
    </xf>
    <xf numFmtId="49" fontId="8" fillId="2" borderId="0" xfId="44" applyNumberFormat="1" applyFont="1" applyFill="1" applyBorder="1" applyAlignment="1">
      <alignment horizontal="center" vertical="center"/>
    </xf>
    <xf numFmtId="49" fontId="8" fillId="2" borderId="111" xfId="44" applyNumberFormat="1" applyFont="1" applyFill="1" applyBorder="1" applyAlignment="1">
      <alignment horizontal="center" vertical="center"/>
    </xf>
    <xf numFmtId="38" fontId="7" fillId="2" borderId="361" xfId="43" applyNumberFormat="1" applyFont="1" applyFill="1" applyBorder="1" applyAlignment="1">
      <alignment horizontal="center" vertical="center"/>
    </xf>
    <xf numFmtId="38" fontId="7" fillId="2" borderId="253" xfId="43" applyNumberFormat="1" applyFont="1" applyFill="1" applyBorder="1" applyAlignment="1">
      <alignment horizontal="center" vertical="center"/>
    </xf>
    <xf numFmtId="38" fontId="7" fillId="2" borderId="77" xfId="43" applyNumberFormat="1" applyFont="1" applyFill="1" applyBorder="1" applyAlignment="1">
      <alignment horizontal="center" vertical="center"/>
    </xf>
    <xf numFmtId="38" fontId="7" fillId="2" borderId="112" xfId="43" applyNumberFormat="1" applyFont="1" applyFill="1" applyBorder="1" applyAlignment="1">
      <alignment horizontal="center" vertical="center"/>
    </xf>
    <xf numFmtId="166" fontId="8" fillId="18" borderId="296" xfId="37" applyNumberFormat="1" applyFont="1" applyFill="1" applyBorder="1" applyAlignment="1">
      <alignment horizontal="center" vertical="center"/>
    </xf>
    <xf numFmtId="166" fontId="8" fillId="18" borderId="292" xfId="37" applyNumberFormat="1" applyFont="1" applyFill="1" applyBorder="1" applyAlignment="1">
      <alignment horizontal="center" vertical="center"/>
    </xf>
    <xf numFmtId="166" fontId="8" fillId="18" borderId="293" xfId="37" applyNumberFormat="1" applyFont="1" applyFill="1" applyBorder="1" applyAlignment="1">
      <alignment horizontal="center" vertical="center"/>
    </xf>
    <xf numFmtId="15" fontId="8" fillId="18" borderId="250" xfId="37" applyNumberFormat="1" applyFont="1" applyFill="1" applyBorder="1" applyAlignment="1">
      <alignment horizontal="center" vertical="center"/>
    </xf>
    <xf numFmtId="15" fontId="8" fillId="18" borderId="251" xfId="37" applyNumberFormat="1" applyFont="1" applyFill="1" applyBorder="1" applyAlignment="1">
      <alignment horizontal="center" vertical="center"/>
    </xf>
    <xf numFmtId="15" fontId="8" fillId="18" borderId="252" xfId="37" applyNumberFormat="1" applyFont="1" applyFill="1" applyBorder="1" applyAlignment="1">
      <alignment horizontal="center" vertical="center"/>
    </xf>
    <xf numFmtId="195" fontId="8" fillId="2" borderId="0" xfId="47" applyNumberFormat="1" applyFont="1" applyFill="1" applyBorder="1" applyAlignment="1">
      <alignment horizontal="center" vertical="center"/>
    </xf>
    <xf numFmtId="195" fontId="8" fillId="2" borderId="244" xfId="47" applyNumberFormat="1" applyFont="1" applyFill="1" applyBorder="1" applyAlignment="1">
      <alignment horizontal="center" vertical="center"/>
    </xf>
    <xf numFmtId="195" fontId="8" fillId="2" borderId="111" xfId="47" applyNumberFormat="1" applyFont="1" applyFill="1" applyBorder="1" applyAlignment="1">
      <alignment horizontal="center" vertical="center"/>
    </xf>
    <xf numFmtId="2" fontId="8" fillId="2" borderId="0" xfId="47" applyNumberFormat="1" applyFont="1" applyFill="1" applyBorder="1" applyAlignment="1">
      <alignment horizontal="center" vertical="center"/>
    </xf>
    <xf numFmtId="2" fontId="8" fillId="2" borderId="244" xfId="47" applyNumberFormat="1" applyFont="1" applyFill="1" applyBorder="1" applyAlignment="1">
      <alignment horizontal="center" vertical="center"/>
    </xf>
    <xf numFmtId="2" fontId="8" fillId="2" borderId="111" xfId="47" applyNumberFormat="1" applyFont="1" applyFill="1" applyBorder="1" applyAlignment="1">
      <alignment horizontal="center" vertical="center"/>
    </xf>
    <xf numFmtId="40" fontId="8" fillId="2" borderId="0" xfId="47" applyNumberFormat="1" applyFont="1" applyFill="1" applyBorder="1" applyAlignment="1">
      <alignment horizontal="center" vertical="center"/>
    </xf>
    <xf numFmtId="40" fontId="8" fillId="2" borderId="244" xfId="47" applyNumberFormat="1" applyFont="1" applyFill="1" applyBorder="1" applyAlignment="1">
      <alignment horizontal="center" vertical="center"/>
    </xf>
    <xf numFmtId="40" fontId="8" fillId="2" borderId="111" xfId="47" applyNumberFormat="1" applyFont="1" applyFill="1" applyBorder="1" applyAlignment="1">
      <alignment horizontal="center" vertical="center"/>
    </xf>
    <xf numFmtId="174" fontId="8" fillId="2" borderId="0" xfId="47" applyNumberFormat="1" applyFont="1" applyFill="1" applyBorder="1" applyAlignment="1">
      <alignment horizontal="center" vertical="center"/>
    </xf>
    <xf numFmtId="174" fontId="8" fillId="2" borderId="244" xfId="47" applyNumberFormat="1" applyFont="1" applyFill="1" applyBorder="1" applyAlignment="1">
      <alignment horizontal="center" vertical="center"/>
    </xf>
    <xf numFmtId="174" fontId="8" fillId="2" borderId="111" xfId="47" applyNumberFormat="1" applyFont="1" applyFill="1" applyBorder="1" applyAlignment="1">
      <alignment horizontal="center" vertical="center"/>
    </xf>
    <xf numFmtId="38" fontId="53" fillId="2" borderId="77" xfId="37" applyNumberFormat="1" applyFont="1" applyFill="1" applyBorder="1" applyAlignment="1">
      <alignment horizontal="center" vertical="center"/>
    </xf>
    <xf numFmtId="38" fontId="53" fillId="2" borderId="253" xfId="37" applyNumberFormat="1" applyFont="1" applyFill="1" applyBorder="1" applyAlignment="1">
      <alignment horizontal="center" vertical="center"/>
    </xf>
    <xf numFmtId="38" fontId="53" fillId="2" borderId="112" xfId="37" applyNumberFormat="1" applyFont="1" applyFill="1" applyBorder="1" applyAlignment="1">
      <alignment horizontal="center" vertical="center"/>
    </xf>
    <xf numFmtId="166" fontId="8" fillId="18" borderId="230" xfId="37" applyNumberFormat="1" applyFont="1" applyFill="1" applyBorder="1" applyAlignment="1">
      <alignment horizontal="center" vertical="center"/>
    </xf>
    <xf numFmtId="166" fontId="8" fillId="18" borderId="271" xfId="37" applyNumberFormat="1" applyFont="1" applyFill="1" applyBorder="1" applyAlignment="1">
      <alignment horizontal="center" vertical="center"/>
    </xf>
    <xf numFmtId="166" fontId="53" fillId="28" borderId="0" xfId="37" applyNumberFormat="1" applyFont="1" applyFill="1" applyBorder="1" applyAlignment="1">
      <alignment horizontal="center" vertical="center"/>
    </xf>
    <xf numFmtId="15" fontId="8" fillId="18" borderId="366" xfId="37" applyNumberFormat="1" applyFont="1" applyFill="1" applyBorder="1" applyAlignment="1">
      <alignment horizontal="center" vertical="center"/>
    </xf>
    <xf numFmtId="15" fontId="8" fillId="18" borderId="367" xfId="37" applyNumberFormat="1" applyFont="1" applyFill="1" applyBorder="1" applyAlignment="1">
      <alignment horizontal="center" vertical="center"/>
    </xf>
    <xf numFmtId="15" fontId="53" fillId="29" borderId="0" xfId="37" applyNumberFormat="1" applyFont="1" applyFill="1" applyBorder="1" applyAlignment="1">
      <alignment horizontal="center" vertical="center"/>
    </xf>
    <xf numFmtId="195" fontId="53" fillId="2" borderId="0" xfId="47" applyNumberFormat="1" applyFont="1" applyFill="1" applyBorder="1" applyAlignment="1">
      <alignment horizontal="center" vertical="center"/>
    </xf>
    <xf numFmtId="2" fontId="53" fillId="2" borderId="0" xfId="47" applyNumberFormat="1" applyFont="1" applyFill="1" applyBorder="1" applyAlignment="1">
      <alignment horizontal="center" vertical="center"/>
    </xf>
    <xf numFmtId="40" fontId="53" fillId="2" borderId="0" xfId="47" applyNumberFormat="1" applyFont="1" applyFill="1" applyBorder="1" applyAlignment="1">
      <alignment horizontal="center" vertical="center"/>
    </xf>
    <xf numFmtId="174" fontId="53" fillId="2" borderId="0" xfId="47" applyNumberFormat="1" applyFont="1" applyFill="1" applyBorder="1" applyAlignment="1">
      <alignment horizontal="center" vertical="center"/>
    </xf>
    <xf numFmtId="38" fontId="53" fillId="2" borderId="0" xfId="37" applyNumberFormat="1" applyFont="1" applyFill="1" applyBorder="1" applyAlignment="1">
      <alignment horizontal="center" vertical="center"/>
    </xf>
    <xf numFmtId="0" fontId="186" fillId="4" borderId="113" xfId="41" applyFont="1" applyFill="1" applyBorder="1" applyAlignment="1">
      <alignment horizontal="center"/>
    </xf>
    <xf numFmtId="0" fontId="186" fillId="4" borderId="118" xfId="41" applyFont="1" applyFill="1" applyBorder="1" applyAlignment="1">
      <alignment horizontal="center"/>
    </xf>
    <xf numFmtId="4" fontId="2" fillId="2" borderId="0" xfId="48" applyNumberFormat="1" applyFont="1" applyFill="1" applyBorder="1" applyAlignment="1">
      <alignment horizontal="center" vertical="center"/>
    </xf>
    <xf numFmtId="0" fontId="156" fillId="2" borderId="0" xfId="48" applyFont="1" applyFill="1" applyAlignment="1">
      <alignment horizontal="left" vertical="center"/>
    </xf>
    <xf numFmtId="0" fontId="113" fillId="7" borderId="77" xfId="27" applyFont="1" applyFill="1" applyBorder="1" applyAlignment="1">
      <alignment horizontal="center" vertical="center"/>
    </xf>
    <xf numFmtId="0" fontId="113" fillId="7" borderId="267" xfId="27" applyFont="1" applyFill="1" applyBorder="1" applyAlignment="1">
      <alignment horizontal="center" vertical="center"/>
    </xf>
    <xf numFmtId="0" fontId="113" fillId="7" borderId="389" xfId="27" applyFont="1" applyFill="1" applyBorder="1" applyAlignment="1">
      <alignment horizontal="center" vertical="center"/>
    </xf>
    <xf numFmtId="0" fontId="113" fillId="7" borderId="112" xfId="27" applyFont="1" applyFill="1" applyBorder="1" applyAlignment="1">
      <alignment horizontal="center" vertical="center"/>
    </xf>
    <xf numFmtId="0" fontId="63" fillId="4" borderId="401" xfId="27" applyFont="1" applyFill="1" applyBorder="1" applyAlignment="1">
      <alignment horizontal="center" vertical="center"/>
    </xf>
    <xf numFmtId="0" fontId="63" fillId="4" borderId="402" xfId="27" applyFont="1" applyFill="1" applyBorder="1" applyAlignment="1">
      <alignment horizontal="center" vertical="center"/>
    </xf>
    <xf numFmtId="0" fontId="63" fillId="4" borderId="403" xfId="27" applyFont="1" applyFill="1" applyBorder="1" applyAlignment="1">
      <alignment horizontal="center" vertical="center"/>
    </xf>
    <xf numFmtId="0" fontId="63" fillId="4" borderId="79" xfId="27" applyFont="1" applyFill="1" applyBorder="1" applyAlignment="1">
      <alignment horizontal="center" vertical="center"/>
    </xf>
    <xf numFmtId="0" fontId="63" fillId="4" borderId="334" xfId="27" applyFont="1" applyFill="1" applyBorder="1" applyAlignment="1">
      <alignment horizontal="center" vertical="center"/>
    </xf>
    <xf numFmtId="0" fontId="63" fillId="4" borderId="111" xfId="27" applyFont="1" applyFill="1" applyBorder="1" applyAlignment="1">
      <alignment horizontal="center" vertical="center"/>
    </xf>
    <xf numFmtId="0" fontId="46" fillId="4" borderId="404" xfId="27" applyFont="1" applyFill="1" applyBorder="1" applyAlignment="1">
      <alignment horizontal="center" vertical="center"/>
    </xf>
    <xf numFmtId="0" fontId="46" fillId="4" borderId="367" xfId="27" applyFont="1" applyFill="1" applyBorder="1" applyAlignment="1">
      <alignment horizontal="center" vertical="center"/>
    </xf>
    <xf numFmtId="204" fontId="15" fillId="2" borderId="407" xfId="27" applyNumberFormat="1" applyFont="1" applyFill="1" applyBorder="1" applyAlignment="1">
      <alignment horizontal="center" vertical="center"/>
    </xf>
    <xf numFmtId="204" fontId="15" fillId="2" borderId="82" xfId="27" applyNumberFormat="1" applyFont="1" applyFill="1" applyBorder="1" applyAlignment="1">
      <alignment horizontal="center" vertical="center"/>
    </xf>
    <xf numFmtId="2" fontId="15" fillId="2" borderId="408" xfId="27" applyNumberFormat="1" applyFont="1" applyFill="1" applyBorder="1" applyAlignment="1">
      <alignment horizontal="center" vertical="center"/>
    </xf>
    <xf numFmtId="2" fontId="15" fillId="2" borderId="409" xfId="27" applyNumberFormat="1" applyFont="1" applyFill="1" applyBorder="1" applyAlignment="1">
      <alignment horizontal="center" vertical="center"/>
    </xf>
    <xf numFmtId="2" fontId="15" fillId="2" borderId="334" xfId="27" applyNumberFormat="1" applyFont="1" applyFill="1" applyBorder="1" applyAlignment="1">
      <alignment horizontal="center" vertical="center"/>
    </xf>
    <xf numFmtId="2" fontId="15" fillId="2" borderId="111" xfId="27" applyNumberFormat="1" applyFont="1" applyFill="1" applyBorder="1" applyAlignment="1">
      <alignment horizontal="center" vertical="center"/>
    </xf>
    <xf numFmtId="0" fontId="63" fillId="2" borderId="347" xfId="27" applyFont="1" applyFill="1" applyBorder="1" applyAlignment="1">
      <alignment horizontal="center" vertical="center"/>
    </xf>
    <xf numFmtId="0" fontId="63" fillId="2" borderId="405" xfId="27" applyFont="1" applyFill="1" applyBorder="1" applyAlignment="1">
      <alignment horizontal="center" vertical="center"/>
    </xf>
    <xf numFmtId="204" fontId="15" fillId="2" borderId="334" xfId="27" applyNumberFormat="1" applyFont="1" applyFill="1" applyBorder="1" applyAlignment="1">
      <alignment horizontal="center" vertical="center"/>
    </xf>
    <xf numFmtId="204" fontId="15" fillId="2" borderId="111" xfId="27" applyNumberFormat="1" applyFont="1" applyFill="1" applyBorder="1" applyAlignment="1">
      <alignment horizontal="center" vertical="center"/>
    </xf>
    <xf numFmtId="204" fontId="15" fillId="2" borderId="290" xfId="27" applyNumberFormat="1" applyFont="1" applyFill="1" applyBorder="1" applyAlignment="1">
      <alignment horizontal="center" vertical="center"/>
    </xf>
    <xf numFmtId="204" fontId="15" fillId="2" borderId="112" xfId="27" applyNumberFormat="1" applyFont="1" applyFill="1" applyBorder="1" applyAlignment="1">
      <alignment horizontal="center" vertical="center"/>
    </xf>
    <xf numFmtId="0" fontId="85" fillId="4" borderId="419" xfId="43" applyFont="1" applyFill="1" applyBorder="1" applyAlignment="1">
      <alignment horizontal="center" vertical="center" wrapText="1"/>
    </xf>
    <xf numFmtId="0" fontId="85" fillId="4" borderId="421" xfId="43" applyFont="1" applyFill="1" applyBorder="1" applyAlignment="1">
      <alignment horizontal="center" vertical="center" wrapText="1"/>
    </xf>
    <xf numFmtId="0" fontId="8" fillId="4" borderId="412" xfId="43" applyFont="1" applyFill="1" applyBorder="1" applyAlignment="1">
      <alignment horizontal="center" vertical="center"/>
    </xf>
    <xf numFmtId="0" fontId="8" fillId="4" borderId="413" xfId="43" applyFont="1" applyFill="1" applyBorder="1" applyAlignment="1">
      <alignment horizontal="center" vertical="center"/>
    </xf>
    <xf numFmtId="0" fontId="8" fillId="4" borderId="414" xfId="43" applyFont="1" applyFill="1" applyBorder="1" applyAlignment="1">
      <alignment horizontal="center" vertical="center"/>
    </xf>
    <xf numFmtId="0" fontId="8" fillId="4" borderId="415" xfId="43" applyFont="1" applyFill="1" applyBorder="1" applyAlignment="1">
      <alignment horizontal="center" vertical="center"/>
    </xf>
    <xf numFmtId="0" fontId="8" fillId="4" borderId="416" xfId="43" applyFont="1" applyFill="1" applyBorder="1" applyAlignment="1">
      <alignment horizontal="center" vertical="center"/>
    </xf>
    <xf numFmtId="0" fontId="85" fillId="4" borderId="71" xfId="43" applyFont="1" applyFill="1" applyBorder="1" applyAlignment="1">
      <alignment horizontal="center" vertical="center" wrapText="1"/>
    </xf>
    <xf numFmtId="0" fontId="85" fillId="4" borderId="247" xfId="43" applyFont="1" applyFill="1" applyBorder="1" applyAlignment="1">
      <alignment horizontal="center" vertical="center" wrapText="1"/>
    </xf>
    <xf numFmtId="0" fontId="85" fillId="4" borderId="334" xfId="43" applyFont="1" applyFill="1" applyBorder="1" applyAlignment="1">
      <alignment horizontal="center" vertical="center" wrapText="1"/>
    </xf>
    <xf numFmtId="0" fontId="85" fillId="4" borderId="404" xfId="43" applyFont="1" applyFill="1" applyBorder="1" applyAlignment="1">
      <alignment horizontal="center" vertical="center" wrapText="1"/>
    </xf>
    <xf numFmtId="0" fontId="85" fillId="4" borderId="418" xfId="43" applyFont="1" applyFill="1" applyBorder="1" applyAlignment="1">
      <alignment horizontal="center" vertical="center" wrapText="1"/>
    </xf>
    <xf numFmtId="0" fontId="85" fillId="4" borderId="422" xfId="43" applyFont="1" applyFill="1" applyBorder="1" applyAlignment="1">
      <alignment horizontal="center" vertical="center" wrapText="1"/>
    </xf>
    <xf numFmtId="0" fontId="8" fillId="4" borderId="251" xfId="38" applyFont="1" applyFill="1" applyBorder="1" applyAlignment="1">
      <alignment horizontal="center" vertical="center"/>
    </xf>
    <xf numFmtId="0" fontId="8" fillId="4" borderId="252" xfId="38" applyFont="1" applyFill="1" applyBorder="1" applyAlignment="1">
      <alignment horizontal="center" vertical="center"/>
    </xf>
    <xf numFmtId="0" fontId="53" fillId="2" borderId="0" xfId="50" applyFont="1" applyFill="1" applyAlignment="1">
      <alignment horizontal="left" wrapText="1"/>
    </xf>
    <xf numFmtId="0" fontId="8" fillId="4" borderId="297" xfId="50" applyFont="1" applyFill="1" applyBorder="1" applyAlignment="1">
      <alignment horizontal="center"/>
    </xf>
    <xf numFmtId="0" fontId="8" fillId="4" borderId="230" xfId="50" applyFont="1" applyFill="1" applyBorder="1" applyAlignment="1">
      <alignment horizontal="center"/>
    </xf>
    <xf numFmtId="0" fontId="8" fillId="4" borderId="296" xfId="50" applyFont="1" applyFill="1" applyBorder="1" applyAlignment="1">
      <alignment horizontal="center"/>
    </xf>
    <xf numFmtId="0" fontId="8" fillId="4" borderId="271" xfId="50" applyFont="1" applyFill="1" applyBorder="1" applyAlignment="1">
      <alignment horizontal="center"/>
    </xf>
    <xf numFmtId="0" fontId="8" fillId="4" borderId="403" xfId="50" applyFont="1" applyFill="1" applyBorder="1" applyAlignment="1">
      <alignment horizontal="center"/>
    </xf>
    <xf numFmtId="0" fontId="8" fillId="4" borderId="430" xfId="50" applyFont="1" applyFill="1" applyBorder="1" applyAlignment="1">
      <alignment horizontal="center"/>
    </xf>
    <xf numFmtId="0" fontId="8" fillId="4" borderId="79" xfId="50" applyFont="1" applyFill="1" applyBorder="1" applyAlignment="1">
      <alignment horizontal="center"/>
    </xf>
    <xf numFmtId="0" fontId="15" fillId="2" borderId="0" xfId="50" applyFont="1" applyFill="1" applyBorder="1" applyAlignment="1">
      <alignment horizontal="left" wrapText="1" readingOrder="1"/>
    </xf>
    <xf numFmtId="0" fontId="8" fillId="4" borderId="221" xfId="51" applyFont="1" applyFill="1" applyBorder="1" applyAlignment="1">
      <alignment horizontal="center" vertical="center"/>
    </xf>
    <xf numFmtId="0" fontId="8" fillId="4" borderId="222" xfId="51" applyFont="1" applyFill="1" applyBorder="1" applyAlignment="1">
      <alignment horizontal="center" vertical="center"/>
    </xf>
    <xf numFmtId="0" fontId="8" fillId="4" borderId="251" xfId="51" applyFont="1" applyFill="1" applyBorder="1" applyAlignment="1">
      <alignment horizontal="center" vertical="center"/>
    </xf>
    <xf numFmtId="0" fontId="8" fillId="4" borderId="252" xfId="51" applyFont="1" applyFill="1" applyBorder="1" applyAlignment="1">
      <alignment horizontal="center" vertical="center"/>
    </xf>
    <xf numFmtId="0" fontId="14" fillId="2" borderId="0" xfId="51" applyFont="1" applyFill="1" applyBorder="1" applyAlignment="1">
      <alignment horizontal="left" vertical="top" wrapText="1"/>
    </xf>
    <xf numFmtId="0" fontId="15" fillId="2" borderId="0" xfId="3" applyFont="1" applyFill="1" applyAlignment="1">
      <alignment horizontal="left" vertical="top" wrapText="1"/>
    </xf>
    <xf numFmtId="0" fontId="165" fillId="2" borderId="0" xfId="53" applyFont="1" applyFill="1" applyAlignment="1">
      <alignment horizontal="left" vertical="center" wrapText="1"/>
    </xf>
    <xf numFmtId="0" fontId="8" fillId="4" borderId="221" xfId="4" applyFont="1" applyFill="1" applyBorder="1" applyAlignment="1">
      <alignment horizontal="center" vertical="center"/>
    </xf>
    <xf numFmtId="0" fontId="8" fillId="4" borderId="222" xfId="4" applyFont="1" applyFill="1" applyBorder="1" applyAlignment="1">
      <alignment horizontal="center" vertical="center"/>
    </xf>
    <xf numFmtId="0" fontId="8" fillId="4" borderId="273" xfId="4" applyFont="1" applyFill="1" applyBorder="1" applyAlignment="1">
      <alignment horizontal="center" vertical="center"/>
    </xf>
    <xf numFmtId="0" fontId="8" fillId="4" borderId="247" xfId="4" applyFont="1" applyFill="1" applyBorder="1" applyAlignment="1">
      <alignment horizontal="center" vertical="center"/>
    </xf>
    <xf numFmtId="0" fontId="45" fillId="2" borderId="0" xfId="53" applyFont="1" applyFill="1" applyAlignment="1">
      <alignment horizontal="left" vertical="center" wrapText="1"/>
    </xf>
    <xf numFmtId="49" fontId="63" fillId="4" borderId="435" xfId="53" applyNumberFormat="1" applyFont="1" applyFill="1" applyBorder="1" applyAlignment="1">
      <alignment horizontal="center" vertical="center" wrapText="1"/>
    </xf>
    <xf numFmtId="49" fontId="63" fillId="4" borderId="440" xfId="53" applyNumberFormat="1" applyFont="1" applyFill="1" applyBorder="1" applyAlignment="1">
      <alignment horizontal="center" vertical="center" wrapText="1"/>
    </xf>
    <xf numFmtId="0" fontId="63" fillId="4" borderId="436" xfId="53" applyFont="1" applyFill="1" applyBorder="1" applyAlignment="1">
      <alignment horizontal="center" vertical="center" wrapText="1"/>
    </xf>
    <xf numFmtId="0" fontId="63" fillId="4" borderId="441" xfId="53" applyFont="1" applyFill="1" applyBorder="1" applyAlignment="1">
      <alignment horizontal="center" vertical="center" wrapText="1"/>
    </xf>
    <xf numFmtId="49" fontId="63" fillId="4" borderId="437" xfId="53" applyNumberFormat="1" applyFont="1" applyFill="1" applyBorder="1" applyAlignment="1">
      <alignment horizontal="center" vertical="center" wrapText="1"/>
    </xf>
    <xf numFmtId="49" fontId="63" fillId="4" borderId="442" xfId="53" applyNumberFormat="1" applyFont="1" applyFill="1" applyBorder="1" applyAlignment="1">
      <alignment horizontal="center" vertical="center" wrapText="1"/>
    </xf>
    <xf numFmtId="49" fontId="63" fillId="4" borderId="436" xfId="53" applyNumberFormat="1" applyFont="1" applyFill="1" applyBorder="1" applyAlignment="1">
      <alignment horizontal="center" vertical="center" wrapText="1"/>
    </xf>
    <xf numFmtId="49" fontId="63" fillId="4" borderId="441" xfId="53" applyNumberFormat="1" applyFont="1" applyFill="1" applyBorder="1" applyAlignment="1">
      <alignment horizontal="center" vertical="center" wrapText="1"/>
    </xf>
    <xf numFmtId="0" fontId="63" fillId="4" borderId="205" xfId="53" applyFont="1" applyFill="1" applyBorder="1" applyAlignment="1">
      <alignment horizontal="left" vertical="center"/>
    </xf>
    <xf numFmtId="0" fontId="63" fillId="4" borderId="445" xfId="53" applyFont="1" applyFill="1" applyBorder="1" applyAlignment="1">
      <alignment horizontal="left" vertical="center"/>
    </xf>
    <xf numFmtId="49" fontId="63" fillId="4" borderId="438" xfId="53" applyNumberFormat="1" applyFont="1" applyFill="1" applyBorder="1" applyAlignment="1">
      <alignment horizontal="center" vertical="center" wrapText="1"/>
    </xf>
    <xf numFmtId="49" fontId="63" fillId="4" borderId="443" xfId="53" applyNumberFormat="1" applyFont="1" applyFill="1" applyBorder="1" applyAlignment="1">
      <alignment horizontal="center" vertical="center" wrapText="1"/>
    </xf>
    <xf numFmtId="0" fontId="168" fillId="2" borderId="0" xfId="53" applyFont="1" applyFill="1" applyBorder="1" applyAlignment="1">
      <alignment horizontal="left" vertical="center" wrapText="1"/>
    </xf>
    <xf numFmtId="0" fontId="168" fillId="0" borderId="0" xfId="55" applyFont="1" applyBorder="1" applyAlignment="1">
      <alignment horizontal="left" vertical="center" wrapText="1"/>
    </xf>
    <xf numFmtId="0" fontId="168" fillId="0" borderId="0" xfId="55" applyFont="1" applyBorder="1" applyAlignment="1">
      <alignment vertical="center" wrapText="1"/>
    </xf>
    <xf numFmtId="0" fontId="171" fillId="2" borderId="0" xfId="55" applyFont="1" applyFill="1" applyBorder="1" applyAlignment="1">
      <alignment horizontal="left" vertical="top" wrapText="1"/>
    </xf>
    <xf numFmtId="0" fontId="63" fillId="4" borderId="460" xfId="53" applyFont="1" applyFill="1" applyBorder="1" applyAlignment="1">
      <alignment horizontal="center" vertical="center" wrapText="1"/>
    </xf>
    <xf numFmtId="0" fontId="15" fillId="4" borderId="461" xfId="53" applyFont="1" applyFill="1" applyBorder="1" applyAlignment="1">
      <alignment horizontal="center" vertical="center" wrapText="1"/>
    </xf>
    <xf numFmtId="49" fontId="63" fillId="4" borderId="439" xfId="53" applyNumberFormat="1" applyFont="1" applyFill="1" applyBorder="1" applyAlignment="1">
      <alignment horizontal="center" vertical="center" wrapText="1"/>
    </xf>
    <xf numFmtId="49" fontId="63" fillId="4" borderId="444" xfId="53" applyNumberFormat="1" applyFont="1" applyFill="1" applyBorder="1" applyAlignment="1">
      <alignment horizontal="center" vertical="center" wrapText="1"/>
    </xf>
    <xf numFmtId="0" fontId="63" fillId="4" borderId="454" xfId="53" applyFont="1" applyFill="1" applyBorder="1" applyAlignment="1">
      <alignment horizontal="center" vertical="center"/>
    </xf>
    <xf numFmtId="0" fontId="63" fillId="4" borderId="455" xfId="53" applyFont="1" applyFill="1" applyBorder="1" applyAlignment="1">
      <alignment horizontal="center" vertical="center"/>
    </xf>
    <xf numFmtId="0" fontId="168" fillId="2" borderId="0" xfId="53" applyFont="1" applyFill="1" applyBorder="1" applyAlignment="1">
      <alignment horizontal="left" vertical="top" wrapText="1"/>
    </xf>
    <xf numFmtId="0" fontId="172" fillId="2" borderId="0" xfId="55" applyFont="1" applyFill="1" applyBorder="1" applyAlignment="1">
      <alignment horizontal="left" vertical="top" wrapText="1"/>
    </xf>
    <xf numFmtId="0" fontId="15" fillId="4" borderId="205" xfId="53" applyFont="1" applyFill="1" applyBorder="1" applyAlignment="1">
      <alignment horizontal="left" vertical="center"/>
    </xf>
    <xf numFmtId="0" fontId="15" fillId="4" borderId="445" xfId="53" applyFont="1" applyFill="1" applyBorder="1" applyAlignment="1">
      <alignment horizontal="left" vertical="center"/>
    </xf>
    <xf numFmtId="0" fontId="46" fillId="4" borderId="205" xfId="53" applyFont="1" applyFill="1" applyBorder="1" applyAlignment="1">
      <alignment horizontal="left" vertical="center"/>
    </xf>
    <xf numFmtId="0" fontId="46" fillId="4" borderId="445" xfId="53" applyFont="1" applyFill="1" applyBorder="1" applyAlignment="1">
      <alignment horizontal="left" vertical="center"/>
    </xf>
    <xf numFmtId="0" fontId="171" fillId="2" borderId="430" xfId="55" applyFont="1" applyFill="1" applyBorder="1" applyAlignment="1">
      <alignment horizontal="left" vertical="top" wrapText="1"/>
    </xf>
    <xf numFmtId="0" fontId="85" fillId="4" borderId="247" xfId="27" applyFont="1" applyFill="1" applyBorder="1" applyAlignment="1">
      <alignment horizontal="center" vertical="center"/>
    </xf>
    <xf numFmtId="0" fontId="15" fillId="2" borderId="0" xfId="27" applyFont="1" applyFill="1" applyAlignment="1">
      <alignment horizontal="left" wrapText="1"/>
    </xf>
    <xf numFmtId="0" fontId="8" fillId="4" borderId="221" xfId="27" applyFont="1" applyFill="1" applyBorder="1" applyAlignment="1">
      <alignment horizontal="center" vertical="center"/>
    </xf>
    <xf numFmtId="0" fontId="8" fillId="4" borderId="221" xfId="27" applyFont="1" applyFill="1" applyBorder="1" applyAlignment="1">
      <alignment horizontal="center" vertical="center" wrapText="1"/>
    </xf>
    <xf numFmtId="0" fontId="11" fillId="4" borderId="71" xfId="37" applyFont="1" applyFill="1" applyBorder="1" applyAlignment="1">
      <alignment horizontal="center" vertical="center" wrapText="1"/>
    </xf>
    <xf numFmtId="0" fontId="11" fillId="4" borderId="247" xfId="37" applyFont="1" applyFill="1" applyBorder="1" applyAlignment="1">
      <alignment horizontal="center" vertical="center" wrapText="1"/>
    </xf>
    <xf numFmtId="0" fontId="8" fillId="4" borderId="222" xfId="27" applyFont="1" applyFill="1" applyBorder="1" applyAlignment="1">
      <alignment horizontal="center" vertical="center" wrapText="1"/>
    </xf>
    <xf numFmtId="0" fontId="11" fillId="4" borderId="72" xfId="37" applyFont="1" applyFill="1" applyBorder="1" applyAlignment="1">
      <alignment horizontal="center" vertical="center" wrapText="1"/>
    </xf>
    <xf numFmtId="0" fontId="11" fillId="4" borderId="248" xfId="37" applyFont="1" applyFill="1" applyBorder="1" applyAlignment="1">
      <alignment horizontal="center" vertical="center" wrapText="1"/>
    </xf>
    <xf numFmtId="0" fontId="8" fillId="4" borderId="71" xfId="27" applyFont="1" applyFill="1" applyBorder="1" applyAlignment="1">
      <alignment horizontal="center" vertical="center"/>
    </xf>
    <xf numFmtId="190" fontId="63" fillId="4" borderId="479" xfId="58" applyNumberFormat="1" applyFont="1" applyFill="1" applyBorder="1" applyAlignment="1">
      <alignment horizontal="center" vertical="center" wrapText="1"/>
    </xf>
    <xf numFmtId="190" fontId="63" fillId="4" borderId="480" xfId="58" applyNumberFormat="1" applyFont="1" applyFill="1" applyBorder="1" applyAlignment="1">
      <alignment horizontal="center" vertical="center" wrapText="1"/>
    </xf>
    <xf numFmtId="49" fontId="63" fillId="4" borderId="291" xfId="55" applyNumberFormat="1" applyFont="1" applyFill="1" applyBorder="1" applyAlignment="1">
      <alignment horizontal="center" vertical="center" wrapText="1"/>
    </xf>
    <xf numFmtId="49" fontId="63" fillId="4" borderId="326" xfId="55" applyNumberFormat="1" applyFont="1" applyFill="1" applyBorder="1" applyAlignment="1">
      <alignment horizontal="center" vertical="center" wrapText="1"/>
    </xf>
    <xf numFmtId="0" fontId="63" fillId="4" borderId="221" xfId="55" applyFont="1" applyFill="1" applyBorder="1" applyAlignment="1">
      <alignment horizontal="center" vertical="center" wrapText="1"/>
    </xf>
    <xf numFmtId="0" fontId="63" fillId="4" borderId="247" xfId="55" applyFont="1" applyFill="1" applyBorder="1" applyAlignment="1">
      <alignment horizontal="center" vertical="center" wrapText="1"/>
    </xf>
    <xf numFmtId="49" fontId="63" fillId="4" borderId="221" xfId="55" applyNumberFormat="1" applyFont="1" applyFill="1" applyBorder="1" applyAlignment="1">
      <alignment horizontal="center" vertical="center" wrapText="1"/>
    </xf>
    <xf numFmtId="49" fontId="63" fillId="4" borderId="247" xfId="55" applyNumberFormat="1" applyFont="1" applyFill="1" applyBorder="1" applyAlignment="1">
      <alignment horizontal="center" vertical="center" wrapText="1"/>
    </xf>
    <xf numFmtId="49" fontId="63" fillId="4" borderId="476" xfId="55" applyNumberFormat="1" applyFont="1" applyFill="1" applyBorder="1" applyAlignment="1">
      <alignment horizontal="center" vertical="center" wrapText="1"/>
    </xf>
    <xf numFmtId="49" fontId="63" fillId="4" borderId="477" xfId="55" applyNumberFormat="1" applyFont="1" applyFill="1" applyBorder="1" applyAlignment="1">
      <alignment horizontal="center" vertical="center" wrapText="1"/>
    </xf>
    <xf numFmtId="49" fontId="63" fillId="4" borderId="243" xfId="55" applyNumberFormat="1" applyFont="1" applyFill="1" applyBorder="1" applyAlignment="1">
      <alignment horizontal="center" vertical="center" wrapText="1"/>
    </xf>
    <xf numFmtId="49" fontId="63" fillId="4" borderId="246" xfId="55" applyNumberFormat="1" applyFont="1" applyFill="1" applyBorder="1" applyAlignment="1">
      <alignment horizontal="center" vertical="center" wrapText="1"/>
    </xf>
    <xf numFmtId="49" fontId="63" fillId="4" borderId="222" xfId="55" applyNumberFormat="1" applyFont="1" applyFill="1" applyBorder="1" applyAlignment="1">
      <alignment horizontal="center" vertical="center" wrapText="1"/>
    </xf>
    <xf numFmtId="49" fontId="63" fillId="4" borderId="248" xfId="55" applyNumberFormat="1" applyFont="1" applyFill="1" applyBorder="1" applyAlignment="1">
      <alignment horizontal="center" vertical="center" wrapText="1"/>
    </xf>
    <xf numFmtId="0" fontId="15" fillId="4" borderId="70" xfId="55" applyFont="1" applyFill="1" applyBorder="1" applyAlignment="1">
      <alignment horizontal="left" vertical="center"/>
    </xf>
    <xf numFmtId="0" fontId="15" fillId="4" borderId="71" xfId="55" applyFont="1" applyFill="1" applyBorder="1" applyAlignment="1">
      <alignment horizontal="left" vertical="center"/>
    </xf>
    <xf numFmtId="0" fontId="175" fillId="2" borderId="0" xfId="55" applyFont="1" applyFill="1" applyBorder="1" applyAlignment="1">
      <alignment horizontal="left" vertical="top" wrapText="1"/>
    </xf>
    <xf numFmtId="0" fontId="63" fillId="4" borderId="295" xfId="55" applyFont="1" applyFill="1" applyBorder="1" applyAlignment="1">
      <alignment horizontal="center" vertical="center" wrapText="1"/>
    </xf>
    <xf numFmtId="0" fontId="15" fillId="4" borderId="292" xfId="55" applyFont="1" applyFill="1" applyBorder="1" applyAlignment="1">
      <alignment horizontal="center" vertical="center" wrapText="1"/>
    </xf>
    <xf numFmtId="0" fontId="63" fillId="4" borderId="74" xfId="55" applyFont="1" applyFill="1" applyBorder="1" applyAlignment="1">
      <alignment horizontal="left" vertical="center"/>
    </xf>
    <xf numFmtId="0" fontId="63" fillId="4" borderId="75" xfId="55" applyFont="1" applyFill="1" applyBorder="1" applyAlignment="1">
      <alignment horizontal="left" vertical="center"/>
    </xf>
    <xf numFmtId="0" fontId="175" fillId="2" borderId="430" xfId="55" applyFont="1" applyFill="1" applyBorder="1" applyAlignment="1">
      <alignment horizontal="left" vertical="top" wrapText="1"/>
    </xf>
    <xf numFmtId="0" fontId="46" fillId="2" borderId="0" xfId="53" applyFont="1" applyFill="1" applyBorder="1" applyAlignment="1">
      <alignment horizontal="left" vertical="top" wrapText="1"/>
    </xf>
    <xf numFmtId="0" fontId="46" fillId="2" borderId="0" xfId="55" applyFont="1" applyFill="1" applyBorder="1" applyAlignment="1">
      <alignment horizontal="left" vertical="top" wrapText="1"/>
    </xf>
    <xf numFmtId="0" fontId="8" fillId="2" borderId="0" xfId="0" applyFont="1" applyFill="1" applyBorder="1" applyAlignment="1">
      <alignment horizontal="left" vertical="center" wrapText="1"/>
    </xf>
    <xf numFmtId="0" fontId="8" fillId="4" borderId="2"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15" fillId="2" borderId="0" xfId="0" applyFont="1" applyFill="1" applyBorder="1" applyAlignment="1">
      <alignment horizontal="left" vertical="center" wrapText="1"/>
    </xf>
    <xf numFmtId="0" fontId="53" fillId="0" borderId="0" xfId="59" applyFont="1" applyAlignment="1">
      <alignment horizontal="left" vertical="center" wrapText="1"/>
    </xf>
    <xf numFmtId="0" fontId="8" fillId="4" borderId="297" xfId="59" applyFont="1" applyFill="1" applyBorder="1" applyAlignment="1">
      <alignment horizontal="center" vertical="center" wrapText="1"/>
    </xf>
    <xf numFmtId="0" fontId="8" fillId="4" borderId="230" xfId="59" applyFont="1" applyFill="1" applyBorder="1" applyAlignment="1">
      <alignment horizontal="center" vertical="center" wrapText="1"/>
    </xf>
    <xf numFmtId="0" fontId="8" fillId="4" borderId="221" xfId="59" applyFont="1" applyFill="1" applyBorder="1" applyAlignment="1">
      <alignment horizontal="center" vertical="center" wrapText="1"/>
    </xf>
    <xf numFmtId="0" fontId="8" fillId="4" borderId="75" xfId="59" applyFont="1" applyFill="1" applyBorder="1" applyAlignment="1">
      <alignment horizontal="center" vertical="center" wrapText="1"/>
    </xf>
  </cellXfs>
  <cellStyles count="61">
    <cellStyle name="Comma" xfId="1" builtinId="3"/>
    <cellStyle name="Comma 14 2" xfId="58"/>
    <cellStyle name="Comma 2" xfId="19"/>
    <cellStyle name="Comma 2 2" xfId="25"/>
    <cellStyle name="Comma 2 2 2" xfId="40"/>
    <cellStyle name="Comma 2 3" xfId="57"/>
    <cellStyle name="Comma 2 5" xfId="56"/>
    <cellStyle name="Comma 282" xfId="7"/>
    <cellStyle name="Comma 283" xfId="32"/>
    <cellStyle name="Comma 285" xfId="52"/>
    <cellStyle name="Comma 3" xfId="24"/>
    <cellStyle name="Comma 3 2" xfId="6"/>
    <cellStyle name="Comma 3 3" xfId="30"/>
    <cellStyle name="Comma 4" xfId="39"/>
    <cellStyle name="Comma 4 3 2" xfId="46"/>
    <cellStyle name="Comma 5" xfId="45"/>
    <cellStyle name="Comma 6" xfId="44"/>
    <cellStyle name="Comma 7" xfId="47"/>
    <cellStyle name="Comma_Table 1 2" xfId="5"/>
    <cellStyle name="Comma_Table 1 2 2" xfId="9"/>
    <cellStyle name="Comma_Table 20-21" xfId="34"/>
    <cellStyle name="Comma_Table 41a-41b" xfId="54"/>
    <cellStyle name="Normal" xfId="0" builtinId="0"/>
    <cellStyle name="Normal 10 10 6" xfId="38"/>
    <cellStyle name="Normal 10 10 8 2 2 2 5" xfId="50"/>
    <cellStyle name="Normal 10 10 8 3 2 5" xfId="49"/>
    <cellStyle name="Normal 139" xfId="37"/>
    <cellStyle name="Normal 143" xfId="12"/>
    <cellStyle name="Normal 144" xfId="28"/>
    <cellStyle name="Normal 144 2" xfId="55"/>
    <cellStyle name="Normal 145" xfId="48"/>
    <cellStyle name="Normal 146" xfId="42"/>
    <cellStyle name="Normal 146 3" xfId="51"/>
    <cellStyle name="Normal 2" xfId="13"/>
    <cellStyle name="Normal 2 10" xfId="27"/>
    <cellStyle name="Normal 2 3" xfId="11"/>
    <cellStyle name="Normal 2 3 2" xfId="15"/>
    <cellStyle name="Normal 2 3 3" xfId="53"/>
    <cellStyle name="Normal 3" xfId="18"/>
    <cellStyle name="Normal 3 10" xfId="4"/>
    <cellStyle name="Normal 3 10 2" xfId="10"/>
    <cellStyle name="Normal 4" xfId="23"/>
    <cellStyle name="Normal 5" xfId="60"/>
    <cellStyle name="Normal 5 12" xfId="43"/>
    <cellStyle name="Normal 5 2" xfId="41"/>
    <cellStyle name="Normal_CGDD-Jan-09" xfId="17"/>
    <cellStyle name="Normal_GF98.xlw" xfId="16"/>
    <cellStyle name="Normal_ODCS" xfId="21"/>
    <cellStyle name="Normal_Quarterly BOP 2001" xfId="59"/>
    <cellStyle name="Normal_RHABMCPC010731" xfId="29"/>
    <cellStyle name="Normal_Sheet1" xfId="14"/>
    <cellStyle name="Normal_TAB2.11" xfId="36"/>
    <cellStyle name="Normal_Tab2.3" xfId="35"/>
    <cellStyle name="Normal_Table 1 2" xfId="3"/>
    <cellStyle name="Normal_Table 1 2 2" xfId="8"/>
    <cellStyle name="Normal_Table 20-21" xfId="33"/>
    <cellStyle name="Normal_Table 25f" xfId="20"/>
    <cellStyle name="Normal_Table 25f 2" xfId="22"/>
    <cellStyle name="Normal_Table 30" xfId="31"/>
    <cellStyle name="Percent" xfId="2" builtinId="5"/>
    <cellStyle name="Percent 2"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54.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externalLink" Target="externalLinks/externalLink21.xml"/><Relationship Id="rId138" Type="http://schemas.openxmlformats.org/officeDocument/2006/relationships/externalLink" Target="externalLinks/externalLink75.xml"/><Relationship Id="rId159" Type="http://schemas.openxmlformats.org/officeDocument/2006/relationships/externalLink" Target="externalLinks/externalLink96.xml"/><Relationship Id="rId170" Type="http://schemas.openxmlformats.org/officeDocument/2006/relationships/externalLink" Target="externalLinks/externalLink107.xml"/><Relationship Id="rId191" Type="http://schemas.openxmlformats.org/officeDocument/2006/relationships/externalLink" Target="externalLinks/externalLink128.xml"/><Relationship Id="rId205" Type="http://schemas.openxmlformats.org/officeDocument/2006/relationships/externalLink" Target="externalLinks/externalLink142.xml"/><Relationship Id="rId226" Type="http://schemas.openxmlformats.org/officeDocument/2006/relationships/externalLink" Target="externalLinks/externalLink163.xml"/><Relationship Id="rId247" Type="http://schemas.openxmlformats.org/officeDocument/2006/relationships/externalLink" Target="externalLinks/externalLink184.xml"/><Relationship Id="rId107" Type="http://schemas.openxmlformats.org/officeDocument/2006/relationships/externalLink" Target="externalLinks/externalLink44.xml"/><Relationship Id="rId268" Type="http://schemas.openxmlformats.org/officeDocument/2006/relationships/externalLink" Target="externalLinks/externalLink205.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externalLink" Target="externalLinks/externalLink11.xml"/><Relationship Id="rId128" Type="http://schemas.openxmlformats.org/officeDocument/2006/relationships/externalLink" Target="externalLinks/externalLink65.xml"/><Relationship Id="rId149" Type="http://schemas.openxmlformats.org/officeDocument/2006/relationships/externalLink" Target="externalLinks/externalLink86.xml"/><Relationship Id="rId5" Type="http://schemas.openxmlformats.org/officeDocument/2006/relationships/worksheet" Target="worksheets/sheet5.xml"/><Relationship Id="rId95" Type="http://schemas.openxmlformats.org/officeDocument/2006/relationships/externalLink" Target="externalLinks/externalLink32.xml"/><Relationship Id="rId160" Type="http://schemas.openxmlformats.org/officeDocument/2006/relationships/externalLink" Target="externalLinks/externalLink97.xml"/><Relationship Id="rId181" Type="http://schemas.openxmlformats.org/officeDocument/2006/relationships/externalLink" Target="externalLinks/externalLink118.xml"/><Relationship Id="rId216" Type="http://schemas.openxmlformats.org/officeDocument/2006/relationships/externalLink" Target="externalLinks/externalLink153.xml"/><Relationship Id="rId237" Type="http://schemas.openxmlformats.org/officeDocument/2006/relationships/externalLink" Target="externalLinks/externalLink174.xml"/><Relationship Id="rId258" Type="http://schemas.openxmlformats.org/officeDocument/2006/relationships/externalLink" Target="externalLinks/externalLink195.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externalLink" Target="externalLinks/externalLink1.xml"/><Relationship Id="rId118" Type="http://schemas.openxmlformats.org/officeDocument/2006/relationships/externalLink" Target="externalLinks/externalLink55.xml"/><Relationship Id="rId139" Type="http://schemas.openxmlformats.org/officeDocument/2006/relationships/externalLink" Target="externalLinks/externalLink76.xml"/><Relationship Id="rId85" Type="http://schemas.openxmlformats.org/officeDocument/2006/relationships/externalLink" Target="externalLinks/externalLink22.xml"/><Relationship Id="rId150" Type="http://schemas.openxmlformats.org/officeDocument/2006/relationships/externalLink" Target="externalLinks/externalLink87.xml"/><Relationship Id="rId171" Type="http://schemas.openxmlformats.org/officeDocument/2006/relationships/externalLink" Target="externalLinks/externalLink108.xml"/><Relationship Id="rId192" Type="http://schemas.openxmlformats.org/officeDocument/2006/relationships/externalLink" Target="externalLinks/externalLink129.xml"/><Relationship Id="rId206" Type="http://schemas.openxmlformats.org/officeDocument/2006/relationships/externalLink" Target="externalLinks/externalLink143.xml"/><Relationship Id="rId227" Type="http://schemas.openxmlformats.org/officeDocument/2006/relationships/externalLink" Target="externalLinks/externalLink164.xml"/><Relationship Id="rId248" Type="http://schemas.openxmlformats.org/officeDocument/2006/relationships/externalLink" Target="externalLinks/externalLink185.xml"/><Relationship Id="rId269" Type="http://schemas.openxmlformats.org/officeDocument/2006/relationships/theme" Target="theme/theme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externalLink" Target="externalLinks/externalLink45.xml"/><Relationship Id="rId129" Type="http://schemas.openxmlformats.org/officeDocument/2006/relationships/externalLink" Target="externalLinks/externalLink66.xml"/><Relationship Id="rId54" Type="http://schemas.openxmlformats.org/officeDocument/2006/relationships/worksheet" Target="worksheets/sheet54.xml"/><Relationship Id="rId75" Type="http://schemas.openxmlformats.org/officeDocument/2006/relationships/externalLink" Target="externalLinks/externalLink12.xml"/><Relationship Id="rId96" Type="http://schemas.openxmlformats.org/officeDocument/2006/relationships/externalLink" Target="externalLinks/externalLink33.xml"/><Relationship Id="rId140" Type="http://schemas.openxmlformats.org/officeDocument/2006/relationships/externalLink" Target="externalLinks/externalLink77.xml"/><Relationship Id="rId161" Type="http://schemas.openxmlformats.org/officeDocument/2006/relationships/externalLink" Target="externalLinks/externalLink98.xml"/><Relationship Id="rId182" Type="http://schemas.openxmlformats.org/officeDocument/2006/relationships/externalLink" Target="externalLinks/externalLink119.xml"/><Relationship Id="rId217" Type="http://schemas.openxmlformats.org/officeDocument/2006/relationships/externalLink" Target="externalLinks/externalLink154.xml"/><Relationship Id="rId6" Type="http://schemas.openxmlformats.org/officeDocument/2006/relationships/worksheet" Target="worksheets/sheet6.xml"/><Relationship Id="rId238" Type="http://schemas.openxmlformats.org/officeDocument/2006/relationships/externalLink" Target="externalLinks/externalLink175.xml"/><Relationship Id="rId259" Type="http://schemas.openxmlformats.org/officeDocument/2006/relationships/externalLink" Target="externalLinks/externalLink196.xml"/><Relationship Id="rId23" Type="http://schemas.openxmlformats.org/officeDocument/2006/relationships/worksheet" Target="worksheets/sheet23.xml"/><Relationship Id="rId119" Type="http://schemas.openxmlformats.org/officeDocument/2006/relationships/externalLink" Target="externalLinks/externalLink56.xml"/><Relationship Id="rId270" Type="http://schemas.openxmlformats.org/officeDocument/2006/relationships/styles" Target="style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externalLink" Target="externalLinks/externalLink2.xml"/><Relationship Id="rId81" Type="http://schemas.openxmlformats.org/officeDocument/2006/relationships/externalLink" Target="externalLinks/externalLink18.xml"/><Relationship Id="rId86" Type="http://schemas.openxmlformats.org/officeDocument/2006/relationships/externalLink" Target="externalLinks/externalLink23.xml"/><Relationship Id="rId130" Type="http://schemas.openxmlformats.org/officeDocument/2006/relationships/externalLink" Target="externalLinks/externalLink67.xml"/><Relationship Id="rId135" Type="http://schemas.openxmlformats.org/officeDocument/2006/relationships/externalLink" Target="externalLinks/externalLink72.xml"/><Relationship Id="rId151" Type="http://schemas.openxmlformats.org/officeDocument/2006/relationships/externalLink" Target="externalLinks/externalLink88.xml"/><Relationship Id="rId156" Type="http://schemas.openxmlformats.org/officeDocument/2006/relationships/externalLink" Target="externalLinks/externalLink93.xml"/><Relationship Id="rId177" Type="http://schemas.openxmlformats.org/officeDocument/2006/relationships/externalLink" Target="externalLinks/externalLink114.xml"/><Relationship Id="rId198" Type="http://schemas.openxmlformats.org/officeDocument/2006/relationships/externalLink" Target="externalLinks/externalLink135.xml"/><Relationship Id="rId172" Type="http://schemas.openxmlformats.org/officeDocument/2006/relationships/externalLink" Target="externalLinks/externalLink109.xml"/><Relationship Id="rId193" Type="http://schemas.openxmlformats.org/officeDocument/2006/relationships/externalLink" Target="externalLinks/externalLink130.xml"/><Relationship Id="rId202" Type="http://schemas.openxmlformats.org/officeDocument/2006/relationships/externalLink" Target="externalLinks/externalLink139.xml"/><Relationship Id="rId207" Type="http://schemas.openxmlformats.org/officeDocument/2006/relationships/externalLink" Target="externalLinks/externalLink144.xml"/><Relationship Id="rId223" Type="http://schemas.openxmlformats.org/officeDocument/2006/relationships/externalLink" Target="externalLinks/externalLink160.xml"/><Relationship Id="rId228" Type="http://schemas.openxmlformats.org/officeDocument/2006/relationships/externalLink" Target="externalLinks/externalLink165.xml"/><Relationship Id="rId244" Type="http://schemas.openxmlformats.org/officeDocument/2006/relationships/externalLink" Target="externalLinks/externalLink181.xml"/><Relationship Id="rId249" Type="http://schemas.openxmlformats.org/officeDocument/2006/relationships/externalLink" Target="externalLinks/externalLink1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46.xml"/><Relationship Id="rId260" Type="http://schemas.openxmlformats.org/officeDocument/2006/relationships/externalLink" Target="externalLinks/externalLink197.xml"/><Relationship Id="rId265" Type="http://schemas.openxmlformats.org/officeDocument/2006/relationships/externalLink" Target="externalLinks/externalLink202.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3.xml"/><Relationship Id="rId97" Type="http://schemas.openxmlformats.org/officeDocument/2006/relationships/externalLink" Target="externalLinks/externalLink34.xml"/><Relationship Id="rId104" Type="http://schemas.openxmlformats.org/officeDocument/2006/relationships/externalLink" Target="externalLinks/externalLink41.xml"/><Relationship Id="rId120" Type="http://schemas.openxmlformats.org/officeDocument/2006/relationships/externalLink" Target="externalLinks/externalLink57.xml"/><Relationship Id="rId125" Type="http://schemas.openxmlformats.org/officeDocument/2006/relationships/externalLink" Target="externalLinks/externalLink62.xml"/><Relationship Id="rId141" Type="http://schemas.openxmlformats.org/officeDocument/2006/relationships/externalLink" Target="externalLinks/externalLink78.xml"/><Relationship Id="rId146" Type="http://schemas.openxmlformats.org/officeDocument/2006/relationships/externalLink" Target="externalLinks/externalLink83.xml"/><Relationship Id="rId167" Type="http://schemas.openxmlformats.org/officeDocument/2006/relationships/externalLink" Target="externalLinks/externalLink104.xml"/><Relationship Id="rId188" Type="http://schemas.openxmlformats.org/officeDocument/2006/relationships/externalLink" Target="externalLinks/externalLink125.xml"/><Relationship Id="rId7" Type="http://schemas.openxmlformats.org/officeDocument/2006/relationships/worksheet" Target="worksheets/sheet7.xml"/><Relationship Id="rId71" Type="http://schemas.openxmlformats.org/officeDocument/2006/relationships/externalLink" Target="externalLinks/externalLink8.xml"/><Relationship Id="rId92" Type="http://schemas.openxmlformats.org/officeDocument/2006/relationships/externalLink" Target="externalLinks/externalLink29.xml"/><Relationship Id="rId162" Type="http://schemas.openxmlformats.org/officeDocument/2006/relationships/externalLink" Target="externalLinks/externalLink99.xml"/><Relationship Id="rId183" Type="http://schemas.openxmlformats.org/officeDocument/2006/relationships/externalLink" Target="externalLinks/externalLink120.xml"/><Relationship Id="rId213" Type="http://schemas.openxmlformats.org/officeDocument/2006/relationships/externalLink" Target="externalLinks/externalLink150.xml"/><Relationship Id="rId218" Type="http://schemas.openxmlformats.org/officeDocument/2006/relationships/externalLink" Target="externalLinks/externalLink155.xml"/><Relationship Id="rId234" Type="http://schemas.openxmlformats.org/officeDocument/2006/relationships/externalLink" Target="externalLinks/externalLink171.xml"/><Relationship Id="rId239" Type="http://schemas.openxmlformats.org/officeDocument/2006/relationships/externalLink" Target="externalLinks/externalLink176.xml"/><Relationship Id="rId2" Type="http://schemas.openxmlformats.org/officeDocument/2006/relationships/worksheet" Target="worksheets/sheet2.xml"/><Relationship Id="rId29" Type="http://schemas.openxmlformats.org/officeDocument/2006/relationships/worksheet" Target="worksheets/sheet29.xml"/><Relationship Id="rId250" Type="http://schemas.openxmlformats.org/officeDocument/2006/relationships/externalLink" Target="externalLinks/externalLink187.xml"/><Relationship Id="rId255" Type="http://schemas.openxmlformats.org/officeDocument/2006/relationships/externalLink" Target="externalLinks/externalLink192.xml"/><Relationship Id="rId271" Type="http://schemas.openxmlformats.org/officeDocument/2006/relationships/sharedStrings" Target="sharedStrings.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3.xml"/><Relationship Id="rId87" Type="http://schemas.openxmlformats.org/officeDocument/2006/relationships/externalLink" Target="externalLinks/externalLink24.xml"/><Relationship Id="rId110" Type="http://schemas.openxmlformats.org/officeDocument/2006/relationships/externalLink" Target="externalLinks/externalLink47.xml"/><Relationship Id="rId115" Type="http://schemas.openxmlformats.org/officeDocument/2006/relationships/externalLink" Target="externalLinks/externalLink52.xml"/><Relationship Id="rId131" Type="http://schemas.openxmlformats.org/officeDocument/2006/relationships/externalLink" Target="externalLinks/externalLink68.xml"/><Relationship Id="rId136" Type="http://schemas.openxmlformats.org/officeDocument/2006/relationships/externalLink" Target="externalLinks/externalLink73.xml"/><Relationship Id="rId157" Type="http://schemas.openxmlformats.org/officeDocument/2006/relationships/externalLink" Target="externalLinks/externalLink94.xml"/><Relationship Id="rId178" Type="http://schemas.openxmlformats.org/officeDocument/2006/relationships/externalLink" Target="externalLinks/externalLink115.xml"/><Relationship Id="rId61" Type="http://schemas.openxmlformats.org/officeDocument/2006/relationships/worksheet" Target="worksheets/sheet61.xml"/><Relationship Id="rId82" Type="http://schemas.openxmlformats.org/officeDocument/2006/relationships/externalLink" Target="externalLinks/externalLink19.xml"/><Relationship Id="rId152" Type="http://schemas.openxmlformats.org/officeDocument/2006/relationships/externalLink" Target="externalLinks/externalLink89.xml"/><Relationship Id="rId173" Type="http://schemas.openxmlformats.org/officeDocument/2006/relationships/externalLink" Target="externalLinks/externalLink110.xml"/><Relationship Id="rId194" Type="http://schemas.openxmlformats.org/officeDocument/2006/relationships/externalLink" Target="externalLinks/externalLink131.xml"/><Relationship Id="rId199" Type="http://schemas.openxmlformats.org/officeDocument/2006/relationships/externalLink" Target="externalLinks/externalLink136.xml"/><Relationship Id="rId203" Type="http://schemas.openxmlformats.org/officeDocument/2006/relationships/externalLink" Target="externalLinks/externalLink140.xml"/><Relationship Id="rId208" Type="http://schemas.openxmlformats.org/officeDocument/2006/relationships/externalLink" Target="externalLinks/externalLink145.xml"/><Relationship Id="rId229" Type="http://schemas.openxmlformats.org/officeDocument/2006/relationships/externalLink" Target="externalLinks/externalLink166.xml"/><Relationship Id="rId19" Type="http://schemas.openxmlformats.org/officeDocument/2006/relationships/worksheet" Target="worksheets/sheet19.xml"/><Relationship Id="rId224" Type="http://schemas.openxmlformats.org/officeDocument/2006/relationships/externalLink" Target="externalLinks/externalLink161.xml"/><Relationship Id="rId240" Type="http://schemas.openxmlformats.org/officeDocument/2006/relationships/externalLink" Target="externalLinks/externalLink177.xml"/><Relationship Id="rId245" Type="http://schemas.openxmlformats.org/officeDocument/2006/relationships/externalLink" Target="externalLinks/externalLink182.xml"/><Relationship Id="rId261" Type="http://schemas.openxmlformats.org/officeDocument/2006/relationships/externalLink" Target="externalLinks/externalLink198.xml"/><Relationship Id="rId266" Type="http://schemas.openxmlformats.org/officeDocument/2006/relationships/externalLink" Target="externalLinks/externalLink203.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14.xml"/><Relationship Id="rId100" Type="http://schemas.openxmlformats.org/officeDocument/2006/relationships/externalLink" Target="externalLinks/externalLink37.xml"/><Relationship Id="rId105" Type="http://schemas.openxmlformats.org/officeDocument/2006/relationships/externalLink" Target="externalLinks/externalLink42.xml"/><Relationship Id="rId126" Type="http://schemas.openxmlformats.org/officeDocument/2006/relationships/externalLink" Target="externalLinks/externalLink63.xml"/><Relationship Id="rId147" Type="http://schemas.openxmlformats.org/officeDocument/2006/relationships/externalLink" Target="externalLinks/externalLink84.xml"/><Relationship Id="rId168" Type="http://schemas.openxmlformats.org/officeDocument/2006/relationships/externalLink" Target="externalLinks/externalLink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9.xml"/><Relationship Id="rId93" Type="http://schemas.openxmlformats.org/officeDocument/2006/relationships/externalLink" Target="externalLinks/externalLink30.xml"/><Relationship Id="rId98" Type="http://schemas.openxmlformats.org/officeDocument/2006/relationships/externalLink" Target="externalLinks/externalLink35.xml"/><Relationship Id="rId121" Type="http://schemas.openxmlformats.org/officeDocument/2006/relationships/externalLink" Target="externalLinks/externalLink58.xml"/><Relationship Id="rId142" Type="http://schemas.openxmlformats.org/officeDocument/2006/relationships/externalLink" Target="externalLinks/externalLink79.xml"/><Relationship Id="rId163" Type="http://schemas.openxmlformats.org/officeDocument/2006/relationships/externalLink" Target="externalLinks/externalLink100.xml"/><Relationship Id="rId184" Type="http://schemas.openxmlformats.org/officeDocument/2006/relationships/externalLink" Target="externalLinks/externalLink121.xml"/><Relationship Id="rId189" Type="http://schemas.openxmlformats.org/officeDocument/2006/relationships/externalLink" Target="externalLinks/externalLink126.xml"/><Relationship Id="rId219" Type="http://schemas.openxmlformats.org/officeDocument/2006/relationships/externalLink" Target="externalLinks/externalLink156.xml"/><Relationship Id="rId3" Type="http://schemas.openxmlformats.org/officeDocument/2006/relationships/worksheet" Target="worksheets/sheet3.xml"/><Relationship Id="rId214" Type="http://schemas.openxmlformats.org/officeDocument/2006/relationships/externalLink" Target="externalLinks/externalLink151.xml"/><Relationship Id="rId230" Type="http://schemas.openxmlformats.org/officeDocument/2006/relationships/externalLink" Target="externalLinks/externalLink167.xml"/><Relationship Id="rId235" Type="http://schemas.openxmlformats.org/officeDocument/2006/relationships/externalLink" Target="externalLinks/externalLink172.xml"/><Relationship Id="rId251" Type="http://schemas.openxmlformats.org/officeDocument/2006/relationships/externalLink" Target="externalLinks/externalLink188.xml"/><Relationship Id="rId256" Type="http://schemas.openxmlformats.org/officeDocument/2006/relationships/externalLink" Target="externalLinks/externalLink19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4.xml"/><Relationship Id="rId116" Type="http://schemas.openxmlformats.org/officeDocument/2006/relationships/externalLink" Target="externalLinks/externalLink53.xml"/><Relationship Id="rId137" Type="http://schemas.openxmlformats.org/officeDocument/2006/relationships/externalLink" Target="externalLinks/externalLink74.xml"/><Relationship Id="rId158" Type="http://schemas.openxmlformats.org/officeDocument/2006/relationships/externalLink" Target="externalLinks/externalLink95.xml"/><Relationship Id="rId272"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externalLink" Target="externalLinks/externalLink20.xml"/><Relationship Id="rId88" Type="http://schemas.openxmlformats.org/officeDocument/2006/relationships/externalLink" Target="externalLinks/externalLink25.xml"/><Relationship Id="rId111" Type="http://schemas.openxmlformats.org/officeDocument/2006/relationships/externalLink" Target="externalLinks/externalLink48.xml"/><Relationship Id="rId132" Type="http://schemas.openxmlformats.org/officeDocument/2006/relationships/externalLink" Target="externalLinks/externalLink69.xml"/><Relationship Id="rId153" Type="http://schemas.openxmlformats.org/officeDocument/2006/relationships/externalLink" Target="externalLinks/externalLink90.xml"/><Relationship Id="rId174" Type="http://schemas.openxmlformats.org/officeDocument/2006/relationships/externalLink" Target="externalLinks/externalLink111.xml"/><Relationship Id="rId179" Type="http://schemas.openxmlformats.org/officeDocument/2006/relationships/externalLink" Target="externalLinks/externalLink116.xml"/><Relationship Id="rId195" Type="http://schemas.openxmlformats.org/officeDocument/2006/relationships/externalLink" Target="externalLinks/externalLink132.xml"/><Relationship Id="rId209" Type="http://schemas.openxmlformats.org/officeDocument/2006/relationships/externalLink" Target="externalLinks/externalLink146.xml"/><Relationship Id="rId190" Type="http://schemas.openxmlformats.org/officeDocument/2006/relationships/externalLink" Target="externalLinks/externalLink127.xml"/><Relationship Id="rId204" Type="http://schemas.openxmlformats.org/officeDocument/2006/relationships/externalLink" Target="externalLinks/externalLink141.xml"/><Relationship Id="rId220" Type="http://schemas.openxmlformats.org/officeDocument/2006/relationships/externalLink" Target="externalLinks/externalLink157.xml"/><Relationship Id="rId225" Type="http://schemas.openxmlformats.org/officeDocument/2006/relationships/externalLink" Target="externalLinks/externalLink162.xml"/><Relationship Id="rId241" Type="http://schemas.openxmlformats.org/officeDocument/2006/relationships/externalLink" Target="externalLinks/externalLink178.xml"/><Relationship Id="rId246" Type="http://schemas.openxmlformats.org/officeDocument/2006/relationships/externalLink" Target="externalLinks/externalLink183.xml"/><Relationship Id="rId267" Type="http://schemas.openxmlformats.org/officeDocument/2006/relationships/externalLink" Target="externalLinks/externalLink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43.xml"/><Relationship Id="rId127" Type="http://schemas.openxmlformats.org/officeDocument/2006/relationships/externalLink" Target="externalLinks/externalLink64.xml"/><Relationship Id="rId262" Type="http://schemas.openxmlformats.org/officeDocument/2006/relationships/externalLink" Target="externalLinks/externalLink199.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externalLink" Target="externalLinks/externalLink10.xml"/><Relationship Id="rId78" Type="http://schemas.openxmlformats.org/officeDocument/2006/relationships/externalLink" Target="externalLinks/externalLink15.xml"/><Relationship Id="rId94" Type="http://schemas.openxmlformats.org/officeDocument/2006/relationships/externalLink" Target="externalLinks/externalLink31.xml"/><Relationship Id="rId99" Type="http://schemas.openxmlformats.org/officeDocument/2006/relationships/externalLink" Target="externalLinks/externalLink36.xml"/><Relationship Id="rId101" Type="http://schemas.openxmlformats.org/officeDocument/2006/relationships/externalLink" Target="externalLinks/externalLink38.xml"/><Relationship Id="rId122" Type="http://schemas.openxmlformats.org/officeDocument/2006/relationships/externalLink" Target="externalLinks/externalLink59.xml"/><Relationship Id="rId143" Type="http://schemas.openxmlformats.org/officeDocument/2006/relationships/externalLink" Target="externalLinks/externalLink80.xml"/><Relationship Id="rId148" Type="http://schemas.openxmlformats.org/officeDocument/2006/relationships/externalLink" Target="externalLinks/externalLink85.xml"/><Relationship Id="rId164" Type="http://schemas.openxmlformats.org/officeDocument/2006/relationships/externalLink" Target="externalLinks/externalLink101.xml"/><Relationship Id="rId169" Type="http://schemas.openxmlformats.org/officeDocument/2006/relationships/externalLink" Target="externalLinks/externalLink106.xml"/><Relationship Id="rId185" Type="http://schemas.openxmlformats.org/officeDocument/2006/relationships/externalLink" Target="externalLinks/externalLink122.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17.xml"/><Relationship Id="rId210" Type="http://schemas.openxmlformats.org/officeDocument/2006/relationships/externalLink" Target="externalLinks/externalLink147.xml"/><Relationship Id="rId215" Type="http://schemas.openxmlformats.org/officeDocument/2006/relationships/externalLink" Target="externalLinks/externalLink152.xml"/><Relationship Id="rId236" Type="http://schemas.openxmlformats.org/officeDocument/2006/relationships/externalLink" Target="externalLinks/externalLink173.xml"/><Relationship Id="rId257" Type="http://schemas.openxmlformats.org/officeDocument/2006/relationships/externalLink" Target="externalLinks/externalLink194.xml"/><Relationship Id="rId26" Type="http://schemas.openxmlformats.org/officeDocument/2006/relationships/worksheet" Target="worksheets/sheet26.xml"/><Relationship Id="rId231" Type="http://schemas.openxmlformats.org/officeDocument/2006/relationships/externalLink" Target="externalLinks/externalLink168.xml"/><Relationship Id="rId252" Type="http://schemas.openxmlformats.org/officeDocument/2006/relationships/externalLink" Target="externalLinks/externalLink189.xml"/><Relationship Id="rId47" Type="http://schemas.openxmlformats.org/officeDocument/2006/relationships/worksheet" Target="worksheets/sheet47.xml"/><Relationship Id="rId68" Type="http://schemas.openxmlformats.org/officeDocument/2006/relationships/externalLink" Target="externalLinks/externalLink5.xml"/><Relationship Id="rId89" Type="http://schemas.openxmlformats.org/officeDocument/2006/relationships/externalLink" Target="externalLinks/externalLink26.xml"/><Relationship Id="rId112" Type="http://schemas.openxmlformats.org/officeDocument/2006/relationships/externalLink" Target="externalLinks/externalLink49.xml"/><Relationship Id="rId133" Type="http://schemas.openxmlformats.org/officeDocument/2006/relationships/externalLink" Target="externalLinks/externalLink70.xml"/><Relationship Id="rId154" Type="http://schemas.openxmlformats.org/officeDocument/2006/relationships/externalLink" Target="externalLinks/externalLink91.xml"/><Relationship Id="rId175" Type="http://schemas.openxmlformats.org/officeDocument/2006/relationships/externalLink" Target="externalLinks/externalLink112.xml"/><Relationship Id="rId196" Type="http://schemas.openxmlformats.org/officeDocument/2006/relationships/externalLink" Target="externalLinks/externalLink133.xml"/><Relationship Id="rId200" Type="http://schemas.openxmlformats.org/officeDocument/2006/relationships/externalLink" Target="externalLinks/externalLink137.xml"/><Relationship Id="rId16" Type="http://schemas.openxmlformats.org/officeDocument/2006/relationships/worksheet" Target="worksheets/sheet16.xml"/><Relationship Id="rId221" Type="http://schemas.openxmlformats.org/officeDocument/2006/relationships/externalLink" Target="externalLinks/externalLink158.xml"/><Relationship Id="rId242" Type="http://schemas.openxmlformats.org/officeDocument/2006/relationships/externalLink" Target="externalLinks/externalLink179.xml"/><Relationship Id="rId263" Type="http://schemas.openxmlformats.org/officeDocument/2006/relationships/externalLink" Target="externalLinks/externalLink200.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externalLink" Target="externalLinks/externalLink16.xml"/><Relationship Id="rId102" Type="http://schemas.openxmlformats.org/officeDocument/2006/relationships/externalLink" Target="externalLinks/externalLink39.xml"/><Relationship Id="rId123" Type="http://schemas.openxmlformats.org/officeDocument/2006/relationships/externalLink" Target="externalLinks/externalLink60.xml"/><Relationship Id="rId144" Type="http://schemas.openxmlformats.org/officeDocument/2006/relationships/externalLink" Target="externalLinks/externalLink81.xml"/><Relationship Id="rId90" Type="http://schemas.openxmlformats.org/officeDocument/2006/relationships/externalLink" Target="externalLinks/externalLink27.xml"/><Relationship Id="rId165" Type="http://schemas.openxmlformats.org/officeDocument/2006/relationships/externalLink" Target="externalLinks/externalLink102.xml"/><Relationship Id="rId186" Type="http://schemas.openxmlformats.org/officeDocument/2006/relationships/externalLink" Target="externalLinks/externalLink123.xml"/><Relationship Id="rId211" Type="http://schemas.openxmlformats.org/officeDocument/2006/relationships/externalLink" Target="externalLinks/externalLink148.xml"/><Relationship Id="rId232" Type="http://schemas.openxmlformats.org/officeDocument/2006/relationships/externalLink" Target="externalLinks/externalLink169.xml"/><Relationship Id="rId253" Type="http://schemas.openxmlformats.org/officeDocument/2006/relationships/externalLink" Target="externalLinks/externalLink190.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externalLink" Target="externalLinks/externalLink6.xml"/><Relationship Id="rId113" Type="http://schemas.openxmlformats.org/officeDocument/2006/relationships/externalLink" Target="externalLinks/externalLink50.xml"/><Relationship Id="rId134" Type="http://schemas.openxmlformats.org/officeDocument/2006/relationships/externalLink" Target="externalLinks/externalLink71.xml"/><Relationship Id="rId80" Type="http://schemas.openxmlformats.org/officeDocument/2006/relationships/externalLink" Target="externalLinks/externalLink17.xml"/><Relationship Id="rId155" Type="http://schemas.openxmlformats.org/officeDocument/2006/relationships/externalLink" Target="externalLinks/externalLink92.xml"/><Relationship Id="rId176" Type="http://schemas.openxmlformats.org/officeDocument/2006/relationships/externalLink" Target="externalLinks/externalLink113.xml"/><Relationship Id="rId197" Type="http://schemas.openxmlformats.org/officeDocument/2006/relationships/externalLink" Target="externalLinks/externalLink134.xml"/><Relationship Id="rId201" Type="http://schemas.openxmlformats.org/officeDocument/2006/relationships/externalLink" Target="externalLinks/externalLink138.xml"/><Relationship Id="rId222" Type="http://schemas.openxmlformats.org/officeDocument/2006/relationships/externalLink" Target="externalLinks/externalLink159.xml"/><Relationship Id="rId243" Type="http://schemas.openxmlformats.org/officeDocument/2006/relationships/externalLink" Target="externalLinks/externalLink180.xml"/><Relationship Id="rId264" Type="http://schemas.openxmlformats.org/officeDocument/2006/relationships/externalLink" Target="externalLinks/externalLink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40.xml"/><Relationship Id="rId124" Type="http://schemas.openxmlformats.org/officeDocument/2006/relationships/externalLink" Target="externalLinks/externalLink61.xml"/><Relationship Id="rId70" Type="http://schemas.openxmlformats.org/officeDocument/2006/relationships/externalLink" Target="externalLinks/externalLink7.xml"/><Relationship Id="rId91" Type="http://schemas.openxmlformats.org/officeDocument/2006/relationships/externalLink" Target="externalLinks/externalLink28.xml"/><Relationship Id="rId145" Type="http://schemas.openxmlformats.org/officeDocument/2006/relationships/externalLink" Target="externalLinks/externalLink82.xml"/><Relationship Id="rId166" Type="http://schemas.openxmlformats.org/officeDocument/2006/relationships/externalLink" Target="externalLinks/externalLink103.xml"/><Relationship Id="rId187" Type="http://schemas.openxmlformats.org/officeDocument/2006/relationships/externalLink" Target="externalLinks/externalLink124.xml"/><Relationship Id="rId1" Type="http://schemas.openxmlformats.org/officeDocument/2006/relationships/worksheet" Target="worksheets/sheet1.xml"/><Relationship Id="rId212" Type="http://schemas.openxmlformats.org/officeDocument/2006/relationships/externalLink" Target="externalLinks/externalLink149.xml"/><Relationship Id="rId233" Type="http://schemas.openxmlformats.org/officeDocument/2006/relationships/externalLink" Target="externalLinks/externalLink170.xml"/><Relationship Id="rId254" Type="http://schemas.openxmlformats.org/officeDocument/2006/relationships/externalLink" Target="externalLinks/externalLink19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5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Backup\NAM\Current\NADEB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xt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CMR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bom.mu/data/FMAD/Off%20Quote/2010/Nov-10/Copy%20of%20OFF%20%20QUO%20%2030%20%20NOVEMBER%20%20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sta\DATA\NGA\Current\NGA-r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sta\NGA%20local\scenario%20III\STA-ins\NGCP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ATOS\series\afiliad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2\AFR\DATA\NAM\Current\MISSION%202004\MACRO_BASELINE\NAMMONEY_BA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sta\WIN\TEMP\MFLOW9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GWN03P\AFR\DATA\ZMB\Monetary\2006\MONETARY%20PROJECTIONS\Monetary%20Projection,%202006-2012-High7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afr\ethiopia0800\other\s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sta\Documents%20and%20Settings\LABREGO\My%20Local%20Documents\Ecuador\ecubopLate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PDR\WIN\TEMP\BOP9703_stres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Data\FMAD\Off%20Quote\2010\Nov-10\Copy%20of%20OFF%20%20QUO%20%2030%20%20NOVEMBER%20%20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ata\FMAD\Off%20Quote\2010\Nov-10\Copy%20of%20OFF%20%20QUO%20%2030%20%20NOVEMBER%20%2020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ata/FMAD/Off%20Quote/2010/Nov-10/Copy%20of%20OFF%20%20QUO%20%2030%20%20NOVEMBER%20%2020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AFR\DATA\ZMB\CURRENT\Real\ZMBREAL%20inactive%20sheets%20removed%20Jul%2020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DATA\GR\Old%20FR%20Directory\Quota%20Information\secretariat\11REV%20CQ.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PDR\My%20Documents\GHBopbaseline0515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GWN03P\AFR\WIN\Temporary%20Internet%20Files\OLKB3B5\RED2001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sta\Documents%20and%20Settings\FINANCE\My%20Documents\Forecasting%20Model_v2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PDR\Personal\HIPC\Mali2000\Fund\NPV-CAL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OCUME~1/jenchu/LOCALS~1/Temp/TD_80/f63edd01/Attach/BUG10183/Format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1\jenchu\LOCALS~1\Temp\TD_80\f63edd01\Attach\BUG10183\Format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DOCUME~1\user\LOCALS~1\Temp\Table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U:\RESEARCH\New%20MSurvey\Private\TEST\RevRet\Format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RESEARCH\New%20MSurvey\Private\TEST\RevRet\Format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New%20MSurvey/Private/TEST/RevRet/Format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ata1\pdr\Documents%20and%20Settings\lgiorgianni\Local%20Settings\Temporary%20Internet%20Files\OLK45\DNCFP\Recursos\Proyrena\Anual\2002\Alt4_Proy20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OCUME~1\wb231996\LOCALS~1\Temp\Cameroon\DSA\Cam_Relief.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ata1\sta\dd\Zambia\PRGF_2nd%20rev\BP\PRGF%202nd%20Rev_BP_Table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DOCUME~1\wb231996\LOCALS~1\Temp\WIN\Temporary%20Internet%20Files\OLK11E1\Cam_IDAassis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OCUME~1\wb231996\LOCALS~1\Temp\joe\Guinea%20Bissau\Guinea-Bissau\Guinea%20Bissau_mdb.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ATA1\PDR\DOCUME~1\wb214064\LOCALS~1\Temp\Topping-Up%202002%20-15%2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DOCUME~1\wb231996\LOCALS~1\Temp\DATA\SEN\Bopfiles\SNBOPlas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bom.intnet.mu/DOCUME~1/jenchu/LOCALS~1/Temp/TD_80/f63edd01/Attach/BUG10183/Format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CD-BOP-v2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PSGWN03P\AFR\WIN\Temporary%20Internet%20Files\OLK1060\dsa\Costing%202000\new\Convertor%2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P:\DOCUME~1\jenchu\LOCALS~1\Temp\TD_80\f63edd01\Attach\BUG10183\Formatn.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AFR\Documents%20and%20Settings\gbagattini\Local%20Settings\Temporary%20Internet%20Files\OLK10\ZMBBOP%20PRGF-v7-LOI.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U:\DOCUME~1\jenchu\LOCALS~1\Temp\TD_80\f63edd01\Attach\BUG10183\Format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Div2/ChartPack/Presentation%20Chartpack/Equities/Equities/charts%2042-47%20Equity%20markets%20&amp;%20sector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Div2\ChartPack\Presentation%20Chartpack\Equities\Equities\charts%2042-47%20Equity%20markets%20&amp;%20sector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L:\Documents%20and%20Settings\ABALDINI\Local%20Settings\Temporary%20Internet%20Files\OLK14\MwiINTEG.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AFR\DRAFTS\SK\JZ\Zmb\General\ZMBSTA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Finance\monthly\2005\09\BOM\Loan&amp;Deposits%20analysis0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G:\Documents%20and%20Settings\ellanah\Desktop\Indicator%20Q4%202011\Trade%20Indicator\2009\indicator%20qr109\BOM10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ocuments%20and%20Settings\ellanah\Desktop\Indicator%20Q4%202011\Trade%20Indicator\2009\indicator%20qr109\BOM10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s-nwsrv\DATA\DIV5\Countries\US\MPC%20CHARTS\MPCJUL0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a1\sta\Documents%20and%20Settings\pakatu\Local%20Settings\Temporary%20Internet%20Files\OLKBF\Standard%20SR%20table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DOCUME~1\wb231996\LOCALS~1\Temp\DATA\STP\WORK\non-oil\stpsei%20oi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GWN03P\AFR\WIN\Temporary%20Internet%20Files\OLK1060\Niger%20Multilateral%20Relief%2010-3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1\sta\Colombia\WEO\GEEColombiaOct200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1\sta\DATA\MLI\Current\MLIBO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MISSION_2000\RED\Red_rea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bommsg1/BOPS-CUR/Indicators/External%20Trade/bom3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BOPS-CUR\Indicators\External%20Trade\bom3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BOPS-CUR/Indicators/External%20Trade/bom3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ta1\sta\DATA\DH\GEO\BOP\GeoBop.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1\PDR\HIPC\ADB%20HIPC%20DATA%20ESTIMATION%20DTV%2017%20CTRY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O:\TEMP\DSAtblEmily02-03.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ATA1\PDR\Personal\HIPC\Mali2000\Fund\PRORATA.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DOCUME~1\wb231996\LOCALS~1\Temp\TEMP\DSAtblEmily02-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Projects\Effect%20of%20relief.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ATA1\PDR\Personal\HIPC\Mali2000\Fund\EXTLINKS.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Trade%20Indicator\2009\indicator%20qr109\BOM10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DOCUME~1\wb231996\LOCALS~1\Temp\Docs\O-DRIVE\JM\BEN\HIPC\excelfiles\with%20libya\BN-DSA-Kad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Copy%20of%20Namibia--2002%20Stat.Appdx%20Tables%20(Q'uire).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ttp://www.bankofengland.co.uk/NRPortbl/PRA/322496/2083567_1.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ATA1\PDR\DATA\PH\Models%20and%20simulations\September%202003%20Update%20paper\Weekly%20072503.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ATA1\PDR\my%20documents\Topping%20Up%20note\CIRR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Nareal.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PSGWN03P\AFR\data\ZWE\Real\GDP%20by%20Industry.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U:\Trade%20Indicator\2009\indicator%20qr109\BOM109.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Trade%20Indicator\2009\indicator%20qr109\BOM10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Trade%20Indicator/2009/indicator%20qr109/BOM109.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ata1\pdr\WINDOWS\TEMP\CRI-BOP-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G:\Digest%202010(Trade)\digest%202007\digest2007-%20280808.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ATA1\PDR\WIN\TEMP\tables_F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DOC\FP\WEEKLY\Historical\as%20of%2001.25.02.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ATA1\PDR\postmali\table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Trade%20Indicator\2009\indicator%20qr109\BOM109.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U:\Reports\Mauritius\Monthly\2005\Alm072005.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Reports/Mauritius/Monthly/2005/Alm07200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Reports\Mauritius\Monthly\2005\Alm072005.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ata1\pdr\DATA\CA\CRI\EXTERNAL\Output\CRI-BOP-01.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DOCUME~1\wb231996\LOCALS~1\Temp\BOARD\BENIN\Decion%20Pt\HIPC%20tables.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ATA1\PDR\TEMP\r7dscharts.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Data1\sta\Documents%20and%20Settings\iyackovlev\Local%20Settings\Temporary%20Internet%20Files\OLK7\koshy%20fiscal%20dec%2008.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Finance\monthly\2005\07\bom\Loan&amp;Deposits%20analysi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DOCUME~1\wb231996\LOCALS~1\Temp\TEMP\HIPC\Other%20HIPCs\Burkina%20Faso\BUR%201299.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ata1\pdr\DATA\CA\CRI\Dbase\Dinput\CRI-INPUT-ABOP.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W:\DOCUME~1\jenchu\LOCALS~1\Temp\TD_80\f63edd01\Attach\BUG10183\Formatn.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ata1\pdr\DATA\CA\CRI\EXTERNAL\Output\Other-2002\CRI-INPUT-ABOP-4.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DATA\NAM\Sr-red\STRP_TABLES.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DATA2\AFR\DATA\NAM\Current\MISSION%202004\NAMMONEY.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Finance\monthly\2005\09\BOM\Mau_regdist092005.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Mimi%20debt%20template-Feb%208%2002.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DATA1\PDR\WIN\TEMP\moz-tables.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TEMP\DSAtblEmily02-03.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FPSGWN03P\AFR\DATA\COD\Main\CDDET.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ATA1\PDR\LIQUID\1998\Review\SCEN-97B.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ata1\sta\DATA\DH\GEO\BOP\Data\FLOW2004a.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DATA1\PDR\DATA\GHA\WORKING\Ghfis0500m.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D:\DOCUME~1\wb231996\LOCALS~1\Temp\BOARD\MALI\1ST-COMP\DSA\MLI-buyback.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Data1\sta\DATA\S1\ECU\SECTORS\External\PERUMF97.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DATA1\PDR\WINDOWS\TEMP\rwa%20mult%20loans-final.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igest%202010(Trade)\digest%202007\digest2007-%20280808.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DATA1\PDR\TEMP\DEBT9703.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http://www.bankofengland.co.uk/IFD/DATA/Database/Test%20global.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F:\Trade%20Indicator\2009\indicator%20qr109\BOM109.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Data1\sta\DATA\S1\ECU\SECTORS\External\ecuredtab.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D:\DOCUME~1\wb231996\LOCALS~1\Temp\DATA\STP\WORK\non-oil\stbop%20oil.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DATA1\PDR\DATA\UGA\AAA\Frame\UGHUBfeb20200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http://www.bankofengland.co.uk/FID/G10%20Markets/Data/Derivs/impvolfx.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http://www.bankofengland.co.uk/G10fsd/Misc/sxg/FSR(Dec00)/General00/Oil%20prices.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http://www.bankofengland.co.uk/G10fsd/Misc/sxg/FSR(Dec00)/United%20States00/USperfinancialdeficit.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U:\New%20Headquarters%20Building\Statistics\Balance%20of%20Payments\Managemernt%20meeting16-05-08\Meeting6-05-08.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C:\New%20Headquarters%20Building\Statistics\Balance%20of%20Payments\Managemernt%20meeting16-05-08\Meeting6-05-08.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New%20Headquarters%20Building/Statistics/Balance%20of%20Payments/Managemernt%20meeting16-05-08/Meeting6-05-08.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U:\RESEARCH\DepoCorp%20Survey\Details\Cat%201\C10506.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U:\RESEARCH\DepoCorp%20Survey\Details\Cat%202\C20506.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U:\RESEARCH\DepoCorp%20Survey\Details\ODC\BNK_SBS_JL05.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U:\RESEARCH\DepoCorp%20Survey\Details\ODC\BNK_SBS_ag05.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U:\RESEARCH\DepoCorp%20Survey\Details\ODC\BNK_SBS_sp05.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U:\RESEARCH\DepoCorp%20Survey\Details\ODC\BNK_SBS_oc05.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U:\RESEARCH\DepoCorp%20Survey\Details\ODC\BNK_SBS_nv05.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U:\RESEARCH\DepoCorp%20Survey\Details\ODC\BNK_SBS_dc05.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U:\RESEARCH\DepoCorp%20Survey\Details\ODC\BNK_SBS_jn06.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U:\RESEARCH\DepoCorp%20Survey\Details\ODC\BNK_SBS_fb06.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U:\RESEARCH\DepoCorp%20Survey\Details\ODC\BNK_SBS_mr06.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U:\RESEARCH\DepoCorp%20Survey\Details\ODC\BNK_SBS_ap06.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U:\RESEARCH\DepoCorp%20Survey\Details\ODC\BNK_SBS_my06.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U:\RESEARCH\DepoCorp%20Survey\Details\ODC\BNK_SBS_ju06.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U:\RESEARCH\DepoCorp%20Survey\Details\ODC\BNK_SBS_jl0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U:\RESEARCH\DepoCorp%20Survey\Details\ODC\BNK_SBS_ag06.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U:\RESEARCH\DepoCorp%20Survey\Details\ODC\BNK_SBS_sp06.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U:\RESEARCH\DepoCorp%20Survey\Details\ODC\BNK_SBS_oc06.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U:\RESEARCH\DepoCorp%20Survey\Details\ODC\BNK_SBS_nv06.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U:\RESEARCH\DepoCorp%20Survey\Details\ODC\BNK_SBS_dc06.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U:\RESEARCH\DepoCorp%20Survey\Details\ODC\bnk_sbs_jn07.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U:\RESEARCH\DepoCorp%20Survey\Details\ODC\bnk_sbs_FB07.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U:\RESEARCH\DepoCorp%20Survey\Details\ODC\bnk_sbs_mr07.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U:\RESEARCH\DepoCorp%20Survey\Details\ODC\bnk_sbs_ap07.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U:\RESEARCH\DepoCorp%20Survey\Details\ODC\bnk_sbs_MY07.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U:\RESEARCH\DepoCorp%20Survey\Details\ODC\bnk_sbs_JU07.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U:\RESEARCH\DepoCorp%20Survey\Details\ODC\bnk_sbs_Jl07.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U:\RESEARCH\DepoCorp%20Survey\Details\ODC\bnk_sbs_ag07.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U:\RESEARCH\DepoCorp%20Survey\Details\ODC\bnk_sbs_sp07.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U:\RESEARCH\DepoCorp%20Survey\Details\ODC\BNK_SBS_OC07.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U:\RESEARCH\DepoCorp%20Survey\Details\ODC\BNK_SBS_NV07.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U:\RESEARCH\DepoCorp%20Survey\Details\ODC\BNK_SBS_dc07.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U:\RESEARCH\DepoCorp%20Survey\Details\ODC\BNK_SBS_jn08.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U:\RESEARCH\DepoCorp%20Survey\Details\ODC\BNK_SBS_fb08.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U:\RESEARCH\DepoCorp%20Survey\Details\NBDT%20Inst\NB0506.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U:\RESEARCH\DepoCorp%20Survey\Cons\ODCSBSJU05.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U:\RESEARCH\DepoCorp%20Survey\Cons\ODC_SBS_JL05.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U:\RESEARCH\DepoCorp%20Survey\Cons\ODC_SBS_AG05.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U:\RESEARCH\DepoCorp%20Survey\Cons\ODC_SBS_SP05.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U:\RESEARCH\DepoCorp%20Survey\Cons\ODC_SBS_oc05.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U:\RESEARCH\DepoCorp%20Survey\Cons\ODC_SBS_NV05.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U:\RESEARCH\DepoCorp%20Survey\Cons\ODC_SBS_DC05.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U:\RESEARCH\DepoCorp%20Survey\Cons\ODC_SBS_JN06.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U:\RESEARCH\DepoCorp%20Survey\Cons\ODC_SBS_FB06.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U:\RESEARCH\DepoCorp%20Survey\Cons\ODC_SBS_MR06.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U:\RESEARCH\DepoCorp%20Survey\Cons\ODC_SBS_AP06.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U:\RESEARCH\DepoCorp%20Survey\Cons\ODC_SBS_MY06.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U:\RESEARCH\DepoCorp%20Survey\Cons\ODC_SBS_JU06.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U:\RESEARCH\DepoCorp%20Survey\Cons\ODC_SBS_JL06.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U:\RESEARCH\DepoCorp%20Survey\Cons\ODC_SBS_AG06.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U:\RESEARCH\DepoCorp%20Survey\Cons\ODC_SBS_SP06.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U:\RESEARCH\DepoCorp%20Survey\Cons\ODC_SBS_OC06.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U:\RESEARCH\DepoCorp%20Survey\Cons\ODC_SBS_NV06.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U:\RESEARCH\DepoCorp%20Survey\Cons\ODC_SBS_dc06.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U:\RESEARCH\DepoCorp%20Survey\Cons\ODC_SBS_JN07.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U:\RESEARCH\DepoCorp%20Survey\Cons\ODC_SBS_FB07.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U:\RESEARCH\DepoCorp%20Survey\Cons\ODC_SBS_MR07.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U:\RESEARCH\DepoCorp%20Survey\Cons\ODC_SBS_AP07.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U:\RESEARCH\DepoCorp%20Survey\Cons\ODC_SBS_MY07.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U:\RESEARCH\DepoCorp%20Survey\Cons\ODC_SBS_JU07.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U:\RESEARCH\DepoCorp%20Survey\Cons\ODC_SBS_JL07.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U:\RESEARCH\DepoCorp%20Survey\Cons\ODC_SBS_AG07.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U:\RESEARCH\DepoCorp%20Survey\Cons\ODC_SBS_SP07.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U:\RESEARCH\DepoCorp%20Survey\Cons\odc_sbs_oc07.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U:\RESEARCH\DepoCorp%20Survey\Cons\odc_sbs_nv07.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U:\RESEARCH\DepoCorp%20Survey\Cons\odc_sbs_DC07.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U:\RESEARCH\DepoCorp%20Survey\Cons\odc_sbs_jn08.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U:\RESEARCH\DepoCorp%20Survey\Cons\ODC_SBS_FB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Report"/>
    </sheetNames>
    <sheetDataSet>
      <sheetData sheetId="0"/>
      <sheetData sheetId="1" refreshError="1">
        <row r="1">
          <cell r="B1" t="str">
            <v>WORKSHEET Input: DATA INPUTS</v>
          </cell>
        </row>
        <row r="5">
          <cell r="B5" t="str">
            <v>_</v>
          </cell>
          <cell r="C5" t="str">
            <v>_</v>
          </cell>
          <cell r="D5" t="str">
            <v>_</v>
          </cell>
          <cell r="E5" t="str">
            <v>_</v>
          </cell>
          <cell r="F5" t="str">
            <v>_</v>
          </cell>
          <cell r="G5" t="str">
            <v>_</v>
          </cell>
          <cell r="H5" t="str">
            <v>_</v>
          </cell>
          <cell r="I5" t="str">
            <v>_</v>
          </cell>
          <cell r="J5" t="str">
            <v>_</v>
          </cell>
          <cell r="K5" t="str">
            <v>_</v>
          </cell>
          <cell r="L5" t="str">
            <v>_</v>
          </cell>
          <cell r="M5" t="str">
            <v>_</v>
          </cell>
          <cell r="N5" t="str">
            <v>_</v>
          </cell>
          <cell r="O5" t="str">
            <v>_</v>
          </cell>
        </row>
        <row r="7">
          <cell r="B7" t="str">
            <v>DATA INPUTS:</v>
          </cell>
          <cell r="C7">
            <v>1983</v>
          </cell>
          <cell r="D7">
            <v>1984</v>
          </cell>
          <cell r="E7">
            <v>1985</v>
          </cell>
          <cell r="F7">
            <v>1986</v>
          </cell>
          <cell r="G7">
            <v>1987</v>
          </cell>
          <cell r="H7">
            <v>1988</v>
          </cell>
          <cell r="I7">
            <v>1989</v>
          </cell>
          <cell r="J7">
            <v>1990</v>
          </cell>
          <cell r="K7">
            <v>1991</v>
          </cell>
          <cell r="L7">
            <v>1992</v>
          </cell>
          <cell r="M7">
            <v>1993</v>
          </cell>
          <cell r="N7">
            <v>1994</v>
          </cell>
          <cell r="O7">
            <v>1995</v>
          </cell>
        </row>
        <row r="8">
          <cell r="B8" t="str">
            <v>_</v>
          </cell>
          <cell r="C8" t="str">
            <v>_</v>
          </cell>
          <cell r="D8" t="str">
            <v>_</v>
          </cell>
          <cell r="E8" t="str">
            <v>_</v>
          </cell>
          <cell r="F8" t="str">
            <v>_</v>
          </cell>
          <cell r="G8" t="str">
            <v>_</v>
          </cell>
          <cell r="H8" t="str">
            <v>_</v>
          </cell>
          <cell r="I8" t="str">
            <v>_</v>
          </cell>
          <cell r="J8" t="str">
            <v>_</v>
          </cell>
          <cell r="K8" t="str">
            <v>_</v>
          </cell>
          <cell r="L8" t="str">
            <v>_</v>
          </cell>
          <cell r="M8" t="str">
            <v>_</v>
          </cell>
          <cell r="N8" t="str">
            <v>_</v>
          </cell>
          <cell r="O8" t="str">
            <v>_</v>
          </cell>
        </row>
        <row r="11">
          <cell r="B11" t="str">
            <v>Nominal GDP in N$</v>
          </cell>
          <cell r="C11">
            <v>2465</v>
          </cell>
          <cell r="D11">
            <v>2672</v>
          </cell>
          <cell r="E11">
            <v>3312</v>
          </cell>
          <cell r="F11">
            <v>3907</v>
          </cell>
          <cell r="G11">
            <v>4338</v>
          </cell>
          <cell r="H11">
            <v>5269</v>
          </cell>
          <cell r="I11">
            <v>6133</v>
          </cell>
          <cell r="J11">
            <v>6422</v>
          </cell>
          <cell r="K11">
            <v>7093</v>
          </cell>
          <cell r="L11">
            <v>8395</v>
          </cell>
          <cell r="M11">
            <v>8994</v>
          </cell>
          <cell r="N11">
            <v>10995</v>
          </cell>
          <cell r="O11">
            <v>12177</v>
          </cell>
        </row>
        <row r="12">
          <cell r="B12" t="str">
            <v xml:space="preserve">   Calendar year</v>
          </cell>
          <cell r="C12">
            <v>2131.5</v>
          </cell>
          <cell r="D12">
            <v>2355.9</v>
          </cell>
          <cell r="E12">
            <v>2939.6</v>
          </cell>
          <cell r="F12">
            <v>3419.6</v>
          </cell>
          <cell r="G12">
            <v>3886.1</v>
          </cell>
          <cell r="H12">
            <v>4766.2</v>
          </cell>
          <cell r="I12">
            <v>5591.1</v>
          </cell>
          <cell r="J12">
            <v>6323</v>
          </cell>
          <cell r="K12">
            <v>7119</v>
          </cell>
          <cell r="L12">
            <v>8358</v>
          </cell>
          <cell r="M12">
            <v>8921</v>
          </cell>
          <cell r="N12">
            <v>10919</v>
          </cell>
          <cell r="O12">
            <v>12099</v>
          </cell>
        </row>
        <row r="13">
          <cell r="B13" t="str">
            <v xml:space="preserve">   Fiscal year (ending March)</v>
          </cell>
          <cell r="C13">
            <v>2004.9749999999999</v>
          </cell>
          <cell r="D13">
            <v>2187.6</v>
          </cell>
          <cell r="E13">
            <v>2501.8250000000003</v>
          </cell>
          <cell r="F13">
            <v>3059.6</v>
          </cell>
          <cell r="G13">
            <v>3536.2249999999999</v>
          </cell>
          <cell r="H13">
            <v>4106.125</v>
          </cell>
          <cell r="I13">
            <v>4972.4249999999993</v>
          </cell>
          <cell r="J13">
            <v>5774.0750000000007</v>
          </cell>
          <cell r="K13">
            <v>6522</v>
          </cell>
          <cell r="L13">
            <v>7428.75</v>
          </cell>
          <cell r="M13">
            <v>8498.75</v>
          </cell>
          <cell r="N13">
            <v>9420.5</v>
          </cell>
          <cell r="O13">
            <v>11214</v>
          </cell>
        </row>
        <row r="15">
          <cell r="B15" t="str">
            <v>Debt ratios (in percent of GDP)</v>
          </cell>
        </row>
        <row r="17">
          <cell r="B17" t="str">
            <v>External debt</v>
          </cell>
          <cell r="F17">
            <v>26.54922212053863</v>
          </cell>
          <cell r="G17">
            <v>21.845329412014223</v>
          </cell>
          <cell r="H17">
            <v>19.047155164540776</v>
          </cell>
          <cell r="I17">
            <v>17.080599506277121</v>
          </cell>
          <cell r="J17">
            <v>11.77614076713586</v>
          </cell>
          <cell r="K17">
            <v>8.6017540631708087</v>
          </cell>
          <cell r="L17">
            <v>6.8942473498233223</v>
          </cell>
          <cell r="M17">
            <v>5.4014578614502131</v>
          </cell>
          <cell r="N17">
            <v>5.1844087468818003</v>
          </cell>
          <cell r="O17">
            <v>4.1997182093811309</v>
          </cell>
        </row>
        <row r="18">
          <cell r="B18" t="str">
            <v xml:space="preserve">     Including the BON facility</v>
          </cell>
          <cell r="F18">
            <v>26.54922212053863</v>
          </cell>
          <cell r="G18">
            <v>21.845329412014223</v>
          </cell>
          <cell r="H18">
            <v>19.047155164540776</v>
          </cell>
          <cell r="I18">
            <v>17.080599506277121</v>
          </cell>
          <cell r="J18">
            <v>11.77614076713586</v>
          </cell>
          <cell r="K18">
            <v>12.641925789635083</v>
          </cell>
          <cell r="L18">
            <v>11.905615345784957</v>
          </cell>
          <cell r="M18">
            <v>11.570600382409177</v>
          </cell>
          <cell r="N18">
            <v>11.870890356138208</v>
          </cell>
          <cell r="O18">
            <v>10.718355626894953</v>
          </cell>
        </row>
        <row r="20">
          <cell r="B20" t="str">
            <v>Domestic debt</v>
          </cell>
          <cell r="F20">
            <v>0.91515230749117538</v>
          </cell>
          <cell r="G20">
            <v>0.63344385608947396</v>
          </cell>
          <cell r="H20">
            <v>0.44567566744801973</v>
          </cell>
          <cell r="I20">
            <v>0.82856956112963009</v>
          </cell>
          <cell r="J20">
            <v>0.8711352034741493</v>
          </cell>
          <cell r="K20">
            <v>4.5768169273229065</v>
          </cell>
          <cell r="L20">
            <v>5.6063536934208305</v>
          </cell>
          <cell r="M20">
            <v>10.193263715252241</v>
          </cell>
          <cell r="N20">
            <v>14.631919749482513</v>
          </cell>
          <cell r="O20">
            <v>14.216336721954701</v>
          </cell>
        </row>
        <row r="21">
          <cell r="B21" t="str">
            <v xml:space="preserve">     Excluding the BON facility</v>
          </cell>
          <cell r="F21">
            <v>0.91515230749117538</v>
          </cell>
          <cell r="G21">
            <v>0.63344385608947396</v>
          </cell>
          <cell r="H21">
            <v>0.44567566744801973</v>
          </cell>
          <cell r="I21">
            <v>0.82856956112963009</v>
          </cell>
          <cell r="J21">
            <v>0.8711352034741493</v>
          </cell>
          <cell r="K21">
            <v>4.5768169273229065</v>
          </cell>
          <cell r="L21">
            <v>5.6063536934208305</v>
          </cell>
          <cell r="M21">
            <v>4.2094660979555814</v>
          </cell>
          <cell r="N21">
            <v>8.1609256408895501</v>
          </cell>
          <cell r="O21">
            <v>7.9295523452826826</v>
          </cell>
        </row>
        <row r="23">
          <cell r="B23" t="str">
            <v>Total Central Government debt outstanding</v>
          </cell>
          <cell r="F23">
            <v>27.46437442802981</v>
          </cell>
          <cell r="G23">
            <v>22.478773268103698</v>
          </cell>
          <cell r="H23">
            <v>19.492830831988798</v>
          </cell>
          <cell r="I23">
            <v>17.909169067406751</v>
          </cell>
          <cell r="J23">
            <v>12.647275970610009</v>
          </cell>
          <cell r="K23">
            <v>13.178570990493716</v>
          </cell>
          <cell r="M23">
            <v>15.594721576702456</v>
          </cell>
          <cell r="N23">
            <v>19.816328496364314</v>
          </cell>
          <cell r="O23">
            <v>18.416054931335832</v>
          </cell>
        </row>
        <row r="24">
          <cell r="B24" t="str">
            <v>_</v>
          </cell>
          <cell r="C24" t="str">
            <v>_</v>
          </cell>
          <cell r="D24" t="str">
            <v>_</v>
          </cell>
          <cell r="E24" t="str">
            <v>_</v>
          </cell>
          <cell r="F24" t="str">
            <v>_</v>
          </cell>
          <cell r="G24" t="str">
            <v>_</v>
          </cell>
          <cell r="H24" t="str">
            <v>_</v>
          </cell>
          <cell r="I24" t="str">
            <v>_</v>
          </cell>
          <cell r="J24" t="str">
            <v>_</v>
          </cell>
          <cell r="K24" t="str">
            <v>_</v>
          </cell>
          <cell r="L24" t="str">
            <v>_</v>
          </cell>
          <cell r="M24" t="str">
            <v>_</v>
          </cell>
          <cell r="N24" t="str">
            <v>_</v>
          </cell>
          <cell r="O24" t="str">
            <v>_</v>
          </cell>
        </row>
      </sheetData>
      <sheetData sheetId="2" refreshError="1"/>
      <sheetData sheetId="3" refreshError="1"/>
      <sheetData sheetId="4" refreshError="1"/>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Work3"/>
      <sheetName val="Work4"/>
      <sheetName val="Report"/>
      <sheetName val="Sheet1"/>
      <sheetName val="EXCRAT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si"/>
      <sheetName val="red1-4"/>
      <sheetName val="red5"/>
      <sheetName val="red11"/>
      <sheetName val="WETA"/>
      <sheetName val="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GDP summary temp"/>
      <sheetName val="TOC"/>
      <sheetName val="Readme"/>
      <sheetName val="DMX"/>
      <sheetName val="In"/>
      <sheetName val="In_for nonoil"/>
      <sheetName val="Out"/>
      <sheetName val="Weta"/>
      <sheetName val="SavInv_gdp"/>
      <sheetName val="SavInv_nonoilgdp"/>
      <sheetName val="Work_exp"/>
      <sheetName val="SEI_sum"/>
      <sheetName val="Population"/>
      <sheetName val="GDP summary"/>
      <sheetName val="IMF-Auth Comp Proj"/>
      <sheetName val="Authorities Feb07"/>
      <sheetName val="Comp old-new"/>
      <sheetName val="Source_sect"/>
      <sheetName val="Work_sect"/>
      <sheetName val="Source_exp"/>
      <sheetName val="Non-oil Defl"/>
      <sheetName val="GDP Deflator"/>
      <sheetName val="SEI"/>
      <sheetName val="Quarterly_deflator"/>
      <sheetName val="SEI-MDG"/>
      <sheetName val="Work_sect_MDG"/>
      <sheetName val="Work_exp_MDG"/>
      <sheetName val="SavInv-MDG"/>
      <sheetName val="SEI_alternative"/>
      <sheetName val="Summary"/>
      <sheetName val="brief summary"/>
      <sheetName val="Text_tab"/>
      <sheetName val="EER Data"/>
      <sheetName val="SEI long-term"/>
      <sheetName val="Table 1"/>
      <sheetName val="Table 2"/>
      <sheetName val="Table 3"/>
      <sheetName val="Table 4"/>
      <sheetName val="Table 5"/>
      <sheetName val="RED1"/>
      <sheetName val="RED2"/>
      <sheetName val="RED3"/>
      <sheetName val="RED4"/>
      <sheetName val="RED6"/>
      <sheetName val="RED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A"/>
      <sheetName val="BoP-worksheet"/>
      <sheetName val="Inputs"/>
      <sheetName val="out_fiscal"/>
      <sheetName val="out_main"/>
      <sheetName val="Imp"/>
      <sheetName val="DSA output"/>
      <sheetName val="in-out"/>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CY BOT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iliado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IFS SURVEYS NEW SERIES"/>
      <sheetName val="Monetary Dev_End-Year"/>
      <sheetName val="Monetary Dev_Monthly"/>
      <sheetName val="WEO_WETA"/>
      <sheetName val="EDSS"/>
      <sheetName val="IFS SURVEYS Dec1990_Feb2004"/>
      <sheetName val="FSI Table"/>
      <sheetName val="IFS Interest Rates and Reserves"/>
      <sheetName val="Interest rates End-year"/>
      <sheetName val="Table 4"/>
    </sheetNames>
    <sheetDataSet>
      <sheetData sheetId="0" refreshError="1">
        <row r="110">
          <cell r="E110">
            <v>1991</v>
          </cell>
          <cell r="F110">
            <v>1992</v>
          </cell>
          <cell r="G110">
            <v>1993</v>
          </cell>
          <cell r="H110">
            <v>1994</v>
          </cell>
          <cell r="L110">
            <v>1996</v>
          </cell>
        </row>
        <row r="111">
          <cell r="E111" t="str">
            <v>Dec.</v>
          </cell>
          <cell r="F111" t="str">
            <v>Dec.</v>
          </cell>
          <cell r="G111" t="str">
            <v>Dec.</v>
          </cell>
          <cell r="H111" t="str">
            <v>Dec.</v>
          </cell>
          <cell r="I111" t="str">
            <v>Jun.</v>
          </cell>
          <cell r="J111" t="str">
            <v>Sep.</v>
          </cell>
          <cell r="K111" t="str">
            <v>Dec.</v>
          </cell>
          <cell r="L111" t="str">
            <v>Mar.</v>
          </cell>
          <cell r="M111" t="str">
            <v>Jun.</v>
          </cell>
          <cell r="N111" t="str">
            <v>Sep.</v>
          </cell>
          <cell r="O111" t="str">
            <v>Dec.</v>
          </cell>
        </row>
      </sheetData>
      <sheetData sheetId="1" refreshError="1">
        <row r="4">
          <cell r="G4">
            <v>-266.29699999999997</v>
          </cell>
          <cell r="H4">
            <v>-87.558999999999997</v>
          </cell>
          <cell r="I4">
            <v>-98.459000000000017</v>
          </cell>
          <cell r="J4">
            <v>-107.3</v>
          </cell>
          <cell r="K4">
            <v>-308.2</v>
          </cell>
          <cell r="L4">
            <v>-349.9</v>
          </cell>
          <cell r="M4">
            <v>-108.5</v>
          </cell>
          <cell r="N4">
            <v>-718.4</v>
          </cell>
          <cell r="O4">
            <v>-190.4</v>
          </cell>
          <cell r="P4">
            <v>776</v>
          </cell>
          <cell r="Q4">
            <v>-100</v>
          </cell>
          <cell r="R4">
            <v>-352.01652543685236</v>
          </cell>
          <cell r="S4">
            <v>-329</v>
          </cell>
          <cell r="T4">
            <v>-396</v>
          </cell>
          <cell r="U4">
            <v>-252.9</v>
          </cell>
        </row>
        <row r="5">
          <cell r="G5">
            <v>-75.150839565401427</v>
          </cell>
          <cell r="H5">
            <v>-24.005209047292663</v>
          </cell>
          <cell r="I5">
            <v>-21.027015483182065</v>
          </cell>
          <cell r="J5">
            <v>-22.044170518746789</v>
          </cell>
          <cell r="K5">
            <v>-52.593856655290111</v>
          </cell>
          <cell r="L5">
            <v>-56.852709399626271</v>
          </cell>
          <cell r="M5">
            <v>-14.33573363282024</v>
          </cell>
          <cell r="N5">
            <v>-59.24215560961531</v>
          </cell>
          <cell r="O5">
            <v>-15.573118279569899</v>
          </cell>
          <cell r="P5">
            <v>102.58172829061297</v>
          </cell>
          <cell r="Q5">
            <v>-13.217761722655219</v>
          </cell>
          <cell r="R5">
            <v>-45.752282684969373</v>
          </cell>
          <cell r="S5">
            <v>-41.508650017213675</v>
          </cell>
          <cell r="T5">
            <v>-48.942292863609723</v>
          </cell>
          <cell r="U5">
            <v>-30.743915385596541</v>
          </cell>
        </row>
        <row r="6">
          <cell r="G6">
            <v>0</v>
          </cell>
          <cell r="H6">
            <v>0</v>
          </cell>
          <cell r="I6">
            <v>0</v>
          </cell>
          <cell r="J6">
            <v>0</v>
          </cell>
          <cell r="K6">
            <v>0</v>
          </cell>
          <cell r="L6">
            <v>0</v>
          </cell>
          <cell r="M6">
            <v>0</v>
          </cell>
          <cell r="N6">
            <v>0</v>
          </cell>
          <cell r="O6">
            <v>0</v>
          </cell>
          <cell r="P6">
            <v>0</v>
          </cell>
          <cell r="Q6">
            <v>0</v>
          </cell>
          <cell r="R6">
            <v>0</v>
          </cell>
          <cell r="S6">
            <v>0</v>
          </cell>
          <cell r="T6">
            <v>0</v>
          </cell>
          <cell r="U6">
            <v>0</v>
          </cell>
        </row>
        <row r="9">
          <cell r="G9">
            <v>11549</v>
          </cell>
          <cell r="H9">
            <v>12728.25</v>
          </cell>
          <cell r="I9">
            <v>15034.59</v>
          </cell>
          <cell r="J9">
            <v>16790.560000000001</v>
          </cell>
          <cell r="K9">
            <v>18788.580000000002</v>
          </cell>
          <cell r="L9">
            <v>20629.919999999998</v>
          </cell>
          <cell r="M9">
            <v>23689.66</v>
          </cell>
          <cell r="N9">
            <v>27686.48</v>
          </cell>
          <cell r="O9">
            <v>31550.19</v>
          </cell>
          <cell r="P9">
            <v>32308.69</v>
          </cell>
          <cell r="Q9">
            <v>35320.544620000001</v>
          </cell>
          <cell r="R9">
            <v>38611.202326240091</v>
          </cell>
          <cell r="S9">
            <v>41966.054100470319</v>
          </cell>
          <cell r="T9">
            <v>45652.272007023799</v>
          </cell>
          <cell r="U9">
            <v>49692.299481791291</v>
          </cell>
        </row>
      </sheetData>
      <sheetData sheetId="2"/>
      <sheetData sheetId="3"/>
      <sheetData sheetId="4"/>
      <sheetData sheetId="5"/>
      <sheetData sheetId="6" refreshError="1">
        <row r="12">
          <cell r="B12">
            <v>1990</v>
          </cell>
          <cell r="C12">
            <v>1991</v>
          </cell>
          <cell r="D12">
            <v>1991</v>
          </cell>
          <cell r="E12">
            <v>1991</v>
          </cell>
          <cell r="F12">
            <v>1991</v>
          </cell>
          <cell r="G12">
            <v>1991</v>
          </cell>
          <cell r="H12">
            <v>1991</v>
          </cell>
          <cell r="I12">
            <v>1991</v>
          </cell>
          <cell r="J12">
            <v>1991</v>
          </cell>
          <cell r="K12">
            <v>1991</v>
          </cell>
          <cell r="L12">
            <v>1991</v>
          </cell>
          <cell r="M12">
            <v>1991</v>
          </cell>
          <cell r="N12">
            <v>1991</v>
          </cell>
          <cell r="O12">
            <v>1992</v>
          </cell>
          <cell r="P12">
            <v>1992</v>
          </cell>
          <cell r="Q12">
            <v>1992</v>
          </cell>
          <cell r="R12">
            <v>1992</v>
          </cell>
          <cell r="S12">
            <v>1992</v>
          </cell>
          <cell r="T12">
            <v>1992</v>
          </cell>
          <cell r="U12">
            <v>1992</v>
          </cell>
          <cell r="V12">
            <v>1992</v>
          </cell>
          <cell r="W12">
            <v>1992</v>
          </cell>
          <cell r="X12">
            <v>1992</v>
          </cell>
          <cell r="Y12">
            <v>1992</v>
          </cell>
          <cell r="Z12">
            <v>1992</v>
          </cell>
          <cell r="AA12">
            <v>1993</v>
          </cell>
          <cell r="AB12">
            <v>1993</v>
          </cell>
          <cell r="AC12">
            <v>1993</v>
          </cell>
          <cell r="AD12">
            <v>1993</v>
          </cell>
          <cell r="AE12">
            <v>1993</v>
          </cell>
          <cell r="AF12">
            <v>1993</v>
          </cell>
          <cell r="AG12">
            <v>1993</v>
          </cell>
          <cell r="AH12">
            <v>1993</v>
          </cell>
          <cell r="AI12">
            <v>1993</v>
          </cell>
          <cell r="AJ12">
            <v>1993</v>
          </cell>
          <cell r="AK12">
            <v>1993</v>
          </cell>
          <cell r="AL12">
            <v>1993</v>
          </cell>
          <cell r="AM12">
            <v>1994</v>
          </cell>
          <cell r="AN12">
            <v>1994</v>
          </cell>
          <cell r="AO12">
            <v>1994</v>
          </cell>
          <cell r="AP12">
            <v>1994</v>
          </cell>
          <cell r="AQ12">
            <v>1994</v>
          </cell>
          <cell r="AR12">
            <v>1994</v>
          </cell>
          <cell r="AS12">
            <v>1994</v>
          </cell>
          <cell r="AT12">
            <v>1994</v>
          </cell>
          <cell r="AU12">
            <v>1994</v>
          </cell>
          <cell r="AV12">
            <v>1994</v>
          </cell>
          <cell r="AW12">
            <v>1994</v>
          </cell>
          <cell r="AX12">
            <v>1994</v>
          </cell>
          <cell r="AY12">
            <v>1995</v>
          </cell>
          <cell r="AZ12">
            <v>1995</v>
          </cell>
          <cell r="BA12">
            <v>1995</v>
          </cell>
          <cell r="BB12">
            <v>1995</v>
          </cell>
          <cell r="BC12">
            <v>1995</v>
          </cell>
          <cell r="BD12">
            <v>1995</v>
          </cell>
          <cell r="BE12">
            <v>1995</v>
          </cell>
          <cell r="BF12">
            <v>1995</v>
          </cell>
          <cell r="BG12">
            <v>1995</v>
          </cell>
          <cell r="BH12">
            <v>1995</v>
          </cell>
          <cell r="BI12">
            <v>1995</v>
          </cell>
          <cell r="BJ12">
            <v>1995</v>
          </cell>
          <cell r="BK12">
            <v>1996</v>
          </cell>
          <cell r="BL12">
            <v>1996</v>
          </cell>
          <cell r="BM12">
            <v>1996</v>
          </cell>
          <cell r="BN12">
            <v>1996</v>
          </cell>
          <cell r="BO12">
            <v>1996</v>
          </cell>
          <cell r="BP12">
            <v>1996</v>
          </cell>
          <cell r="BQ12">
            <v>1996</v>
          </cell>
          <cell r="BR12">
            <v>1996</v>
          </cell>
          <cell r="BS12">
            <v>1996</v>
          </cell>
          <cell r="BT12">
            <v>1996</v>
          </cell>
          <cell r="BU12">
            <v>1996</v>
          </cell>
          <cell r="BV12">
            <v>1996</v>
          </cell>
          <cell r="BW12">
            <v>1997</v>
          </cell>
          <cell r="BX12">
            <v>1997</v>
          </cell>
          <cell r="BY12">
            <v>1997</v>
          </cell>
          <cell r="BZ12">
            <v>1997</v>
          </cell>
          <cell r="CA12">
            <v>1997</v>
          </cell>
          <cell r="CB12">
            <v>1997</v>
          </cell>
        </row>
        <row r="13">
          <cell r="B13" t="str">
            <v>Dec.</v>
          </cell>
          <cell r="C13" t="str">
            <v>Jan.</v>
          </cell>
          <cell r="D13" t="str">
            <v>Feb.</v>
          </cell>
          <cell r="E13" t="str">
            <v>Mar.</v>
          </cell>
          <cell r="F13" t="str">
            <v>Apr.</v>
          </cell>
          <cell r="G13" t="str">
            <v>May</v>
          </cell>
          <cell r="H13" t="str">
            <v>Jun.</v>
          </cell>
          <cell r="I13" t="str">
            <v>Jul.</v>
          </cell>
          <cell r="J13" t="str">
            <v>Aug.</v>
          </cell>
          <cell r="K13" t="str">
            <v>Sep.</v>
          </cell>
          <cell r="L13" t="str">
            <v>Oct.</v>
          </cell>
          <cell r="M13" t="str">
            <v>Nov.</v>
          </cell>
          <cell r="N13" t="str">
            <v>Dec.</v>
          </cell>
          <cell r="O13" t="str">
            <v>Jan.</v>
          </cell>
          <cell r="P13" t="str">
            <v>Feb.</v>
          </cell>
          <cell r="Q13" t="str">
            <v>Mar.</v>
          </cell>
          <cell r="R13" t="str">
            <v>Apr.</v>
          </cell>
          <cell r="S13" t="str">
            <v>May</v>
          </cell>
          <cell r="T13" t="str">
            <v>Jun.</v>
          </cell>
          <cell r="U13" t="str">
            <v>Jul.</v>
          </cell>
          <cell r="V13" t="str">
            <v>Aug.</v>
          </cell>
          <cell r="W13" t="str">
            <v>Sep.</v>
          </cell>
          <cell r="X13" t="str">
            <v>Oct.</v>
          </cell>
          <cell r="Y13" t="str">
            <v>Nov.</v>
          </cell>
          <cell r="Z13" t="str">
            <v>Dec.</v>
          </cell>
          <cell r="AA13" t="str">
            <v>Jan.</v>
          </cell>
          <cell r="AB13" t="str">
            <v>Feb.</v>
          </cell>
          <cell r="AC13" t="str">
            <v>Mar.</v>
          </cell>
          <cell r="AD13" t="str">
            <v>Apr.</v>
          </cell>
          <cell r="AE13" t="str">
            <v>May</v>
          </cell>
          <cell r="AF13" t="str">
            <v>Jun.</v>
          </cell>
          <cell r="AG13" t="str">
            <v>Jul.</v>
          </cell>
          <cell r="AH13" t="str">
            <v>Aug.</v>
          </cell>
          <cell r="AI13" t="str">
            <v>Sep.</v>
          </cell>
          <cell r="AJ13" t="str">
            <v>Oct.</v>
          </cell>
          <cell r="AK13" t="str">
            <v>Nov.</v>
          </cell>
          <cell r="AL13" t="str">
            <v>Dec.</v>
          </cell>
          <cell r="AM13" t="str">
            <v>Jan.</v>
          </cell>
          <cell r="AN13" t="str">
            <v>Feb.</v>
          </cell>
          <cell r="AO13" t="str">
            <v>Mar.</v>
          </cell>
          <cell r="AP13" t="str">
            <v>Apr.</v>
          </cell>
          <cell r="AQ13" t="str">
            <v>May</v>
          </cell>
          <cell r="AR13" t="str">
            <v>Jun.</v>
          </cell>
          <cell r="AS13" t="str">
            <v>Jul.</v>
          </cell>
          <cell r="AT13" t="str">
            <v>Aug.</v>
          </cell>
          <cell r="AU13" t="str">
            <v>Sep.</v>
          </cell>
          <cell r="AV13" t="str">
            <v>Oct.</v>
          </cell>
          <cell r="AW13" t="str">
            <v>Nov.</v>
          </cell>
          <cell r="AX13" t="str">
            <v>Dec.</v>
          </cell>
          <cell r="AY13" t="str">
            <v>Jan.</v>
          </cell>
          <cell r="AZ13" t="str">
            <v>Feb.</v>
          </cell>
          <cell r="BA13" t="str">
            <v>Mar.</v>
          </cell>
          <cell r="BB13" t="str">
            <v>Apr.</v>
          </cell>
          <cell r="BC13" t="str">
            <v>May</v>
          </cell>
          <cell r="BD13" t="str">
            <v>Jun.</v>
          </cell>
          <cell r="BE13" t="str">
            <v>Jul.</v>
          </cell>
          <cell r="BF13" t="str">
            <v>Aug.</v>
          </cell>
          <cell r="BG13" t="str">
            <v>Sep.</v>
          </cell>
          <cell r="BH13" t="str">
            <v>Oct.</v>
          </cell>
          <cell r="BI13" t="str">
            <v>Nov.</v>
          </cell>
          <cell r="BJ13" t="str">
            <v>Dec.</v>
          </cell>
          <cell r="BK13" t="str">
            <v>Jan.</v>
          </cell>
          <cell r="BL13" t="str">
            <v>Feb.</v>
          </cell>
          <cell r="BM13" t="str">
            <v>Mar.</v>
          </cell>
          <cell r="BN13" t="str">
            <v>Apr.</v>
          </cell>
          <cell r="BO13" t="str">
            <v>May</v>
          </cell>
          <cell r="BP13" t="str">
            <v>Jun.</v>
          </cell>
          <cell r="BQ13" t="str">
            <v>Jul.</v>
          </cell>
          <cell r="BR13" t="str">
            <v>Aug.</v>
          </cell>
          <cell r="BS13" t="str">
            <v>Sep.</v>
          </cell>
          <cell r="BT13" t="str">
            <v>Oct.</v>
          </cell>
          <cell r="BU13" t="str">
            <v>Nov.</v>
          </cell>
          <cell r="BV13" t="str">
            <v>Dec.</v>
          </cell>
          <cell r="BW13" t="str">
            <v>Jan.</v>
          </cell>
          <cell r="BX13" t="str">
            <v>Feb.</v>
          </cell>
          <cell r="BY13" t="str">
            <v>Mar.</v>
          </cell>
          <cell r="BZ13" t="str">
            <v>Apr.</v>
          </cell>
          <cell r="CA13" t="str">
            <v>May</v>
          </cell>
          <cell r="CB13" t="str">
            <v>Jun.</v>
          </cell>
        </row>
        <row r="16">
          <cell r="A16" t="str">
            <v>Bank of Namibia</v>
          </cell>
        </row>
        <row r="17">
          <cell r="A17" t="str">
            <v>Reserve money</v>
          </cell>
          <cell r="B17">
            <v>90.022000000000006</v>
          </cell>
          <cell r="C17">
            <v>62.588999999999999</v>
          </cell>
          <cell r="D17">
            <v>63.164999999999999</v>
          </cell>
          <cell r="E17">
            <v>54.148000000000003</v>
          </cell>
          <cell r="F17">
            <v>76.367999999999995</v>
          </cell>
          <cell r="G17">
            <v>62.444000000000003</v>
          </cell>
          <cell r="H17">
            <v>64.796000000000006</v>
          </cell>
          <cell r="I17">
            <v>67.263999999999996</v>
          </cell>
          <cell r="J17">
            <v>68.402000000000001</v>
          </cell>
          <cell r="K17">
            <v>77.853999999999999</v>
          </cell>
          <cell r="L17">
            <v>69.840999999999994</v>
          </cell>
          <cell r="M17">
            <v>64.662000000000006</v>
          </cell>
          <cell r="N17">
            <v>97.141000000000005</v>
          </cell>
          <cell r="O17">
            <v>191.417</v>
          </cell>
          <cell r="P17">
            <v>200.59899999999999</v>
          </cell>
          <cell r="Q17">
            <v>191.17500000000001</v>
          </cell>
          <cell r="R17">
            <v>191.71299999999999</v>
          </cell>
          <cell r="S17">
            <v>196.86699999999999</v>
          </cell>
          <cell r="T17">
            <v>210.12799999999999</v>
          </cell>
          <cell r="U17">
            <v>201.95400000000001</v>
          </cell>
          <cell r="V17">
            <v>223.26400000000001</v>
          </cell>
          <cell r="W17">
            <v>212.63499999999999</v>
          </cell>
          <cell r="X17">
            <v>189.965</v>
          </cell>
          <cell r="Y17">
            <v>241.34100000000001</v>
          </cell>
          <cell r="Z17">
            <v>221.82300000000001</v>
          </cell>
          <cell r="AA17">
            <v>209.435</v>
          </cell>
          <cell r="AB17">
            <v>192.38499999999999</v>
          </cell>
          <cell r="AC17">
            <v>215.35</v>
          </cell>
          <cell r="AD17">
            <v>185.267</v>
          </cell>
          <cell r="AE17">
            <v>221.44300000000001</v>
          </cell>
          <cell r="AF17">
            <v>217.042</v>
          </cell>
          <cell r="AG17">
            <v>234.482</v>
          </cell>
          <cell r="AH17">
            <v>222.98699999999999</v>
          </cell>
          <cell r="AI17">
            <v>240.51</v>
          </cell>
          <cell r="AJ17">
            <v>222.017</v>
          </cell>
          <cell r="AK17">
            <v>233.06399999999999</v>
          </cell>
          <cell r="AL17">
            <v>233.273</v>
          </cell>
          <cell r="AM17">
            <v>222.25700000000001</v>
          </cell>
          <cell r="AN17">
            <v>236.28</v>
          </cell>
          <cell r="AO17">
            <v>267.68299999999999</v>
          </cell>
          <cell r="AP17">
            <v>280.06400000000002</v>
          </cell>
          <cell r="AQ17">
            <v>301.45100000000002</v>
          </cell>
          <cell r="AR17">
            <v>299.48500000000001</v>
          </cell>
          <cell r="AS17">
            <v>314.61500000000001</v>
          </cell>
          <cell r="AT17">
            <v>346.94799999999998</v>
          </cell>
          <cell r="AU17">
            <v>356.25599999999997</v>
          </cell>
          <cell r="AV17">
            <v>351.15899999999999</v>
          </cell>
          <cell r="AW17">
            <v>359.00599999999997</v>
          </cell>
          <cell r="AX17">
            <v>373.63900000000001</v>
          </cell>
          <cell r="AY17">
            <v>337.65100000000001</v>
          </cell>
          <cell r="AZ17">
            <v>335.70400000000001</v>
          </cell>
          <cell r="BA17">
            <v>334.35300000000001</v>
          </cell>
          <cell r="BB17">
            <v>351.428</v>
          </cell>
          <cell r="BC17">
            <v>360.13799999999998</v>
          </cell>
          <cell r="BD17">
            <v>360.70699999999999</v>
          </cell>
          <cell r="BE17">
            <v>389.64400000000001</v>
          </cell>
          <cell r="BF17">
            <v>419.98399999999998</v>
          </cell>
          <cell r="BG17">
            <v>372.76799999999997</v>
          </cell>
          <cell r="BH17">
            <v>418.14600000000002</v>
          </cell>
          <cell r="BI17">
            <v>404.85199999999998</v>
          </cell>
          <cell r="BJ17">
            <v>415.63400000000001</v>
          </cell>
          <cell r="BK17">
            <v>394.26499999999999</v>
          </cell>
          <cell r="BL17">
            <v>395.96800000000002</v>
          </cell>
          <cell r="BM17">
            <v>383.04399999999998</v>
          </cell>
          <cell r="BN17">
            <v>405.32100000000003</v>
          </cell>
          <cell r="BO17">
            <v>420.49</v>
          </cell>
          <cell r="BP17">
            <v>400.48200000000003</v>
          </cell>
          <cell r="BQ17">
            <v>408.89600000000002</v>
          </cell>
          <cell r="BR17">
            <v>452.45600000000002</v>
          </cell>
          <cell r="BS17">
            <v>430.78399999999999</v>
          </cell>
          <cell r="BT17">
            <v>455.66500000000002</v>
          </cell>
          <cell r="BU17">
            <v>487.40899999999999</v>
          </cell>
          <cell r="BV17">
            <v>508.291</v>
          </cell>
          <cell r="BW17">
            <v>445.66399999999999</v>
          </cell>
          <cell r="BX17">
            <v>443.98</v>
          </cell>
          <cell r="BY17">
            <v>473.92200000000003</v>
          </cell>
          <cell r="BZ17">
            <v>510.47199999999998</v>
          </cell>
          <cell r="CA17">
            <v>486.971</v>
          </cell>
          <cell r="CB17">
            <v>473.339</v>
          </cell>
        </row>
        <row r="18">
          <cell r="A18" t="str">
            <v xml:space="preserve">   Currency</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134.643</v>
          </cell>
          <cell r="AJ18">
            <v>171.18299999999999</v>
          </cell>
          <cell r="AK18">
            <v>187.28399999999999</v>
          </cell>
          <cell r="AL18">
            <v>194.65799999999999</v>
          </cell>
          <cell r="AM18">
            <v>187.60300000000001</v>
          </cell>
          <cell r="AN18">
            <v>199.971</v>
          </cell>
          <cell r="AO18">
            <v>222.10900000000001</v>
          </cell>
          <cell r="AP18">
            <v>235</v>
          </cell>
          <cell r="AQ18">
            <v>248.864</v>
          </cell>
          <cell r="AR18">
            <v>256.685</v>
          </cell>
          <cell r="AS18">
            <v>266.09800000000001</v>
          </cell>
          <cell r="AT18">
            <v>291.39100000000002</v>
          </cell>
          <cell r="AU18">
            <v>305.601</v>
          </cell>
          <cell r="AV18">
            <v>304.32900000000001</v>
          </cell>
          <cell r="AW18">
            <v>313.98200000000003</v>
          </cell>
          <cell r="AX18">
            <v>332.76100000000002</v>
          </cell>
          <cell r="AY18">
            <v>292.29899999999998</v>
          </cell>
          <cell r="AZ18">
            <v>292.49599999999998</v>
          </cell>
          <cell r="BA18">
            <v>292.02</v>
          </cell>
          <cell r="BB18">
            <v>308.02</v>
          </cell>
          <cell r="BC18">
            <v>305.54000000000002</v>
          </cell>
          <cell r="BD18">
            <v>309.71600000000001</v>
          </cell>
          <cell r="BE18">
            <v>329.077</v>
          </cell>
          <cell r="BF18">
            <v>362.38299999999998</v>
          </cell>
          <cell r="BG18">
            <v>344.29700000000003</v>
          </cell>
          <cell r="BH18">
            <v>373.48</v>
          </cell>
          <cell r="BI18">
            <v>368.089</v>
          </cell>
          <cell r="BJ18">
            <v>380.49299999999999</v>
          </cell>
          <cell r="BK18">
            <v>356.12</v>
          </cell>
          <cell r="BL18">
            <v>356.45100000000002</v>
          </cell>
          <cell r="BM18">
            <v>337.81099999999998</v>
          </cell>
          <cell r="BN18">
            <v>349.07</v>
          </cell>
          <cell r="BO18">
            <v>368.18200000000002</v>
          </cell>
          <cell r="BP18">
            <v>351.59300000000002</v>
          </cell>
          <cell r="BQ18">
            <v>353.19799999999998</v>
          </cell>
          <cell r="BR18">
            <v>394.04300000000001</v>
          </cell>
          <cell r="BS18">
            <v>369.07400000000001</v>
          </cell>
          <cell r="BT18">
            <v>392.72699999999998</v>
          </cell>
          <cell r="BU18">
            <v>429.37099999999998</v>
          </cell>
          <cell r="BV18">
            <v>452.41800000000001</v>
          </cell>
          <cell r="BW18">
            <v>395.65</v>
          </cell>
          <cell r="BX18">
            <v>392.608</v>
          </cell>
          <cell r="BY18">
            <v>410.72699999999998</v>
          </cell>
          <cell r="BZ18">
            <v>437.38799999999998</v>
          </cell>
          <cell r="CA18">
            <v>433.89600000000002</v>
          </cell>
          <cell r="CB18">
            <v>420.435</v>
          </cell>
        </row>
        <row r="19">
          <cell r="A19" t="str">
            <v xml:space="preserve">   Reserves</v>
          </cell>
          <cell r="B19">
            <v>90.022000000000006</v>
          </cell>
          <cell r="C19">
            <v>62.588999999999999</v>
          </cell>
          <cell r="D19">
            <v>63.164999999999999</v>
          </cell>
          <cell r="E19">
            <v>54.148000000000003</v>
          </cell>
          <cell r="F19">
            <v>76.367999999999995</v>
          </cell>
          <cell r="G19">
            <v>62.444000000000003</v>
          </cell>
          <cell r="H19">
            <v>64.796000000000006</v>
          </cell>
          <cell r="I19">
            <v>67.263999999999996</v>
          </cell>
          <cell r="J19">
            <v>68.402000000000001</v>
          </cell>
          <cell r="K19">
            <v>77.853999999999999</v>
          </cell>
          <cell r="L19">
            <v>69.840999999999994</v>
          </cell>
          <cell r="M19">
            <v>64.662000000000006</v>
          </cell>
          <cell r="N19">
            <v>97.141000000000005</v>
          </cell>
          <cell r="O19">
            <v>191.417</v>
          </cell>
          <cell r="P19">
            <v>200.59899999999999</v>
          </cell>
          <cell r="Q19">
            <v>191.17500000000001</v>
          </cell>
          <cell r="R19">
            <v>191.71299999999999</v>
          </cell>
          <cell r="S19">
            <v>196.86699999999999</v>
          </cell>
          <cell r="T19">
            <v>210.12799999999999</v>
          </cell>
          <cell r="U19">
            <v>201.95400000000001</v>
          </cell>
          <cell r="V19">
            <v>223.26400000000001</v>
          </cell>
          <cell r="W19">
            <v>212.63499999999999</v>
          </cell>
          <cell r="X19">
            <v>189.965</v>
          </cell>
          <cell r="Y19">
            <v>241.34100000000001</v>
          </cell>
          <cell r="Z19">
            <v>221.82300000000001</v>
          </cell>
          <cell r="AA19">
            <v>209.435</v>
          </cell>
          <cell r="AB19">
            <v>192.38499999999999</v>
          </cell>
          <cell r="AC19">
            <v>215.35</v>
          </cell>
          <cell r="AD19">
            <v>185.267</v>
          </cell>
          <cell r="AE19">
            <v>221.44300000000001</v>
          </cell>
          <cell r="AF19">
            <v>217.042</v>
          </cell>
          <cell r="AG19">
            <v>234.482</v>
          </cell>
          <cell r="AH19">
            <v>222.98699999999999</v>
          </cell>
          <cell r="AI19">
            <v>105.86699999999999</v>
          </cell>
          <cell r="AJ19">
            <v>50.834000000000003</v>
          </cell>
          <cell r="AK19">
            <v>45.78</v>
          </cell>
          <cell r="AL19">
            <v>38.615000000000009</v>
          </cell>
          <cell r="AM19">
            <v>34.653999999999996</v>
          </cell>
          <cell r="AN19">
            <v>36.308999999999997</v>
          </cell>
          <cell r="AO19">
            <v>45.573999999999984</v>
          </cell>
          <cell r="AP19">
            <v>45.064000000000021</v>
          </cell>
          <cell r="AQ19">
            <v>52.587000000000018</v>
          </cell>
          <cell r="AR19">
            <v>42.800000000000011</v>
          </cell>
          <cell r="AS19">
            <v>48.516999999999996</v>
          </cell>
          <cell r="AT19">
            <v>55.55699999999996</v>
          </cell>
          <cell r="AU19">
            <v>50.654999999999973</v>
          </cell>
          <cell r="AV19">
            <v>46.829999999999984</v>
          </cell>
          <cell r="AW19">
            <v>45.023999999999944</v>
          </cell>
          <cell r="AX19">
            <v>40.877999999999986</v>
          </cell>
          <cell r="AY19">
            <v>45.352000000000032</v>
          </cell>
          <cell r="AZ19">
            <v>43.208000000000027</v>
          </cell>
          <cell r="BA19">
            <v>42.333000000000027</v>
          </cell>
          <cell r="BB19">
            <v>43.408000000000015</v>
          </cell>
          <cell r="BC19">
            <v>54.597999999999956</v>
          </cell>
          <cell r="BD19">
            <v>50.990999999999985</v>
          </cell>
          <cell r="BE19">
            <v>60.567000000000007</v>
          </cell>
          <cell r="BF19">
            <v>57.600999999999999</v>
          </cell>
          <cell r="BG19">
            <v>28.470999999999947</v>
          </cell>
          <cell r="BH19">
            <v>44.665999999999997</v>
          </cell>
          <cell r="BI19">
            <v>36.762999999999977</v>
          </cell>
          <cell r="BJ19">
            <v>35.14100000000002</v>
          </cell>
          <cell r="BK19">
            <v>38.144999999999982</v>
          </cell>
          <cell r="BL19">
            <v>39.516999999999996</v>
          </cell>
          <cell r="BM19">
            <v>45.233000000000004</v>
          </cell>
          <cell r="BN19">
            <v>56.251000000000033</v>
          </cell>
          <cell r="BO19">
            <v>52.307999999999993</v>
          </cell>
          <cell r="BP19">
            <v>48.88900000000001</v>
          </cell>
          <cell r="BQ19">
            <v>55.698000000000036</v>
          </cell>
          <cell r="BR19">
            <v>58.413000000000011</v>
          </cell>
          <cell r="BS19">
            <v>61.70999999999998</v>
          </cell>
          <cell r="BT19">
            <v>62.938000000000045</v>
          </cell>
          <cell r="BU19">
            <v>58.038000000000011</v>
          </cell>
          <cell r="BV19">
            <v>55.87299999999999</v>
          </cell>
          <cell r="BW19">
            <v>50.01400000000001</v>
          </cell>
          <cell r="BX19">
            <v>51.372000000000014</v>
          </cell>
          <cell r="BY19">
            <v>63.19500000000005</v>
          </cell>
          <cell r="BZ19">
            <v>73.084000000000003</v>
          </cell>
          <cell r="CA19">
            <v>53.074999999999989</v>
          </cell>
          <cell r="CB19">
            <v>52.903999999999996</v>
          </cell>
        </row>
        <row r="21">
          <cell r="A21" t="str">
            <v>Net foreign assets</v>
          </cell>
          <cell r="B21">
            <v>242.94</v>
          </cell>
          <cell r="C21">
            <v>115.06</v>
          </cell>
          <cell r="D21">
            <v>131.86600000000001</v>
          </cell>
          <cell r="E21">
            <v>154.21838729808397</v>
          </cell>
          <cell r="F21">
            <v>124.30136703389</v>
          </cell>
          <cell r="G21">
            <v>98.829235068735983</v>
          </cell>
          <cell r="H21">
            <v>167.98996637370402</v>
          </cell>
          <cell r="I21">
            <v>92.685462212000019</v>
          </cell>
          <cell r="J21">
            <v>153.34583624059999</v>
          </cell>
          <cell r="K21">
            <v>143.22174397920003</v>
          </cell>
          <cell r="L21">
            <v>181.92344068839998</v>
          </cell>
          <cell r="M21">
            <v>153.72232031999999</v>
          </cell>
          <cell r="N21">
            <v>225.924474248058</v>
          </cell>
          <cell r="O21">
            <v>294.84327842659997</v>
          </cell>
          <cell r="P21">
            <v>288.36757377900005</v>
          </cell>
          <cell r="Q21">
            <v>357.09187505</v>
          </cell>
          <cell r="R21">
            <v>285.40776120000004</v>
          </cell>
          <cell r="S21">
            <v>-78.210954324799999</v>
          </cell>
          <cell r="T21">
            <v>-192.27265593519999</v>
          </cell>
          <cell r="U21">
            <v>-104.10008018560004</v>
          </cell>
          <cell r="V21">
            <v>-121.21781341499998</v>
          </cell>
          <cell r="W21">
            <v>-219.87813802159999</v>
          </cell>
          <cell r="X21">
            <v>-127.08382399800001</v>
          </cell>
          <cell r="Y21">
            <v>-174.0846694471999</v>
          </cell>
          <cell r="Z21">
            <v>-162.01304249999998</v>
          </cell>
          <cell r="AA21">
            <v>-52.917069655200002</v>
          </cell>
          <cell r="AB21">
            <v>-112.76052587600006</v>
          </cell>
          <cell r="AC21">
            <v>-220.71422737223992</v>
          </cell>
          <cell r="AD21">
            <v>-100.94708445369993</v>
          </cell>
          <cell r="AE21">
            <v>-162.56119216209993</v>
          </cell>
          <cell r="AF21">
            <v>-261.00860445599994</v>
          </cell>
          <cell r="AG21">
            <v>-243.83894560640002</v>
          </cell>
          <cell r="AH21">
            <v>-186.62786166779995</v>
          </cell>
          <cell r="AI21">
            <v>-130.71857010399998</v>
          </cell>
          <cell r="AJ21">
            <v>-22.205576184900011</v>
          </cell>
          <cell r="AK21">
            <v>-43.525850364099952</v>
          </cell>
          <cell r="AL21">
            <v>-145.39866659799998</v>
          </cell>
          <cell r="AM21">
            <v>22.374506861500091</v>
          </cell>
          <cell r="AN21">
            <v>105.30223735700012</v>
          </cell>
          <cell r="AO21">
            <v>-40.18969716599991</v>
          </cell>
          <cell r="AP21">
            <v>75.939050938199969</v>
          </cell>
          <cell r="AQ21">
            <v>31.850280837099998</v>
          </cell>
          <cell r="AR21">
            <v>-8.0062255388998889</v>
          </cell>
          <cell r="AS21">
            <v>140.36100818150001</v>
          </cell>
          <cell r="AT21">
            <v>110.678843521</v>
          </cell>
          <cell r="AU21">
            <v>3.2118596039663534</v>
          </cell>
          <cell r="AV21">
            <v>161.26021393331735</v>
          </cell>
          <cell r="AW21">
            <v>155.18436440178601</v>
          </cell>
          <cell r="AX21">
            <v>14.053352879621903</v>
          </cell>
          <cell r="AY21">
            <v>158.23429822199094</v>
          </cell>
          <cell r="AZ21">
            <v>82.222309056049568</v>
          </cell>
          <cell r="BA21">
            <v>-8.8000997865482926</v>
          </cell>
          <cell r="BB21">
            <v>79.951661513438452</v>
          </cell>
          <cell r="BC21">
            <v>47.864767023854071</v>
          </cell>
          <cell r="BD21">
            <v>-84.356201672764612</v>
          </cell>
          <cell r="BE21">
            <v>75.459558546614602</v>
          </cell>
          <cell r="BF21">
            <v>13.058600875474163</v>
          </cell>
          <cell r="BG21">
            <v>-125.07527257651323</v>
          </cell>
          <cell r="BH21">
            <v>267.01802870486432</v>
          </cell>
          <cell r="BI21">
            <v>100.28653676263941</v>
          </cell>
          <cell r="BJ21">
            <v>44.127859781224167</v>
          </cell>
          <cell r="BK21">
            <v>260.12926511676585</v>
          </cell>
          <cell r="BL21">
            <v>153.60258634189387</v>
          </cell>
          <cell r="BM21">
            <v>181.16902009125462</v>
          </cell>
          <cell r="BN21">
            <v>326.72567865582488</v>
          </cell>
          <cell r="BO21">
            <v>308.12327212169043</v>
          </cell>
          <cell r="BP21">
            <v>150.71408708127635</v>
          </cell>
          <cell r="BQ21">
            <v>261.43349167553845</v>
          </cell>
          <cell r="BR21">
            <v>134.05117088870145</v>
          </cell>
          <cell r="BS21">
            <v>-60.078631750452097</v>
          </cell>
          <cell r="BT21">
            <v>131.30414082668688</v>
          </cell>
          <cell r="BU21">
            <v>35.704225517470853</v>
          </cell>
          <cell r="BV21">
            <v>66.303364701404007</v>
          </cell>
          <cell r="BW21">
            <v>188.35032289756288</v>
          </cell>
          <cell r="BX21">
            <v>77.141634104639408</v>
          </cell>
          <cell r="BY21">
            <v>-189.12297621350993</v>
          </cell>
          <cell r="BZ21">
            <v>-180.38031353817402</v>
          </cell>
          <cell r="CA21">
            <v>-187.70173165582958</v>
          </cell>
          <cell r="CB21">
            <v>634.79581072189148</v>
          </cell>
        </row>
        <row r="23">
          <cell r="A23" t="str">
            <v>Net domestic assets</v>
          </cell>
          <cell r="B23">
            <v>-152.91800000000001</v>
          </cell>
          <cell r="C23">
            <v>-52.471000000000004</v>
          </cell>
          <cell r="D23">
            <v>-68.701000000000022</v>
          </cell>
          <cell r="E23">
            <v>-100.07038729808397</v>
          </cell>
          <cell r="F23">
            <v>-47.933367033890008</v>
          </cell>
          <cell r="G23">
            <v>-36.38523506873598</v>
          </cell>
          <cell r="H23">
            <v>-103.19396637370401</v>
          </cell>
          <cell r="I23">
            <v>-25.421462212000023</v>
          </cell>
          <cell r="J23">
            <v>-84.943836240599992</v>
          </cell>
          <cell r="K23">
            <v>-65.367743979200029</v>
          </cell>
          <cell r="L23">
            <v>-112.08244068839998</v>
          </cell>
          <cell r="M23">
            <v>-89.060320319999988</v>
          </cell>
          <cell r="N23">
            <v>-128.78347424805798</v>
          </cell>
          <cell r="O23">
            <v>-103.42627842659996</v>
          </cell>
          <cell r="P23">
            <v>-87.768573779000064</v>
          </cell>
          <cell r="Q23">
            <v>-165.91687504999999</v>
          </cell>
          <cell r="R23">
            <v>-93.694761200000045</v>
          </cell>
          <cell r="S23">
            <v>275.07795432479998</v>
          </cell>
          <cell r="T23">
            <v>402.40065593520001</v>
          </cell>
          <cell r="U23">
            <v>306.05408018560001</v>
          </cell>
          <cell r="V23">
            <v>344.48181341499998</v>
          </cell>
          <cell r="W23">
            <v>432.51313802159996</v>
          </cell>
          <cell r="X23">
            <v>317.04882399799999</v>
          </cell>
          <cell r="Y23">
            <v>415.42566944719988</v>
          </cell>
          <cell r="Z23">
            <v>383.83604249999996</v>
          </cell>
          <cell r="AA23">
            <v>262.35206965520001</v>
          </cell>
          <cell r="AB23">
            <v>305.14552587600008</v>
          </cell>
          <cell r="AC23">
            <v>436.06422737223988</v>
          </cell>
          <cell r="AD23">
            <v>286.21408445369991</v>
          </cell>
          <cell r="AE23">
            <v>384.00419216209991</v>
          </cell>
          <cell r="AF23">
            <v>478.05060445599997</v>
          </cell>
          <cell r="AG23">
            <v>478.32094560640002</v>
          </cell>
          <cell r="AH23">
            <v>409.61486166779991</v>
          </cell>
          <cell r="AI23">
            <v>371.22857010399997</v>
          </cell>
          <cell r="AJ23">
            <v>244.22257618489999</v>
          </cell>
          <cell r="AK23">
            <v>276.58985036409996</v>
          </cell>
          <cell r="AL23">
            <v>378.671666598</v>
          </cell>
          <cell r="AM23">
            <v>199.88249313849991</v>
          </cell>
          <cell r="AN23">
            <v>130.97776264299989</v>
          </cell>
          <cell r="AO23">
            <v>307.87269716599991</v>
          </cell>
          <cell r="AP23">
            <v>204.12494906180007</v>
          </cell>
          <cell r="AQ23">
            <v>269.60071916290002</v>
          </cell>
          <cell r="AR23">
            <v>307.49122553889993</v>
          </cell>
          <cell r="AS23">
            <v>174.2539918185</v>
          </cell>
          <cell r="AT23">
            <v>236.26915647899997</v>
          </cell>
          <cell r="AU23">
            <v>353.04414039603364</v>
          </cell>
          <cell r="AV23">
            <v>189.89878606668265</v>
          </cell>
          <cell r="AW23">
            <v>203.82163559821396</v>
          </cell>
          <cell r="AX23">
            <v>359.5856471203781</v>
          </cell>
          <cell r="AY23">
            <v>179.41670177800907</v>
          </cell>
          <cell r="AZ23">
            <v>253.48169094395044</v>
          </cell>
          <cell r="BA23">
            <v>343.1530997865483</v>
          </cell>
          <cell r="BB23">
            <v>271.47633848656153</v>
          </cell>
          <cell r="BC23">
            <v>312.27323297614589</v>
          </cell>
          <cell r="BD23">
            <v>445.06320167276459</v>
          </cell>
          <cell r="BE23">
            <v>314.18444145338538</v>
          </cell>
          <cell r="BF23">
            <v>406.92539912452582</v>
          </cell>
          <cell r="BG23">
            <v>497.84327257651319</v>
          </cell>
          <cell r="BH23">
            <v>151.12797129513569</v>
          </cell>
          <cell r="BI23">
            <v>304.56546323736058</v>
          </cell>
          <cell r="BJ23">
            <v>371.50614021877584</v>
          </cell>
          <cell r="BK23">
            <v>134.13573488323414</v>
          </cell>
          <cell r="BL23">
            <v>242.36541365810615</v>
          </cell>
          <cell r="BM23">
            <v>201.87497990874536</v>
          </cell>
          <cell r="BN23">
            <v>78.595321344175147</v>
          </cell>
          <cell r="BO23">
            <v>112.36672787830958</v>
          </cell>
          <cell r="BP23">
            <v>249.76791291872368</v>
          </cell>
          <cell r="BQ23">
            <v>147.46250832446157</v>
          </cell>
          <cell r="BR23">
            <v>318.40482911129857</v>
          </cell>
          <cell r="BS23">
            <v>490.86263175045207</v>
          </cell>
          <cell r="BT23">
            <v>324.36085917331314</v>
          </cell>
          <cell r="BU23">
            <v>451.70477448252916</v>
          </cell>
          <cell r="BV23">
            <v>441.98763529859599</v>
          </cell>
          <cell r="BW23">
            <v>257.31367710243711</v>
          </cell>
          <cell r="BX23">
            <v>366.8383658953606</v>
          </cell>
          <cell r="BY23">
            <v>663.04497621350993</v>
          </cell>
          <cell r="BZ23">
            <v>690.85231353817403</v>
          </cell>
          <cell r="CA23">
            <v>674.67273165582958</v>
          </cell>
          <cell r="CB23">
            <v>-161.45681072189149</v>
          </cell>
        </row>
        <row r="24">
          <cell r="A24" t="str">
            <v xml:space="preserve">   Domestic credit</v>
          </cell>
          <cell r="B24">
            <v>-150.43899999999999</v>
          </cell>
          <cell r="C24">
            <v>-48.819000000000003</v>
          </cell>
          <cell r="D24">
            <v>-65.471999999999994</v>
          </cell>
          <cell r="E24">
            <v>-93.873000000000005</v>
          </cell>
          <cell r="F24">
            <v>-42.216999999999999</v>
          </cell>
          <cell r="G24">
            <v>-31.015000000000001</v>
          </cell>
          <cell r="H24">
            <v>-101.23</v>
          </cell>
          <cell r="I24">
            <v>-24.504000000000001</v>
          </cell>
          <cell r="J24">
            <v>-85.073000000000008</v>
          </cell>
          <cell r="K24">
            <v>-65.524000000000001</v>
          </cell>
          <cell r="L24">
            <v>-115.413</v>
          </cell>
          <cell r="M24">
            <v>-91.466999999999999</v>
          </cell>
          <cell r="N24">
            <v>-122.97499999999999</v>
          </cell>
          <cell r="O24">
            <v>-91.512</v>
          </cell>
          <cell r="P24">
            <v>-69.3</v>
          </cell>
          <cell r="Q24">
            <v>-147.98699999999999</v>
          </cell>
          <cell r="R24">
            <v>-81.548999999999992</v>
          </cell>
          <cell r="S24">
            <v>291.71500000000003</v>
          </cell>
          <cell r="T24">
            <v>400.55499999999995</v>
          </cell>
          <cell r="U24">
            <v>316.87200000000001</v>
          </cell>
          <cell r="V24">
            <v>353.173</v>
          </cell>
          <cell r="W24">
            <v>436.16700000000003</v>
          </cell>
          <cell r="X24">
            <v>316.99299999999999</v>
          </cell>
          <cell r="Y24">
            <v>406.58199999999999</v>
          </cell>
          <cell r="Z24">
            <v>367.10599999999999</v>
          </cell>
          <cell r="AA24">
            <v>289.45800000000003</v>
          </cell>
          <cell r="AB24">
            <v>337.47399999999999</v>
          </cell>
          <cell r="AC24">
            <v>467.851</v>
          </cell>
          <cell r="AD24">
            <v>315.24300000000005</v>
          </cell>
          <cell r="AE24">
            <v>416.82500000000005</v>
          </cell>
          <cell r="AF24">
            <v>511.50400000000002</v>
          </cell>
          <cell r="AG24">
            <v>510.33100000000002</v>
          </cell>
          <cell r="AH24">
            <v>440.66399999999999</v>
          </cell>
          <cell r="AI24">
            <v>399.67400000000004</v>
          </cell>
          <cell r="AJ24">
            <v>259.06799999999998</v>
          </cell>
          <cell r="AK24">
            <v>293.39100000000002</v>
          </cell>
          <cell r="AL24">
            <v>398.26600000000002</v>
          </cell>
          <cell r="AM24">
            <v>222.376</v>
          </cell>
          <cell r="AN24">
            <v>157.61699999999999</v>
          </cell>
          <cell r="AO24">
            <v>336.57900000000001</v>
          </cell>
          <cell r="AP24">
            <v>239.49499999999998</v>
          </cell>
          <cell r="AQ24">
            <v>315.57</v>
          </cell>
          <cell r="AR24">
            <v>361.09700000000004</v>
          </cell>
          <cell r="AS24">
            <v>233.31800000000001</v>
          </cell>
          <cell r="AT24">
            <v>295.08199999999999</v>
          </cell>
          <cell r="AU24">
            <v>415.98599999999999</v>
          </cell>
          <cell r="AV24">
            <v>258.14600000000002</v>
          </cell>
          <cell r="AW24">
            <v>270.25</v>
          </cell>
          <cell r="AX24">
            <v>429.31700000000001</v>
          </cell>
          <cell r="AY24">
            <v>258.91000000000003</v>
          </cell>
          <cell r="AZ24">
            <v>345.89500000000004</v>
          </cell>
          <cell r="BA24">
            <v>437.19</v>
          </cell>
          <cell r="BB24">
            <v>387.53399999999999</v>
          </cell>
          <cell r="BC24">
            <v>436.18200000000002</v>
          </cell>
          <cell r="BD24">
            <v>569.72400000000005</v>
          </cell>
          <cell r="BE24">
            <v>442.68799999999999</v>
          </cell>
          <cell r="BF24">
            <v>530.70600000000002</v>
          </cell>
          <cell r="BG24">
            <v>629.56399999999996</v>
          </cell>
          <cell r="BH24">
            <v>289.18600000000004</v>
          </cell>
          <cell r="BI24">
            <v>441.65300000000002</v>
          </cell>
          <cell r="BJ24">
            <v>503.57499999999999</v>
          </cell>
          <cell r="BK24">
            <v>255.767</v>
          </cell>
          <cell r="BL24">
            <v>396.96899999999999</v>
          </cell>
          <cell r="BM24">
            <v>393.59499999999997</v>
          </cell>
          <cell r="BN24">
            <v>282.30899999999997</v>
          </cell>
          <cell r="BO24">
            <v>288.08</v>
          </cell>
          <cell r="BP24">
            <v>471.46199999999999</v>
          </cell>
          <cell r="BQ24">
            <v>396.44499999999999</v>
          </cell>
          <cell r="BR24">
            <v>573.53700000000003</v>
          </cell>
          <cell r="BS24">
            <v>743.62700000000007</v>
          </cell>
          <cell r="BT24">
            <v>613.80100000000004</v>
          </cell>
          <cell r="BU24">
            <v>710.45400000000006</v>
          </cell>
          <cell r="BV24">
            <v>695.15700000000004</v>
          </cell>
          <cell r="BW24">
            <v>495.32299999999998</v>
          </cell>
          <cell r="BX24">
            <v>585.33500000000004</v>
          </cell>
          <cell r="BY24">
            <v>829.822</v>
          </cell>
          <cell r="BZ24">
            <v>845.79700000000003</v>
          </cell>
          <cell r="CA24">
            <v>838.48700000000008</v>
          </cell>
          <cell r="CB24">
            <v>-13.879000000000001</v>
          </cell>
        </row>
        <row r="25">
          <cell r="A25" t="str">
            <v xml:space="preserve">      Banks</v>
          </cell>
          <cell r="B25">
            <v>0</v>
          </cell>
          <cell r="C25">
            <v>0</v>
          </cell>
          <cell r="D25">
            <v>0</v>
          </cell>
          <cell r="E25">
            <v>0</v>
          </cell>
          <cell r="F25">
            <v>0</v>
          </cell>
          <cell r="G25">
            <v>3.488</v>
          </cell>
          <cell r="H25">
            <v>0</v>
          </cell>
          <cell r="I25">
            <v>0</v>
          </cell>
          <cell r="J25">
            <v>0</v>
          </cell>
          <cell r="K25">
            <v>0</v>
          </cell>
          <cell r="L25">
            <v>0</v>
          </cell>
          <cell r="M25">
            <v>0</v>
          </cell>
          <cell r="N25">
            <v>0</v>
          </cell>
          <cell r="O25">
            <v>0</v>
          </cell>
          <cell r="P25">
            <v>0</v>
          </cell>
          <cell r="Q25">
            <v>0</v>
          </cell>
          <cell r="R25">
            <v>0</v>
          </cell>
          <cell r="S25">
            <v>0</v>
          </cell>
          <cell r="T25">
            <v>3.0609999999999999</v>
          </cell>
          <cell r="U25">
            <v>0</v>
          </cell>
          <cell r="V25">
            <v>0</v>
          </cell>
          <cell r="W25">
            <v>0</v>
          </cell>
          <cell r="X25">
            <v>0</v>
          </cell>
          <cell r="Y25">
            <v>1.6E-2</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row>
        <row r="26">
          <cell r="A26" t="str">
            <v xml:space="preserve">      Government (net)</v>
          </cell>
          <cell r="B26">
            <v>-150.43899999999999</v>
          </cell>
          <cell r="C26">
            <v>-48.819000000000003</v>
          </cell>
          <cell r="D26">
            <v>-65.471999999999994</v>
          </cell>
          <cell r="E26">
            <v>-93.873000000000005</v>
          </cell>
          <cell r="F26">
            <v>-42.216999999999999</v>
          </cell>
          <cell r="G26">
            <v>-34.503</v>
          </cell>
          <cell r="H26">
            <v>-101.23</v>
          </cell>
          <cell r="I26">
            <v>-24.504000000000001</v>
          </cell>
          <cell r="J26">
            <v>-85.167000000000002</v>
          </cell>
          <cell r="K26">
            <v>-65.617999999999995</v>
          </cell>
          <cell r="L26">
            <v>-115.524</v>
          </cell>
          <cell r="M26">
            <v>-91.578000000000003</v>
          </cell>
          <cell r="N26">
            <v>-123.092</v>
          </cell>
          <cell r="O26">
            <v>-91.629000000000005</v>
          </cell>
          <cell r="P26">
            <v>-69.471999999999994</v>
          </cell>
          <cell r="Q26">
            <v>-148.20599999999999</v>
          </cell>
          <cell r="R26">
            <v>-81.772999999999996</v>
          </cell>
          <cell r="S26">
            <v>291.49</v>
          </cell>
          <cell r="T26">
            <v>397.25799999999998</v>
          </cell>
          <cell r="U26">
            <v>316.642</v>
          </cell>
          <cell r="V26">
            <v>352.94299999999998</v>
          </cell>
          <cell r="W26">
            <v>435.88600000000002</v>
          </cell>
          <cell r="X26">
            <v>316.70499999999998</v>
          </cell>
          <cell r="Y26">
            <v>406.279</v>
          </cell>
          <cell r="Z26">
            <v>366.81900000000002</v>
          </cell>
          <cell r="AA26">
            <v>289.13400000000001</v>
          </cell>
          <cell r="AB26">
            <v>337.15899999999999</v>
          </cell>
          <cell r="AC26">
            <v>467.536</v>
          </cell>
          <cell r="AD26">
            <v>314.93400000000003</v>
          </cell>
          <cell r="AE26">
            <v>416.51600000000002</v>
          </cell>
          <cell r="AF26">
            <v>511.19499999999999</v>
          </cell>
          <cell r="AG26">
            <v>510.02199999999999</v>
          </cell>
          <cell r="AH26">
            <v>440.36599999999999</v>
          </cell>
          <cell r="AI26">
            <v>399.36900000000003</v>
          </cell>
          <cell r="AJ26">
            <v>258.69299999999998</v>
          </cell>
          <cell r="AK26">
            <v>293.01600000000002</v>
          </cell>
          <cell r="AL26">
            <v>397.89100000000002</v>
          </cell>
          <cell r="AM26">
            <v>221.94900000000001</v>
          </cell>
          <cell r="AN26">
            <v>157.19</v>
          </cell>
          <cell r="AO26">
            <v>336.13600000000002</v>
          </cell>
          <cell r="AP26">
            <v>239.05099999999999</v>
          </cell>
          <cell r="AQ26">
            <v>315.12599999999998</v>
          </cell>
          <cell r="AR26">
            <v>360.65300000000002</v>
          </cell>
          <cell r="AS26">
            <v>232.85900000000001</v>
          </cell>
          <cell r="AT26">
            <v>294.57799999999997</v>
          </cell>
          <cell r="AU26">
            <v>415.46199999999999</v>
          </cell>
          <cell r="AV26">
            <v>257.62200000000001</v>
          </cell>
          <cell r="AW26">
            <v>269.726</v>
          </cell>
          <cell r="AX26">
            <v>428.8</v>
          </cell>
          <cell r="AY26">
            <v>258.24700000000001</v>
          </cell>
          <cell r="AZ26">
            <v>345.23200000000003</v>
          </cell>
          <cell r="BA26">
            <v>436.52699999999999</v>
          </cell>
          <cell r="BB26">
            <v>386.87099999999998</v>
          </cell>
          <cell r="BC26">
            <v>435.51900000000001</v>
          </cell>
          <cell r="BD26">
            <v>569.06100000000004</v>
          </cell>
          <cell r="BE26">
            <v>442.02499999999998</v>
          </cell>
          <cell r="BF26">
            <v>530.04300000000001</v>
          </cell>
          <cell r="BG26">
            <v>628.90099999999995</v>
          </cell>
          <cell r="BH26">
            <v>288.52300000000002</v>
          </cell>
          <cell r="BI26">
            <v>440.99</v>
          </cell>
          <cell r="BJ26">
            <v>502.87200000000001</v>
          </cell>
          <cell r="BK26">
            <v>255.06399999999999</v>
          </cell>
          <cell r="BL26">
            <v>396.31400000000002</v>
          </cell>
          <cell r="BM26">
            <v>392.9</v>
          </cell>
          <cell r="BN26">
            <v>281.63</v>
          </cell>
          <cell r="BO26">
            <v>287.40100000000001</v>
          </cell>
          <cell r="BP26">
            <v>470.78300000000002</v>
          </cell>
          <cell r="BQ26">
            <v>395.75799999999998</v>
          </cell>
          <cell r="BR26">
            <v>572.85</v>
          </cell>
          <cell r="BS26">
            <v>742.93200000000002</v>
          </cell>
          <cell r="BT26">
            <v>613.101</v>
          </cell>
          <cell r="BU26">
            <v>709.75400000000002</v>
          </cell>
          <cell r="BV26">
            <v>694.45699999999999</v>
          </cell>
          <cell r="BW26">
            <v>494.62299999999999</v>
          </cell>
          <cell r="BX26">
            <v>584.63499999999999</v>
          </cell>
          <cell r="BY26">
            <v>829.12199999999996</v>
          </cell>
          <cell r="BZ26">
            <v>845.09699999999998</v>
          </cell>
          <cell r="CA26">
            <v>837.78700000000003</v>
          </cell>
          <cell r="CB26">
            <v>-14.579000000000001</v>
          </cell>
        </row>
        <row r="27">
          <cell r="A27" t="str">
            <v xml:space="preserve">      Other sectors 1/</v>
          </cell>
          <cell r="B27">
            <v>0</v>
          </cell>
          <cell r="C27">
            <v>0</v>
          </cell>
          <cell r="D27">
            <v>0</v>
          </cell>
          <cell r="E27">
            <v>0</v>
          </cell>
          <cell r="F27">
            <v>0</v>
          </cell>
          <cell r="G27">
            <v>0</v>
          </cell>
          <cell r="H27">
            <v>0</v>
          </cell>
          <cell r="I27">
            <v>0</v>
          </cell>
          <cell r="J27">
            <v>9.4E-2</v>
          </cell>
          <cell r="K27">
            <v>9.4E-2</v>
          </cell>
          <cell r="L27">
            <v>0.111</v>
          </cell>
          <cell r="M27">
            <v>0.111</v>
          </cell>
          <cell r="N27">
            <v>0.11700000000000001</v>
          </cell>
          <cell r="O27">
            <v>0.11700000000000001</v>
          </cell>
          <cell r="P27">
            <v>0.17199999999999999</v>
          </cell>
          <cell r="Q27">
            <v>0.219</v>
          </cell>
          <cell r="R27">
            <v>0.224</v>
          </cell>
          <cell r="S27">
            <v>0.22500000000000001</v>
          </cell>
          <cell r="T27">
            <v>0.23599999999999999</v>
          </cell>
          <cell r="U27">
            <v>0.23</v>
          </cell>
          <cell r="V27">
            <v>0.23</v>
          </cell>
          <cell r="W27">
            <v>0.28100000000000003</v>
          </cell>
          <cell r="X27">
            <v>0.28799999999999998</v>
          </cell>
          <cell r="Y27">
            <v>0.28699999999999998</v>
          </cell>
          <cell r="Z27">
            <v>0.28699999999999998</v>
          </cell>
          <cell r="AA27">
            <v>0.32400000000000001</v>
          </cell>
          <cell r="AB27">
            <v>0.315</v>
          </cell>
          <cell r="AC27">
            <v>0.315</v>
          </cell>
          <cell r="AD27">
            <v>0.309</v>
          </cell>
          <cell r="AE27">
            <v>0.309</v>
          </cell>
          <cell r="AF27">
            <v>0.309</v>
          </cell>
          <cell r="AG27">
            <v>0.309</v>
          </cell>
          <cell r="AH27">
            <v>0.29799999999999999</v>
          </cell>
          <cell r="AI27">
            <v>0.30499999999999999</v>
          </cell>
          <cell r="AJ27">
            <v>0.375</v>
          </cell>
          <cell r="AK27">
            <v>0.375</v>
          </cell>
          <cell r="AL27">
            <v>0.375</v>
          </cell>
          <cell r="AM27">
            <v>0.42699999999999999</v>
          </cell>
          <cell r="AN27">
            <v>0.42699999999999999</v>
          </cell>
          <cell r="AO27">
            <v>0.443</v>
          </cell>
          <cell r="AP27">
            <v>0.44400000000000001</v>
          </cell>
          <cell r="AQ27">
            <v>0.44400000000000001</v>
          </cell>
          <cell r="AR27">
            <v>0.44400000000000001</v>
          </cell>
          <cell r="AS27">
            <v>0.45900000000000002</v>
          </cell>
          <cell r="AT27">
            <v>0.504</v>
          </cell>
          <cell r="AU27">
            <v>0.52400000000000002</v>
          </cell>
          <cell r="AV27">
            <v>0.52400000000000002</v>
          </cell>
          <cell r="AW27">
            <v>0.52400000000000002</v>
          </cell>
          <cell r="AX27">
            <v>0.51700000000000002</v>
          </cell>
          <cell r="AY27">
            <v>0.66300000000000003</v>
          </cell>
          <cell r="AZ27">
            <v>0.66300000000000003</v>
          </cell>
          <cell r="BA27">
            <v>0.66300000000000003</v>
          </cell>
          <cell r="BB27">
            <v>0.66300000000000003</v>
          </cell>
          <cell r="BC27">
            <v>0.66300000000000003</v>
          </cell>
          <cell r="BD27">
            <v>0.66300000000000003</v>
          </cell>
          <cell r="BE27">
            <v>0.66300000000000003</v>
          </cell>
          <cell r="BF27">
            <v>0.66300000000000003</v>
          </cell>
          <cell r="BG27">
            <v>0.66300000000000003</v>
          </cell>
          <cell r="BH27">
            <v>0.66300000000000003</v>
          </cell>
          <cell r="BI27">
            <v>0.66300000000000003</v>
          </cell>
          <cell r="BJ27">
            <v>0.70299999999999996</v>
          </cell>
          <cell r="BK27">
            <v>0.70299999999999996</v>
          </cell>
          <cell r="BL27">
            <v>0.65500000000000003</v>
          </cell>
          <cell r="BM27">
            <v>0.69499999999999995</v>
          </cell>
          <cell r="BN27">
            <v>0.67900000000000005</v>
          </cell>
          <cell r="BO27">
            <v>0.67900000000000005</v>
          </cell>
          <cell r="BP27">
            <v>0.67900000000000005</v>
          </cell>
          <cell r="BQ27">
            <v>0.68700000000000006</v>
          </cell>
          <cell r="BR27">
            <v>0.68700000000000006</v>
          </cell>
          <cell r="BS27">
            <v>0.69499999999999995</v>
          </cell>
          <cell r="BT27">
            <v>0.7</v>
          </cell>
          <cell r="BU27">
            <v>0.7</v>
          </cell>
          <cell r="BV27">
            <v>0.7</v>
          </cell>
          <cell r="BW27">
            <v>0.7</v>
          </cell>
          <cell r="BX27">
            <v>0.7</v>
          </cell>
          <cell r="BY27">
            <v>0.7</v>
          </cell>
          <cell r="BZ27">
            <v>0.7</v>
          </cell>
          <cell r="CA27">
            <v>0.7</v>
          </cell>
          <cell r="CB27">
            <v>0.7</v>
          </cell>
        </row>
        <row r="28">
          <cell r="A28" t="str">
            <v xml:space="preserve">   Other items net</v>
          </cell>
          <cell r="B28">
            <v>-2.4790000000000134</v>
          </cell>
          <cell r="C28">
            <v>-3.652000000000001</v>
          </cell>
          <cell r="D28">
            <v>-3.2290000000000276</v>
          </cell>
          <cell r="E28">
            <v>-6.1973872980839673</v>
          </cell>
          <cell r="F28">
            <v>-5.716367033890009</v>
          </cell>
          <cell r="G28">
            <v>-5.3702350687359797</v>
          </cell>
          <cell r="H28">
            <v>-1.9639663737040109</v>
          </cell>
          <cell r="I28">
            <v>-0.91746221200002154</v>
          </cell>
          <cell r="J28">
            <v>0.12916375940001501</v>
          </cell>
          <cell r="K28">
            <v>0.15625602079997236</v>
          </cell>
          <cell r="L28">
            <v>3.3305593116000125</v>
          </cell>
          <cell r="M28">
            <v>2.4066796800000105</v>
          </cell>
          <cell r="N28">
            <v>-5.8084742480579905</v>
          </cell>
          <cell r="O28">
            <v>-11.914278426599964</v>
          </cell>
          <cell r="P28">
            <v>-18.468573779000067</v>
          </cell>
          <cell r="Q28">
            <v>-17.929875049999993</v>
          </cell>
          <cell r="R28">
            <v>-12.145761200000052</v>
          </cell>
          <cell r="S28">
            <v>-16.637045675200056</v>
          </cell>
          <cell r="T28">
            <v>1.8456559352000568</v>
          </cell>
          <cell r="U28">
            <v>-10.8179198144</v>
          </cell>
          <cell r="V28">
            <v>-8.6911865850000254</v>
          </cell>
          <cell r="W28">
            <v>-3.653861978400073</v>
          </cell>
          <cell r="X28">
            <v>5.5823997999993935E-2</v>
          </cell>
          <cell r="Y28">
            <v>8.8436694471998862</v>
          </cell>
          <cell r="Z28">
            <v>16.730042499999968</v>
          </cell>
          <cell r="AA28">
            <v>-27.105930344800015</v>
          </cell>
          <cell r="AB28">
            <v>-32.328474123999911</v>
          </cell>
          <cell r="AC28">
            <v>-31.786772627760115</v>
          </cell>
          <cell r="AD28">
            <v>-29.028915546300141</v>
          </cell>
          <cell r="AE28">
            <v>-32.820807837900134</v>
          </cell>
          <cell r="AF28">
            <v>-33.453395544000045</v>
          </cell>
          <cell r="AG28">
            <v>-32.010054393600001</v>
          </cell>
          <cell r="AH28">
            <v>-31.049138332200073</v>
          </cell>
          <cell r="AI28">
            <v>-28.445429896000064</v>
          </cell>
          <cell r="AJ28">
            <v>-14.845423815099991</v>
          </cell>
          <cell r="AK28">
            <v>-16.80114963590006</v>
          </cell>
          <cell r="AL28">
            <v>-19.594333402000018</v>
          </cell>
          <cell r="AM28">
            <v>-22.493506861500094</v>
          </cell>
          <cell r="AN28">
            <v>-26.639237357000098</v>
          </cell>
          <cell r="AO28">
            <v>-28.706302834000098</v>
          </cell>
          <cell r="AP28">
            <v>-35.37005093819991</v>
          </cell>
          <cell r="AQ28">
            <v>-45.969280837099973</v>
          </cell>
          <cell r="AR28">
            <v>-53.605774461100111</v>
          </cell>
          <cell r="AS28">
            <v>-59.064008181500014</v>
          </cell>
          <cell r="AT28">
            <v>-58.812843521000019</v>
          </cell>
          <cell r="AU28">
            <v>-62.94185960396635</v>
          </cell>
          <cell r="AV28">
            <v>-68.247213933317369</v>
          </cell>
          <cell r="AW28">
            <v>-66.428364401786041</v>
          </cell>
          <cell r="AX28">
            <v>-69.731352879621909</v>
          </cell>
          <cell r="AY28">
            <v>-79.493298221990955</v>
          </cell>
          <cell r="AZ28">
            <v>-92.413309056049599</v>
          </cell>
          <cell r="BA28">
            <v>-94.036900213451702</v>
          </cell>
          <cell r="BB28">
            <v>-116.05766151343846</v>
          </cell>
          <cell r="BC28">
            <v>-123.90876702385413</v>
          </cell>
          <cell r="BD28">
            <v>-124.66079832723545</v>
          </cell>
          <cell r="BE28">
            <v>-128.50355854661461</v>
          </cell>
          <cell r="BF28">
            <v>-123.78060087547419</v>
          </cell>
          <cell r="BG28">
            <v>-131.72072742348678</v>
          </cell>
          <cell r="BH28">
            <v>-138.05802870486434</v>
          </cell>
          <cell r="BI28">
            <v>-137.08753676263944</v>
          </cell>
          <cell r="BJ28">
            <v>-132.06885978122415</v>
          </cell>
          <cell r="BK28">
            <v>-121.63126511676586</v>
          </cell>
          <cell r="BL28">
            <v>-154.60358634189384</v>
          </cell>
          <cell r="BM28">
            <v>-191.72002009125461</v>
          </cell>
          <cell r="BN28">
            <v>-203.71367865582482</v>
          </cell>
          <cell r="BO28">
            <v>-175.71327212169041</v>
          </cell>
          <cell r="BP28">
            <v>-221.69408708127631</v>
          </cell>
          <cell r="BQ28">
            <v>-248.98249167553843</v>
          </cell>
          <cell r="BR28">
            <v>-255.13217088870147</v>
          </cell>
          <cell r="BS28">
            <v>-252.764368249548</v>
          </cell>
          <cell r="BT28">
            <v>-289.4401408266869</v>
          </cell>
          <cell r="BU28">
            <v>-258.7492255174709</v>
          </cell>
          <cell r="BV28">
            <v>-253.16936470140405</v>
          </cell>
          <cell r="BW28">
            <v>-238.00932289756287</v>
          </cell>
          <cell r="BX28">
            <v>-218.49663410463944</v>
          </cell>
          <cell r="BY28">
            <v>-166.77702378649008</v>
          </cell>
          <cell r="BZ28">
            <v>-154.944686461826</v>
          </cell>
          <cell r="CA28">
            <v>-163.8142683441705</v>
          </cell>
          <cell r="CB28">
            <v>-147.5778107218915</v>
          </cell>
        </row>
        <row r="30">
          <cell r="A30" t="str">
            <v>Monetary Survey</v>
          </cell>
        </row>
        <row r="31">
          <cell r="A31" t="str">
            <v>Broad money</v>
          </cell>
          <cell r="B31">
            <v>1477.4190000000001</v>
          </cell>
          <cell r="C31">
            <v>1511.434</v>
          </cell>
          <cell r="D31">
            <v>1520.05</v>
          </cell>
          <cell r="E31">
            <v>1473.5060000000001</v>
          </cell>
          <cell r="F31">
            <v>1530.2360000000001</v>
          </cell>
          <cell r="G31">
            <v>1509.4</v>
          </cell>
          <cell r="H31">
            <v>1549.08</v>
          </cell>
          <cell r="I31">
            <v>1587.2570000000001</v>
          </cell>
          <cell r="J31">
            <v>1614.97</v>
          </cell>
          <cell r="K31">
            <v>1692.752</v>
          </cell>
          <cell r="L31">
            <v>1780.614</v>
          </cell>
          <cell r="M31">
            <v>1660.556</v>
          </cell>
          <cell r="N31">
            <v>1925.028</v>
          </cell>
          <cell r="O31">
            <v>1776.1590000000001</v>
          </cell>
          <cell r="P31">
            <v>1829.7449999999999</v>
          </cell>
          <cell r="Q31">
            <v>1751.8219999999999</v>
          </cell>
          <cell r="R31">
            <v>1922.0909999999999</v>
          </cell>
          <cell r="S31">
            <v>1873.92</v>
          </cell>
          <cell r="T31">
            <v>2009.796</v>
          </cell>
          <cell r="U31">
            <v>1864.3209999999999</v>
          </cell>
          <cell r="V31">
            <v>2072.1</v>
          </cell>
          <cell r="W31">
            <v>2135.6990000000001</v>
          </cell>
          <cell r="X31">
            <v>2156.991</v>
          </cell>
          <cell r="Y31">
            <v>2329.634</v>
          </cell>
          <cell r="Z31">
            <v>2377.5070000000001</v>
          </cell>
          <cell r="AA31">
            <v>2337.3339999999998</v>
          </cell>
          <cell r="AB31">
            <v>2312.0369999999998</v>
          </cell>
          <cell r="AC31">
            <v>2385.654</v>
          </cell>
          <cell r="AD31">
            <v>2407.1950000000002</v>
          </cell>
          <cell r="AE31">
            <v>2458.9520000000002</v>
          </cell>
          <cell r="AF31">
            <v>2636.6190000000001</v>
          </cell>
          <cell r="AG31">
            <v>2642.6120000000001</v>
          </cell>
          <cell r="AH31">
            <v>2504.0210000000002</v>
          </cell>
          <cell r="AI31">
            <v>2687.6840000000002</v>
          </cell>
          <cell r="AJ31">
            <v>2787.703</v>
          </cell>
          <cell r="AK31">
            <v>2791.3040000000001</v>
          </cell>
          <cell r="AL31">
            <v>2988.7579999999998</v>
          </cell>
          <cell r="AM31">
            <v>2884.0070000000001</v>
          </cell>
          <cell r="AN31">
            <v>3153.134</v>
          </cell>
          <cell r="AO31">
            <v>3216.2469999999998</v>
          </cell>
          <cell r="AP31">
            <v>3134.6390000000001</v>
          </cell>
          <cell r="AQ31">
            <v>3191.4059999999999</v>
          </cell>
          <cell r="AR31">
            <v>3279.7669999999998</v>
          </cell>
          <cell r="AS31">
            <v>3501.0859999999998</v>
          </cell>
          <cell r="AT31">
            <v>3759.6410000000001</v>
          </cell>
          <cell r="AU31">
            <v>3910.2260000000001</v>
          </cell>
          <cell r="AV31">
            <v>3746.7829999999999</v>
          </cell>
          <cell r="AW31">
            <v>3653.7649999999999</v>
          </cell>
          <cell r="AX31">
            <v>3763.788</v>
          </cell>
          <cell r="AY31">
            <v>3703.587</v>
          </cell>
          <cell r="AZ31">
            <v>3695.31</v>
          </cell>
          <cell r="BA31">
            <v>4049.252</v>
          </cell>
          <cell r="BB31">
            <v>4121.9489999999996</v>
          </cell>
          <cell r="BC31">
            <v>4066.04</v>
          </cell>
          <cell r="BD31">
            <v>4202.0810000000001</v>
          </cell>
          <cell r="BE31">
            <v>4084.393</v>
          </cell>
          <cell r="BF31">
            <v>4285.893</v>
          </cell>
          <cell r="BG31">
            <v>4421.5739999999996</v>
          </cell>
          <cell r="BH31">
            <v>4321.7460000000001</v>
          </cell>
          <cell r="BI31">
            <v>4711.5619999999999</v>
          </cell>
          <cell r="BJ31">
            <v>4673.7089999999998</v>
          </cell>
          <cell r="BK31">
            <v>4748.3429999999998</v>
          </cell>
          <cell r="BL31">
            <v>4727.6769999999997</v>
          </cell>
          <cell r="BM31">
            <v>4701.8029999999999</v>
          </cell>
          <cell r="BN31">
            <v>4755.9359999999997</v>
          </cell>
          <cell r="BO31">
            <v>4916.7610000000004</v>
          </cell>
          <cell r="BP31">
            <v>4931.4110000000001</v>
          </cell>
          <cell r="BQ31">
            <v>5098.1970000000001</v>
          </cell>
          <cell r="BR31">
            <v>5243.6030000000001</v>
          </cell>
          <cell r="BS31">
            <v>5496.4179999999997</v>
          </cell>
          <cell r="BT31">
            <v>5680.2470000000003</v>
          </cell>
          <cell r="BU31">
            <v>5881.0619999999999</v>
          </cell>
          <cell r="BV31">
            <v>6029.357</v>
          </cell>
          <cell r="BW31">
            <v>6030.4740000000002</v>
          </cell>
          <cell r="BX31">
            <v>5821.2430000000004</v>
          </cell>
          <cell r="BY31">
            <v>6038.89</v>
          </cell>
          <cell r="BZ31">
            <v>6216.1409999999996</v>
          </cell>
          <cell r="CA31">
            <v>6343.9650000000001</v>
          </cell>
          <cell r="CB31">
            <v>6604.9579999999996</v>
          </cell>
        </row>
        <row r="32">
          <cell r="A32" t="str">
            <v xml:space="preserve">   Currency </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104.328</v>
          </cell>
          <cell r="AJ32">
            <v>139.03299999999999</v>
          </cell>
          <cell r="AK32">
            <v>145.57900000000001</v>
          </cell>
          <cell r="AL32">
            <v>133.77600000000001</v>
          </cell>
          <cell r="AM32">
            <v>136.23699999999999</v>
          </cell>
          <cell r="AN32">
            <v>154.40700000000001</v>
          </cell>
          <cell r="AO32">
            <v>172.154</v>
          </cell>
          <cell r="AP32">
            <v>186.93600000000001</v>
          </cell>
          <cell r="AQ32">
            <v>175.35</v>
          </cell>
          <cell r="AR32">
            <v>193.34</v>
          </cell>
          <cell r="AS32">
            <v>211.83500000000001</v>
          </cell>
          <cell r="AT32">
            <v>218.67400000000001</v>
          </cell>
          <cell r="AU32">
            <v>239.161</v>
          </cell>
          <cell r="AV32">
            <v>219.541</v>
          </cell>
          <cell r="AW32">
            <v>224.566</v>
          </cell>
          <cell r="AX32">
            <v>217.43199999999999</v>
          </cell>
          <cell r="AY32">
            <v>208.38900000000001</v>
          </cell>
          <cell r="AZ32">
            <v>216.96100000000001</v>
          </cell>
          <cell r="BA32">
            <v>218.607</v>
          </cell>
          <cell r="BB32">
            <v>228.535</v>
          </cell>
          <cell r="BC32">
            <v>218.61</v>
          </cell>
          <cell r="BD32">
            <v>238.524</v>
          </cell>
          <cell r="BE32">
            <v>244.26300000000001</v>
          </cell>
          <cell r="BF32">
            <v>258.41300000000001</v>
          </cell>
          <cell r="BG32">
            <v>252.19499999999999</v>
          </cell>
          <cell r="BH32">
            <v>246.35499999999999</v>
          </cell>
          <cell r="BI32">
            <v>247.727</v>
          </cell>
          <cell r="BJ32">
            <v>240.22900000000001</v>
          </cell>
          <cell r="BK32">
            <v>237.86099999999999</v>
          </cell>
          <cell r="BL32">
            <v>244.31299999999999</v>
          </cell>
          <cell r="BM32">
            <v>256.55200000000002</v>
          </cell>
          <cell r="BN32">
            <v>239.18199999999999</v>
          </cell>
          <cell r="BO32">
            <v>257.82299999999998</v>
          </cell>
          <cell r="BP32">
            <v>260.40899999999999</v>
          </cell>
          <cell r="BQ32">
            <v>247.20599999999999</v>
          </cell>
          <cell r="BR32">
            <v>291.09500000000003</v>
          </cell>
          <cell r="BS32">
            <v>273.63499999999999</v>
          </cell>
          <cell r="BT32">
            <v>272.60599999999999</v>
          </cell>
          <cell r="BU32">
            <v>311.88200000000001</v>
          </cell>
          <cell r="BV32">
            <v>282.80900000000003</v>
          </cell>
          <cell r="BW32">
            <v>272.51299999999998</v>
          </cell>
          <cell r="BX32">
            <v>297.48500000000001</v>
          </cell>
          <cell r="BY32">
            <v>311.73099999999999</v>
          </cell>
          <cell r="BZ32">
            <v>299.97199999999998</v>
          </cell>
          <cell r="CA32">
            <v>307.69799999999998</v>
          </cell>
          <cell r="CB32">
            <v>292.40899999999999</v>
          </cell>
        </row>
        <row r="33">
          <cell r="A33" t="str">
            <v xml:space="preserve">   Deposits</v>
          </cell>
          <cell r="B33">
            <v>1468.6610000000001</v>
          </cell>
          <cell r="C33">
            <v>1503.694</v>
          </cell>
          <cell r="D33">
            <v>1511.165</v>
          </cell>
          <cell r="E33">
            <v>1471.8019999999999</v>
          </cell>
          <cell r="F33">
            <v>1517.9</v>
          </cell>
          <cell r="G33">
            <v>1503.2529999999999</v>
          </cell>
          <cell r="H33">
            <v>1539.835</v>
          </cell>
          <cell r="I33">
            <v>1579.7349999999999</v>
          </cell>
          <cell r="J33">
            <v>1605.0989999999999</v>
          </cell>
          <cell r="K33">
            <v>1681.3689999999999</v>
          </cell>
          <cell r="L33">
            <v>1771.9069999999999</v>
          </cell>
          <cell r="M33">
            <v>1650.5550000000001</v>
          </cell>
          <cell r="N33">
            <v>1912.5509999999999</v>
          </cell>
          <cell r="O33">
            <v>1766.913</v>
          </cell>
          <cell r="P33">
            <v>1804.884</v>
          </cell>
          <cell r="Q33">
            <v>1734.48</v>
          </cell>
          <cell r="R33">
            <v>1902.2149999999999</v>
          </cell>
          <cell r="S33">
            <v>1859.289</v>
          </cell>
          <cell r="T33">
            <v>1993.5170000000001</v>
          </cell>
          <cell r="U33">
            <v>1833.5609999999999</v>
          </cell>
          <cell r="V33">
            <v>2038.771</v>
          </cell>
          <cell r="W33">
            <v>2102.7249999999999</v>
          </cell>
          <cell r="X33">
            <v>2145.6930000000002</v>
          </cell>
          <cell r="Y33">
            <v>2329.634</v>
          </cell>
          <cell r="Z33">
            <v>2377.5070000000001</v>
          </cell>
          <cell r="AA33">
            <v>2337.3339999999998</v>
          </cell>
          <cell r="AB33">
            <v>2312.0369999999998</v>
          </cell>
          <cell r="AC33">
            <v>2385.654</v>
          </cell>
          <cell r="AD33">
            <v>2407.1950000000002</v>
          </cell>
          <cell r="AE33">
            <v>2458.9520000000002</v>
          </cell>
          <cell r="AF33">
            <v>2636.6190000000001</v>
          </cell>
          <cell r="AG33">
            <v>2642.6120000000001</v>
          </cell>
          <cell r="AH33">
            <v>2504.0210000000002</v>
          </cell>
          <cell r="AI33">
            <v>2583.3560000000002</v>
          </cell>
          <cell r="AJ33">
            <v>2648.67</v>
          </cell>
          <cell r="AK33">
            <v>2645.7249999999999</v>
          </cell>
          <cell r="AL33">
            <v>2854.982</v>
          </cell>
          <cell r="AM33">
            <v>2747.77</v>
          </cell>
          <cell r="AN33">
            <v>2998.7269999999999</v>
          </cell>
          <cell r="AO33">
            <v>3044.0929999999998</v>
          </cell>
          <cell r="AP33">
            <v>2947.703</v>
          </cell>
          <cell r="AQ33">
            <v>3016.056</v>
          </cell>
          <cell r="AR33">
            <v>3086.4270000000001</v>
          </cell>
          <cell r="AS33">
            <v>3289.2510000000002</v>
          </cell>
          <cell r="AT33">
            <v>3540.9670000000001</v>
          </cell>
          <cell r="AU33">
            <v>3671.0650000000001</v>
          </cell>
          <cell r="AV33">
            <v>3527.2420000000002</v>
          </cell>
          <cell r="AW33">
            <v>3429.1990000000001</v>
          </cell>
          <cell r="AX33">
            <v>3546.3560000000002</v>
          </cell>
          <cell r="AY33">
            <v>3495.1979999999999</v>
          </cell>
          <cell r="AZ33">
            <v>3478.3490000000002</v>
          </cell>
          <cell r="BA33">
            <v>3830.645</v>
          </cell>
          <cell r="BB33">
            <v>3893.4140000000002</v>
          </cell>
          <cell r="BC33">
            <v>3847.43</v>
          </cell>
          <cell r="BD33">
            <v>3963.5569999999998</v>
          </cell>
          <cell r="BE33">
            <v>3840.13</v>
          </cell>
          <cell r="BF33">
            <v>4027.48</v>
          </cell>
          <cell r="BG33">
            <v>4169.3789999999999</v>
          </cell>
          <cell r="BH33">
            <v>4075.3910000000001</v>
          </cell>
          <cell r="BI33">
            <v>4463.835</v>
          </cell>
          <cell r="BJ33">
            <v>4433.4799999999996</v>
          </cell>
          <cell r="BK33">
            <v>4510.482</v>
          </cell>
          <cell r="BL33">
            <v>4483.3639999999996</v>
          </cell>
          <cell r="BM33">
            <v>4445.2510000000002</v>
          </cell>
          <cell r="BN33">
            <v>4516.7539999999999</v>
          </cell>
          <cell r="BO33">
            <v>4658.9380000000001</v>
          </cell>
          <cell r="BP33">
            <v>4671.0020000000004</v>
          </cell>
          <cell r="BQ33">
            <v>4850.991</v>
          </cell>
          <cell r="BR33">
            <v>4952.5079999999998</v>
          </cell>
          <cell r="BS33">
            <v>5222.7830000000004</v>
          </cell>
          <cell r="BT33">
            <v>5407.6409999999996</v>
          </cell>
          <cell r="BU33">
            <v>5569.18</v>
          </cell>
          <cell r="BV33">
            <v>5746.5479999999998</v>
          </cell>
          <cell r="BW33">
            <v>5757.9610000000002</v>
          </cell>
          <cell r="BX33">
            <v>5523.7579999999998</v>
          </cell>
          <cell r="BY33">
            <v>5727.1589999999997</v>
          </cell>
          <cell r="BZ33">
            <v>5916.1689999999999</v>
          </cell>
          <cell r="CA33">
            <v>6036.2669999999998</v>
          </cell>
          <cell r="CB33">
            <v>6312.549</v>
          </cell>
        </row>
        <row r="35">
          <cell r="A35" t="str">
            <v>Net foreign assets</v>
          </cell>
          <cell r="B35">
            <v>341.404</v>
          </cell>
          <cell r="C35">
            <v>248.524</v>
          </cell>
          <cell r="D35">
            <v>303.541</v>
          </cell>
          <cell r="E35">
            <v>518.81038729808404</v>
          </cell>
          <cell r="F35">
            <v>433.75936703389004</v>
          </cell>
          <cell r="G35">
            <v>351.86923506873597</v>
          </cell>
          <cell r="H35">
            <v>660.19596637370398</v>
          </cell>
          <cell r="I35">
            <v>668.27846221200002</v>
          </cell>
          <cell r="J35">
            <v>601.37483624059996</v>
          </cell>
          <cell r="K35">
            <v>561.95774397920002</v>
          </cell>
          <cell r="L35">
            <v>734.14344068840012</v>
          </cell>
          <cell r="M35">
            <v>542.66932032</v>
          </cell>
          <cell r="N35">
            <v>685.006474248058</v>
          </cell>
          <cell r="O35">
            <v>876.85327842660001</v>
          </cell>
          <cell r="P35">
            <v>828.46557377900012</v>
          </cell>
          <cell r="Q35">
            <v>578.12787504999994</v>
          </cell>
          <cell r="R35">
            <v>796.15176120000001</v>
          </cell>
          <cell r="S35">
            <v>297.89504567519998</v>
          </cell>
          <cell r="T35">
            <v>186.78834406480004</v>
          </cell>
          <cell r="U35">
            <v>103.08391981439995</v>
          </cell>
          <cell r="V35">
            <v>183.12718658500006</v>
          </cell>
          <cell r="W35">
            <v>98.619861978399996</v>
          </cell>
          <cell r="X35">
            <v>138.58017600199997</v>
          </cell>
          <cell r="Y35">
            <v>159.78633055280005</v>
          </cell>
          <cell r="Z35">
            <v>114.3259575</v>
          </cell>
          <cell r="AA35">
            <v>132.64093034480001</v>
          </cell>
          <cell r="AB35">
            <v>55.692474123999958</v>
          </cell>
          <cell r="AC35">
            <v>-30.781227372239947</v>
          </cell>
          <cell r="AD35">
            <v>32.574915546300055</v>
          </cell>
          <cell r="AE35">
            <v>-65.716192162099958</v>
          </cell>
          <cell r="AF35">
            <v>-34.156604455999975</v>
          </cell>
          <cell r="AG35">
            <v>-33.614945606400013</v>
          </cell>
          <cell r="AH35">
            <v>-147.64986166779997</v>
          </cell>
          <cell r="AI35">
            <v>-112.95557010399997</v>
          </cell>
          <cell r="AJ35">
            <v>50.178423815099961</v>
          </cell>
          <cell r="AK35">
            <v>-158.77285036409998</v>
          </cell>
          <cell r="AL35">
            <v>-111.304666598</v>
          </cell>
          <cell r="AM35">
            <v>-84.034493138499982</v>
          </cell>
          <cell r="AN35">
            <v>105.93323735700012</v>
          </cell>
          <cell r="AO35">
            <v>-67.108697165999899</v>
          </cell>
          <cell r="AP35">
            <v>-134.2889490618</v>
          </cell>
          <cell r="AQ35">
            <v>-119.99571916289997</v>
          </cell>
          <cell r="AR35">
            <v>-145.88322553889989</v>
          </cell>
          <cell r="AS35">
            <v>137.93000818149997</v>
          </cell>
          <cell r="AT35">
            <v>264.34284352100008</v>
          </cell>
          <cell r="AU35">
            <v>139.98885960396635</v>
          </cell>
          <cell r="AV35">
            <v>-17.645786066682696</v>
          </cell>
          <cell r="AW35">
            <v>-83.150635598214038</v>
          </cell>
          <cell r="AX35">
            <v>-183.01664712037817</v>
          </cell>
          <cell r="AY35">
            <v>-161.25770177800908</v>
          </cell>
          <cell r="AZ35">
            <v>-276.12269094395043</v>
          </cell>
          <cell r="BA35">
            <v>-76.538099786548258</v>
          </cell>
          <cell r="BB35">
            <v>83.671661513438465</v>
          </cell>
          <cell r="BC35">
            <v>-99.453232976145983</v>
          </cell>
          <cell r="BD35">
            <v>-58.286201672764662</v>
          </cell>
          <cell r="BE35">
            <v>-125.17244145338547</v>
          </cell>
          <cell r="BF35">
            <v>-96.04139912452591</v>
          </cell>
          <cell r="BG35">
            <v>-277.50527257651328</v>
          </cell>
          <cell r="BH35">
            <v>-59.671971295135734</v>
          </cell>
          <cell r="BI35">
            <v>-66.310463237360594</v>
          </cell>
          <cell r="BJ35">
            <v>-315.78114021877587</v>
          </cell>
          <cell r="BK35">
            <v>-65.636734883234141</v>
          </cell>
          <cell r="BL35">
            <v>-416.27641365810609</v>
          </cell>
          <cell r="BM35">
            <v>-430.26597990874546</v>
          </cell>
          <cell r="BN35">
            <v>-162.81132134417513</v>
          </cell>
          <cell r="BO35">
            <v>-175.8567278783095</v>
          </cell>
          <cell r="BP35">
            <v>-345.2899129187237</v>
          </cell>
          <cell r="BQ35">
            <v>52.847491675538421</v>
          </cell>
          <cell r="BR35">
            <v>-172.68882911129859</v>
          </cell>
          <cell r="BS35">
            <v>-279.58263175045215</v>
          </cell>
          <cell r="BT35">
            <v>-26.39785917331314</v>
          </cell>
          <cell r="BU35">
            <v>79.93222551747084</v>
          </cell>
          <cell r="BV35">
            <v>121.07836470140397</v>
          </cell>
          <cell r="BW35">
            <v>145.62032289756289</v>
          </cell>
          <cell r="BX35">
            <v>-88.401365895360598</v>
          </cell>
          <cell r="BY35">
            <v>-173.90697621350992</v>
          </cell>
          <cell r="BZ35">
            <v>67.442686461825971</v>
          </cell>
          <cell r="CA35">
            <v>120.73426834417046</v>
          </cell>
          <cell r="CB35">
            <v>1219.0888107218914</v>
          </cell>
        </row>
        <row r="37">
          <cell r="A37" t="str">
            <v>Net domestic assets</v>
          </cell>
          <cell r="B37">
            <v>1136.0150000000001</v>
          </cell>
          <cell r="C37">
            <v>1262.9099999999999</v>
          </cell>
          <cell r="D37">
            <v>1216.509</v>
          </cell>
          <cell r="E37">
            <v>954.69561270191616</v>
          </cell>
          <cell r="F37">
            <v>1096.4766329661099</v>
          </cell>
          <cell r="G37">
            <v>1157.5307649312642</v>
          </cell>
          <cell r="H37">
            <v>888.88403362629583</v>
          </cell>
          <cell r="I37">
            <v>918.97853778800004</v>
          </cell>
          <cell r="J37">
            <v>1013.5951637594001</v>
          </cell>
          <cell r="K37">
            <v>1130.7942560208</v>
          </cell>
          <cell r="L37">
            <v>1046.4705593115998</v>
          </cell>
          <cell r="M37">
            <v>1117.88667968</v>
          </cell>
          <cell r="N37">
            <v>1240.0215257519421</v>
          </cell>
          <cell r="O37">
            <v>899.30572157339998</v>
          </cell>
          <cell r="P37">
            <v>1001.279426221</v>
          </cell>
          <cell r="Q37">
            <v>1173.6941249500001</v>
          </cell>
          <cell r="R37">
            <v>1125.9392387999999</v>
          </cell>
          <cell r="S37">
            <v>1576.0249543248001</v>
          </cell>
          <cell r="T37">
            <v>1823.0076559351999</v>
          </cell>
          <cell r="U37">
            <v>1761.2370801856</v>
          </cell>
          <cell r="V37">
            <v>1888.972813415</v>
          </cell>
          <cell r="W37">
            <v>2037.0791380216001</v>
          </cell>
          <cell r="X37">
            <v>2018.4108239980001</v>
          </cell>
          <cell r="Y37">
            <v>2169.8476694472001</v>
          </cell>
          <cell r="Z37">
            <v>2263.1810424999999</v>
          </cell>
          <cell r="AA37">
            <v>2204.6930696551999</v>
          </cell>
          <cell r="AB37">
            <v>2256.3445258759998</v>
          </cell>
          <cell r="AC37">
            <v>2416.4352273722398</v>
          </cell>
          <cell r="AD37">
            <v>2374.6200844537002</v>
          </cell>
          <cell r="AE37">
            <v>2524.6681921621002</v>
          </cell>
          <cell r="AF37">
            <v>2670.7756044560001</v>
          </cell>
          <cell r="AG37">
            <v>2676.2269456064</v>
          </cell>
          <cell r="AH37">
            <v>2651.6708616678002</v>
          </cell>
          <cell r="AI37">
            <v>2800.6395701040001</v>
          </cell>
          <cell r="AJ37">
            <v>2737.5245761849001</v>
          </cell>
          <cell r="AK37">
            <v>2950.0768503641002</v>
          </cell>
          <cell r="AL37">
            <v>3100.0626665979999</v>
          </cell>
          <cell r="AM37">
            <v>2968.0414931384998</v>
          </cell>
          <cell r="AN37">
            <v>3047.200762643</v>
          </cell>
          <cell r="AO37">
            <v>3283.3556971659996</v>
          </cell>
          <cell r="AP37">
            <v>3268.9279490618001</v>
          </cell>
          <cell r="AQ37">
            <v>3311.4017191629</v>
          </cell>
          <cell r="AR37">
            <v>3425.6502255388996</v>
          </cell>
          <cell r="AS37">
            <v>3363.1559918184998</v>
          </cell>
          <cell r="AT37">
            <v>3495.2981564790002</v>
          </cell>
          <cell r="AU37">
            <v>3770.2371403960342</v>
          </cell>
          <cell r="AV37">
            <v>3764.4287860666827</v>
          </cell>
          <cell r="AW37">
            <v>3736.9156355982141</v>
          </cell>
          <cell r="AX37">
            <v>3946.8046471203784</v>
          </cell>
          <cell r="AY37">
            <v>3864.844701778009</v>
          </cell>
          <cell r="AZ37">
            <v>3971.4326909439501</v>
          </cell>
          <cell r="BA37">
            <v>4125.790099786549</v>
          </cell>
          <cell r="BB37">
            <v>4038.2773384865613</v>
          </cell>
          <cell r="BC37">
            <v>4165.4932329761459</v>
          </cell>
          <cell r="BD37">
            <v>4260.3672016727651</v>
          </cell>
          <cell r="BE37">
            <v>4209.5654414533856</v>
          </cell>
          <cell r="BF37">
            <v>4381.934399124526</v>
          </cell>
          <cell r="BG37">
            <v>4699.0792725765132</v>
          </cell>
          <cell r="BH37">
            <v>4381.4179712951354</v>
          </cell>
          <cell r="BI37">
            <v>4777.8724632373605</v>
          </cell>
          <cell r="BJ37">
            <v>4989.4901402187761</v>
          </cell>
          <cell r="BK37">
            <v>4813.9797348832344</v>
          </cell>
          <cell r="BL37">
            <v>5143.953413658106</v>
          </cell>
          <cell r="BM37">
            <v>5132.068979908745</v>
          </cell>
          <cell r="BN37">
            <v>4918.7473213441745</v>
          </cell>
          <cell r="BO37">
            <v>5092.6177278783098</v>
          </cell>
          <cell r="BP37">
            <v>5276.7009129187236</v>
          </cell>
          <cell r="BQ37">
            <v>5045.3495083244616</v>
          </cell>
          <cell r="BR37">
            <v>5416.2918291112983</v>
          </cell>
          <cell r="BS37">
            <v>5776.0006317504522</v>
          </cell>
          <cell r="BT37">
            <v>5706.6448591733133</v>
          </cell>
          <cell r="BU37">
            <v>5801.1297744825288</v>
          </cell>
          <cell r="BV37">
            <v>5908.2786352985959</v>
          </cell>
          <cell r="BW37">
            <v>5884.8536771024374</v>
          </cell>
          <cell r="BX37">
            <v>5909.6443658953613</v>
          </cell>
          <cell r="BY37">
            <v>6212.7969762135099</v>
          </cell>
          <cell r="BZ37">
            <v>6148.6983135381734</v>
          </cell>
          <cell r="CA37">
            <v>6223.2307316558299</v>
          </cell>
          <cell r="CB37">
            <v>5385.869189278108</v>
          </cell>
        </row>
        <row r="38">
          <cell r="A38" t="str">
            <v xml:space="preserve">   Domestic credit</v>
          </cell>
          <cell r="B38">
            <v>1233.6350000000002</v>
          </cell>
          <cell r="C38">
            <v>1358.088</v>
          </cell>
          <cell r="D38">
            <v>1319.8030000000001</v>
          </cell>
          <cell r="E38">
            <v>1077.6279999999999</v>
          </cell>
          <cell r="F38">
            <v>1200.223</v>
          </cell>
          <cell r="G38">
            <v>1291.146</v>
          </cell>
          <cell r="H38">
            <v>1024.7439999999999</v>
          </cell>
          <cell r="I38">
            <v>1031.9590000000001</v>
          </cell>
          <cell r="J38">
            <v>1144.635</v>
          </cell>
          <cell r="K38">
            <v>1267.454</v>
          </cell>
          <cell r="L38">
            <v>1184.769</v>
          </cell>
          <cell r="M38">
            <v>1251.7049999999999</v>
          </cell>
          <cell r="N38">
            <v>1357.4570000000001</v>
          </cell>
          <cell r="O38">
            <v>1210.173</v>
          </cell>
          <cell r="P38">
            <v>1331.875</v>
          </cell>
          <cell r="Q38">
            <v>1511.9359999999999</v>
          </cell>
          <cell r="R38">
            <v>1426.646</v>
          </cell>
          <cell r="S38">
            <v>1886.4059999999999</v>
          </cell>
          <cell r="T38">
            <v>2107.9259999999999</v>
          </cell>
          <cell r="U38">
            <v>2135.357</v>
          </cell>
          <cell r="V38">
            <v>2239.9899999999998</v>
          </cell>
          <cell r="W38">
            <v>2399.0650000000001</v>
          </cell>
          <cell r="X38">
            <v>2379.9839999999999</v>
          </cell>
          <cell r="Y38">
            <v>2550.3429999999998</v>
          </cell>
          <cell r="Z38">
            <v>2586.3020000000001</v>
          </cell>
          <cell r="AA38">
            <v>2574.1239999999998</v>
          </cell>
          <cell r="AB38">
            <v>2607.31</v>
          </cell>
          <cell r="AC38">
            <v>2806.8719999999998</v>
          </cell>
          <cell r="AD38">
            <v>2734.5129999999999</v>
          </cell>
          <cell r="AE38">
            <v>2911.3240000000001</v>
          </cell>
          <cell r="AF38">
            <v>3059.873</v>
          </cell>
          <cell r="AG38">
            <v>3060.7109999999998</v>
          </cell>
          <cell r="AH38">
            <v>3049.904</v>
          </cell>
          <cell r="AI38">
            <v>3134.2739999999999</v>
          </cell>
          <cell r="AJ38">
            <v>3028.027</v>
          </cell>
          <cell r="AK38">
            <v>3137.0949999999998</v>
          </cell>
          <cell r="AL38">
            <v>3336.924</v>
          </cell>
          <cell r="AM38">
            <v>3204.3330000000001</v>
          </cell>
          <cell r="AN38">
            <v>3341.7809999999999</v>
          </cell>
          <cell r="AO38">
            <v>3553.2950000000001</v>
          </cell>
          <cell r="AP38">
            <v>3606.8440000000001</v>
          </cell>
          <cell r="AQ38">
            <v>3671.4639999999999</v>
          </cell>
          <cell r="AR38">
            <v>3736.02</v>
          </cell>
          <cell r="AS38">
            <v>3668.49</v>
          </cell>
          <cell r="AT38">
            <v>3808.241</v>
          </cell>
          <cell r="AU38">
            <v>4078.5520000000001</v>
          </cell>
          <cell r="AV38">
            <v>4010.1260000000002</v>
          </cell>
          <cell r="AW38">
            <v>4096.6279999999997</v>
          </cell>
          <cell r="AX38">
            <v>4282.0600000000004</v>
          </cell>
          <cell r="AY38">
            <v>4238.6819999999998</v>
          </cell>
          <cell r="AZ38">
            <v>4421.7129999999997</v>
          </cell>
          <cell r="BA38">
            <v>4595.6310000000003</v>
          </cell>
          <cell r="BB38">
            <v>4562.777</v>
          </cell>
          <cell r="BC38">
            <v>4798.3100000000004</v>
          </cell>
          <cell r="BD38">
            <v>5005.3720000000003</v>
          </cell>
          <cell r="BE38">
            <v>4975.2309999999998</v>
          </cell>
          <cell r="BF38">
            <v>5182.5959999999995</v>
          </cell>
          <cell r="BG38">
            <v>5333.66</v>
          </cell>
          <cell r="BH38">
            <v>5268.741</v>
          </cell>
          <cell r="BI38">
            <v>5427.2529999999997</v>
          </cell>
          <cell r="BJ38">
            <v>5594.9589999999998</v>
          </cell>
          <cell r="BK38">
            <v>5412.9409999999998</v>
          </cell>
          <cell r="BL38">
            <v>5885.0860000000002</v>
          </cell>
          <cell r="BM38">
            <v>6025.72</v>
          </cell>
          <cell r="BN38">
            <v>5806.5590000000002</v>
          </cell>
          <cell r="BO38">
            <v>5830.2510000000002</v>
          </cell>
          <cell r="BP38">
            <v>5973.1540000000005</v>
          </cell>
          <cell r="BQ38">
            <v>5850.0950000000003</v>
          </cell>
          <cell r="BR38">
            <v>6166.8270000000002</v>
          </cell>
          <cell r="BS38">
            <v>6489.8360000000002</v>
          </cell>
          <cell r="BT38">
            <v>6481.7179999999998</v>
          </cell>
          <cell r="BU38">
            <v>6761.9669999999996</v>
          </cell>
          <cell r="BV38">
            <v>6849.1409999999996</v>
          </cell>
          <cell r="BW38">
            <v>6807.0349999999999</v>
          </cell>
          <cell r="BX38">
            <v>6967.1139999999996</v>
          </cell>
          <cell r="BY38">
            <v>7270.3140000000003</v>
          </cell>
          <cell r="BZ38">
            <v>7209.0990000000002</v>
          </cell>
          <cell r="CA38">
            <v>7298.2780000000002</v>
          </cell>
          <cell r="CB38">
            <v>6482.62</v>
          </cell>
        </row>
        <row r="39">
          <cell r="A39" t="str">
            <v xml:space="preserve">      Private sector</v>
          </cell>
          <cell r="B39">
            <v>1372.605</v>
          </cell>
          <cell r="C39">
            <v>1433.3040000000001</v>
          </cell>
          <cell r="D39">
            <v>1429.4259999999999</v>
          </cell>
          <cell r="E39">
            <v>1418.2850000000001</v>
          </cell>
          <cell r="F39">
            <v>1445.1849999999999</v>
          </cell>
          <cell r="G39">
            <v>1454.6569999999999</v>
          </cell>
          <cell r="H39">
            <v>1495.4549999999999</v>
          </cell>
          <cell r="I39">
            <v>1540.9059999999999</v>
          </cell>
          <cell r="J39">
            <v>1482.663</v>
          </cell>
          <cell r="K39">
            <v>1549.76</v>
          </cell>
          <cell r="L39">
            <v>1557.0250000000001</v>
          </cell>
          <cell r="M39">
            <v>1547.86</v>
          </cell>
          <cell r="N39">
            <v>1599.8710000000001</v>
          </cell>
          <cell r="O39">
            <v>1662.153</v>
          </cell>
          <cell r="P39">
            <v>1728.2629999999999</v>
          </cell>
          <cell r="Q39">
            <v>1793.59</v>
          </cell>
          <cell r="R39">
            <v>1836.64</v>
          </cell>
          <cell r="S39">
            <v>1889.14</v>
          </cell>
          <cell r="T39">
            <v>1950.498</v>
          </cell>
          <cell r="U39">
            <v>1969.566</v>
          </cell>
          <cell r="V39">
            <v>1951.89</v>
          </cell>
          <cell r="W39">
            <v>2023.6610000000001</v>
          </cell>
          <cell r="X39">
            <v>2064.7249999999999</v>
          </cell>
          <cell r="Y39">
            <v>2094.9789999999998</v>
          </cell>
          <cell r="Z39">
            <v>2079.1759999999999</v>
          </cell>
          <cell r="AA39">
            <v>2136.585</v>
          </cell>
          <cell r="AB39">
            <v>2135.0450000000001</v>
          </cell>
          <cell r="AC39">
            <v>2220.4</v>
          </cell>
          <cell r="AD39">
            <v>2264.96</v>
          </cell>
          <cell r="AE39">
            <v>2337.3560000000002</v>
          </cell>
          <cell r="AF39">
            <v>2356.5549999999998</v>
          </cell>
          <cell r="AG39">
            <v>2386.73</v>
          </cell>
          <cell r="AH39">
            <v>2432.7539999999999</v>
          </cell>
          <cell r="AI39">
            <v>2509.317</v>
          </cell>
          <cell r="AJ39">
            <v>2559.8490000000002</v>
          </cell>
          <cell r="AK39">
            <v>2623.3960000000002</v>
          </cell>
          <cell r="AL39">
            <v>2705.5230000000001</v>
          </cell>
          <cell r="AM39">
            <v>2765.605</v>
          </cell>
          <cell r="AN39">
            <v>2945.973</v>
          </cell>
          <cell r="AO39">
            <v>2976.6179999999999</v>
          </cell>
          <cell r="AP39">
            <v>3145.19</v>
          </cell>
          <cell r="AQ39">
            <v>3132.165</v>
          </cell>
          <cell r="AR39">
            <v>3107.0729999999999</v>
          </cell>
          <cell r="AS39">
            <v>3147.806</v>
          </cell>
          <cell r="AT39">
            <v>3209.2489999999998</v>
          </cell>
          <cell r="AU39">
            <v>3315.375</v>
          </cell>
          <cell r="AV39">
            <v>3421.7809999999999</v>
          </cell>
          <cell r="AW39">
            <v>3478.346</v>
          </cell>
          <cell r="AX39">
            <v>3542.6379999999999</v>
          </cell>
          <cell r="AY39">
            <v>3681.3629999999998</v>
          </cell>
          <cell r="AZ39">
            <v>3750.451</v>
          </cell>
          <cell r="BA39">
            <v>3880.174</v>
          </cell>
          <cell r="BB39">
            <v>3932.585</v>
          </cell>
          <cell r="BC39">
            <v>4064.51</v>
          </cell>
          <cell r="BD39">
            <v>4164.9160000000002</v>
          </cell>
          <cell r="BE39">
            <v>4257.7510000000002</v>
          </cell>
          <cell r="BF39">
            <v>4390.6769999999997</v>
          </cell>
          <cell r="BG39">
            <v>4453.5619999999999</v>
          </cell>
          <cell r="BH39">
            <v>4596.5829999999996</v>
          </cell>
          <cell r="BI39">
            <v>4670.4179999999997</v>
          </cell>
          <cell r="BJ39">
            <v>4742.7780000000002</v>
          </cell>
          <cell r="BK39">
            <v>4841.3689999999997</v>
          </cell>
          <cell r="BL39">
            <v>5130.9549999999999</v>
          </cell>
          <cell r="BM39">
            <v>5184.7209999999995</v>
          </cell>
          <cell r="BN39">
            <v>5111.7240000000002</v>
          </cell>
          <cell r="BO39">
            <v>5161.8119999999999</v>
          </cell>
          <cell r="BP39">
            <v>5111.991</v>
          </cell>
          <cell r="BQ39">
            <v>5100.9650000000001</v>
          </cell>
          <cell r="BR39">
            <v>5255.6880000000001</v>
          </cell>
          <cell r="BS39">
            <v>5436.0569999999998</v>
          </cell>
          <cell r="BT39">
            <v>5525.7269999999999</v>
          </cell>
          <cell r="BU39">
            <v>5575.5479999999998</v>
          </cell>
          <cell r="BV39">
            <v>5663.1629999999996</v>
          </cell>
          <cell r="BW39">
            <v>5821.085</v>
          </cell>
          <cell r="BX39">
            <v>5889.8810000000003</v>
          </cell>
          <cell r="BY39">
            <v>5906.8649999999998</v>
          </cell>
          <cell r="BZ39">
            <v>5970.9480000000003</v>
          </cell>
          <cell r="CA39">
            <v>5984.6949999999997</v>
          </cell>
          <cell r="CB39">
            <v>5990.16</v>
          </cell>
        </row>
        <row r="40">
          <cell r="A40" t="str">
            <v xml:space="preserve">      Government (net)</v>
          </cell>
          <cell r="B40">
            <v>-192.745</v>
          </cell>
          <cell r="C40">
            <v>-126.7</v>
          </cell>
          <cell r="D40">
            <v>-144.34800000000001</v>
          </cell>
          <cell r="E40">
            <v>-375.226</v>
          </cell>
          <cell r="F40">
            <v>-277.8</v>
          </cell>
          <cell r="G40">
            <v>-196.62799999999999</v>
          </cell>
          <cell r="H40">
            <v>-508.49799999999999</v>
          </cell>
          <cell r="I40">
            <v>-544.95000000000005</v>
          </cell>
          <cell r="J40">
            <v>-415.95299999999997</v>
          </cell>
          <cell r="K40">
            <v>-363.404</v>
          </cell>
          <cell r="L40">
            <v>-444.85300000000001</v>
          </cell>
          <cell r="M40">
            <v>-373.04700000000003</v>
          </cell>
          <cell r="N40">
            <v>-314.92200000000003</v>
          </cell>
          <cell r="O40">
            <v>-510.88799999999998</v>
          </cell>
          <cell r="P40">
            <v>-450.358</v>
          </cell>
          <cell r="Q40">
            <v>-341.35700000000003</v>
          </cell>
          <cell r="R40">
            <v>-477.67099999999999</v>
          </cell>
          <cell r="S40">
            <v>-54.795999999999999</v>
          </cell>
          <cell r="T40">
            <v>90.405000000000001</v>
          </cell>
          <cell r="U40">
            <v>91.272999999999996</v>
          </cell>
          <cell r="V40">
            <v>230.36099999999999</v>
          </cell>
          <cell r="W40">
            <v>316.71499999999997</v>
          </cell>
          <cell r="X40">
            <v>233.96199999999999</v>
          </cell>
          <cell r="Y40">
            <v>378.05799999999999</v>
          </cell>
          <cell r="Z40">
            <v>428.512</v>
          </cell>
          <cell r="AA40">
            <v>359.60199999999998</v>
          </cell>
          <cell r="AB40">
            <v>401.37200000000001</v>
          </cell>
          <cell r="AC40">
            <v>509.02100000000002</v>
          </cell>
          <cell r="AD40">
            <v>394.75200000000001</v>
          </cell>
          <cell r="AE40">
            <v>497.93599999999998</v>
          </cell>
          <cell r="AF40">
            <v>626.32299999999998</v>
          </cell>
          <cell r="AG40">
            <v>601.91200000000003</v>
          </cell>
          <cell r="AH40">
            <v>540.04399999999998</v>
          </cell>
          <cell r="AI40">
            <v>547.87300000000005</v>
          </cell>
          <cell r="AJ40">
            <v>386.74200000000002</v>
          </cell>
          <cell r="AK40">
            <v>437.44900000000001</v>
          </cell>
          <cell r="AL40">
            <v>563.81700000000001</v>
          </cell>
          <cell r="AM40">
            <v>374.37099999999998</v>
          </cell>
          <cell r="AN40">
            <v>330.47500000000002</v>
          </cell>
          <cell r="AO40">
            <v>504.87099999999998</v>
          </cell>
          <cell r="AP40">
            <v>393.86200000000002</v>
          </cell>
          <cell r="AQ40">
            <v>464.74900000000002</v>
          </cell>
          <cell r="AR40">
            <v>545.79399999999998</v>
          </cell>
          <cell r="AS40">
            <v>418.74599999999998</v>
          </cell>
          <cell r="AT40">
            <v>486.209</v>
          </cell>
          <cell r="AU40">
            <v>576.77099999999996</v>
          </cell>
          <cell r="AV40">
            <v>418.92399999999998</v>
          </cell>
          <cell r="AW40">
            <v>459.48599999999999</v>
          </cell>
          <cell r="AX40">
            <v>584.51900000000001</v>
          </cell>
          <cell r="AY40">
            <v>402.77300000000002</v>
          </cell>
          <cell r="AZ40">
            <v>524.84400000000005</v>
          </cell>
          <cell r="BA40">
            <v>594.89300000000003</v>
          </cell>
          <cell r="BB40">
            <v>486.72500000000002</v>
          </cell>
          <cell r="BC40">
            <v>609.98500000000001</v>
          </cell>
          <cell r="BD40">
            <v>705.57899999999995</v>
          </cell>
          <cell r="BE40">
            <v>569.54700000000003</v>
          </cell>
          <cell r="BF40">
            <v>643.81500000000005</v>
          </cell>
          <cell r="BG40">
            <v>732.76800000000003</v>
          </cell>
          <cell r="BH40">
            <v>478.94400000000002</v>
          </cell>
          <cell r="BI40">
            <v>628.70299999999997</v>
          </cell>
          <cell r="BJ40">
            <v>685.62699999999995</v>
          </cell>
          <cell r="BK40">
            <v>423.00200000000001</v>
          </cell>
          <cell r="BL40">
            <v>608.28099999999995</v>
          </cell>
          <cell r="BM40">
            <v>649.702</v>
          </cell>
          <cell r="BN40">
            <v>553.42899999999997</v>
          </cell>
          <cell r="BO40">
            <v>518.59500000000003</v>
          </cell>
          <cell r="BP40">
            <v>717.20299999999997</v>
          </cell>
          <cell r="BQ40">
            <v>620.36599999999999</v>
          </cell>
          <cell r="BR40">
            <v>790.96199999999999</v>
          </cell>
          <cell r="BS40">
            <v>930.98900000000003</v>
          </cell>
          <cell r="BT40">
            <v>842.75099999999998</v>
          </cell>
          <cell r="BU40">
            <v>1076.1590000000001</v>
          </cell>
          <cell r="BV40">
            <v>1077.4190000000001</v>
          </cell>
          <cell r="BW40">
            <v>880.74199999999996</v>
          </cell>
          <cell r="BX40">
            <v>974.88400000000001</v>
          </cell>
          <cell r="BY40">
            <v>1262.7570000000001</v>
          </cell>
          <cell r="BZ40">
            <v>1134.058</v>
          </cell>
          <cell r="CA40">
            <v>1159.96</v>
          </cell>
          <cell r="CB40">
            <v>337.53</v>
          </cell>
        </row>
        <row r="41">
          <cell r="A41" t="str">
            <v xml:space="preserve">      Others 1/</v>
          </cell>
          <cell r="B41">
            <v>53.774999999999999</v>
          </cell>
          <cell r="C41">
            <v>51.484000000000002</v>
          </cell>
          <cell r="D41">
            <v>34.725000000000001</v>
          </cell>
          <cell r="E41">
            <v>34.569000000000003</v>
          </cell>
          <cell r="F41">
            <v>32.838000000000001</v>
          </cell>
          <cell r="G41">
            <v>33.116999999999997</v>
          </cell>
          <cell r="H41">
            <v>37.786999999999999</v>
          </cell>
          <cell r="I41">
            <v>36.003</v>
          </cell>
          <cell r="J41">
            <v>77.924999999999997</v>
          </cell>
          <cell r="K41">
            <v>81.097999999999999</v>
          </cell>
          <cell r="L41">
            <v>72.596999999999994</v>
          </cell>
          <cell r="M41">
            <v>76.891999999999996</v>
          </cell>
          <cell r="N41">
            <v>72.507999999999996</v>
          </cell>
          <cell r="O41">
            <v>58.908000000000001</v>
          </cell>
          <cell r="P41">
            <v>53.97</v>
          </cell>
          <cell r="Q41">
            <v>59.703000000000003</v>
          </cell>
          <cell r="R41">
            <v>67.677000000000007</v>
          </cell>
          <cell r="S41">
            <v>52.061999999999998</v>
          </cell>
          <cell r="T41">
            <v>67.022999999999996</v>
          </cell>
          <cell r="U41">
            <v>74.518000000000001</v>
          </cell>
          <cell r="V41">
            <v>57.738999999999997</v>
          </cell>
          <cell r="W41">
            <v>58.689</v>
          </cell>
          <cell r="X41">
            <v>81.296999999999997</v>
          </cell>
          <cell r="Y41">
            <v>77.305999999999997</v>
          </cell>
          <cell r="Z41">
            <v>78.614000000000004</v>
          </cell>
          <cell r="AA41">
            <v>77.936999999999998</v>
          </cell>
          <cell r="AB41">
            <v>70.893000000000001</v>
          </cell>
          <cell r="AC41">
            <v>77.450999999999993</v>
          </cell>
          <cell r="AD41">
            <v>74.801000000000002</v>
          </cell>
          <cell r="AE41">
            <v>76.031999999999996</v>
          </cell>
          <cell r="AF41">
            <v>76.995000000000005</v>
          </cell>
          <cell r="AG41">
            <v>72.069000000000003</v>
          </cell>
          <cell r="AH41">
            <v>77.105999999999995</v>
          </cell>
          <cell r="AI41">
            <v>77.084000000000003</v>
          </cell>
          <cell r="AJ41">
            <v>81.436000000000007</v>
          </cell>
          <cell r="AK41">
            <v>76.25</v>
          </cell>
          <cell r="AL41">
            <v>67.584000000000003</v>
          </cell>
          <cell r="AM41">
            <v>64.356999999999999</v>
          </cell>
          <cell r="AN41">
            <v>65.332999999999998</v>
          </cell>
          <cell r="AO41">
            <v>71.805999999999997</v>
          </cell>
          <cell r="AP41">
            <v>67.792000000000002</v>
          </cell>
          <cell r="AQ41">
            <v>74.55</v>
          </cell>
          <cell r="AR41">
            <v>83.153000000000006</v>
          </cell>
          <cell r="AS41">
            <v>101.938</v>
          </cell>
          <cell r="AT41">
            <v>112.783</v>
          </cell>
          <cell r="AU41">
            <v>186.40600000000001</v>
          </cell>
          <cell r="AV41">
            <v>169.42099999999999</v>
          </cell>
          <cell r="AW41">
            <v>158.79599999999999</v>
          </cell>
          <cell r="AX41">
            <v>154.90299999999999</v>
          </cell>
          <cell r="AY41">
            <v>154.54599999999999</v>
          </cell>
          <cell r="AZ41">
            <v>146.41800000000001</v>
          </cell>
          <cell r="BA41">
            <v>120.56399999999999</v>
          </cell>
          <cell r="BB41">
            <v>143.46700000000001</v>
          </cell>
          <cell r="BC41">
            <v>123.815</v>
          </cell>
          <cell r="BD41">
            <v>134.87700000000001</v>
          </cell>
          <cell r="BE41">
            <v>147.93299999999999</v>
          </cell>
          <cell r="BF41">
            <v>148.10400000000001</v>
          </cell>
          <cell r="BG41">
            <v>147.33000000000001</v>
          </cell>
          <cell r="BH41">
            <v>193.214</v>
          </cell>
          <cell r="BI41">
            <v>128.13200000000001</v>
          </cell>
          <cell r="BJ41">
            <v>166.554</v>
          </cell>
          <cell r="BK41">
            <v>148.57</v>
          </cell>
          <cell r="BL41">
            <v>145.85</v>
          </cell>
          <cell r="BM41">
            <v>191.297</v>
          </cell>
          <cell r="BN41">
            <v>141.40600000000001</v>
          </cell>
          <cell r="BO41">
            <v>149.84399999999999</v>
          </cell>
          <cell r="BP41">
            <v>143.96</v>
          </cell>
          <cell r="BQ41">
            <v>128.76400000000001</v>
          </cell>
          <cell r="BR41">
            <v>120.17700000000001</v>
          </cell>
          <cell r="BS41">
            <v>122.79</v>
          </cell>
          <cell r="BT41">
            <v>113.24</v>
          </cell>
          <cell r="BU41">
            <v>110.26</v>
          </cell>
          <cell r="BV41">
            <v>108.559</v>
          </cell>
          <cell r="BW41">
            <v>105.208</v>
          </cell>
          <cell r="BX41">
            <v>102.349</v>
          </cell>
          <cell r="BY41">
            <v>100.69199999999999</v>
          </cell>
          <cell r="BZ41">
            <v>104.093</v>
          </cell>
          <cell r="CA41">
            <v>153.62299999999999</v>
          </cell>
          <cell r="CB41">
            <v>154.93</v>
          </cell>
        </row>
        <row r="42">
          <cell r="A42" t="str">
            <v xml:space="preserve">   Other items net</v>
          </cell>
          <cell r="B42">
            <v>-97.620000000000118</v>
          </cell>
          <cell r="C42">
            <v>-95.178000000000111</v>
          </cell>
          <cell r="D42">
            <v>-103.2940000000001</v>
          </cell>
          <cell r="E42">
            <v>-122.93238729808377</v>
          </cell>
          <cell r="F42">
            <v>-103.74636703389001</v>
          </cell>
          <cell r="G42">
            <v>-133.61523506873573</v>
          </cell>
          <cell r="H42">
            <v>-135.85996637370408</v>
          </cell>
          <cell r="I42">
            <v>-112.98046221200002</v>
          </cell>
          <cell r="J42">
            <v>-131.03983624059993</v>
          </cell>
          <cell r="K42">
            <v>-136.6597439791999</v>
          </cell>
          <cell r="L42">
            <v>-138.29844068840021</v>
          </cell>
          <cell r="M42">
            <v>-133.81832031999988</v>
          </cell>
          <cell r="N42">
            <v>-117.43547424805797</v>
          </cell>
          <cell r="O42">
            <v>-310.86727842660002</v>
          </cell>
          <cell r="P42">
            <v>-330.59557377900001</v>
          </cell>
          <cell r="Q42">
            <v>-338.24187504999986</v>
          </cell>
          <cell r="R42">
            <v>-300.70676120000007</v>
          </cell>
          <cell r="S42">
            <v>-310.38104567519986</v>
          </cell>
          <cell r="T42">
            <v>-284.91834406480007</v>
          </cell>
          <cell r="U42">
            <v>-374.11991981439996</v>
          </cell>
          <cell r="V42">
            <v>-351.01718658499976</v>
          </cell>
          <cell r="W42">
            <v>-361.98586197839995</v>
          </cell>
          <cell r="X42">
            <v>-361.57317600199985</v>
          </cell>
          <cell r="Y42">
            <v>-380.49533055279971</v>
          </cell>
          <cell r="Z42">
            <v>-323.12095750000026</v>
          </cell>
          <cell r="AA42">
            <v>-369.43093034479989</v>
          </cell>
          <cell r="AB42">
            <v>-350.96547412400014</v>
          </cell>
          <cell r="AC42">
            <v>-390.43677262776009</v>
          </cell>
          <cell r="AD42">
            <v>-359.89291554629972</v>
          </cell>
          <cell r="AE42">
            <v>-386.65580783789983</v>
          </cell>
          <cell r="AF42">
            <v>-389.09739554399994</v>
          </cell>
          <cell r="AG42">
            <v>-384.48405439359976</v>
          </cell>
          <cell r="AH42">
            <v>-398.23313833219981</v>
          </cell>
          <cell r="AI42">
            <v>-333.6344298959998</v>
          </cell>
          <cell r="AJ42">
            <v>-290.50242381509997</v>
          </cell>
          <cell r="AK42">
            <v>-187.01814963589959</v>
          </cell>
          <cell r="AL42">
            <v>-236.86133340200013</v>
          </cell>
          <cell r="AM42">
            <v>-236.29150686150024</v>
          </cell>
          <cell r="AN42">
            <v>-294.58023735699999</v>
          </cell>
          <cell r="AO42">
            <v>-269.9393028340005</v>
          </cell>
          <cell r="AP42">
            <v>-337.91605093819999</v>
          </cell>
          <cell r="AQ42">
            <v>-360.06228083709993</v>
          </cell>
          <cell r="AR42">
            <v>-310.36977446110041</v>
          </cell>
          <cell r="AS42">
            <v>-305.33400818149994</v>
          </cell>
          <cell r="AT42">
            <v>-312.94284352099976</v>
          </cell>
          <cell r="AU42">
            <v>-308.31485960396594</v>
          </cell>
          <cell r="AV42">
            <v>-245.69721393331747</v>
          </cell>
          <cell r="AW42">
            <v>-359.71236440178563</v>
          </cell>
          <cell r="AX42">
            <v>-335.25535287962202</v>
          </cell>
          <cell r="AY42">
            <v>-373.83729822199075</v>
          </cell>
          <cell r="AZ42">
            <v>-450.28030905604965</v>
          </cell>
          <cell r="BA42">
            <v>-469.84090021345173</v>
          </cell>
          <cell r="BB42">
            <v>-524.4996615134387</v>
          </cell>
          <cell r="BC42">
            <v>-632.81676702385448</v>
          </cell>
          <cell r="BD42">
            <v>-745.00479832723522</v>
          </cell>
          <cell r="BE42">
            <v>-765.66555854661419</v>
          </cell>
          <cell r="BF42">
            <v>-800.6616008754736</v>
          </cell>
          <cell r="BG42">
            <v>-634.58072742348668</v>
          </cell>
          <cell r="BH42">
            <v>-887.32302870486456</v>
          </cell>
          <cell r="BI42">
            <v>-649.38053676263917</v>
          </cell>
          <cell r="BJ42">
            <v>-605.46885978122373</v>
          </cell>
          <cell r="BK42">
            <v>-598.96126511676539</v>
          </cell>
          <cell r="BL42">
            <v>-741.13258634189424</v>
          </cell>
          <cell r="BM42">
            <v>-893.6510200912553</v>
          </cell>
          <cell r="BN42">
            <v>-887.81167865582574</v>
          </cell>
          <cell r="BO42">
            <v>-737.63327212169042</v>
          </cell>
          <cell r="BP42">
            <v>-696.45308708127686</v>
          </cell>
          <cell r="BQ42">
            <v>-804.74549167553869</v>
          </cell>
          <cell r="BR42">
            <v>-750.53517088870194</v>
          </cell>
          <cell r="BS42">
            <v>-713.83536824954808</v>
          </cell>
          <cell r="BT42">
            <v>-775.07314082668654</v>
          </cell>
          <cell r="BU42">
            <v>-960.83722551747087</v>
          </cell>
          <cell r="BV42">
            <v>-940.86236470140375</v>
          </cell>
          <cell r="BW42">
            <v>-922.1813228975625</v>
          </cell>
          <cell r="BX42">
            <v>-1057.4696341046383</v>
          </cell>
          <cell r="BY42">
            <v>-1057.5170237864904</v>
          </cell>
          <cell r="BZ42">
            <v>-1060.4006864618268</v>
          </cell>
          <cell r="CA42">
            <v>-1075.0472683441703</v>
          </cell>
          <cell r="CB42">
            <v>-1096.7508107218919</v>
          </cell>
        </row>
        <row r="43">
          <cell r="A43" t="str">
            <v xml:space="preserve">      Of which: Shares and other equity</v>
          </cell>
          <cell r="B43">
            <v>-97.858999999999995</v>
          </cell>
          <cell r="C43">
            <v>-98.4</v>
          </cell>
          <cell r="D43">
            <v>-104.355</v>
          </cell>
          <cell r="E43">
            <v>-107.399</v>
          </cell>
          <cell r="F43">
            <v>-107.535</v>
          </cell>
          <cell r="G43">
            <v>-107.733</v>
          </cell>
          <cell r="H43">
            <v>-108.348</v>
          </cell>
          <cell r="I43">
            <v>-108.872</v>
          </cell>
          <cell r="J43">
            <v>-109.246</v>
          </cell>
          <cell r="K43">
            <v>-132.755</v>
          </cell>
          <cell r="L43">
            <v>-133.208</v>
          </cell>
          <cell r="M43">
            <v>-133.279</v>
          </cell>
          <cell r="N43">
            <v>-184.62200000000001</v>
          </cell>
          <cell r="O43">
            <v>-180.50899999999999</v>
          </cell>
          <cell r="P43">
            <v>-189.49199999999999</v>
          </cell>
          <cell r="Q43">
            <v>-186.99799999999999</v>
          </cell>
          <cell r="R43">
            <v>-188.33199999999999</v>
          </cell>
          <cell r="S43">
            <v>-192.77</v>
          </cell>
          <cell r="T43">
            <v>-198.459</v>
          </cell>
          <cell r="U43">
            <v>-212.33799999999999</v>
          </cell>
          <cell r="V43">
            <v>-216.02699999999999</v>
          </cell>
          <cell r="W43">
            <v>-219.405</v>
          </cell>
          <cell r="X43">
            <v>-227.637</v>
          </cell>
          <cell r="Y43">
            <v>-231.16</v>
          </cell>
          <cell r="Z43">
            <v>-236.376</v>
          </cell>
          <cell r="AA43">
            <v>-252.72200000000001</v>
          </cell>
          <cell r="AB43">
            <v>-259.327</v>
          </cell>
          <cell r="AC43">
            <v>-264.34800000000001</v>
          </cell>
          <cell r="AD43">
            <v>-263.17700000000002</v>
          </cell>
          <cell r="AE43">
            <v>-270.85000000000002</v>
          </cell>
          <cell r="AF43">
            <v>-277.90300000000002</v>
          </cell>
          <cell r="AG43">
            <v>-281.86200000000002</v>
          </cell>
          <cell r="AH43">
            <v>-290.34199999999998</v>
          </cell>
          <cell r="AI43">
            <v>-297.01400000000001</v>
          </cell>
          <cell r="AJ43">
            <v>-299.56799999999998</v>
          </cell>
          <cell r="AK43">
            <v>-308.56400000000002</v>
          </cell>
          <cell r="AL43">
            <v>-313.81099999999998</v>
          </cell>
          <cell r="AM43">
            <v>-325.44099999999997</v>
          </cell>
          <cell r="AN43">
            <v>-335.06299999999999</v>
          </cell>
          <cell r="AO43">
            <v>-344.82400000000001</v>
          </cell>
          <cell r="AP43">
            <v>-348.63099999999997</v>
          </cell>
          <cell r="AQ43">
            <v>-367.21800000000002</v>
          </cell>
          <cell r="AR43">
            <v>-378.214</v>
          </cell>
          <cell r="AS43">
            <v>-392.26900000000001</v>
          </cell>
          <cell r="AT43">
            <v>-390.08699999999999</v>
          </cell>
          <cell r="AU43">
            <v>-398.26799999999997</v>
          </cell>
          <cell r="AV43">
            <v>-394.79300000000001</v>
          </cell>
          <cell r="AW43">
            <v>-401.36099999999999</v>
          </cell>
          <cell r="AX43">
            <v>-365.00400000000002</v>
          </cell>
          <cell r="AY43">
            <v>-377.26100000000002</v>
          </cell>
          <cell r="AZ43">
            <v>-404.99099999999999</v>
          </cell>
          <cell r="BA43">
            <v>-443.86399999999998</v>
          </cell>
          <cell r="BB43">
            <v>-453.93099999999998</v>
          </cell>
          <cell r="BC43">
            <v>-464.98399999999998</v>
          </cell>
          <cell r="BD43">
            <v>-470.226</v>
          </cell>
          <cell r="BE43">
            <v>-481.73500000000001</v>
          </cell>
          <cell r="BF43">
            <v>-487.00200000000001</v>
          </cell>
          <cell r="BG43">
            <v>-505.36799999999999</v>
          </cell>
          <cell r="BH43">
            <v>-526.21600000000001</v>
          </cell>
          <cell r="BI43">
            <v>-539.71400000000006</v>
          </cell>
          <cell r="BJ43">
            <v>-551.97</v>
          </cell>
          <cell r="BK43">
            <v>-546.82299999999998</v>
          </cell>
          <cell r="BL43">
            <v>-590.27800000000002</v>
          </cell>
          <cell r="BM43">
            <v>-620.09400000000005</v>
          </cell>
          <cell r="BN43">
            <v>-673.44399999999996</v>
          </cell>
          <cell r="BO43">
            <v>-723.49099999999999</v>
          </cell>
          <cell r="BP43">
            <v>-730.86199999999997</v>
          </cell>
          <cell r="BQ43">
            <v>-775.71299999999997</v>
          </cell>
          <cell r="BR43">
            <v>-795.35599999999999</v>
          </cell>
          <cell r="BS43">
            <v>-809.88199999999995</v>
          </cell>
          <cell r="BT43">
            <v>-859.37300000000005</v>
          </cell>
          <cell r="BU43">
            <v>-928.66300000000001</v>
          </cell>
          <cell r="BV43">
            <v>-947.77700000000004</v>
          </cell>
          <cell r="BW43">
            <v>-931.03200000000004</v>
          </cell>
          <cell r="BX43">
            <v>-924.15899999999999</v>
          </cell>
          <cell r="BY43">
            <v>-913.06600000000003</v>
          </cell>
          <cell r="BZ43">
            <v>-917.24699999999996</v>
          </cell>
          <cell r="CA43">
            <v>-964.47199999999998</v>
          </cell>
          <cell r="CB43">
            <v>-976.38300000000004</v>
          </cell>
        </row>
        <row r="45">
          <cell r="A45" t="str">
            <v>Memorandum items:</v>
          </cell>
        </row>
        <row r="47">
          <cell r="A47" t="str">
            <v>Annual percent change</v>
          </cell>
        </row>
        <row r="48">
          <cell r="A48" t="str">
            <v xml:space="preserve">   Reserve money</v>
          </cell>
          <cell r="C48">
            <v>-30.473661993734869</v>
          </cell>
          <cell r="D48">
            <v>0.92028950774097773</v>
          </cell>
          <cell r="E48">
            <v>-14.275310694213561</v>
          </cell>
          <cell r="F48">
            <v>41.035679988180526</v>
          </cell>
          <cell r="G48">
            <v>-18.232767651372296</v>
          </cell>
          <cell r="H48">
            <v>3.766574851066562</v>
          </cell>
          <cell r="I48">
            <v>3.8088770911784509</v>
          </cell>
          <cell r="J48">
            <v>1.6918411037107597</v>
          </cell>
          <cell r="K48">
            <v>13.818309406157711</v>
          </cell>
          <cell r="L48">
            <v>-10.292342076193908</v>
          </cell>
          <cell r="M48">
            <v>-7.4154150141034467</v>
          </cell>
          <cell r="N48">
            <v>50.228882496675013</v>
          </cell>
          <cell r="O48">
            <v>97.050678910037973</v>
          </cell>
          <cell r="P48">
            <v>4.7968571234529787</v>
          </cell>
          <cell r="Q48">
            <v>-4.6979297005468519</v>
          </cell>
          <cell r="R48">
            <v>0.28141754936575519</v>
          </cell>
          <cell r="S48">
            <v>2.6883935883325578</v>
          </cell>
          <cell r="T48">
            <v>6.7360197493739404</v>
          </cell>
          <cell r="U48">
            <v>-3.8900098987283838</v>
          </cell>
          <cell r="V48">
            <v>10.551907860205791</v>
          </cell>
          <cell r="W48">
            <v>-4.7607316898380478</v>
          </cell>
          <cell r="X48">
            <v>-10.661462129940972</v>
          </cell>
          <cell r="Y48">
            <v>27.044981970362965</v>
          </cell>
          <cell r="Z48">
            <v>-8.0873121433987585</v>
          </cell>
          <cell r="AA48">
            <v>-5.5846327928122896</v>
          </cell>
          <cell r="AB48">
            <v>-8.1409506529472218</v>
          </cell>
          <cell r="AC48">
            <v>11.937001325467165</v>
          </cell>
          <cell r="AD48">
            <v>-13.96935221732064</v>
          </cell>
          <cell r="AE48">
            <v>19.526413230634716</v>
          </cell>
          <cell r="AF48">
            <v>-1.9874188843178653</v>
          </cell>
          <cell r="AG48">
            <v>8.0353111379364357</v>
          </cell>
          <cell r="AH48">
            <v>-4.9022952721317647</v>
          </cell>
          <cell r="AI48">
            <v>7.8583056411360293</v>
          </cell>
          <cell r="AJ48">
            <v>-7.6890773772400296</v>
          </cell>
          <cell r="AK48">
            <v>4.9757451006004034</v>
          </cell>
          <cell r="AL48">
            <v>8.9674939072530796E-2</v>
          </cell>
          <cell r="AM48">
            <v>-4.7223639255293115</v>
          </cell>
          <cell r="AN48">
            <v>6.3093625847554833</v>
          </cell>
          <cell r="AO48">
            <v>13.290587438632128</v>
          </cell>
          <cell r="AP48">
            <v>4.6252470272673385</v>
          </cell>
          <cell r="AQ48">
            <v>7.6364688071297984</v>
          </cell>
          <cell r="AR48">
            <v>-0.65217896109152329</v>
          </cell>
          <cell r="AS48">
            <v>5.0520059435364022</v>
          </cell>
          <cell r="AT48">
            <v>10.277005228612738</v>
          </cell>
          <cell r="AU48">
            <v>2.6828227861235669</v>
          </cell>
          <cell r="AV48">
            <v>-1.4307127458905899</v>
          </cell>
          <cell r="AW48">
            <v>2.2346002807844823</v>
          </cell>
          <cell r="AX48">
            <v>4.0759764460761208</v>
          </cell>
          <cell r="AY48">
            <v>-9.6317568562168283</v>
          </cell>
          <cell r="AZ48">
            <v>-0.57663089995291072</v>
          </cell>
          <cell r="BA48">
            <v>-0.40243786192598219</v>
          </cell>
          <cell r="BB48">
            <v>5.1068780600144121</v>
          </cell>
          <cell r="BC48">
            <v>2.4784593145679854</v>
          </cell>
          <cell r="BD48">
            <v>0.15799499080908344</v>
          </cell>
          <cell r="BE48">
            <v>8.0223006484487449</v>
          </cell>
          <cell r="BF48">
            <v>7.7865949430762376</v>
          </cell>
          <cell r="BG48">
            <v>-11.242333041258718</v>
          </cell>
          <cell r="BH48">
            <v>12.17325521503993</v>
          </cell>
          <cell r="BI48">
            <v>-3.1792723115849584</v>
          </cell>
          <cell r="BJ48">
            <v>2.6631954393210457</v>
          </cell>
          <cell r="BK48">
            <v>-5.1413022033808664</v>
          </cell>
          <cell r="BL48">
            <v>0.43194298251177038</v>
          </cell>
          <cell r="BM48">
            <v>-3.2639001131404646</v>
          </cell>
          <cell r="BN48">
            <v>5.8157809546684049</v>
          </cell>
          <cell r="BO48">
            <v>3.7424658480562276</v>
          </cell>
          <cell r="BP48">
            <v>-4.7582582225498777</v>
          </cell>
          <cell r="BQ48">
            <v>2.1009683331585407</v>
          </cell>
          <cell r="BR48">
            <v>10.653075598685241</v>
          </cell>
          <cell r="BS48">
            <v>-4.7898580193433231</v>
          </cell>
          <cell r="BT48">
            <v>5.7757484029119066</v>
          </cell>
          <cell r="BU48">
            <v>6.9665214576498018</v>
          </cell>
          <cell r="BV48">
            <v>4.2842869130442818</v>
          </cell>
          <cell r="BW48">
            <v>-12.321091658124974</v>
          </cell>
          <cell r="BX48">
            <v>-0.37786314353413536</v>
          </cell>
          <cell r="BY48">
            <v>6.7439974773638474</v>
          </cell>
          <cell r="BZ48">
            <v>7.7122395668485426</v>
          </cell>
          <cell r="CA48">
            <v>-4.6037784638530566</v>
          </cell>
          <cell r="CB48">
            <v>-2.7993453408929905</v>
          </cell>
        </row>
        <row r="49">
          <cell r="A49" t="str">
            <v xml:space="preserve">   Broad money</v>
          </cell>
          <cell r="C49">
            <v>2.3023258804712725</v>
          </cell>
          <cell r="D49">
            <v>0.57005466331973387</v>
          </cell>
          <cell r="E49">
            <v>-3.0620045393243558</v>
          </cell>
          <cell r="F49">
            <v>3.8500012894416455</v>
          </cell>
          <cell r="G49">
            <v>-1.361620037693533</v>
          </cell>
          <cell r="H49">
            <v>2.6288591493308489</v>
          </cell>
          <cell r="I49">
            <v>2.4644950551295048</v>
          </cell>
          <cell r="J49">
            <v>1.7459680442423606</v>
          </cell>
          <cell r="K49">
            <v>4.8163123773196981</v>
          </cell>
          <cell r="L49">
            <v>5.19048271690124</v>
          </cell>
          <cell r="M49">
            <v>-6.742505675008732</v>
          </cell>
          <cell r="N49">
            <v>15.92671370312112</v>
          </cell>
          <cell r="O49">
            <v>-7.7333420604791163</v>
          </cell>
          <cell r="P49">
            <v>3.0169596303033561</v>
          </cell>
          <cell r="Q49">
            <v>-4.2586808544360011</v>
          </cell>
          <cell r="R49">
            <v>9.7195377155898264</v>
          </cell>
          <cell r="S49">
            <v>-2.5061768667560393</v>
          </cell>
          <cell r="T49">
            <v>7.2508965163934418</v>
          </cell>
          <cell r="U49">
            <v>-7.2382968221650428</v>
          </cell>
          <cell r="V49">
            <v>11.145022772365918</v>
          </cell>
          <cell r="W49">
            <v>3.0693016746296107</v>
          </cell>
          <cell r="X49">
            <v>0.99695696818699242</v>
          </cell>
          <cell r="Y49">
            <v>8.0038813328381995</v>
          </cell>
          <cell r="Z49">
            <v>2.0549579891090208</v>
          </cell>
          <cell r="AA49">
            <v>-1.6897111133637135</v>
          </cell>
          <cell r="AB49">
            <v>-1.082301459697246</v>
          </cell>
          <cell r="AC49">
            <v>3.1840753413548395</v>
          </cell>
          <cell r="AD49">
            <v>0.9029389844462008</v>
          </cell>
          <cell r="AE49">
            <v>2.1500958584576679</v>
          </cell>
          <cell r="AF49">
            <v>7.2253138735526319</v>
          </cell>
          <cell r="AG49">
            <v>0.22729867303542672</v>
          </cell>
          <cell r="AH49">
            <v>-5.2444702438345052</v>
          </cell>
          <cell r="AI49">
            <v>7.334722831797337</v>
          </cell>
          <cell r="AJ49">
            <v>3.7213824244219103</v>
          </cell>
          <cell r="AK49">
            <v>0.12917444935849021</v>
          </cell>
          <cell r="AL49">
            <v>7.0738980777442988</v>
          </cell>
          <cell r="AM49">
            <v>-3.5048337804532772</v>
          </cell>
          <cell r="AN49">
            <v>9.3317041186099736</v>
          </cell>
          <cell r="AO49">
            <v>2.0015958725509231</v>
          </cell>
          <cell r="AP49">
            <v>-2.5373673104086758</v>
          </cell>
          <cell r="AQ49">
            <v>1.8109581358491305</v>
          </cell>
          <cell r="AR49">
            <v>2.7687169855543257</v>
          </cell>
          <cell r="AS49">
            <v>6.7480098433821665</v>
          </cell>
          <cell r="AT49">
            <v>7.3849942560679835</v>
          </cell>
          <cell r="AU49">
            <v>4.0053026339482951</v>
          </cell>
          <cell r="AV49">
            <v>-4.1798862776729582</v>
          </cell>
          <cell r="AW49">
            <v>-2.4826097481492799</v>
          </cell>
          <cell r="AX49">
            <v>3.0112226703140501</v>
          </cell>
          <cell r="AY49">
            <v>-1.5994790354823392</v>
          </cell>
          <cell r="AZ49">
            <v>-0.22348604204518605</v>
          </cell>
          <cell r="BA49">
            <v>9.5781409408141673</v>
          </cell>
          <cell r="BB49">
            <v>1.7953192342684443</v>
          </cell>
          <cell r="BC49">
            <v>-1.3563729197037533</v>
          </cell>
          <cell r="BD49">
            <v>3.3457860719520753</v>
          </cell>
          <cell r="BE49">
            <v>-2.8007075541856543</v>
          </cell>
          <cell r="BF49">
            <v>4.9334136063792098</v>
          </cell>
          <cell r="BG49">
            <v>3.1657579878918951</v>
          </cell>
          <cell r="BH49">
            <v>-2.2577480327141313</v>
          </cell>
          <cell r="BI49">
            <v>9.0198729865197969</v>
          </cell>
          <cell r="BJ49">
            <v>-0.80340659849111751</v>
          </cell>
          <cell r="BK49">
            <v>1.596890178656823</v>
          </cell>
          <cell r="BL49">
            <v>-0.43522550919342112</v>
          </cell>
          <cell r="BM49">
            <v>-0.54728781175194074</v>
          </cell>
          <cell r="BN49">
            <v>1.151324289852208</v>
          </cell>
          <cell r="BO49">
            <v>3.3815635870625833</v>
          </cell>
          <cell r="BP49">
            <v>0.29796038489565863</v>
          </cell>
          <cell r="BQ49">
            <v>3.3821151796108673</v>
          </cell>
          <cell r="BR49">
            <v>2.852106342693308</v>
          </cell>
          <cell r="BS49">
            <v>4.821398568884784</v>
          </cell>
          <cell r="BT49">
            <v>3.3445236515854626</v>
          </cell>
          <cell r="BU49">
            <v>3.5353216154156604</v>
          </cell>
          <cell r="BV49">
            <v>2.5215683833974216</v>
          </cell>
          <cell r="BW49">
            <v>1.8526021929041341E-2</v>
          </cell>
          <cell r="BX49">
            <v>-3.4695614308261633</v>
          </cell>
          <cell r="BY49">
            <v>3.7388406565401913</v>
          </cell>
          <cell r="BZ49">
            <v>2.93515861358626</v>
          </cell>
          <cell r="CA49">
            <v>2.0563240119553359</v>
          </cell>
          <cell r="CB49">
            <v>4.1140359380923366</v>
          </cell>
        </row>
        <row r="50">
          <cell r="A50" t="str">
            <v xml:space="preserve">   Private sector credit</v>
          </cell>
          <cell r="C50">
            <v>4.4221753527052625</v>
          </cell>
          <cell r="D50">
            <v>-0.27056367665199821</v>
          </cell>
          <cell r="E50">
            <v>-0.77940376067035644</v>
          </cell>
          <cell r="F50">
            <v>1.8966568778489414</v>
          </cell>
          <cell r="G50">
            <v>0.65541781847998559</v>
          </cell>
          <cell r="H50">
            <v>2.8046474186010864</v>
          </cell>
          <cell r="I50">
            <v>3.0392756719526846</v>
          </cell>
          <cell r="J50">
            <v>-3.7797892927926777</v>
          </cell>
          <cell r="K50">
            <v>4.5254383497800896</v>
          </cell>
          <cell r="L50">
            <v>0.46878226306009319</v>
          </cell>
          <cell r="M50">
            <v>-0.58862253335689474</v>
          </cell>
          <cell r="N50">
            <v>3.3601876138669002</v>
          </cell>
          <cell r="O50">
            <v>3.8929388681962434</v>
          </cell>
          <cell r="P50">
            <v>3.9773715175438062</v>
          </cell>
          <cell r="Q50">
            <v>3.7799223844981924</v>
          </cell>
          <cell r="R50">
            <v>2.4002140957521054</v>
          </cell>
          <cell r="S50">
            <v>2.8584807038940676</v>
          </cell>
          <cell r="T50">
            <v>3.2479329218586206</v>
          </cell>
          <cell r="U50">
            <v>0.97759649074236343</v>
          </cell>
          <cell r="V50">
            <v>-0.89745659703711012</v>
          </cell>
          <cell r="W50">
            <v>3.6770002407922551</v>
          </cell>
          <cell r="X50">
            <v>2.0291936248215414</v>
          </cell>
          <cell r="Y50">
            <v>1.4652798798871476</v>
          </cell>
          <cell r="Z50">
            <v>-0.75432737034595021</v>
          </cell>
          <cell r="AA50">
            <v>2.7611419139120552</v>
          </cell>
          <cell r="AB50">
            <v>-7.2077637912835835E-2</v>
          </cell>
          <cell r="AC50">
            <v>3.9978080087304959</v>
          </cell>
          <cell r="AD50">
            <v>2.0068456134029877</v>
          </cell>
          <cell r="AE50">
            <v>3.19634783837243</v>
          </cell>
          <cell r="AF50">
            <v>0.8213981952256999</v>
          </cell>
          <cell r="AG50">
            <v>1.2804708568227852</v>
          </cell>
          <cell r="AH50">
            <v>1.9283287175340273</v>
          </cell>
          <cell r="AI50">
            <v>3.1471739436046602</v>
          </cell>
          <cell r="AJ50">
            <v>2.0137750630948639</v>
          </cell>
          <cell r="AK50">
            <v>2.4824511133273885</v>
          </cell>
          <cell r="AL50">
            <v>3.130560540612243</v>
          </cell>
          <cell r="AM50">
            <v>2.2207166599581623</v>
          </cell>
          <cell r="AN50">
            <v>6.521827954462041</v>
          </cell>
          <cell r="AO50">
            <v>1.0402335662954134</v>
          </cell>
          <cell r="AP50">
            <v>5.6632056918287841</v>
          </cell>
          <cell r="AQ50">
            <v>-0.41412442491550877</v>
          </cell>
          <cell r="AR50">
            <v>-0.8011072213628625</v>
          </cell>
          <cell r="AS50">
            <v>1.3109766008072608</v>
          </cell>
          <cell r="AT50">
            <v>1.9519309639793481</v>
          </cell>
          <cell r="AU50">
            <v>3.3068795846006407</v>
          </cell>
          <cell r="AV50">
            <v>3.2094710251479834</v>
          </cell>
          <cell r="AW50">
            <v>1.6530865067051357</v>
          </cell>
          <cell r="AX50">
            <v>1.8483497616395814</v>
          </cell>
          <cell r="AY50">
            <v>3.9158672153350107</v>
          </cell>
          <cell r="AZ50">
            <v>1.876696212788584</v>
          </cell>
          <cell r="BA50">
            <v>3.458864013954587</v>
          </cell>
          <cell r="BB50">
            <v>1.3507383947214755</v>
          </cell>
          <cell r="BC50">
            <v>3.3546636627053239</v>
          </cell>
          <cell r="BD50">
            <v>2.4703100742770947</v>
          </cell>
          <cell r="BE50">
            <v>2.2289765267774917</v>
          </cell>
          <cell r="BF50">
            <v>3.121976837067256</v>
          </cell>
          <cell r="BG50">
            <v>1.4322392651520532</v>
          </cell>
          <cell r="BH50">
            <v>3.2113845052566847</v>
          </cell>
          <cell r="BI50">
            <v>1.6063018986059872</v>
          </cell>
          <cell r="BJ50">
            <v>1.5493259918063136</v>
          </cell>
          <cell r="BK50">
            <v>2.0787605913664824</v>
          </cell>
          <cell r="BL50">
            <v>5.9814899463354321</v>
          </cell>
          <cell r="BM50">
            <v>1.0478751031727938</v>
          </cell>
          <cell r="BN50">
            <v>-1.4079253252007078</v>
          </cell>
          <cell r="BO50">
            <v>0.97986511008809829</v>
          </cell>
          <cell r="BP50">
            <v>-0.96518431899495594</v>
          </cell>
          <cell r="BQ50">
            <v>-0.21568895563391721</v>
          </cell>
          <cell r="BR50">
            <v>3.0332103827413039</v>
          </cell>
          <cell r="BS50">
            <v>3.4318818012028052</v>
          </cell>
          <cell r="BT50">
            <v>1.6495412023825369</v>
          </cell>
          <cell r="BU50">
            <v>0.90161891819845441</v>
          </cell>
          <cell r="BV50">
            <v>1.5714150429697635</v>
          </cell>
          <cell r="BW50">
            <v>2.7885829879874637</v>
          </cell>
          <cell r="BX50">
            <v>1.1818415295430367</v>
          </cell>
          <cell r="BY50">
            <v>0.28835896684499174</v>
          </cell>
          <cell r="BZ50">
            <v>1.084890208257689</v>
          </cell>
          <cell r="CA50">
            <v>0.23023144733465084</v>
          </cell>
          <cell r="CB50">
            <v>9.1316265908290159E-2</v>
          </cell>
        </row>
        <row r="52">
          <cell r="A52" t="str">
            <v>Velocity</v>
          </cell>
          <cell r="N52">
            <v>4.8537103971625992</v>
          </cell>
          <cell r="Z52">
            <v>4.2129571714182745</v>
          </cell>
          <cell r="AL52">
            <v>3.6115171492194</v>
          </cell>
          <cell r="AX52">
            <v>3.3653313235563402</v>
          </cell>
          <cell r="BJ52">
            <v>3.0146865024468505</v>
          </cell>
          <cell r="BV52">
            <v>2.9099922121955668</v>
          </cell>
        </row>
        <row r="53">
          <cell r="A53" t="str">
            <v>Money multiplier</v>
          </cell>
          <cell r="B53">
            <v>16.411754904356712</v>
          </cell>
          <cell r="C53">
            <v>24.148556455607217</v>
          </cell>
          <cell r="D53">
            <v>24.064751048840339</v>
          </cell>
          <cell r="E53">
            <v>27.212565561054888</v>
          </cell>
          <cell r="F53">
            <v>20.037659752776033</v>
          </cell>
          <cell r="G53">
            <v>24.172058164115047</v>
          </cell>
          <cell r="H53">
            <v>23.907031298228283</v>
          </cell>
          <cell r="I53">
            <v>23.597422098001907</v>
          </cell>
          <cell r="J53">
            <v>23.609982164264203</v>
          </cell>
          <cell r="K53">
            <v>21.742646492151977</v>
          </cell>
          <cell r="L53">
            <v>25.495253504388543</v>
          </cell>
          <cell r="M53">
            <v>25.680554266802758</v>
          </cell>
          <cell r="N53">
            <v>19.816843557303301</v>
          </cell>
          <cell r="O53">
            <v>9.2790034322970278</v>
          </cell>
          <cell r="P53">
            <v>9.1214063878683351</v>
          </cell>
          <cell r="Q53">
            <v>9.1634471034392568</v>
          </cell>
          <cell r="R53">
            <v>10.025877222723549</v>
          </cell>
          <cell r="S53">
            <v>9.5187106015736518</v>
          </cell>
          <cell r="T53">
            <v>9.5646272748039305</v>
          </cell>
          <cell r="U53">
            <v>9.2314140843954551</v>
          </cell>
          <cell r="V53">
            <v>9.2809409488318746</v>
          </cell>
          <cell r="W53">
            <v>10.043967361911257</v>
          </cell>
          <cell r="X53">
            <v>11.354675861342878</v>
          </cell>
          <cell r="Y53">
            <v>9.6528729059712184</v>
          </cell>
          <cell r="Z53">
            <v>10.718036452486892</v>
          </cell>
          <cell r="AA53">
            <v>11.160188125193974</v>
          </cell>
          <cell r="AB53">
            <v>12.01776125997349</v>
          </cell>
          <cell r="AC53">
            <v>11.078031112143023</v>
          </cell>
          <cell r="AD53">
            <v>12.993112642834397</v>
          </cell>
          <cell r="AE53">
            <v>11.104220950763853</v>
          </cell>
          <cell r="AF53">
            <v>12.147966752978686</v>
          </cell>
          <cell r="AG53">
            <v>11.269999402939245</v>
          </cell>
          <cell r="AH53">
            <v>11.22944835349146</v>
          </cell>
          <cell r="AI53">
            <v>11.174936593073054</v>
          </cell>
          <cell r="AJ53">
            <v>12.556259205376165</v>
          </cell>
          <cell r="AK53">
            <v>11.976555795832905</v>
          </cell>
          <cell r="AL53">
            <v>12.812275745585644</v>
          </cell>
          <cell r="AM53">
            <v>12.976000755881705</v>
          </cell>
          <cell r="AN53">
            <v>13.344904350770273</v>
          </cell>
          <cell r="AO53">
            <v>12.015133572173054</v>
          </cell>
          <cell r="AP53">
            <v>11.192580981489945</v>
          </cell>
          <cell r="AQ53">
            <v>10.586815104278969</v>
          </cell>
          <cell r="AR53">
            <v>10.95135649531696</v>
          </cell>
          <cell r="AS53">
            <v>11.1281598143763</v>
          </cell>
          <cell r="AT53">
            <v>10.836324175380749</v>
          </cell>
          <cell r="AU53">
            <v>10.975888125392977</v>
          </cell>
          <cell r="AV53">
            <v>10.669762130544854</v>
          </cell>
          <cell r="AW53">
            <v>10.17744828777235</v>
          </cell>
          <cell r="AX53">
            <v>10.073327463139554</v>
          </cell>
          <cell r="AY53">
            <v>10.968683640800709</v>
          </cell>
          <cell r="AZ53">
            <v>11.00764363844339</v>
          </cell>
          <cell r="BA53">
            <v>12.110709340128546</v>
          </cell>
          <cell r="BB53">
            <v>11.729142242507711</v>
          </cell>
          <cell r="BC53">
            <v>11.290227634962154</v>
          </cell>
          <cell r="BD53">
            <v>11.649568763567107</v>
          </cell>
          <cell r="BE53">
            <v>10.482371087454188</v>
          </cell>
          <cell r="BF53">
            <v>10.204895900796222</v>
          </cell>
          <cell r="BG53">
            <v>11.861463430337368</v>
          </cell>
          <cell r="BH53">
            <v>10.335495257637284</v>
          </cell>
          <cell r="BI53">
            <v>11.637739223222313</v>
          </cell>
          <cell r="BJ53">
            <v>11.244770639553067</v>
          </cell>
          <cell r="BK53">
            <v>12.043531634814148</v>
          </cell>
          <cell r="BL53">
            <v>11.939543094391464</v>
          </cell>
          <cell r="BM53">
            <v>12.274837877632857</v>
          </cell>
          <cell r="BN53">
            <v>11.733751767117912</v>
          </cell>
          <cell r="BO53">
            <v>11.692932055459108</v>
          </cell>
          <cell r="BP53">
            <v>12.313689504147501</v>
          </cell>
          <cell r="BQ53">
            <v>12.468199737830647</v>
          </cell>
          <cell r="BR53">
            <v>11.589199833795993</v>
          </cell>
          <cell r="BS53">
            <v>12.759104330708661</v>
          </cell>
          <cell r="BT53">
            <v>12.465840035991354</v>
          </cell>
          <cell r="BU53">
            <v>12.065969237334558</v>
          </cell>
          <cell r="BV53">
            <v>11.862018017238157</v>
          </cell>
          <cell r="BW53">
            <v>13.531436238960294</v>
          </cell>
          <cell r="BX53">
            <v>13.111498265687644</v>
          </cell>
          <cell r="BY53">
            <v>12.742371107481821</v>
          </cell>
          <cell r="BZ53">
            <v>12.177241846761428</v>
          </cell>
          <cell r="CA53">
            <v>13.027397935400671</v>
          </cell>
          <cell r="CB53">
            <v>13.953969565153093</v>
          </cell>
        </row>
        <row r="55">
          <cell r="A55" t="str">
            <v>Exchange rate (N$/US$)</v>
          </cell>
          <cell r="O55">
            <v>2.7816900000000002</v>
          </cell>
          <cell r="P55">
            <v>2.81779</v>
          </cell>
          <cell r="Q55">
            <v>2.8809999999999998</v>
          </cell>
          <cell r="R55">
            <v>2.87717</v>
          </cell>
          <cell r="S55">
            <v>2.8486699999999998</v>
          </cell>
          <cell r="T55">
            <v>2.80721</v>
          </cell>
          <cell r="U55">
            <v>2.75448</v>
          </cell>
          <cell r="V55">
            <v>2.7634799999999999</v>
          </cell>
          <cell r="W55">
            <v>2.7983600000000002</v>
          </cell>
          <cell r="X55">
            <v>2.8851</v>
          </cell>
          <cell r="Y55">
            <v>2.9955500000000002</v>
          </cell>
          <cell r="Z55">
            <v>3.0136699999999998</v>
          </cell>
          <cell r="AA55">
            <v>3.0694599999999999</v>
          </cell>
          <cell r="AB55">
            <v>3.1226600000000002</v>
          </cell>
          <cell r="AC55">
            <v>3.1785999999999999</v>
          </cell>
          <cell r="AD55">
            <v>3.1669999999999998</v>
          </cell>
          <cell r="AE55">
            <v>3.1759249999999999</v>
          </cell>
          <cell r="AF55">
            <v>3.2420390000000001</v>
          </cell>
          <cell r="AG55">
            <v>3.349335</v>
          </cell>
          <cell r="AH55">
            <v>3.3646099999999999</v>
          </cell>
          <cell r="AI55">
            <v>3.40889</v>
          </cell>
          <cell r="AJ55">
            <v>3.3927200000000002</v>
          </cell>
          <cell r="AK55">
            <v>3.3650699999999998</v>
          </cell>
          <cell r="AL55">
            <v>3.3765900000000002</v>
          </cell>
          <cell r="AM55">
            <v>3.40964</v>
          </cell>
          <cell r="AN55">
            <v>3.4497</v>
          </cell>
          <cell r="AO55">
            <v>3.4551099999999999</v>
          </cell>
          <cell r="AP55">
            <v>3.5856499999999998</v>
          </cell>
          <cell r="AQ55">
            <v>3.6325599999999998</v>
          </cell>
          <cell r="AR55">
            <v>3.6297299999999999</v>
          </cell>
          <cell r="AS55">
            <v>3.6677399999999998</v>
          </cell>
          <cell r="AT55">
            <v>3.5979100000000002</v>
          </cell>
          <cell r="AU55">
            <v>3.5561799999999999</v>
          </cell>
          <cell r="AV55">
            <v>3.5404200000000001</v>
          </cell>
          <cell r="AW55">
            <v>3.5248599999999999</v>
          </cell>
          <cell r="AX55">
            <v>3.5600800000000001</v>
          </cell>
          <cell r="AY55">
            <v>3.53898</v>
          </cell>
          <cell r="AZ55">
            <v>3.5601500000000001</v>
          </cell>
          <cell r="BA55">
            <v>3.59823</v>
          </cell>
          <cell r="BB55">
            <v>3.6011500000000001</v>
          </cell>
          <cell r="BC55">
            <v>3.6587299999999998</v>
          </cell>
          <cell r="BD55">
            <v>3.6619000000000002</v>
          </cell>
          <cell r="BE55">
            <v>3.6397400000000002</v>
          </cell>
          <cell r="BF55">
            <v>3.6423199999999998</v>
          </cell>
          <cell r="BG55">
            <v>3.6620300000000001</v>
          </cell>
          <cell r="BH55">
            <v>3.6505200000000002</v>
          </cell>
          <cell r="BI55">
            <v>3.6478299999999999</v>
          </cell>
          <cell r="BJ55">
            <v>3.66344</v>
          </cell>
          <cell r="BK55">
            <v>3.6416400000000002</v>
          </cell>
          <cell r="BL55">
            <v>3.74607</v>
          </cell>
          <cell r="BM55">
            <v>3.9275500000000001</v>
          </cell>
          <cell r="BN55">
            <v>4.2170500000000004</v>
          </cell>
          <cell r="BO55">
            <v>4.3756000000000004</v>
          </cell>
          <cell r="BP55">
            <v>4.3522499999999997</v>
          </cell>
          <cell r="BQ55">
            <v>4.3925200000000002</v>
          </cell>
          <cell r="BR55">
            <v>4.5247099999999998</v>
          </cell>
          <cell r="BS55">
            <v>4.49925</v>
          </cell>
          <cell r="BT55">
            <v>4.5766499999999999</v>
          </cell>
          <cell r="BU55">
            <v>4.6545699999999997</v>
          </cell>
          <cell r="BV55">
            <v>4.6843300000000001</v>
          </cell>
          <cell r="BW55">
            <v>4.6415199999999999</v>
          </cell>
          <cell r="BX55">
            <v>4.4559300000000004</v>
          </cell>
          <cell r="BY55">
            <v>4.4352200000000002</v>
          </cell>
          <cell r="BZ55">
            <v>4.4433600000000002</v>
          </cell>
          <cell r="CA55">
            <v>4.4673999999999996</v>
          </cell>
          <cell r="CB55">
            <v>4.4996700000000001</v>
          </cell>
        </row>
        <row r="57">
          <cell r="A57" t="str">
            <v>Net foreign assets (in millions of US$)</v>
          </cell>
          <cell r="O57">
            <v>315.22321985073819</v>
          </cell>
          <cell r="P57">
            <v>294.01253243818741</v>
          </cell>
          <cell r="Q57">
            <v>200.66916870878165</v>
          </cell>
          <cell r="R57">
            <v>276.7134931894883</v>
          </cell>
          <cell r="S57">
            <v>104.57337833978664</v>
          </cell>
          <cell r="T57">
            <v>66.538785507603649</v>
          </cell>
          <cell r="U57">
            <v>37.424094498562326</v>
          </cell>
          <cell r="V57">
            <v>66.266876034926995</v>
          </cell>
          <cell r="W57">
            <v>35.24202103317657</v>
          </cell>
          <cell r="X57">
            <v>48.033058126927997</v>
          </cell>
          <cell r="Y57">
            <v>53.341233013236312</v>
          </cell>
          <cell r="Z57">
            <v>37.935791742294285</v>
          </cell>
          <cell r="AA57">
            <v>43.213115774370742</v>
          </cell>
          <cell r="AB57">
            <v>17.834946527639882</v>
          </cell>
          <cell r="AC57">
            <v>-9.683894598955499</v>
          </cell>
          <cell r="AD57">
            <v>10.2857327269656</v>
          </cell>
          <cell r="AE57">
            <v>-20.691984905846315</v>
          </cell>
          <cell r="AF57">
            <v>-10.535531637959931</v>
          </cell>
          <cell r="AG57">
            <v>-10.036304402635155</v>
          </cell>
          <cell r="AH57">
            <v>-43.883202412107188</v>
          </cell>
          <cell r="AI57">
            <v>-33.135586687748791</v>
          </cell>
          <cell r="AJ57">
            <v>14.79002800558253</v>
          </cell>
          <cell r="AK57">
            <v>-47.182629295705581</v>
          </cell>
          <cell r="AL57">
            <v>-32.963630940682755</v>
          </cell>
          <cell r="AM57">
            <v>-24.646148314338166</v>
          </cell>
          <cell r="AN57">
            <v>30.707956447517212</v>
          </cell>
          <cell r="AO57">
            <v>-19.423027679581807</v>
          </cell>
          <cell r="AP57">
            <v>-37.451772778101599</v>
          </cell>
          <cell r="AQ57">
            <v>-33.033375680759569</v>
          </cell>
          <cell r="AR57">
            <v>-40.191205830433638</v>
          </cell>
          <cell r="AS57">
            <v>37.606266578737852</v>
          </cell>
          <cell r="AT57">
            <v>73.471221770694669</v>
          </cell>
          <cell r="AU57">
            <v>39.364953293693333</v>
          </cell>
          <cell r="AV57">
            <v>-4.9840939963853712</v>
          </cell>
          <cell r="AW57">
            <v>-23.589769692474039</v>
          </cell>
          <cell r="AX57">
            <v>-51.408015303133119</v>
          </cell>
          <cell r="AY57">
            <v>-45.566152331465304</v>
          </cell>
          <cell r="AZ57">
            <v>-77.559285688510428</v>
          </cell>
          <cell r="BA57">
            <v>-21.271041536129779</v>
          </cell>
          <cell r="BB57">
            <v>23.234706000427213</v>
          </cell>
          <cell r="BC57">
            <v>-27.182446634801142</v>
          </cell>
          <cell r="BD57">
            <v>-15.916928827320424</v>
          </cell>
          <cell r="BE57">
            <v>-34.390489829873964</v>
          </cell>
          <cell r="BF57">
            <v>-26.368193658032769</v>
          </cell>
          <cell r="BG57">
            <v>-75.77908225124132</v>
          </cell>
          <cell r="BH57">
            <v>-16.346156518834505</v>
          </cell>
          <cell r="BI57">
            <v>-18.17805743068087</v>
          </cell>
          <cell r="BJ57">
            <v>-86.197983375946066</v>
          </cell>
          <cell r="BK57">
            <v>-18.023949342393575</v>
          </cell>
          <cell r="BL57">
            <v>-111.12350107128434</v>
          </cell>
          <cell r="BM57">
            <v>-109.55073262179869</v>
          </cell>
          <cell r="BN57">
            <v>-38.607870749499085</v>
          </cell>
          <cell r="BO57">
            <v>-40.190311700866047</v>
          </cell>
          <cell r="BP57">
            <v>-79.335955636446371</v>
          </cell>
          <cell r="BQ57">
            <v>12.031246681981736</v>
          </cell>
          <cell r="BR57">
            <v>-38.165723131714209</v>
          </cell>
          <cell r="BS57">
            <v>-62.139830360716154</v>
          </cell>
          <cell r="BT57">
            <v>-5.7679436210575732</v>
          </cell>
          <cell r="BU57">
            <v>17.172848516075781</v>
          </cell>
          <cell r="BV57">
            <v>25.847530959903331</v>
          </cell>
          <cell r="BW57">
            <v>31.373412782356404</v>
          </cell>
          <cell r="BX57">
            <v>-19.839038291750676</v>
          </cell>
          <cell r="BY57">
            <v>-39.210450938963547</v>
          </cell>
          <cell r="BZ57">
            <v>15.17830796105334</v>
          </cell>
          <cell r="CA57">
            <v>27.025623034465344</v>
          </cell>
          <cell r="CB57">
            <v>270.92849269432901</v>
          </cell>
        </row>
        <row r="58">
          <cell r="A58" t="str">
            <v xml:space="preserve">   Bank of Namibia</v>
          </cell>
          <cell r="O58">
            <v>105.99429786446368</v>
          </cell>
          <cell r="P58">
            <v>102.33820610442937</v>
          </cell>
          <cell r="Q58">
            <v>123.94719717112115</v>
          </cell>
          <cell r="R58">
            <v>99.197392298682402</v>
          </cell>
          <cell r="S58">
            <v>-27.455252565161988</v>
          </cell>
          <cell r="T58">
            <v>-68.492437664157649</v>
          </cell>
          <cell r="U58">
            <v>-37.793006369841144</v>
          </cell>
          <cell r="V58">
            <v>-43.864190591211077</v>
          </cell>
          <cell r="W58">
            <v>-78.573928308580733</v>
          </cell>
          <cell r="X58">
            <v>-44.048325533950305</v>
          </cell>
          <cell r="Y58">
            <v>-58.114426214618312</v>
          </cell>
          <cell r="Z58">
            <v>-53.759383907328932</v>
          </cell>
          <cell r="AA58">
            <v>-17.239862925465719</v>
          </cell>
          <cell r="AB58">
            <v>-36.110407753645944</v>
          </cell>
          <cell r="AC58">
            <v>-69.437559734549779</v>
          </cell>
          <cell r="AD58">
            <v>-31.874671441016716</v>
          </cell>
          <cell r="AE58">
            <v>-51.185463183828311</v>
          </cell>
          <cell r="AF58">
            <v>-80.507546163386664</v>
          </cell>
          <cell r="AG58">
            <v>-72.802196736486508</v>
          </cell>
          <cell r="AH58">
            <v>-55.467903164943323</v>
          </cell>
          <cell r="AI58">
            <v>-38.346373776801244</v>
          </cell>
          <cell r="AJ58">
            <v>-6.5450659603209251</v>
          </cell>
          <cell r="AK58">
            <v>-12.934604737524021</v>
          </cell>
          <cell r="AL58">
            <v>-43.06079997808439</v>
          </cell>
          <cell r="AM58">
            <v>6.5621317386879818</v>
          </cell>
          <cell r="AN58">
            <v>30.525041991187674</v>
          </cell>
          <cell r="AO58">
            <v>-11.631958798996244</v>
          </cell>
          <cell r="AP58">
            <v>21.178601073222421</v>
          </cell>
          <cell r="AQ58">
            <v>8.7679985566928007</v>
          </cell>
          <cell r="AR58">
            <v>-2.2057358367977478</v>
          </cell>
          <cell r="AS58">
            <v>38.2690725573514</v>
          </cell>
          <cell r="AT58">
            <v>30.761982239967093</v>
          </cell>
          <cell r="AU58">
            <v>0.90317689317367333</v>
          </cell>
          <cell r="AV58">
            <v>45.548328710525119</v>
          </cell>
          <cell r="AW58">
            <v>44.025681701340197</v>
          </cell>
          <cell r="AX58">
            <v>3.9474823261336551</v>
          </cell>
          <cell r="AY58">
            <v>44.711837371782529</v>
          </cell>
          <cell r="AZ58">
            <v>23.095181117663458</v>
          </cell>
          <cell r="BA58">
            <v>-2.4456746196180603</v>
          </cell>
          <cell r="BB58">
            <v>22.201702654273898</v>
          </cell>
          <cell r="BC58">
            <v>13.082344699896979</v>
          </cell>
          <cell r="BD58">
            <v>-23.036183858861413</v>
          </cell>
          <cell r="BE58">
            <v>20.732128818710841</v>
          </cell>
          <cell r="BF58">
            <v>3.5852426133547199</v>
          </cell>
          <cell r="BG58">
            <v>-34.154628055071427</v>
          </cell>
          <cell r="BH58">
            <v>73.145203616159975</v>
          </cell>
          <cell r="BI58">
            <v>27.492108119797088</v>
          </cell>
          <cell r="BJ58">
            <v>12.045470863784903</v>
          </cell>
          <cell r="BK58">
            <v>71.431900219891546</v>
          </cell>
          <cell r="BL58">
            <v>41.00366152845352</v>
          </cell>
          <cell r="BM58">
            <v>46.127743782066332</v>
          </cell>
          <cell r="BN58">
            <v>77.477307277794864</v>
          </cell>
          <cell r="BO58">
            <v>70.418519088054296</v>
          </cell>
          <cell r="BP58">
            <v>34.629005016089693</v>
          </cell>
          <cell r="BQ58">
            <v>59.517883054724493</v>
          </cell>
          <cell r="BR58">
            <v>29.626466864992775</v>
          </cell>
          <cell r="BS58">
            <v>-13.353032561082868</v>
          </cell>
          <cell r="BT58">
            <v>28.690011433403665</v>
          </cell>
          <cell r="BU58">
            <v>7.6707892495914454</v>
          </cell>
          <cell r="BV58">
            <v>14.154289877400611</v>
          </cell>
          <cell r="BW58">
            <v>40.579448736095692</v>
          </cell>
          <cell r="BX58">
            <v>17.31212880468037</v>
          </cell>
          <cell r="BY58">
            <v>-42.641171399278939</v>
          </cell>
          <cell r="BZ58">
            <v>-40.595475842194645</v>
          </cell>
          <cell r="CA58">
            <v>-42.015877614681827</v>
          </cell>
          <cell r="CB58">
            <v>141.07608129527088</v>
          </cell>
        </row>
        <row r="59">
          <cell r="A59" t="str">
            <v xml:space="preserve">   Commercial banks</v>
          </cell>
          <cell r="O59">
            <v>209.22892198627451</v>
          </cell>
          <cell r="P59">
            <v>191.67432633375802</v>
          </cell>
          <cell r="Q59">
            <v>76.721971537660508</v>
          </cell>
          <cell r="R59">
            <v>177.51610089080589</v>
          </cell>
          <cell r="S59">
            <v>132.02863090494864</v>
          </cell>
          <cell r="T59">
            <v>135.0312231717613</v>
          </cell>
          <cell r="U59">
            <v>75.217100868403463</v>
          </cell>
          <cell r="V59">
            <v>110.13106662613808</v>
          </cell>
          <cell r="W59">
            <v>113.8159493417573</v>
          </cell>
          <cell r="X59">
            <v>92.081383660878302</v>
          </cell>
          <cell r="Y59">
            <v>111.45565922785462</v>
          </cell>
          <cell r="Z59">
            <v>91.695175649623224</v>
          </cell>
          <cell r="AA59">
            <v>60.452978699836464</v>
          </cell>
          <cell r="AB59">
            <v>53.94535428128583</v>
          </cell>
          <cell r="AC59">
            <v>59.753665135594282</v>
          </cell>
          <cell r="AD59">
            <v>42.160404167982314</v>
          </cell>
          <cell r="AE59">
            <v>30.493478277981996</v>
          </cell>
          <cell r="AF59">
            <v>69.972014525426729</v>
          </cell>
          <cell r="AG59">
            <v>62.765892333851355</v>
          </cell>
          <cell r="AH59">
            <v>11.584700752836135</v>
          </cell>
          <cell r="AI59">
            <v>5.2107870890524524</v>
          </cell>
          <cell r="AJ59">
            <v>21.335093965903454</v>
          </cell>
          <cell r="AK59">
            <v>-34.248024558181562</v>
          </cell>
          <cell r="AL59">
            <v>10.097169037401635</v>
          </cell>
          <cell r="AM59">
            <v>-31.208280053026147</v>
          </cell>
          <cell r="AN59">
            <v>0.18291445632953796</v>
          </cell>
          <cell r="AO59">
            <v>-7.7910688805855628</v>
          </cell>
          <cell r="AP59">
            <v>-58.630373851324023</v>
          </cell>
          <cell r="AQ59">
            <v>-41.801374237452372</v>
          </cell>
          <cell r="AR59">
            <v>-37.985469993635888</v>
          </cell>
          <cell r="AS59">
            <v>-0.66280597861354806</v>
          </cell>
          <cell r="AT59">
            <v>42.709239530727572</v>
          </cell>
          <cell r="AU59">
            <v>38.461776400519661</v>
          </cell>
          <cell r="AV59">
            <v>-50.532422706910488</v>
          </cell>
          <cell r="AW59">
            <v>-67.61545139381424</v>
          </cell>
          <cell r="AX59">
            <v>-55.355497629266772</v>
          </cell>
          <cell r="AY59">
            <v>-90.27798970324784</v>
          </cell>
          <cell r="AZ59">
            <v>-100.65446680617389</v>
          </cell>
          <cell r="BA59">
            <v>-18.825366916511719</v>
          </cell>
          <cell r="BB59">
            <v>1.0330033461533148</v>
          </cell>
          <cell r="BC59">
            <v>-40.264791334698117</v>
          </cell>
          <cell r="BD59">
            <v>7.1192550315409893</v>
          </cell>
          <cell r="BE59">
            <v>-55.122618648584805</v>
          </cell>
          <cell r="BF59">
            <v>-29.953436271387488</v>
          </cell>
          <cell r="BG59">
            <v>-41.624454196169893</v>
          </cell>
          <cell r="BH59">
            <v>-89.49136013499448</v>
          </cell>
          <cell r="BI59">
            <v>-45.670165550477961</v>
          </cell>
          <cell r="BJ59">
            <v>-98.243454239730966</v>
          </cell>
          <cell r="BK59">
            <v>-89.455849562285124</v>
          </cell>
          <cell r="BL59">
            <v>-152.12716259973786</v>
          </cell>
          <cell r="BM59">
            <v>-155.67847640386503</v>
          </cell>
          <cell r="BN59">
            <v>-116.08517802729395</v>
          </cell>
          <cell r="BO59">
            <v>-110.60883078892034</v>
          </cell>
          <cell r="BP59">
            <v>-113.96496065253606</v>
          </cell>
          <cell r="BQ59">
            <v>-47.486636372742758</v>
          </cell>
          <cell r="BR59">
            <v>-67.792189996706981</v>
          </cell>
          <cell r="BS59">
            <v>-48.786797799633284</v>
          </cell>
          <cell r="BT59">
            <v>-34.457955054461237</v>
          </cell>
          <cell r="BU59">
            <v>9.502059266484336</v>
          </cell>
          <cell r="BV59">
            <v>11.69324108250272</v>
          </cell>
          <cell r="BW59">
            <v>-9.2060359537392884</v>
          </cell>
          <cell r="BX59">
            <v>-37.151167096431045</v>
          </cell>
          <cell r="BY59">
            <v>3.430720460315392</v>
          </cell>
          <cell r="BZ59">
            <v>55.773783803247987</v>
          </cell>
          <cell r="CA59">
            <v>69.041500649147167</v>
          </cell>
          <cell r="CB59">
            <v>129.85241139905813</v>
          </cell>
        </row>
        <row r="61">
          <cell r="A61" t="str">
            <v>Change in NIR (in millions of US$, cumulative)</v>
          </cell>
          <cell r="B61">
            <v>-37.167238079999997</v>
          </cell>
          <cell r="N61">
            <v>12.55617552</v>
          </cell>
          <cell r="Z61">
            <v>6.1159515230920416</v>
          </cell>
          <cell r="AL61">
            <v>-87.817218543046366</v>
          </cell>
          <cell r="AX61">
            <v>-75.150839565401427</v>
          </cell>
          <cell r="BJ61">
            <v>-24.005209047292663</v>
          </cell>
          <cell r="BV61">
            <v>-21.027015483182065</v>
          </cell>
        </row>
        <row r="63">
          <cell r="A63" t="str">
            <v>Domestic interest rates (end of period)</v>
          </cell>
        </row>
        <row r="64">
          <cell r="A64" t="str">
            <v xml:space="preserve">   Deposit rate</v>
          </cell>
          <cell r="B64" t="str">
            <v>n.a.</v>
          </cell>
          <cell r="C64">
            <v>13.31</v>
          </cell>
          <cell r="D64">
            <v>13.28</v>
          </cell>
          <cell r="E64">
            <v>13.34</v>
          </cell>
          <cell r="F64">
            <v>12.69</v>
          </cell>
          <cell r="G64">
            <v>12.46</v>
          </cell>
          <cell r="H64">
            <v>12.79</v>
          </cell>
          <cell r="I64">
            <v>12.57</v>
          </cell>
          <cell r="J64">
            <v>12.8</v>
          </cell>
          <cell r="K64">
            <v>12.29</v>
          </cell>
          <cell r="L64">
            <v>12.56</v>
          </cell>
          <cell r="M64">
            <v>12.72</v>
          </cell>
          <cell r="N64">
            <v>12.48</v>
          </cell>
          <cell r="O64">
            <v>12.43</v>
          </cell>
          <cell r="P64">
            <v>12.47</v>
          </cell>
          <cell r="Q64">
            <v>11.96</v>
          </cell>
          <cell r="R64">
            <v>11.75</v>
          </cell>
          <cell r="S64">
            <v>11.84</v>
          </cell>
          <cell r="T64">
            <v>11.72</v>
          </cell>
          <cell r="U64">
            <v>10.85</v>
          </cell>
          <cell r="V64">
            <v>10.69</v>
          </cell>
          <cell r="W64">
            <v>10.66</v>
          </cell>
          <cell r="X64">
            <v>10.82</v>
          </cell>
          <cell r="Y64">
            <v>10.72</v>
          </cell>
          <cell r="Z64">
            <v>10.43</v>
          </cell>
          <cell r="AA64">
            <v>10.27</v>
          </cell>
          <cell r="AB64">
            <v>10.29</v>
          </cell>
          <cell r="AC64">
            <v>9.58</v>
          </cell>
          <cell r="AD64">
            <v>9.42</v>
          </cell>
          <cell r="AE64">
            <v>9.3699999999999992</v>
          </cell>
          <cell r="AF64">
            <v>9.4600000000000009</v>
          </cell>
          <cell r="AG64">
            <v>9.5399999999999991</v>
          </cell>
          <cell r="AH64">
            <v>9.57</v>
          </cell>
          <cell r="AI64">
            <v>9.6199999999999992</v>
          </cell>
          <cell r="AJ64">
            <v>9.59</v>
          </cell>
          <cell r="AK64">
            <v>9.4</v>
          </cell>
          <cell r="AL64">
            <v>9.23</v>
          </cell>
          <cell r="AM64">
            <v>9.2899999999999991</v>
          </cell>
          <cell r="AN64">
            <v>9.27</v>
          </cell>
          <cell r="AO64">
            <v>9.27</v>
          </cell>
          <cell r="AP64">
            <v>9.09</v>
          </cell>
          <cell r="AQ64">
            <v>9.39</v>
          </cell>
          <cell r="AR64">
            <v>9.18</v>
          </cell>
          <cell r="AS64">
            <v>9.06</v>
          </cell>
          <cell r="AT64">
            <v>8.81</v>
          </cell>
          <cell r="AU64">
            <v>8.17</v>
          </cell>
          <cell r="AV64">
            <v>9.41</v>
          </cell>
          <cell r="AW64">
            <v>9.85</v>
          </cell>
          <cell r="AX64">
            <v>9.3800000000000008</v>
          </cell>
          <cell r="AY64">
            <v>9.67</v>
          </cell>
          <cell r="AZ64">
            <v>9.65</v>
          </cell>
          <cell r="BA64">
            <v>10.24</v>
          </cell>
          <cell r="BB64">
            <v>10.33</v>
          </cell>
          <cell r="BC64">
            <v>10.48</v>
          </cell>
          <cell r="BD64">
            <v>10.75</v>
          </cell>
          <cell r="BE64">
            <v>10.84</v>
          </cell>
          <cell r="BF64">
            <v>10.73</v>
          </cell>
          <cell r="BG64">
            <v>11.77</v>
          </cell>
          <cell r="BH64">
            <v>11.69</v>
          </cell>
          <cell r="BI64">
            <v>11.98</v>
          </cell>
          <cell r="BJ64">
            <v>11.99</v>
          </cell>
          <cell r="BK64">
            <v>12.21</v>
          </cell>
          <cell r="BL64">
            <v>12.35</v>
          </cell>
          <cell r="BM64">
            <v>12.28</v>
          </cell>
          <cell r="BN64">
            <v>12.17</v>
          </cell>
          <cell r="BO64">
            <v>12.49</v>
          </cell>
          <cell r="BP64">
            <v>12.77</v>
          </cell>
          <cell r="BQ64">
            <v>12.74</v>
          </cell>
          <cell r="BR64">
            <v>12.51</v>
          </cell>
          <cell r="BS64">
            <v>12.74</v>
          </cell>
          <cell r="BT64">
            <v>12.69</v>
          </cell>
          <cell r="BU64">
            <v>12.86</v>
          </cell>
          <cell r="BV64">
            <v>12.91</v>
          </cell>
          <cell r="BW64">
            <v>13.24</v>
          </cell>
          <cell r="BX64">
            <v>13.23</v>
          </cell>
          <cell r="BY64">
            <v>12.93</v>
          </cell>
          <cell r="BZ64">
            <v>12.69</v>
          </cell>
          <cell r="CA64">
            <v>13.02</v>
          </cell>
          <cell r="CB64">
            <v>13.15</v>
          </cell>
        </row>
        <row r="65">
          <cell r="A65" t="str">
            <v xml:space="preserve">   Lending rate</v>
          </cell>
          <cell r="B65" t="str">
            <v>n.a.</v>
          </cell>
          <cell r="C65">
            <v>24.54</v>
          </cell>
          <cell r="D65">
            <v>24.84</v>
          </cell>
          <cell r="E65">
            <v>23.35</v>
          </cell>
          <cell r="F65">
            <v>24.21</v>
          </cell>
          <cell r="G65">
            <v>24.08</v>
          </cell>
          <cell r="H65">
            <v>24.12</v>
          </cell>
          <cell r="I65">
            <v>23.7</v>
          </cell>
          <cell r="J65">
            <v>23.7</v>
          </cell>
          <cell r="K65">
            <v>22.06</v>
          </cell>
          <cell r="L65">
            <v>22.03</v>
          </cell>
          <cell r="M65">
            <v>21.92</v>
          </cell>
          <cell r="N65">
            <v>21.81</v>
          </cell>
          <cell r="O65">
            <v>20.78</v>
          </cell>
          <cell r="P65">
            <v>21.06</v>
          </cell>
          <cell r="Q65">
            <v>20.82</v>
          </cell>
          <cell r="R65">
            <v>19.84</v>
          </cell>
          <cell r="S65">
            <v>20.98</v>
          </cell>
          <cell r="T65">
            <v>21.16</v>
          </cell>
          <cell r="U65">
            <v>19.54</v>
          </cell>
          <cell r="V65">
            <v>20.21</v>
          </cell>
          <cell r="W65">
            <v>20.260000000000002</v>
          </cell>
          <cell r="X65">
            <v>19.170000000000002</v>
          </cell>
          <cell r="Y65">
            <v>20.25</v>
          </cell>
          <cell r="Z65">
            <v>18.48</v>
          </cell>
          <cell r="AA65">
            <v>19.38</v>
          </cell>
          <cell r="AB65">
            <v>19.39</v>
          </cell>
          <cell r="AC65">
            <v>17.93</v>
          </cell>
          <cell r="AD65">
            <v>17.78</v>
          </cell>
          <cell r="AE65">
            <v>17.350000000000001</v>
          </cell>
          <cell r="AF65">
            <v>17.489999999999998</v>
          </cell>
          <cell r="AG65">
            <v>18.39</v>
          </cell>
          <cell r="AH65">
            <v>18.420000000000002</v>
          </cell>
          <cell r="AI65">
            <v>18.46</v>
          </cell>
          <cell r="AJ65">
            <v>18.04</v>
          </cell>
          <cell r="AK65">
            <v>16.95</v>
          </cell>
          <cell r="AL65">
            <v>16.670000000000002</v>
          </cell>
          <cell r="AM65">
            <v>16.829999999999998</v>
          </cell>
          <cell r="AN65">
            <v>16.63</v>
          </cell>
          <cell r="AO65">
            <v>17.510000000000002</v>
          </cell>
          <cell r="AP65">
            <v>17.39</v>
          </cell>
          <cell r="AQ65">
            <v>16.79</v>
          </cell>
          <cell r="AR65">
            <v>17.309999999999999</v>
          </cell>
          <cell r="AS65">
            <v>17.18</v>
          </cell>
          <cell r="AT65">
            <v>17.2</v>
          </cell>
          <cell r="AU65">
            <v>16.48</v>
          </cell>
          <cell r="AV65">
            <v>17.04</v>
          </cell>
          <cell r="AW65">
            <v>16.989999999999998</v>
          </cell>
          <cell r="AX65">
            <v>17.29</v>
          </cell>
          <cell r="AY65">
            <v>16.87</v>
          </cell>
          <cell r="AZ65">
            <v>17.510000000000002</v>
          </cell>
          <cell r="BA65">
            <v>18.309999999999999</v>
          </cell>
          <cell r="BB65">
            <v>18.170000000000002</v>
          </cell>
          <cell r="BC65">
            <v>18.239999999999998</v>
          </cell>
          <cell r="BD65">
            <v>18.309999999999999</v>
          </cell>
          <cell r="BE65">
            <v>19.149999999999999</v>
          </cell>
          <cell r="BF65">
            <v>19.09</v>
          </cell>
          <cell r="BG65">
            <v>19.02</v>
          </cell>
          <cell r="BH65">
            <v>19.2</v>
          </cell>
          <cell r="BI65">
            <v>19.2</v>
          </cell>
          <cell r="BJ65">
            <v>19.03</v>
          </cell>
          <cell r="BK65">
            <v>18.760000000000002</v>
          </cell>
          <cell r="BL65">
            <v>18.850000000000001</v>
          </cell>
          <cell r="BM65">
            <v>18.79</v>
          </cell>
          <cell r="BN65">
            <v>18.329999999999998</v>
          </cell>
          <cell r="BO65">
            <v>19.57</v>
          </cell>
          <cell r="BP65">
            <v>19.79</v>
          </cell>
          <cell r="BQ65">
            <v>19.809999999999999</v>
          </cell>
          <cell r="BR65">
            <v>20.05</v>
          </cell>
          <cell r="BS65">
            <v>19.829999999999998</v>
          </cell>
          <cell r="BT65">
            <v>19.829999999999998</v>
          </cell>
          <cell r="BU65">
            <v>16.39</v>
          </cell>
          <cell r="BV65">
            <v>19.920000000000002</v>
          </cell>
          <cell r="BW65">
            <v>20.239999999999998</v>
          </cell>
          <cell r="BX65">
            <v>20.329999999999998</v>
          </cell>
          <cell r="BY65">
            <v>20.36</v>
          </cell>
          <cell r="BZ65">
            <v>20.93</v>
          </cell>
          <cell r="CA65">
            <v>21.01</v>
          </cell>
          <cell r="CB65">
            <v>20.14</v>
          </cell>
        </row>
        <row r="66">
          <cell r="A66" t="str">
            <v xml:space="preserve">   Bank rate</v>
          </cell>
          <cell r="B66" t="str">
            <v>n.a.</v>
          </cell>
          <cell r="C66" t="str">
            <v>n.a.</v>
          </cell>
          <cell r="D66" t="str">
            <v>n.a.</v>
          </cell>
          <cell r="E66" t="str">
            <v>n.a.</v>
          </cell>
          <cell r="F66" t="str">
            <v>n.a.</v>
          </cell>
          <cell r="G66" t="str">
            <v>n.a.</v>
          </cell>
          <cell r="H66" t="str">
            <v>n.a.</v>
          </cell>
          <cell r="I66" t="str">
            <v>n.a.</v>
          </cell>
          <cell r="J66" t="str">
            <v>n.a.</v>
          </cell>
          <cell r="K66">
            <v>20.5</v>
          </cell>
          <cell r="L66">
            <v>20.5</v>
          </cell>
          <cell r="M66">
            <v>20.5</v>
          </cell>
          <cell r="N66">
            <v>20.5</v>
          </cell>
          <cell r="O66">
            <v>20.5</v>
          </cell>
          <cell r="P66">
            <v>19.5</v>
          </cell>
          <cell r="Q66">
            <v>18.5</v>
          </cell>
          <cell r="R66">
            <v>18.5</v>
          </cell>
          <cell r="S66">
            <v>18.5</v>
          </cell>
          <cell r="T66">
            <v>17.5</v>
          </cell>
          <cell r="U66">
            <v>17.5</v>
          </cell>
          <cell r="V66">
            <v>17.5</v>
          </cell>
          <cell r="W66">
            <v>17.5</v>
          </cell>
          <cell r="X66">
            <v>17.5</v>
          </cell>
          <cell r="Y66">
            <v>16.5</v>
          </cell>
          <cell r="Z66">
            <v>16.5</v>
          </cell>
          <cell r="AA66">
            <v>16.5</v>
          </cell>
          <cell r="AB66">
            <v>15.5</v>
          </cell>
          <cell r="AC66">
            <v>15.5</v>
          </cell>
          <cell r="AD66">
            <v>15.5</v>
          </cell>
          <cell r="AE66">
            <v>15.5</v>
          </cell>
          <cell r="AF66">
            <v>15.5</v>
          </cell>
          <cell r="AG66">
            <v>15.5</v>
          </cell>
          <cell r="AH66">
            <v>15.5</v>
          </cell>
          <cell r="AI66">
            <v>15.5</v>
          </cell>
          <cell r="AJ66">
            <v>15.5</v>
          </cell>
          <cell r="AK66">
            <v>14.5</v>
          </cell>
          <cell r="AL66">
            <v>14.5</v>
          </cell>
          <cell r="AM66">
            <v>14.5</v>
          </cell>
          <cell r="AN66">
            <v>14.5</v>
          </cell>
          <cell r="AO66">
            <v>14.5</v>
          </cell>
          <cell r="AP66">
            <v>14.5</v>
          </cell>
          <cell r="AQ66">
            <v>14.5</v>
          </cell>
          <cell r="AR66">
            <v>14.5</v>
          </cell>
          <cell r="AS66">
            <v>14.5</v>
          </cell>
          <cell r="AT66">
            <v>14.5</v>
          </cell>
          <cell r="AU66">
            <v>15.5</v>
          </cell>
          <cell r="AV66">
            <v>15.5</v>
          </cell>
          <cell r="AW66">
            <v>15.5</v>
          </cell>
          <cell r="AX66">
            <v>15.5</v>
          </cell>
          <cell r="AY66">
            <v>15.5</v>
          </cell>
          <cell r="AZ66">
            <v>16.5</v>
          </cell>
          <cell r="BA66">
            <v>16.5</v>
          </cell>
          <cell r="BB66">
            <v>16.5</v>
          </cell>
          <cell r="BC66">
            <v>16.5</v>
          </cell>
          <cell r="BD66">
            <v>16.5</v>
          </cell>
          <cell r="BE66">
            <v>17.5</v>
          </cell>
          <cell r="BF66">
            <v>17.5</v>
          </cell>
          <cell r="BG66">
            <v>17.5</v>
          </cell>
          <cell r="BH66">
            <v>17.5</v>
          </cell>
          <cell r="BI66">
            <v>17.5</v>
          </cell>
          <cell r="BJ66">
            <v>17.5</v>
          </cell>
          <cell r="BK66">
            <v>17.5</v>
          </cell>
          <cell r="BL66">
            <v>17.5</v>
          </cell>
          <cell r="BM66">
            <v>17.5</v>
          </cell>
          <cell r="BN66">
            <v>17.5</v>
          </cell>
          <cell r="BO66">
            <v>17.5</v>
          </cell>
          <cell r="BP66">
            <v>17.5</v>
          </cell>
          <cell r="BQ66">
            <v>17.5</v>
          </cell>
          <cell r="BR66">
            <v>17.5</v>
          </cell>
          <cell r="BS66">
            <v>17.5</v>
          </cell>
          <cell r="BT66">
            <v>17.5</v>
          </cell>
          <cell r="BU66">
            <v>17.75</v>
          </cell>
          <cell r="BV66">
            <v>17.75</v>
          </cell>
          <cell r="BW66">
            <v>17.75</v>
          </cell>
          <cell r="BX66">
            <v>17.75</v>
          </cell>
          <cell r="BY66">
            <v>17.75</v>
          </cell>
          <cell r="BZ66">
            <v>17.75</v>
          </cell>
          <cell r="CA66">
            <v>17.75</v>
          </cell>
          <cell r="CB66">
            <v>17.75</v>
          </cell>
        </row>
        <row r="69">
          <cell r="A69" t="str">
            <v xml:space="preserve">   Sources: Bank of Namibia and IMF staff estimates.</v>
          </cell>
        </row>
        <row r="71">
          <cell r="A71" t="str">
            <v>HIDE THIS! ITEMS USED FOR CALCULATIONS ABOVE:</v>
          </cell>
        </row>
        <row r="72">
          <cell r="A72" t="str">
            <v>HIDE THIS! GDP in millions of N$</v>
          </cell>
          <cell r="N72">
            <v>7880.2754912861183</v>
          </cell>
          <cell r="Z72">
            <v>8594.3079261610073</v>
          </cell>
          <cell r="AL72">
            <v>9445</v>
          </cell>
          <cell r="AX72">
            <v>11549</v>
          </cell>
          <cell r="BJ72">
            <v>12728.25</v>
          </cell>
          <cell r="BV72">
            <v>15034.59</v>
          </cell>
        </row>
        <row r="73">
          <cell r="A73" t="str">
            <v>HIDE THIS! 5-month quarterly average broad money</v>
          </cell>
          <cell r="N73">
            <v>1623.557</v>
          </cell>
          <cell r="O73">
            <v>1637.14</v>
          </cell>
          <cell r="P73">
            <v>1626.9442000000001</v>
          </cell>
          <cell r="Q73">
            <v>1678.4376</v>
          </cell>
          <cell r="R73">
            <v>1719.2714000000001</v>
          </cell>
          <cell r="S73">
            <v>1697.7182</v>
          </cell>
          <cell r="T73">
            <v>1785.6955999999998</v>
          </cell>
          <cell r="U73">
            <v>1786.0883999999999</v>
          </cell>
          <cell r="V73">
            <v>1810.2581999999998</v>
          </cell>
          <cell r="W73">
            <v>1903.0193999999999</v>
          </cell>
          <cell r="X73">
            <v>1900.0351999999998</v>
          </cell>
          <cell r="Y73">
            <v>1953.191</v>
          </cell>
          <cell r="Z73">
            <v>2039.9704000000002</v>
          </cell>
          <cell r="AA73">
            <v>2011.3791999999999</v>
          </cell>
          <cell r="AB73">
            <v>2083.4872000000005</v>
          </cell>
          <cell r="AC73">
            <v>2132.0956000000001</v>
          </cell>
          <cell r="AD73">
            <v>2137.5864000000001</v>
          </cell>
          <cell r="AE73">
            <v>2209.3285999999998</v>
          </cell>
          <cell r="AF73">
            <v>2309.0550000000003</v>
          </cell>
          <cell r="AG73">
            <v>2281.6906000000004</v>
          </cell>
          <cell r="AH73">
            <v>2335.3488000000002</v>
          </cell>
          <cell r="AI73">
            <v>2444.6325999999999</v>
          </cell>
          <cell r="AJ73">
            <v>2466.3670000000002</v>
          </cell>
          <cell r="AK73">
            <v>2479.1896000000002</v>
          </cell>
          <cell r="AL73">
            <v>2615.2444</v>
          </cell>
          <cell r="AM73">
            <v>2611.7701999999999</v>
          </cell>
          <cell r="AN73">
            <v>2643.8896</v>
          </cell>
          <cell r="AO73">
            <v>2782.9924000000001</v>
          </cell>
          <cell r="AP73">
            <v>2771.2311999999997</v>
          </cell>
          <cell r="AQ73">
            <v>2819.7634000000007</v>
          </cell>
          <cell r="AR73">
            <v>2961.8149999999996</v>
          </cell>
          <cell r="AS73">
            <v>2990.0093999999999</v>
          </cell>
          <cell r="AT73">
            <v>3079.9012000000002</v>
          </cell>
          <cell r="AU73">
            <v>3216.5364</v>
          </cell>
          <cell r="AV73">
            <v>3210.8435999999997</v>
          </cell>
          <cell r="AW73">
            <v>3309.85</v>
          </cell>
          <cell r="AX73">
            <v>3431.7572</v>
          </cell>
          <cell r="AY73">
            <v>3394.0204000000003</v>
          </cell>
          <cell r="AZ73">
            <v>3490.6512000000002</v>
          </cell>
          <cell r="BA73">
            <v>3643.8559999999998</v>
          </cell>
          <cell r="BB73">
            <v>3641.6087999999995</v>
          </cell>
          <cell r="BC73">
            <v>3673.2323999999999</v>
          </cell>
          <cell r="BD73">
            <v>3841.0228000000002</v>
          </cell>
          <cell r="BE73">
            <v>3831.5595999999996</v>
          </cell>
          <cell r="BF73">
            <v>3892.1298000000002</v>
          </cell>
          <cell r="BG73">
            <v>4069.3841999999995</v>
          </cell>
          <cell r="BH73">
            <v>3995.6915999999997</v>
          </cell>
          <cell r="BI73">
            <v>4082.5140000000001</v>
          </cell>
          <cell r="BJ73">
            <v>4222.0807999999997</v>
          </cell>
          <cell r="BK73">
            <v>4196.0036</v>
          </cell>
          <cell r="BL73">
            <v>4297.2964000000002</v>
          </cell>
          <cell r="BM73">
            <v>4409.6838000000007</v>
          </cell>
          <cell r="BN73">
            <v>4406.4733999999999</v>
          </cell>
          <cell r="BO73">
            <v>4541.5866000000005</v>
          </cell>
          <cell r="BP73">
            <v>4586.1156000000001</v>
          </cell>
          <cell r="BQ73">
            <v>4601.723</v>
          </cell>
          <cell r="BR73">
            <v>4777.0992000000006</v>
          </cell>
          <cell r="BS73">
            <v>4844.9830000000002</v>
          </cell>
          <cell r="BT73">
            <v>4920.8937999999998</v>
          </cell>
          <cell r="BU73">
            <v>5096.1329999999998</v>
          </cell>
          <cell r="BV73">
            <v>5166.5396000000001</v>
          </cell>
          <cell r="BW73">
            <v>5262.6394</v>
          </cell>
          <cell r="BX73">
            <v>5318.0691999999999</v>
          </cell>
          <cell r="BY73">
            <v>5439.5758000000005</v>
          </cell>
          <cell r="BZ73">
            <v>5556.1990000000005</v>
          </cell>
          <cell r="CA73">
            <v>5641.3267999999998</v>
          </cell>
          <cell r="CB73">
            <v>5820.2067999999999</v>
          </cell>
        </row>
      </sheetData>
      <sheetData sheetId="7" refreshError="1">
        <row r="16">
          <cell r="N16">
            <v>0.34140399999999999</v>
          </cell>
          <cell r="O16">
            <v>0.68500647424805805</v>
          </cell>
          <cell r="P16">
            <v>0.11432595750000001</v>
          </cell>
          <cell r="Q16">
            <v>-0.11130466659799999</v>
          </cell>
          <cell r="R16">
            <v>-0.18301664712037816</v>
          </cell>
          <cell r="S16">
            <v>-0.3157811402187759</v>
          </cell>
          <cell r="T16">
            <v>0.12107836470140397</v>
          </cell>
          <cell r="U16">
            <v>0.9101126672882569</v>
          </cell>
          <cell r="V16">
            <v>1.3786695034234802</v>
          </cell>
          <cell r="W16">
            <v>2.2976723986726797</v>
          </cell>
          <cell r="X16">
            <v>2.7399597337524089</v>
          </cell>
          <cell r="Y16">
            <v>2.5515302092942682</v>
          </cell>
          <cell r="Z16">
            <v>1.7696257108941822</v>
          </cell>
          <cell r="AA16">
            <v>0.5361188234958344</v>
          </cell>
        </row>
        <row r="17">
          <cell r="N17">
            <v>1.136015</v>
          </cell>
          <cell r="O17">
            <v>1.2400215257519422</v>
          </cell>
          <cell r="P17">
            <v>2.2631810424999999</v>
          </cell>
          <cell r="Q17">
            <v>3.1000626665979998</v>
          </cell>
          <cell r="R17">
            <v>3.9468046471203784</v>
          </cell>
          <cell r="S17">
            <v>4.9894901402187761</v>
          </cell>
          <cell r="T17">
            <v>5.9082786352985961</v>
          </cell>
          <cell r="U17">
            <v>5.5238023327117425</v>
          </cell>
          <cell r="V17">
            <v>5.7818304965765188</v>
          </cell>
          <cell r="W17">
            <v>6.1785636013273209</v>
          </cell>
          <cell r="X17">
            <v>6.8346912662475914</v>
          </cell>
          <cell r="Y17">
            <v>7.4521497907057306</v>
          </cell>
          <cell r="Z17">
            <v>8.9284522891058167</v>
          </cell>
          <cell r="AA17">
            <v>12.377218176504165</v>
          </cell>
        </row>
        <row r="18">
          <cell r="N18">
            <v>-0.192745</v>
          </cell>
          <cell r="O18">
            <v>-0.31492200000000004</v>
          </cell>
          <cell r="P18">
            <v>0.428512</v>
          </cell>
          <cell r="Q18">
            <v>0.56381700000000001</v>
          </cell>
          <cell r="R18">
            <v>0.58451900000000001</v>
          </cell>
          <cell r="S18">
            <v>0.68562699999999999</v>
          </cell>
          <cell r="T18">
            <v>1.0774190000000001</v>
          </cell>
          <cell r="U18">
            <v>6.7782999999999996E-2</v>
          </cell>
          <cell r="V18">
            <v>0.112305</v>
          </cell>
          <cell r="W18">
            <v>0.45896800000000004</v>
          </cell>
          <cell r="X18">
            <v>0.27532999999999996</v>
          </cell>
          <cell r="Y18">
            <v>0.285053</v>
          </cell>
          <cell r="Z18">
            <v>-0.24210900000000002</v>
          </cell>
          <cell r="AA18">
            <v>0.773953</v>
          </cell>
        </row>
        <row r="19">
          <cell r="N19">
            <v>1.4263800000000002</v>
          </cell>
          <cell r="O19">
            <v>1.6723790000000001</v>
          </cell>
          <cell r="P19">
            <v>2.1577899999999999</v>
          </cell>
          <cell r="Q19">
            <v>2.773107</v>
          </cell>
          <cell r="R19">
            <v>3.6975409999999997</v>
          </cell>
          <cell r="S19">
            <v>4.909332</v>
          </cell>
          <cell r="T19">
            <v>5.7717219999999996</v>
          </cell>
          <cell r="U19">
            <v>6.7440980000000001</v>
          </cell>
          <cell r="V19">
            <v>7.305905000000001</v>
          </cell>
          <cell r="W19">
            <v>7.5985529999999999</v>
          </cell>
          <cell r="X19">
            <v>8.992837999999999</v>
          </cell>
          <cell r="Y19">
            <v>10.290514</v>
          </cell>
          <cell r="Z19">
            <v>12.327620000000001</v>
          </cell>
          <cell r="AA19">
            <v>15.566199000000001</v>
          </cell>
        </row>
        <row r="20">
          <cell r="N20">
            <v>-9.7620000000000123E-2</v>
          </cell>
          <cell r="O20">
            <v>-0.11743547424805797</v>
          </cell>
          <cell r="P20">
            <v>-0.32312095750000025</v>
          </cell>
          <cell r="Q20">
            <v>-0.23686133340200013</v>
          </cell>
          <cell r="R20">
            <v>-0.33525535287962205</v>
          </cell>
          <cell r="S20">
            <v>-0.60546885978122378</v>
          </cell>
          <cell r="T20">
            <v>-0.94086236470140372</v>
          </cell>
          <cell r="U20">
            <v>-1.2880786672882578</v>
          </cell>
          <cell r="V20">
            <v>-1.6363795034234809</v>
          </cell>
          <cell r="W20">
            <v>-1.8789573986726791</v>
          </cell>
          <cell r="X20">
            <v>-2.4334767337524079</v>
          </cell>
          <cell r="Y20">
            <v>-3.123417209294268</v>
          </cell>
          <cell r="Z20">
            <v>-3.1570587108941837</v>
          </cell>
          <cell r="AA20">
            <v>-3.9629338234958342</v>
          </cell>
        </row>
        <row r="21">
          <cell r="N21">
            <v>1.477419</v>
          </cell>
          <cell r="O21">
            <v>1.925028</v>
          </cell>
          <cell r="P21">
            <v>2.377507</v>
          </cell>
          <cell r="Q21">
            <v>2.9887579999999998</v>
          </cell>
          <cell r="R21">
            <v>3.7637879999999999</v>
          </cell>
          <cell r="S21">
            <v>4.6737089999999997</v>
          </cell>
          <cell r="T21">
            <v>6.0293570000000001</v>
          </cell>
          <cell r="U21">
            <v>6.4339149999999998</v>
          </cell>
          <cell r="V21">
            <v>7.1604999999999999</v>
          </cell>
          <cell r="W21">
            <v>8.4762360000000001</v>
          </cell>
          <cell r="X21">
            <v>9.5746509999999994</v>
          </cell>
          <cell r="Y21">
            <v>10.003680000000001</v>
          </cell>
          <cell r="Z21">
            <v>10.698077999999999</v>
          </cell>
          <cell r="AA21">
            <v>12.913337</v>
          </cell>
          <cell r="AB21">
            <v>15.356758530434785</v>
          </cell>
        </row>
        <row r="24">
          <cell r="O24">
            <v>16.36</v>
          </cell>
          <cell r="P24">
            <v>12.46</v>
          </cell>
          <cell r="Q24">
            <v>11.26</v>
          </cell>
          <cell r="R24">
            <v>12.4</v>
          </cell>
          <cell r="S24">
            <v>14.1</v>
          </cell>
          <cell r="T24">
            <v>16.52</v>
          </cell>
          <cell r="U24">
            <v>15.31</v>
          </cell>
          <cell r="V24">
            <v>18.32</v>
          </cell>
          <cell r="W24">
            <v>11.6</v>
          </cell>
          <cell r="X24">
            <v>9.6199999999999992</v>
          </cell>
          <cell r="Y24">
            <v>9.1300000000000008</v>
          </cell>
          <cell r="Z24">
            <v>11.93</v>
          </cell>
          <cell r="AA24">
            <v>7.35</v>
          </cell>
        </row>
        <row r="25">
          <cell r="O25">
            <v>16</v>
          </cell>
          <cell r="P25">
            <v>12.25</v>
          </cell>
          <cell r="Q25">
            <v>9.59</v>
          </cell>
          <cell r="R25">
            <v>11.56</v>
          </cell>
          <cell r="S25">
            <v>14.84</v>
          </cell>
          <cell r="T25">
            <v>16.079999999999998</v>
          </cell>
          <cell r="U25">
            <v>14.72</v>
          </cell>
          <cell r="V25">
            <v>18.12</v>
          </cell>
          <cell r="W25">
            <v>10.43</v>
          </cell>
          <cell r="X25">
            <v>9.24</v>
          </cell>
          <cell r="Y25">
            <v>12.13</v>
          </cell>
          <cell r="Z25">
            <v>11.01</v>
          </cell>
          <cell r="AA25">
            <v>7.5</v>
          </cell>
        </row>
        <row r="26">
          <cell r="O26">
            <v>12.48</v>
          </cell>
          <cell r="P26">
            <v>10.43</v>
          </cell>
          <cell r="Q26">
            <v>9.23</v>
          </cell>
          <cell r="R26">
            <v>9.3800000000000008</v>
          </cell>
          <cell r="S26">
            <v>11.99</v>
          </cell>
          <cell r="T26">
            <v>12.91</v>
          </cell>
          <cell r="U26">
            <v>12</v>
          </cell>
          <cell r="V26">
            <v>13.76</v>
          </cell>
          <cell r="W26">
            <v>8.6</v>
          </cell>
          <cell r="X26">
            <v>7.63</v>
          </cell>
          <cell r="Y26">
            <v>6.48</v>
          </cell>
          <cell r="Z26">
            <v>8.9600000000000009</v>
          </cell>
          <cell r="AA26">
            <v>6.88</v>
          </cell>
        </row>
      </sheetData>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_mon"/>
      <sheetName val="Out_mon"/>
      <sheetName val="Outurn 2005"/>
      <sheetName val="Proj 2006-11"/>
      <sheetName val="PC Table"/>
      <sheetName val="OutProg 2005"/>
      <sheetName val="Prog 2005"/>
      <sheetName val="Table 5 Mon Survey"/>
      <sheetName val="Table 6 BoZ"/>
      <sheetName val="Qfin"/>
    </sheetNames>
    <sheetDataSet>
      <sheetData sheetId="0" refreshError="1"/>
      <sheetData sheetId="1"/>
      <sheetData sheetId="2"/>
      <sheetData sheetId="3"/>
      <sheetData sheetId="4" refreshError="1"/>
      <sheetData sheetId="5" refreshError="1"/>
      <sheetData sheetId="6" refreshError="1"/>
      <sheetData sheetId="7">
        <row r="1">
          <cell r="A1" t="str">
            <v>Table 5. Zambia: Monetary Survey,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(In billions of kwacha)</v>
          </cell>
        </row>
        <row r="10">
          <cell r="A10" t="str">
            <v xml:space="preserve">Net foreign assets </v>
          </cell>
          <cell r="B10">
            <v>-1512</v>
          </cell>
          <cell r="C10">
            <v>-2843</v>
          </cell>
          <cell r="D10">
            <v>-957.38018616371073</v>
          </cell>
          <cell r="E10">
            <v>-1454.4787560076529</v>
          </cell>
          <cell r="F10">
            <v>-1112.8245110465423</v>
          </cell>
        </row>
        <row r="11">
          <cell r="A11" t="str">
            <v xml:space="preserve">    Bank of Zambia</v>
          </cell>
          <cell r="B11">
            <v>-2440</v>
          </cell>
          <cell r="C11">
            <v>-3705</v>
          </cell>
          <cell r="D11">
            <v>-1953.9784462000005</v>
          </cell>
          <cell r="E11">
            <v>-2376.7075243999998</v>
          </cell>
          <cell r="F11">
            <v>-2517.8127919517083</v>
          </cell>
        </row>
        <row r="12">
          <cell r="A12" t="str">
            <v xml:space="preserve">        Assets</v>
          </cell>
          <cell r="B12">
            <v>772</v>
          </cell>
          <cell r="C12">
            <v>588</v>
          </cell>
          <cell r="D12">
            <v>1691.98676</v>
          </cell>
          <cell r="E12">
            <v>892.03254800000002</v>
          </cell>
          <cell r="F12">
            <v>1189.4776650000001</v>
          </cell>
        </row>
        <row r="13">
          <cell r="A13" t="str">
            <v xml:space="preserve">        Liabilities</v>
          </cell>
          <cell r="B13">
            <v>-3212</v>
          </cell>
          <cell r="C13">
            <v>-4294</v>
          </cell>
          <cell r="D13">
            <v>-3645.9652062000005</v>
          </cell>
          <cell r="E13">
            <v>-3268.7400723999999</v>
          </cell>
          <cell r="F13">
            <v>-3707.2904569517082</v>
          </cell>
        </row>
        <row r="14">
          <cell r="A14" t="str">
            <v xml:space="preserve">    Commercial banks</v>
          </cell>
          <cell r="B14">
            <v>927</v>
          </cell>
          <cell r="C14">
            <v>863</v>
          </cell>
          <cell r="D14">
            <v>996.59826003628973</v>
          </cell>
          <cell r="E14">
            <v>922.22876839234686</v>
          </cell>
          <cell r="F14">
            <v>1404.988280905166</v>
          </cell>
        </row>
        <row r="15">
          <cell r="A15" t="str">
            <v xml:space="preserve">        Assets</v>
          </cell>
          <cell r="B15">
            <v>996</v>
          </cell>
          <cell r="C15">
            <v>956</v>
          </cell>
          <cell r="D15">
            <v>1080.7672876175095</v>
          </cell>
          <cell r="E15">
            <v>1030.3219355512158</v>
          </cell>
          <cell r="F15">
            <v>1591.5428461880003</v>
          </cell>
        </row>
        <row r="16">
          <cell r="A16" t="str">
            <v xml:space="preserve">        Liabilities</v>
          </cell>
          <cell r="B16">
            <v>-68</v>
          </cell>
          <cell r="C16">
            <v>-94</v>
          </cell>
          <cell r="D16">
            <v>-84.169027581219737</v>
          </cell>
          <cell r="E16">
            <v>-108.09316715886899</v>
          </cell>
          <cell r="F16">
            <v>-186.55456528283432</v>
          </cell>
        </row>
        <row r="18">
          <cell r="A18" t="str">
            <v>Net domestic assets</v>
          </cell>
          <cell r="B18">
            <v>3998</v>
          </cell>
          <cell r="C18">
            <v>5596</v>
          </cell>
          <cell r="D18">
            <v>4577.1141861637107</v>
          </cell>
          <cell r="E18">
            <v>5922.3847560076529</v>
          </cell>
          <cell r="F18">
            <v>6929.6963152720518</v>
          </cell>
        </row>
        <row r="19">
          <cell r="A19" t="str">
            <v xml:space="preserve">    Net domestic credit</v>
          </cell>
          <cell r="B19">
            <v>1772</v>
          </cell>
          <cell r="C19">
            <v>2593</v>
          </cell>
          <cell r="D19">
            <v>1784.3111066933971</v>
          </cell>
          <cell r="E19">
            <v>2323.0207427999999</v>
          </cell>
          <cell r="F19">
            <v>2685.2956623749492</v>
          </cell>
        </row>
        <row r="20">
          <cell r="A20" t="str">
            <v xml:space="preserve">        Net claims on government </v>
          </cell>
          <cell r="B20">
            <v>952</v>
          </cell>
          <cell r="C20">
            <v>1848</v>
          </cell>
          <cell r="D20">
            <v>1932.2992206933973</v>
          </cell>
          <cell r="E20">
            <v>2745.5538999999999</v>
          </cell>
          <cell r="F20">
            <v>2518.4960003002493</v>
          </cell>
        </row>
        <row r="21">
          <cell r="A21" t="str">
            <v xml:space="preserve">            Claims on government </v>
          </cell>
          <cell r="B21">
            <v>1460</v>
          </cell>
          <cell r="C21">
            <v>2665.5</v>
          </cell>
          <cell r="D21">
            <v>2781.4971206933974</v>
          </cell>
          <cell r="E21">
            <v>3830.1855999999998</v>
          </cell>
          <cell r="F21">
            <v>3862.016599999999</v>
          </cell>
        </row>
        <row r="22">
          <cell r="A22" t="str">
            <v xml:space="preserve">            Government deposits</v>
          </cell>
          <cell r="B22">
            <v>-508</v>
          </cell>
          <cell r="C22">
            <v>-817.5</v>
          </cell>
          <cell r="D22">
            <v>-849.1979</v>
          </cell>
          <cell r="E22">
            <v>-1084.6316999999999</v>
          </cell>
          <cell r="F22">
            <v>-1343.5205996997497</v>
          </cell>
        </row>
        <row r="23">
          <cell r="A23" t="str">
            <v xml:space="preserve">        HIPC Initiative account (IMF)</v>
          </cell>
          <cell r="B23">
            <v>-401</v>
          </cell>
          <cell r="C23">
            <v>-643</v>
          </cell>
          <cell r="D23">
            <v>-1704.487114</v>
          </cell>
          <cell r="E23">
            <v>-1928.7851572</v>
          </cell>
          <cell r="F23">
            <v>-2067.1912910000001</v>
          </cell>
        </row>
        <row r="24">
          <cell r="A24" t="str">
            <v xml:space="preserve">        Claims on nongovernment</v>
          </cell>
          <cell r="B24">
            <v>1221</v>
          </cell>
          <cell r="C24">
            <v>1388</v>
          </cell>
          <cell r="D24">
            <v>1556.4989999999998</v>
          </cell>
          <cell r="E24">
            <v>1506.252</v>
          </cell>
          <cell r="F24">
            <v>2233.9909530747</v>
          </cell>
        </row>
        <row r="25">
          <cell r="A25" t="str">
            <v xml:space="preserve">            Claims on private sector</v>
          </cell>
          <cell r="B25">
            <v>862</v>
          </cell>
          <cell r="C25">
            <v>946</v>
          </cell>
          <cell r="D25">
            <v>1019.448</v>
          </cell>
          <cell r="E25">
            <v>1390.145</v>
          </cell>
          <cell r="F25">
            <v>2058.5415999689199</v>
          </cell>
        </row>
        <row r="26">
          <cell r="A26" t="str">
            <v xml:space="preserve">            Claims on public enterprises </v>
          </cell>
          <cell r="B26">
            <v>359</v>
          </cell>
          <cell r="C26">
            <v>442</v>
          </cell>
          <cell r="D26">
            <v>537.05099999999993</v>
          </cell>
          <cell r="E26">
            <v>116.107</v>
          </cell>
          <cell r="F26">
            <v>175.44935310578001</v>
          </cell>
        </row>
        <row r="27">
          <cell r="A27" t="str">
            <v xml:space="preserve">    Other items (net)</v>
          </cell>
          <cell r="B27">
            <v>2226</v>
          </cell>
          <cell r="C27">
            <v>3003</v>
          </cell>
          <cell r="D27">
            <v>2792.8030794703136</v>
          </cell>
          <cell r="E27">
            <v>3599.364013207653</v>
          </cell>
          <cell r="F27">
            <v>4244.4006528971022</v>
          </cell>
        </row>
        <row r="29">
          <cell r="A29" t="str">
            <v>Broad money</v>
          </cell>
          <cell r="B29">
            <v>2486</v>
          </cell>
          <cell r="C29">
            <v>2754</v>
          </cell>
          <cell r="D29">
            <v>3619.7339999999999</v>
          </cell>
          <cell r="E29">
            <v>4467.9059999999999</v>
          </cell>
          <cell r="F29">
            <v>5816.8718042255095</v>
          </cell>
        </row>
        <row r="30">
          <cell r="A30" t="str">
            <v xml:space="preserve">    Narrow money</v>
          </cell>
          <cell r="B30">
            <v>761</v>
          </cell>
          <cell r="C30">
            <v>1015</v>
          </cell>
          <cell r="D30">
            <v>1323.444</v>
          </cell>
          <cell r="E30">
            <v>1695.55</v>
          </cell>
          <cell r="F30">
            <v>2041.39722302274</v>
          </cell>
        </row>
        <row r="31">
          <cell r="A31" t="str">
            <v xml:space="preserve">    Quasi money</v>
          </cell>
          <cell r="B31">
            <v>1725</v>
          </cell>
          <cell r="C31">
            <v>1738</v>
          </cell>
          <cell r="D31">
            <v>2296.29</v>
          </cell>
          <cell r="E31">
            <v>2772.3560000000002</v>
          </cell>
          <cell r="F31">
            <v>3775.47458120277</v>
          </cell>
        </row>
        <row r="32">
          <cell r="A32" t="str">
            <v xml:space="preserve">       Foreign exchange deposits</v>
          </cell>
          <cell r="B32">
            <v>1171</v>
          </cell>
          <cell r="C32">
            <v>1045</v>
          </cell>
          <cell r="D32">
            <v>1429.0119999999999</v>
          </cell>
          <cell r="E32">
            <v>1619.097</v>
          </cell>
          <cell r="F32">
            <v>2439.5403999999999</v>
          </cell>
        </row>
        <row r="33">
          <cell r="A33" t="str">
            <v xml:space="preserve">       Other</v>
          </cell>
          <cell r="B33">
            <v>554</v>
          </cell>
          <cell r="C33">
            <v>693</v>
          </cell>
          <cell r="D33">
            <v>867.27800000000002</v>
          </cell>
          <cell r="E33">
            <v>1153.2590000000002</v>
          </cell>
          <cell r="F33">
            <v>1335.9341812027701</v>
          </cell>
        </row>
        <row r="36">
          <cell r="A36" t="str">
            <v>(Change in percent of beginning-of-year broad money)</v>
          </cell>
          <cell r="B36" t="str">
            <v>(Change in percent of beginning-of-year broad money, unless otherwise indicated)</v>
          </cell>
        </row>
        <row r="38">
          <cell r="A38" t="str">
            <v>Net foreign assets</v>
          </cell>
          <cell r="B38">
            <v>63.812299051855248</v>
          </cell>
          <cell r="C38">
            <v>-53.525243752450734</v>
          </cell>
          <cell r="D38">
            <v>68.468042160225849</v>
          </cell>
          <cell r="E38">
            <v>-9.0424463628784686</v>
          </cell>
          <cell r="F38">
            <v>13.889849294261872</v>
          </cell>
        </row>
        <row r="39">
          <cell r="A39" t="str">
            <v>Net domestic assets</v>
          </cell>
          <cell r="B39">
            <v>10.252720989431767</v>
          </cell>
          <cell r="C39">
            <v>64.304211294899872</v>
          </cell>
          <cell r="D39">
            <v>-37.017065356854651</v>
          </cell>
          <cell r="E39">
            <v>32.474333899365959</v>
          </cell>
          <cell r="F39">
            <v>16.302500415546472</v>
          </cell>
        </row>
        <row r="40">
          <cell r="A40" t="str">
            <v>Net domestic credit</v>
          </cell>
          <cell r="B40">
            <v>18.66426992854602</v>
          </cell>
          <cell r="C40">
            <v>33.034056539861901</v>
          </cell>
          <cell r="D40">
            <v>-29.369206834791044</v>
          </cell>
          <cell r="E40">
            <v>36.606720272815622</v>
          </cell>
          <cell r="F40">
            <v>16.423310010885405</v>
          </cell>
        </row>
        <row r="41">
          <cell r="A41" t="str">
            <v>Net claims on government</v>
          </cell>
          <cell r="B41">
            <v>18.117267438440617</v>
          </cell>
          <cell r="C41">
            <v>36.043527526156112</v>
          </cell>
          <cell r="D41">
            <v>3.066054248938495</v>
          </cell>
          <cell r="E41">
            <v>27.005014733126799</v>
          </cell>
          <cell r="F41">
            <v>1.0089536418234761</v>
          </cell>
        </row>
        <row r="42">
          <cell r="A42" t="str">
            <v>Claims on nongovernment</v>
          </cell>
          <cell r="B42">
            <v>28.628019147762124</v>
          </cell>
          <cell r="C42">
            <v>6.7157895499085036</v>
          </cell>
          <cell r="D42">
            <v>6.121598909966159</v>
          </cell>
          <cell r="E42">
            <v>9.6017055396888278</v>
          </cell>
          <cell r="F42">
            <v>15.414356369061929</v>
          </cell>
        </row>
        <row r="43">
          <cell r="A43" t="str">
            <v>Claims on private sector</v>
          </cell>
          <cell r="B43">
            <v>21.478489578810859</v>
          </cell>
          <cell r="C43">
            <v>3.3804836308236741</v>
          </cell>
          <cell r="D43">
            <v>2.6607342330760742</v>
          </cell>
          <cell r="E43">
            <v>8.9781238068874707</v>
          </cell>
          <cell r="F43">
            <v>14.086164748517986</v>
          </cell>
        </row>
        <row r="44">
          <cell r="A44" t="str">
            <v>Claims on public enterprises</v>
          </cell>
          <cell r="B44">
            <v>7.1495295689512695</v>
          </cell>
          <cell r="C44">
            <v>3.3353059190848264</v>
          </cell>
          <cell r="D44">
            <v>3.4608646768900893</v>
          </cell>
          <cell r="E44">
            <v>0.62358173280136064</v>
          </cell>
          <cell r="F44">
            <v>1.3281916205439419</v>
          </cell>
        </row>
        <row r="45">
          <cell r="A45" t="str">
            <v>Other items (net)</v>
          </cell>
          <cell r="B45">
            <v>-8.4115489391142511</v>
          </cell>
          <cell r="C45">
            <v>31.270154755037971</v>
          </cell>
          <cell r="D45">
            <v>-7.6478585220636042</v>
          </cell>
          <cell r="E45">
            <v>-4.1323863734496724</v>
          </cell>
          <cell r="F45">
            <v>-0.12080959533894199</v>
          </cell>
        </row>
        <row r="46">
          <cell r="A46" t="str">
            <v>Broad money</v>
          </cell>
          <cell r="B46">
            <v>74.065020041286999</v>
          </cell>
          <cell r="C46">
            <v>10.778967542449143</v>
          </cell>
          <cell r="D46">
            <v>31.450976803371205</v>
          </cell>
          <cell r="E46">
            <v>23.431887536487491</v>
          </cell>
          <cell r="F46">
            <v>30.192349709808347</v>
          </cell>
        </row>
        <row r="47">
          <cell r="A47" t="str">
            <v>Velocity (GDP/M2)</v>
          </cell>
          <cell r="D47">
            <v>4.4920427854643465</v>
          </cell>
          <cell r="E47">
            <v>4.5844742481153364</v>
          </cell>
          <cell r="F47">
            <v>4.4377804546505759</v>
          </cell>
        </row>
        <row r="48">
          <cell r="A48" t="str">
            <v>Program exchange rates</v>
          </cell>
        </row>
        <row r="49">
          <cell r="A49" t="str">
            <v xml:space="preserve">    Kwacha per dollar</v>
          </cell>
          <cell r="B49">
            <v>2632</v>
          </cell>
          <cell r="C49">
            <v>4158</v>
          </cell>
          <cell r="D49">
            <v>3830</v>
          </cell>
          <cell r="E49">
            <v>4334</v>
          </cell>
          <cell r="F49">
            <v>4645</v>
          </cell>
        </row>
        <row r="50">
          <cell r="A50" t="str">
            <v xml:space="preserve">    Kwacha per SDR</v>
          </cell>
          <cell r="B50">
            <v>3612</v>
          </cell>
          <cell r="C50">
            <v>5405.4</v>
          </cell>
          <cell r="D50">
            <v>4825.8</v>
          </cell>
          <cell r="E50">
            <v>5634.2</v>
          </cell>
          <cell r="F50">
            <v>6456.55</v>
          </cell>
        </row>
        <row r="51">
          <cell r="A51" t="str">
            <v>GDP at current prices</v>
          </cell>
        </row>
        <row r="54">
          <cell r="A54" t="str">
            <v>Sources: Zambian authorities; and IMF staff estimates and projections.</v>
          </cell>
        </row>
        <row r="56">
          <cell r="A56" t="str">
            <v xml:space="preserve">1/ The base for the year t is obtained recalculating the figures for end-year t-1 on the basis of the program exchange rates assumed for the </v>
          </cell>
        </row>
        <row r="57">
          <cell r="A57" t="str">
            <v xml:space="preserve">year t. Beginning in 2004, government securities are recorded at cost rather than at face value. </v>
          </cell>
        </row>
      </sheetData>
      <sheetData sheetId="8">
        <row r="1">
          <cell r="A1" t="str">
            <v>Table 6. Zambia: Assets and Liabilities of the Bank of Zambia,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 xml:space="preserve">Net foreign assets </v>
          </cell>
          <cell r="B8">
            <v>-2440</v>
          </cell>
          <cell r="C8">
            <v>-3705</v>
          </cell>
          <cell r="D8">
            <v>-1953.9784462000005</v>
          </cell>
          <cell r="E8">
            <v>-2376.7075243999998</v>
          </cell>
          <cell r="F8">
            <v>-2517.8127919517083</v>
          </cell>
        </row>
        <row r="9">
          <cell r="A9" t="str">
            <v xml:space="preserve">    Assets</v>
          </cell>
          <cell r="B9">
            <v>772</v>
          </cell>
          <cell r="C9">
            <v>588</v>
          </cell>
          <cell r="D9">
            <v>1691.98676</v>
          </cell>
          <cell r="E9">
            <v>892.03254800000002</v>
          </cell>
          <cell r="F9">
            <v>1189.4776650000001</v>
          </cell>
        </row>
        <row r="10">
          <cell r="A10" t="str">
            <v xml:space="preserve">    Liabilities</v>
          </cell>
          <cell r="B10">
            <v>-3212</v>
          </cell>
          <cell r="C10">
            <v>-4294</v>
          </cell>
          <cell r="D10">
            <v>-3645.9652062000005</v>
          </cell>
          <cell r="E10">
            <v>-3268.7400723999999</v>
          </cell>
          <cell r="F10">
            <v>-3707.2904569517082</v>
          </cell>
        </row>
        <row r="11">
          <cell r="A11" t="str">
            <v xml:space="preserve">      Of which: IMF (net)</v>
          </cell>
          <cell r="B11">
            <v>-3155</v>
          </cell>
          <cell r="C11">
            <v>-4229</v>
          </cell>
          <cell r="D11">
            <v>-3602.6479062000003</v>
          </cell>
          <cell r="E11">
            <v>-3241.7045803999999</v>
          </cell>
          <cell r="F11">
            <v>-3701.4005969517079</v>
          </cell>
        </row>
        <row r="13">
          <cell r="A13" t="str">
            <v>Net domestic assets</v>
          </cell>
          <cell r="B13">
            <v>2996</v>
          </cell>
          <cell r="C13">
            <v>4513</v>
          </cell>
          <cell r="D13">
            <v>3158.4979230000008</v>
          </cell>
          <cell r="E13">
            <v>3795.8414506199997</v>
          </cell>
          <cell r="F13">
            <v>4236.8984919517079</v>
          </cell>
        </row>
        <row r="14">
          <cell r="A14" t="str">
            <v xml:space="preserve">    Net domestic credit</v>
          </cell>
          <cell r="B14">
            <v>424</v>
          </cell>
          <cell r="C14">
            <v>858</v>
          </cell>
          <cell r="D14">
            <v>-188.96709330660269</v>
          </cell>
          <cell r="E14">
            <v>-475.88045720000014</v>
          </cell>
          <cell r="F14">
            <v>-515.85515163097011</v>
          </cell>
        </row>
        <row r="15">
          <cell r="A15" t="str">
            <v xml:space="preserve">        Net claims on government</v>
          </cell>
          <cell r="B15">
            <v>638</v>
          </cell>
          <cell r="C15">
            <v>1165</v>
          </cell>
          <cell r="D15">
            <v>1128.4300206933974</v>
          </cell>
          <cell r="E15">
            <v>1090.0746999999999</v>
          </cell>
          <cell r="F15">
            <v>1241.36776178325</v>
          </cell>
        </row>
        <row r="16">
          <cell r="A16" t="str">
            <v xml:space="preserve">            Claims on government</v>
          </cell>
          <cell r="B16">
            <v>1100</v>
          </cell>
          <cell r="C16">
            <v>1888.3928206933974</v>
          </cell>
          <cell r="D16">
            <v>1865.1869206933975</v>
          </cell>
          <cell r="E16">
            <v>1972.6373999999998</v>
          </cell>
          <cell r="F16" t="str">
            <v>…</v>
          </cell>
        </row>
        <row r="17">
          <cell r="A17" t="str">
            <v xml:space="preserve">            Government deposits</v>
          </cell>
          <cell r="B17">
            <v>-463</v>
          </cell>
          <cell r="C17">
            <v>-723.39282069339743</v>
          </cell>
          <cell r="D17">
            <v>-736.75689999999997</v>
          </cell>
          <cell r="E17">
            <v>-882.56269999999995</v>
          </cell>
          <cell r="F17" t="str">
            <v>…</v>
          </cell>
        </row>
        <row r="18">
          <cell r="A18" t="str">
            <v xml:space="preserve">        HIPC Initiative account (IMF)</v>
          </cell>
          <cell r="B18">
            <v>-401</v>
          </cell>
          <cell r="C18">
            <v>-622</v>
          </cell>
          <cell r="D18">
            <v>-1704.487114</v>
          </cell>
          <cell r="E18">
            <v>-1928.7851572</v>
          </cell>
          <cell r="F18">
            <v>-2067.1912910000001</v>
          </cell>
        </row>
        <row r="19">
          <cell r="A19" t="str">
            <v xml:space="preserve">        Claims on nongovernment</v>
          </cell>
          <cell r="B19">
            <v>187</v>
          </cell>
          <cell r="C19">
            <v>315</v>
          </cell>
          <cell r="D19">
            <v>387.09</v>
          </cell>
          <cell r="E19">
            <v>362.83</v>
          </cell>
          <cell r="F19">
            <v>309.96837758577999</v>
          </cell>
        </row>
        <row r="20">
          <cell r="A20" t="str">
            <v xml:space="preserve">            Of which: claims on banks</v>
          </cell>
          <cell r="B20">
            <v>82</v>
          </cell>
          <cell r="C20">
            <v>77</v>
          </cell>
          <cell r="D20">
            <v>112.23</v>
          </cell>
          <cell r="E20">
            <v>261.61</v>
          </cell>
          <cell r="F20" t="str">
            <v>...</v>
          </cell>
        </row>
        <row r="21">
          <cell r="A21" t="str">
            <v xml:space="preserve">    Other items (net)</v>
          </cell>
          <cell r="B21">
            <v>2572</v>
          </cell>
          <cell r="C21">
            <v>3655</v>
          </cell>
          <cell r="D21">
            <v>3347.4650163066035</v>
          </cell>
          <cell r="E21">
            <v>4271.7219078199996</v>
          </cell>
          <cell r="F21">
            <v>4752.75364325591</v>
          </cell>
        </row>
        <row r="23">
          <cell r="A23" t="str">
            <v xml:space="preserve">    Open market operations</v>
          </cell>
          <cell r="B23" t="str">
            <v>...</v>
          </cell>
          <cell r="C23" t="str">
            <v>...</v>
          </cell>
          <cell r="D23" t="str">
            <v>...</v>
          </cell>
          <cell r="E23">
            <v>0</v>
          </cell>
          <cell r="F23">
            <v>3.2676780392648652E-7</v>
          </cell>
        </row>
        <row r="25">
          <cell r="A25" t="str">
            <v>Reserve money</v>
          </cell>
          <cell r="B25">
            <v>556</v>
          </cell>
          <cell r="C25">
            <v>808</v>
          </cell>
          <cell r="D25">
            <v>1204.5194768000001</v>
          </cell>
          <cell r="E25">
            <v>1419.1339262199997</v>
          </cell>
          <cell r="F25">
            <v>1719.0857000000001</v>
          </cell>
        </row>
        <row r="26">
          <cell r="A26" t="str">
            <v xml:space="preserve">    Currency in circulation</v>
          </cell>
          <cell r="B26">
            <v>331</v>
          </cell>
          <cell r="C26">
            <v>432</v>
          </cell>
          <cell r="D26">
            <v>479.42500000000001</v>
          </cell>
          <cell r="E26">
            <v>670.14099999999996</v>
          </cell>
          <cell r="F26">
            <v>816.48030000000006</v>
          </cell>
        </row>
        <row r="27">
          <cell r="A27" t="str">
            <v xml:space="preserve">    Required reserves (kwacha deposits)</v>
          </cell>
          <cell r="B27">
            <v>88</v>
          </cell>
          <cell r="C27">
            <v>182</v>
          </cell>
          <cell r="D27">
            <v>263.68400000000003</v>
          </cell>
          <cell r="E27">
            <v>285.99400000000003</v>
          </cell>
          <cell r="F27">
            <v>351.57690000000002</v>
          </cell>
        </row>
        <row r="28">
          <cell r="A28" t="str">
            <v xml:space="preserve">    Required reserves (foreign exchange deposits)</v>
          </cell>
          <cell r="B28">
            <v>101</v>
          </cell>
          <cell r="C28">
            <v>138</v>
          </cell>
          <cell r="D28">
            <v>233.7504768</v>
          </cell>
          <cell r="E28">
            <v>223.73092622000001</v>
          </cell>
          <cell r="F28">
            <v>294.72049999999996</v>
          </cell>
        </row>
        <row r="29">
          <cell r="A29" t="str">
            <v xml:space="preserve">         Dollar denominated</v>
          </cell>
          <cell r="B29">
            <v>0</v>
          </cell>
          <cell r="C29">
            <v>0</v>
          </cell>
          <cell r="D29">
            <v>85.916476799999984</v>
          </cell>
          <cell r="E29">
            <v>223.66042622000001</v>
          </cell>
          <cell r="F29">
            <v>294.64999999999998</v>
          </cell>
        </row>
        <row r="30">
          <cell r="A30" t="str">
            <v xml:space="preserve">         Kwacha denominated</v>
          </cell>
          <cell r="B30">
            <v>101</v>
          </cell>
          <cell r="C30">
            <v>138</v>
          </cell>
          <cell r="D30">
            <v>147.834</v>
          </cell>
          <cell r="E30">
            <v>7.0499999999999993E-2</v>
          </cell>
          <cell r="F30">
            <v>7.0499999999999993E-2</v>
          </cell>
        </row>
        <row r="31">
          <cell r="A31" t="str">
            <v xml:space="preserve">    Current accounts</v>
          </cell>
          <cell r="B31">
            <v>34</v>
          </cell>
          <cell r="C31">
            <v>52</v>
          </cell>
          <cell r="D31">
            <v>221.51</v>
          </cell>
          <cell r="E31">
            <v>233.39</v>
          </cell>
          <cell r="F31">
            <v>249.0883</v>
          </cell>
        </row>
        <row r="32">
          <cell r="A32" t="str">
            <v xml:space="preserve">    Nongovernment deposits</v>
          </cell>
          <cell r="B32">
            <v>2</v>
          </cell>
          <cell r="C32">
            <v>4</v>
          </cell>
          <cell r="D32">
            <v>6.15</v>
          </cell>
          <cell r="E32">
            <v>5.8780000000000001</v>
          </cell>
          <cell r="F32">
            <v>7.2196999999999996</v>
          </cell>
        </row>
        <row r="34">
          <cell r="A34" t="str">
            <v>Memorandum items:</v>
          </cell>
        </row>
        <row r="35">
          <cell r="A35" t="str">
            <v xml:space="preserve">    Multiplier (broad money/reserve money)</v>
          </cell>
          <cell r="B35">
            <v>3.8</v>
          </cell>
          <cell r="C35">
            <v>3.4</v>
          </cell>
          <cell r="D35">
            <v>3.0051269985408671</v>
          </cell>
          <cell r="E35">
            <v>3.1483328792658063</v>
          </cell>
          <cell r="F35">
            <v>3.3837008848514705</v>
          </cell>
        </row>
        <row r="36">
          <cell r="A36" t="str">
            <v xml:space="preserve">    Reserve money </v>
          </cell>
          <cell r="B36" t="str">
            <v>...</v>
          </cell>
          <cell r="C36" t="str">
            <v>...</v>
          </cell>
          <cell r="D36" t="str">
            <v>...</v>
          </cell>
          <cell r="E36">
            <v>17.817432889516848</v>
          </cell>
          <cell r="F36">
            <v>21.136255587867669</v>
          </cell>
        </row>
        <row r="37">
          <cell r="A37" t="str">
            <v>(percent change from end of previous year)</v>
          </cell>
        </row>
        <row r="39">
          <cell r="A39" t="str">
            <v>Sources: Zambian authorities; and IMF staff estimates and projections.</v>
          </cell>
        </row>
        <row r="41">
          <cell r="A41" t="str">
            <v>1/ The base for the year t is obtained by recalculating the figures for end year t-1 on the basis of the program exchange rates assumed for the year t.</v>
          </cell>
        </row>
        <row r="42">
          <cell r="A42" t="str">
            <v xml:space="preserve">Beginning in 2004, government securities are recorded at cost rather than at face value. Base for 2004 revised in October 2004.   </v>
          </cell>
        </row>
      </sheetData>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put"/>
      <sheetName val="Consolidate"/>
      <sheetName val="Survey"/>
      <sheetName val="Summary"/>
      <sheetName val="OUT-SR"/>
      <sheetName val="Output"/>
      <sheetName val="Velocity"/>
      <sheetName val="Excess reserve"/>
      <sheetName val="Weekly-Reserves"/>
      <sheetName val="REVISED"/>
      <sheetName val="ADJUSTMENTS"/>
      <sheetName val="OUT-TMU"/>
      <sheetName val="OUT-RED16"/>
      <sheetName val="OUT-RED17"/>
      <sheetName val="OUT-RED18"/>
      <sheetName val="OUT-RED19"/>
      <sheetName val="OUT-RED20"/>
      <sheetName val="OUT-RED21"/>
      <sheetName val="NFA-SDRs"/>
      <sheetName val="WEO"/>
      <sheetName val="Chart1"/>
      <sheetName val="Inp2"/>
      <sheetName val="1999"/>
    </sheetNames>
    <sheetDataSet>
      <sheetData sheetId="0" refreshError="1"/>
      <sheetData sheetId="1" refreshError="1"/>
      <sheetData sheetId="2" refreshError="1"/>
      <sheetData sheetId="3" refreshError="1"/>
      <sheetData sheetId="4" refreshError="1"/>
      <sheetData sheetId="5" refreshError="1"/>
      <sheetData sheetId="6" refreshError="1">
        <row r="2">
          <cell r="B2" t="str">
            <v>Ethiopia:  Monetary Survey (output for macroeconomic framework)</v>
          </cell>
        </row>
        <row r="4">
          <cell r="A4" t="str">
            <v xml:space="preserve"> </v>
          </cell>
        </row>
        <row r="5">
          <cell r="B5">
            <v>36633.816539814812</v>
          </cell>
          <cell r="D5" t="str">
            <v>1993</v>
          </cell>
          <cell r="E5" t="str">
            <v>1994</v>
          </cell>
          <cell r="F5" t="str">
            <v>1995</v>
          </cell>
          <cell r="G5" t="str">
            <v>1996</v>
          </cell>
          <cell r="H5" t="str">
            <v>1997</v>
          </cell>
          <cell r="I5" t="str">
            <v>1998</v>
          </cell>
          <cell r="J5" t="str">
            <v>1998</v>
          </cell>
          <cell r="K5" t="str">
            <v>1999</v>
          </cell>
          <cell r="L5" t="str">
            <v>1999</v>
          </cell>
          <cell r="M5" t="str">
            <v>1999</v>
          </cell>
          <cell r="N5">
            <v>2000</v>
          </cell>
        </row>
        <row r="6">
          <cell r="B6">
            <v>36633.816539814812</v>
          </cell>
          <cell r="D6" t="str">
            <v>July 7</v>
          </cell>
          <cell r="E6" t="str">
            <v>July 7</v>
          </cell>
          <cell r="F6" t="str">
            <v>July 7</v>
          </cell>
          <cell r="G6" t="str">
            <v>July 7</v>
          </cell>
          <cell r="H6" t="str">
            <v>July 7</v>
          </cell>
          <cell r="I6" t="str">
            <v>July 7</v>
          </cell>
          <cell r="J6" t="str">
            <v>July 7</v>
          </cell>
          <cell r="K6" t="str">
            <v>July 7</v>
          </cell>
          <cell r="L6" t="str">
            <v>July 7</v>
          </cell>
          <cell r="M6" t="str">
            <v>July 7</v>
          </cell>
          <cell r="N6" t="str">
            <v>July 7</v>
          </cell>
        </row>
        <row r="7">
          <cell r="G7" t="str">
            <v>Actual</v>
          </cell>
          <cell r="H7" t="str">
            <v>Actual</v>
          </cell>
          <cell r="I7" t="str">
            <v xml:space="preserve"> Proj.</v>
          </cell>
          <cell r="J7" t="str">
            <v>Actual</v>
          </cell>
          <cell r="K7" t="str">
            <v xml:space="preserve"> Proj.</v>
          </cell>
          <cell r="L7" t="str">
            <v xml:space="preserve"> Proj.</v>
          </cell>
          <cell r="M7" t="str">
            <v>Actual</v>
          </cell>
          <cell r="N7" t="str">
            <v xml:space="preserve"> Proj.</v>
          </cell>
        </row>
        <row r="8">
          <cell r="I8" t="str">
            <v>(9/98)</v>
          </cell>
          <cell r="J8" t="str">
            <v xml:space="preserve"> </v>
          </cell>
          <cell r="K8" t="str">
            <v>(9/98)</v>
          </cell>
          <cell r="L8" t="str">
            <v>(6/99)</v>
          </cell>
          <cell r="M8" t="str">
            <v xml:space="preserve"> </v>
          </cell>
          <cell r="N8" t="str">
            <v>3/2000</v>
          </cell>
        </row>
        <row r="11">
          <cell r="C11" t="str">
            <v xml:space="preserve"> (In millions of US dollars)</v>
          </cell>
        </row>
        <row r="13">
          <cell r="B13" t="str">
            <v>Net foreign assets (in US$)</v>
          </cell>
          <cell r="D13">
            <v>331.09880254901969</v>
          </cell>
          <cell r="E13">
            <v>621.24431787877813</v>
          </cell>
          <cell r="F13">
            <v>601.57675965244857</v>
          </cell>
          <cell r="G13">
            <v>971.65474538409467</v>
          </cell>
          <cell r="H13">
            <v>818.64095389523675</v>
          </cell>
          <cell r="I13">
            <v>802.70706570263792</v>
          </cell>
          <cell r="J13">
            <v>807.5032287721823</v>
          </cell>
          <cell r="K13">
            <v>862.27885297869943</v>
          </cell>
          <cell r="L13">
            <v>783.60322877218232</v>
          </cell>
          <cell r="M13">
            <v>792.64868858514956</v>
          </cell>
          <cell r="N13">
            <v>642.64868858514956</v>
          </cell>
        </row>
        <row r="14">
          <cell r="B14" t="str">
            <v>Net foreign assets of the NBE</v>
          </cell>
          <cell r="D14">
            <v>186.86282647058829</v>
          </cell>
          <cell r="E14">
            <v>359.44254939003218</v>
          </cell>
          <cell r="F14">
            <v>316.62888742496051</v>
          </cell>
          <cell r="G14">
            <v>760.35742254944887</v>
          </cell>
          <cell r="H14">
            <v>423.87616994006777</v>
          </cell>
          <cell r="I14">
            <v>276.94884874679087</v>
          </cell>
          <cell r="J14">
            <v>276.94884874679087</v>
          </cell>
          <cell r="K14">
            <v>336.5488487467909</v>
          </cell>
          <cell r="L14">
            <v>278.0488487467909</v>
          </cell>
          <cell r="M14">
            <v>292.34084472355624</v>
          </cell>
          <cell r="N14">
            <v>142.34084472355624</v>
          </cell>
        </row>
        <row r="15">
          <cell r="B15" t="str">
            <v xml:space="preserve">    Foreign Assets</v>
          </cell>
          <cell r="D15">
            <v>260.21153901960793</v>
          </cell>
          <cell r="E15">
            <v>511.26505742861735</v>
          </cell>
          <cell r="F15">
            <v>635.56082148499206</v>
          </cell>
          <cell r="G15">
            <v>888.21569026598422</v>
          </cell>
          <cell r="H15">
            <v>582.7170488664799</v>
          </cell>
          <cell r="I15">
            <v>411.59407374326423</v>
          </cell>
          <cell r="J15">
            <v>411.59407374326423</v>
          </cell>
          <cell r="K15">
            <v>504.49407374326427</v>
          </cell>
          <cell r="L15">
            <v>426.11607374326428</v>
          </cell>
          <cell r="M15">
            <v>434.31843369043224</v>
          </cell>
          <cell r="N15">
            <v>323.61843369043225</v>
          </cell>
        </row>
        <row r="16">
          <cell r="B16" t="str">
            <v xml:space="preserve">    Foreign Liabilities</v>
          </cell>
          <cell r="D16">
            <v>73.348712549019609</v>
          </cell>
          <cell r="E16">
            <v>151.8225080385852</v>
          </cell>
          <cell r="F16">
            <v>88.507451548183255</v>
          </cell>
          <cell r="G16">
            <v>127.85826771653544</v>
          </cell>
          <cell r="H16">
            <v>158.84087892641207</v>
          </cell>
          <cell r="I16">
            <v>134.64522499647339</v>
          </cell>
          <cell r="J16">
            <v>134.64522499647339</v>
          </cell>
          <cell r="K16">
            <v>167.94522499647337</v>
          </cell>
          <cell r="L16">
            <v>148.06722499647339</v>
          </cell>
          <cell r="M16">
            <v>141.977588966876</v>
          </cell>
          <cell r="N16">
            <v>181.27758896687601</v>
          </cell>
        </row>
        <row r="17">
          <cell r="B17" t="str">
            <v>Net foreign assets of commercial banks</v>
          </cell>
          <cell r="D17">
            <v>144.23597607843138</v>
          </cell>
          <cell r="E17">
            <v>261.80176848874595</v>
          </cell>
          <cell r="F17">
            <v>284.94787222748812</v>
          </cell>
          <cell r="G17">
            <v>211.29732283464571</v>
          </cell>
          <cell r="H17">
            <v>394.76478395516887</v>
          </cell>
          <cell r="I17">
            <v>525.75821695584716</v>
          </cell>
          <cell r="J17">
            <v>530.55438002539142</v>
          </cell>
          <cell r="K17">
            <v>525.73000423190854</v>
          </cell>
          <cell r="L17">
            <v>505.55438002539142</v>
          </cell>
          <cell r="M17">
            <v>500.30784386159326</v>
          </cell>
          <cell r="N17">
            <v>500.30784386159326</v>
          </cell>
        </row>
        <row r="18">
          <cell r="B18" t="str">
            <v xml:space="preserve">    Of which: Net claims on Eritrean banks</v>
          </cell>
          <cell r="D18" t="str">
            <v>...</v>
          </cell>
          <cell r="E18" t="str">
            <v>...</v>
          </cell>
          <cell r="F18" t="str">
            <v>...</v>
          </cell>
          <cell r="G18" t="str">
            <v>...</v>
          </cell>
          <cell r="H18">
            <v>159.74045126087594</v>
          </cell>
          <cell r="I18" t="str">
            <v>...</v>
          </cell>
          <cell r="J18">
            <v>173.86091127098317</v>
          </cell>
          <cell r="K18">
            <v>173.86091127098317</v>
          </cell>
          <cell r="L18">
            <v>173.86091127098317</v>
          </cell>
          <cell r="M18">
            <v>151.76702376554607</v>
          </cell>
          <cell r="N18">
            <v>173.86091127098317</v>
          </cell>
        </row>
        <row r="19">
          <cell r="B19" t="str">
            <v>Gross official foreign reserves (in U.S. dollars)</v>
          </cell>
          <cell r="D19">
            <v>260.21153901960793</v>
          </cell>
          <cell r="E19">
            <v>511.26505742861735</v>
          </cell>
          <cell r="F19">
            <v>635.56082148499206</v>
          </cell>
          <cell r="G19">
            <v>888.21569026598422</v>
          </cell>
          <cell r="H19">
            <v>582.7170488664799</v>
          </cell>
          <cell r="I19" t="str">
            <v>...</v>
          </cell>
          <cell r="J19">
            <v>411.59407374326423</v>
          </cell>
          <cell r="K19">
            <v>504.49407374326427</v>
          </cell>
          <cell r="L19">
            <v>426.11607374326428</v>
          </cell>
          <cell r="M19">
            <v>434.31843369043224</v>
          </cell>
          <cell r="N19">
            <v>323.61843369043225</v>
          </cell>
        </row>
        <row r="20">
          <cell r="H20" t="str">
            <v xml:space="preserve"> </v>
          </cell>
        </row>
        <row r="21">
          <cell r="C21" t="str">
            <v>(In millions of birr)</v>
          </cell>
        </row>
        <row r="23">
          <cell r="B23" t="str">
            <v>Net foreign assets</v>
          </cell>
          <cell r="D23">
            <v>1688.6038930000002</v>
          </cell>
          <cell r="E23">
            <v>3864.1396572059998</v>
          </cell>
          <cell r="F23">
            <v>5973.7999999999993</v>
          </cell>
          <cell r="G23">
            <v>6170.0076331890004</v>
          </cell>
          <cell r="H23">
            <v>5551.2043083635999</v>
          </cell>
          <cell r="I23">
            <v>5690.3903887660008</v>
          </cell>
          <cell r="J23">
            <v>5724.3903887660008</v>
          </cell>
          <cell r="K23">
            <v>6112.6947887660008</v>
          </cell>
          <cell r="L23">
            <v>5554.9632887660009</v>
          </cell>
          <cell r="M23">
            <v>6437.0999999999995</v>
          </cell>
          <cell r="N23">
            <v>5327.5576283708888</v>
          </cell>
        </row>
        <row r="24">
          <cell r="B24" t="str">
            <v xml:space="preserve">  National Bank</v>
          </cell>
          <cell r="D24">
            <v>953.0004150000002</v>
          </cell>
          <cell r="E24">
            <v>2235.7326572060001</v>
          </cell>
          <cell r="F24">
            <v>3144.2</v>
          </cell>
          <cell r="G24">
            <v>4828.2696331890002</v>
          </cell>
          <cell r="H24">
            <v>2874.3043083635994</v>
          </cell>
          <cell r="I24">
            <v>1963.2903887660004</v>
          </cell>
          <cell r="J24">
            <v>1963.2903887660004</v>
          </cell>
          <cell r="K24">
            <v>2385.7947887660007</v>
          </cell>
          <cell r="L24">
            <v>1971.0882887660007</v>
          </cell>
          <cell r="M24">
            <v>2374.1000000000004</v>
          </cell>
          <cell r="N24">
            <v>1009.0542482452903</v>
          </cell>
        </row>
        <row r="25">
          <cell r="B25" t="str">
            <v xml:space="preserve">    Assets</v>
          </cell>
          <cell r="D25">
            <v>1327.0788490000002</v>
          </cell>
          <cell r="E25">
            <v>3180.0686572059999</v>
          </cell>
          <cell r="F25">
            <v>4023.1</v>
          </cell>
          <cell r="G25">
            <v>5640.1696331889998</v>
          </cell>
          <cell r="H25">
            <v>3951.4043083635997</v>
          </cell>
          <cell r="I25">
            <v>2917.7903887660004</v>
          </cell>
          <cell r="J25">
            <v>2917.7903887660004</v>
          </cell>
          <cell r="K25">
            <v>3576.3584887660004</v>
          </cell>
          <cell r="L25">
            <v>3020.7368467660008</v>
          </cell>
          <cell r="M25">
            <v>3527.1000000000004</v>
          </cell>
          <cell r="N25">
            <v>2294.1310764314744</v>
          </cell>
        </row>
        <row r="26">
          <cell r="B26" t="str">
            <v xml:space="preserve">    Liabilities</v>
          </cell>
          <cell r="D26">
            <v>374.07843400000002</v>
          </cell>
          <cell r="E26">
            <v>944.3359999999999</v>
          </cell>
          <cell r="F26">
            <v>878.9</v>
          </cell>
          <cell r="G26">
            <v>811.9</v>
          </cell>
          <cell r="H26">
            <v>1077.1000000000001</v>
          </cell>
          <cell r="I26">
            <v>954.5</v>
          </cell>
          <cell r="J26">
            <v>954.5</v>
          </cell>
          <cell r="K26">
            <v>1190.5636999999997</v>
          </cell>
          <cell r="L26">
            <v>1049.6485579999999</v>
          </cell>
          <cell r="M26">
            <v>1153</v>
          </cell>
          <cell r="N26">
            <v>1285.076828186184</v>
          </cell>
        </row>
        <row r="27">
          <cell r="B27" t="str">
            <v xml:space="preserve">  Commercial banks</v>
          </cell>
          <cell r="D27">
            <v>735.603478</v>
          </cell>
          <cell r="E27">
            <v>1628.4069999999997</v>
          </cell>
          <cell r="F27">
            <v>2829.6</v>
          </cell>
          <cell r="G27">
            <v>1341.7380000000003</v>
          </cell>
          <cell r="H27">
            <v>2676.9</v>
          </cell>
          <cell r="I27">
            <v>3727.1</v>
          </cell>
          <cell r="J27">
            <v>3761.1</v>
          </cell>
          <cell r="K27">
            <v>3726.8999999999996</v>
          </cell>
          <cell r="L27">
            <v>3583.875</v>
          </cell>
          <cell r="M27">
            <v>4062.9999999999991</v>
          </cell>
          <cell r="N27">
            <v>3534.7</v>
          </cell>
        </row>
        <row r="28">
          <cell r="B28" t="str">
            <v xml:space="preserve">    Assets</v>
          </cell>
          <cell r="D28">
            <v>999.21087699999998</v>
          </cell>
          <cell r="E28">
            <v>2082.8309999999997</v>
          </cell>
          <cell r="F28">
            <v>3616.5</v>
          </cell>
          <cell r="G28">
            <v>2424.038</v>
          </cell>
          <cell r="H28">
            <v>4274.3</v>
          </cell>
          <cell r="I28">
            <v>5812.6</v>
          </cell>
          <cell r="J28">
            <v>5846.8</v>
          </cell>
          <cell r="K28" t="str">
            <v>...</v>
          </cell>
          <cell r="L28" t="str">
            <v>...</v>
          </cell>
          <cell r="M28">
            <v>5784.4999999999991</v>
          </cell>
          <cell r="N28" t="str">
            <v>...</v>
          </cell>
        </row>
        <row r="29">
          <cell r="B29" t="str">
            <v xml:space="preserve">    Liabilities</v>
          </cell>
          <cell r="D29">
            <v>263.60739899999999</v>
          </cell>
          <cell r="E29">
            <v>454.42399999999998</v>
          </cell>
          <cell r="F29">
            <v>786.9</v>
          </cell>
          <cell r="G29">
            <v>1082.2999999999997</v>
          </cell>
          <cell r="H29">
            <v>1597.4</v>
          </cell>
          <cell r="I29">
            <v>2085.5</v>
          </cell>
          <cell r="J29">
            <v>2085.6999999999998</v>
          </cell>
          <cell r="K29" t="str">
            <v>...</v>
          </cell>
          <cell r="L29" t="str">
            <v>...</v>
          </cell>
          <cell r="M29">
            <v>1721.5</v>
          </cell>
          <cell r="N29" t="str">
            <v>...</v>
          </cell>
        </row>
        <row r="31">
          <cell r="B31" t="str">
            <v>Domestic credit</v>
          </cell>
          <cell r="D31">
            <v>11967.483131000001</v>
          </cell>
          <cell r="E31">
            <v>13180.201604000002</v>
          </cell>
          <cell r="F31">
            <v>14902.8</v>
          </cell>
          <cell r="G31">
            <v>17063.800000000003</v>
          </cell>
          <cell r="H31">
            <v>17146.300000000003</v>
          </cell>
          <cell r="I31">
            <v>18832.400000000001</v>
          </cell>
          <cell r="J31">
            <v>18930</v>
          </cell>
          <cell r="K31">
            <v>20584.468724941195</v>
          </cell>
          <cell r="L31">
            <v>20731.830534074074</v>
          </cell>
          <cell r="M31">
            <v>20063.500000000004</v>
          </cell>
          <cell r="N31">
            <v>23894.634965353856</v>
          </cell>
        </row>
        <row r="32">
          <cell r="B32" t="str">
            <v xml:space="preserve">  Net Claims on Government</v>
          </cell>
          <cell r="D32">
            <v>9503.4298950000011</v>
          </cell>
          <cell r="E32">
            <v>10179.873541000001</v>
          </cell>
          <cell r="F32">
            <v>9804.7999999999993</v>
          </cell>
          <cell r="G32">
            <v>9615.7000000000007</v>
          </cell>
          <cell r="H32">
            <v>8797.9</v>
          </cell>
          <cell r="I32">
            <v>9372.2000000000007</v>
          </cell>
          <cell r="J32">
            <v>9372.2000000000007</v>
          </cell>
          <cell r="K32">
            <v>9192.2000000000007</v>
          </cell>
          <cell r="L32">
            <v>10479.299999999999</v>
          </cell>
          <cell r="M32">
            <v>9736.1000000000022</v>
          </cell>
          <cell r="N32">
            <v>12583.100000000002</v>
          </cell>
        </row>
        <row r="33">
          <cell r="B33" t="str">
            <v xml:space="preserve">    National Bank    </v>
          </cell>
          <cell r="D33">
            <v>7114.4126130000004</v>
          </cell>
          <cell r="E33">
            <v>7832.7784149999998</v>
          </cell>
          <cell r="F33">
            <v>7577.1</v>
          </cell>
          <cell r="G33">
            <v>7277.7</v>
          </cell>
          <cell r="H33">
            <v>7238.0999999999995</v>
          </cell>
          <cell r="I33">
            <v>8126.3</v>
          </cell>
          <cell r="J33">
            <v>8126.3</v>
          </cell>
          <cell r="K33" t="str">
            <v>...</v>
          </cell>
          <cell r="L33" t="str">
            <v>...</v>
          </cell>
          <cell r="M33">
            <v>8275.3000000000011</v>
          </cell>
          <cell r="N33" t="str">
            <v>...</v>
          </cell>
        </row>
        <row r="34">
          <cell r="B34" t="str">
            <v xml:space="preserve">    Commercial banks</v>
          </cell>
          <cell r="D34">
            <v>2389.0172819999998</v>
          </cell>
          <cell r="E34">
            <v>2347.0951260000002</v>
          </cell>
          <cell r="F34">
            <v>2227.6999999999998</v>
          </cell>
          <cell r="G34">
            <v>2338.0000000000005</v>
          </cell>
          <cell r="H34">
            <v>1559.8</v>
          </cell>
          <cell r="I34">
            <v>1245.9000000000001</v>
          </cell>
          <cell r="J34">
            <v>1245.9000000000001</v>
          </cell>
          <cell r="K34" t="str">
            <v>...</v>
          </cell>
          <cell r="L34" t="str">
            <v>...</v>
          </cell>
          <cell r="M34">
            <v>1460.8000000000002</v>
          </cell>
          <cell r="N34" t="str">
            <v>...</v>
          </cell>
        </row>
        <row r="35">
          <cell r="B35" t="str">
            <v xml:space="preserve">  Claims on other sectors</v>
          </cell>
          <cell r="D35">
            <v>2464.0532359999993</v>
          </cell>
          <cell r="E35">
            <v>3000.3280629999999</v>
          </cell>
          <cell r="F35">
            <v>5098</v>
          </cell>
          <cell r="G35">
            <v>7448.1</v>
          </cell>
          <cell r="H35">
            <v>8348.4000000000015</v>
          </cell>
          <cell r="I35">
            <v>9460.2000000000007</v>
          </cell>
          <cell r="J35">
            <v>9557.7999999999993</v>
          </cell>
          <cell r="K35">
            <v>11392.268724941194</v>
          </cell>
          <cell r="L35">
            <v>10252.530534074074</v>
          </cell>
          <cell r="M35">
            <v>10327.400000000001</v>
          </cell>
          <cell r="N35">
            <v>11311.534965353854</v>
          </cell>
        </row>
        <row r="36">
          <cell r="B36" t="str">
            <v xml:space="preserve">    (excluding public enterprises)</v>
          </cell>
          <cell r="D36" t="str">
            <v>...</v>
          </cell>
          <cell r="E36" t="str">
            <v>...</v>
          </cell>
          <cell r="F36" t="str">
            <v>...</v>
          </cell>
          <cell r="G36" t="str">
            <v>...</v>
          </cell>
          <cell r="H36">
            <v>6642.4</v>
          </cell>
          <cell r="J36">
            <v>7474.8</v>
          </cell>
          <cell r="K36" t="str">
            <v>...</v>
          </cell>
          <cell r="L36">
            <v>8123.6616185676103</v>
          </cell>
          <cell r="M36">
            <v>8600</v>
          </cell>
        </row>
        <row r="37">
          <cell r="B37" t="str">
            <v xml:space="preserve">    National Bank    </v>
          </cell>
          <cell r="D37">
            <v>449.62976299999991</v>
          </cell>
          <cell r="E37">
            <v>462.84399999999999</v>
          </cell>
          <cell r="F37">
            <v>465.1</v>
          </cell>
          <cell r="G37">
            <v>465.1</v>
          </cell>
          <cell r="H37">
            <v>465.1</v>
          </cell>
          <cell r="I37">
            <v>465.1</v>
          </cell>
          <cell r="J37">
            <v>465.1</v>
          </cell>
          <cell r="K37">
            <v>465.1</v>
          </cell>
          <cell r="L37">
            <v>465.1</v>
          </cell>
          <cell r="M37">
            <v>465.1</v>
          </cell>
        </row>
        <row r="38">
          <cell r="B38" t="str">
            <v xml:space="preserve">    Commercial banks</v>
          </cell>
          <cell r="D38">
            <v>2014.4234729999994</v>
          </cell>
          <cell r="E38">
            <v>2537.4840629999999</v>
          </cell>
          <cell r="F38">
            <v>4632.8999999999996</v>
          </cell>
          <cell r="G38">
            <v>6983</v>
          </cell>
          <cell r="H38">
            <v>7883.3000000000011</v>
          </cell>
          <cell r="I38">
            <v>8995.1</v>
          </cell>
          <cell r="J38">
            <v>9092.7000000000007</v>
          </cell>
          <cell r="K38">
            <v>10927.168724941193</v>
          </cell>
          <cell r="L38">
            <v>9787.4305340740739</v>
          </cell>
          <cell r="M38">
            <v>9862.3000000000011</v>
          </cell>
        </row>
        <row r="39">
          <cell r="B39" t="str">
            <v xml:space="preserve">        CBE</v>
          </cell>
          <cell r="D39">
            <v>0</v>
          </cell>
          <cell r="E39">
            <v>0</v>
          </cell>
          <cell r="F39">
            <v>0</v>
          </cell>
          <cell r="G39">
            <v>5944.2</v>
          </cell>
          <cell r="H39">
            <v>6590.5000000000009</v>
          </cell>
          <cell r="I39">
            <v>0</v>
          </cell>
        </row>
        <row r="40">
          <cell r="B40" t="str">
            <v xml:space="preserve">            (After adjust. for nonperforming)</v>
          </cell>
          <cell r="D40">
            <v>0</v>
          </cell>
          <cell r="E40">
            <v>0</v>
          </cell>
          <cell r="F40">
            <v>0</v>
          </cell>
          <cell r="G40">
            <v>0</v>
          </cell>
          <cell r="H40">
            <v>4020.5000000000009</v>
          </cell>
          <cell r="I40">
            <v>0</v>
          </cell>
        </row>
        <row r="41">
          <cell r="B41" t="str">
            <v xml:space="preserve">           nonperforming</v>
          </cell>
          <cell r="D41">
            <v>0</v>
          </cell>
          <cell r="E41">
            <v>0</v>
          </cell>
          <cell r="F41">
            <v>0</v>
          </cell>
          <cell r="G41">
            <v>0</v>
          </cell>
          <cell r="H41">
            <v>2570</v>
          </cell>
          <cell r="I41">
            <v>0</v>
          </cell>
        </row>
        <row r="42">
          <cell r="B42" t="str">
            <v xml:space="preserve">        Other</v>
          </cell>
          <cell r="D42">
            <v>0</v>
          </cell>
          <cell r="E42">
            <v>0</v>
          </cell>
          <cell r="F42">
            <v>0</v>
          </cell>
          <cell r="G42">
            <v>1038.8</v>
          </cell>
          <cell r="H42">
            <v>1292.8</v>
          </cell>
          <cell r="I42">
            <v>0</v>
          </cell>
        </row>
        <row r="44">
          <cell r="B44" t="str">
            <v>Broad money</v>
          </cell>
          <cell r="D44">
            <v>10384.179773960001</v>
          </cell>
          <cell r="E44">
            <v>11838.15303096</v>
          </cell>
          <cell r="F44">
            <v>14713.8</v>
          </cell>
          <cell r="G44">
            <v>15962.485030960001</v>
          </cell>
          <cell r="H44">
            <v>16511.385030960002</v>
          </cell>
          <cell r="I44">
            <v>18504.085030959999</v>
          </cell>
        </row>
        <row r="45">
          <cell r="B45" t="str">
            <v xml:space="preserve">  (excl. non-gov't public sector deposits)</v>
          </cell>
          <cell r="D45">
            <v>8627.4845659599996</v>
          </cell>
          <cell r="E45">
            <v>9875.1200309600008</v>
          </cell>
          <cell r="F45">
            <v>12397.9</v>
          </cell>
          <cell r="G45">
            <v>13453.085030959999</v>
          </cell>
          <cell r="H45">
            <v>13957.985030960001</v>
          </cell>
          <cell r="I45">
            <v>18504.085030959999</v>
          </cell>
        </row>
        <row r="46">
          <cell r="B46" t="str">
            <v xml:space="preserve">  Money</v>
          </cell>
          <cell r="D46">
            <v>7816.1146749600011</v>
          </cell>
          <cell r="E46">
            <v>8611.8070309600007</v>
          </cell>
          <cell r="F46">
            <v>10212.4</v>
          </cell>
          <cell r="G46">
            <v>10153.985030960001</v>
          </cell>
          <cell r="H46">
            <v>9980.4850309600006</v>
          </cell>
          <cell r="I46">
            <v>10941.585030960001</v>
          </cell>
        </row>
        <row r="47">
          <cell r="B47" t="str">
            <v xml:space="preserve">    Currency outside banks</v>
          </cell>
          <cell r="D47">
            <v>4907.2057229600005</v>
          </cell>
          <cell r="E47">
            <v>5169.8500309599995</v>
          </cell>
          <cell r="F47">
            <v>5837</v>
          </cell>
          <cell r="G47">
            <v>5694.2850309599999</v>
          </cell>
          <cell r="H47">
            <v>5177.6850309600004</v>
          </cell>
          <cell r="I47">
            <v>4758.9850309600006</v>
          </cell>
        </row>
        <row r="48">
          <cell r="B48" t="str">
            <v xml:space="preserve">    Demand deposits</v>
          </cell>
          <cell r="D48">
            <v>2908.9089520000002</v>
          </cell>
          <cell r="E48">
            <v>3441.9570000000003</v>
          </cell>
          <cell r="F48">
            <v>4375.3999999999996</v>
          </cell>
          <cell r="G48">
            <v>4459.7000000000007</v>
          </cell>
          <cell r="H48">
            <v>4802.8</v>
          </cell>
          <cell r="I48">
            <v>6182.6</v>
          </cell>
        </row>
        <row r="49">
          <cell r="B49" t="str">
            <v xml:space="preserve">  Quasi-money</v>
          </cell>
          <cell r="D49">
            <v>2568.0650989999999</v>
          </cell>
          <cell r="E49">
            <v>3226.346</v>
          </cell>
          <cell r="F49">
            <v>4501.3999999999996</v>
          </cell>
          <cell r="G49">
            <v>5808.4999999999991</v>
          </cell>
          <cell r="H49">
            <v>6530.9000000000005</v>
          </cell>
          <cell r="I49">
            <v>7562.5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sheetData sheetId="2"/>
      <sheetData sheetId="3"/>
      <sheetData sheetId="4"/>
      <sheetData sheetId="5"/>
      <sheetData sheetId="6"/>
      <sheetData sheetId="7"/>
      <sheetData sheetId="8" refreshError="1">
        <row r="5">
          <cell r="M5">
            <v>1989</v>
          </cell>
        </row>
      </sheetData>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e"/>
      <sheetName val="TC"/>
      <sheetName val="Asp"/>
      <sheetName val="Out"/>
      <sheetName val="Weta"/>
      <sheetName val="New WETA"/>
      <sheetName val="T-BOP"/>
      <sheetName val="T-Rq"/>
      <sheetName val="T-IMF"/>
      <sheetName val="T-DSvc"/>
      <sheetName val="T-DSA"/>
      <sheetName val="CAPACITY"/>
      <sheetName val="Main"/>
      <sheetName val="Ind"/>
      <sheetName val="X"/>
      <sheetName val="X-Id"/>
      <sheetName val="M"/>
      <sheetName val="M-Id"/>
      <sheetName val="Dbt"/>
      <sheetName val="Svc"/>
      <sheetName val="Tr"/>
      <sheetName val="IMF"/>
      <sheetName val="Amt"/>
      <sheetName val="NEW-BIL"/>
      <sheetName val="Dsb"/>
      <sheetName val="Int"/>
      <sheetName val="Req"/>
      <sheetName val="BOG"/>
      <sheetName val="hipc2"/>
      <sheetName val="hipc1"/>
      <sheetName val="NEWDSA"/>
      <sheetName val="Nul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1_GDPMP"/>
      <sheetName val="2_GDPS"/>
      <sheetName val="3_GDPS2"/>
      <sheetName val="4_GDPS3"/>
      <sheetName val="5_SUR2"/>
      <sheetName val="6_SIEA"/>
      <sheetName val="7_AIP"/>
      <sheetName val="8_MP"/>
      <sheetName val="9_SQIP"/>
      <sheetName val="10_CUM"/>
      <sheetName val="11_ASTC"/>
      <sheetName val="12_POR"/>
      <sheetName val="13_RPPP"/>
      <sheetName val="14_RPPP2"/>
      <sheetName val="15_PCEW"/>
      <sheetName val="16_CPI"/>
      <sheetName val="17_EFS"/>
      <sheetName val="18_TO"/>
      <sheetName val="19_CGO"/>
      <sheetName val="20_CGR"/>
      <sheetName val="21_CGE"/>
      <sheetName val="22_SD"/>
      <sheetName val="23_SDME"/>
      <sheetName val="24_MS"/>
      <sheetName val="25_SA"/>
      <sheetName val="26_SA2"/>
      <sheetName val="27_CPS"/>
      <sheetName val="28_SIR2"/>
      <sheetName val="29_MER"/>
      <sheetName val="30_BOP"/>
      <sheetName val="31_FTI"/>
      <sheetName val="32_CCE"/>
      <sheetName val="33_CI"/>
      <sheetName val="34_EXDO"/>
      <sheetName val="35_DSDP"/>
      <sheetName val="36_DSDP2"/>
      <sheetName val="37_EDA"/>
      <sheetName val="38_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acro Forecasts"/>
      <sheetName val="Indicators"/>
      <sheetName val="Committed Debt Outflows"/>
      <sheetName val="C Current Maturity"/>
      <sheetName val="N$ Current Maturity"/>
      <sheetName val="N$ Borrowing Requirement"/>
      <sheetName val="Borrowing Strategy"/>
      <sheetName val="C New Maturity"/>
      <sheetName val="N$ New Maturity"/>
      <sheetName val="N$ Total Maturity"/>
      <sheetName val="Interest Forecasts"/>
      <sheetName val="Currency Forecasts"/>
      <sheetName val="C New Debt"/>
      <sheetName val="N$ New Debt"/>
      <sheetName val="C Debt Bal"/>
      <sheetName val="N$ Debt Bal"/>
      <sheetName val="Interest Rates"/>
      <sheetName val="N$ Interest Payments"/>
      <sheetName val="NPV"/>
      <sheetName val="Description"/>
      <sheetName val="To Do"/>
    </sheetNames>
    <sheetDataSet>
      <sheetData sheetId="0"/>
      <sheetData sheetId="1"/>
      <sheetData sheetId="2"/>
      <sheetData sheetId="3" refreshError="1">
        <row r="30">
          <cell r="I30">
            <v>7.5166666666666673E-2</v>
          </cell>
          <cell r="L30">
            <v>300000000</v>
          </cell>
        </row>
        <row r="63">
          <cell r="I63">
            <v>8.2709166210045662E-2</v>
          </cell>
          <cell r="L63">
            <v>2190000000</v>
          </cell>
        </row>
        <row r="102">
          <cell r="I102">
            <v>0.10250348302583459</v>
          </cell>
          <cell r="L102">
            <v>2551230000</v>
          </cell>
        </row>
        <row r="161">
          <cell r="I161">
            <v>0.1340473781912801</v>
          </cell>
          <cell r="L161">
            <v>1068552400</v>
          </cell>
        </row>
        <row r="207">
          <cell r="I207">
            <v>0.1229264029884394</v>
          </cell>
          <cell r="L207">
            <v>654649568.35000002</v>
          </cell>
        </row>
        <row r="262">
          <cell r="I262">
            <v>0.13744920268991612</v>
          </cell>
          <cell r="L262">
            <v>1263147200</v>
          </cell>
        </row>
        <row r="306">
          <cell r="I306">
            <v>0.12161722683929203</v>
          </cell>
          <cell r="L306">
            <v>578581060.23000002</v>
          </cell>
        </row>
        <row r="325">
          <cell r="I325">
            <v>0</v>
          </cell>
          <cell r="L325">
            <v>1</v>
          </cell>
        </row>
        <row r="355">
          <cell r="I355">
            <v>6.6809981633951576E-2</v>
          </cell>
          <cell r="L355">
            <v>358367780</v>
          </cell>
        </row>
        <row r="383">
          <cell r="I383">
            <v>3.0371777969854269E-2</v>
          </cell>
          <cell r="L383">
            <v>20887013.647</v>
          </cell>
        </row>
        <row r="409">
          <cell r="I409">
            <v>1.9706204305381489E-2</v>
          </cell>
          <cell r="L409">
            <v>17507539.478</v>
          </cell>
        </row>
        <row r="437">
          <cell r="I437">
            <v>7.4999999999999989E-3</v>
          </cell>
          <cell r="L437">
            <v>312097.31199999992</v>
          </cell>
        </row>
        <row r="450">
          <cell r="I450">
            <v>3.1578947367590031E-2</v>
          </cell>
          <cell r="L450">
            <v>190000000.005</v>
          </cell>
        </row>
        <row r="463">
          <cell r="I463">
            <v>7.4999999999999989E-3</v>
          </cell>
          <cell r="L463">
            <v>3576623.0860000001</v>
          </cell>
        </row>
        <row r="488">
          <cell r="I488">
            <v>1.7278204901347374E-2</v>
          </cell>
          <cell r="L488">
            <v>180066402.07049999</v>
          </cell>
        </row>
        <row r="501">
          <cell r="I501">
            <v>3.2714339668730726E-2</v>
          </cell>
          <cell r="L501">
            <v>21082249.504999999</v>
          </cell>
        </row>
        <row r="514">
          <cell r="I514">
            <v>2.661738190036066E-2</v>
          </cell>
          <cell r="L514">
            <v>1672659.6170000001</v>
          </cell>
        </row>
        <row r="527">
          <cell r="I527">
            <v>2.6934934497816594E-2</v>
          </cell>
          <cell r="L527">
            <v>4580000</v>
          </cell>
        </row>
        <row r="531">
          <cell r="I531">
            <v>0.03</v>
          </cell>
          <cell r="L531">
            <v>6250000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Rs"/>
      <sheetName val="NPV"/>
      <sheetName val="PC Sched"/>
      <sheetName val="NPV_Table"/>
      <sheetName val="Module1"/>
    </sheetNames>
    <sheetDataSet>
      <sheetData sheetId="0" refreshError="1"/>
      <sheetData sheetId="1" refreshError="1"/>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4">
          <cell r="C64">
            <v>5.1588915167871709E-2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7">
          <cell r="C77">
            <v>4.6120000000000001E-2</v>
          </cell>
        </row>
        <row r="79">
          <cell r="C79">
            <v>4.6120000000000001E-2</v>
          </cell>
        </row>
        <row r="80">
          <cell r="C80">
            <v>6.0199999999999997E-2</v>
          </cell>
        </row>
        <row r="81">
          <cell r="C81">
            <v>4.6120000000000001E-2</v>
          </cell>
        </row>
        <row r="82">
          <cell r="C82">
            <v>3.7350000000000001E-2</v>
          </cell>
        </row>
        <row r="84">
          <cell r="C84">
            <v>4.6120000000000001E-2</v>
          </cell>
        </row>
        <row r="87">
          <cell r="C87">
            <v>4.6120000000000001E-2</v>
          </cell>
        </row>
        <row r="90">
          <cell r="C90">
            <v>4.6120000000000001E-2</v>
          </cell>
        </row>
        <row r="91">
          <cell r="C91">
            <v>5.8216666666666667E-2</v>
          </cell>
        </row>
        <row r="94">
          <cell r="C94">
            <v>4.6120000000000001E-2</v>
          </cell>
        </row>
        <row r="95">
          <cell r="C95">
            <v>2.3166666666666669E-2</v>
          </cell>
        </row>
        <row r="99">
          <cell r="C99">
            <v>4.6120000000000001E-2</v>
          </cell>
        </row>
        <row r="100">
          <cell r="C100">
            <v>6.0149999999999995E-2</v>
          </cell>
        </row>
        <row r="103">
          <cell r="C103">
            <v>4.8712733333333327E-2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Table 9"/>
      <sheetName val="Table 10"/>
      <sheetName val="Table 11"/>
      <sheetName val="Table YYY"/>
      <sheetName val="Table YYY_conc"/>
      <sheetName val="Table ZZZ"/>
    </sheetNames>
    <sheetDataSet>
      <sheetData sheetId="0"/>
      <sheetData sheetId="1" refreshError="1">
        <row r="1">
          <cell r="A1" t="str">
            <v>Table 2. Zambia: Central Government Overall Operations, 2003-07</v>
          </cell>
        </row>
        <row r="2">
          <cell r="A2" t="str">
            <v>(In billions of kwacha)</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1529</v>
          </cell>
          <cell r="C10">
            <v>1921</v>
          </cell>
          <cell r="D10">
            <v>2528</v>
          </cell>
          <cell r="E10">
            <v>3262.4332978999992</v>
          </cell>
          <cell r="F10">
            <v>4259.0686100000003</v>
          </cell>
          <cell r="G10">
            <v>5104.1873200000009</v>
          </cell>
          <cell r="H10">
            <v>2891.1071856904296</v>
          </cell>
          <cell r="I10">
            <v>2781.5837241861464</v>
          </cell>
          <cell r="J10">
            <v>4511.193265345215</v>
          </cell>
          <cell r="K10">
            <v>4419.5352012316007</v>
          </cell>
          <cell r="L10">
            <v>1661.0629999999999</v>
          </cell>
          <cell r="M10">
            <v>1621.5568620930733</v>
          </cell>
          <cell r="N10">
            <v>6172.2562653452151</v>
          </cell>
          <cell r="O10">
            <v>6041.0920633246742</v>
          </cell>
          <cell r="P10">
            <v>7730.2585230393615</v>
          </cell>
          <cell r="Q10">
            <v>8916.4067880165458</v>
          </cell>
          <cell r="R10">
            <v>9903.1417166170831</v>
          </cell>
        </row>
        <row r="11">
          <cell r="A11" t="str">
            <v>Revenue</v>
          </cell>
          <cell r="B11">
            <v>1131</v>
          </cell>
          <cell r="C11">
            <v>1324</v>
          </cell>
          <cell r="D11">
            <v>1953</v>
          </cell>
          <cell r="E11">
            <v>2508.5159999999996</v>
          </cell>
          <cell r="F11">
            <v>2909.2049999999999</v>
          </cell>
          <cell r="G11">
            <v>18.3</v>
          </cell>
          <cell r="H11">
            <v>2195.7054406904294</v>
          </cell>
          <cell r="I11">
            <v>2186.864</v>
          </cell>
          <cell r="J11">
            <v>3448.5012203452147</v>
          </cell>
          <cell r="K11">
            <v>3402.22</v>
          </cell>
          <cell r="L11">
            <v>1335.5639999999999</v>
          </cell>
          <cell r="M11">
            <v>1271.877</v>
          </cell>
          <cell r="N11">
            <v>4784.06522034521</v>
          </cell>
          <cell r="O11">
            <v>4674.0969999999998</v>
          </cell>
          <cell r="P11">
            <v>5695.59</v>
          </cell>
          <cell r="Q11">
            <v>6443.2660900427072</v>
          </cell>
          <cell r="R11">
            <v>7237.6989642566859</v>
          </cell>
        </row>
        <row r="12">
          <cell r="A12" t="str">
            <v>Tax revenue</v>
          </cell>
          <cell r="B12">
            <v>1094</v>
          </cell>
          <cell r="C12">
            <v>1289</v>
          </cell>
          <cell r="D12">
            <v>1931</v>
          </cell>
          <cell r="E12">
            <v>2448.703</v>
          </cell>
          <cell r="F12">
            <v>2848.96</v>
          </cell>
          <cell r="G12">
            <v>3547.5591000000004</v>
          </cell>
          <cell r="H12">
            <v>2123.7394406904295</v>
          </cell>
          <cell r="I12">
            <v>2110.9670000000001</v>
          </cell>
          <cell r="J12">
            <v>3330.1152203452148</v>
          </cell>
          <cell r="K12">
            <v>3304.9970000000003</v>
          </cell>
          <cell r="L12">
            <v>1216.558</v>
          </cell>
          <cell r="M12">
            <v>1193</v>
          </cell>
          <cell r="N12">
            <v>4546.6732203452148</v>
          </cell>
          <cell r="O12">
            <v>4497.9969999999994</v>
          </cell>
          <cell r="P12">
            <v>5479</v>
          </cell>
          <cell r="Q12">
            <v>6194.697988059288</v>
          </cell>
          <cell r="R12">
            <v>6962.5136899005893</v>
          </cell>
        </row>
        <row r="13">
          <cell r="A13" t="str">
            <v>Income taxes</v>
          </cell>
          <cell r="B13">
            <v>398</v>
          </cell>
          <cell r="C13">
            <v>483</v>
          </cell>
          <cell r="D13">
            <v>634</v>
          </cell>
          <cell r="E13">
            <v>977.226</v>
          </cell>
          <cell r="F13">
            <v>1243.663</v>
          </cell>
          <cell r="G13">
            <v>1622.1460999999999</v>
          </cell>
          <cell r="H13">
            <v>949.56844069042938</v>
          </cell>
          <cell r="I13">
            <v>942.17699999999991</v>
          </cell>
          <cell r="J13">
            <v>1511.0442203452146</v>
          </cell>
          <cell r="K13">
            <v>1490.0550000000001</v>
          </cell>
          <cell r="L13">
            <v>537.95799999999997</v>
          </cell>
          <cell r="M13">
            <v>532</v>
          </cell>
          <cell r="N13">
            <v>2049.0022203452145</v>
          </cell>
          <cell r="O13">
            <v>2022.0550000000001</v>
          </cell>
          <cell r="P13">
            <v>2457.1999999999998</v>
          </cell>
          <cell r="Q13">
            <v>2772.7164648425478</v>
          </cell>
          <cell r="R13">
            <v>3116.9983561268546</v>
          </cell>
        </row>
        <row r="14">
          <cell r="A14" t="str">
            <v>Excise taxes</v>
          </cell>
          <cell r="B14">
            <v>211</v>
          </cell>
          <cell r="C14">
            <v>222</v>
          </cell>
          <cell r="D14">
            <v>278</v>
          </cell>
          <cell r="E14">
            <v>366.06400000000002</v>
          </cell>
          <cell r="F14">
            <v>422.99200000000002</v>
          </cell>
          <cell r="G14">
            <v>482.12800000000004</v>
          </cell>
          <cell r="H14">
            <v>295.10700000000003</v>
          </cell>
          <cell r="I14">
            <v>270.54599999999999</v>
          </cell>
          <cell r="J14">
            <v>447.60700000000003</v>
          </cell>
          <cell r="K14">
            <v>434.62</v>
          </cell>
          <cell r="L14">
            <v>167.4</v>
          </cell>
          <cell r="M14">
            <v>168.9</v>
          </cell>
          <cell r="N14">
            <v>615.00700000000006</v>
          </cell>
          <cell r="O14">
            <v>603.52</v>
          </cell>
          <cell r="P14">
            <v>717</v>
          </cell>
          <cell r="Q14">
            <v>820.05312679758867</v>
          </cell>
          <cell r="R14">
            <v>920.5114117232971</v>
          </cell>
        </row>
        <row r="15">
          <cell r="A15" t="str">
            <v>Value-added tax (VAT)</v>
          </cell>
          <cell r="B15">
            <v>303</v>
          </cell>
          <cell r="C15">
            <v>429</v>
          </cell>
          <cell r="D15">
            <v>575</v>
          </cell>
          <cell r="E15">
            <v>821.44100000000003</v>
          </cell>
          <cell r="F15">
            <v>812.19600000000003</v>
          </cell>
          <cell r="G15">
            <v>1034.211</v>
          </cell>
          <cell r="H15">
            <v>626.89800000000002</v>
          </cell>
          <cell r="I15">
            <v>641.55600000000004</v>
          </cell>
          <cell r="J15">
            <v>992.69800000000009</v>
          </cell>
          <cell r="K15">
            <v>981.76100000000008</v>
          </cell>
          <cell r="L15">
            <v>380.7</v>
          </cell>
          <cell r="M15">
            <v>355.1</v>
          </cell>
          <cell r="N15">
            <v>1373.3980000000001</v>
          </cell>
          <cell r="O15">
            <v>1336.8610000000001</v>
          </cell>
          <cell r="P15">
            <v>1620</v>
          </cell>
          <cell r="Q15">
            <v>1828.0989828797401</v>
          </cell>
          <cell r="R15">
            <v>2055.0898718729618</v>
          </cell>
        </row>
        <row r="16">
          <cell r="A16" t="str">
            <v>Domestic VAT</v>
          </cell>
          <cell r="B16">
            <v>200</v>
          </cell>
          <cell r="C16">
            <v>248</v>
          </cell>
          <cell r="D16">
            <v>230</v>
          </cell>
          <cell r="E16">
            <v>277.78500000000003</v>
          </cell>
          <cell r="F16">
            <v>341.67899999999997</v>
          </cell>
          <cell r="G16">
            <v>392.67200000000003</v>
          </cell>
          <cell r="H16">
            <v>250.08600000000001</v>
          </cell>
          <cell r="I16">
            <v>227.81300000000002</v>
          </cell>
          <cell r="J16">
            <v>421.38600000000002</v>
          </cell>
          <cell r="K16">
            <v>334.49800000000005</v>
          </cell>
          <cell r="L16">
            <v>186.2</v>
          </cell>
          <cell r="M16">
            <v>137.69999999999999</v>
          </cell>
          <cell r="N16">
            <v>607.58600000000001</v>
          </cell>
          <cell r="O16">
            <v>472.19800000000004</v>
          </cell>
          <cell r="P16">
            <v>641</v>
          </cell>
          <cell r="Q16">
            <v>723.40859078094024</v>
          </cell>
          <cell r="R16">
            <v>813.23258864129127</v>
          </cell>
        </row>
        <row r="17">
          <cell r="A17" t="str">
            <v>Import VAT</v>
          </cell>
          <cell r="B17">
            <v>103</v>
          </cell>
          <cell r="C17">
            <v>181</v>
          </cell>
          <cell r="D17">
            <v>345</v>
          </cell>
          <cell r="E17">
            <v>543.65600000000006</v>
          </cell>
          <cell r="F17">
            <v>470.51699999999994</v>
          </cell>
          <cell r="G17">
            <v>641.53899999999999</v>
          </cell>
          <cell r="H17">
            <v>376.81200000000001</v>
          </cell>
          <cell r="I17">
            <v>413.74299999999999</v>
          </cell>
          <cell r="J17">
            <v>571.31200000000001</v>
          </cell>
          <cell r="K17">
            <v>647.26300000000003</v>
          </cell>
          <cell r="L17">
            <v>194.5</v>
          </cell>
          <cell r="M17">
            <v>217.4</v>
          </cell>
          <cell r="N17">
            <v>765.81200000000001</v>
          </cell>
          <cell r="O17">
            <v>864.66300000000001</v>
          </cell>
          <cell r="P17">
            <v>979</v>
          </cell>
          <cell r="Q17">
            <v>1104.6903920987997</v>
          </cell>
          <cell r="R17">
            <v>1241.8572832316706</v>
          </cell>
        </row>
        <row r="18">
          <cell r="A18" t="str">
            <v>Customs duty</v>
          </cell>
          <cell r="B18">
            <v>182</v>
          </cell>
          <cell r="C18">
            <v>156</v>
          </cell>
          <cell r="D18">
            <v>252</v>
          </cell>
          <cell r="E18">
            <v>284.572</v>
          </cell>
          <cell r="F18">
            <v>367.10899999999998</v>
          </cell>
          <cell r="G18">
            <v>409.07400000000007</v>
          </cell>
          <cell r="H18">
            <v>252.166</v>
          </cell>
          <cell r="I18">
            <v>256.68799999999999</v>
          </cell>
          <cell r="J18">
            <v>378.76599999999996</v>
          </cell>
          <cell r="K18">
            <v>398.56099999999998</v>
          </cell>
          <cell r="L18">
            <v>130.5</v>
          </cell>
          <cell r="M18">
            <v>137</v>
          </cell>
          <cell r="N18">
            <v>509.26599999999996</v>
          </cell>
          <cell r="O18">
            <v>535.56099999999992</v>
          </cell>
          <cell r="P18">
            <v>684.8</v>
          </cell>
          <cell r="Q18">
            <v>773.8294135394118</v>
          </cell>
          <cell r="R18">
            <v>869.91405017747547</v>
          </cell>
        </row>
        <row r="19">
          <cell r="A19" t="str">
            <v>Nontax revenue</v>
          </cell>
          <cell r="B19">
            <v>38</v>
          </cell>
          <cell r="C19">
            <v>34</v>
          </cell>
          <cell r="D19">
            <v>22</v>
          </cell>
          <cell r="E19">
            <v>59.813000000000002</v>
          </cell>
          <cell r="F19">
            <v>60.244999999999997</v>
          </cell>
          <cell r="G19">
            <v>132.399</v>
          </cell>
          <cell r="H19">
            <v>72.817999999999998</v>
          </cell>
          <cell r="I19">
            <v>75.896999999999991</v>
          </cell>
          <cell r="J19">
            <v>120.09</v>
          </cell>
          <cell r="K19">
            <v>97.222999999999985</v>
          </cell>
          <cell r="L19">
            <v>119.34399999999999</v>
          </cell>
          <cell r="M19">
            <v>78.877000000000024</v>
          </cell>
          <cell r="N19">
            <v>239.434</v>
          </cell>
          <cell r="O19">
            <v>176.1</v>
          </cell>
          <cell r="P19">
            <v>216.59</v>
          </cell>
          <cell r="Q19">
            <v>248.56810198341961</v>
          </cell>
          <cell r="R19">
            <v>275.18527435609695</v>
          </cell>
        </row>
        <row r="20">
          <cell r="A20" t="str">
            <v>Grants</v>
          </cell>
          <cell r="B20">
            <v>398</v>
          </cell>
          <cell r="C20">
            <v>597</v>
          </cell>
          <cell r="D20">
            <v>575</v>
          </cell>
          <cell r="E20">
            <v>753.91729789999999</v>
          </cell>
          <cell r="F20">
            <v>1349.8636099999999</v>
          </cell>
          <cell r="G20">
            <v>1424.2292200000002</v>
          </cell>
          <cell r="H20">
            <v>695.40174500000001</v>
          </cell>
          <cell r="I20">
            <v>594.71972418614655</v>
          </cell>
          <cell r="J20">
            <v>1062.692045</v>
          </cell>
          <cell r="K20">
            <v>1017.3152012316007</v>
          </cell>
          <cell r="L20">
            <v>325.49900000000002</v>
          </cell>
          <cell r="M20">
            <v>349.67986209307327</v>
          </cell>
          <cell r="N20">
            <v>1388.191045</v>
          </cell>
          <cell r="O20">
            <v>1366.995063324674</v>
          </cell>
          <cell r="P20">
            <v>2034.6685230393616</v>
          </cell>
          <cell r="Q20">
            <v>2473.1406979738381</v>
          </cell>
          <cell r="R20">
            <v>2665.4427523603981</v>
          </cell>
        </row>
        <row r="21">
          <cell r="A21" t="str">
            <v>Program</v>
          </cell>
          <cell r="B21">
            <v>0</v>
          </cell>
          <cell r="C21">
            <v>140</v>
          </cell>
          <cell r="D21">
            <v>100</v>
          </cell>
          <cell r="E21">
            <v>107.15378733333333</v>
          </cell>
          <cell r="F21">
            <v>324</v>
          </cell>
          <cell r="G21">
            <v>229</v>
          </cell>
          <cell r="H21">
            <v>102.75289500000001</v>
          </cell>
          <cell r="I21">
            <v>0</v>
          </cell>
          <cell r="J21">
            <v>163.219695</v>
          </cell>
          <cell r="K21">
            <v>125.23561495238094</v>
          </cell>
          <cell r="L21">
            <v>0</v>
          </cell>
          <cell r="M21">
            <v>52.32</v>
          </cell>
          <cell r="N21">
            <v>163.219695</v>
          </cell>
          <cell r="O21">
            <v>177.55561495238095</v>
          </cell>
          <cell r="P21">
            <v>481.26409551466514</v>
          </cell>
          <cell r="Q21">
            <v>391.25219579060314</v>
          </cell>
          <cell r="R21">
            <v>273.35886318724033</v>
          </cell>
        </row>
        <row r="22">
          <cell r="A22" t="str">
            <v xml:space="preserve">Project </v>
          </cell>
          <cell r="B22">
            <v>398</v>
          </cell>
          <cell r="C22">
            <v>457</v>
          </cell>
          <cell r="D22">
            <v>476</v>
          </cell>
          <cell r="E22">
            <v>646.76351056666658</v>
          </cell>
          <cell r="F22">
            <v>1025.8636099999999</v>
          </cell>
          <cell r="G22">
            <v>1195.2292200000002</v>
          </cell>
          <cell r="H22">
            <v>592.64885000000004</v>
          </cell>
          <cell r="I22">
            <v>594.71972418614655</v>
          </cell>
          <cell r="J22">
            <v>899.47235000000001</v>
          </cell>
          <cell r="K22">
            <v>892.07958627921982</v>
          </cell>
          <cell r="L22">
            <v>325.49900000000002</v>
          </cell>
          <cell r="M22">
            <v>297.35986209307327</v>
          </cell>
          <cell r="N22">
            <v>1224.97135</v>
          </cell>
          <cell r="O22">
            <v>1189.4394483722931</v>
          </cell>
          <cell r="P22">
            <v>1553.4044275246965</v>
          </cell>
          <cell r="Q22">
            <v>2081.8885021832348</v>
          </cell>
          <cell r="R22">
            <v>2392.0838891731578</v>
          </cell>
        </row>
        <row r="24">
          <cell r="A24" t="str">
            <v>Expenditures</v>
          </cell>
          <cell r="B24">
            <v>1842</v>
          </cell>
          <cell r="C24">
            <v>2195</v>
          </cell>
          <cell r="D24">
            <v>3122</v>
          </cell>
          <cell r="E24">
            <v>4212.3979956000003</v>
          </cell>
          <cell r="F24">
            <v>5085.9837824999995</v>
          </cell>
          <cell r="G24">
            <v>6337.2034991599994</v>
          </cell>
          <cell r="H24">
            <v>3280.1290679384356</v>
          </cell>
          <cell r="I24">
            <v>3239.7895858636011</v>
          </cell>
          <cell r="J24">
            <v>5114.6360797932211</v>
          </cell>
          <cell r="K24">
            <v>5002.726095235299</v>
          </cell>
          <cell r="L24">
            <v>1866.501141374333</v>
          </cell>
          <cell r="M24">
            <v>1806.4380287597401</v>
          </cell>
          <cell r="N24">
            <v>6981.1372211675534</v>
          </cell>
          <cell r="O24">
            <v>6809.1641239950386</v>
          </cell>
          <cell r="P24">
            <v>8414.4866410658688</v>
          </cell>
          <cell r="Q24">
            <v>10468.572698511713</v>
          </cell>
          <cell r="R24">
            <v>11286.789246396384</v>
          </cell>
        </row>
        <row r="25">
          <cell r="A25" t="str">
            <v>Current expenditures</v>
          </cell>
          <cell r="B25">
            <v>1162</v>
          </cell>
          <cell r="C25">
            <v>1253</v>
          </cell>
          <cell r="D25">
            <v>1701</v>
          </cell>
          <cell r="E25">
            <v>2578.0932300000004</v>
          </cell>
          <cell r="F25">
            <v>3160.9289999999996</v>
          </cell>
          <cell r="G25">
            <v>4002.2389999999996</v>
          </cell>
          <cell r="H25">
            <v>2189.0841948972084</v>
          </cell>
          <cell r="I25">
            <v>2157.6574687607877</v>
          </cell>
          <cell r="J25">
            <v>3424.779206751994</v>
          </cell>
          <cell r="K25">
            <v>3371.618276819836</v>
          </cell>
          <cell r="L25">
            <v>1215.2868080409989</v>
          </cell>
          <cell r="M25">
            <v>1123.2249999999999</v>
          </cell>
          <cell r="N25">
            <v>4640.0660147929902</v>
          </cell>
          <cell r="O25">
            <v>4494.8432768198363</v>
          </cell>
          <cell r="P25">
            <v>5823.1251376434602</v>
          </cell>
          <cell r="Q25">
            <v>7090.0247232362035</v>
          </cell>
          <cell r="R25">
            <v>7296.0481541439985</v>
          </cell>
        </row>
        <row r="26">
          <cell r="A26" t="str">
            <v>Wages and salaries</v>
          </cell>
          <cell r="B26">
            <v>327</v>
          </cell>
          <cell r="C26">
            <v>402</v>
          </cell>
          <cell r="D26">
            <v>538</v>
          </cell>
          <cell r="E26">
            <v>887.56500000000005</v>
          </cell>
          <cell r="F26">
            <v>1301.431</v>
          </cell>
          <cell r="G26">
            <v>1728.259</v>
          </cell>
          <cell r="H26">
            <v>965.40800000000002</v>
          </cell>
          <cell r="I26">
            <v>969.89900000000011</v>
          </cell>
          <cell r="J26">
            <v>1491.905</v>
          </cell>
          <cell r="K26">
            <v>1487.8110000000001</v>
          </cell>
          <cell r="L26">
            <v>526.49699999999996</v>
          </cell>
          <cell r="M26">
            <v>505.60899999999992</v>
          </cell>
          <cell r="N26">
            <v>2018.402</v>
          </cell>
          <cell r="O26">
            <v>1993.42</v>
          </cell>
          <cell r="P26">
            <v>2457.353381187922</v>
          </cell>
          <cell r="Q26">
            <v>2850.2730734480183</v>
          </cell>
          <cell r="R26">
            <v>3125.3443909761158</v>
          </cell>
        </row>
        <row r="27">
          <cell r="A27" t="str">
            <v>Public service retrenchment</v>
          </cell>
          <cell r="B27">
            <v>77</v>
          </cell>
          <cell r="C27">
            <v>51</v>
          </cell>
          <cell r="D27">
            <v>74</v>
          </cell>
          <cell r="E27">
            <v>19.100000000000001</v>
          </cell>
          <cell r="F27">
            <v>80</v>
          </cell>
          <cell r="G27">
            <v>10</v>
          </cell>
          <cell r="H27">
            <v>0</v>
          </cell>
          <cell r="I27">
            <v>0</v>
          </cell>
          <cell r="J27">
            <v>16.5</v>
          </cell>
          <cell r="K27">
            <v>0</v>
          </cell>
          <cell r="L27">
            <v>16.5</v>
          </cell>
          <cell r="M27">
            <v>0</v>
          </cell>
          <cell r="N27">
            <v>33</v>
          </cell>
          <cell r="O27">
            <v>0</v>
          </cell>
          <cell r="P27">
            <v>65.7</v>
          </cell>
          <cell r="Q27">
            <v>75</v>
          </cell>
          <cell r="R27">
            <v>80</v>
          </cell>
        </row>
        <row r="28">
          <cell r="A28" t="str">
            <v>Recurrent departmental charges (RDCs) 1/</v>
          </cell>
          <cell r="B28">
            <v>161</v>
          </cell>
          <cell r="C28">
            <v>192</v>
          </cell>
          <cell r="D28">
            <v>300</v>
          </cell>
          <cell r="E28">
            <v>800.601</v>
          </cell>
          <cell r="F28">
            <v>584.10899999999992</v>
          </cell>
          <cell r="G28">
            <v>647.78</v>
          </cell>
          <cell r="H28">
            <v>337.29</v>
          </cell>
          <cell r="I28">
            <v>329.13899999999995</v>
          </cell>
          <cell r="J28">
            <v>511.98700000000002</v>
          </cell>
          <cell r="K28">
            <v>565.67599999999993</v>
          </cell>
          <cell r="L28">
            <v>173.61299999999986</v>
          </cell>
          <cell r="M28">
            <v>212.02400000000011</v>
          </cell>
          <cell r="N28">
            <v>685.6</v>
          </cell>
          <cell r="O28">
            <v>777.7</v>
          </cell>
          <cell r="P28">
            <v>1125.8666666666668</v>
          </cell>
          <cell r="Q28">
            <v>1822.1666666666665</v>
          </cell>
          <cell r="R28">
            <v>1580.1666666666665</v>
          </cell>
        </row>
        <row r="29">
          <cell r="A29" t="str">
            <v>Arrears clearance</v>
          </cell>
          <cell r="B29">
            <v>0</v>
          </cell>
          <cell r="C29">
            <v>0</v>
          </cell>
          <cell r="D29">
            <v>0</v>
          </cell>
          <cell r="E29">
            <v>117.101</v>
          </cell>
          <cell r="F29">
            <v>147.20099999999999</v>
          </cell>
          <cell r="G29">
            <v>52.397999999999996</v>
          </cell>
          <cell r="H29">
            <v>40.08</v>
          </cell>
          <cell r="I29">
            <v>30.004999999999999</v>
          </cell>
          <cell r="J29">
            <v>65.3</v>
          </cell>
          <cell r="K29">
            <v>51.72</v>
          </cell>
          <cell r="L29">
            <v>11.399999999999887</v>
          </cell>
          <cell r="M29">
            <v>24.98</v>
          </cell>
          <cell r="N29">
            <v>76.699999999999889</v>
          </cell>
          <cell r="O29">
            <v>76.7</v>
          </cell>
          <cell r="P29">
            <v>140.86666666666667</v>
          </cell>
          <cell r="Q29">
            <v>188.16666666666666</v>
          </cell>
          <cell r="R29">
            <v>188.16666666666666</v>
          </cell>
        </row>
        <row r="30">
          <cell r="A30" t="str">
            <v>Awards and compensations (court decisions)</v>
          </cell>
          <cell r="F30">
            <v>1E-13</v>
          </cell>
          <cell r="G30">
            <v>14.61</v>
          </cell>
          <cell r="H30">
            <v>14.722999999999999</v>
          </cell>
          <cell r="I30">
            <v>14.222999999999999</v>
          </cell>
          <cell r="J30">
            <v>20</v>
          </cell>
          <cell r="K30">
            <v>28.399000000000001</v>
          </cell>
          <cell r="L30">
            <v>0</v>
          </cell>
          <cell r="M30">
            <v>-0.39900000000000091</v>
          </cell>
          <cell r="N30">
            <v>20</v>
          </cell>
          <cell r="O30">
            <v>28</v>
          </cell>
          <cell r="P30">
            <v>54</v>
          </cell>
          <cell r="Q30">
            <v>60</v>
          </cell>
          <cell r="R30">
            <v>60</v>
          </cell>
        </row>
        <row r="31">
          <cell r="A31" t="str">
            <v>Presidential affairs</v>
          </cell>
          <cell r="F31">
            <v>0</v>
          </cell>
          <cell r="G31">
            <v>0</v>
          </cell>
          <cell r="H31">
            <v>7.3339999999999996</v>
          </cell>
          <cell r="I31">
            <v>6.8029999999999999</v>
          </cell>
          <cell r="J31">
            <v>12.664999999999999</v>
          </cell>
          <cell r="K31">
            <v>18.539000000000001</v>
          </cell>
          <cell r="L31">
            <v>5.3309999999999995</v>
          </cell>
          <cell r="M31">
            <v>2.4609999999999985</v>
          </cell>
          <cell r="N31">
            <v>17.995999999999999</v>
          </cell>
          <cell r="O31">
            <v>21</v>
          </cell>
          <cell r="P31">
            <v>25</v>
          </cell>
          <cell r="Q31">
            <v>27.5</v>
          </cell>
          <cell r="R31">
            <v>30</v>
          </cell>
        </row>
        <row r="32">
          <cell r="A32" t="str">
            <v>Elections and  constitutional review</v>
          </cell>
          <cell r="B32">
            <v>0</v>
          </cell>
          <cell r="C32">
            <v>0</v>
          </cell>
          <cell r="D32">
            <v>0</v>
          </cell>
          <cell r="E32">
            <v>71.503</v>
          </cell>
          <cell r="F32">
            <v>0</v>
          </cell>
          <cell r="G32">
            <v>0</v>
          </cell>
          <cell r="H32">
            <v>10.666999999999998</v>
          </cell>
          <cell r="I32">
            <v>10.573</v>
          </cell>
          <cell r="J32">
            <v>17.166999999999998</v>
          </cell>
          <cell r="K32">
            <v>13.278</v>
          </cell>
          <cell r="L32">
            <v>8.8343333333333334</v>
          </cell>
          <cell r="M32">
            <v>6.7219999999999995</v>
          </cell>
          <cell r="N32">
            <v>26.001333333333331</v>
          </cell>
          <cell r="O32">
            <v>20</v>
          </cell>
          <cell r="P32">
            <v>186</v>
          </cell>
          <cell r="Q32">
            <v>714</v>
          </cell>
          <cell r="R32">
            <v>306</v>
          </cell>
        </row>
        <row r="33">
          <cell r="A33" t="str">
            <v>Other RDCs</v>
          </cell>
          <cell r="B33">
            <v>161</v>
          </cell>
          <cell r="C33">
            <v>192</v>
          </cell>
          <cell r="D33">
            <v>300</v>
          </cell>
          <cell r="E33">
            <v>562.49700000000007</v>
          </cell>
          <cell r="F33">
            <v>425.90800000000002</v>
          </cell>
          <cell r="G33">
            <v>563.91700000000003</v>
          </cell>
          <cell r="H33">
            <v>264.48599999999999</v>
          </cell>
          <cell r="I33">
            <v>267.53500000000003</v>
          </cell>
          <cell r="J33">
            <v>396.85500000000002</v>
          </cell>
          <cell r="K33">
            <v>453.74</v>
          </cell>
          <cell r="L33">
            <v>148.04766666666663</v>
          </cell>
          <cell r="M33">
            <v>178.26</v>
          </cell>
          <cell r="N33">
            <v>544.90266666666662</v>
          </cell>
          <cell r="O33">
            <v>632</v>
          </cell>
          <cell r="P33">
            <v>720</v>
          </cell>
          <cell r="Q33">
            <v>832.5</v>
          </cell>
          <cell r="R33">
            <v>996</v>
          </cell>
        </row>
        <row r="34">
          <cell r="A34" t="str">
            <v>Transfers and pensions</v>
          </cell>
          <cell r="B34">
            <v>149</v>
          </cell>
          <cell r="C34">
            <v>181</v>
          </cell>
          <cell r="D34">
            <v>219</v>
          </cell>
          <cell r="E34">
            <v>353.435</v>
          </cell>
          <cell r="F34">
            <v>411.86500000000001</v>
          </cell>
          <cell r="G34">
            <v>361.26499999999999</v>
          </cell>
          <cell r="H34">
            <v>211.97900000000001</v>
          </cell>
          <cell r="I34">
            <v>188.447</v>
          </cell>
          <cell r="J34">
            <v>315.90499999999997</v>
          </cell>
          <cell r="K34">
            <v>301.29500000000002</v>
          </cell>
          <cell r="L34">
            <v>103.3</v>
          </cell>
          <cell r="M34">
            <v>117.91500000000001</v>
          </cell>
          <cell r="N34">
            <v>419.20499999999998</v>
          </cell>
          <cell r="O34">
            <v>419.21</v>
          </cell>
          <cell r="P34">
            <v>599.32175000000007</v>
          </cell>
          <cell r="Q34">
            <v>668.94429049999997</v>
          </cell>
          <cell r="R34">
            <v>719.56511228749991</v>
          </cell>
        </row>
        <row r="35">
          <cell r="A35" t="str">
            <v>Of which: settlement of statutory pension arrears</v>
          </cell>
          <cell r="F35">
            <v>0</v>
          </cell>
          <cell r="G35">
            <v>5.0449999999999999</v>
          </cell>
          <cell r="H35">
            <v>15.625999999999999</v>
          </cell>
          <cell r="I35">
            <v>13.335000000000001</v>
          </cell>
          <cell r="J35">
            <v>23.125999999999998</v>
          </cell>
          <cell r="K35">
            <v>16.044</v>
          </cell>
          <cell r="L35">
            <v>6.8740000000000006</v>
          </cell>
          <cell r="M35">
            <v>13.956</v>
          </cell>
          <cell r="N35">
            <v>30</v>
          </cell>
          <cell r="O35">
            <v>30</v>
          </cell>
          <cell r="P35">
            <v>142</v>
          </cell>
          <cell r="Q35">
            <v>154</v>
          </cell>
          <cell r="R35">
            <v>166</v>
          </cell>
        </row>
        <row r="36">
          <cell r="A36" t="str">
            <v xml:space="preserve">Domestic interest </v>
          </cell>
          <cell r="B36">
            <v>80</v>
          </cell>
          <cell r="C36">
            <v>105</v>
          </cell>
          <cell r="D36">
            <v>140</v>
          </cell>
          <cell r="E36">
            <v>206.834</v>
          </cell>
          <cell r="F36">
            <v>449.86099999999999</v>
          </cell>
          <cell r="G36">
            <v>563.45899999999995</v>
          </cell>
          <cell r="H36">
            <v>383.18796213715848</v>
          </cell>
          <cell r="I36">
            <v>355.75599999999997</v>
          </cell>
          <cell r="J36">
            <v>615.60074202313103</v>
          </cell>
          <cell r="K36">
            <v>582.60399999999993</v>
          </cell>
          <cell r="L36">
            <v>239.39925797686868</v>
          </cell>
          <cell r="M36">
            <v>172.39599999999996</v>
          </cell>
          <cell r="N36">
            <v>855</v>
          </cell>
          <cell r="O36">
            <v>755</v>
          </cell>
          <cell r="P36">
            <v>850</v>
          </cell>
          <cell r="Q36">
            <v>794</v>
          </cell>
          <cell r="R36">
            <v>738</v>
          </cell>
        </row>
        <row r="37">
          <cell r="A37" t="str">
            <v>External interest 2/</v>
          </cell>
          <cell r="B37">
            <v>123</v>
          </cell>
          <cell r="C37">
            <v>107</v>
          </cell>
          <cell r="D37">
            <v>167</v>
          </cell>
          <cell r="E37">
            <v>123.84422999999998</v>
          </cell>
          <cell r="F37">
            <v>210</v>
          </cell>
          <cell r="G37">
            <v>229</v>
          </cell>
          <cell r="H37">
            <v>117.89023276005</v>
          </cell>
          <cell r="I37">
            <v>105.56246876078788</v>
          </cell>
          <cell r="J37">
            <v>158.66547776005001</v>
          </cell>
          <cell r="K37">
            <v>139.09827681983549</v>
          </cell>
          <cell r="L37">
            <v>54.204071999999996</v>
          </cell>
          <cell r="M37">
            <v>57</v>
          </cell>
          <cell r="N37">
            <v>212.86954976005001</v>
          </cell>
          <cell r="O37">
            <v>196.09827681983549</v>
          </cell>
          <cell r="P37">
            <v>192.57133978887146</v>
          </cell>
          <cell r="Q37">
            <v>215.44069262151845</v>
          </cell>
          <cell r="R37">
            <v>208.97198421371633</v>
          </cell>
        </row>
        <row r="38">
          <cell r="A38" t="str">
            <v>Other current expenditures</v>
          </cell>
          <cell r="B38">
            <v>127</v>
          </cell>
          <cell r="C38">
            <v>95</v>
          </cell>
          <cell r="D38">
            <v>88</v>
          </cell>
          <cell r="E38">
            <v>177.75400000000002</v>
          </cell>
          <cell r="F38">
            <v>95</v>
          </cell>
          <cell r="G38">
            <v>456.01599999999996</v>
          </cell>
          <cell r="H38">
            <v>169.57900000000001</v>
          </cell>
          <cell r="I38">
            <v>195.73</v>
          </cell>
          <cell r="J38">
            <v>307.46598696881318</v>
          </cell>
          <cell r="K38">
            <v>281.87900000000002</v>
          </cell>
          <cell r="L38">
            <v>97.523478064130586</v>
          </cell>
          <cell r="M38">
            <v>56.280999999999963</v>
          </cell>
          <cell r="N38">
            <v>404.98946503294377</v>
          </cell>
          <cell r="O38">
            <v>338.16</v>
          </cell>
          <cell r="P38">
            <v>517.31200000000001</v>
          </cell>
          <cell r="Q38">
            <v>649.20000000000005</v>
          </cell>
          <cell r="R38">
            <v>826</v>
          </cell>
        </row>
        <row r="39">
          <cell r="A39" t="str">
            <v xml:space="preserve">   Non-PRP current expenditures</v>
          </cell>
          <cell r="F39">
            <v>52</v>
          </cell>
          <cell r="G39">
            <v>456.01599999999996</v>
          </cell>
          <cell r="H39">
            <v>84.734999999999999</v>
          </cell>
          <cell r="I39">
            <v>112.03599999999996</v>
          </cell>
          <cell r="J39">
            <v>165.9219869688132</v>
          </cell>
          <cell r="K39">
            <v>132.97399999999999</v>
          </cell>
          <cell r="L39">
            <v>83.673478064130592</v>
          </cell>
          <cell r="M39">
            <v>50.186</v>
          </cell>
          <cell r="N39">
            <v>249.989465032944</v>
          </cell>
          <cell r="O39">
            <v>183.16</v>
          </cell>
          <cell r="P39">
            <v>243</v>
          </cell>
          <cell r="Q39">
            <v>312</v>
          </cell>
          <cell r="R39">
            <v>352</v>
          </cell>
        </row>
        <row r="40">
          <cell r="A40" t="str">
            <v xml:space="preserve">   Of which: financial restructuring</v>
          </cell>
          <cell r="B40">
            <v>0</v>
          </cell>
          <cell r="C40">
            <v>0</v>
          </cell>
          <cell r="D40">
            <v>0</v>
          </cell>
          <cell r="E40">
            <v>63.814999999999998</v>
          </cell>
          <cell r="F40">
            <v>0</v>
          </cell>
          <cell r="G40">
            <v>208.65899999999999</v>
          </cell>
          <cell r="H40">
            <v>19.643999999999998</v>
          </cell>
          <cell r="I40">
            <v>47.247</v>
          </cell>
          <cell r="J40">
            <v>67.830986968813164</v>
          </cell>
          <cell r="K40">
            <v>34.186</v>
          </cell>
          <cell r="L40">
            <v>51.765478064130576</v>
          </cell>
          <cell r="M40">
            <v>17.944000000000003</v>
          </cell>
          <cell r="N40">
            <v>119.596465032944</v>
          </cell>
          <cell r="O40">
            <v>52.13</v>
          </cell>
          <cell r="P40">
            <v>100</v>
          </cell>
          <cell r="Q40">
            <v>150</v>
          </cell>
          <cell r="R40">
            <v>180</v>
          </cell>
        </row>
        <row r="41">
          <cell r="A41" t="str">
            <v xml:space="preserve">   PRP current expenditures</v>
          </cell>
          <cell r="F41">
            <v>43</v>
          </cell>
          <cell r="G41">
            <v>0</v>
          </cell>
          <cell r="H41">
            <v>84.843999999999994</v>
          </cell>
          <cell r="I41">
            <v>83.694000000000003</v>
          </cell>
          <cell r="J41">
            <v>141.54399999999998</v>
          </cell>
          <cell r="K41">
            <v>148.905</v>
          </cell>
          <cell r="L41">
            <v>13.85</v>
          </cell>
          <cell r="M41">
            <v>6.0949999999999616</v>
          </cell>
          <cell r="N41">
            <v>155.4</v>
          </cell>
          <cell r="O41">
            <v>155</v>
          </cell>
          <cell r="P41">
            <v>274.31200000000001</v>
          </cell>
          <cell r="Q41">
            <v>337.2</v>
          </cell>
          <cell r="R41">
            <v>474</v>
          </cell>
        </row>
        <row r="42">
          <cell r="A42" t="str">
            <v>Contingency</v>
          </cell>
          <cell r="B42">
            <v>0</v>
          </cell>
          <cell r="C42">
            <v>0</v>
          </cell>
          <cell r="D42">
            <v>82</v>
          </cell>
          <cell r="E42">
            <v>7.96</v>
          </cell>
          <cell r="F42">
            <v>28.663</v>
          </cell>
          <cell r="G42">
            <v>6.46</v>
          </cell>
          <cell r="H42">
            <v>3.75</v>
          </cell>
          <cell r="I42">
            <v>13.123999999999999</v>
          </cell>
          <cell r="J42">
            <v>6.75</v>
          </cell>
          <cell r="K42">
            <v>13.255000000000001</v>
          </cell>
          <cell r="L42">
            <v>4.25</v>
          </cell>
          <cell r="M42">
            <v>2</v>
          </cell>
          <cell r="N42">
            <v>11</v>
          </cell>
          <cell r="O42">
            <v>15.255000000000001</v>
          </cell>
          <cell r="P42">
            <v>15</v>
          </cell>
          <cell r="Q42">
            <v>15</v>
          </cell>
          <cell r="R42">
            <v>18</v>
          </cell>
        </row>
        <row r="43">
          <cell r="A43" t="str">
            <v>Capital expenditure</v>
          </cell>
          <cell r="B43">
            <v>680</v>
          </cell>
          <cell r="C43">
            <v>789</v>
          </cell>
          <cell r="D43">
            <v>1009</v>
          </cell>
          <cell r="E43">
            <v>1557.0857656000001</v>
          </cell>
          <cell r="F43">
            <v>1925.0547824999999</v>
          </cell>
          <cell r="G43">
            <v>2334.9644991600003</v>
          </cell>
          <cell r="H43">
            <v>1091.044873041227</v>
          </cell>
          <cell r="I43">
            <v>1082.1321171028133</v>
          </cell>
          <cell r="J43">
            <v>1689.8568730412267</v>
          </cell>
          <cell r="K43">
            <v>1631.107818415463</v>
          </cell>
          <cell r="L43">
            <v>651.21433333333403</v>
          </cell>
          <cell r="M43">
            <v>683.21302875974015</v>
          </cell>
          <cell r="N43">
            <v>2341.0712063745609</v>
          </cell>
          <cell r="O43">
            <v>2314.3208471752032</v>
          </cell>
          <cell r="P43">
            <v>2591.3615034224094</v>
          </cell>
          <cell r="Q43">
            <v>3378.5479752755095</v>
          </cell>
          <cell r="R43">
            <v>3990.7410922523841</v>
          </cell>
        </row>
        <row r="44">
          <cell r="A44" t="str">
            <v>Domestically financed</v>
          </cell>
          <cell r="B44">
            <v>113</v>
          </cell>
          <cell r="C44">
            <v>124</v>
          </cell>
          <cell r="D44">
            <v>228</v>
          </cell>
          <cell r="E44">
            <v>494.38799999999998</v>
          </cell>
          <cell r="F44">
            <v>416.596</v>
          </cell>
          <cell r="G44">
            <v>506.59300000000002</v>
          </cell>
          <cell r="H44">
            <v>233.39043970789368</v>
          </cell>
          <cell r="I44">
            <v>225.80699999999999</v>
          </cell>
          <cell r="J44">
            <v>404.68143970789345</v>
          </cell>
          <cell r="K44">
            <v>345.23599999999999</v>
          </cell>
          <cell r="L44">
            <v>196.66700000000074</v>
          </cell>
          <cell r="M44">
            <v>245.70400000000018</v>
          </cell>
          <cell r="N44">
            <v>601.34843970789404</v>
          </cell>
          <cell r="O44">
            <v>590.94000000000005</v>
          </cell>
          <cell r="P44">
            <v>661.26800000000003</v>
          </cell>
          <cell r="Q44">
            <v>823.6</v>
          </cell>
          <cell r="R44">
            <v>1083.5</v>
          </cell>
        </row>
        <row r="45">
          <cell r="A45" t="str">
            <v xml:space="preserve">Of which: HIPC financed </v>
          </cell>
          <cell r="B45">
            <v>0</v>
          </cell>
          <cell r="C45">
            <v>0</v>
          </cell>
          <cell r="D45">
            <v>0</v>
          </cell>
          <cell r="E45">
            <v>72.5</v>
          </cell>
          <cell r="F45">
            <v>79.239999999999995</v>
          </cell>
          <cell r="G45">
            <v>212.952</v>
          </cell>
          <cell r="H45">
            <v>143.738</v>
          </cell>
          <cell r="I45">
            <v>157.10399999999998</v>
          </cell>
          <cell r="J45">
            <v>261.476</v>
          </cell>
          <cell r="K45">
            <v>211.625</v>
          </cell>
          <cell r="L45">
            <v>116.738</v>
          </cell>
          <cell r="M45">
            <v>166.875</v>
          </cell>
          <cell r="N45">
            <v>378.214</v>
          </cell>
          <cell r="O45">
            <v>378.5</v>
          </cell>
          <cell r="P45">
            <v>411.46799999999996</v>
          </cell>
          <cell r="Q45">
            <v>505.8</v>
          </cell>
          <cell r="R45">
            <v>711</v>
          </cell>
        </row>
        <row r="46">
          <cell r="A46" t="str">
            <v xml:space="preserve">Foreign financed </v>
          </cell>
          <cell r="B46">
            <v>567</v>
          </cell>
          <cell r="C46">
            <v>666</v>
          </cell>
          <cell r="D46">
            <v>781</v>
          </cell>
          <cell r="E46">
            <v>1062.6977655999999</v>
          </cell>
          <cell r="F46">
            <v>1508.4587825000001</v>
          </cell>
          <cell r="G46">
            <v>1828.37149916</v>
          </cell>
          <cell r="H46">
            <v>857.65443333333337</v>
          </cell>
          <cell r="I46">
            <v>856.32511710281324</v>
          </cell>
          <cell r="J46">
            <v>1285.1754333333333</v>
          </cell>
          <cell r="K46">
            <v>1285.8718184154632</v>
          </cell>
          <cell r="L46">
            <v>454.54733333333331</v>
          </cell>
          <cell r="M46">
            <v>437.50902875973998</v>
          </cell>
          <cell r="N46">
            <v>1739.7227666666668</v>
          </cell>
          <cell r="O46">
            <v>1723.3808471752031</v>
          </cell>
          <cell r="P46">
            <v>1930.0935034224094</v>
          </cell>
          <cell r="Q46">
            <v>2554.9479752755096</v>
          </cell>
          <cell r="R46">
            <v>2907.2410922523841</v>
          </cell>
        </row>
        <row r="48">
          <cell r="A48" t="str">
            <v>Change in balances and statistical discrepancy (overfinancing -) 3/</v>
          </cell>
          <cell r="B48">
            <v>46</v>
          </cell>
          <cell r="C48">
            <v>-24</v>
          </cell>
          <cell r="D48">
            <v>-114</v>
          </cell>
          <cell r="E48">
            <v>-106.265952</v>
          </cell>
          <cell r="F48">
            <v>-203.75241503000052</v>
          </cell>
          <cell r="G48">
            <v>-116.47723821060731</v>
          </cell>
          <cell r="H48">
            <v>-70.056547629580422</v>
          </cell>
          <cell r="I48">
            <v>83.752604092904846</v>
          </cell>
          <cell r="J48">
            <v>-70.056547629580251</v>
          </cell>
          <cell r="K48">
            <v>174.63277800901579</v>
          </cell>
          <cell r="L48">
            <v>-1.9895196601282805E-13</v>
          </cell>
          <cell r="M48">
            <v>-244.63277800901574</v>
          </cell>
          <cell r="N48">
            <v>-70.056547629581473</v>
          </cell>
          <cell r="O48">
            <v>-69.999999999999943</v>
          </cell>
          <cell r="P48">
            <v>0</v>
          </cell>
          <cell r="Q48">
            <v>0</v>
          </cell>
          <cell r="R48">
            <v>0</v>
          </cell>
        </row>
        <row r="50">
          <cell r="A50" t="str">
            <v>Additional grants/measures /4</v>
          </cell>
          <cell r="G50" t="str">
            <v>...</v>
          </cell>
          <cell r="J50" t="str">
            <v>...</v>
          </cell>
          <cell r="K50" t="str">
            <v>...</v>
          </cell>
          <cell r="N50" t="str">
            <v>...</v>
          </cell>
          <cell r="O50" t="str">
            <v>...</v>
          </cell>
          <cell r="P50">
            <v>0</v>
          </cell>
          <cell r="Q50">
            <v>643.69176637794055</v>
          </cell>
          <cell r="R50">
            <v>578.12368907329505</v>
          </cell>
        </row>
        <row r="52">
          <cell r="A52" t="str">
            <v>Overall balance (cash basis)</v>
          </cell>
          <cell r="B52">
            <v>-267</v>
          </cell>
          <cell r="C52">
            <v>-297</v>
          </cell>
          <cell r="D52">
            <v>-708</v>
          </cell>
          <cell r="E52">
            <v>-1056.2306497</v>
          </cell>
          <cell r="F52">
            <v>-1030.6675875299998</v>
          </cell>
          <cell r="G52">
            <v>-1349.4934173706058</v>
          </cell>
          <cell r="H52">
            <v>-459.07842987758647</v>
          </cell>
          <cell r="I52">
            <v>-374.45325758454993</v>
          </cell>
          <cell r="J52">
            <v>-673.49936207758651</v>
          </cell>
          <cell r="K52">
            <v>-408.55811599468251</v>
          </cell>
          <cell r="L52">
            <v>-205.4381413743333</v>
          </cell>
          <cell r="M52">
            <v>-429.51394467568252</v>
          </cell>
          <cell r="N52">
            <v>-878.93750345191984</v>
          </cell>
          <cell r="O52">
            <v>-838.07206067036509</v>
          </cell>
          <cell r="P52">
            <v>-685.06700008563519</v>
          </cell>
          <cell r="Q52">
            <v>-908.47414411722946</v>
          </cell>
          <cell r="R52">
            <v>-805.52384070600488</v>
          </cell>
        </row>
        <row r="53">
          <cell r="A53" t="str">
            <v>Overall balance excluding grants</v>
          </cell>
          <cell r="B53">
            <v>-665</v>
          </cell>
          <cell r="C53">
            <v>-894</v>
          </cell>
          <cell r="D53">
            <v>-1283</v>
          </cell>
          <cell r="E53">
            <v>-1813.1479476</v>
          </cell>
          <cell r="F53">
            <v>-2176.7787824999996</v>
          </cell>
          <cell r="G53">
            <v>-2657.2453991599991</v>
          </cell>
          <cell r="H53">
            <v>-1154.4801748775865</v>
          </cell>
          <cell r="I53">
            <v>-969.17298177069642</v>
          </cell>
          <cell r="J53">
            <v>-1736.1914070775865</v>
          </cell>
          <cell r="K53">
            <v>-1425.8733172262832</v>
          </cell>
          <cell r="L53">
            <v>-530.93714137433335</v>
          </cell>
          <cell r="M53">
            <v>-779.19380676875585</v>
          </cell>
          <cell r="N53">
            <v>-2267.1285484519249</v>
          </cell>
          <cell r="O53">
            <v>-2205.0671239950389</v>
          </cell>
          <cell r="P53">
            <v>-2718.8966410658686</v>
          </cell>
          <cell r="Q53">
            <v>-4025.3066084690054</v>
          </cell>
          <cell r="R53">
            <v>-4049.0902821396985</v>
          </cell>
        </row>
        <row r="54">
          <cell r="A54" t="str">
            <v xml:space="preserve">   Domestic balance</v>
          </cell>
          <cell r="B54">
            <v>25</v>
          </cell>
          <cell r="C54">
            <v>31</v>
          </cell>
          <cell r="D54">
            <v>-335</v>
          </cell>
          <cell r="E54">
            <v>-606.605952</v>
          </cell>
          <cell r="F54">
            <v>-458.31999999999925</v>
          </cell>
          <cell r="G54">
            <v>-599.87389999999868</v>
          </cell>
          <cell r="H54">
            <v>-108.87896115462274</v>
          </cell>
          <cell r="I54">
            <v>-91.038000000000466</v>
          </cell>
          <cell r="J54">
            <v>-222.29394835462301</v>
          </cell>
          <cell r="K54">
            <v>-175.53599999999983</v>
          </cell>
          <cell r="L54">
            <v>-22.185736040999927</v>
          </cell>
          <cell r="M54">
            <v>-40.052000000000135</v>
          </cell>
          <cell r="N54">
            <v>-244.47968439562101</v>
          </cell>
          <cell r="O54">
            <v>-215.58799999999997</v>
          </cell>
          <cell r="P54">
            <v>-596.23179785458706</v>
          </cell>
          <cell r="Q54">
            <v>-1254.9179405719779</v>
          </cell>
          <cell r="R54">
            <v>-932.87720567359793</v>
          </cell>
        </row>
        <row r="55">
          <cell r="A55" t="str">
            <v xml:space="preserve">   Domestic primary balance </v>
          </cell>
          <cell r="B55" t="str">
            <v xml:space="preserve"> </v>
          </cell>
          <cell r="C55">
            <v>136</v>
          </cell>
          <cell r="D55">
            <v>-195</v>
          </cell>
          <cell r="E55">
            <v>-399.771952</v>
          </cell>
          <cell r="F55">
            <v>-8.4589999999992642</v>
          </cell>
          <cell r="G55">
            <v>-36.414899999998738</v>
          </cell>
          <cell r="H55">
            <v>274.30900098253574</v>
          </cell>
          <cell r="I55">
            <v>264.71799999999951</v>
          </cell>
          <cell r="J55">
            <v>393.30679366850808</v>
          </cell>
          <cell r="K55">
            <v>407.06800000000015</v>
          </cell>
          <cell r="L55">
            <v>217.21352193586876</v>
          </cell>
          <cell r="M55">
            <v>132.34399999999982</v>
          </cell>
          <cell r="N55">
            <v>610.52031560437877</v>
          </cell>
          <cell r="O55">
            <v>539.41200000000003</v>
          </cell>
          <cell r="P55">
            <v>253.76820214541294</v>
          </cell>
          <cell r="Q55">
            <v>-460.91794057197785</v>
          </cell>
          <cell r="R55">
            <v>-194.87720567359793</v>
          </cell>
        </row>
        <row r="57">
          <cell r="A57" t="str">
            <v>Financing</v>
          </cell>
          <cell r="B57">
            <v>267</v>
          </cell>
          <cell r="C57">
            <v>297</v>
          </cell>
          <cell r="D57">
            <v>708</v>
          </cell>
          <cell r="E57">
            <v>1056.2306497</v>
          </cell>
          <cell r="F57">
            <v>1030.6675875299998</v>
          </cell>
          <cell r="G57">
            <v>1349.4934173706058</v>
          </cell>
          <cell r="H57">
            <v>459.07842987758647</v>
          </cell>
          <cell r="I57">
            <v>374.45325758454993</v>
          </cell>
          <cell r="J57">
            <v>673.49936207758651</v>
          </cell>
          <cell r="K57">
            <v>408.55811599468223</v>
          </cell>
          <cell r="L57">
            <v>205.4381413743333</v>
          </cell>
          <cell r="M57">
            <v>429.51394467568252</v>
          </cell>
          <cell r="N57">
            <v>878.93750345191984</v>
          </cell>
          <cell r="O57">
            <v>838.07206067036475</v>
          </cell>
          <cell r="P57">
            <v>685.06700008563519</v>
          </cell>
          <cell r="Q57">
            <v>908.47414411722627</v>
          </cell>
          <cell r="R57">
            <v>805.52384070600533</v>
          </cell>
        </row>
        <row r="58">
          <cell r="A58" t="str">
            <v>Domestic 5/</v>
          </cell>
          <cell r="B58">
            <v>220</v>
          </cell>
          <cell r="C58">
            <v>72</v>
          </cell>
          <cell r="D58">
            <v>177</v>
          </cell>
          <cell r="E58">
            <v>589.29999999999995</v>
          </cell>
          <cell r="F58">
            <v>337.30849999999987</v>
          </cell>
          <cell r="G58">
            <v>1041.0608999999999</v>
          </cell>
          <cell r="H58">
            <v>434.04296902957981</v>
          </cell>
          <cell r="I58">
            <v>310.67351023958031</v>
          </cell>
          <cell r="J58">
            <v>576.94296902957979</v>
          </cell>
          <cell r="K58">
            <v>309.97351023958032</v>
          </cell>
          <cell r="L58">
            <v>-4</v>
          </cell>
          <cell r="M58">
            <v>240.1180790090159</v>
          </cell>
          <cell r="N58">
            <v>572.9429690295799</v>
          </cell>
          <cell r="O58">
            <v>550.09158924859616</v>
          </cell>
          <cell r="P58">
            <v>500.51125342342431</v>
          </cell>
          <cell r="Q58">
            <v>411.5365517459594</v>
          </cell>
          <cell r="R58">
            <v>245.1575959591066</v>
          </cell>
        </row>
        <row r="59">
          <cell r="A59" t="str">
            <v xml:space="preserve">  Bank</v>
          </cell>
          <cell r="B59">
            <v>224</v>
          </cell>
          <cell r="C59">
            <v>35</v>
          </cell>
          <cell r="D59">
            <v>139</v>
          </cell>
          <cell r="E59">
            <v>483</v>
          </cell>
          <cell r="F59">
            <v>90.197299999999899</v>
          </cell>
          <cell r="G59">
            <v>979.37839999999971</v>
          </cell>
          <cell r="H59">
            <v>361.81403452957977</v>
          </cell>
          <cell r="I59">
            <v>323.10116557958025</v>
          </cell>
          <cell r="J59">
            <v>462.81403452957977</v>
          </cell>
          <cell r="K59">
            <v>197.40116557958024</v>
          </cell>
          <cell r="L59">
            <v>-29</v>
          </cell>
          <cell r="M59">
            <v>213.1180790090159</v>
          </cell>
          <cell r="N59">
            <v>433.81403452957989</v>
          </cell>
          <cell r="O59">
            <v>410.51924458859617</v>
          </cell>
          <cell r="P59">
            <v>342.9</v>
          </cell>
          <cell r="Q59" t="str">
            <v>...</v>
          </cell>
          <cell r="R59" t="str">
            <v>...</v>
          </cell>
        </row>
        <row r="60">
          <cell r="A60" t="str">
            <v xml:space="preserve">  Nonbank</v>
          </cell>
          <cell r="B60">
            <v>-3</v>
          </cell>
          <cell r="C60">
            <v>37</v>
          </cell>
          <cell r="D60">
            <v>38</v>
          </cell>
          <cell r="E60">
            <v>106.3</v>
          </cell>
          <cell r="F60">
            <v>247.1112</v>
          </cell>
          <cell r="G60">
            <v>61.682500000000068</v>
          </cell>
          <cell r="H60">
            <v>72.228934499999966</v>
          </cell>
          <cell r="I60">
            <v>-12.427655339999944</v>
          </cell>
          <cell r="J60">
            <v>114.12893449999996</v>
          </cell>
          <cell r="K60">
            <v>112.57234466000006</v>
          </cell>
          <cell r="L60">
            <v>25</v>
          </cell>
          <cell r="M60">
            <v>27</v>
          </cell>
          <cell r="N60">
            <v>139.12893449999996</v>
          </cell>
          <cell r="O60">
            <v>139.57234466000006</v>
          </cell>
          <cell r="P60">
            <v>157.61125342342433</v>
          </cell>
          <cell r="Q60" t="str">
            <v>...</v>
          </cell>
          <cell r="R60" t="str">
            <v>...</v>
          </cell>
        </row>
        <row r="61">
          <cell r="A61" t="str">
            <v>External</v>
          </cell>
          <cell r="B61">
            <v>47</v>
          </cell>
          <cell r="C61">
            <v>226</v>
          </cell>
          <cell r="D61">
            <v>531</v>
          </cell>
          <cell r="E61">
            <v>466.9306497</v>
          </cell>
          <cell r="F61">
            <v>693.3590875299999</v>
          </cell>
          <cell r="G61">
            <v>308.43251737060598</v>
          </cell>
          <cell r="H61">
            <v>25.035460848006679</v>
          </cell>
          <cell r="I61">
            <v>63.779747344969621</v>
          </cell>
          <cell r="J61">
            <v>96.556393048006655</v>
          </cell>
          <cell r="K61">
            <v>98.584605755101933</v>
          </cell>
          <cell r="L61">
            <v>209.4381413743333</v>
          </cell>
          <cell r="M61">
            <v>189.39586566666662</v>
          </cell>
          <cell r="N61">
            <v>305.99453442233994</v>
          </cell>
          <cell r="O61">
            <v>287.98047142176858</v>
          </cell>
          <cell r="P61">
            <v>184.55574666221088</v>
          </cell>
          <cell r="Q61">
            <v>496.93759237126687</v>
          </cell>
          <cell r="R61">
            <v>560.3662447468987</v>
          </cell>
        </row>
        <row r="62">
          <cell r="A62" t="str">
            <v xml:space="preserve">  Program loans</v>
          </cell>
          <cell r="B62">
            <v>0</v>
          </cell>
          <cell r="C62">
            <v>266</v>
          </cell>
          <cell r="D62">
            <v>479</v>
          </cell>
          <cell r="E62">
            <v>164.69019</v>
          </cell>
          <cell r="F62">
            <v>295.19541344999993</v>
          </cell>
          <cell r="G62">
            <v>46.281822000000005</v>
          </cell>
          <cell r="H62">
            <v>33.301866666666669</v>
          </cell>
          <cell r="I62">
            <v>3.2048659838333333</v>
          </cell>
          <cell r="J62">
            <v>77.370511866666675</v>
          </cell>
          <cell r="K62">
            <v>3.2048659838333333</v>
          </cell>
          <cell r="L62">
            <v>103.56</v>
          </cell>
          <cell r="M62">
            <v>148.38479999999998</v>
          </cell>
          <cell r="N62">
            <v>180.93051186666668</v>
          </cell>
          <cell r="O62">
            <v>151.58966598383333</v>
          </cell>
          <cell r="P62">
            <v>191.62961709912722</v>
          </cell>
          <cell r="Q62">
            <v>209.8534504695053</v>
          </cell>
          <cell r="R62">
            <v>236.08265457079844</v>
          </cell>
        </row>
        <row r="63">
          <cell r="A63" t="str">
            <v xml:space="preserve">  Project loans</v>
          </cell>
          <cell r="B63">
            <v>169</v>
          </cell>
          <cell r="C63">
            <v>209</v>
          </cell>
          <cell r="D63">
            <v>289</v>
          </cell>
          <cell r="E63">
            <v>433.93425503333333</v>
          </cell>
          <cell r="F63">
            <v>482.59517249999999</v>
          </cell>
          <cell r="G63">
            <v>633.14227915999993</v>
          </cell>
          <cell r="H63">
            <v>265.00558333333333</v>
          </cell>
          <cell r="I63">
            <v>261.60539291666663</v>
          </cell>
          <cell r="J63">
            <v>402.20308333333332</v>
          </cell>
          <cell r="K63">
            <v>393.79223213624334</v>
          </cell>
          <cell r="L63">
            <v>145.54833333333332</v>
          </cell>
          <cell r="M63">
            <v>140.14916666666667</v>
          </cell>
          <cell r="N63">
            <v>547.75141666666661</v>
          </cell>
          <cell r="O63">
            <v>533.94139880291004</v>
          </cell>
          <cell r="P63">
            <v>376.68907589771288</v>
          </cell>
          <cell r="Q63">
            <v>473.05947309227469</v>
          </cell>
          <cell r="R63">
            <v>515.15720307922641</v>
          </cell>
        </row>
        <row r="64">
          <cell r="A64" t="str">
            <v xml:space="preserve">  Amortization 2/</v>
          </cell>
          <cell r="B64">
            <v>-123</v>
          </cell>
          <cell r="C64">
            <v>-249</v>
          </cell>
          <cell r="D64">
            <v>-237</v>
          </cell>
          <cell r="E64">
            <v>-131.69379533333333</v>
          </cell>
          <cell r="F64">
            <v>-84.431498419999997</v>
          </cell>
          <cell r="G64">
            <v>-370.99158378939399</v>
          </cell>
          <cell r="H64">
            <v>-273.27198915199335</v>
          </cell>
          <cell r="I64">
            <v>-201.03051155553032</v>
          </cell>
          <cell r="J64">
            <v>-383.01720215199339</v>
          </cell>
          <cell r="K64">
            <v>-298.41249236497475</v>
          </cell>
          <cell r="L64">
            <v>-39.670191959000022</v>
          </cell>
          <cell r="M64">
            <v>-99.138100999999992</v>
          </cell>
          <cell r="N64">
            <v>-422.68739411099341</v>
          </cell>
          <cell r="O64">
            <v>-397.55059336497476</v>
          </cell>
          <cell r="P64">
            <v>-383.76294633462925</v>
          </cell>
          <cell r="Q64">
            <v>-185.97533119051312</v>
          </cell>
          <cell r="R64">
            <v>-190.87361290312617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109.50263834235841</v>
          </cell>
          <cell r="Q65">
            <v>177.84190717754689</v>
          </cell>
          <cell r="R65">
            <v>186.38104308220932</v>
          </cell>
        </row>
        <row r="67">
          <cell r="A67" t="str">
            <v>Financing gap</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9">
          <cell r="A69" t="str">
            <v>Memorandum items:</v>
          </cell>
        </row>
        <row r="70">
          <cell r="A70" t="str">
            <v>Priority poverty-reducing spending 6/</v>
          </cell>
          <cell r="C70">
            <v>0</v>
          </cell>
          <cell r="D70">
            <v>0</v>
          </cell>
          <cell r="E70">
            <v>186</v>
          </cell>
          <cell r="F70">
            <v>153.94</v>
          </cell>
          <cell r="G70">
            <v>212.952</v>
          </cell>
          <cell r="H70">
            <v>228.58199999999999</v>
          </cell>
          <cell r="I70">
            <v>240.798</v>
          </cell>
          <cell r="J70">
            <v>403.02</v>
          </cell>
          <cell r="K70">
            <v>360.53</v>
          </cell>
          <cell r="L70">
            <v>130.58799999999999</v>
          </cell>
          <cell r="M70">
            <v>172.97</v>
          </cell>
          <cell r="N70">
            <v>533.61400000000003</v>
          </cell>
          <cell r="O70">
            <v>533.5</v>
          </cell>
          <cell r="P70" t="str">
            <v>...</v>
          </cell>
          <cell r="Q70" t="str">
            <v>...</v>
          </cell>
          <cell r="R70" t="str">
            <v>...</v>
          </cell>
        </row>
        <row r="71">
          <cell r="A71" t="str">
            <v>External budget support</v>
          </cell>
          <cell r="D71">
            <v>579</v>
          </cell>
          <cell r="E71">
            <v>271.84397733333333</v>
          </cell>
          <cell r="F71">
            <v>619.19541344999993</v>
          </cell>
          <cell r="G71">
            <v>275.28182200000003</v>
          </cell>
          <cell r="H71">
            <v>136.05476166666668</v>
          </cell>
          <cell r="I71">
            <v>3.2048659838333333</v>
          </cell>
          <cell r="J71">
            <v>240.59020686666668</v>
          </cell>
          <cell r="K71">
            <v>128.44048093621427</v>
          </cell>
          <cell r="L71">
            <v>103.56</v>
          </cell>
          <cell r="M71">
            <v>200.70479999999998</v>
          </cell>
          <cell r="N71">
            <v>344.15020686666668</v>
          </cell>
          <cell r="O71">
            <v>329.14528093621425</v>
          </cell>
          <cell r="P71">
            <v>672.89371261379233</v>
          </cell>
          <cell r="Q71">
            <v>601.10564626010841</v>
          </cell>
          <cell r="R71">
            <v>509.4415177580388</v>
          </cell>
        </row>
        <row r="72">
          <cell r="A72" t="str">
            <v>External debt service</v>
          </cell>
          <cell r="C72">
            <v>356</v>
          </cell>
          <cell r="D72">
            <v>404</v>
          </cell>
          <cell r="E72">
            <v>255.53802533333331</v>
          </cell>
          <cell r="F72">
            <v>294.43149842000003</v>
          </cell>
          <cell r="G72">
            <v>599.99158378939399</v>
          </cell>
          <cell r="H72">
            <v>391.16222191204338</v>
          </cell>
          <cell r="I72">
            <v>306.59298031631818</v>
          </cell>
          <cell r="J72">
            <v>541.68267991204334</v>
          </cell>
          <cell r="K72">
            <v>437.51076918481021</v>
          </cell>
          <cell r="L72">
            <v>93.874263959000018</v>
          </cell>
          <cell r="M72">
            <v>156.13810100000001</v>
          </cell>
          <cell r="N72">
            <v>635.55694387104336</v>
          </cell>
          <cell r="O72">
            <v>593.64887018481022</v>
          </cell>
          <cell r="P72">
            <v>576.33428612350076</v>
          </cell>
          <cell r="Q72">
            <v>401.41602381203154</v>
          </cell>
          <cell r="R72">
            <v>399.8455971168425</v>
          </cell>
        </row>
        <row r="73">
          <cell r="A73" t="str">
            <v>Stock of domestic arrears (end period) 7/</v>
          </cell>
          <cell r="E73">
            <v>346.21</v>
          </cell>
          <cell r="F73">
            <v>601.52599999999995</v>
          </cell>
          <cell r="G73">
            <v>747</v>
          </cell>
          <cell r="H73">
            <v>706.92</v>
          </cell>
          <cell r="I73">
            <v>716.995</v>
          </cell>
          <cell r="J73">
            <v>681.7</v>
          </cell>
          <cell r="K73">
            <v>695.28</v>
          </cell>
          <cell r="L73">
            <v>670.3</v>
          </cell>
          <cell r="M73">
            <v>670.3</v>
          </cell>
          <cell r="N73">
            <v>670</v>
          </cell>
          <cell r="O73">
            <v>670.3</v>
          </cell>
          <cell r="P73">
            <v>529.43333333333328</v>
          </cell>
          <cell r="Q73">
            <v>341.26666666666665</v>
          </cell>
          <cell r="R73">
            <v>224.1</v>
          </cell>
        </row>
        <row r="74">
          <cell r="A74" t="str">
            <v>Stock of domestic debt (end period) 8/</v>
          </cell>
          <cell r="C74">
            <v>631.09965900000032</v>
          </cell>
          <cell r="D74">
            <v>772.69965900000034</v>
          </cell>
          <cell r="E74">
            <v>2890.6462350000002</v>
          </cell>
          <cell r="F74">
            <v>3408.2462350000001</v>
          </cell>
          <cell r="G74">
            <v>4481.0883544380004</v>
          </cell>
          <cell r="H74" t="str">
            <v>...</v>
          </cell>
          <cell r="I74" t="str">
            <v>...</v>
          </cell>
          <cell r="J74">
            <v>5058.0313234675805</v>
          </cell>
          <cell r="K74">
            <v>4791.0618646775811</v>
          </cell>
          <cell r="L74" t="str">
            <v>...</v>
          </cell>
          <cell r="M74" t="str">
            <v>...</v>
          </cell>
          <cell r="N74">
            <v>5054.0313234675805</v>
          </cell>
          <cell r="O74">
            <v>5031.1799436865967</v>
          </cell>
          <cell r="P74">
            <v>5531.6911971100208</v>
          </cell>
          <cell r="Q74">
            <v>5943.2277488559803</v>
          </cell>
          <cell r="R74">
            <v>6188.3853448150867</v>
          </cell>
        </row>
        <row r="75">
          <cell r="A75" t="str">
            <v>GDP (annual)</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2" refreshError="1">
        <row r="1">
          <cell r="A1" t="str">
            <v>Table 3. Zambia: Central Government Overall Operations, 2003-07</v>
          </cell>
        </row>
        <row r="2">
          <cell r="A2" t="str">
            <v>(In percent of annual  GDP)</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25.343941654235042</v>
          </cell>
          <cell r="C10">
            <v>25.681818181818183</v>
          </cell>
          <cell r="D10">
            <v>25.091811414392062</v>
          </cell>
          <cell r="E10">
            <v>24.944057633611123</v>
          </cell>
          <cell r="F10">
            <v>26.193050620222262</v>
          </cell>
          <cell r="G10">
            <v>24.874207212475639</v>
          </cell>
          <cell r="H10">
            <v>11.303110106323127</v>
          </cell>
          <cell r="I10">
            <v>10.874915762392941</v>
          </cell>
          <cell r="J10">
            <v>17.637019630914583</v>
          </cell>
          <cell r="K10">
            <v>17.193691357244674</v>
          </cell>
          <cell r="L10">
            <v>6.4941134232128714</v>
          </cell>
          <cell r="M10">
            <v>6.3084797236779426</v>
          </cell>
          <cell r="N10">
            <v>24.131133054127456</v>
          </cell>
          <cell r="O10">
            <v>23.502171080922622</v>
          </cell>
          <cell r="P10">
            <v>24.79907942870976</v>
          </cell>
          <cell r="Q10">
            <v>25.349378804192174</v>
          </cell>
          <cell r="R10">
            <v>25.044901587820934</v>
          </cell>
        </row>
        <row r="11">
          <cell r="A11" t="str">
            <v>Revenue</v>
          </cell>
          <cell r="B11">
            <v>18.74689209348583</v>
          </cell>
          <cell r="C11">
            <v>17.700534759358288</v>
          </cell>
          <cell r="D11">
            <v>19.384615384615383</v>
          </cell>
          <cell r="E11">
            <v>19.179723220429693</v>
          </cell>
          <cell r="F11">
            <v>17.891459567166656</v>
          </cell>
          <cell r="G11">
            <v>18.3</v>
          </cell>
          <cell r="H11">
            <v>8.5843584354171121</v>
          </cell>
          <cell r="I11">
            <v>8.5497918243564488</v>
          </cell>
          <cell r="J11">
            <v>13.482305045028292</v>
          </cell>
          <cell r="K11">
            <v>13.235944040708983</v>
          </cell>
          <cell r="L11">
            <v>5.2215383161023246</v>
          </cell>
          <cell r="M11">
            <v>4.9480905992748321</v>
          </cell>
          <cell r="N11">
            <v>18.703843361130602</v>
          </cell>
          <cell r="O11">
            <v>18.184034639983814</v>
          </cell>
          <cell r="P11">
            <v>18.27175486853324</v>
          </cell>
          <cell r="Q11">
            <v>18.318230284447594</v>
          </cell>
          <cell r="R11">
            <v>18.30403557468258</v>
          </cell>
        </row>
        <row r="12">
          <cell r="A12" t="str">
            <v>Tax revenue</v>
          </cell>
          <cell r="B12">
            <v>18.133598541355873</v>
          </cell>
          <cell r="C12">
            <v>17.232620320855617</v>
          </cell>
          <cell r="D12">
            <v>19.16625310173697</v>
          </cell>
          <cell r="E12">
            <v>18.722402324336723</v>
          </cell>
          <cell r="F12">
            <v>17.520955947922239</v>
          </cell>
          <cell r="G12">
            <v>17.288299707602341</v>
          </cell>
          <cell r="H12">
            <v>8.3029992295261028</v>
          </cell>
          <cell r="I12">
            <v>8.2530639299408932</v>
          </cell>
          <cell r="J12">
            <v>13.01946160578458</v>
          </cell>
          <cell r="K12">
            <v>12.857709185975944</v>
          </cell>
          <cell r="L12">
            <v>4.7562709168267583</v>
          </cell>
          <cell r="M12">
            <v>4.6412287390485671</v>
          </cell>
          <cell r="N12">
            <v>17.775732522611339</v>
          </cell>
          <cell r="O12">
            <v>17.498937925024507</v>
          </cell>
          <cell r="P12">
            <v>17.576922658529426</v>
          </cell>
          <cell r="Q12">
            <v>17.61155021414335</v>
          </cell>
          <cell r="R12">
            <v>17.608096012078779</v>
          </cell>
        </row>
        <row r="13">
          <cell r="A13" t="str">
            <v>Income taxes</v>
          </cell>
          <cell r="B13">
            <v>6.5970495607492126</v>
          </cell>
          <cell r="C13">
            <v>6.4572192513368982</v>
          </cell>
          <cell r="D13">
            <v>6.2928039702233249</v>
          </cell>
          <cell r="E13">
            <v>7.4717180212554481</v>
          </cell>
          <cell r="F13">
            <v>7.6484628204891676</v>
          </cell>
          <cell r="G13">
            <v>7.9051954191033138</v>
          </cell>
          <cell r="H13">
            <v>3.7124450770061301</v>
          </cell>
          <cell r="I13">
            <v>3.6835474047296426</v>
          </cell>
          <cell r="J13">
            <v>5.9075980588406871</v>
          </cell>
          <cell r="K13">
            <v>5.7968869143026094</v>
          </cell>
          <cell r="L13">
            <v>2.103207565832693</v>
          </cell>
          <cell r="M13">
            <v>2.0696845676226636</v>
          </cell>
          <cell r="N13">
            <v>8.0108056246733792</v>
          </cell>
          <cell r="O13">
            <v>7.8665714819252734</v>
          </cell>
          <cell r="P13">
            <v>7.8828279533744299</v>
          </cell>
          <cell r="Q13">
            <v>7.8828435775696137</v>
          </cell>
          <cell r="R13">
            <v>7.8828435775696146</v>
          </cell>
        </row>
        <row r="14">
          <cell r="A14" t="str">
            <v>Excise taxes</v>
          </cell>
          <cell r="B14">
            <v>3.4974307972816177</v>
          </cell>
          <cell r="C14">
            <v>2.9679144385026737</v>
          </cell>
          <cell r="D14">
            <v>2.7593052109181144</v>
          </cell>
          <cell r="E14">
            <v>2.7988684150164387</v>
          </cell>
          <cell r="F14">
            <v>2.601378818348985</v>
          </cell>
          <cell r="G14">
            <v>2.3495516569200783</v>
          </cell>
          <cell r="H14">
            <v>1.1537541501942319</v>
          </cell>
          <cell r="I14">
            <v>1.0577301464162105</v>
          </cell>
          <cell r="J14">
            <v>1.7499701257712952</v>
          </cell>
          <cell r="K14">
            <v>1.6908389225191018</v>
          </cell>
          <cell r="L14">
            <v>0.65446920860065805</v>
          </cell>
          <cell r="M14">
            <v>0.65708594637493967</v>
          </cell>
          <cell r="N14">
            <v>2.4044393343719532</v>
          </cell>
          <cell r="O14">
            <v>2.3479248688940411</v>
          </cell>
          <cell r="P14">
            <v>2.3001740365332357</v>
          </cell>
          <cell r="Q14">
            <v>2.331414194638664</v>
          </cell>
          <cell r="R14">
            <v>2.3279599925740926</v>
          </cell>
        </row>
        <row r="15">
          <cell r="A15" t="str">
            <v>Value-added tax (VAT)</v>
          </cell>
          <cell r="B15">
            <v>5.0223769269020391</v>
          </cell>
          <cell r="C15">
            <v>5.7352941176470589</v>
          </cell>
          <cell r="D15">
            <v>5.7071960297766751</v>
          </cell>
          <cell r="E15">
            <v>6.2806101383897843</v>
          </cell>
          <cell r="F15">
            <v>4.9949631925610234</v>
          </cell>
          <cell r="G15">
            <v>5.0400146198830411</v>
          </cell>
          <cell r="H15">
            <v>2.4509285420151454</v>
          </cell>
          <cell r="I15">
            <v>2.5082356487037263</v>
          </cell>
          <cell r="J15">
            <v>3.8810649608091765</v>
          </cell>
          <cell r="K15">
            <v>3.8194278022439736</v>
          </cell>
          <cell r="L15">
            <v>1.4883896518176256</v>
          </cell>
          <cell r="M15">
            <v>1.381475545042872</v>
          </cell>
          <cell r="N15">
            <v>5.3694546126268019</v>
          </cell>
          <cell r="O15">
            <v>5.2009033472868467</v>
          </cell>
          <cell r="P15">
            <v>5.1970459402842986</v>
          </cell>
          <cell r="Q15">
            <v>5.1972924419350708</v>
          </cell>
          <cell r="R15">
            <v>5.1972924419350699</v>
          </cell>
        </row>
        <row r="16">
          <cell r="A16" t="str">
            <v>Domestic VAT</v>
          </cell>
          <cell r="B16">
            <v>3.3151002817835242</v>
          </cell>
          <cell r="C16">
            <v>3.3155080213903747</v>
          </cell>
          <cell r="D16">
            <v>2.2828784119106702</v>
          </cell>
          <cell r="E16">
            <v>2.123900909855494</v>
          </cell>
          <cell r="F16">
            <v>2.101308093946606</v>
          </cell>
          <cell r="G16">
            <v>1.9136062378167642</v>
          </cell>
          <cell r="H16">
            <v>0.97773946536501899</v>
          </cell>
          <cell r="I16">
            <v>0.89066065602713096</v>
          </cell>
          <cell r="J16">
            <v>1.6474561644886316</v>
          </cell>
          <cell r="K16">
            <v>1.3013258430463268</v>
          </cell>
          <cell r="L16">
            <v>0.7279699321472074</v>
          </cell>
          <cell r="M16">
            <v>0.53570594917601644</v>
          </cell>
          <cell r="N16">
            <v>2.3754260966358389</v>
          </cell>
          <cell r="O16">
            <v>1.8370317922223434</v>
          </cell>
          <cell r="P16">
            <v>2.0563620047668119</v>
          </cell>
          <cell r="Q16">
            <v>2.0566534069036315</v>
          </cell>
          <cell r="R16">
            <v>2.0566534069036315</v>
          </cell>
        </row>
        <row r="17">
          <cell r="A17" t="str">
            <v>Import VAT</v>
          </cell>
          <cell r="B17">
            <v>1.7072766451185148</v>
          </cell>
          <cell r="C17">
            <v>2.4197860962566842</v>
          </cell>
          <cell r="D17">
            <v>3.4243176178660053</v>
          </cell>
          <cell r="E17">
            <v>4.1567092285342921</v>
          </cell>
          <cell r="F17">
            <v>2.8936550986144165</v>
          </cell>
          <cell r="G17">
            <v>3.1264083820662765</v>
          </cell>
          <cell r="H17">
            <v>1.4731890766501265</v>
          </cell>
          <cell r="I17">
            <v>1.6175749926765954</v>
          </cell>
          <cell r="J17">
            <v>2.2336087963205449</v>
          </cell>
          <cell r="K17">
            <v>2.5181019591976472</v>
          </cell>
          <cell r="L17">
            <v>0.76041971967041821</v>
          </cell>
          <cell r="M17">
            <v>0.84576959586685541</v>
          </cell>
          <cell r="N17">
            <v>2.994028515990963</v>
          </cell>
          <cell r="O17">
            <v>3.3638715550645024</v>
          </cell>
          <cell r="P17">
            <v>3.1406839355174867</v>
          </cell>
          <cell r="Q17">
            <v>3.1406390350314388</v>
          </cell>
          <cell r="R17">
            <v>3.1406390350314379</v>
          </cell>
        </row>
        <row r="18">
          <cell r="A18" t="str">
            <v>Customs duty</v>
          </cell>
          <cell r="B18">
            <v>3.0167412564230065</v>
          </cell>
          <cell r="C18">
            <v>2.0855614973262031</v>
          </cell>
          <cell r="D18">
            <v>2.501240694789082</v>
          </cell>
          <cell r="E18">
            <v>2.1757932563651656</v>
          </cell>
          <cell r="F18">
            <v>2.257701272424248</v>
          </cell>
          <cell r="G18">
            <v>1.9935380116959067</v>
          </cell>
          <cell r="H18">
            <v>0.98587146031059469</v>
          </cell>
          <cell r="I18">
            <v>1.0035507300913125</v>
          </cell>
          <cell r="J18">
            <v>1.4808284603634219</v>
          </cell>
          <cell r="K18">
            <v>1.5505555469102565</v>
          </cell>
          <cell r="L18">
            <v>0.51020449057578188</v>
          </cell>
          <cell r="M18">
            <v>0.53298268000809201</v>
          </cell>
          <cell r="N18">
            <v>1.9910329509392037</v>
          </cell>
          <cell r="O18">
            <v>2.083538226918348</v>
          </cell>
          <cell r="P18">
            <v>2.1968747283374612</v>
          </cell>
          <cell r="Q18">
            <v>2.2000000000000002</v>
          </cell>
          <cell r="R18">
            <v>2.2000000000000002</v>
          </cell>
        </row>
        <row r="19">
          <cell r="A19" t="str">
            <v>Nontax revenue</v>
          </cell>
          <cell r="B19">
            <v>0.62986905353886957</v>
          </cell>
          <cell r="C19">
            <v>0.45454545454545453</v>
          </cell>
          <cell r="D19">
            <v>0.21836228287841192</v>
          </cell>
          <cell r="E19">
            <v>0.45732089609297349</v>
          </cell>
          <cell r="F19">
            <v>0.37050361924441738</v>
          </cell>
          <cell r="G19">
            <v>0.64521929824561408</v>
          </cell>
          <cell r="H19">
            <v>0.28469019612833169</v>
          </cell>
          <cell r="I19">
            <v>0.29672789441555641</v>
          </cell>
          <cell r="J19">
            <v>0.46950541971835741</v>
          </cell>
          <cell r="K19">
            <v>0.37823485473304169</v>
          </cell>
          <cell r="L19">
            <v>0.46658884845422299</v>
          </cell>
          <cell r="M19">
            <v>0.30686186022626488</v>
          </cell>
          <cell r="N19">
            <v>0.93609426817258046</v>
          </cell>
          <cell r="O19">
            <v>0.68509671495930646</v>
          </cell>
          <cell r="P19">
            <v>0.69483221000381257</v>
          </cell>
          <cell r="Q19">
            <v>0.70668007030424451</v>
          </cell>
          <cell r="R19">
            <v>0.69593956260380141</v>
          </cell>
        </row>
        <row r="20">
          <cell r="A20" t="str">
            <v>Grants</v>
          </cell>
          <cell r="B20">
            <v>6.5970495607492126</v>
          </cell>
          <cell r="C20">
            <v>7.9812834224598932</v>
          </cell>
          <cell r="D20">
            <v>5.7071960297766751</v>
          </cell>
          <cell r="E20">
            <v>5.7643344131814356</v>
          </cell>
          <cell r="F20">
            <v>8.301591053055601</v>
          </cell>
          <cell r="G20">
            <v>6.9406882066276809</v>
          </cell>
          <cell r="H20">
            <v>2.7187516709060131</v>
          </cell>
          <cell r="I20">
            <v>2.3251239380364934</v>
          </cell>
          <cell r="J20">
            <v>4.1547145858862899</v>
          </cell>
          <cell r="K20">
            <v>3.9577473165356922</v>
          </cell>
          <cell r="L20">
            <v>1.2725751071105473</v>
          </cell>
          <cell r="M20">
            <v>1.360389124403111</v>
          </cell>
          <cell r="N20">
            <v>5.4272896929968377</v>
          </cell>
          <cell r="O20">
            <v>5.3181364409388037</v>
          </cell>
          <cell r="P20">
            <v>6.5273245601765213</v>
          </cell>
          <cell r="Q20">
            <v>7.0311485197445789</v>
          </cell>
          <cell r="R20">
            <v>6.7408660131383566</v>
          </cell>
        </row>
        <row r="21">
          <cell r="A21" t="str">
            <v>Program</v>
          </cell>
          <cell r="B21">
            <v>0</v>
          </cell>
          <cell r="C21">
            <v>1.8716577540106951</v>
          </cell>
          <cell r="D21">
            <v>0.99255583126550873</v>
          </cell>
          <cell r="E21">
            <v>0.81928119377118536</v>
          </cell>
          <cell r="F21">
            <v>1.9925831626722754</v>
          </cell>
          <cell r="G21">
            <v>1.1159844054580899</v>
          </cell>
          <cell r="H21">
            <v>0.40172404941503304</v>
          </cell>
          <cell r="I21">
            <v>0</v>
          </cell>
          <cell r="J21">
            <v>0.63812583401846346</v>
          </cell>
          <cell r="K21">
            <v>0.4872146984655582</v>
          </cell>
          <cell r="L21">
            <v>0</v>
          </cell>
          <cell r="M21">
            <v>0.20354491837973263</v>
          </cell>
          <cell r="N21">
            <v>0.63812583401846346</v>
          </cell>
          <cell r="O21">
            <v>0.69075961684529086</v>
          </cell>
          <cell r="P21">
            <v>1.5439207492586946</v>
          </cell>
          <cell r="Q21">
            <v>1.1123314979748944</v>
          </cell>
          <cell r="R21">
            <v>0.69132059528092071</v>
          </cell>
        </row>
        <row r="22">
          <cell r="A22" t="str">
            <v xml:space="preserve">Project </v>
          </cell>
          <cell r="B22">
            <v>6.5970495607492126</v>
          </cell>
          <cell r="C22">
            <v>6.1096256684491976</v>
          </cell>
          <cell r="D22">
            <v>4.7245657568238215</v>
          </cell>
          <cell r="E22">
            <v>4.9450532194102497</v>
          </cell>
          <cell r="F22">
            <v>6.3090078903833255</v>
          </cell>
          <cell r="G22">
            <v>5.8247038011695915</v>
          </cell>
          <cell r="H22">
            <v>2.3170276214909804</v>
          </cell>
          <cell r="I22">
            <v>2.3251239380364934</v>
          </cell>
          <cell r="J22">
            <v>3.5165887518678258</v>
          </cell>
          <cell r="K22">
            <v>3.470532618070135</v>
          </cell>
          <cell r="L22">
            <v>1.2725751071105473</v>
          </cell>
          <cell r="M22">
            <v>1.1568442060233783</v>
          </cell>
          <cell r="N22">
            <v>4.7891638589783732</v>
          </cell>
          <cell r="O22">
            <v>4.6273768240935134</v>
          </cell>
          <cell r="P22">
            <v>4.9834038109178271</v>
          </cell>
          <cell r="Q22">
            <v>5.9188170217696836</v>
          </cell>
          <cell r="R22">
            <v>6.049545417857435</v>
          </cell>
        </row>
        <row r="24">
          <cell r="A24" t="str">
            <v>Expenditures</v>
          </cell>
          <cell r="B24">
            <v>30.532073595226255</v>
          </cell>
          <cell r="C24">
            <v>29.344919786096256</v>
          </cell>
          <cell r="D24">
            <v>30.98759305210918</v>
          </cell>
          <cell r="E24">
            <v>32.207339977062475</v>
          </cell>
          <cell r="F24">
            <v>31.278535958746147</v>
          </cell>
          <cell r="G24">
            <v>30.883057988109158</v>
          </cell>
          <cell r="H24">
            <v>12.824035096784241</v>
          </cell>
          <cell r="I24">
            <v>12.666323335082467</v>
          </cell>
          <cell r="J24">
            <v>19.99624747564302</v>
          </cell>
          <cell r="K24">
            <v>19.462528186751289</v>
          </cell>
          <cell r="L24">
            <v>7.297297042099669</v>
          </cell>
          <cell r="M24">
            <v>7.0277385535540224</v>
          </cell>
          <cell r="N24">
            <v>27.293544517742685</v>
          </cell>
          <cell r="O24">
            <v>26.490266740305312</v>
          </cell>
          <cell r="P24">
            <v>26.994119529338175</v>
          </cell>
          <cell r="Q24">
            <v>29.762192459685838</v>
          </cell>
          <cell r="R24">
            <v>28.544126097292228</v>
          </cell>
        </row>
        <row r="25">
          <cell r="A25" t="str">
            <v>Current expenditures</v>
          </cell>
          <cell r="B25">
            <v>19.260732637162274</v>
          </cell>
          <cell r="C25">
            <v>16.751336898395721</v>
          </cell>
          <cell r="D25">
            <v>16.883374689826304</v>
          </cell>
          <cell r="E25">
            <v>19.711699900604025</v>
          </cell>
          <cell r="F25">
            <v>19.439549085810224</v>
          </cell>
          <cell r="G25">
            <v>19.504088693957115</v>
          </cell>
          <cell r="H25">
            <v>8.5584719270883198</v>
          </cell>
          <cell r="I25">
            <v>8.4356055914645864</v>
          </cell>
          <cell r="J25">
            <v>13.389561153374952</v>
          </cell>
          <cell r="K25">
            <v>13.116891570391978</v>
          </cell>
          <cell r="L25">
            <v>4.7513010482760594</v>
          </cell>
          <cell r="M25">
            <v>4.3697771587743723</v>
          </cell>
          <cell r="N25">
            <v>18.140862201651</v>
          </cell>
          <cell r="O25">
            <v>17.48666872916635</v>
          </cell>
          <cell r="P25">
            <v>18.680894355776168</v>
          </cell>
          <cell r="Q25">
            <v>20.156967567019528</v>
          </cell>
          <cell r="R25">
            <v>18.451599828560187</v>
          </cell>
        </row>
        <row r="26">
          <cell r="A26" t="str">
            <v>Wages and salaries</v>
          </cell>
          <cell r="B26">
            <v>5.4201889607160618</v>
          </cell>
          <cell r="C26">
            <v>5.3743315508021388</v>
          </cell>
          <cell r="D26">
            <v>5.3399503722084365</v>
          </cell>
          <cell r="E26">
            <v>6.786183959018274</v>
          </cell>
          <cell r="F26">
            <v>8.0037330184559945</v>
          </cell>
          <cell r="G26">
            <v>8.4223148148148148</v>
          </cell>
          <cell r="H26">
            <v>3.7743716232780411</v>
          </cell>
          <cell r="I26">
            <v>3.791929695057167</v>
          </cell>
          <cell r="J26">
            <v>5.832771115038021</v>
          </cell>
          <cell r="K26">
            <v>5.7881568914271488</v>
          </cell>
          <cell r="L26">
            <v>2.0583994917599799</v>
          </cell>
          <cell r="M26">
            <v>1.967013429607382</v>
          </cell>
          <cell r="N26">
            <v>7.8911706067980019</v>
          </cell>
          <cell r="O26">
            <v>7.7551703210345311</v>
          </cell>
          <cell r="P26">
            <v>7.8833200083620891</v>
          </cell>
          <cell r="Q26">
            <v>8.1033373142338974</v>
          </cell>
          <cell r="R26">
            <v>7.9039505785022115</v>
          </cell>
        </row>
        <row r="27">
          <cell r="A27" t="str">
            <v>Public service retrenchment</v>
          </cell>
          <cell r="B27">
            <v>1.2763136084866566</v>
          </cell>
          <cell r="C27">
            <v>0.68181818181818177</v>
          </cell>
          <cell r="D27">
            <v>0.73449131513647647</v>
          </cell>
          <cell r="E27">
            <v>0.14603562963529323</v>
          </cell>
          <cell r="F27">
            <v>0.49199584263512974</v>
          </cell>
          <cell r="G27">
            <v>4.8732943469785572E-2</v>
          </cell>
          <cell r="H27">
            <v>0</v>
          </cell>
          <cell r="I27">
            <v>0</v>
          </cell>
          <cell r="J27">
            <v>6.4508613750960925E-2</v>
          </cell>
          <cell r="K27">
            <v>0</v>
          </cell>
          <cell r="L27">
            <v>6.4508613750960925E-2</v>
          </cell>
          <cell r="M27">
            <v>0</v>
          </cell>
          <cell r="N27">
            <v>0.12901722750192185</v>
          </cell>
          <cell r="O27">
            <v>0</v>
          </cell>
          <cell r="P27">
            <v>0.21076908535597436</v>
          </cell>
          <cell r="Q27">
            <v>0.21322528856238238</v>
          </cell>
          <cell r="R27">
            <v>0.20231883823935648</v>
          </cell>
        </row>
        <row r="28">
          <cell r="A28" t="str">
            <v>Recurrent departmental charges (RDCs) 1/</v>
          </cell>
          <cell r="B28">
            <v>2.6686557268357367</v>
          </cell>
          <cell r="C28">
            <v>2.5668449197860963</v>
          </cell>
          <cell r="D28">
            <v>2.9776674937965262</v>
          </cell>
          <cell r="E28">
            <v>6.1212707393531618</v>
          </cell>
          <cell r="F28">
            <v>3.592239995572037</v>
          </cell>
          <cell r="G28">
            <v>3.1568226120857696</v>
          </cell>
          <cell r="H28">
            <v>1.3186733534582793</v>
          </cell>
          <cell r="I28">
            <v>1.2868060982653045</v>
          </cell>
          <cell r="J28">
            <v>2.0016710077886803</v>
          </cell>
          <cell r="K28">
            <v>2.2006971569069882</v>
          </cell>
          <cell r="L28">
            <v>0.67875963388761029</v>
          </cell>
          <cell r="M28">
            <v>0.82485488865719525</v>
          </cell>
          <cell r="N28">
            <v>2.6804306416762915</v>
          </cell>
          <cell r="O28">
            <v>3.0255520455641833</v>
          </cell>
          <cell r="P28">
            <v>3.6118399933959355</v>
          </cell>
          <cell r="Q28">
            <v>5.1804268441167247</v>
          </cell>
          <cell r="R28">
            <v>3.9962185528069551</v>
          </cell>
        </row>
        <row r="29">
          <cell r="A29" t="str">
            <v>Arrears clearance</v>
          </cell>
          <cell r="B29">
            <v>0</v>
          </cell>
          <cell r="C29">
            <v>0</v>
          </cell>
          <cell r="D29">
            <v>0</v>
          </cell>
          <cell r="E29">
            <v>0.89533603486505087</v>
          </cell>
          <cell r="F29">
            <v>0.90527850039667168</v>
          </cell>
          <cell r="G29">
            <v>0.25535087719298244</v>
          </cell>
          <cell r="H29">
            <v>0.15669728722051596</v>
          </cell>
          <cell r="I29">
            <v>0.11730793670288377</v>
          </cell>
          <cell r="J29">
            <v>0.25529772593562106</v>
          </cell>
          <cell r="K29">
            <v>0.20121068766436873</v>
          </cell>
          <cell r="L29">
            <v>4.4569587682481648E-2</v>
          </cell>
          <cell r="M29">
            <v>9.7181805449650646E-2</v>
          </cell>
          <cell r="N29">
            <v>0.29986731361810276</v>
          </cell>
          <cell r="O29">
            <v>0.29839249311401939</v>
          </cell>
          <cell r="P29">
            <v>0.45190773958109975</v>
          </cell>
          <cell r="Q29">
            <v>0.53495855730428821</v>
          </cell>
          <cell r="R29">
            <v>0.47587076744215301</v>
          </cell>
        </row>
        <row r="30">
          <cell r="A30" t="str">
            <v>Awards and compensations (court decisions)</v>
          </cell>
          <cell r="B30">
            <v>0</v>
          </cell>
          <cell r="C30">
            <v>0</v>
          </cell>
          <cell r="D30">
            <v>0</v>
          </cell>
          <cell r="E30">
            <v>0</v>
          </cell>
          <cell r="F30">
            <v>6.1499480329391226E-16</v>
          </cell>
          <cell r="G30">
            <v>7.119883040935672E-2</v>
          </cell>
          <cell r="H30">
            <v>5.7561231530630155E-2</v>
          </cell>
          <cell r="I30">
            <v>5.5606425053328315E-2</v>
          </cell>
          <cell r="J30">
            <v>7.8192259092073849E-2</v>
          </cell>
          <cell r="K30">
            <v>0.11048303014269929</v>
          </cell>
          <cell r="L30">
            <v>0</v>
          </cell>
          <cell r="M30">
            <v>-1.5522634257170013E-3</v>
          </cell>
          <cell r="N30">
            <v>7.8192259092073849E-2</v>
          </cell>
          <cell r="O30">
            <v>0.10893076671698229</v>
          </cell>
          <cell r="P30">
            <v>0.1732348646761433</v>
          </cell>
          <cell r="Q30">
            <v>0.1705802308499059</v>
          </cell>
          <cell r="R30">
            <v>0.15173912867951736</v>
          </cell>
        </row>
        <row r="31">
          <cell r="A31" t="str">
            <v>Presidential affairs</v>
          </cell>
          <cell r="B31">
            <v>0</v>
          </cell>
          <cell r="C31">
            <v>0</v>
          </cell>
          <cell r="D31">
            <v>0</v>
          </cell>
          <cell r="E31">
            <v>0</v>
          </cell>
          <cell r="F31">
            <v>0</v>
          </cell>
          <cell r="G31">
            <v>0</v>
          </cell>
          <cell r="H31">
            <v>2.8673101409063477E-2</v>
          </cell>
          <cell r="I31">
            <v>2.6597096930168918E-2</v>
          </cell>
          <cell r="J31">
            <v>4.9515248070055758E-2</v>
          </cell>
          <cell r="K31">
            <v>7.2123838720219116E-2</v>
          </cell>
          <cell r="L31">
            <v>2.0842146660992281E-2</v>
          </cell>
          <cell r="M31">
            <v>9.574236317517618E-3</v>
          </cell>
          <cell r="N31">
            <v>7.0357394731048031E-2</v>
          </cell>
          <cell r="O31">
            <v>8.1698075037736725E-2</v>
          </cell>
          <cell r="P31">
            <v>8.020132623895522E-2</v>
          </cell>
          <cell r="Q31">
            <v>7.8182605806206867E-2</v>
          </cell>
          <cell r="R31">
            <v>7.586956433975868E-2</v>
          </cell>
        </row>
        <row r="32">
          <cell r="A32" t="str">
            <v>Elections and constitutional review</v>
          </cell>
          <cell r="B32">
            <v>0</v>
          </cell>
          <cell r="C32">
            <v>0</v>
          </cell>
          <cell r="D32">
            <v>0</v>
          </cell>
          <cell r="E32">
            <v>0.54670081810535975</v>
          </cell>
          <cell r="F32">
            <v>0</v>
          </cell>
          <cell r="G32">
            <v>0</v>
          </cell>
          <cell r="H32">
            <v>4.1703841386757576E-2</v>
          </cell>
          <cell r="I32">
            <v>4.1336337769024845E-2</v>
          </cell>
          <cell r="J32">
            <v>6.7116325591681569E-2</v>
          </cell>
          <cell r="K32">
            <v>5.1656525731003253E-2</v>
          </cell>
          <cell r="L32">
            <v>3.4538824045287214E-2</v>
          </cell>
          <cell r="M32">
            <v>2.6151164781126966E-2</v>
          </cell>
          <cell r="N32">
            <v>0.10165514963696878</v>
          </cell>
          <cell r="O32">
            <v>7.7807690512130212E-2</v>
          </cell>
          <cell r="P32">
            <v>0.59669786721782681</v>
          </cell>
          <cell r="Q32">
            <v>2.0299047471138802</v>
          </cell>
          <cell r="R32">
            <v>0.77386955626553855</v>
          </cell>
        </row>
        <row r="33">
          <cell r="A33" t="str">
            <v>Other RDCs</v>
          </cell>
          <cell r="B33">
            <v>2.6686557268357367</v>
          </cell>
          <cell r="C33">
            <v>2.5668449197860963</v>
          </cell>
          <cell r="D33">
            <v>2.9776674937965262</v>
          </cell>
          <cell r="E33">
            <v>4.3007645844483529</v>
          </cell>
          <cell r="F33">
            <v>2.6193120668130359</v>
          </cell>
          <cell r="G33">
            <v>2.7481335282651074</v>
          </cell>
          <cell r="H33">
            <v>1.0340378919113122</v>
          </cell>
          <cell r="I33">
            <v>1.045958301809899</v>
          </cell>
          <cell r="J33">
            <v>1.5515494490992483</v>
          </cell>
          <cell r="K33">
            <v>1.7652230746486981</v>
          </cell>
          <cell r="L33">
            <v>0.57880907549884908</v>
          </cell>
          <cell r="M33">
            <v>0.69349994553461658</v>
          </cell>
          <cell r="N33">
            <v>2.1303585245980972</v>
          </cell>
          <cell r="O33">
            <v>2.458723020183315</v>
          </cell>
          <cell r="P33">
            <v>2.3097981956819105</v>
          </cell>
          <cell r="Q33">
            <v>2.3668007030424443</v>
          </cell>
          <cell r="R33">
            <v>2.518869536079988</v>
          </cell>
        </row>
        <row r="34">
          <cell r="A34" t="str">
            <v>Transfers and pensions</v>
          </cell>
          <cell r="B34">
            <v>2.4697497099287253</v>
          </cell>
          <cell r="C34">
            <v>2.4197860962566842</v>
          </cell>
          <cell r="D34">
            <v>2.1736972704714641</v>
          </cell>
          <cell r="E34">
            <v>2.7023090450340241</v>
          </cell>
          <cell r="F34">
            <v>2.5329483465864713</v>
          </cell>
          <cell r="G34">
            <v>1.7605506822612087</v>
          </cell>
          <cell r="H34">
            <v>0.82875584450393613</v>
          </cell>
          <cell r="I34">
            <v>0.73675483245620199</v>
          </cell>
          <cell r="J34">
            <v>1.2350662804240793</v>
          </cell>
          <cell r="K34">
            <v>1.1721534056426137</v>
          </cell>
          <cell r="L34">
            <v>0.40386301821056142</v>
          </cell>
          <cell r="M34">
            <v>0.45873469133689176</v>
          </cell>
          <cell r="N34">
            <v>1.6389292986346407</v>
          </cell>
          <cell r="O34">
            <v>1.6308880969795052</v>
          </cell>
          <cell r="P34">
            <v>1.9226559677540629</v>
          </cell>
          <cell r="Q34">
            <v>1.9018111916536085</v>
          </cell>
          <cell r="R34">
            <v>1.8197697194447384</v>
          </cell>
        </row>
        <row r="35">
          <cell r="A35" t="str">
            <v>Of which: settlement of statutory pension arrears</v>
          </cell>
          <cell r="B35">
            <v>0</v>
          </cell>
          <cell r="C35">
            <v>0</v>
          </cell>
          <cell r="D35">
            <v>0</v>
          </cell>
          <cell r="E35">
            <v>0</v>
          </cell>
          <cell r="F35">
            <v>0</v>
          </cell>
          <cell r="G35">
            <v>2.4585769980506822E-2</v>
          </cell>
          <cell r="H35">
            <v>6.1091612028637297E-2</v>
          </cell>
          <cell r="I35">
            <v>5.213468874964023E-2</v>
          </cell>
          <cell r="J35">
            <v>9.0413709188164978E-2</v>
          </cell>
          <cell r="K35">
            <v>6.2417329328830859E-2</v>
          </cell>
          <cell r="L35">
            <v>2.6874679449945781E-2</v>
          </cell>
          <cell r="M35">
            <v>5.4294206439364466E-2</v>
          </cell>
          <cell r="N35">
            <v>0.11728838863811077</v>
          </cell>
          <cell r="O35">
            <v>0.11671153576819533</v>
          </cell>
          <cell r="P35">
            <v>0.45554353303726564</v>
          </cell>
          <cell r="Q35">
            <v>0.43782259251475847</v>
          </cell>
          <cell r="R35">
            <v>0.41981158934666468</v>
          </cell>
        </row>
        <row r="36">
          <cell r="A36" t="str">
            <v xml:space="preserve">Domestic interest </v>
          </cell>
          <cell r="B36">
            <v>1.3260401127134096</v>
          </cell>
          <cell r="C36">
            <v>1.4037433155080214</v>
          </cell>
          <cell r="D36">
            <v>1.3895781637717122</v>
          </cell>
          <cell r="E36">
            <v>1.5814205979050386</v>
          </cell>
          <cell r="F36">
            <v>2.7666217720460264</v>
          </cell>
          <cell r="G36">
            <v>2.7459015594541909</v>
          </cell>
          <cell r="H36">
            <v>1.4981166208196239</v>
          </cell>
          <cell r="I36">
            <v>1.390868266277991</v>
          </cell>
          <cell r="J36">
            <v>2.4067606358772786</v>
          </cell>
          <cell r="K36">
            <v>2.2665535861564554</v>
          </cell>
          <cell r="L36">
            <v>0.93595844030887709</v>
          </cell>
          <cell r="M36">
            <v>0.6706867306764599</v>
          </cell>
          <cell r="N36">
            <v>3.3427190761861567</v>
          </cell>
          <cell r="O36">
            <v>2.9372403168329155</v>
          </cell>
          <cell r="P36">
            <v>2.7268450921244773</v>
          </cell>
          <cell r="Q36">
            <v>2.2573450549137548</v>
          </cell>
          <cell r="R36">
            <v>1.8663912827580633</v>
          </cell>
        </row>
        <row r="37">
          <cell r="A37" t="str">
            <v>External interest 2/</v>
          </cell>
          <cell r="B37">
            <v>2.0387866732968671</v>
          </cell>
          <cell r="C37">
            <v>1.4304812834224598</v>
          </cell>
          <cell r="D37">
            <v>1.6575682382133996</v>
          </cell>
          <cell r="E37">
            <v>0.94689372276167882</v>
          </cell>
          <cell r="F37">
            <v>1.2914890869172155</v>
          </cell>
          <cell r="G37">
            <v>1.1159844054580899</v>
          </cell>
          <cell r="H37">
            <v>0.46090518121993601</v>
          </cell>
          <cell r="I37">
            <v>0.41270839538712384</v>
          </cell>
          <cell r="J37">
            <v>0.62032060729907545</v>
          </cell>
          <cell r="K37">
            <v>0.54114578367841881</v>
          </cell>
          <cell r="L37">
            <v>0.21191694208347123</v>
          </cell>
          <cell r="M37">
            <v>0.22175191795957111</v>
          </cell>
          <cell r="N37">
            <v>0.83223754938254679</v>
          </cell>
          <cell r="O37">
            <v>0.76289770163798998</v>
          </cell>
          <cell r="P37">
            <v>0.6177790738671991</v>
          </cell>
          <cell r="Q37">
            <v>0.61249871803070399</v>
          </cell>
          <cell r="R37">
            <v>0.52848711338365284</v>
          </cell>
        </row>
        <row r="38">
          <cell r="A38" t="str">
            <v>Other current expenditures</v>
          </cell>
          <cell r="B38">
            <v>2.1050886789325376</v>
          </cell>
          <cell r="C38">
            <v>1.2700534759358288</v>
          </cell>
          <cell r="D38">
            <v>0.87344913151364767</v>
          </cell>
          <cell r="E38">
            <v>1.3590794403241839</v>
          </cell>
          <cell r="F38">
            <v>0.58424506312921665</v>
          </cell>
          <cell r="G38">
            <v>2.222300194931774</v>
          </cell>
          <cell r="H38">
            <v>0.66298825522873961</v>
          </cell>
          <cell r="I38">
            <v>0.76522854360458059</v>
          </cell>
          <cell r="J38">
            <v>1.202073005753282</v>
          </cell>
          <cell r="K38">
            <v>1.0966176996934376</v>
          </cell>
          <cell r="L38">
            <v>0.38127905321753391</v>
          </cell>
          <cell r="M38">
            <v>0.21895473148565986</v>
          </cell>
          <cell r="N38">
            <v>1.5833520589708161</v>
          </cell>
          <cell r="O38">
            <v>1.3155724311790977</v>
          </cell>
          <cell r="P38">
            <v>1.6595643391730561</v>
          </cell>
          <cell r="Q38">
            <v>1.8456780977959819</v>
          </cell>
          <cell r="R38">
            <v>2.0889420048213556</v>
          </cell>
        </row>
        <row r="39">
          <cell r="A39" t="str">
            <v xml:space="preserve">   Non-PRP current expenditures</v>
          </cell>
          <cell r="B39">
            <v>0</v>
          </cell>
          <cell r="C39">
            <v>0</v>
          </cell>
          <cell r="D39">
            <v>0</v>
          </cell>
          <cell r="E39">
            <v>0</v>
          </cell>
          <cell r="F39">
            <v>0.31979729771283433</v>
          </cell>
          <cell r="G39">
            <v>2.222300194931774</v>
          </cell>
          <cell r="H39">
            <v>0.33128105370834388</v>
          </cell>
          <cell r="I39">
            <v>0.43801739698197906</v>
          </cell>
          <cell r="J39">
            <v>0.64869074970685714</v>
          </cell>
          <cell r="K39">
            <v>0.51731999190800015</v>
          </cell>
          <cell r="L39">
            <v>0.32713091379627279</v>
          </cell>
          <cell r="M39">
            <v>0.19524283780208834</v>
          </cell>
          <cell r="N39">
            <v>0.9773620510072446</v>
          </cell>
          <cell r="O39">
            <v>0.71256282971008844</v>
          </cell>
          <cell r="P39">
            <v>0.77955689104264481</v>
          </cell>
          <cell r="Q39">
            <v>0.88701720041951071</v>
          </cell>
          <cell r="R39">
            <v>0.8902028882531684</v>
          </cell>
        </row>
        <row r="40">
          <cell r="A40" t="str">
            <v xml:space="preserve">   Of which: financial restructuring</v>
          </cell>
          <cell r="B40">
            <v>0</v>
          </cell>
          <cell r="C40">
            <v>0</v>
          </cell>
          <cell r="D40">
            <v>0</v>
          </cell>
          <cell r="E40">
            <v>0.48791956571603334</v>
          </cell>
          <cell r="F40">
            <v>0</v>
          </cell>
          <cell r="G40">
            <v>1.0168567251461988</v>
          </cell>
          <cell r="H40">
            <v>7.6800436880234926E-2</v>
          </cell>
          <cell r="I40">
            <v>0.18471748326616064</v>
          </cell>
          <cell r="J40">
            <v>0.26519290537682622</v>
          </cell>
          <cell r="K40">
            <v>0.13299668539238418</v>
          </cell>
          <cell r="L40">
            <v>0.20238298364077817</v>
          </cell>
          <cell r="M40">
            <v>6.9809059927483236E-2</v>
          </cell>
          <cell r="N40">
            <v>0.46757588901760527</v>
          </cell>
          <cell r="O40">
            <v>0.20280574531986742</v>
          </cell>
          <cell r="P40">
            <v>0.32080530495582088</v>
          </cell>
          <cell r="Q40">
            <v>0.42645057712476475</v>
          </cell>
          <cell r="R40">
            <v>0.45521738603855211</v>
          </cell>
        </row>
        <row r="41">
          <cell r="A41" t="str">
            <v xml:space="preserve">   PRP current expenditures</v>
          </cell>
          <cell r="B41">
            <v>0</v>
          </cell>
          <cell r="C41">
            <v>0</v>
          </cell>
          <cell r="D41">
            <v>0</v>
          </cell>
          <cell r="E41">
            <v>0</v>
          </cell>
          <cell r="F41">
            <v>0.26444776541638226</v>
          </cell>
          <cell r="G41">
            <v>0</v>
          </cell>
          <cell r="H41">
            <v>0.33170720152039562</v>
          </cell>
          <cell r="I41">
            <v>0.32721114662260142</v>
          </cell>
          <cell r="J41">
            <v>0.55338225604642499</v>
          </cell>
          <cell r="K41">
            <v>0.57929770778543754</v>
          </cell>
          <cell r="L41">
            <v>5.4148139421261135E-2</v>
          </cell>
          <cell r="M41">
            <v>2.3711893683571534E-2</v>
          </cell>
          <cell r="N41">
            <v>0.60755385314541377</v>
          </cell>
          <cell r="O41">
            <v>0.60300960146900917</v>
          </cell>
          <cell r="P41">
            <v>0.88000744813041143</v>
          </cell>
          <cell r="Q41">
            <v>0.95866089737647109</v>
          </cell>
          <cell r="R41">
            <v>1.1987391165681871</v>
          </cell>
        </row>
        <row r="42">
          <cell r="A42" t="str">
            <v>Contingency</v>
          </cell>
          <cell r="B42">
            <v>0</v>
          </cell>
          <cell r="C42">
            <v>0</v>
          </cell>
          <cell r="D42">
            <v>0.81389578163771714</v>
          </cell>
          <cell r="E42">
            <v>6.0860922088844714E-2</v>
          </cell>
          <cell r="F42">
            <v>0.17627596046813407</v>
          </cell>
          <cell r="G42">
            <v>3.1481481481481478E-2</v>
          </cell>
          <cell r="H42">
            <v>1.4661048579763846E-2</v>
          </cell>
          <cell r="I42">
            <v>5.1309760416218847E-2</v>
          </cell>
          <cell r="J42">
            <v>2.6389887443574921E-2</v>
          </cell>
          <cell r="K42">
            <v>5.1567046886914304E-2</v>
          </cell>
          <cell r="L42">
            <v>1.6615855057065691E-2</v>
          </cell>
          <cell r="M42">
            <v>7.7807690512130216E-3</v>
          </cell>
          <cell r="N42">
            <v>4.3005742500640612E-2</v>
          </cell>
          <cell r="O42">
            <v>5.9347815938127317E-2</v>
          </cell>
          <cell r="P42">
            <v>4.8120795743373135E-2</v>
          </cell>
          <cell r="Q42">
            <v>4.2645057712476474E-2</v>
          </cell>
          <cell r="R42">
            <v>4.5521738603855208E-2</v>
          </cell>
        </row>
        <row r="43">
          <cell r="A43" t="str">
            <v>Capital expenditure</v>
          </cell>
          <cell r="B43">
            <v>11.271340958063982</v>
          </cell>
          <cell r="C43">
            <v>10.54812834224599</v>
          </cell>
          <cell r="D43">
            <v>10.014888337468983</v>
          </cell>
          <cell r="E43">
            <v>11.905235611285267</v>
          </cell>
          <cell r="F43">
            <v>11.838986872935923</v>
          </cell>
          <cell r="G43">
            <v>11.378969294152048</v>
          </cell>
          <cell r="H43">
            <v>4.2655631696959215</v>
          </cell>
          <cell r="I43">
            <v>4.2307177436178778</v>
          </cell>
          <cell r="J43">
            <v>6.6066863222680672</v>
          </cell>
          <cell r="K43">
            <v>6.345636616359311</v>
          </cell>
          <cell r="L43">
            <v>2.5459959938236096</v>
          </cell>
          <cell r="M43">
            <v>2.6579613947796488</v>
          </cell>
          <cell r="N43">
            <v>9.1526823160916777</v>
          </cell>
          <cell r="O43">
            <v>9.0035980111389602</v>
          </cell>
          <cell r="P43">
            <v>8.3132251735620049</v>
          </cell>
          <cell r="Q43">
            <v>9.6052248926663104</v>
          </cell>
          <cell r="R43">
            <v>10.092526268732035</v>
          </cell>
        </row>
        <row r="44">
          <cell r="A44" t="str">
            <v>Domestically financed</v>
          </cell>
          <cell r="B44">
            <v>1.8730316592076908</v>
          </cell>
          <cell r="C44">
            <v>1.6577540106951874</v>
          </cell>
          <cell r="D44">
            <v>2.2630272952853598</v>
          </cell>
          <cell r="E44">
            <v>3.78001376252007</v>
          </cell>
          <cell r="F44">
            <v>2.5620437507303064</v>
          </cell>
          <cell r="G44">
            <v>2.4687768031189083</v>
          </cell>
          <cell r="H44">
            <v>0.91246628656263318</v>
          </cell>
          <cell r="I44">
            <v>0.88281797244019589</v>
          </cell>
          <cell r="J44">
            <v>1.5821477991696531</v>
          </cell>
          <cell r="K44">
            <v>1.3431007920822893</v>
          </cell>
          <cell r="L44">
            <v>0.76889185094304724</v>
          </cell>
          <cell r="M44">
            <v>0.95588303947962272</v>
          </cell>
          <cell r="N44">
            <v>2.3510396501127002</v>
          </cell>
          <cell r="O44">
            <v>2.2989838315619116</v>
          </cell>
          <cell r="P44">
            <v>2.1213828239752579</v>
          </cell>
          <cell r="Q44">
            <v>2.3414979687997084</v>
          </cell>
          <cell r="R44">
            <v>2.7401557654042845</v>
          </cell>
        </row>
        <row r="45">
          <cell r="A45" t="str">
            <v xml:space="preserve">Of which: HIPC financed </v>
          </cell>
          <cell r="B45">
            <v>0</v>
          </cell>
          <cell r="C45">
            <v>0</v>
          </cell>
          <cell r="D45">
            <v>0</v>
          </cell>
          <cell r="E45">
            <v>0.55432372505543237</v>
          </cell>
          <cell r="F45">
            <v>0.48732188213009597</v>
          </cell>
          <cell r="G45">
            <v>1.0377777777777777</v>
          </cell>
          <cell r="H45">
            <v>0.56195994686882556</v>
          </cell>
          <cell r="I45">
            <v>0.61421583362005838</v>
          </cell>
          <cell r="J45">
            <v>1.022269956917955</v>
          </cell>
          <cell r="K45">
            <v>0.82330262523147779</v>
          </cell>
          <cell r="L45">
            <v>0.45640039709452579</v>
          </cell>
          <cell r="M45">
            <v>0.6492079177105865</v>
          </cell>
          <cell r="N45">
            <v>1.4786703540124808</v>
          </cell>
          <cell r="O45">
            <v>1.4725105429420644</v>
          </cell>
          <cell r="P45">
            <v>1.3200111721956171</v>
          </cell>
          <cell r="Q45">
            <v>1.4379913460647069</v>
          </cell>
          <cell r="R45">
            <v>1.7981086748522808</v>
          </cell>
        </row>
        <row r="46">
          <cell r="A46" t="str">
            <v xml:space="preserve">Foreign financed </v>
          </cell>
          <cell r="B46">
            <v>9.3983092988562902</v>
          </cell>
          <cell r="C46">
            <v>8.9037433155080219</v>
          </cell>
          <cell r="D46">
            <v>7.7518610421836236</v>
          </cell>
          <cell r="E46">
            <v>8.1252218487651948</v>
          </cell>
          <cell r="F46">
            <v>9.2769431222056173</v>
          </cell>
          <cell r="G46">
            <v>8.910192491033138</v>
          </cell>
          <cell r="H46">
            <v>3.3530968831332886</v>
          </cell>
          <cell r="I46">
            <v>3.3478997711776821</v>
          </cell>
          <cell r="J46">
            <v>5.0245385230984141</v>
          </cell>
          <cell r="K46">
            <v>5.0025358242770226</v>
          </cell>
          <cell r="L46">
            <v>1.7771041428805625</v>
          </cell>
          <cell r="M46">
            <v>1.702078355300026</v>
          </cell>
          <cell r="N46">
            <v>6.801642665978977</v>
          </cell>
          <cell r="O46">
            <v>6.7046141795770495</v>
          </cell>
          <cell r="P46">
            <v>6.1918423495867483</v>
          </cell>
          <cell r="Q46">
            <v>7.263726923866602</v>
          </cell>
          <cell r="R46">
            <v>7.3523705033277515</v>
          </cell>
        </row>
        <row r="48">
          <cell r="A48" t="str">
            <v>Change in balances and statistical discrepancy (overfinancing -) 3/</v>
          </cell>
          <cell r="B48">
            <v>0.76247306481021049</v>
          </cell>
          <cell r="C48">
            <v>-0.32085561497326204</v>
          </cell>
          <cell r="D48">
            <v>-1.1315136476426799</v>
          </cell>
          <cell r="E48">
            <v>-0.81249294288554175</v>
          </cell>
          <cell r="F48">
            <v>-1.2530667640203472</v>
          </cell>
          <cell r="G48">
            <v>-0.56762786652342745</v>
          </cell>
          <cell r="H48">
            <v>-0.27389398616741817</v>
          </cell>
          <cell r="I48">
            <v>0.32744026594341502</v>
          </cell>
          <cell r="J48">
            <v>-0.2738939861674175</v>
          </cell>
          <cell r="K48">
            <v>0.67938865722995201</v>
          </cell>
          <cell r="L48">
            <v>-7.77825183667626E-16</v>
          </cell>
          <cell r="M48">
            <v>-0.95171557402240758</v>
          </cell>
          <cell r="N48">
            <v>-0.27389398616742228</v>
          </cell>
          <cell r="O48">
            <v>-0.27232691679245552</v>
          </cell>
          <cell r="P48">
            <v>-2.6911781480051483E-3</v>
          </cell>
          <cell r="Q48">
            <v>0</v>
          </cell>
          <cell r="R48">
            <v>0</v>
          </cell>
        </row>
        <row r="50">
          <cell r="A50" t="str">
            <v>Additional grants/measures /4</v>
          </cell>
          <cell r="G50" t="str">
            <v>...</v>
          </cell>
          <cell r="J50" t="str">
            <v>...</v>
          </cell>
          <cell r="K50" t="str">
            <v>...</v>
          </cell>
          <cell r="N50" t="str">
            <v>...</v>
          </cell>
          <cell r="O50" t="str">
            <v>...</v>
          </cell>
          <cell r="P50">
            <v>0</v>
          </cell>
          <cell r="Q50">
            <v>1.8300181684155468</v>
          </cell>
          <cell r="R50">
            <v>1.4620664141494999</v>
          </cell>
        </row>
        <row r="52">
          <cell r="A52" t="str">
            <v>Overall balance (cash basis)</v>
          </cell>
          <cell r="B52">
            <v>-4.4256588761810045</v>
          </cell>
          <cell r="C52">
            <v>-3.9705882352941173</v>
          </cell>
          <cell r="D52">
            <v>-7.0272952853598012</v>
          </cell>
          <cell r="E52">
            <v>-8.0757752863368761</v>
          </cell>
          <cell r="F52">
            <v>-6.3385521025442326</v>
          </cell>
          <cell r="G52">
            <v>-6.5764786421569479</v>
          </cell>
          <cell r="H52">
            <v>-1.7948189766285347</v>
          </cell>
          <cell r="I52">
            <v>-1.4639673067461096</v>
          </cell>
          <cell r="J52">
            <v>-2.6331218308958548</v>
          </cell>
          <cell r="K52">
            <v>-1.5894481722766627</v>
          </cell>
          <cell r="L52">
            <v>-0.80318361888679823</v>
          </cell>
          <cell r="M52">
            <v>-1.6709744038984862</v>
          </cell>
          <cell r="N52">
            <v>-3.4363054497826533</v>
          </cell>
          <cell r="O52">
            <v>-3.2604225761751491</v>
          </cell>
          <cell r="P52">
            <v>-2.1977312787764158</v>
          </cell>
          <cell r="Q52">
            <v>-2.582795487078128</v>
          </cell>
          <cell r="R52">
            <v>-2.0371580953217916</v>
          </cell>
        </row>
        <row r="53">
          <cell r="A53" t="str">
            <v>Overall balance excluding grants</v>
          </cell>
          <cell r="B53">
            <v>-11.022708436930218</v>
          </cell>
          <cell r="C53">
            <v>-11.951871657754012</v>
          </cell>
          <cell r="D53">
            <v>-12.734491315136475</v>
          </cell>
          <cell r="E53">
            <v>-13.863047232968881</v>
          </cell>
          <cell r="F53">
            <v>-13.387076391579489</v>
          </cell>
          <cell r="G53">
            <v>-12.949538982261204</v>
          </cell>
          <cell r="H53">
            <v>-4.5135706475345483</v>
          </cell>
          <cell r="I53">
            <v>-3.7890912447826026</v>
          </cell>
          <cell r="J53">
            <v>-6.7878364167821452</v>
          </cell>
          <cell r="K53">
            <v>-5.5471954888123554</v>
          </cell>
          <cell r="L53">
            <v>-2.0757587259973458</v>
          </cell>
          <cell r="M53">
            <v>-3.0313635283015974</v>
          </cell>
          <cell r="N53">
            <v>-8.8635951427795092</v>
          </cell>
          <cell r="O53">
            <v>-8.5785590171139532</v>
          </cell>
          <cell r="P53">
            <v>-8.7223646608049314</v>
          </cell>
          <cell r="Q53">
            <v>-11.443962175238246</v>
          </cell>
          <cell r="R53">
            <v>-10.240090522609648</v>
          </cell>
        </row>
        <row r="54">
          <cell r="A54" t="str">
            <v xml:space="preserve">   Domestic balance</v>
          </cell>
          <cell r="B54">
            <v>0.41438753522294053</v>
          </cell>
          <cell r="C54">
            <v>0.41443850267379684</v>
          </cell>
          <cell r="D54">
            <v>-3.3250620347394539</v>
          </cell>
          <cell r="E54">
            <v>-4.6380147717715419</v>
          </cell>
          <cell r="F54">
            <v>-2.8186441824566537</v>
          </cell>
          <cell r="G54">
            <v>-2.9233620857699738</v>
          </cell>
          <cell r="H54">
            <v>-0.42567459701390525</v>
          </cell>
          <cell r="I54">
            <v>-0.35592334416121274</v>
          </cell>
          <cell r="J54">
            <v>-0.86908330021723823</v>
          </cell>
          <cell r="K54">
            <v>-0.68290253808686374</v>
          </cell>
          <cell r="L54">
            <v>-8.6737641033311344E-2</v>
          </cell>
          <cell r="M54">
            <v>-0.15581768101959251</v>
          </cell>
          <cell r="N54">
            <v>-0.95582094125054207</v>
          </cell>
          <cell r="O54">
            <v>-0.83872021910645633</v>
          </cell>
          <cell r="P54">
            <v>-1.9127432373509816</v>
          </cell>
          <cell r="Q54">
            <v>-3.5677365333409412</v>
          </cell>
          <cell r="R54">
            <v>-2.3592329058982444</v>
          </cell>
        </row>
        <row r="55">
          <cell r="A55" t="str">
            <v xml:space="preserve">   Domestic primary balance </v>
          </cell>
          <cell r="B55" t="e">
            <v>#VALUE!</v>
          </cell>
          <cell r="C55">
            <v>1.8181818181818181</v>
          </cell>
          <cell r="D55">
            <v>-1.935483870967742</v>
          </cell>
          <cell r="E55">
            <v>-3.0565941738665034</v>
          </cell>
          <cell r="F55">
            <v>-5.2022410410627502E-2</v>
          </cell>
          <cell r="G55">
            <v>-0.17746052631578332</v>
          </cell>
          <cell r="H55">
            <v>1.0724420238057186</v>
          </cell>
          <cell r="I55">
            <v>1.0349449221167781</v>
          </cell>
          <cell r="J55">
            <v>1.5376773356600406</v>
          </cell>
          <cell r="K55">
            <v>1.5836510480695918</v>
          </cell>
          <cell r="L55">
            <v>0.84922079927556571</v>
          </cell>
          <cell r="M55">
            <v>0.51486904965686731</v>
          </cell>
          <cell r="N55">
            <v>2.3868981349356138</v>
          </cell>
          <cell r="O55">
            <v>2.0985200977264595</v>
          </cell>
          <cell r="P55">
            <v>0.81410185477349595</v>
          </cell>
          <cell r="Q55">
            <v>-1.3103914784271866</v>
          </cell>
          <cell r="R55">
            <v>-0.49284162314018082</v>
          </cell>
        </row>
        <row r="57">
          <cell r="A57" t="str">
            <v>Financing</v>
          </cell>
          <cell r="B57">
            <v>4.4256588761810045</v>
          </cell>
          <cell r="C57">
            <v>3.9705882352941173</v>
          </cell>
          <cell r="D57">
            <v>7.0272952853598012</v>
          </cell>
          <cell r="E57">
            <v>8.0757752863368761</v>
          </cell>
          <cell r="F57">
            <v>6.3385521025442326</v>
          </cell>
          <cell r="G57">
            <v>6.5764786421569479</v>
          </cell>
          <cell r="H57">
            <v>1.7948189766285347</v>
          </cell>
          <cell r="I57">
            <v>1.4639673067461096</v>
          </cell>
          <cell r="J57">
            <v>2.6331218308958548</v>
          </cell>
          <cell r="K57">
            <v>1.5894481722766616</v>
          </cell>
          <cell r="L57">
            <v>0.80318361888679823</v>
          </cell>
          <cell r="M57">
            <v>1.6709744038984862</v>
          </cell>
          <cell r="N57">
            <v>3.4363054497826533</v>
          </cell>
          <cell r="O57">
            <v>3.2604225761751473</v>
          </cell>
          <cell r="P57">
            <v>2.1977312787764158</v>
          </cell>
          <cell r="Q57">
            <v>2.5827954870781191</v>
          </cell>
          <cell r="R57">
            <v>2.0371580953217934</v>
          </cell>
        </row>
        <row r="58">
          <cell r="A58" t="str">
            <v>Domestic 5/</v>
          </cell>
          <cell r="B58">
            <v>3.6466103099618765</v>
          </cell>
          <cell r="C58">
            <v>0.96256684491978617</v>
          </cell>
          <cell r="D58">
            <v>1.7568238213399503</v>
          </cell>
          <cell r="E58">
            <v>4.5056961541402245</v>
          </cell>
          <cell r="F58">
            <v>2.0744297460686449</v>
          </cell>
          <cell r="G58">
            <v>5.0733961988304088</v>
          </cell>
          <cell r="H58">
            <v>1.6969400145726943</v>
          </cell>
          <cell r="I58">
            <v>1.2146131802848661</v>
          </cell>
          <cell r="J58">
            <v>2.2556237057855619</v>
          </cell>
          <cell r="K58">
            <v>1.2059161475839946</v>
          </cell>
          <cell r="L58">
            <v>-1.5638451818414768E-2</v>
          </cell>
          <cell r="M58">
            <v>0.93415165889503704</v>
          </cell>
          <cell r="N58">
            <v>2.2399852539671476</v>
          </cell>
          <cell r="O58">
            <v>2.1400678064790313</v>
          </cell>
          <cell r="P58">
            <v>1.605666652883218</v>
          </cell>
          <cell r="Q58">
            <v>1.17</v>
          </cell>
          <cell r="R58">
            <v>0.62</v>
          </cell>
        </row>
        <row r="59">
          <cell r="A59" t="str">
            <v xml:space="preserve">  Bank</v>
          </cell>
          <cell r="B59">
            <v>3.712912315597547</v>
          </cell>
          <cell r="C59">
            <v>0.46791443850267378</v>
          </cell>
          <cell r="D59">
            <v>1.3796526054590572</v>
          </cell>
          <cell r="E59">
            <v>3.6929428855417079</v>
          </cell>
          <cell r="F59">
            <v>0.55470870771141922</v>
          </cell>
          <cell r="G59">
            <v>4.772799220272903</v>
          </cell>
          <cell r="H59">
            <v>1.4145528365542728</v>
          </cell>
          <cell r="I59">
            <v>1.2632005025974795</v>
          </cell>
          <cell r="J59">
            <v>1.8094237449692456</v>
          </cell>
          <cell r="K59">
            <v>0.76796643990748759</v>
          </cell>
          <cell r="L59">
            <v>-0.11337877568350707</v>
          </cell>
          <cell r="M59">
            <v>0.82911127670366125</v>
          </cell>
          <cell r="N59">
            <v>1.6960449692857389</v>
          </cell>
          <cell r="O59">
            <v>1.5970777166111487</v>
          </cell>
          <cell r="P59" t="str">
            <v>...</v>
          </cell>
          <cell r="Q59" t="str">
            <v>...</v>
          </cell>
          <cell r="R59" t="str">
            <v>...</v>
          </cell>
        </row>
        <row r="60">
          <cell r="A60" t="str">
            <v xml:space="preserve">  Nonbank</v>
          </cell>
          <cell r="B60">
            <v>-4.9726504226752857E-2</v>
          </cell>
          <cell r="C60">
            <v>0.49465240641711233</v>
          </cell>
          <cell r="D60">
            <v>0.37717121588089331</v>
          </cell>
          <cell r="E60">
            <v>0.8127532685985166</v>
          </cell>
          <cell r="F60">
            <v>1.5197210383572259</v>
          </cell>
          <cell r="G60">
            <v>0.30059697855750517</v>
          </cell>
          <cell r="H60">
            <v>0.28238717801842139</v>
          </cell>
          <cell r="I60">
            <v>-4.8587322312613535E-2</v>
          </cell>
          <cell r="J60">
            <v>0.44619996081631608</v>
          </cell>
          <cell r="K60">
            <v>0.43794970767650698</v>
          </cell>
          <cell r="L60">
            <v>9.7740323865092293E-2</v>
          </cell>
          <cell r="M60">
            <v>0.10504038219137579</v>
          </cell>
          <cell r="N60">
            <v>0.54394028468140831</v>
          </cell>
          <cell r="O60">
            <v>0.54299008986788277</v>
          </cell>
          <cell r="P60" t="str">
            <v>...</v>
          </cell>
          <cell r="Q60" t="str">
            <v>...</v>
          </cell>
          <cell r="R60" t="str">
            <v>...</v>
          </cell>
        </row>
        <row r="61">
          <cell r="A61" t="str">
            <v>External</v>
          </cell>
          <cell r="B61">
            <v>0.77904856621912821</v>
          </cell>
          <cell r="C61">
            <v>3.0213903743315509</v>
          </cell>
          <cell r="D61">
            <v>5.2704714640198516</v>
          </cell>
          <cell r="E61">
            <v>3.5700791321966512</v>
          </cell>
          <cell r="F61">
            <v>4.2641223564755872</v>
          </cell>
          <cell r="G61">
            <v>1.50308244332654</v>
          </cell>
          <cell r="H61">
            <v>9.7878962055840443E-2</v>
          </cell>
          <cell r="I61">
            <v>0.24935412646124366</v>
          </cell>
          <cell r="J61">
            <v>0.37749812511029268</v>
          </cell>
          <cell r="K61">
            <v>0.38353202469266712</v>
          </cell>
          <cell r="L61">
            <v>0.81882207070521296</v>
          </cell>
          <cell r="M61">
            <v>0.73682274500344924</v>
          </cell>
          <cell r="N61">
            <v>1.1963201958155056</v>
          </cell>
          <cell r="O61">
            <v>1.1203547696961165</v>
          </cell>
          <cell r="P61">
            <v>0.59206462589319786</v>
          </cell>
          <cell r="Q61">
            <v>1.412795487078119</v>
          </cell>
          <cell r="R61">
            <v>1.417158095321793</v>
          </cell>
        </row>
        <row r="62">
          <cell r="A62" t="str">
            <v xml:space="preserve">  Program loans</v>
          </cell>
          <cell r="B62">
            <v>0</v>
          </cell>
          <cell r="C62">
            <v>3.5561497326203209</v>
          </cell>
          <cell r="D62">
            <v>4.7543424317617866</v>
          </cell>
          <cell r="E62">
            <v>1.2591955807018886</v>
          </cell>
          <cell r="F62">
            <v>1.8154364522794779</v>
          </cell>
          <cell r="G62">
            <v>0.22554494152046783</v>
          </cell>
          <cell r="H62">
            <v>0.13019740933248489</v>
          </cell>
          <cell r="I62">
            <v>1.2529785568163507E-2</v>
          </cell>
          <cell r="J62">
            <v>0.30248875549823873</v>
          </cell>
          <cell r="K62">
            <v>1.2468161030147886E-2</v>
          </cell>
          <cell r="L62">
            <v>0.40487951757875834</v>
          </cell>
          <cell r="M62">
            <v>0.57727392975521696</v>
          </cell>
          <cell r="N62">
            <v>0.70736827307699712</v>
          </cell>
          <cell r="O62">
            <v>0.58974209078536488</v>
          </cell>
          <cell r="P62">
            <v>0.61475797752052697</v>
          </cell>
          <cell r="Q62">
            <v>0.5966141670956252</v>
          </cell>
          <cell r="R62">
            <v>0.59704960501534055</v>
          </cell>
        </row>
        <row r="63">
          <cell r="A63" t="str">
            <v xml:space="preserve">  Project loans</v>
          </cell>
          <cell r="B63">
            <v>2.8012597381070776</v>
          </cell>
          <cell r="C63">
            <v>2.7941176470588238</v>
          </cell>
          <cell r="D63">
            <v>2.8684863523573201</v>
          </cell>
          <cell r="E63">
            <v>3.3177938300583634</v>
          </cell>
          <cell r="F63">
            <v>2.9679352318222914</v>
          </cell>
          <cell r="G63">
            <v>3.0854886898635474</v>
          </cell>
          <cell r="H63">
            <v>1.0360692616423082</v>
          </cell>
          <cell r="I63">
            <v>1.0227758331411887</v>
          </cell>
          <cell r="J63">
            <v>1.5724583849815481</v>
          </cell>
          <cell r="K63">
            <v>1.532003206206888</v>
          </cell>
          <cell r="L63">
            <v>0.56903764952097635</v>
          </cell>
          <cell r="M63">
            <v>0.54523414927664782</v>
          </cell>
          <cell r="N63">
            <v>2.1414960345025245</v>
          </cell>
          <cell r="O63">
            <v>2.0772373554835357</v>
          </cell>
          <cell r="P63">
            <v>1.2084385386689216</v>
          </cell>
          <cell r="Q63">
            <v>1.3449099020969177</v>
          </cell>
          <cell r="R63">
            <v>1.3028250854703165</v>
          </cell>
        </row>
        <row r="64">
          <cell r="A64" t="str">
            <v xml:space="preserve">  Amortization 2/</v>
          </cell>
          <cell r="B64">
            <v>-2.0387866732968671</v>
          </cell>
          <cell r="C64">
            <v>-3.3288770053475933</v>
          </cell>
          <cell r="D64">
            <v>-2.3523573200992556</v>
          </cell>
          <cell r="E64">
            <v>-1.0069102785636006</v>
          </cell>
          <cell r="F64">
            <v>-0.51924932762618159</v>
          </cell>
          <cell r="G64">
            <v>-1.8079511880574755</v>
          </cell>
          <cell r="H64">
            <v>-1.0683877089189528</v>
          </cell>
          <cell r="I64">
            <v>-0.78595149224810856</v>
          </cell>
          <cell r="J64">
            <v>-1.4974490153694946</v>
          </cell>
          <cell r="K64">
            <v>-1.1609393425443688</v>
          </cell>
          <cell r="L64">
            <v>-0.15509509639452171</v>
          </cell>
          <cell r="M64">
            <v>-0.38568533402841532</v>
          </cell>
          <cell r="N64">
            <v>-1.6525441117640163</v>
          </cell>
          <cell r="O64">
            <v>-1.5466246765727842</v>
          </cell>
          <cell r="P64">
            <v>-1.2311318902962507</v>
          </cell>
          <cell r="Q64">
            <v>-0.52872858211442386</v>
          </cell>
          <cell r="R64">
            <v>-0.48271659516386417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0.3512902728688726</v>
          </cell>
          <cell r="Q65">
            <v>0.50560522635222471</v>
          </cell>
          <cell r="R65">
            <v>0.47135495132790045</v>
          </cell>
        </row>
        <row r="67">
          <cell r="A67" t="str">
            <v xml:space="preserve">Financing gap </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8">
          <cell r="B68">
            <v>0</v>
          </cell>
          <cell r="C68">
            <v>0</v>
          </cell>
          <cell r="D68">
            <v>0</v>
          </cell>
          <cell r="E68">
            <v>0</v>
          </cell>
          <cell r="F68">
            <v>0</v>
          </cell>
          <cell r="H68">
            <v>0</v>
          </cell>
          <cell r="I68">
            <v>0</v>
          </cell>
        </row>
        <row r="69">
          <cell r="A69" t="str">
            <v>Memorandum items:</v>
          </cell>
          <cell r="B69">
            <v>0</v>
          </cell>
          <cell r="C69">
            <v>0</v>
          </cell>
          <cell r="D69">
            <v>0</v>
          </cell>
          <cell r="E69">
            <v>0</v>
          </cell>
          <cell r="F69">
            <v>0</v>
          </cell>
          <cell r="H69">
            <v>0</v>
          </cell>
          <cell r="I69">
            <v>0</v>
          </cell>
        </row>
        <row r="70">
          <cell r="A70" t="str">
            <v>Priority poverty-reducing spending 6/</v>
          </cell>
          <cell r="B70">
            <v>0</v>
          </cell>
          <cell r="C70">
            <v>0</v>
          </cell>
          <cell r="D70">
            <v>0</v>
          </cell>
          <cell r="E70">
            <v>1.4221270739353162</v>
          </cell>
          <cell r="F70">
            <v>0.94672300019064837</v>
          </cell>
          <cell r="G70">
            <v>1.0377777777777777</v>
          </cell>
          <cell r="H70">
            <v>0.89366714838922112</v>
          </cell>
          <cell r="I70">
            <v>0.94142698024265981</v>
          </cell>
          <cell r="J70">
            <v>1.5756522129643802</v>
          </cell>
          <cell r="K70">
            <v>1.4026003330169152</v>
          </cell>
          <cell r="L70">
            <v>0.51054853651578691</v>
          </cell>
          <cell r="M70">
            <v>0.67291981139415813</v>
          </cell>
          <cell r="N70">
            <v>2.0862242071578949</v>
          </cell>
          <cell r="O70">
            <v>2.0755201444110734</v>
          </cell>
          <cell r="P70" t="str">
            <v>...</v>
          </cell>
          <cell r="Q70" t="str">
            <v>...</v>
          </cell>
          <cell r="R70" t="str">
            <v>...</v>
          </cell>
        </row>
        <row r="71">
          <cell r="A71" t="str">
            <v>External budget support</v>
          </cell>
          <cell r="B71">
            <v>0</v>
          </cell>
          <cell r="C71">
            <v>0</v>
          </cell>
          <cell r="D71">
            <v>5.7468982630272958</v>
          </cell>
          <cell r="E71">
            <v>2.0784767744730739</v>
          </cell>
          <cell r="F71">
            <v>3.8080196149517533</v>
          </cell>
          <cell r="G71">
            <v>1.3415293469785576</v>
          </cell>
          <cell r="H71">
            <v>0.53192145874751784</v>
          </cell>
          <cell r="I71">
            <v>1.2529785568163507E-2</v>
          </cell>
          <cell r="J71">
            <v>0.94061458951670218</v>
          </cell>
          <cell r="K71">
            <v>0.49968285949570601</v>
          </cell>
          <cell r="L71">
            <v>0.40487951757875834</v>
          </cell>
          <cell r="M71">
            <v>0.78081884813494962</v>
          </cell>
          <cell r="N71">
            <v>1.3454941070954607</v>
          </cell>
          <cell r="O71">
            <v>1.2805017076306555</v>
          </cell>
          <cell r="P71">
            <v>2.1586787267792213</v>
          </cell>
          <cell r="Q71">
            <v>1.7089456650705195</v>
          </cell>
          <cell r="R71">
            <v>1.2883702002962614</v>
          </cell>
        </row>
        <row r="72">
          <cell r="A72" t="str">
            <v>External debt service</v>
          </cell>
          <cell r="B72">
            <v>0</v>
          </cell>
          <cell r="C72">
            <v>4.759358288770053</v>
          </cell>
          <cell r="D72">
            <v>4.0099255583126556</v>
          </cell>
          <cell r="E72">
            <v>1.9538040013252793</v>
          </cell>
          <cell r="F72">
            <v>1.8107384145433976</v>
          </cell>
          <cell r="G72">
            <v>2.9239355935155653</v>
          </cell>
          <cell r="H72">
            <v>1.5292928901388889</v>
          </cell>
          <cell r="I72">
            <v>1.1986598876352323</v>
          </cell>
          <cell r="J72">
            <v>2.1177696226685696</v>
          </cell>
          <cell r="K72">
            <v>1.7020851262227874</v>
          </cell>
          <cell r="L72">
            <v>0.36701203847799296</v>
          </cell>
          <cell r="M72">
            <v>0.60743725198798648</v>
          </cell>
          <cell r="N72">
            <v>2.4847816611465627</v>
          </cell>
          <cell r="O72">
            <v>2.3095223782107741</v>
          </cell>
          <cell r="P72">
            <v>1.84891096416345</v>
          </cell>
          <cell r="Q72">
            <v>1.1412273001451276</v>
          </cell>
          <cell r="R72">
            <v>1.011203708547517</v>
          </cell>
        </row>
        <row r="73">
          <cell r="A73" t="str">
            <v>Stock of domestic arrears (end period) 7/</v>
          </cell>
          <cell r="B73">
            <v>0</v>
          </cell>
          <cell r="C73">
            <v>0</v>
          </cell>
          <cell r="D73">
            <v>0</v>
          </cell>
          <cell r="E73">
            <v>2.6470678186405685</v>
          </cell>
          <cell r="F73">
            <v>3.6993536404617382</v>
          </cell>
          <cell r="G73">
            <v>3.6403508771929829</v>
          </cell>
          <cell r="H73">
            <v>2.7637835898684417</v>
          </cell>
          <cell r="I73">
            <v>2.8031729403860743</v>
          </cell>
          <cell r="J73">
            <v>2.6651831511533373</v>
          </cell>
          <cell r="K73">
            <v>2.7049065529636946</v>
          </cell>
          <cell r="L73">
            <v>2.6206135634708549</v>
          </cell>
          <cell r="M73">
            <v>2.6077247475140437</v>
          </cell>
          <cell r="N73">
            <v>2.6194406795844736</v>
          </cell>
          <cell r="O73">
            <v>2.6077247475140437</v>
          </cell>
          <cell r="P73">
            <v>1.6984502195377675</v>
          </cell>
          <cell r="Q73">
            <v>0.97022244635629806</v>
          </cell>
          <cell r="R73">
            <v>0.56674564561799734</v>
          </cell>
        </row>
        <row r="74">
          <cell r="A74" t="str">
            <v>Stock of domestic debt (end period) 8/</v>
          </cell>
          <cell r="B74">
            <v>0</v>
          </cell>
          <cell r="C74">
            <v>8.4371612165775449</v>
          </cell>
          <cell r="D74">
            <v>7.6694755235732046</v>
          </cell>
          <cell r="E74">
            <v>22.101431569691872</v>
          </cell>
          <cell r="F74">
            <v>20.960537228710418</v>
          </cell>
          <cell r="G74">
            <v>21.837662545994156</v>
          </cell>
          <cell r="H74" t="str">
            <v>...</v>
          </cell>
          <cell r="I74" t="str">
            <v>...</v>
          </cell>
          <cell r="J74">
            <v>19.774944787020111</v>
          </cell>
          <cell r="K74">
            <v>18.639072939565136</v>
          </cell>
          <cell r="L74" t="str">
            <v>...</v>
          </cell>
          <cell r="M74" t="str">
            <v>...</v>
          </cell>
          <cell r="N74">
            <v>19.759306335201696</v>
          </cell>
          <cell r="O74">
            <v>19.573224598460172</v>
          </cell>
          <cell r="P74">
            <v>17.745958814103101</v>
          </cell>
          <cell r="Q74">
            <v>16.896619356556993</v>
          </cell>
          <cell r="R74">
            <v>15.650336669255596</v>
          </cell>
        </row>
        <row r="75">
          <cell r="A75" t="str">
            <v>GDP (annual; in billions of kwacha)</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3"/>
      <sheetData sheetId="4"/>
      <sheetData sheetId="5" refreshError="1">
        <row r="2">
          <cell r="B2" t="str">
            <v>Table 6: Zambia: Balance of Payments, 2000-07</v>
          </cell>
        </row>
        <row r="3">
          <cell r="B3" t="str">
            <v>(In millions of U.S. dollars, unless otherwise indicated)</v>
          </cell>
        </row>
        <row r="5">
          <cell r="D5">
            <v>2000</v>
          </cell>
          <cell r="E5">
            <v>2001</v>
          </cell>
          <cell r="F5">
            <v>2002</v>
          </cell>
          <cell r="G5">
            <v>2003</v>
          </cell>
          <cell r="I5">
            <v>2004</v>
          </cell>
          <cell r="K5">
            <v>2005</v>
          </cell>
          <cell r="L5">
            <v>2006</v>
          </cell>
          <cell r="M5">
            <v>2007</v>
          </cell>
          <cell r="N5">
            <v>2008</v>
          </cell>
          <cell r="O5">
            <v>2009</v>
          </cell>
          <cell r="P5">
            <v>2010</v>
          </cell>
        </row>
        <row r="6">
          <cell r="G6" t="str">
            <v>Prel.</v>
          </cell>
          <cell r="I6" t="str">
            <v>Prog.</v>
          </cell>
          <cell r="J6" t="str">
            <v>Proj.</v>
          </cell>
          <cell r="K6" t="str">
            <v>Proj.</v>
          </cell>
          <cell r="L6" t="str">
            <v>Proj.</v>
          </cell>
          <cell r="M6" t="str">
            <v>Proj.</v>
          </cell>
          <cell r="N6" t="str">
            <v>Proj.</v>
          </cell>
          <cell r="O6" t="str">
            <v>Proj.</v>
          </cell>
          <cell r="P6" t="str">
            <v>Proj.</v>
          </cell>
        </row>
        <row r="8">
          <cell r="B8" t="str">
            <v>Current account balance 1/</v>
          </cell>
          <cell r="D8">
            <v>-621.71698109389854</v>
          </cell>
          <cell r="E8">
            <v>-758.0615207411347</v>
          </cell>
          <cell r="F8">
            <v>-651.9063235001106</v>
          </cell>
          <cell r="G8">
            <v>-699.48904078562907</v>
          </cell>
          <cell r="I8">
            <v>-588.91465832887889</v>
          </cell>
          <cell r="J8">
            <v>-696.54713534240204</v>
          </cell>
          <cell r="K8">
            <v>-661.91533358966456</v>
          </cell>
          <cell r="L8">
            <v>-783.5672930125944</v>
          </cell>
          <cell r="M8">
            <v>-808.7651201572985</v>
          </cell>
          <cell r="N8">
            <v>-612.44305337964238</v>
          </cell>
          <cell r="O8">
            <v>-592.6291028293449</v>
          </cell>
          <cell r="P8">
            <v>-607.16535191471849</v>
          </cell>
        </row>
        <row r="9">
          <cell r="B9" t="str">
            <v>Trade balance on goods and nonfactor services</v>
          </cell>
          <cell r="D9">
            <v>-445.75022420075038</v>
          </cell>
          <cell r="E9">
            <v>-569.91335200195999</v>
          </cell>
          <cell r="F9">
            <v>-504.27616001819297</v>
          </cell>
          <cell r="G9">
            <v>-549.01900000000001</v>
          </cell>
          <cell r="I9">
            <v>-432.52692739864307</v>
          </cell>
          <cell r="J9">
            <v>-507</v>
          </cell>
          <cell r="K9">
            <v>-350.89723209951808</v>
          </cell>
          <cell r="L9">
            <v>-405.02760509475024</v>
          </cell>
          <cell r="M9">
            <v>-370.00642191764433</v>
          </cell>
          <cell r="N9">
            <v>-282.65780751428167</v>
          </cell>
          <cell r="O9">
            <v>-241.74055407525012</v>
          </cell>
          <cell r="P9">
            <v>-307.41024031820041</v>
          </cell>
        </row>
        <row r="10">
          <cell r="B10" t="str">
            <v>Receipts</v>
          </cell>
          <cell r="D10">
            <v>872.24977579924962</v>
          </cell>
          <cell r="E10">
            <v>1055.08664799804</v>
          </cell>
          <cell r="F10">
            <v>1080.2787588000001</v>
          </cell>
          <cell r="G10">
            <v>1246.481</v>
          </cell>
          <cell r="I10">
            <v>1609.0879458863985</v>
          </cell>
          <cell r="J10">
            <v>1794</v>
          </cell>
          <cell r="K10">
            <v>1924.0425675492436</v>
          </cell>
          <cell r="L10">
            <v>2026.7098704670946</v>
          </cell>
          <cell r="M10">
            <v>2083.915559802429</v>
          </cell>
          <cell r="N10">
            <v>2194.0605398559928</v>
          </cell>
          <cell r="O10">
            <v>2310.3713572711945</v>
          </cell>
          <cell r="P10">
            <v>2418.0208630042171</v>
          </cell>
        </row>
        <row r="11">
          <cell r="B11" t="str">
            <v>Payments</v>
          </cell>
          <cell r="D11">
            <v>-1318</v>
          </cell>
          <cell r="E11">
            <v>-1625</v>
          </cell>
          <cell r="F11">
            <v>-1584.5549188181931</v>
          </cell>
          <cell r="G11">
            <v>18.3</v>
          </cell>
          <cell r="I11">
            <v>-2041.6148732850415</v>
          </cell>
          <cell r="J11">
            <v>-2301</v>
          </cell>
          <cell r="K11">
            <v>-2274.9397996487614</v>
          </cell>
          <cell r="L11">
            <v>-2431.7374755618448</v>
          </cell>
          <cell r="M11">
            <v>-2453.9219817200728</v>
          </cell>
          <cell r="N11">
            <v>-2476.7183473702744</v>
          </cell>
          <cell r="O11">
            <v>-2552.1119113464447</v>
          </cell>
          <cell r="P11">
            <v>-2725.4311033224176</v>
          </cell>
        </row>
        <row r="12">
          <cell r="B12" t="str">
            <v>Metal</v>
          </cell>
          <cell r="D12">
            <v>171.43862762747762</v>
          </cell>
          <cell r="E12">
            <v>78.788720034804356</v>
          </cell>
          <cell r="F12">
            <v>175.89626302840372</v>
          </cell>
          <cell r="G12">
            <v>288.85588128271576</v>
          </cell>
          <cell r="I12">
            <v>573.70993807394245</v>
          </cell>
          <cell r="J12">
            <v>554.95052668990627</v>
          </cell>
          <cell r="K12">
            <v>719.51763157697587</v>
          </cell>
          <cell r="L12">
            <v>757.85898006965999</v>
          </cell>
          <cell r="M12">
            <v>734.52853888150128</v>
          </cell>
          <cell r="N12">
            <v>818.04538967347389</v>
          </cell>
          <cell r="O12">
            <v>853.299169850819</v>
          </cell>
          <cell r="P12">
            <v>865.3101439004887</v>
          </cell>
        </row>
        <row r="13">
          <cell r="B13" t="str">
            <v>Nonmetal</v>
          </cell>
          <cell r="D13">
            <v>-628.18885182822783</v>
          </cell>
          <cell r="E13">
            <v>-675.70207203676421</v>
          </cell>
          <cell r="F13">
            <v>-708.1724230465968</v>
          </cell>
          <cell r="G13">
            <v>-866.87488128271571</v>
          </cell>
          <cell r="I13">
            <v>-1036.6868654725856</v>
          </cell>
          <cell r="J13">
            <v>-1092.4505266899062</v>
          </cell>
          <cell r="K13">
            <v>-1102.439863676494</v>
          </cell>
          <cell r="L13">
            <v>-1196.5128351644105</v>
          </cell>
          <cell r="M13">
            <v>-1139.8425232991458</v>
          </cell>
          <cell r="N13">
            <v>-1137.7761378127555</v>
          </cell>
          <cell r="O13">
            <v>-1133.9663115823191</v>
          </cell>
          <cell r="P13">
            <v>-1213.5933012577518</v>
          </cell>
        </row>
        <row r="14">
          <cell r="B14" t="str">
            <v>Merchandise trade balance</v>
          </cell>
          <cell r="D14">
            <v>-220.75022420075038</v>
          </cell>
          <cell r="E14">
            <v>-341.91335200195999</v>
          </cell>
          <cell r="F14">
            <v>-259.27616001819297</v>
          </cell>
          <cell r="G14">
            <v>-311.21900000000005</v>
          </cell>
          <cell r="I14">
            <v>-165.50162347919655</v>
          </cell>
          <cell r="J14">
            <v>-226.6</v>
          </cell>
          <cell r="K14">
            <v>-66.369961702026643</v>
          </cell>
          <cell r="L14">
            <v>-107.35976624226922</v>
          </cell>
          <cell r="M14">
            <v>-75.845499593752393</v>
          </cell>
          <cell r="N14">
            <v>12.026003793357184</v>
          </cell>
          <cell r="O14">
            <v>56.473095923930344</v>
          </cell>
          <cell r="P14">
            <v>13.517884419750793</v>
          </cell>
        </row>
        <row r="15">
          <cell r="B15" t="str">
            <v>Metal</v>
          </cell>
          <cell r="D15">
            <v>320.37334399999997</v>
          </cell>
          <cell r="E15">
            <v>279.57254</v>
          </cell>
          <cell r="F15">
            <v>383.87820999999997</v>
          </cell>
          <cell r="G15">
            <v>500.68100000000004</v>
          </cell>
          <cell r="I15">
            <v>793.72159208031348</v>
          </cell>
          <cell r="J15">
            <v>776.7</v>
          </cell>
          <cell r="K15">
            <v>953.00894321452347</v>
          </cell>
          <cell r="L15">
            <v>999.74611876913445</v>
          </cell>
          <cell r="M15">
            <v>983.34456467263976</v>
          </cell>
          <cell r="N15">
            <v>1069.5057851677911</v>
          </cell>
          <cell r="O15">
            <v>1109.8107426805052</v>
          </cell>
          <cell r="P15">
            <v>1134.7547016112483</v>
          </cell>
        </row>
        <row r="16">
          <cell r="B16" t="str">
            <v>Nonmetal</v>
          </cell>
          <cell r="D16">
            <v>-552.12356820075024</v>
          </cell>
          <cell r="E16">
            <v>-648.48589200195988</v>
          </cell>
          <cell r="F16">
            <v>-671.15437001819305</v>
          </cell>
          <cell r="G16">
            <v>-840.9</v>
          </cell>
          <cell r="I16">
            <v>-989.67321555951003</v>
          </cell>
          <cell r="J16">
            <v>-1033.8</v>
          </cell>
          <cell r="K16">
            <v>-1051.4039049165503</v>
          </cell>
          <cell r="L16">
            <v>-1140.7321350114039</v>
          </cell>
          <cell r="M16">
            <v>-1094.4976267663924</v>
          </cell>
          <cell r="N16">
            <v>-1094.552721999434</v>
          </cell>
          <cell r="O16">
            <v>-1092.2642344128249</v>
          </cell>
          <cell r="P16">
            <v>-1162.1097342305602</v>
          </cell>
        </row>
        <row r="17">
          <cell r="B17" t="str">
            <v>Airlines</v>
          </cell>
          <cell r="D17">
            <v>11</v>
          </cell>
          <cell r="E17">
            <v>27</v>
          </cell>
          <cell r="F17">
            <v>28</v>
          </cell>
          <cell r="G17">
            <v>29</v>
          </cell>
          <cell r="I17">
            <v>30.45</v>
          </cell>
          <cell r="J17">
            <v>30.5</v>
          </cell>
          <cell r="K17">
            <v>32.024999999999999</v>
          </cell>
          <cell r="L17">
            <v>33.626249999999999</v>
          </cell>
          <cell r="M17">
            <v>35.307562500000003</v>
          </cell>
          <cell r="N17">
            <v>37.072940625000008</v>
          </cell>
          <cell r="O17">
            <v>38.926587656250007</v>
          </cell>
          <cell r="P17">
            <v>40.872917039062507</v>
          </cell>
        </row>
        <row r="18">
          <cell r="B18" t="str">
            <v>Exports, f.o.b.</v>
          </cell>
          <cell r="D18">
            <v>746.24977579924962</v>
          </cell>
          <cell r="E18">
            <v>884.08664799804001</v>
          </cell>
          <cell r="F18">
            <v>916.27875880000011</v>
          </cell>
          <cell r="G18">
            <v>1052.2809999999999</v>
          </cell>
          <cell r="I18">
            <v>1403.2047931679574</v>
          </cell>
          <cell r="J18">
            <v>1587.9</v>
          </cell>
          <cell r="K18">
            <v>1698.3550269269945</v>
          </cell>
          <cell r="L18">
            <v>1783.6699118732427</v>
          </cell>
          <cell r="M18">
            <v>1827.9287554537914</v>
          </cell>
          <cell r="N18">
            <v>1925.2012685937827</v>
          </cell>
          <cell r="O18">
            <v>2028.8179378698151</v>
          </cell>
          <cell r="P18">
            <v>2122.954087233109</v>
          </cell>
        </row>
        <row r="19">
          <cell r="B19" t="str">
            <v>Metals</v>
          </cell>
          <cell r="D19">
            <v>497.37334399999997</v>
          </cell>
          <cell r="E19">
            <v>589.57254</v>
          </cell>
          <cell r="F19">
            <v>559.62121000000002</v>
          </cell>
          <cell r="G19">
            <v>669.18100000000004</v>
          </cell>
          <cell r="I19">
            <v>949.45152628651886</v>
          </cell>
          <cell r="J19">
            <v>1102.7</v>
          </cell>
          <cell r="K19">
            <v>1163.0089432145235</v>
          </cell>
          <cell r="L19">
            <v>1204.7461187691345</v>
          </cell>
          <cell r="M19">
            <v>1197.3900635772131</v>
          </cell>
          <cell r="N19">
            <v>1236.4504020751492</v>
          </cell>
          <cell r="O19">
            <v>1277.3483769130198</v>
          </cell>
          <cell r="P19">
            <v>1302.8953444512799</v>
          </cell>
        </row>
        <row r="20">
          <cell r="B20" t="str">
            <v>Nonmetal</v>
          </cell>
          <cell r="D20">
            <v>248.8764317992497</v>
          </cell>
          <cell r="E20">
            <v>294.51410799804006</v>
          </cell>
          <cell r="F20">
            <v>356.65754880000003</v>
          </cell>
          <cell r="G20">
            <v>383.1</v>
          </cell>
          <cell r="I20">
            <v>453.75326688143849</v>
          </cell>
          <cell r="J20">
            <v>485.2</v>
          </cell>
          <cell r="K20">
            <v>535.34608371247089</v>
          </cell>
          <cell r="L20">
            <v>578.92379310410809</v>
          </cell>
          <cell r="M20">
            <v>630.53869187657813</v>
          </cell>
          <cell r="N20">
            <v>688.75086651863353</v>
          </cell>
          <cell r="O20">
            <v>751.46956095679536</v>
          </cell>
          <cell r="P20">
            <v>820.0587427818291</v>
          </cell>
        </row>
        <row r="21">
          <cell r="B21" t="str">
            <v>Imports, f.o.b.</v>
          </cell>
          <cell r="D21">
            <v>-978</v>
          </cell>
          <cell r="E21">
            <v>-1253</v>
          </cell>
          <cell r="F21">
            <v>-1203.5549188181931</v>
          </cell>
          <cell r="G21">
            <v>-1392.5</v>
          </cell>
          <cell r="I21">
            <v>-1599.1564166471539</v>
          </cell>
          <cell r="J21">
            <v>-1845</v>
          </cell>
          <cell r="K21">
            <v>-1796.7499886290211</v>
          </cell>
          <cell r="L21">
            <v>-1924.6559281155119</v>
          </cell>
          <cell r="M21">
            <v>-1939.0818175475438</v>
          </cell>
          <cell r="N21">
            <v>-1950.2482054254256</v>
          </cell>
          <cell r="O21">
            <v>-2011.2714296021347</v>
          </cell>
          <cell r="P21">
            <v>-2150.3091198524207</v>
          </cell>
        </row>
        <row r="22">
          <cell r="B22" t="str">
            <v>Metal sector</v>
          </cell>
          <cell r="D22">
            <v>-177</v>
          </cell>
          <cell r="E22">
            <v>-310</v>
          </cell>
          <cell r="F22">
            <v>-175.74300000000002</v>
          </cell>
          <cell r="G22">
            <v>-168.5</v>
          </cell>
          <cell r="I22">
            <v>-155.7299342062054</v>
          </cell>
          <cell r="J22">
            <v>-326</v>
          </cell>
          <cell r="K22">
            <v>-210</v>
          </cell>
          <cell r="L22">
            <v>-205</v>
          </cell>
          <cell r="M22">
            <v>-214.04549890457338</v>
          </cell>
          <cell r="N22">
            <v>-166.94461690735812</v>
          </cell>
          <cell r="O22">
            <v>-167.5376342325147</v>
          </cell>
          <cell r="P22">
            <v>-168.14064284003166</v>
          </cell>
        </row>
        <row r="23">
          <cell r="B23" t="str">
            <v>Nonmetal</v>
          </cell>
          <cell r="D23">
            <v>-801</v>
          </cell>
          <cell r="E23">
            <v>-943</v>
          </cell>
          <cell r="F23">
            <v>-1027.8119188181931</v>
          </cell>
          <cell r="G23">
            <v>-1224</v>
          </cell>
          <cell r="I23">
            <v>-1443.4264824409486</v>
          </cell>
          <cell r="J23">
            <v>-1519</v>
          </cell>
          <cell r="K23">
            <v>-1586.7499886290211</v>
          </cell>
          <cell r="L23">
            <v>-1719.6559281155119</v>
          </cell>
          <cell r="M23">
            <v>-1725.0363186429704</v>
          </cell>
          <cell r="N23">
            <v>-1783.3035885180675</v>
          </cell>
          <cell r="O23">
            <v>-1843.7337953696201</v>
          </cell>
          <cell r="P23">
            <v>-1982.1684770123893</v>
          </cell>
        </row>
        <row r="24">
          <cell r="B24" t="str">
            <v>Goods procured by airlines</v>
          </cell>
          <cell r="D24">
            <v>11</v>
          </cell>
          <cell r="E24">
            <v>27</v>
          </cell>
          <cell r="F24">
            <v>28</v>
          </cell>
          <cell r="G24">
            <v>29</v>
          </cell>
          <cell r="I24">
            <v>30.45</v>
          </cell>
          <cell r="J24">
            <v>30.5</v>
          </cell>
          <cell r="K24">
            <v>32.024999999999999</v>
          </cell>
          <cell r="L24">
            <v>33.626249999999999</v>
          </cell>
          <cell r="M24">
            <v>35.307562500000003</v>
          </cell>
          <cell r="N24">
            <v>37.072940625000008</v>
          </cell>
          <cell r="O24">
            <v>38.926587656250007</v>
          </cell>
          <cell r="P24">
            <v>40.872917039062507</v>
          </cell>
        </row>
        <row r="25">
          <cell r="B25" t="str">
            <v>Services, nonfactor (net)</v>
          </cell>
          <cell r="D25">
            <v>-225</v>
          </cell>
          <cell r="E25">
            <v>-228</v>
          </cell>
          <cell r="F25">
            <v>-245</v>
          </cell>
          <cell r="G25">
            <v>-237.8</v>
          </cell>
          <cell r="I25">
            <v>-267.02530391944651</v>
          </cell>
          <cell r="J25">
            <v>-280.39999999999998</v>
          </cell>
          <cell r="K25">
            <v>-284.52727039749146</v>
          </cell>
          <cell r="L25">
            <v>-297.667838852481</v>
          </cell>
          <cell r="M25">
            <v>-294.16092232389195</v>
          </cell>
          <cell r="N25">
            <v>-294.68381130763885</v>
          </cell>
          <cell r="O25">
            <v>-298.21364999918046</v>
          </cell>
          <cell r="P25">
            <v>-320.92812473795118</v>
          </cell>
        </row>
        <row r="26">
          <cell r="B26" t="str">
            <v>Receipts</v>
          </cell>
          <cell r="D26">
            <v>115</v>
          </cell>
          <cell r="E26">
            <v>144</v>
          </cell>
          <cell r="F26">
            <v>136</v>
          </cell>
          <cell r="G26">
            <v>165.2</v>
          </cell>
          <cell r="I26">
            <v>175.43315271844105</v>
          </cell>
          <cell r="J26">
            <v>175.6</v>
          </cell>
          <cell r="K26">
            <v>193.66254062224897</v>
          </cell>
          <cell r="L26">
            <v>209.41370859385194</v>
          </cell>
          <cell r="M26">
            <v>220.67924184863733</v>
          </cell>
          <cell r="N26">
            <v>231.78633063720974</v>
          </cell>
          <cell r="O26">
            <v>242.62683174512938</v>
          </cell>
          <cell r="P26">
            <v>254.19385873204567</v>
          </cell>
        </row>
        <row r="27">
          <cell r="B27" t="str">
            <v>Payments</v>
          </cell>
          <cell r="D27">
            <v>-340</v>
          </cell>
          <cell r="E27">
            <v>-372</v>
          </cell>
          <cell r="F27">
            <v>-381</v>
          </cell>
          <cell r="G27">
            <v>-403</v>
          </cell>
          <cell r="I27">
            <v>-442.45845663788754</v>
          </cell>
          <cell r="J27">
            <v>-456</v>
          </cell>
          <cell r="K27">
            <v>-478.18981101974043</v>
          </cell>
          <cell r="L27">
            <v>-507.08154744633293</v>
          </cell>
          <cell r="M27">
            <v>-514.84016417252928</v>
          </cell>
          <cell r="N27">
            <v>-526.47014194484859</v>
          </cell>
          <cell r="O27">
            <v>-540.84048174430984</v>
          </cell>
          <cell r="P27">
            <v>-575.12198346999685</v>
          </cell>
        </row>
        <row r="28">
          <cell r="B28" t="str">
            <v>Income (net)</v>
          </cell>
          <cell r="D28">
            <v>-157.96675689314813</v>
          </cell>
          <cell r="E28">
            <v>-168.14816873917476</v>
          </cell>
          <cell r="F28">
            <v>-155.06516348191758</v>
          </cell>
          <cell r="G28">
            <v>-147.99366578002136</v>
          </cell>
          <cell r="I28">
            <v>-131.88925265687911</v>
          </cell>
          <cell r="J28">
            <v>-164.71</v>
          </cell>
          <cell r="K28">
            <v>-280.15865540052732</v>
          </cell>
          <cell r="L28">
            <v>-342.52277010325537</v>
          </cell>
          <cell r="M28">
            <v>-400.45126408727708</v>
          </cell>
          <cell r="N28">
            <v>-289.52809319291822</v>
          </cell>
          <cell r="O28">
            <v>-309.05238354793431</v>
          </cell>
          <cell r="P28">
            <v>-256.22876531602878</v>
          </cell>
        </row>
        <row r="29">
          <cell r="B29" t="str">
            <v xml:space="preserve">      Interest (net)</v>
          </cell>
          <cell r="D29">
            <v>-151.86675689314814</v>
          </cell>
          <cell r="E29">
            <v>-159.79816873917477</v>
          </cell>
          <cell r="F29">
            <v>-137.59846348191758</v>
          </cell>
          <cell r="G29">
            <v>-130.49366578002136</v>
          </cell>
          <cell r="I29">
            <v>-107.8792526568791</v>
          </cell>
          <cell r="J29">
            <v>-140.69999999999999</v>
          </cell>
          <cell r="K29">
            <v>-138.93513540052734</v>
          </cell>
          <cell r="L29">
            <v>-122.28672287820979</v>
          </cell>
          <cell r="M29">
            <v>-106.83461473072512</v>
          </cell>
          <cell r="N29">
            <v>-94.250482433847097</v>
          </cell>
          <cell r="O29">
            <v>-83.492160036362293</v>
          </cell>
          <cell r="P29">
            <v>-71.55452988765677</v>
          </cell>
        </row>
        <row r="30">
          <cell r="B30" t="str">
            <v xml:space="preserve">        Receipts</v>
          </cell>
          <cell r="D30">
            <v>21</v>
          </cell>
          <cell r="E30">
            <v>21</v>
          </cell>
          <cell r="F30">
            <v>27</v>
          </cell>
          <cell r="G30">
            <v>32.459363428677428</v>
          </cell>
          <cell r="I30">
            <v>34.516185411612312</v>
          </cell>
          <cell r="J30">
            <v>32</v>
          </cell>
          <cell r="K30">
            <v>36.520510538491997</v>
          </cell>
          <cell r="L30">
            <v>42.697425670940682</v>
          </cell>
          <cell r="M30">
            <v>51.355378138585387</v>
          </cell>
          <cell r="N30">
            <v>56.261269495388532</v>
          </cell>
          <cell r="O30">
            <v>59.299840859361439</v>
          </cell>
          <cell r="P30">
            <v>62.59376396974212</v>
          </cell>
        </row>
        <row r="31">
          <cell r="B31" t="str">
            <v xml:space="preserve">        Payments</v>
          </cell>
          <cell r="D31">
            <v>-172.86675689314814</v>
          </cell>
          <cell r="E31">
            <v>-180.79816873917477</v>
          </cell>
          <cell r="F31">
            <v>-164.59846348191758</v>
          </cell>
          <cell r="G31">
            <v>-162.95302920869878</v>
          </cell>
          <cell r="I31">
            <v>-142.39543806849142</v>
          </cell>
          <cell r="J31">
            <v>-172.7</v>
          </cell>
          <cell r="K31">
            <v>-175.45564593901935</v>
          </cell>
          <cell r="L31">
            <v>-164.98414854915046</v>
          </cell>
          <cell r="M31">
            <v>-158.18999286931052</v>
          </cell>
          <cell r="N31">
            <v>-150.51175192923563</v>
          </cell>
          <cell r="O31">
            <v>-142.79200089572373</v>
          </cell>
          <cell r="P31">
            <v>-134.1482938573989</v>
          </cell>
        </row>
        <row r="32">
          <cell r="B32" t="str">
            <v>Of which: official interest payments</v>
          </cell>
          <cell r="D32">
            <v>-154.86675689314814</v>
          </cell>
          <cell r="E32">
            <v>-143.79816873917477</v>
          </cell>
          <cell r="F32">
            <v>-136.59846348191758</v>
          </cell>
          <cell r="G32">
            <v>-130.95302920869878</v>
          </cell>
          <cell r="I32">
            <v>-120.39543806849142</v>
          </cell>
          <cell r="J32">
            <v>-120.34981706849142</v>
          </cell>
          <cell r="K32">
            <v>-108.45564593901935</v>
          </cell>
          <cell r="L32">
            <v>-100.98414854915046</v>
          </cell>
          <cell r="M32">
            <v>-97.189992869310529</v>
          </cell>
          <cell r="N32">
            <v>-92.511751929235615</v>
          </cell>
          <cell r="O32">
            <v>-87.792000895723731</v>
          </cell>
          <cell r="P32">
            <v>-82.148293857398897</v>
          </cell>
        </row>
        <row r="33">
          <cell r="B33" t="str">
            <v xml:space="preserve">      Other factor services (net)</v>
          </cell>
          <cell r="D33">
            <v>-6.1</v>
          </cell>
          <cell r="E33">
            <v>-8.35</v>
          </cell>
          <cell r="F33">
            <v>-17.466699999999996</v>
          </cell>
          <cell r="G33">
            <v>-17.5</v>
          </cell>
          <cell r="I33">
            <v>-24.01</v>
          </cell>
          <cell r="J33">
            <v>-24.01</v>
          </cell>
          <cell r="K33">
            <v>-141.22352000000001</v>
          </cell>
          <cell r="L33">
            <v>-220.23604722504558</v>
          </cell>
          <cell r="M33">
            <v>-293.61664935655199</v>
          </cell>
          <cell r="N33">
            <v>-195.27761075907114</v>
          </cell>
          <cell r="O33">
            <v>-225.56022351157202</v>
          </cell>
          <cell r="P33">
            <v>-184.67423542837201</v>
          </cell>
        </row>
        <row r="34">
          <cell r="B34" t="str">
            <v>Current transfers (net)</v>
          </cell>
          <cell r="D34">
            <v>-18</v>
          </cell>
          <cell r="E34">
            <v>-20</v>
          </cell>
          <cell r="F34">
            <v>7.4349999999999996</v>
          </cell>
          <cell r="G34">
            <v>-2.4763750056077072</v>
          </cell>
          <cell r="I34">
            <v>-24.498478273356692</v>
          </cell>
          <cell r="J34">
            <v>-24.837135342402245</v>
          </cell>
          <cell r="K34">
            <v>-30.859446089619134</v>
          </cell>
          <cell r="L34">
            <v>-36.016917814588737</v>
          </cell>
          <cell r="M34">
            <v>-38.307434152376992</v>
          </cell>
          <cell r="N34">
            <v>-40.257152672442537</v>
          </cell>
          <cell r="O34">
            <v>-41.836165206160388</v>
          </cell>
          <cell r="P34">
            <v>-43.526346280489271</v>
          </cell>
        </row>
        <row r="35">
          <cell r="B35" t="str">
            <v>of which: Official transfers</v>
          </cell>
          <cell r="D35">
            <v>0</v>
          </cell>
          <cell r="E35">
            <v>0</v>
          </cell>
          <cell r="F35">
            <v>27.434999999999999</v>
          </cell>
          <cell r="G35">
            <v>20</v>
          </cell>
          <cell r="I35">
            <v>0</v>
          </cell>
          <cell r="J35">
            <v>0</v>
          </cell>
          <cell r="K35">
            <v>0</v>
          </cell>
          <cell r="L35">
            <v>0</v>
          </cell>
          <cell r="M35">
            <v>0</v>
          </cell>
          <cell r="N35">
            <v>0</v>
          </cell>
          <cell r="O35">
            <v>0</v>
          </cell>
          <cell r="P35">
            <v>0</v>
          </cell>
        </row>
        <row r="37">
          <cell r="B37" t="str">
            <v>Capital and financial accounts</v>
          </cell>
          <cell r="D37">
            <v>201.66971545347423</v>
          </cell>
          <cell r="E37">
            <v>466.24968139391359</v>
          </cell>
          <cell r="F37">
            <v>237.98128588644386</v>
          </cell>
          <cell r="G37">
            <v>380.33793553145722</v>
          </cell>
          <cell r="I37">
            <v>306.21104315804183</v>
          </cell>
          <cell r="J37">
            <v>450.43604315804185</v>
          </cell>
          <cell r="K37">
            <v>379.24379178301848</v>
          </cell>
          <cell r="L37">
            <v>447.13509770310287</v>
          </cell>
          <cell r="M37">
            <v>530.60163124182759</v>
          </cell>
          <cell r="N37">
            <v>563.22905018164636</v>
          </cell>
          <cell r="O37">
            <v>620.75749006140211</v>
          </cell>
          <cell r="P37">
            <v>684.88106389839515</v>
          </cell>
        </row>
        <row r="38">
          <cell r="B38" t="str">
            <v>Project grants</v>
          </cell>
          <cell r="D38">
            <v>152.55000000000001</v>
          </cell>
          <cell r="E38">
            <v>221.5</v>
          </cell>
          <cell r="F38">
            <v>235.5438202247191</v>
          </cell>
          <cell r="G38">
            <v>240.44269662921349</v>
          </cell>
          <cell r="I38">
            <v>246.2</v>
          </cell>
          <cell r="J38">
            <v>246.2</v>
          </cell>
          <cell r="K38">
            <v>283.72000000000003</v>
          </cell>
          <cell r="L38">
            <v>351.19200000000001</v>
          </cell>
          <cell r="M38">
            <v>385.03120000000001</v>
          </cell>
          <cell r="N38">
            <v>407.75632000000002</v>
          </cell>
          <cell r="O38">
            <v>452.03195200000005</v>
          </cell>
          <cell r="P38">
            <v>501.92772719999999</v>
          </cell>
        </row>
        <row r="40">
          <cell r="B40" t="str">
            <v>Financial account</v>
          </cell>
          <cell r="D40">
            <v>49.119715453474214</v>
          </cell>
          <cell r="E40">
            <v>244.74968139391359</v>
          </cell>
          <cell r="F40">
            <v>2.4374656617247581</v>
          </cell>
          <cell r="G40">
            <v>139.8952389022437</v>
          </cell>
          <cell r="I40">
            <v>60.011043158041844</v>
          </cell>
          <cell r="J40">
            <v>204.23604315804187</v>
          </cell>
          <cell r="K40">
            <v>95.523791783018467</v>
          </cell>
          <cell r="L40">
            <v>95.943097703102879</v>
          </cell>
          <cell r="M40">
            <v>145.57043124182766</v>
          </cell>
          <cell r="N40">
            <v>155.47273018164634</v>
          </cell>
          <cell r="O40">
            <v>168.72553806140209</v>
          </cell>
          <cell r="P40">
            <v>182.95333669839519</v>
          </cell>
        </row>
        <row r="41">
          <cell r="B41" t="str">
            <v>Official loan disbursement (net)</v>
          </cell>
          <cell r="D41">
            <v>-139.88028454652579</v>
          </cell>
          <cell r="E41">
            <v>-96.25031860608641</v>
          </cell>
          <cell r="F41">
            <v>-122.46625929642317</v>
          </cell>
          <cell r="G41">
            <v>-140.71624161471232</v>
          </cell>
          <cell r="I41">
            <v>-106.40762350862482</v>
          </cell>
          <cell r="J41">
            <v>-114.18262350862483</v>
          </cell>
          <cell r="K41">
            <v>-108.98740821698156</v>
          </cell>
          <cell r="L41">
            <v>-57.834862296897128</v>
          </cell>
          <cell r="M41">
            <v>-59.653436758172319</v>
          </cell>
          <cell r="N41">
            <v>-62.211614218353688</v>
          </cell>
          <cell r="O41">
            <v>-72.005312458597928</v>
          </cell>
          <cell r="P41">
            <v>-64.626656217604847</v>
          </cell>
        </row>
        <row r="42">
          <cell r="B42" t="str">
            <v>Disbursement</v>
          </cell>
          <cell r="D42">
            <v>93.3</v>
          </cell>
          <cell r="E42">
            <v>136.27000000000001</v>
          </cell>
          <cell r="F42">
            <v>111.1</v>
          </cell>
          <cell r="G42">
            <v>101</v>
          </cell>
          <cell r="I42">
            <v>110</v>
          </cell>
          <cell r="J42">
            <v>110</v>
          </cell>
          <cell r="K42">
            <v>68.8</v>
          </cell>
          <cell r="L42">
            <v>79.8</v>
          </cell>
          <cell r="M42">
            <v>82.92</v>
          </cell>
          <cell r="N42">
            <v>86.230499999999992</v>
          </cell>
          <cell r="O42">
            <v>69.965000000000003</v>
          </cell>
          <cell r="P42">
            <v>76.961500000000001</v>
          </cell>
        </row>
        <row r="43">
          <cell r="B43" t="str">
            <v>Amortization (-)</v>
          </cell>
          <cell r="D43">
            <v>-233.1802845465258</v>
          </cell>
          <cell r="E43">
            <v>-232.52031860608642</v>
          </cell>
          <cell r="F43">
            <v>-233.56625929642317</v>
          </cell>
          <cell r="G43">
            <v>-241.71624161471232</v>
          </cell>
          <cell r="I43">
            <v>-216.40762350862482</v>
          </cell>
          <cell r="J43">
            <v>-224.18262350862483</v>
          </cell>
          <cell r="K43">
            <v>-177.78740821698156</v>
          </cell>
          <cell r="L43">
            <v>-137.63486229689713</v>
          </cell>
          <cell r="M43">
            <v>-142.57343675817231</v>
          </cell>
          <cell r="N43">
            <v>-148.44211421835368</v>
          </cell>
          <cell r="O43">
            <v>-141.97031245859793</v>
          </cell>
          <cell r="P43">
            <v>-141.58815621760485</v>
          </cell>
        </row>
        <row r="44">
          <cell r="B44" t="str">
            <v>Change in n.f.a.of commercial banks (increase -)</v>
          </cell>
          <cell r="D44">
            <v>-89</v>
          </cell>
          <cell r="E44">
            <v>40</v>
          </cell>
          <cell r="F44">
            <v>-52.761608375185396</v>
          </cell>
          <cell r="G44">
            <v>47.576813850289334</v>
          </cell>
          <cell r="I44">
            <v>-5</v>
          </cell>
          <cell r="J44">
            <v>-7</v>
          </cell>
          <cell r="K44">
            <v>-10.5</v>
          </cell>
          <cell r="L44">
            <v>-10</v>
          </cell>
          <cell r="M44">
            <v>-10</v>
          </cell>
          <cell r="N44">
            <v>-10</v>
          </cell>
          <cell r="O44">
            <v>-10</v>
          </cell>
          <cell r="P44">
            <v>-10</v>
          </cell>
        </row>
        <row r="45">
          <cell r="B45" t="str">
            <v>Private capital (net)</v>
          </cell>
          <cell r="D45">
            <v>278</v>
          </cell>
          <cell r="E45">
            <v>301</v>
          </cell>
          <cell r="F45">
            <v>177.66533333333334</v>
          </cell>
          <cell r="G45">
            <v>233.03466666666668</v>
          </cell>
          <cell r="I45">
            <v>171.41866666666667</v>
          </cell>
          <cell r="J45">
            <v>325.4186666666667</v>
          </cell>
          <cell r="K45">
            <v>215.01120000000003</v>
          </cell>
          <cell r="L45">
            <v>163.77796000000001</v>
          </cell>
          <cell r="M45">
            <v>215.22386799999998</v>
          </cell>
          <cell r="N45">
            <v>227.68434440000001</v>
          </cell>
          <cell r="O45">
            <v>250.73085052000002</v>
          </cell>
          <cell r="P45">
            <v>257.57999291600004</v>
          </cell>
        </row>
        <row r="46">
          <cell r="B46" t="str">
            <v>Foreign direct investment</v>
          </cell>
          <cell r="D46">
            <v>122</v>
          </cell>
          <cell r="E46">
            <v>72</v>
          </cell>
          <cell r="F46">
            <v>178</v>
          </cell>
          <cell r="G46">
            <v>172</v>
          </cell>
          <cell r="I46">
            <v>192</v>
          </cell>
          <cell r="J46">
            <v>270</v>
          </cell>
          <cell r="K46">
            <v>206</v>
          </cell>
          <cell r="L46">
            <v>157.6</v>
          </cell>
          <cell r="M46">
            <v>187.4</v>
          </cell>
          <cell r="N46">
            <v>210</v>
          </cell>
          <cell r="O46">
            <v>220</v>
          </cell>
          <cell r="P46">
            <v>230</v>
          </cell>
        </row>
        <row r="47">
          <cell r="B47" t="str">
            <v>Private borrowing (net)</v>
          </cell>
          <cell r="D47">
            <v>156</v>
          </cell>
          <cell r="E47">
            <v>229</v>
          </cell>
          <cell r="F47">
            <v>-0.33466666666666356</v>
          </cell>
          <cell r="G47">
            <v>61.034666666666681</v>
          </cell>
          <cell r="I47">
            <v>-20.581333333333333</v>
          </cell>
          <cell r="J47">
            <v>55.418666666666695</v>
          </cell>
          <cell r="K47">
            <v>9.0112000000000307</v>
          </cell>
          <cell r="L47">
            <v>6.177960000000013</v>
          </cell>
          <cell r="M47">
            <v>27.823868000000004</v>
          </cell>
          <cell r="N47">
            <v>17.684344400000015</v>
          </cell>
          <cell r="O47">
            <v>30.730850520000018</v>
          </cell>
          <cell r="P47">
            <v>27.579992916000037</v>
          </cell>
        </row>
        <row r="49">
          <cell r="B49" t="str">
            <v>Errors and omissions, short-term capital</v>
          </cell>
          <cell r="D49">
            <v>110.72317550580345</v>
          </cell>
          <cell r="E49">
            <v>-106.85258102103916</v>
          </cell>
          <cell r="F49">
            <v>30.888428107764184</v>
          </cell>
          <cell r="G49">
            <v>-1.7428584315408386</v>
          </cell>
          <cell r="I49">
            <v>0</v>
          </cell>
          <cell r="J49">
            <v>-0.15638886343595004</v>
          </cell>
          <cell r="K49">
            <v>-0.2750457339439123</v>
          </cell>
          <cell r="L49">
            <v>0</v>
          </cell>
          <cell r="M49">
            <v>0</v>
          </cell>
          <cell r="N49">
            <v>0</v>
          </cell>
          <cell r="O49">
            <v>0</v>
          </cell>
          <cell r="P49">
            <v>0</v>
          </cell>
        </row>
        <row r="51">
          <cell r="B51" t="str">
            <v>Overall balance</v>
          </cell>
          <cell r="D51">
            <v>-309.32409013462086</v>
          </cell>
          <cell r="E51">
            <v>-398.66442036826027</v>
          </cell>
          <cell r="F51">
            <v>-383.03660950590256</v>
          </cell>
          <cell r="G51">
            <v>-320.89396368571272</v>
          </cell>
          <cell r="I51">
            <v>-282.70361517083705</v>
          </cell>
          <cell r="J51">
            <v>-246.26748104779614</v>
          </cell>
          <cell r="K51">
            <v>-282.94658754058997</v>
          </cell>
          <cell r="L51">
            <v>-336.43219530949153</v>
          </cell>
          <cell r="M51">
            <v>-278.16348891547079</v>
          </cell>
          <cell r="N51">
            <v>-49.214003197996021</v>
          </cell>
          <cell r="O51">
            <v>28.128387232057236</v>
          </cell>
          <cell r="P51">
            <v>77.715711983676698</v>
          </cell>
        </row>
        <row r="53">
          <cell r="B53" t="str">
            <v>Financing</v>
          </cell>
          <cell r="D53">
            <v>309.32409013462086</v>
          </cell>
          <cell r="E53">
            <v>398.66442036826027</v>
          </cell>
          <cell r="F53">
            <v>383.03660950590256</v>
          </cell>
          <cell r="G53">
            <v>320.89396368571272</v>
          </cell>
          <cell r="I53">
            <v>282.55754019468327</v>
          </cell>
          <cell r="J53">
            <v>246.26748104779614</v>
          </cell>
          <cell r="K53">
            <v>282.94658754058997</v>
          </cell>
          <cell r="L53">
            <v>227.87527760710586</v>
          </cell>
          <cell r="M53">
            <v>185.62464542358859</v>
          </cell>
          <cell r="N53">
            <v>115.27458585624672</v>
          </cell>
          <cell r="O53" t="e">
            <v>#REF!</v>
          </cell>
          <cell r="P53" t="e">
            <v>#REF!</v>
          </cell>
        </row>
        <row r="54">
          <cell r="B54" t="str">
            <v>Change in net int. reserves of BoZ (increase -)</v>
          </cell>
          <cell r="D54">
            <v>-154.91317080986983</v>
          </cell>
          <cell r="E54">
            <v>-124.06332927485717</v>
          </cell>
          <cell r="F54">
            <v>-225.24023999999997</v>
          </cell>
          <cell r="G54">
            <v>-163.66868485469328</v>
          </cell>
          <cell r="I54">
            <v>12.210891402706984</v>
          </cell>
          <cell r="J54">
            <v>-20.751367744180122</v>
          </cell>
          <cell r="K54">
            <v>-274.48254611691095</v>
          </cell>
          <cell r="L54">
            <v>-40.99627900381563</v>
          </cell>
          <cell r="M54">
            <v>-66.661340082570916</v>
          </cell>
          <cell r="N54">
            <v>-138.05870206009996</v>
          </cell>
          <cell r="O54" t="e">
            <v>#REF!</v>
          </cell>
          <cell r="P54" t="e">
            <v>#REF!</v>
          </cell>
        </row>
        <row r="55">
          <cell r="B55" t="str">
            <v>Gross official reserves of BoZ  (increase -)</v>
          </cell>
          <cell r="D55">
            <v>-67.5</v>
          </cell>
          <cell r="E55">
            <v>0</v>
          </cell>
          <cell r="F55">
            <v>-169.47</v>
          </cell>
          <cell r="G55">
            <v>86.555730901906713</v>
          </cell>
          <cell r="I55">
            <v>23.797073350451768</v>
          </cell>
          <cell r="J55">
            <v>-4.8663772861115433</v>
          </cell>
          <cell r="K55">
            <v>-45.071165244410992</v>
          </cell>
          <cell r="L55">
            <v>-57.515372816614786</v>
          </cell>
          <cell r="M55">
            <v>-43.671762965113032</v>
          </cell>
          <cell r="N55">
            <v>-69.807782189577949</v>
          </cell>
          <cell r="O55">
            <v>-77.364417603974914</v>
          </cell>
          <cell r="P55">
            <v>-61.647714625129026</v>
          </cell>
        </row>
        <row r="56">
          <cell r="B56" t="str">
            <v>IMF (net)</v>
          </cell>
          <cell r="D56">
            <v>-80.013170809869834</v>
          </cell>
          <cell r="E56">
            <v>-119.06332927485717</v>
          </cell>
          <cell r="F56">
            <v>-49.670239999999978</v>
          </cell>
          <cell r="G56">
            <v>-243.82441575659999</v>
          </cell>
          <cell r="I56">
            <v>-5.1861819477447852</v>
          </cell>
          <cell r="J56">
            <v>-9.4849904580685802</v>
          </cell>
          <cell r="K56">
            <v>-223.01138087249998</v>
          </cell>
          <cell r="L56">
            <v>16.519093812799156</v>
          </cell>
          <cell r="M56">
            <v>-22.98957711745788</v>
          </cell>
          <cell r="N56">
            <v>-68.250919870521997</v>
          </cell>
          <cell r="O56">
            <v>-66.814058399563635</v>
          </cell>
          <cell r="P56">
            <v>-112.80440193126327</v>
          </cell>
        </row>
        <row r="57">
          <cell r="B57" t="str">
            <v xml:space="preserve">      Disbursements</v>
          </cell>
          <cell r="D57">
            <v>26.375829190130165</v>
          </cell>
          <cell r="E57">
            <v>94.229670725142839</v>
          </cell>
          <cell r="F57">
            <v>172.76976000000002</v>
          </cell>
          <cell r="G57">
            <v>0</v>
          </cell>
          <cell r="I57">
            <v>235.91857715237128</v>
          </cell>
          <cell r="J57">
            <v>235.91857715237128</v>
          </cell>
          <cell r="K57">
            <v>32.321097599999995</v>
          </cell>
          <cell r="L57">
            <v>31.595189860986132</v>
          </cell>
          <cell r="M57">
            <v>15.811396920445713</v>
          </cell>
          <cell r="N57">
            <v>0</v>
          </cell>
          <cell r="O57">
            <v>0</v>
          </cell>
          <cell r="P57">
            <v>0</v>
          </cell>
        </row>
        <row r="58">
          <cell r="B58" t="str">
            <v xml:space="preserve">      Repayments</v>
          </cell>
          <cell r="D58">
            <v>-106.389</v>
          </cell>
          <cell r="E58">
            <v>-213.29300000000001</v>
          </cell>
          <cell r="F58">
            <v>-222.44</v>
          </cell>
          <cell r="G58">
            <v>-243.82441575659999</v>
          </cell>
          <cell r="I58">
            <v>-241.10475910011607</v>
          </cell>
          <cell r="J58">
            <v>-245.40356761043986</v>
          </cell>
          <cell r="K58">
            <v>-255.33247847249999</v>
          </cell>
          <cell r="L58">
            <v>-15.076096048186976</v>
          </cell>
          <cell r="M58">
            <v>-38.800974037903593</v>
          </cell>
          <cell r="N58">
            <v>-68.250919870521997</v>
          </cell>
          <cell r="O58">
            <v>-66.814058399563635</v>
          </cell>
          <cell r="P58">
            <v>-112.80440193126327</v>
          </cell>
        </row>
        <row r="59">
          <cell r="B59" t="str">
            <v xml:space="preserve">Debt relief </v>
          </cell>
          <cell r="D59">
            <v>217.13726094449066</v>
          </cell>
          <cell r="E59">
            <v>435.92774964311741</v>
          </cell>
          <cell r="F59">
            <v>437.04884950590252</v>
          </cell>
          <cell r="G59">
            <v>391.29004854040596</v>
          </cell>
          <cell r="I59">
            <v>276.19184879197627</v>
          </cell>
          <cell r="J59">
            <v>276.19184879197627</v>
          </cell>
          <cell r="K59">
            <v>434.52913365750095</v>
          </cell>
          <cell r="L59">
            <v>167.47155661092148</v>
          </cell>
          <cell r="M59">
            <v>170.28598550615951</v>
          </cell>
          <cell r="N59">
            <v>174.33328791634668</v>
          </cell>
          <cell r="O59">
            <v>178.98491621212133</v>
          </cell>
          <cell r="P59">
            <v>175.86182948496239</v>
          </cell>
        </row>
        <row r="60">
          <cell r="B60" t="str">
            <v>Non-HIPC 2/</v>
          </cell>
          <cell r="D60">
            <v>217.13726094449066</v>
          </cell>
          <cell r="E60">
            <v>170.2241752077714</v>
          </cell>
          <cell r="F60">
            <v>170.82042576598064</v>
          </cell>
          <cell r="G60">
            <v>154.31869287264283</v>
          </cell>
          <cell r="I60">
            <v>120.26222682920667</v>
          </cell>
          <cell r="J60">
            <v>120.26222682920667</v>
          </cell>
          <cell r="K60">
            <v>66.931055404964482</v>
          </cell>
          <cell r="L60">
            <v>19.228918845316301</v>
          </cell>
          <cell r="M60">
            <v>20.679800474974627</v>
          </cell>
          <cell r="N60">
            <v>36.21795928599542</v>
          </cell>
          <cell r="O60">
            <v>36.880722345375816</v>
          </cell>
          <cell r="P60">
            <v>33.043647357418024</v>
          </cell>
        </row>
        <row r="61">
          <cell r="B61" t="str">
            <v>HIPC, including IMF 3/</v>
          </cell>
          <cell r="D61" t="str">
            <v>...</v>
          </cell>
          <cell r="E61">
            <v>265.70357443534601</v>
          </cell>
          <cell r="F61">
            <v>266.22842373992188</v>
          </cell>
          <cell r="G61">
            <v>236.97135566776313</v>
          </cell>
          <cell r="I61">
            <v>155.9296219627696</v>
          </cell>
          <cell r="J61">
            <v>155.9296219627696</v>
          </cell>
          <cell r="K61">
            <v>338.08793912979405</v>
          </cell>
          <cell r="L61">
            <v>118.01998310756869</v>
          </cell>
          <cell r="M61">
            <v>120.09604590844242</v>
          </cell>
          <cell r="N61">
            <v>116.44448098309282</v>
          </cell>
          <cell r="O61">
            <v>120.67006460430029</v>
          </cell>
          <cell r="P61">
            <v>121.62082541147034</v>
          </cell>
        </row>
        <row r="62">
          <cell r="B62" t="str">
            <v>Of which: IMF</v>
          </cell>
          <cell r="D62" t="str">
            <v>...</v>
          </cell>
          <cell r="E62">
            <v>149.5</v>
          </cell>
          <cell r="F62">
            <v>152.83799999999999</v>
          </cell>
          <cell r="G62">
            <v>171.20888499999998</v>
          </cell>
          <cell r="I62">
            <v>0</v>
          </cell>
          <cell r="J62">
            <v>0</v>
          </cell>
          <cell r="K62">
            <v>224.68049999999999</v>
          </cell>
          <cell r="L62">
            <v>0</v>
          </cell>
          <cell r="M62">
            <v>0</v>
          </cell>
          <cell r="N62">
            <v>0</v>
          </cell>
          <cell r="O62">
            <v>0</v>
          </cell>
          <cell r="P62">
            <v>0</v>
          </cell>
        </row>
        <row r="63">
          <cell r="B63" t="str">
            <v>Of which: Paris Club  4/</v>
          </cell>
          <cell r="D63" t="str">
            <v>...</v>
          </cell>
          <cell r="E63">
            <v>64.557578130905227</v>
          </cell>
          <cell r="F63">
            <v>64.307142987196727</v>
          </cell>
          <cell r="G63">
            <v>15.704417311514135</v>
          </cell>
          <cell r="I63">
            <v>99.631408082137455</v>
          </cell>
          <cell r="J63">
            <v>99.631408082137455</v>
          </cell>
          <cell r="K63">
            <v>53.163100033453276</v>
          </cell>
          <cell r="L63">
            <v>54.744059592038354</v>
          </cell>
          <cell r="M63">
            <v>57.350783791315337</v>
          </cell>
          <cell r="N63">
            <v>60.477527628445863</v>
          </cell>
          <cell r="O63">
            <v>63.917879593496039</v>
          </cell>
          <cell r="P63">
            <v>66.995785405678319</v>
          </cell>
        </row>
        <row r="64">
          <cell r="B64" t="str">
            <v>Possible additional debt relief after HIPC CP 6/</v>
          </cell>
          <cell r="D64" t="str">
            <v>...</v>
          </cell>
          <cell r="E64" t="str">
            <v>...</v>
          </cell>
          <cell r="F64" t="str">
            <v>...</v>
          </cell>
          <cell r="G64" t="str">
            <v>...</v>
          </cell>
          <cell r="I64" t="str">
            <v>...</v>
          </cell>
          <cell r="J64" t="str">
            <v>...</v>
          </cell>
          <cell r="K64" t="str">
            <v>...</v>
          </cell>
          <cell r="L64">
            <v>30.222654658036511</v>
          </cell>
          <cell r="M64">
            <v>29.510139122742455</v>
          </cell>
          <cell r="N64">
            <v>21.670847647258451</v>
          </cell>
          <cell r="O64">
            <v>21.434129262445232</v>
          </cell>
          <cell r="P64">
            <v>21.197356716074033</v>
          </cell>
        </row>
        <row r="65">
          <cell r="B65" t="str">
            <v>Other debt-related items  5/</v>
          </cell>
          <cell r="D65">
            <v>42</v>
          </cell>
          <cell r="E65">
            <v>-19</v>
          </cell>
          <cell r="F65">
            <v>20.6</v>
          </cell>
          <cell r="G65">
            <v>-9.9</v>
          </cell>
          <cell r="I65">
            <v>-14.4</v>
          </cell>
          <cell r="J65">
            <v>-14.4</v>
          </cell>
          <cell r="K65">
            <v>0</v>
          </cell>
          <cell r="L65">
            <v>0</v>
          </cell>
          <cell r="M65">
            <v>0</v>
          </cell>
          <cell r="N65">
            <v>0</v>
          </cell>
          <cell r="O65">
            <v>0</v>
          </cell>
          <cell r="P65">
            <v>0</v>
          </cell>
        </row>
        <row r="66">
          <cell r="B66" t="str">
            <v>Net change in arrears (increase +)  4/</v>
          </cell>
          <cell r="D66">
            <v>-10.1</v>
          </cell>
          <cell r="E66">
            <v>31</v>
          </cell>
          <cell r="F66">
            <v>12.3</v>
          </cell>
          <cell r="G66">
            <v>48.35</v>
          </cell>
          <cell r="I66">
            <v>-60.35</v>
          </cell>
          <cell r="J66">
            <v>-60.35</v>
          </cell>
          <cell r="K66">
            <v>0</v>
          </cell>
          <cell r="L66">
            <v>0</v>
          </cell>
          <cell r="M66">
            <v>0</v>
          </cell>
          <cell r="N66">
            <v>0</v>
          </cell>
          <cell r="O66">
            <v>0</v>
          </cell>
          <cell r="P66">
            <v>0</v>
          </cell>
        </row>
        <row r="67">
          <cell r="B67" t="str">
            <v>Program support</v>
          </cell>
          <cell r="D67">
            <v>185.2</v>
          </cell>
          <cell r="E67">
            <v>74.8</v>
          </cell>
          <cell r="F67">
            <v>138.328</v>
          </cell>
          <cell r="G67">
            <v>54.822599999999994</v>
          </cell>
          <cell r="I67">
            <v>68.904800000000009</v>
          </cell>
          <cell r="J67">
            <v>65.576999999999998</v>
          </cell>
          <cell r="K67">
            <v>122.9</v>
          </cell>
          <cell r="L67">
            <v>101.4</v>
          </cell>
          <cell r="M67">
            <v>82</v>
          </cell>
          <cell r="N67">
            <v>79</v>
          </cell>
          <cell r="O67" t="e">
            <v>#REF!</v>
          </cell>
          <cell r="P67" t="e">
            <v>#REF!</v>
          </cell>
        </row>
        <row r="68">
          <cell r="B68" t="str">
            <v>Grants</v>
          </cell>
          <cell r="D68">
            <v>31.6</v>
          </cell>
          <cell r="E68">
            <v>31</v>
          </cell>
          <cell r="F68">
            <v>68.83</v>
          </cell>
          <cell r="G68">
            <v>45.282599999999995</v>
          </cell>
          <cell r="I68">
            <v>33.244999999999997</v>
          </cell>
          <cell r="J68">
            <v>36</v>
          </cell>
          <cell r="K68">
            <v>87.9</v>
          </cell>
          <cell r="L68">
            <v>66</v>
          </cell>
          <cell r="M68">
            <v>44</v>
          </cell>
          <cell r="N68">
            <v>46</v>
          </cell>
          <cell r="O68">
            <v>54</v>
          </cell>
          <cell r="P68">
            <v>76</v>
          </cell>
        </row>
        <row r="69">
          <cell r="B69" t="str">
            <v>Loans</v>
          </cell>
          <cell r="D69">
            <v>153.6</v>
          </cell>
          <cell r="E69">
            <v>43.8</v>
          </cell>
          <cell r="F69">
            <v>69.498000000000005</v>
          </cell>
          <cell r="G69">
            <v>9.5399999999999991</v>
          </cell>
          <cell r="I69">
            <v>35.659800000000004</v>
          </cell>
          <cell r="J69">
            <v>29.576999999999998</v>
          </cell>
          <cell r="K69">
            <v>35</v>
          </cell>
          <cell r="L69">
            <v>35.4</v>
          </cell>
          <cell r="M69">
            <v>38</v>
          </cell>
          <cell r="N69">
            <v>33</v>
          </cell>
          <cell r="O69" t="e">
            <v>#REF!</v>
          </cell>
          <cell r="P69" t="e">
            <v>#REF!</v>
          </cell>
        </row>
        <row r="71">
          <cell r="B71" t="str">
            <v>Financing gap (+ deficit)</v>
          </cell>
          <cell r="D71">
            <v>0</v>
          </cell>
          <cell r="E71">
            <v>0</v>
          </cell>
          <cell r="F71">
            <v>0</v>
          </cell>
          <cell r="G71">
            <v>0</v>
          </cell>
          <cell r="I71">
            <v>0.14607497615378406</v>
          </cell>
          <cell r="J71">
            <v>0</v>
          </cell>
          <cell r="K71">
            <v>0</v>
          </cell>
          <cell r="L71">
            <v>108.55691770238568</v>
          </cell>
          <cell r="M71">
            <v>92.538843491882204</v>
          </cell>
          <cell r="N71">
            <v>-66.060582658250695</v>
          </cell>
          <cell r="O71" t="e">
            <v>#REF!</v>
          </cell>
          <cell r="P71" t="e">
            <v>#REF!</v>
          </cell>
        </row>
        <row r="73">
          <cell r="B73" t="str">
            <v>Memorandum items:</v>
          </cell>
        </row>
        <row r="74">
          <cell r="B74" t="str">
            <v>Current acc't bal. excl. grants (in percent of GDP)</v>
          </cell>
          <cell r="D74">
            <v>-19.194720009073745</v>
          </cell>
          <cell r="E74">
            <v>-20.825960632019328</v>
          </cell>
          <cell r="F74">
            <v>-17.266645903454997</v>
          </cell>
          <cell r="G74">
            <v>-16.198184313209012</v>
          </cell>
          <cell r="I74">
            <v>-11.420331342973606</v>
          </cell>
          <cell r="J74">
            <v>-13.091738712315834</v>
          </cell>
          <cell r="K74">
            <v>-11.626220907640201</v>
          </cell>
          <cell r="L74">
            <v>-13.205857284861091</v>
          </cell>
          <cell r="M74">
            <v>-12.707181461581566</v>
          </cell>
          <cell r="N74">
            <v>-8.9427358856402126</v>
          </cell>
          <cell r="O74">
            <v>-8.064293096179453</v>
          </cell>
          <cell r="P74">
            <v>-7.7143766353265972</v>
          </cell>
        </row>
        <row r="75">
          <cell r="B75" t="str">
            <v>Current acc't bal. incl. grants (in US$m)  6/</v>
          </cell>
          <cell r="D75">
            <v>-368.82321807842686</v>
          </cell>
          <cell r="E75">
            <v>-394.30389145868151</v>
          </cell>
          <cell r="F75">
            <v>-245.84960710705542</v>
          </cell>
          <cell r="G75">
            <v>-322.8701970325024</v>
          </cell>
          <cell r="I75">
            <v>-237.99971201782108</v>
          </cell>
          <cell r="J75">
            <v>-342.87718903134424</v>
          </cell>
          <cell r="K75">
            <v>-225.85720699181485</v>
          </cell>
          <cell r="L75">
            <v>-238.08394400493239</v>
          </cell>
          <cell r="M75">
            <v>-260.65813563744041</v>
          </cell>
          <cell r="N75">
            <v>-142.73113529708559</v>
          </cell>
          <cell r="O75">
            <v>-126.18776303653262</v>
          </cell>
          <cell r="P75">
            <v>-97.191508213538881</v>
          </cell>
        </row>
        <row r="76">
          <cell r="B76" t="str">
            <v>Current acc't bal. incl. grants (in percent of GDP)  7/</v>
          </cell>
          <cell r="D76">
            <v>-11.386947146601631</v>
          </cell>
          <cell r="E76">
            <v>-10.832573736947005</v>
          </cell>
          <cell r="F76">
            <v>-6.5116688677439072</v>
          </cell>
          <cell r="G76">
            <v>-7.4767589709491729</v>
          </cell>
          <cell r="I76">
            <v>-4.615330137117982</v>
          </cell>
          <cell r="J76">
            <v>-6.4444433713808795</v>
          </cell>
          <cell r="K76">
            <v>-3.9670719936778029</v>
          </cell>
          <cell r="L76">
            <v>-4.0125495466481409</v>
          </cell>
          <cell r="M76">
            <v>-4.0954167612202328</v>
          </cell>
          <cell r="N76">
            <v>-2.0841233133037012</v>
          </cell>
          <cell r="O76">
            <v>-1.7171196983400157</v>
          </cell>
          <cell r="P76">
            <v>-1.2348726714234335</v>
          </cell>
        </row>
        <row r="77">
          <cell r="B77" t="str">
            <v>Merchandise trade balance (in percent of GDP)</v>
          </cell>
          <cell r="D77">
            <v>-6.8153820376891137</v>
          </cell>
          <cell r="E77">
            <v>-9.3932666591398934</v>
          </cell>
          <cell r="F77">
            <v>-6.8672898004814549</v>
          </cell>
          <cell r="G77">
            <v>-7.2069502591643282</v>
          </cell>
          <cell r="I77">
            <v>-3.2094351043932914</v>
          </cell>
          <cell r="J77">
            <v>-4.2589910168139307</v>
          </cell>
          <cell r="K77">
            <v>-1.1657560978300778</v>
          </cell>
          <cell r="L77">
            <v>-1.8093886304014819</v>
          </cell>
          <cell r="M77">
            <v>-1.1916717256484484</v>
          </cell>
          <cell r="N77">
            <v>0.17560061313494102</v>
          </cell>
          <cell r="O77">
            <v>0.76846647490812503</v>
          </cell>
          <cell r="P77">
            <v>0.17175230997275062</v>
          </cell>
        </row>
        <row r="78">
          <cell r="B78" t="str">
            <v>Terms of trade (percentage change)</v>
          </cell>
          <cell r="D78">
            <v>-4.4656665015859627</v>
          </cell>
          <cell r="E78">
            <v>-2.0705611010255254</v>
          </cell>
          <cell r="F78">
            <v>-7.00152477233339</v>
          </cell>
          <cell r="G78">
            <v>4.6442165372664101</v>
          </cell>
          <cell r="I78">
            <v>10.70452266561106</v>
          </cell>
          <cell r="J78">
            <v>22.142051372191474</v>
          </cell>
          <cell r="K78">
            <v>-8.3348060984524519</v>
          </cell>
          <cell r="L78">
            <v>-3.1192731447020838</v>
          </cell>
          <cell r="M78">
            <v>0.42052656471496253</v>
          </cell>
          <cell r="N78">
            <v>2.1831961142998679</v>
          </cell>
          <cell r="O78">
            <v>1.1382235306087063</v>
          </cell>
          <cell r="P78">
            <v>-7.7320441912032134E-2</v>
          </cell>
        </row>
        <row r="79">
          <cell r="B79" t="str">
            <v>Copper volume (in thousands of metric tons)</v>
          </cell>
          <cell r="D79">
            <v>233.55815999999999</v>
          </cell>
          <cell r="E79">
            <v>296.5</v>
          </cell>
          <cell r="F79">
            <v>329.96444600000001</v>
          </cell>
          <cell r="G79">
            <v>353.41399999999999</v>
          </cell>
          <cell r="I79">
            <v>381.6</v>
          </cell>
          <cell r="J79">
            <v>384.3</v>
          </cell>
          <cell r="K79">
            <v>468.9</v>
          </cell>
          <cell r="L79">
            <v>538.20000000000005</v>
          </cell>
          <cell r="M79">
            <v>562.5</v>
          </cell>
          <cell r="N79">
            <v>580.5</v>
          </cell>
          <cell r="O79">
            <v>592.11</v>
          </cell>
          <cell r="P79">
            <v>603.95220000000006</v>
          </cell>
        </row>
        <row r="80">
          <cell r="B80" t="str">
            <v>Copper price (in U.S. dollars per pound)</v>
          </cell>
          <cell r="D80">
            <v>0.82370897956055222</v>
          </cell>
          <cell r="E80">
            <v>0.77422336424554006</v>
          </cell>
          <cell r="F80">
            <v>0.70068066331965262</v>
          </cell>
          <cell r="G80">
            <v>0.77903675009752249</v>
          </cell>
          <cell r="I80">
            <v>0.96319988477373208</v>
          </cell>
          <cell r="J80">
            <v>1.1599999999999999</v>
          </cell>
          <cell r="K80">
            <v>0.98583359684261529</v>
          </cell>
          <cell r="L80">
            <v>0.85724660595010027</v>
          </cell>
          <cell r="M80">
            <v>0.81438427565259508</v>
          </cell>
          <cell r="N80">
            <v>0.83581544080134762</v>
          </cell>
          <cell r="O80">
            <v>0.84653102337572395</v>
          </cell>
          <cell r="P80">
            <v>0.84653102337572395</v>
          </cell>
        </row>
        <row r="81">
          <cell r="B81" t="str">
            <v>Gross official reserves  8/</v>
          </cell>
          <cell r="D81">
            <v>113.6</v>
          </cell>
          <cell r="E81">
            <v>113.6</v>
          </cell>
          <cell r="F81">
            <v>283.07</v>
          </cell>
          <cell r="G81">
            <v>196.51426909809328</v>
          </cell>
          <cell r="I81">
            <v>172.71719574764151</v>
          </cell>
          <cell r="J81">
            <v>201.38064638420482</v>
          </cell>
          <cell r="K81">
            <v>246.45181162861581</v>
          </cell>
          <cell r="L81">
            <v>303.9671844452306</v>
          </cell>
          <cell r="M81">
            <v>347.63894741034363</v>
          </cell>
          <cell r="N81">
            <v>417.44672959992158</v>
          </cell>
          <cell r="O81">
            <v>494.8111472038965</v>
          </cell>
          <cell r="P81">
            <v>556.45886182902552</v>
          </cell>
        </row>
        <row r="82">
          <cell r="B82" t="str">
            <v xml:space="preserve">(in months of imports) </v>
          </cell>
          <cell r="D82">
            <v>1.0342943854324735</v>
          </cell>
          <cell r="E82">
            <v>0.85467084639498436</v>
          </cell>
          <cell r="F82">
            <v>2.2295487730989678</v>
          </cell>
          <cell r="G82">
            <v>1.3333547603625011</v>
          </cell>
          <cell r="I82">
            <v>1.0151798833816243</v>
          </cell>
          <cell r="J82">
            <v>1.0640985277897217</v>
          </cell>
          <cell r="K82">
            <v>1.3</v>
          </cell>
          <cell r="L82">
            <v>1.5</v>
          </cell>
          <cell r="M82">
            <v>1.7</v>
          </cell>
          <cell r="N82">
            <v>2.0225799031681939</v>
          </cell>
          <cell r="O82">
            <v>2.3265961574992708</v>
          </cell>
          <cell r="P82">
            <v>2.4500734338168151</v>
          </cell>
        </row>
        <row r="83">
          <cell r="B83" t="str">
            <v>Official debt service, cash payments 9/</v>
          </cell>
          <cell r="D83">
            <v>139.09100000000001</v>
          </cell>
          <cell r="E83">
            <v>142.09086719999999</v>
          </cell>
          <cell r="F83">
            <v>122.74800000000002</v>
          </cell>
          <cell r="G83">
            <v>186.92726197070004</v>
          </cell>
          <cell r="I83">
            <v>376.48445050282305</v>
          </cell>
          <cell r="J83">
            <v>372.66402700644574</v>
          </cell>
          <cell r="K83">
            <v>131.90450962124237</v>
          </cell>
          <cell r="L83">
            <v>86.540437498764845</v>
          </cell>
          <cell r="M83">
            <v>108.83821983884488</v>
          </cell>
          <cell r="N83">
            <v>135.2430271208066</v>
          </cell>
          <cell r="O83">
            <v>117.52997030260011</v>
          </cell>
          <cell r="P83">
            <v>160.07567982114088</v>
          </cell>
        </row>
        <row r="84">
          <cell r="B84" t="str">
            <v>(in percent of exports)</v>
          </cell>
          <cell r="D84">
            <v>15.946235110527807</v>
          </cell>
          <cell r="E84">
            <v>13.467222570734677</v>
          </cell>
          <cell r="F84">
            <v>11.362622748997813</v>
          </cell>
          <cell r="G84">
            <v>14.996398819612978</v>
          </cell>
          <cell r="I84">
            <v>23.397381819017294</v>
          </cell>
          <cell r="J84">
            <v>20.772799721652493</v>
          </cell>
          <cell r="K84">
            <v>6.8555920667210728</v>
          </cell>
          <cell r="L84">
            <v>4.2699963502333915</v>
          </cell>
          <cell r="M84">
            <v>5.222774950111873</v>
          </cell>
          <cell r="N84">
            <v>6.1640517508091772</v>
          </cell>
          <cell r="O84">
            <v>5.0870597028789373</v>
          </cell>
          <cell r="P84">
            <v>6.6201116074018627</v>
          </cell>
        </row>
        <row r="85">
          <cell r="B85" t="str">
            <v>Official budget debt service, cash payments</v>
          </cell>
          <cell r="D85">
            <v>129.64100000000002</v>
          </cell>
          <cell r="E85">
            <v>70.323999999999998</v>
          </cell>
          <cell r="F85">
            <v>50.084000000000003</v>
          </cell>
          <cell r="G85">
            <v>108.42800000000001</v>
          </cell>
          <cell r="I85">
            <v>129.39032506000001</v>
          </cell>
          <cell r="J85">
            <v>122.4</v>
          </cell>
          <cell r="K85">
            <v>100.71077892141182</v>
          </cell>
          <cell r="L85">
            <v>67.666260058171588</v>
          </cell>
          <cell r="M85">
            <v>65.438252572615355</v>
          </cell>
          <cell r="N85">
            <v>62.537477474945938</v>
          </cell>
          <cell r="O85">
            <v>46.548654421889495</v>
          </cell>
          <cell r="P85">
            <v>43.222588421237269</v>
          </cell>
        </row>
        <row r="86">
          <cell r="B86" t="str">
            <v>Net present value of debt, in percent  of exports  10/</v>
          </cell>
          <cell r="D86">
            <v>214.00619739238155</v>
          </cell>
          <cell r="E86">
            <v>210.71088763801194</v>
          </cell>
          <cell r="F86">
            <v>211.60263306996558</v>
          </cell>
          <cell r="G86">
            <v>191.96803614892667</v>
          </cell>
          <cell r="I86">
            <v>157.43801015485053</v>
          </cell>
          <cell r="J86">
            <v>163.52882034019007</v>
          </cell>
          <cell r="K86">
            <v>131.58833510711935</v>
          </cell>
          <cell r="L86">
            <v>117.40954863232965</v>
          </cell>
          <cell r="M86">
            <v>114.03890303425923</v>
          </cell>
          <cell r="N86">
            <v>109.47044234373524</v>
          </cell>
          <cell r="O86">
            <v>105.02057854799193</v>
          </cell>
          <cell r="P86">
            <v>98.347896308840291</v>
          </cell>
        </row>
        <row r="89">
          <cell r="B89" t="str">
            <v>Sources: Bank of Zambia; and Fund staff estimates and projections.</v>
          </cell>
        </row>
        <row r="91">
          <cell r="B91" t="str">
            <v>1/ Exclues grants and debt relief on interest.</v>
          </cell>
        </row>
        <row r="92">
          <cell r="B92" t="str">
            <v xml:space="preserve">2/ Indicates debt relief that would have been available under the traditional mechanism, relative to 1999 Paris Club rescheduling, comparable treatment </v>
          </cell>
        </row>
        <row r="93">
          <cell r="B93" t="str">
            <v>from non-Paris Club bilaterals, and the 1997 restructuring of Camdex claim on the BoZ.</v>
          </cell>
        </row>
        <row r="94">
          <cell r="B94" t="str">
            <v>3/ It is assumed that Zambia will reach the HIPC completion point in early 2005.</v>
          </cell>
        </row>
        <row r="95">
          <cell r="B95" t="str">
            <v>4/ The Paris Club has agreed to provide debt relief on Cologne flow terms up to end-June 2005. Once the completion point under the HIPC Initiative</v>
          </cell>
        </row>
        <row r="96">
          <cell r="B96" t="str">
            <v xml:space="preserve"> is reached, the Paris Club is expected to provide debt relief on Cologne stock terms.</v>
          </cell>
        </row>
        <row r="97">
          <cell r="B97" t="str">
            <v xml:space="preserve">5/  Reconciliation of scheduled debt service after scheduled debt relief with actual cash payments. Item includes overpayments, refunds, debt service </v>
          </cell>
        </row>
        <row r="98">
          <cell r="B98" t="str">
            <v>carryover, currency revaluations and additional debt relief.</v>
          </cell>
        </row>
        <row r="99">
          <cell r="B99" t="str">
            <v>6/ Additional debt relief is expected from Paris Club creditors once Zambia reaches the HIPC completion point.</v>
          </cell>
        </row>
        <row r="100">
          <cell r="B100" t="str">
            <v>7/ Includes project and program grants, as well as debt relief on interest payments.</v>
          </cell>
        </row>
        <row r="101">
          <cell r="B101" t="str">
            <v>8/ Reserves at current exchange rates. Includes balances in the special Bank for International Settlements.</v>
          </cell>
        </row>
        <row r="102">
          <cell r="B102" t="str">
            <v xml:space="preserve">9/ Includes debt service on new PRGF disbursements as well as loans assumed to help close the financing gap. Also assumes possible additional </v>
          </cell>
        </row>
        <row r="103">
          <cell r="B103" t="str">
            <v>debt relief beyond HIPC from 2005.</v>
          </cell>
        </row>
        <row r="104">
          <cell r="B104" t="str">
            <v>10/ Includes possible additional loans to fill the financing gap and possible additional debt relief beyond the HIPC Initiative.</v>
          </cell>
        </row>
      </sheetData>
      <sheetData sheetId="6" refreshError="1">
        <row r="2">
          <cell r="B2" t="str">
            <v>Table 7.  Zambia:  External Financing, 2000-07</v>
          </cell>
        </row>
        <row r="3">
          <cell r="B3" t="str">
            <v>(In millions of U.S. dollars)</v>
          </cell>
        </row>
        <row r="5">
          <cell r="D5">
            <v>2000</v>
          </cell>
          <cell r="E5">
            <v>2001</v>
          </cell>
          <cell r="F5">
            <v>2002</v>
          </cell>
          <cell r="G5">
            <v>2003</v>
          </cell>
          <cell r="H5">
            <v>2004</v>
          </cell>
          <cell r="J5">
            <v>2005</v>
          </cell>
          <cell r="K5">
            <v>2006</v>
          </cell>
          <cell r="L5">
            <v>2007</v>
          </cell>
        </row>
        <row r="6">
          <cell r="G6" t="str">
            <v>Prel.</v>
          </cell>
          <cell r="H6" t="str">
            <v>Prog.</v>
          </cell>
          <cell r="I6" t="str">
            <v>Proj.</v>
          </cell>
          <cell r="J6" t="str">
            <v>Proj.</v>
          </cell>
          <cell r="K6" t="str">
            <v>Proj.</v>
          </cell>
          <cell r="L6" t="str">
            <v>Proj.</v>
          </cell>
        </row>
        <row r="8">
          <cell r="B8" t="str">
            <v>Current account deficit (excl. official transfers and interest )</v>
          </cell>
          <cell r="D8">
            <v>-466.8502242007504</v>
          </cell>
          <cell r="E8">
            <v>-614.2633520019599</v>
          </cell>
          <cell r="F8">
            <v>-542.74286001819291</v>
          </cell>
          <cell r="G8">
            <v>-588.53601157693026</v>
          </cell>
          <cell r="H8">
            <v>-468.51922026038744</v>
          </cell>
          <cell r="I8">
            <v>-576.19731827391058</v>
          </cell>
          <cell r="J8">
            <v>-553.45968765064526</v>
          </cell>
          <cell r="K8">
            <v>-682.58314446344389</v>
          </cell>
          <cell r="L8">
            <v>-711.57512728798793</v>
          </cell>
        </row>
        <row r="9">
          <cell r="B9" t="str">
            <v>Change in n.f.a. of commercial banks</v>
          </cell>
          <cell r="D9">
            <v>-89</v>
          </cell>
          <cell r="E9">
            <v>40</v>
          </cell>
          <cell r="F9">
            <v>-52.761608375185396</v>
          </cell>
          <cell r="G9">
            <v>47.576813850289334</v>
          </cell>
          <cell r="H9">
            <v>-5</v>
          </cell>
          <cell r="I9">
            <v>-7</v>
          </cell>
          <cell r="J9">
            <v>-10.5</v>
          </cell>
          <cell r="K9">
            <v>-10</v>
          </cell>
          <cell r="L9">
            <v>-10</v>
          </cell>
        </row>
        <row r="10">
          <cell r="B10" t="str">
            <v>Private capital (net)</v>
          </cell>
          <cell r="D10">
            <v>278</v>
          </cell>
          <cell r="E10">
            <v>301</v>
          </cell>
          <cell r="F10">
            <v>177.66533333333334</v>
          </cell>
          <cell r="G10">
            <v>233.03466666666668</v>
          </cell>
          <cell r="H10">
            <v>171.41866666666667</v>
          </cell>
          <cell r="I10">
            <v>325.4186666666667</v>
          </cell>
          <cell r="J10">
            <v>215.01120000000003</v>
          </cell>
          <cell r="K10">
            <v>163.77796000000001</v>
          </cell>
          <cell r="L10">
            <v>215.22386799999998</v>
          </cell>
        </row>
        <row r="11">
          <cell r="B11" t="str">
            <v>Gross reserves (increase -)</v>
          </cell>
          <cell r="D11">
            <v>-67.5</v>
          </cell>
          <cell r="E11">
            <v>0</v>
          </cell>
          <cell r="F11">
            <v>-169.47</v>
          </cell>
          <cell r="G11">
            <v>18.3</v>
          </cell>
          <cell r="H11">
            <v>23.797073350451768</v>
          </cell>
          <cell r="I11">
            <v>-4.8663772861115433</v>
          </cell>
          <cell r="J11">
            <v>-45.071165244410992</v>
          </cell>
          <cell r="K11">
            <v>-57.515372816614786</v>
          </cell>
          <cell r="L11">
            <v>-43.671762965113032</v>
          </cell>
        </row>
        <row r="12">
          <cell r="B12" t="str">
            <v>BoZ liabilities</v>
          </cell>
          <cell r="D12">
            <v>-7.4</v>
          </cell>
          <cell r="E12">
            <v>-5</v>
          </cell>
          <cell r="F12">
            <v>-6.1</v>
          </cell>
          <cell r="G12">
            <v>-6.4</v>
          </cell>
          <cell r="H12">
            <v>-6.4</v>
          </cell>
          <cell r="I12">
            <v>-6.4</v>
          </cell>
          <cell r="J12">
            <v>-6.4</v>
          </cell>
          <cell r="K12">
            <v>0</v>
          </cell>
          <cell r="L12">
            <v>0</v>
          </cell>
        </row>
        <row r="13">
          <cell r="B13" t="str">
            <v>Other foreign assets of the BoZ</v>
          </cell>
          <cell r="D13">
            <v>30</v>
          </cell>
          <cell r="E13" t="str">
            <v>...</v>
          </cell>
          <cell r="F13" t="str">
            <v>...</v>
          </cell>
          <cell r="G13" t="str">
            <v>...</v>
          </cell>
          <cell r="H13" t="str">
            <v>...</v>
          </cell>
          <cell r="I13" t="str">
            <v>...</v>
          </cell>
          <cell r="J13" t="str">
            <v>...</v>
          </cell>
          <cell r="K13" t="str">
            <v>...</v>
          </cell>
          <cell r="L13" t="str">
            <v>...</v>
          </cell>
        </row>
        <row r="15">
          <cell r="B15" t="str">
            <v>Debt service, scheduled  1/</v>
          </cell>
          <cell r="D15">
            <v>-494.43604143967394</v>
          </cell>
          <cell r="E15">
            <v>-589.61148734526125</v>
          </cell>
          <cell r="F15">
            <v>-592.60472277834083</v>
          </cell>
          <cell r="G15">
            <v>-616.49368658001106</v>
          </cell>
          <cell r="H15">
            <v>-577.90782067723228</v>
          </cell>
          <cell r="I15">
            <v>-589.93600818755613</v>
          </cell>
          <cell r="J15">
            <v>-541.57553262850092</v>
          </cell>
          <cell r="K15">
            <v>-253.69510689423456</v>
          </cell>
          <cell r="L15">
            <v>-278.56440366538641</v>
          </cell>
        </row>
        <row r="16">
          <cell r="B16" t="str">
            <v>Interest</v>
          </cell>
          <cell r="D16">
            <v>-154.86675689314814</v>
          </cell>
          <cell r="E16">
            <v>-143.79816873917477</v>
          </cell>
          <cell r="F16">
            <v>-136.59846348191758</v>
          </cell>
          <cell r="G16">
            <v>-130.95302920869878</v>
          </cell>
          <cell r="H16">
            <v>-120.39543806849142</v>
          </cell>
          <cell r="I16">
            <v>-120.34981706849142</v>
          </cell>
          <cell r="J16">
            <v>-108.45564593901935</v>
          </cell>
          <cell r="K16">
            <v>-100.98414854915046</v>
          </cell>
          <cell r="L16">
            <v>-97.189992869310529</v>
          </cell>
        </row>
        <row r="17">
          <cell r="B17" t="str">
            <v>Multilaterals</v>
          </cell>
          <cell r="D17">
            <v>-38.622249144519301</v>
          </cell>
          <cell r="E17">
            <v>-37.054050543493744</v>
          </cell>
          <cell r="F17">
            <v>-31.417573734157173</v>
          </cell>
          <cell r="G17">
            <v>-33.201854136317749</v>
          </cell>
          <cell r="H17">
            <v>-32.577684657943323</v>
          </cell>
          <cell r="I17">
            <v>-32.532063657943326</v>
          </cell>
          <cell r="J17">
            <v>-31.07183739610911</v>
          </cell>
          <cell r="K17">
            <v>-29.220041050099901</v>
          </cell>
          <cell r="L17">
            <v>-29.691630996333672</v>
          </cell>
        </row>
        <row r="18">
          <cell r="B18" t="str">
            <v>Of which: IMF</v>
          </cell>
          <cell r="D18">
            <v>-8.8737217613778743</v>
          </cell>
          <cell r="E18">
            <v>-7.9738672000000008</v>
          </cell>
          <cell r="F18">
            <v>-3.0620000000000003</v>
          </cell>
          <cell r="G18">
            <v>-5.8324812140999995</v>
          </cell>
          <cell r="H18">
            <v>-5.8653322650000002</v>
          </cell>
          <cell r="I18">
            <v>-5.8653322650000002</v>
          </cell>
          <cell r="J18">
            <v>-5.2012806998305692</v>
          </cell>
          <cell r="K18">
            <v>-3.7980813924062859</v>
          </cell>
          <cell r="L18">
            <v>-4.5989932283259618</v>
          </cell>
        </row>
        <row r="19">
          <cell r="B19" t="str">
            <v>Bilaterals</v>
          </cell>
          <cell r="D19">
            <v>-116.24450774862883</v>
          </cell>
          <cell r="E19">
            <v>-106.74411819568105</v>
          </cell>
          <cell r="F19">
            <v>-105.18088974776038</v>
          </cell>
          <cell r="G19">
            <v>-97.751175072381031</v>
          </cell>
          <cell r="H19">
            <v>-87.817753410548093</v>
          </cell>
          <cell r="I19">
            <v>-87.817753410548093</v>
          </cell>
          <cell r="J19">
            <v>-77.383808542910231</v>
          </cell>
          <cell r="K19">
            <v>-71.764107499050567</v>
          </cell>
          <cell r="L19">
            <v>-67.498361872976844</v>
          </cell>
        </row>
        <row r="20">
          <cell r="B20" t="str">
            <v>Of which: Paris Club</v>
          </cell>
          <cell r="D20">
            <v>-114.30979312081476</v>
          </cell>
          <cell r="E20">
            <v>-105.2457021013621</v>
          </cell>
          <cell r="F20">
            <v>-104.12805190193754</v>
          </cell>
          <cell r="G20">
            <v>-97.087359233580798</v>
          </cell>
          <cell r="H20">
            <v>-87.507972685774646</v>
          </cell>
          <cell r="I20">
            <v>-87.507972685774646</v>
          </cell>
          <cell r="J20">
            <v>-77.361681348283554</v>
          </cell>
          <cell r="K20">
            <v>-71.764107499050567</v>
          </cell>
          <cell r="L20">
            <v>-67.498361872976844</v>
          </cell>
        </row>
        <row r="21">
          <cell r="B21" t="str">
            <v>Amortization</v>
          </cell>
          <cell r="D21">
            <v>-339.56928454652581</v>
          </cell>
          <cell r="E21">
            <v>-445.81331860608645</v>
          </cell>
          <cell r="F21">
            <v>-456.0062592964232</v>
          </cell>
          <cell r="G21">
            <v>-485.54065737131231</v>
          </cell>
          <cell r="H21">
            <v>-457.51238260874089</v>
          </cell>
          <cell r="I21">
            <v>-469.58619111906467</v>
          </cell>
          <cell r="J21">
            <v>-433.11988668948152</v>
          </cell>
          <cell r="K21">
            <v>-152.71095834508409</v>
          </cell>
          <cell r="L21">
            <v>-181.37441079607589</v>
          </cell>
        </row>
        <row r="22">
          <cell r="B22" t="str">
            <v>Multilaterals</v>
          </cell>
          <cell r="D22">
            <v>-41.335715985978865</v>
          </cell>
          <cell r="E22">
            <v>-259.92465225197321</v>
          </cell>
          <cell r="F22">
            <v>-269.71530738813635</v>
          </cell>
          <cell r="G22">
            <v>-294.82675893729163</v>
          </cell>
          <cell r="H22">
            <v>-292.44430466006622</v>
          </cell>
          <cell r="I22">
            <v>-296.74311317038996</v>
          </cell>
          <cell r="J22">
            <v>-305.12263406709087</v>
          </cell>
          <cell r="K22">
            <v>-74.346560557169937</v>
          </cell>
          <cell r="L22">
            <v>-98.414313277691932</v>
          </cell>
        </row>
        <row r="23">
          <cell r="B23" t="str">
            <v>Of which: IMF</v>
          </cell>
          <cell r="D23">
            <v>0</v>
          </cell>
          <cell r="E23">
            <v>-213.29300000000001</v>
          </cell>
          <cell r="F23">
            <v>-222.44</v>
          </cell>
          <cell r="G23">
            <v>-243.82441575659999</v>
          </cell>
          <cell r="H23">
            <v>-241.10475910011607</v>
          </cell>
          <cell r="I23">
            <v>-245.40356761043986</v>
          </cell>
          <cell r="J23">
            <v>-250.67294999999996</v>
          </cell>
          <cell r="K23">
            <v>-15.076096048186976</v>
          </cell>
          <cell r="L23">
            <v>-38.800974037903593</v>
          </cell>
        </row>
        <row r="24">
          <cell r="B24" t="str">
            <v>Bilaterals</v>
          </cell>
          <cell r="D24">
            <v>-191.84456856054695</v>
          </cell>
          <cell r="E24">
            <v>-185.88866635411321</v>
          </cell>
          <cell r="F24">
            <v>-186.29095190828681</v>
          </cell>
          <cell r="G24">
            <v>-190.71389843402071</v>
          </cell>
          <cell r="H24">
            <v>-172.8430779486747</v>
          </cell>
          <cell r="I24">
            <v>-172.8430779486747</v>
          </cell>
          <cell r="J24">
            <v>-123.33772414989063</v>
          </cell>
          <cell r="K24">
            <v>-78.364397787914157</v>
          </cell>
          <cell r="L24">
            <v>-82.960097518383961</v>
          </cell>
        </row>
        <row r="25">
          <cell r="B25" t="str">
            <v>Of which: Paris Club</v>
          </cell>
          <cell r="D25">
            <v>-173.14196983244582</v>
          </cell>
          <cell r="E25">
            <v>-167.3326302926788</v>
          </cell>
          <cell r="F25">
            <v>-169.07849591365257</v>
          </cell>
          <cell r="G25">
            <v>-179.93538955280874</v>
          </cell>
          <cell r="H25">
            <v>-162.06456906746274</v>
          </cell>
          <cell r="I25">
            <v>-162.06456906746274</v>
          </cell>
          <cell r="J25">
            <v>-115.87974867298226</v>
          </cell>
          <cell r="K25">
            <v>-73.940108642434367</v>
          </cell>
          <cell r="L25">
            <v>-79.578250788508967</v>
          </cell>
        </row>
        <row r="27">
          <cell r="B27" t="str">
            <v>Other debt-related items</v>
          </cell>
          <cell r="D27">
            <v>42</v>
          </cell>
          <cell r="E27">
            <v>-19</v>
          </cell>
          <cell r="F27">
            <v>20.6</v>
          </cell>
          <cell r="G27">
            <v>-9.9</v>
          </cell>
          <cell r="H27">
            <v>-14.4</v>
          </cell>
          <cell r="I27">
            <v>-14.4</v>
          </cell>
          <cell r="J27">
            <v>0</v>
          </cell>
          <cell r="K27">
            <v>0</v>
          </cell>
          <cell r="L27">
            <v>0</v>
          </cell>
        </row>
        <row r="29">
          <cell r="B29" t="str">
            <v>Accumulation of arrears (increase +)</v>
          </cell>
          <cell r="D29">
            <v>-10.1</v>
          </cell>
          <cell r="E29">
            <v>31</v>
          </cell>
          <cell r="F29">
            <v>12.3</v>
          </cell>
          <cell r="G29">
            <v>48.35</v>
          </cell>
          <cell r="H29">
            <v>-60.35</v>
          </cell>
          <cell r="I29">
            <v>-60.35</v>
          </cell>
          <cell r="J29">
            <v>0</v>
          </cell>
          <cell r="K29">
            <v>0</v>
          </cell>
          <cell r="L29">
            <v>0</v>
          </cell>
        </row>
        <row r="31">
          <cell r="B31" t="str">
            <v>Financing gap before debt relief and donor disbursements</v>
          </cell>
          <cell r="D31">
            <v>-785.2862656404244</v>
          </cell>
          <cell r="E31">
            <v>-855.87483934722115</v>
          </cell>
          <cell r="F31">
            <v>-1153.1138578383859</v>
          </cell>
          <cell r="G31">
            <v>-805.81248673807852</v>
          </cell>
          <cell r="H31">
            <v>-937.36130092050121</v>
          </cell>
          <cell r="I31">
            <v>-933.73103708091151</v>
          </cell>
          <cell r="J31">
            <v>-941.9951855235571</v>
          </cell>
          <cell r="K31">
            <v>-840.01566417429319</v>
          </cell>
          <cell r="L31">
            <v>-828.58742591848738</v>
          </cell>
        </row>
        <row r="33">
          <cell r="B33" t="str">
            <v>Debt relief</v>
          </cell>
          <cell r="D33">
            <v>217.13726094449066</v>
          </cell>
          <cell r="E33">
            <v>435.92774964311741</v>
          </cell>
          <cell r="F33">
            <v>437.04884950590252</v>
          </cell>
          <cell r="G33">
            <v>391.29004854040596</v>
          </cell>
          <cell r="H33">
            <v>276.19184879197627</v>
          </cell>
          <cell r="I33">
            <v>276.19184879197627</v>
          </cell>
          <cell r="J33">
            <v>434.52913365750095</v>
          </cell>
          <cell r="K33">
            <v>167.47155661092148</v>
          </cell>
          <cell r="L33">
            <v>170.28598550615951</v>
          </cell>
        </row>
        <row r="34">
          <cell r="B34" t="str">
            <v>Before HIPC-Paris Club  2/</v>
          </cell>
          <cell r="D34">
            <v>217.13726094449066</v>
          </cell>
          <cell r="E34">
            <v>170.2241752077714</v>
          </cell>
          <cell r="F34">
            <v>170.82042576598064</v>
          </cell>
          <cell r="G34">
            <v>154.31869287264283</v>
          </cell>
          <cell r="H34">
            <v>120.26222682920667</v>
          </cell>
          <cell r="I34">
            <v>120.26222682920667</v>
          </cell>
          <cell r="J34">
            <v>66.931055404964482</v>
          </cell>
          <cell r="K34">
            <v>19.228918845316301</v>
          </cell>
          <cell r="L34">
            <v>20.679800474974627</v>
          </cell>
        </row>
        <row r="35">
          <cell r="B35" t="str">
            <v>HIPC debt relief  3/</v>
          </cell>
          <cell r="D35" t="str">
            <v>...</v>
          </cell>
          <cell r="E35">
            <v>265.70357443534601</v>
          </cell>
          <cell r="F35">
            <v>266.22842373992188</v>
          </cell>
          <cell r="G35">
            <v>236.97135566776313</v>
          </cell>
          <cell r="H35">
            <v>155.9296219627696</v>
          </cell>
          <cell r="I35">
            <v>155.9296219627696</v>
          </cell>
          <cell r="J35">
            <v>338.08793912979405</v>
          </cell>
          <cell r="K35">
            <v>118.01998310756869</v>
          </cell>
          <cell r="L35">
            <v>120.09604590844242</v>
          </cell>
        </row>
        <row r="36">
          <cell r="B36" t="str">
            <v>Of which: IMF</v>
          </cell>
          <cell r="D36" t="str">
            <v>…</v>
          </cell>
          <cell r="E36">
            <v>149.5</v>
          </cell>
          <cell r="F36">
            <v>152.83799999999999</v>
          </cell>
          <cell r="G36">
            <v>171.20888499999998</v>
          </cell>
          <cell r="H36">
            <v>0</v>
          </cell>
          <cell r="I36">
            <v>0</v>
          </cell>
          <cell r="J36">
            <v>224.68049999999999</v>
          </cell>
          <cell r="K36">
            <v>0</v>
          </cell>
          <cell r="L36">
            <v>0</v>
          </cell>
        </row>
        <row r="37">
          <cell r="B37" t="str">
            <v>Of which: Paris Club</v>
          </cell>
          <cell r="D37" t="str">
            <v>…</v>
          </cell>
          <cell r="E37">
            <v>64.557578130905227</v>
          </cell>
          <cell r="F37">
            <v>64.307142987196727</v>
          </cell>
          <cell r="G37">
            <v>15.704417311514135</v>
          </cell>
          <cell r="H37">
            <v>99.631408082137455</v>
          </cell>
          <cell r="I37">
            <v>99.631408082137455</v>
          </cell>
          <cell r="J37">
            <v>53.163100033453276</v>
          </cell>
          <cell r="K37">
            <v>54.744059592038354</v>
          </cell>
          <cell r="L37">
            <v>57.350783791315337</v>
          </cell>
        </row>
        <row r="38">
          <cell r="B38" t="str">
            <v>Possible additional debt relief after HIPC CP  4/</v>
          </cell>
          <cell r="D38" t="str">
            <v>...</v>
          </cell>
          <cell r="E38" t="str">
            <v>...</v>
          </cell>
          <cell r="F38" t="str">
            <v>...</v>
          </cell>
          <cell r="G38" t="str">
            <v>...</v>
          </cell>
          <cell r="H38" t="str">
            <v>...</v>
          </cell>
          <cell r="I38" t="str">
            <v>...</v>
          </cell>
          <cell r="J38" t="str">
            <v>...</v>
          </cell>
          <cell r="K38">
            <v>30.222654658036511</v>
          </cell>
          <cell r="L38">
            <v>29.510139122742455</v>
          </cell>
        </row>
        <row r="40">
          <cell r="B40" t="str">
            <v>Gross official assistance</v>
          </cell>
          <cell r="D40">
            <v>457.42582919013023</v>
          </cell>
          <cell r="E40">
            <v>526.79967072514285</v>
          </cell>
          <cell r="F40">
            <v>685.17658022471903</v>
          </cell>
          <cell r="G40">
            <v>416.26529662921348</v>
          </cell>
          <cell r="H40">
            <v>661.02337715237127</v>
          </cell>
          <cell r="I40">
            <v>657.69557715237124</v>
          </cell>
          <cell r="J40">
            <v>507.74109759999999</v>
          </cell>
          <cell r="K40">
            <v>563.98718986098618</v>
          </cell>
          <cell r="L40">
            <v>565.76259692044573</v>
          </cell>
        </row>
        <row r="41">
          <cell r="B41" t="str">
            <v>Official creditors, excl. IMF</v>
          </cell>
          <cell r="D41">
            <v>431.05</v>
          </cell>
          <cell r="E41">
            <v>432.57</v>
          </cell>
          <cell r="F41">
            <v>512.40682022471901</v>
          </cell>
          <cell r="G41">
            <v>416.26529662921348</v>
          </cell>
          <cell r="H41">
            <v>425.10480000000001</v>
          </cell>
          <cell r="I41">
            <v>421.77699999999999</v>
          </cell>
          <cell r="J41">
            <v>475.42</v>
          </cell>
          <cell r="K41">
            <v>532.39200000000005</v>
          </cell>
          <cell r="L41">
            <v>549.95119999999997</v>
          </cell>
        </row>
        <row r="42">
          <cell r="B42" t="str">
            <v>Budgetary support</v>
          </cell>
          <cell r="D42">
            <v>185.2</v>
          </cell>
          <cell r="E42">
            <v>74.8</v>
          </cell>
          <cell r="F42">
            <v>138.328</v>
          </cell>
          <cell r="G42">
            <v>54.822599999999994</v>
          </cell>
          <cell r="H42">
            <v>68.904800000000009</v>
          </cell>
          <cell r="I42">
            <v>65.576999999999998</v>
          </cell>
          <cell r="J42">
            <v>122.9</v>
          </cell>
          <cell r="K42">
            <v>101.4</v>
          </cell>
          <cell r="L42">
            <v>82</v>
          </cell>
        </row>
        <row r="43">
          <cell r="B43" t="str">
            <v>World Bank  5/</v>
          </cell>
          <cell r="D43">
            <v>140.30000000000001</v>
          </cell>
          <cell r="E43">
            <v>43.8</v>
          </cell>
          <cell r="F43">
            <v>56.271000000000001</v>
          </cell>
          <cell r="G43">
            <v>19.866</v>
          </cell>
          <cell r="H43">
            <v>33.6</v>
          </cell>
          <cell r="I43">
            <v>20.677</v>
          </cell>
          <cell r="J43">
            <v>20</v>
          </cell>
          <cell r="K43">
            <v>20</v>
          </cell>
          <cell r="L43">
            <v>20</v>
          </cell>
        </row>
        <row r="44">
          <cell r="B44" t="str">
            <v>AfDB</v>
          </cell>
          <cell r="D44">
            <v>13.3</v>
          </cell>
          <cell r="E44">
            <v>0</v>
          </cell>
          <cell r="F44">
            <v>13.227</v>
          </cell>
          <cell r="G44">
            <v>0</v>
          </cell>
          <cell r="H44">
            <v>8.8597999999999999</v>
          </cell>
          <cell r="I44">
            <v>8.9</v>
          </cell>
          <cell r="J44">
            <v>15</v>
          </cell>
          <cell r="K44">
            <v>15.4</v>
          </cell>
          <cell r="L44">
            <v>18</v>
          </cell>
        </row>
        <row r="45">
          <cell r="B45" t="str">
            <v>EU/Other  6/</v>
          </cell>
          <cell r="D45">
            <v>31.6</v>
          </cell>
          <cell r="E45">
            <v>31</v>
          </cell>
          <cell r="F45">
            <v>68.83</v>
          </cell>
          <cell r="G45">
            <v>34.956599999999995</v>
          </cell>
          <cell r="H45">
            <v>26.445</v>
          </cell>
          <cell r="I45">
            <v>36</v>
          </cell>
          <cell r="J45">
            <v>87.9</v>
          </cell>
          <cell r="K45">
            <v>66</v>
          </cell>
          <cell r="L45">
            <v>44</v>
          </cell>
        </row>
        <row r="46">
          <cell r="B46" t="str">
            <v>Project financing</v>
          </cell>
          <cell r="D46">
            <v>245.85</v>
          </cell>
          <cell r="E46">
            <v>357.77</v>
          </cell>
          <cell r="F46">
            <v>346.64382022471909</v>
          </cell>
          <cell r="G46">
            <v>341.44269662921351</v>
          </cell>
          <cell r="H46">
            <v>356.2</v>
          </cell>
          <cell r="I46">
            <v>356.2</v>
          </cell>
          <cell r="J46">
            <v>352.52</v>
          </cell>
          <cell r="K46">
            <v>430.99200000000002</v>
          </cell>
          <cell r="L46">
            <v>467.95119999999997</v>
          </cell>
        </row>
        <row r="47">
          <cell r="B47" t="str">
            <v>Grants</v>
          </cell>
          <cell r="D47">
            <v>152.55000000000001</v>
          </cell>
          <cell r="E47">
            <v>221.5</v>
          </cell>
          <cell r="F47">
            <v>235.5438202247191</v>
          </cell>
          <cell r="G47">
            <v>240.44269662921349</v>
          </cell>
          <cell r="H47">
            <v>246.2</v>
          </cell>
          <cell r="I47">
            <v>246.2</v>
          </cell>
          <cell r="J47">
            <v>283.72000000000003</v>
          </cell>
          <cell r="K47">
            <v>351.19200000000001</v>
          </cell>
          <cell r="L47">
            <v>385.03120000000001</v>
          </cell>
        </row>
        <row r="48">
          <cell r="B48" t="str">
            <v>Loans</v>
          </cell>
          <cell r="D48">
            <v>93.3</v>
          </cell>
          <cell r="E48">
            <v>136.27000000000001</v>
          </cell>
          <cell r="F48">
            <v>111.1</v>
          </cell>
          <cell r="G48">
            <v>101</v>
          </cell>
          <cell r="H48">
            <v>110</v>
          </cell>
          <cell r="I48">
            <v>110</v>
          </cell>
          <cell r="J48">
            <v>68.8</v>
          </cell>
          <cell r="K48">
            <v>79.8</v>
          </cell>
          <cell r="L48">
            <v>82.92</v>
          </cell>
        </row>
        <row r="49">
          <cell r="B49" t="str">
            <v>Commodity support</v>
          </cell>
          <cell r="D49">
            <v>0</v>
          </cell>
          <cell r="E49">
            <v>0</v>
          </cell>
          <cell r="F49">
            <v>27.434999999999999</v>
          </cell>
          <cell r="G49">
            <v>20</v>
          </cell>
          <cell r="H49">
            <v>0</v>
          </cell>
          <cell r="I49">
            <v>0</v>
          </cell>
          <cell r="J49">
            <v>0</v>
          </cell>
          <cell r="K49">
            <v>0</v>
          </cell>
          <cell r="L49">
            <v>0</v>
          </cell>
        </row>
        <row r="50">
          <cell r="B50" t="str">
            <v>IMF (PRGF)</v>
          </cell>
          <cell r="D50">
            <v>26.375829190130165</v>
          </cell>
          <cell r="E50">
            <v>94.229670725142839</v>
          </cell>
          <cell r="F50">
            <v>172.76976000000002</v>
          </cell>
          <cell r="G50">
            <v>0</v>
          </cell>
          <cell r="H50">
            <v>235.91857715237128</v>
          </cell>
          <cell r="I50">
            <v>235.91857715237128</v>
          </cell>
          <cell r="J50">
            <v>32.321097599999995</v>
          </cell>
          <cell r="K50">
            <v>31.595189860986132</v>
          </cell>
          <cell r="L50">
            <v>15.811396920445713</v>
          </cell>
        </row>
        <row r="52">
          <cell r="B52" t="str">
            <v>Errors and ommissions</v>
          </cell>
          <cell r="D52">
            <v>110.72317550580345</v>
          </cell>
          <cell r="E52">
            <v>-106.85258102103916</v>
          </cell>
          <cell r="F52">
            <v>30.888428107764184</v>
          </cell>
          <cell r="G52">
            <v>-1.7428584315408386</v>
          </cell>
          <cell r="H52">
            <v>0</v>
          </cell>
          <cell r="I52">
            <v>-0.15638886343595004</v>
          </cell>
          <cell r="J52">
            <v>-0.2750457339439123</v>
          </cell>
          <cell r="K52">
            <v>0</v>
          </cell>
          <cell r="L52">
            <v>0</v>
          </cell>
        </row>
        <row r="54">
          <cell r="B54" t="str">
            <v xml:space="preserve">Financing gap (deficit -) </v>
          </cell>
          <cell r="D54">
            <v>0</v>
          </cell>
          <cell r="E54">
            <v>0</v>
          </cell>
          <cell r="F54">
            <v>0</v>
          </cell>
          <cell r="G54">
            <v>8.5265128291212022E-14</v>
          </cell>
          <cell r="H54">
            <v>-0.14607497615367038</v>
          </cell>
          <cell r="I54">
            <v>5.6843418860808015E-14</v>
          </cell>
          <cell r="J54">
            <v>-7.1054273576010019E-14</v>
          </cell>
          <cell r="K54">
            <v>-108.55691770238553</v>
          </cell>
          <cell r="L54">
            <v>-92.538843491882147</v>
          </cell>
        </row>
        <row r="56">
          <cell r="B56" t="str">
            <v>Memorandum items:</v>
          </cell>
        </row>
        <row r="58">
          <cell r="B58" t="str">
            <v>Official debt service, cash payments, incl IMF</v>
          </cell>
          <cell r="D58">
            <v>-245.3987804951833</v>
          </cell>
          <cell r="E58">
            <v>-141.68373770214384</v>
          </cell>
          <cell r="F58">
            <v>-122.65587327243833</v>
          </cell>
          <cell r="G58">
            <v>-186.75363803960505</v>
          </cell>
          <cell r="H58">
            <v>-376.46597188525601</v>
          </cell>
          <cell r="I58">
            <v>-388.49415939557986</v>
          </cell>
          <cell r="J58">
            <v>-107.04639897099997</v>
          </cell>
          <cell r="K58">
            <v>-86.223550283313074</v>
          </cell>
          <cell r="L58">
            <v>-108.2784181592269</v>
          </cell>
        </row>
        <row r="59">
          <cell r="B59" t="str">
            <v>Official debt service, cash payments, excl IMF</v>
          </cell>
          <cell r="D59">
            <v>-236.52505873380545</v>
          </cell>
          <cell r="E59">
            <v>-69.916870502143865</v>
          </cell>
          <cell r="F59">
            <v>-49.991873272438283</v>
          </cell>
          <cell r="G59">
            <v>-108.30562606890507</v>
          </cell>
          <cell r="H59">
            <v>-129.49588052013991</v>
          </cell>
          <cell r="I59">
            <v>-137.22525952014001</v>
          </cell>
          <cell r="J59">
            <v>-75.852668271169421</v>
          </cell>
          <cell r="K59">
            <v>-67.349372842719816</v>
          </cell>
          <cell r="L59">
            <v>-64.878450892997336</v>
          </cell>
        </row>
        <row r="60">
          <cell r="B60" t="str">
            <v>Of which: Paris Club</v>
          </cell>
          <cell r="D60">
            <v>-38.414502008769915</v>
          </cell>
          <cell r="E60">
            <v>-25.796579055364276</v>
          </cell>
          <cell r="F60">
            <v>-5.1789790624127363</v>
          </cell>
          <cell r="G60">
            <v>-68.549638602232591</v>
          </cell>
          <cell r="H60">
            <v>-104.42890684189325</v>
          </cell>
          <cell r="I60">
            <v>-104.42890684189325</v>
          </cell>
          <cell r="J60">
            <v>-73.147274582848056</v>
          </cell>
          <cell r="K60">
            <v>-41.508583046093783</v>
          </cell>
          <cell r="L60">
            <v>-39.535889272453375</v>
          </cell>
        </row>
        <row r="61">
          <cell r="B61" t="str">
            <v>Net resource inflows, incl. IMF</v>
          </cell>
          <cell r="D61">
            <v>212.02704869494693</v>
          </cell>
          <cell r="E61">
            <v>385.115933022999</v>
          </cell>
          <cell r="F61">
            <v>562.52070695228076</v>
          </cell>
          <cell r="G61">
            <v>229.51165858960843</v>
          </cell>
          <cell r="H61">
            <v>284.55740526711526</v>
          </cell>
          <cell r="I61">
            <v>269.20141775679139</v>
          </cell>
          <cell r="J61">
            <v>400.69469862900002</v>
          </cell>
          <cell r="K61">
            <v>477.76363957767308</v>
          </cell>
          <cell r="L61">
            <v>457.4841787612188</v>
          </cell>
        </row>
        <row r="62">
          <cell r="B62" t="str">
            <v>In percent of GDP</v>
          </cell>
          <cell r="D62">
            <v>6.5460651032709762</v>
          </cell>
          <cell r="E62">
            <v>10.580156148882281</v>
          </cell>
          <cell r="F62">
            <v>14.899143496810336</v>
          </cell>
          <cell r="G62">
            <v>5.3148397345715175</v>
          </cell>
          <cell r="H62">
            <v>5.5210174053098964</v>
          </cell>
          <cell r="I62">
            <v>5.0596929388338419</v>
          </cell>
          <cell r="J62">
            <v>7.0380075009246035</v>
          </cell>
          <cell r="K62">
            <v>9.8815579359515535</v>
          </cell>
          <cell r="L62">
            <v>8.6418691627778355</v>
          </cell>
        </row>
        <row r="63">
          <cell r="B63" t="str">
            <v>Net resource inflows, excl. IMF</v>
          </cell>
          <cell r="D63">
            <v>194.52494126619462</v>
          </cell>
          <cell r="E63">
            <v>362.65312949785613</v>
          </cell>
          <cell r="F63">
            <v>462.41494695228073</v>
          </cell>
          <cell r="G63">
            <v>307.95967056030838</v>
          </cell>
          <cell r="H63">
            <v>295.60891947986011</v>
          </cell>
          <cell r="I63">
            <v>284.55174047985997</v>
          </cell>
          <cell r="J63">
            <v>399.5673317288306</v>
          </cell>
          <cell r="K63">
            <v>465.04262715728021</v>
          </cell>
          <cell r="L63">
            <v>485.07274910700266</v>
          </cell>
        </row>
        <row r="64">
          <cell r="B64" t="str">
            <v>In percent of GDP</v>
          </cell>
          <cell r="D64">
            <v>6.0057098260634341</v>
          </cell>
          <cell r="E64">
            <v>9.9630433564508092</v>
          </cell>
          <cell r="F64">
            <v>12.247703177078636</v>
          </cell>
          <cell r="G64">
            <v>7.1314734240415127</v>
          </cell>
          <cell r="H64">
            <v>5.7324975030815244</v>
          </cell>
          <cell r="I64">
            <v>5.3482052361981145</v>
          </cell>
          <cell r="J64">
            <v>7.0182058496254101</v>
          </cell>
          <cell r="K64">
            <v>7.8375994255763306</v>
          </cell>
          <cell r="L64">
            <v>7.621381401527402</v>
          </cell>
        </row>
        <row r="65">
          <cell r="B65" t="str">
            <v>Gross official external reserves , eop</v>
          </cell>
          <cell r="D65">
            <v>113.6</v>
          </cell>
          <cell r="E65">
            <v>113.6</v>
          </cell>
          <cell r="F65">
            <v>283.07</v>
          </cell>
          <cell r="G65">
            <v>196.51426909809328</v>
          </cell>
          <cell r="H65">
            <v>172.71719574764151</v>
          </cell>
          <cell r="I65">
            <v>201.38064638420482</v>
          </cell>
          <cell r="J65">
            <v>246.45181162861581</v>
          </cell>
          <cell r="K65">
            <v>303.9671844452306</v>
          </cell>
          <cell r="L65">
            <v>347.63894741034363</v>
          </cell>
        </row>
        <row r="66">
          <cell r="B66" t="str">
            <v>In months of imports</v>
          </cell>
          <cell r="D66">
            <v>1.0342943854324735</v>
          </cell>
          <cell r="E66">
            <v>0.85467084639498436</v>
          </cell>
          <cell r="F66">
            <v>2.2295487730989678</v>
          </cell>
          <cell r="G66">
            <v>1.3333547603625011</v>
          </cell>
          <cell r="H66">
            <v>1.0151798833816243</v>
          </cell>
          <cell r="I66">
            <v>1.0640985277897217</v>
          </cell>
          <cell r="J66">
            <v>1.3</v>
          </cell>
          <cell r="K66">
            <v>1.5</v>
          </cell>
          <cell r="L66">
            <v>1.7</v>
          </cell>
        </row>
        <row r="67">
          <cell r="B67" t="str">
            <v>In recent of annual official debt service</v>
          </cell>
          <cell r="D67">
            <v>81.67314923323579</v>
          </cell>
          <cell r="E67">
            <v>79.94883994908858</v>
          </cell>
          <cell r="F67">
            <v>230.61068204777263</v>
          </cell>
          <cell r="G67">
            <v>105.12873672161098</v>
          </cell>
          <cell r="H67">
            <v>45.876315878906773</v>
          </cell>
          <cell r="I67">
            <v>54.038123293483778</v>
          </cell>
          <cell r="J67">
            <v>186.84108097311508</v>
          </cell>
          <cell r="K67">
            <v>351.24294864995221</v>
          </cell>
          <cell r="L67">
            <v>319.40888772812292</v>
          </cell>
        </row>
        <row r="70">
          <cell r="B70" t="str">
            <v>Sources: Bank of Zambia (BoZ); and IMF staff estimates and projections.</v>
          </cell>
        </row>
        <row r="71">
          <cell r="B71" t="str">
            <v>1/  Scheduled before debt relief. Drawn from 2000 decision point document adjusted for new loans.</v>
          </cell>
        </row>
        <row r="72">
          <cell r="B72" t="str">
            <v xml:space="preserve">2/ Indicates debt relief that would have been available under the traditional mechanism, relative to 1999 Paris Club rescheduling, comparable treatment </v>
          </cell>
        </row>
        <row r="73">
          <cell r="B73" t="str">
            <v>from non-Paris Club bilaterals and the 1997 restructuring of Camdex claim on the BoZ.</v>
          </cell>
        </row>
        <row r="74">
          <cell r="B74" t="str">
            <v>3/ The Paris Club has agreed to provide debt relief on Cologne flow terms up to end-June 2005. Once the completion point under the HIPC Initiative</v>
          </cell>
        </row>
        <row r="75">
          <cell r="B75" t="str">
            <v xml:space="preserve"> is reached, the Paris Club is expected to provide debt relief on Cologne stock terms.</v>
          </cell>
        </row>
        <row r="76">
          <cell r="B76" t="str">
            <v>4/ Possible additional debt relief above and beyond HIPC assistance from bilateral creditors following the HIPC completion point.</v>
          </cell>
        </row>
        <row r="77">
          <cell r="B77" t="str">
            <v>5/ Assumes that Zambia moves and remains on the base case for CAS.</v>
          </cell>
        </row>
        <row r="78">
          <cell r="B78" t="str">
            <v>6/ Assumes that disbursements under the EU variable tranche will be about 50 percent of funds allocated.</v>
          </cell>
        </row>
      </sheetData>
      <sheetData sheetId="7" refreshError="1">
        <row r="1">
          <cell r="B1" t="str">
            <v>Table 8. Zambia: Quantitative Performance Criteria (PC) and Benchmarks Under the PRGF Program 1/</v>
          </cell>
        </row>
        <row r="2">
          <cell r="B2" t="str">
            <v>(In billions of kwacha, unless otherwise indicated)</v>
          </cell>
        </row>
        <row r="5">
          <cell r="B5">
            <v>38118.541367708334</v>
          </cell>
          <cell r="C5" t="str">
            <v>2003</v>
          </cell>
          <cell r="S5">
            <v>2004</v>
          </cell>
          <cell r="AB5">
            <v>2004</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March</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 xml:space="preserve">                          Sep.</v>
          </cell>
          <cell r="AD7" t="str">
            <v>Status</v>
          </cell>
          <cell r="AE7" t="str">
            <v>Oct.</v>
          </cell>
          <cell r="AG7" t="str">
            <v>Status</v>
          </cell>
          <cell r="AH7" t="str">
            <v>Nov.</v>
          </cell>
          <cell r="AJ7" t="str">
            <v>Status</v>
          </cell>
          <cell r="AK7" t="str">
            <v>Dec.</v>
          </cell>
        </row>
        <row r="8">
          <cell r="C8" t="str">
            <v>Stocks</v>
          </cell>
          <cell r="D8" t="str">
            <v>Prog.</v>
          </cell>
          <cell r="E8" t="str">
            <v>Act.</v>
          </cell>
          <cell r="F8" t="str">
            <v>Observed</v>
          </cell>
          <cell r="G8" t="str">
            <v>Prog.</v>
          </cell>
          <cell r="H8" t="str">
            <v>Act.</v>
          </cell>
          <cell r="I8" t="str">
            <v>Observed</v>
          </cell>
          <cell r="J8" t="str">
            <v>Prog.</v>
          </cell>
          <cell r="K8" t="str">
            <v>Prel. Act.</v>
          </cell>
          <cell r="L8" t="str">
            <v>Observed</v>
          </cell>
          <cell r="V8" t="str">
            <v>Prog.</v>
          </cell>
          <cell r="W8" t="str">
            <v>Act.</v>
          </cell>
          <cell r="Y8" t="str">
            <v>Prog.</v>
          </cell>
          <cell r="Z8" t="str">
            <v>Act.</v>
          </cell>
          <cell r="AB8" t="str">
            <v>Prog.</v>
          </cell>
          <cell r="AC8" t="str">
            <v>Act.</v>
          </cell>
          <cell r="AE8" t="str">
            <v>Prog.</v>
          </cell>
          <cell r="AF8" t="str">
            <v>Act.</v>
          </cell>
          <cell r="AH8" t="str">
            <v>Prog.</v>
          </cell>
          <cell r="AI8" t="str">
            <v>Act.</v>
          </cell>
          <cell r="AK8" t="str">
            <v>Prog.</v>
          </cell>
          <cell r="AL8" t="str">
            <v>Act.</v>
          </cell>
        </row>
        <row r="9">
          <cell r="AL9" t="str">
            <v>[To be completed]</v>
          </cell>
        </row>
        <row r="10">
          <cell r="A10" t="str">
            <v>Performance Criteria</v>
          </cell>
        </row>
        <row r="11">
          <cell r="G11">
            <v>18.3</v>
          </cell>
        </row>
        <row r="12">
          <cell r="A12">
            <v>1</v>
          </cell>
          <cell r="B12" t="str">
            <v>Ceiling on the cumulative increase in net domestic</v>
          </cell>
        </row>
        <row r="13">
          <cell r="B13" t="str">
            <v xml:space="preserve">  assets (NDA) of the Bank of Zambia 2/ 3/ 4/ 5/ </v>
          </cell>
          <cell r="C13">
            <v>6208.1413700000003</v>
          </cell>
          <cell r="D13">
            <v>119</v>
          </cell>
          <cell r="E13">
            <v>88.068542680000974</v>
          </cell>
          <cell r="F13" t="str">
            <v>Yes</v>
          </cell>
          <cell r="G13">
            <v>81</v>
          </cell>
          <cell r="H13">
            <v>161.19954268000129</v>
          </cell>
          <cell r="I13" t="str">
            <v>Yes</v>
          </cell>
          <cell r="J13">
            <v>113</v>
          </cell>
          <cell r="K13">
            <v>199.35924268000053</v>
          </cell>
          <cell r="L13" t="str">
            <v>Yes</v>
          </cell>
          <cell r="M13">
            <v>178</v>
          </cell>
          <cell r="N13">
            <v>191.73784268000054</v>
          </cell>
          <cell r="O13" t="str">
            <v>Yes</v>
          </cell>
          <cell r="P13">
            <v>185</v>
          </cell>
          <cell r="S13">
            <v>225</v>
          </cell>
          <cell r="V13">
            <v>100.62421842157892</v>
          </cell>
          <cell r="W13">
            <v>115.42642100000012</v>
          </cell>
          <cell r="X13" t="str">
            <v>Yes</v>
          </cell>
          <cell r="Y13">
            <v>94.542191625634587</v>
          </cell>
          <cell r="Z13">
            <v>72.536621000000196</v>
          </cell>
          <cell r="AA13" t="str">
            <v>Yes</v>
          </cell>
          <cell r="AB13">
            <v>130.97358021777291</v>
          </cell>
          <cell r="AC13">
            <v>37.896920999999566</v>
          </cell>
          <cell r="AD13" t="str">
            <v>Yes</v>
          </cell>
          <cell r="AE13">
            <v>97.944391211755828</v>
          </cell>
          <cell r="AH13">
            <v>110.46167050893109</v>
          </cell>
          <cell r="AK13">
            <v>126.626088621907</v>
          </cell>
        </row>
        <row r="14">
          <cell r="B14" t="str">
            <v xml:space="preserve">         Adjusted NDA</v>
          </cell>
          <cell r="D14">
            <v>111.535335</v>
          </cell>
          <cell r="G14">
            <v>225.32</v>
          </cell>
          <cell r="J14">
            <v>257.32</v>
          </cell>
          <cell r="M14">
            <v>322</v>
          </cell>
          <cell r="V14">
            <v>136.59045342157884</v>
          </cell>
          <cell r="Y14">
            <v>159.57219162563459</v>
          </cell>
          <cell r="AB14">
            <v>173.82201612686376</v>
          </cell>
          <cell r="AK14">
            <v>109.90408862190706</v>
          </cell>
        </row>
        <row r="16">
          <cell r="A16">
            <v>2</v>
          </cell>
          <cell r="B16" t="str">
            <v xml:space="preserve">Ceiling on the cumulative increase in net domestic </v>
          </cell>
        </row>
        <row r="17">
          <cell r="B17" t="str">
            <v xml:space="preserve">   financing  (NDF) 2/ 5/</v>
          </cell>
          <cell r="C17">
            <v>3093.096222315</v>
          </cell>
          <cell r="D17">
            <v>133.30000000000001</v>
          </cell>
          <cell r="E17">
            <v>20.384539684999964</v>
          </cell>
          <cell r="F17" t="str">
            <v>Yes</v>
          </cell>
          <cell r="G17">
            <v>130.9</v>
          </cell>
          <cell r="H17">
            <v>147.71051983800007</v>
          </cell>
          <cell r="I17" t="str">
            <v>Yes</v>
          </cell>
          <cell r="J17">
            <v>206.6</v>
          </cell>
          <cell r="K17">
            <v>206.67247768499971</v>
          </cell>
          <cell r="L17" t="str">
            <v>Yes</v>
          </cell>
          <cell r="M17">
            <v>271.60000000000002</v>
          </cell>
          <cell r="N17">
            <v>182.22776578199981</v>
          </cell>
          <cell r="O17" t="str">
            <v>Yes</v>
          </cell>
          <cell r="P17">
            <v>307.7</v>
          </cell>
          <cell r="S17">
            <v>390.6</v>
          </cell>
          <cell r="V17">
            <v>482</v>
          </cell>
          <cell r="W17">
            <v>304.41887109400051</v>
          </cell>
          <cell r="X17" t="str">
            <v>Yes</v>
          </cell>
          <cell r="Y17">
            <v>526.4</v>
          </cell>
          <cell r="Z17">
            <v>296.87171154200007</v>
          </cell>
          <cell r="AA17" t="str">
            <v>Yes</v>
          </cell>
          <cell r="AB17">
            <v>577.4</v>
          </cell>
          <cell r="AC17">
            <v>308.21931154200013</v>
          </cell>
          <cell r="AD17" t="str">
            <v>Yes</v>
          </cell>
          <cell r="AE17">
            <v>576.08000000000004</v>
          </cell>
          <cell r="AH17">
            <v>574.76</v>
          </cell>
          <cell r="AK17">
            <v>573.46</v>
          </cell>
        </row>
        <row r="18">
          <cell r="B18" t="str">
            <v xml:space="preserve">                                     Banks</v>
          </cell>
          <cell r="C18">
            <v>2473.4168752149999</v>
          </cell>
          <cell r="D18">
            <v>116.2</v>
          </cell>
          <cell r="E18">
            <v>75.321786785</v>
          </cell>
          <cell r="G18">
            <v>109.7</v>
          </cell>
          <cell r="H18">
            <v>108.431140778</v>
          </cell>
          <cell r="J18">
            <v>181.4</v>
          </cell>
          <cell r="M18">
            <v>233.7</v>
          </cell>
          <cell r="N18">
            <v>154.51501288199984</v>
          </cell>
          <cell r="P18">
            <v>257.10000000000002</v>
          </cell>
          <cell r="S18">
            <v>327.3</v>
          </cell>
          <cell r="V18">
            <v>406.6</v>
          </cell>
          <cell r="Y18">
            <v>451</v>
          </cell>
          <cell r="AB18">
            <v>463.1</v>
          </cell>
          <cell r="AE18">
            <v>453.4</v>
          </cell>
          <cell r="AH18">
            <v>443.7</v>
          </cell>
          <cell r="AK18">
            <v>434</v>
          </cell>
        </row>
        <row r="19">
          <cell r="B19" t="str">
            <v xml:space="preserve">                                     Non-Banks</v>
          </cell>
          <cell r="C19">
            <v>619.67934709999997</v>
          </cell>
          <cell r="D19">
            <v>17.100000000000001</v>
          </cell>
          <cell r="E19">
            <v>-54.937247100000036</v>
          </cell>
          <cell r="G19">
            <v>21.2</v>
          </cell>
          <cell r="H19">
            <v>39.279379060000068</v>
          </cell>
          <cell r="J19">
            <v>25.2</v>
          </cell>
          <cell r="M19">
            <v>37.9</v>
          </cell>
          <cell r="N19">
            <v>27.712752899999963</v>
          </cell>
          <cell r="P19">
            <v>50.6</v>
          </cell>
          <cell r="S19">
            <v>63.3</v>
          </cell>
          <cell r="V19">
            <v>72.2</v>
          </cell>
          <cell r="Y19">
            <v>75.2</v>
          </cell>
          <cell r="AB19">
            <v>114.1</v>
          </cell>
          <cell r="AE19">
            <v>122.4</v>
          </cell>
          <cell r="AH19">
            <v>130.69999999999999</v>
          </cell>
          <cell r="AK19">
            <v>139</v>
          </cell>
        </row>
        <row r="20">
          <cell r="B20" t="str">
            <v xml:space="preserve">         Adjusted NDF</v>
          </cell>
          <cell r="D20">
            <v>125.83533500000001</v>
          </cell>
          <cell r="G20">
            <v>275.22000000000003</v>
          </cell>
          <cell r="J20">
            <v>350.92</v>
          </cell>
          <cell r="M20">
            <v>415.92</v>
          </cell>
          <cell r="V20">
            <v>517.96623499999998</v>
          </cell>
          <cell r="Y20">
            <v>591.42999999999995</v>
          </cell>
          <cell r="AB20">
            <v>589.44448499999987</v>
          </cell>
          <cell r="AK20">
            <v>556.73800000000006</v>
          </cell>
        </row>
        <row r="22">
          <cell r="A22">
            <v>3</v>
          </cell>
          <cell r="B22" t="str">
            <v>Floor on the stock of gross international reserves (GIR)</v>
          </cell>
        </row>
        <row r="23">
          <cell r="B23" t="str">
            <v xml:space="preserve">  of the Bank of Zambia  (in millions of U.S. dollars) 2/</v>
          </cell>
          <cell r="C23">
            <v>196.5</v>
          </cell>
          <cell r="D23">
            <v>173</v>
          </cell>
          <cell r="E23">
            <v>191.1</v>
          </cell>
          <cell r="F23" t="str">
            <v>Yes</v>
          </cell>
          <cell r="G23">
            <v>187</v>
          </cell>
          <cell r="H23">
            <v>162.97</v>
          </cell>
          <cell r="I23" t="str">
            <v>No</v>
          </cell>
          <cell r="J23">
            <v>187</v>
          </cell>
          <cell r="K23">
            <v>176.977</v>
          </cell>
          <cell r="L23" t="str">
            <v>Yes</v>
          </cell>
          <cell r="M23">
            <v>175</v>
          </cell>
          <cell r="N23">
            <v>189.43799999999999</v>
          </cell>
          <cell r="O23" t="str">
            <v>Yes</v>
          </cell>
          <cell r="P23">
            <v>178</v>
          </cell>
          <cell r="S23">
            <v>46</v>
          </cell>
          <cell r="V23">
            <v>161</v>
          </cell>
          <cell r="W23">
            <v>192.023</v>
          </cell>
          <cell r="X23" t="str">
            <v>Yes</v>
          </cell>
          <cell r="Y23">
            <v>169</v>
          </cell>
          <cell r="Z23">
            <v>193.238</v>
          </cell>
          <cell r="AA23" t="str">
            <v>Yes</v>
          </cell>
          <cell r="AB23">
            <v>163.69999999999999</v>
          </cell>
          <cell r="AC23">
            <v>217.09399999999999</v>
          </cell>
          <cell r="AD23" t="str">
            <v>Yes</v>
          </cell>
          <cell r="AE23">
            <v>177.2</v>
          </cell>
          <cell r="AH23">
            <v>176</v>
          </cell>
          <cell r="AK23">
            <v>175.1</v>
          </cell>
        </row>
        <row r="24">
          <cell r="B24" t="str">
            <v xml:space="preserve">   Adjusted GIR</v>
          </cell>
          <cell r="D24">
            <v>189.67699999999999</v>
          </cell>
          <cell r="G24">
            <v>171</v>
          </cell>
          <cell r="J24">
            <v>171</v>
          </cell>
          <cell r="M24">
            <v>159</v>
          </cell>
          <cell r="V24">
            <v>153.25700000000001</v>
          </cell>
          <cell r="Y24">
            <v>155</v>
          </cell>
          <cell r="AB24">
            <v>161.107</v>
          </cell>
          <cell r="AK24">
            <v>178.7</v>
          </cell>
        </row>
        <row r="26">
          <cell r="A26">
            <v>4</v>
          </cell>
          <cell r="B26" t="str">
            <v>Ceiling on new external payment arrears</v>
          </cell>
          <cell r="D26">
            <v>0</v>
          </cell>
          <cell r="E26">
            <v>0</v>
          </cell>
          <cell r="F26" t="str">
            <v>Yes</v>
          </cell>
          <cell r="G26">
            <v>0</v>
          </cell>
          <cell r="H26">
            <v>0</v>
          </cell>
          <cell r="I26" t="str">
            <v>Yes</v>
          </cell>
          <cell r="J26">
            <v>0</v>
          </cell>
          <cell r="K26">
            <v>0</v>
          </cell>
          <cell r="L26" t="str">
            <v>Yes</v>
          </cell>
          <cell r="M26">
            <v>0</v>
          </cell>
          <cell r="N26">
            <v>0</v>
          </cell>
          <cell r="O26" t="str">
            <v>Yes</v>
          </cell>
          <cell r="P26">
            <v>0</v>
          </cell>
          <cell r="S26">
            <v>0</v>
          </cell>
          <cell r="V26">
            <v>0</v>
          </cell>
          <cell r="W26">
            <v>0</v>
          </cell>
          <cell r="X26" t="str">
            <v>Yes</v>
          </cell>
          <cell r="Y26">
            <v>0</v>
          </cell>
          <cell r="Z26">
            <v>0</v>
          </cell>
          <cell r="AA26" t="str">
            <v>Yes</v>
          </cell>
          <cell r="AB26">
            <v>0</v>
          </cell>
          <cell r="AC26">
            <v>0</v>
          </cell>
          <cell r="AD26" t="str">
            <v>Yes</v>
          </cell>
          <cell r="AE26">
            <v>0</v>
          </cell>
          <cell r="AH26">
            <v>0</v>
          </cell>
          <cell r="AK26">
            <v>0</v>
          </cell>
        </row>
        <row r="28">
          <cell r="A28">
            <v>5</v>
          </cell>
          <cell r="B28" t="str">
            <v>Ceiling on the stock of short-term debt and on contracting or guaranteeing</v>
          </cell>
        </row>
        <row r="29">
          <cell r="B29" t="str">
            <v xml:space="preserve">of nonconcessional debt (in millions of U.S. dollars) 6/ </v>
          </cell>
          <cell r="D29">
            <v>0</v>
          </cell>
          <cell r="E29">
            <v>0</v>
          </cell>
          <cell r="F29" t="str">
            <v>Yes</v>
          </cell>
          <cell r="G29">
            <v>0</v>
          </cell>
          <cell r="H29">
            <v>0</v>
          </cell>
          <cell r="I29" t="str">
            <v>Yes</v>
          </cell>
          <cell r="J29">
            <v>0</v>
          </cell>
          <cell r="K29">
            <v>0</v>
          </cell>
          <cell r="L29" t="str">
            <v>Yes</v>
          </cell>
          <cell r="M29">
            <v>0</v>
          </cell>
          <cell r="N29">
            <v>0</v>
          </cell>
          <cell r="O29" t="str">
            <v>Yes</v>
          </cell>
          <cell r="P29">
            <v>0</v>
          </cell>
          <cell r="S29">
            <v>0</v>
          </cell>
          <cell r="V29">
            <v>0</v>
          </cell>
          <cell r="W29">
            <v>0</v>
          </cell>
          <cell r="X29" t="str">
            <v>Yes</v>
          </cell>
          <cell r="Y29">
            <v>0</v>
          </cell>
          <cell r="Z29">
            <v>0</v>
          </cell>
          <cell r="AA29" t="str">
            <v>Yes</v>
          </cell>
          <cell r="AB29">
            <v>0</v>
          </cell>
          <cell r="AC29">
            <v>0</v>
          </cell>
          <cell r="AD29" t="str">
            <v>Yes</v>
          </cell>
          <cell r="AE29">
            <v>0</v>
          </cell>
          <cell r="AH29">
            <v>0</v>
          </cell>
          <cell r="AK29">
            <v>0</v>
          </cell>
        </row>
        <row r="31">
          <cell r="A31">
            <v>6</v>
          </cell>
          <cell r="B31" t="str">
            <v>Ceiling on cumulative new concessional loans collateralized or guaranteed</v>
          </cell>
        </row>
        <row r="32">
          <cell r="B32" t="str">
            <v>by the central government or the Bank of Zambia for ZESCO</v>
          </cell>
          <cell r="D32">
            <v>20</v>
          </cell>
          <cell r="E32">
            <v>0</v>
          </cell>
          <cell r="F32" t="str">
            <v>Yes</v>
          </cell>
          <cell r="G32">
            <v>20</v>
          </cell>
          <cell r="H32">
            <v>0</v>
          </cell>
          <cell r="I32" t="str">
            <v>Yes</v>
          </cell>
          <cell r="J32">
            <v>20</v>
          </cell>
          <cell r="K32">
            <v>0</v>
          </cell>
          <cell r="L32" t="str">
            <v>Yes</v>
          </cell>
          <cell r="M32">
            <v>20</v>
          </cell>
          <cell r="N32">
            <v>0</v>
          </cell>
          <cell r="O32" t="str">
            <v>Yes</v>
          </cell>
          <cell r="P32">
            <v>20</v>
          </cell>
          <cell r="S32">
            <v>20</v>
          </cell>
          <cell r="V32">
            <v>20</v>
          </cell>
          <cell r="W32">
            <v>0</v>
          </cell>
          <cell r="X32" t="str">
            <v>Yes</v>
          </cell>
          <cell r="Y32">
            <v>20</v>
          </cell>
          <cell r="Z32">
            <v>0</v>
          </cell>
          <cell r="AA32" t="str">
            <v>Yes</v>
          </cell>
          <cell r="AB32">
            <v>20</v>
          </cell>
          <cell r="AC32">
            <v>0</v>
          </cell>
          <cell r="AD32" t="str">
            <v>Yes</v>
          </cell>
          <cell r="AE32">
            <v>20</v>
          </cell>
          <cell r="AH32">
            <v>20</v>
          </cell>
          <cell r="AK32">
            <v>20</v>
          </cell>
        </row>
        <row r="33">
          <cell r="B33" t="str">
            <v xml:space="preserve">(in millions of U.S. dollars) 5/ </v>
          </cell>
        </row>
        <row r="35">
          <cell r="A35">
            <v>7</v>
          </cell>
          <cell r="B35" t="str">
            <v>Floor on the cumulative payment of domestic arrears</v>
          </cell>
        </row>
        <row r="36">
          <cell r="B36" t="str">
            <v xml:space="preserve">  of the government 5/</v>
          </cell>
          <cell r="D36">
            <v>4.2</v>
          </cell>
          <cell r="E36">
            <v>0</v>
          </cell>
          <cell r="F36" t="str">
            <v>No</v>
          </cell>
          <cell r="G36">
            <v>8.4</v>
          </cell>
          <cell r="H36">
            <v>4.2</v>
          </cell>
          <cell r="I36" t="str">
            <v>No</v>
          </cell>
          <cell r="J36">
            <v>12.6</v>
          </cell>
          <cell r="K36">
            <v>17.399999999999999</v>
          </cell>
          <cell r="L36" t="str">
            <v>Yes</v>
          </cell>
          <cell r="M36">
            <v>19</v>
          </cell>
          <cell r="N36">
            <v>21.6</v>
          </cell>
          <cell r="O36" t="str">
            <v>Yes</v>
          </cell>
          <cell r="P36">
            <v>25.4</v>
          </cell>
          <cell r="S36">
            <v>32</v>
          </cell>
          <cell r="V36">
            <v>55.5</v>
          </cell>
          <cell r="W36">
            <v>32.200000000000003</v>
          </cell>
          <cell r="X36" t="str">
            <v>No</v>
          </cell>
          <cell r="Y36">
            <v>60.6</v>
          </cell>
          <cell r="Z36">
            <v>46.715000000000003</v>
          </cell>
          <cell r="AA36" t="str">
            <v>No</v>
          </cell>
          <cell r="AB36">
            <v>65.7</v>
          </cell>
          <cell r="AC36">
            <v>51.715000000000003</v>
          </cell>
          <cell r="AD36" t="str">
            <v>No</v>
          </cell>
          <cell r="AE36">
            <v>67.900000000000006</v>
          </cell>
          <cell r="AH36">
            <v>70.099999999999994</v>
          </cell>
          <cell r="AK36">
            <v>77</v>
          </cell>
        </row>
        <row r="38">
          <cell r="A38" t="str">
            <v>Quantitative Benchmarks</v>
          </cell>
        </row>
        <row r="40">
          <cell r="A40">
            <v>8</v>
          </cell>
          <cell r="B40" t="str">
            <v>Cumulative ceiling for the Central Government wage bill 5/</v>
          </cell>
          <cell r="D40">
            <v>169</v>
          </cell>
          <cell r="E40">
            <v>147.19999999999999</v>
          </cell>
          <cell r="F40" t="str">
            <v>Yes</v>
          </cell>
          <cell r="G40">
            <v>338</v>
          </cell>
          <cell r="H40">
            <v>300.62900000000002</v>
          </cell>
          <cell r="I40" t="str">
            <v>Yes</v>
          </cell>
          <cell r="J40">
            <v>506</v>
          </cell>
          <cell r="K40">
            <v>459.86300000000006</v>
          </cell>
          <cell r="L40" t="str">
            <v>Yes</v>
          </cell>
          <cell r="M40">
            <v>674.7</v>
          </cell>
          <cell r="N40">
            <v>636.16399999999999</v>
          </cell>
          <cell r="O40" t="str">
            <v>Yes</v>
          </cell>
          <cell r="P40">
            <v>844</v>
          </cell>
          <cell r="S40">
            <v>1012</v>
          </cell>
          <cell r="V40">
            <v>1140.5</v>
          </cell>
          <cell r="W40">
            <v>1125.2529999999999</v>
          </cell>
          <cell r="X40" t="str">
            <v>Yes</v>
          </cell>
          <cell r="Y40">
            <v>1316</v>
          </cell>
          <cell r="Z40">
            <v>1294.172</v>
          </cell>
          <cell r="AA40" t="str">
            <v>Yes</v>
          </cell>
          <cell r="AB40">
            <v>1491.5</v>
          </cell>
          <cell r="AC40">
            <v>1481.114</v>
          </cell>
          <cell r="AD40" t="str">
            <v>Yes</v>
          </cell>
          <cell r="AE40">
            <v>1667</v>
          </cell>
          <cell r="AH40">
            <v>1842.5</v>
          </cell>
          <cell r="AK40">
            <v>2018</v>
          </cell>
        </row>
        <row r="42">
          <cell r="A42">
            <v>9</v>
          </cell>
          <cell r="B42" t="str">
            <v>Ceiling on the cumulative arrears on the Central Government wage bill</v>
          </cell>
          <cell r="D42">
            <v>0</v>
          </cell>
          <cell r="E42">
            <v>9.83</v>
          </cell>
          <cell r="F42" t="str">
            <v>No</v>
          </cell>
          <cell r="G42">
            <v>0</v>
          </cell>
          <cell r="H42">
            <v>13.255000000000001</v>
          </cell>
          <cell r="I42" t="str">
            <v>No</v>
          </cell>
          <cell r="J42">
            <v>0</v>
          </cell>
          <cell r="K42">
            <v>16.111000000000001</v>
          </cell>
          <cell r="L42" t="str">
            <v>No</v>
          </cell>
          <cell r="M42">
            <v>0</v>
          </cell>
          <cell r="N42">
            <v>8.9110000000000014</v>
          </cell>
          <cell r="O42" t="str">
            <v>No</v>
          </cell>
          <cell r="P42">
            <v>0</v>
          </cell>
          <cell r="S42">
            <v>0</v>
          </cell>
          <cell r="V42">
            <v>0</v>
          </cell>
          <cell r="W42">
            <v>0</v>
          </cell>
          <cell r="X42" t="str">
            <v>Yes</v>
          </cell>
          <cell r="Y42">
            <v>0</v>
          </cell>
          <cell r="Z42">
            <v>0</v>
          </cell>
          <cell r="AA42" t="str">
            <v>Yes</v>
          </cell>
          <cell r="AB42">
            <v>0</v>
          </cell>
          <cell r="AC42">
            <v>0</v>
          </cell>
          <cell r="AD42" t="str">
            <v>Yes</v>
          </cell>
          <cell r="AE42">
            <v>0</v>
          </cell>
          <cell r="AH42">
            <v>0</v>
          </cell>
          <cell r="AK42">
            <v>0</v>
          </cell>
        </row>
        <row r="44">
          <cell r="A44">
            <v>10</v>
          </cell>
          <cell r="B44" t="str">
            <v>Floor on the cumulative deposits into the HIPC Account 49 at the BoZ</v>
          </cell>
          <cell r="D44">
            <v>58</v>
          </cell>
          <cell r="E44">
            <v>0</v>
          </cell>
          <cell r="F44" t="str">
            <v>No</v>
          </cell>
          <cell r="G44">
            <v>87</v>
          </cell>
          <cell r="H44">
            <v>70</v>
          </cell>
          <cell r="I44" t="str">
            <v>No</v>
          </cell>
          <cell r="J44">
            <v>117</v>
          </cell>
          <cell r="K44">
            <v>120</v>
          </cell>
          <cell r="L44" t="str">
            <v>Yes</v>
          </cell>
          <cell r="M44">
            <v>165</v>
          </cell>
          <cell r="N44">
            <v>165</v>
          </cell>
          <cell r="O44" t="str">
            <v>Yes</v>
          </cell>
          <cell r="P44">
            <v>205</v>
          </cell>
          <cell r="S44">
            <v>244</v>
          </cell>
          <cell r="V44">
            <v>290.33333333333331</v>
          </cell>
          <cell r="W44">
            <v>290</v>
          </cell>
          <cell r="X44" t="str">
            <v>Yes</v>
          </cell>
          <cell r="Y44">
            <v>336.66666666666663</v>
          </cell>
          <cell r="Z44">
            <v>337</v>
          </cell>
          <cell r="AA44" t="str">
            <v>Yes</v>
          </cell>
          <cell r="AB44">
            <v>383</v>
          </cell>
          <cell r="AC44">
            <v>383.66899999999998</v>
          </cell>
          <cell r="AD44" t="str">
            <v>Yes</v>
          </cell>
          <cell r="AE44">
            <v>429.33333333333326</v>
          </cell>
          <cell r="AH44">
            <v>475.66666666666657</v>
          </cell>
          <cell r="AK44">
            <v>522</v>
          </cell>
        </row>
        <row r="47">
          <cell r="B47" t="str">
            <v>Memorandum item:</v>
          </cell>
        </row>
        <row r="48">
          <cell r="D48">
            <v>-18.7</v>
          </cell>
          <cell r="E48">
            <v>-2.0230000000000001</v>
          </cell>
          <cell r="G48">
            <v>-3.6</v>
          </cell>
          <cell r="H48">
            <v>-33.582999999999998</v>
          </cell>
        </row>
        <row r="49">
          <cell r="A49">
            <v>11</v>
          </cell>
          <cell r="B49" t="str">
            <v>Cumulative net balance of payments support (in millions of U.S. dollars)</v>
          </cell>
          <cell r="D49">
            <v>0</v>
          </cell>
          <cell r="E49">
            <v>0</v>
          </cell>
          <cell r="G49">
            <v>16.899999999999999</v>
          </cell>
          <cell r="H49">
            <v>0</v>
          </cell>
          <cell r="J49">
            <v>-3</v>
          </cell>
          <cell r="K49">
            <v>-38.064999999999998</v>
          </cell>
          <cell r="M49">
            <v>-18.600000000000001</v>
          </cell>
          <cell r="N49">
            <v>-38.800999999999995</v>
          </cell>
          <cell r="P49">
            <v>-17.5</v>
          </cell>
          <cell r="S49">
            <v>-31.6</v>
          </cell>
          <cell r="V49">
            <v>-58.1</v>
          </cell>
          <cell r="W49">
            <v>-65.842999999999989</v>
          </cell>
          <cell r="Y49">
            <v>-52</v>
          </cell>
          <cell r="Z49">
            <v>-67.59</v>
          </cell>
          <cell r="AB49">
            <v>-62.5</v>
          </cell>
          <cell r="AC49">
            <v>-65.092999999999989</v>
          </cell>
          <cell r="AE49">
            <v>-53.2</v>
          </cell>
          <cell r="AH49">
            <v>-58.7</v>
          </cell>
          <cell r="AK49">
            <v>-60.4</v>
          </cell>
        </row>
        <row r="50">
          <cell r="B50" t="str">
            <v xml:space="preserve">   Balance of payments assistance</v>
          </cell>
          <cell r="D50">
            <v>-18.7</v>
          </cell>
          <cell r="E50">
            <v>-2.0230000000000001</v>
          </cell>
          <cell r="G50">
            <v>-20.5</v>
          </cell>
          <cell r="H50">
            <v>-33.582999999999998</v>
          </cell>
          <cell r="J50">
            <v>22.4</v>
          </cell>
          <cell r="K50">
            <v>0</v>
          </cell>
          <cell r="M50">
            <v>24.8</v>
          </cell>
          <cell r="N50">
            <v>0.67700000000000005</v>
          </cell>
          <cell r="P50">
            <v>29.2</v>
          </cell>
          <cell r="S50">
            <v>29.2</v>
          </cell>
          <cell r="V50">
            <v>40.1</v>
          </cell>
          <cell r="W50">
            <v>0.67700000000000005</v>
          </cell>
          <cell r="Y50">
            <v>49</v>
          </cell>
          <cell r="Z50">
            <v>14.528</v>
          </cell>
          <cell r="AB50">
            <v>49</v>
          </cell>
          <cell r="AC50">
            <v>26.686</v>
          </cell>
          <cell r="AE50">
            <v>69</v>
          </cell>
          <cell r="AH50">
            <v>69</v>
          </cell>
          <cell r="AK50">
            <v>69</v>
          </cell>
        </row>
        <row r="51">
          <cell r="B51" t="str">
            <v xml:space="preserve">   Central Government debt service obligations (excl. IMF)</v>
          </cell>
          <cell r="E51">
            <v>16.677</v>
          </cell>
          <cell r="H51">
            <v>-29.982999999999997</v>
          </cell>
          <cell r="J51">
            <v>-25.4</v>
          </cell>
          <cell r="K51">
            <v>-38.064999999999998</v>
          </cell>
          <cell r="M51">
            <v>-43.4</v>
          </cell>
          <cell r="N51">
            <v>-39.477999999999994</v>
          </cell>
          <cell r="P51">
            <v>-46.7</v>
          </cell>
          <cell r="S51">
            <v>-60.8</v>
          </cell>
          <cell r="V51">
            <v>-98.2</v>
          </cell>
          <cell r="W51">
            <v>-66.52</v>
          </cell>
          <cell r="Y51">
            <v>-101</v>
          </cell>
          <cell r="Z51">
            <v>-82.117999999999995</v>
          </cell>
          <cell r="AB51">
            <v>-111.5</v>
          </cell>
          <cell r="AC51">
            <v>-91.778999999999996</v>
          </cell>
          <cell r="AE51">
            <v>-122.2</v>
          </cell>
          <cell r="AH51">
            <v>-127.7</v>
          </cell>
          <cell r="AK51">
            <v>-129.4</v>
          </cell>
        </row>
        <row r="52">
          <cell r="B52" t="str">
            <v>Shortfall (-)/Excess (+) net BOP support</v>
          </cell>
          <cell r="K52">
            <v>-35.064999999999998</v>
          </cell>
          <cell r="N52">
            <v>-20.200999999999993</v>
          </cell>
          <cell r="W52">
            <v>-7.7429999999999879</v>
          </cell>
          <cell r="Z52">
            <v>-15.59</v>
          </cell>
          <cell r="AC52">
            <v>-2.5929999999999893</v>
          </cell>
        </row>
        <row r="56">
          <cell r="B56" t="str">
            <v>1/ The definitions of performance criteria and benchmarks are contained in the Technical Memorandum of Understanding (TMU).</v>
          </cell>
        </row>
        <row r="57">
          <cell r="B57" t="str">
            <v>2/  Adjustors, including for balance of payments support, are defined in the TMU.</v>
          </cell>
        </row>
        <row r="58">
          <cell r="B58" t="str">
            <v>3/  Excludes HIPC debt relief from the IMF.</v>
          </cell>
        </row>
        <row r="59">
          <cell r="B59" t="str">
            <v>4/ The ceiling will be adjusted for changes in the legal reserve requirements.</v>
          </cell>
        </row>
        <row r="60">
          <cell r="B60" t="str">
            <v>5/ Cumulative from the end of 2003.</v>
          </cell>
        </row>
        <row r="61">
          <cell r="B61" t="str">
            <v>6/ Nonconcessional loans are defined as having a grant element of less than 40 percent.</v>
          </cell>
        </row>
      </sheetData>
      <sheetData sheetId="8" refreshError="1"/>
      <sheetData sheetId="9" refreshError="1">
        <row r="1">
          <cell r="B1" t="str">
            <v>Table 10. Zambia: Quantitative Performance Criteria (PC), Benchmarks, and Indicative Targets Under the PRGF Program 1/</v>
          </cell>
        </row>
        <row r="2">
          <cell r="B2" t="str">
            <v>(In billions of kwacha, unless otherwise indicated)</v>
          </cell>
        </row>
        <row r="5">
          <cell r="B5">
            <v>38118.541367708334</v>
          </cell>
          <cell r="C5" t="str">
            <v>2004</v>
          </cell>
          <cell r="S5">
            <v>2005</v>
          </cell>
          <cell r="W5">
            <v>2005</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Sep.</v>
          </cell>
          <cell r="AD7" t="str">
            <v>Status</v>
          </cell>
          <cell r="AE7" t="str">
            <v>Oct.</v>
          </cell>
          <cell r="AG7" t="str">
            <v>Status</v>
          </cell>
          <cell r="AH7" t="str">
            <v>Nov.</v>
          </cell>
          <cell r="AJ7" t="str">
            <v>Status</v>
          </cell>
          <cell r="AK7" t="str">
            <v>Dec.</v>
          </cell>
          <cell r="AM7" t="str">
            <v>Status</v>
          </cell>
        </row>
        <row r="8">
          <cell r="C8" t="str">
            <v>Proj.</v>
          </cell>
          <cell r="D8" t="str">
            <v>Prog.</v>
          </cell>
          <cell r="E8" t="str">
            <v>Act.</v>
          </cell>
          <cell r="F8" t="str">
            <v>Observed</v>
          </cell>
          <cell r="G8" t="str">
            <v>Prog.</v>
          </cell>
          <cell r="H8" t="str">
            <v>Act.</v>
          </cell>
          <cell r="I8" t="str">
            <v>Observed</v>
          </cell>
          <cell r="J8" t="str">
            <v>Prog.</v>
          </cell>
          <cell r="K8" t="str">
            <v>Prel. Act.</v>
          </cell>
          <cell r="L8" t="str">
            <v>Observed</v>
          </cell>
          <cell r="O8" t="str">
            <v>Observed</v>
          </cell>
          <cell r="R8" t="str">
            <v>Observed</v>
          </cell>
          <cell r="S8" t="str">
            <v>Prog.</v>
          </cell>
          <cell r="U8" t="str">
            <v>Observed</v>
          </cell>
          <cell r="V8" t="str">
            <v>Prog.</v>
          </cell>
          <cell r="W8" t="str">
            <v>Act.</v>
          </cell>
          <cell r="X8" t="str">
            <v>Observed</v>
          </cell>
          <cell r="Y8" t="str">
            <v>Prog.</v>
          </cell>
          <cell r="Z8" t="str">
            <v>Act.</v>
          </cell>
          <cell r="AA8" t="str">
            <v>Observed</v>
          </cell>
          <cell r="AB8" t="str">
            <v>Prog.</v>
          </cell>
          <cell r="AC8" t="str">
            <v>Act.</v>
          </cell>
          <cell r="AD8" t="str">
            <v>Observed</v>
          </cell>
          <cell r="AE8" t="str">
            <v>Prog.</v>
          </cell>
          <cell r="AF8" t="str">
            <v>Act.</v>
          </cell>
          <cell r="AG8" t="str">
            <v>Observed</v>
          </cell>
          <cell r="AH8" t="str">
            <v>Prog.</v>
          </cell>
          <cell r="AI8" t="str">
            <v>Act.</v>
          </cell>
          <cell r="AJ8" t="str">
            <v>Observed</v>
          </cell>
          <cell r="AK8" t="str">
            <v>Prog.</v>
          </cell>
          <cell r="AL8" t="str">
            <v>Act.</v>
          </cell>
          <cell r="AM8" t="str">
            <v>Observed</v>
          </cell>
        </row>
        <row r="10">
          <cell r="A10" t="str">
            <v>Performance Criteria</v>
          </cell>
        </row>
        <row r="11">
          <cell r="G11">
            <v>18.3</v>
          </cell>
        </row>
        <row r="12">
          <cell r="A12">
            <v>1</v>
          </cell>
          <cell r="B12" t="str">
            <v>Ceiling on the cumulative increase in net domestic</v>
          </cell>
          <cell r="D12">
            <v>96.625844911779495</v>
          </cell>
          <cell r="G12">
            <v>53.247038797158893</v>
          </cell>
          <cell r="J12">
            <v>74.839126771761585</v>
          </cell>
          <cell r="M12">
            <v>86.635707830928368</v>
          </cell>
          <cell r="P12">
            <v>93.004868018764682</v>
          </cell>
          <cell r="S12">
            <v>109.47405193924169</v>
          </cell>
          <cell r="V12">
            <v>92.623516905082397</v>
          </cell>
          <cell r="Y12">
            <v>112.85908770086735</v>
          </cell>
          <cell r="AB12">
            <v>129.85621474268373</v>
          </cell>
          <cell r="AE12">
            <v>126.24242799315925</v>
          </cell>
          <cell r="AH12">
            <v>140.48971263265685</v>
          </cell>
          <cell r="AK12">
            <v>137.47805890761811</v>
          </cell>
        </row>
        <row r="13">
          <cell r="B13" t="str">
            <v xml:space="preserve">  assets (NDA) of the Bank of Zambia 2/ 3/ 4/ 5/ </v>
          </cell>
        </row>
        <row r="14">
          <cell r="B14" t="str">
            <v xml:space="preserve">         Adjusted NDA</v>
          </cell>
        </row>
        <row r="16">
          <cell r="A16">
            <v>2</v>
          </cell>
          <cell r="B16" t="str">
            <v xml:space="preserve">Ceiling on the cumulative increase in net domestic </v>
          </cell>
          <cell r="D16">
            <v>19.853833333333334</v>
          </cell>
          <cell r="G16">
            <v>26.520500000000002</v>
          </cell>
          <cell r="J16">
            <v>48.574333333333342</v>
          </cell>
          <cell r="M16">
            <v>122.38966666666667</v>
          </cell>
          <cell r="P16">
            <v>167.63066666666668</v>
          </cell>
          <cell r="S16">
            <v>241.44600000000003</v>
          </cell>
          <cell r="V16">
            <v>308.59466666666668</v>
          </cell>
          <cell r="Y16">
            <v>375.74333333333334</v>
          </cell>
          <cell r="AB16">
            <v>414.3176666666667</v>
          </cell>
          <cell r="AE16">
            <v>461.11133333333333</v>
          </cell>
          <cell r="AH16">
            <v>479.33066666666662</v>
          </cell>
          <cell r="AK16">
            <v>497.65</v>
          </cell>
        </row>
        <row r="17">
          <cell r="B17" t="str">
            <v xml:space="preserve">   financing  (NDF) of the Central Government 2/ 5/</v>
          </cell>
        </row>
        <row r="18">
          <cell r="B18" t="str">
            <v xml:space="preserve">                                     Banks</v>
          </cell>
        </row>
        <row r="19">
          <cell r="B19" t="str">
            <v xml:space="preserve">                                     Non-Banks</v>
          </cell>
        </row>
        <row r="20">
          <cell r="B20" t="str">
            <v xml:space="preserve">         Adjusted NDF</v>
          </cell>
        </row>
        <row r="22">
          <cell r="A22">
            <v>3</v>
          </cell>
          <cell r="B22" t="str">
            <v>Floor on the stock of gross international reserves (GIR)</v>
          </cell>
          <cell r="C22">
            <v>209.29064600000001</v>
          </cell>
          <cell r="D22">
            <v>189.92601381804195</v>
          </cell>
          <cell r="G22">
            <v>205.28572878387527</v>
          </cell>
          <cell r="J22">
            <v>212.55320005604304</v>
          </cell>
          <cell r="M22">
            <v>217.77170581291944</v>
          </cell>
          <cell r="P22">
            <v>221.49254679229583</v>
          </cell>
          <cell r="S22">
            <v>223.03858120104638</v>
          </cell>
          <cell r="V22">
            <v>234.46605247321412</v>
          </cell>
          <cell r="Y22">
            <v>236.63387089317325</v>
          </cell>
          <cell r="AB22">
            <v>242.62406628767215</v>
          </cell>
          <cell r="AE22">
            <v>249.37301332513138</v>
          </cell>
          <cell r="AH22">
            <v>249.09562483683888</v>
          </cell>
          <cell r="AK22">
            <v>246.45821076967221</v>
          </cell>
        </row>
        <row r="23">
          <cell r="B23" t="str">
            <v xml:space="preserve">  of the Bank of Zambia  (in millions of U.S. dollars) 2/ </v>
          </cell>
        </row>
        <row r="24">
          <cell r="B24" t="str">
            <v xml:space="preserve">   Adjusted GIR</v>
          </cell>
        </row>
        <row r="26">
          <cell r="A26">
            <v>4</v>
          </cell>
          <cell r="B26" t="str">
            <v>Ceiling on new external payment arrears</v>
          </cell>
          <cell r="D26">
            <v>0</v>
          </cell>
          <cell r="G26">
            <v>0</v>
          </cell>
          <cell r="J26">
            <v>0</v>
          </cell>
          <cell r="M26">
            <v>0</v>
          </cell>
          <cell r="P26">
            <v>0</v>
          </cell>
          <cell r="S26">
            <v>0</v>
          </cell>
          <cell r="V26">
            <v>0</v>
          </cell>
          <cell r="Y26">
            <v>0</v>
          </cell>
          <cell r="AB26">
            <v>0</v>
          </cell>
          <cell r="AE26">
            <v>0</v>
          </cell>
          <cell r="AH26">
            <v>0</v>
          </cell>
          <cell r="AK26">
            <v>0</v>
          </cell>
        </row>
        <row r="28">
          <cell r="A28">
            <v>5</v>
          </cell>
          <cell r="B28" t="str">
            <v>Ceiling on the stock of short-term debt and on contracting or guaranteeing</v>
          </cell>
          <cell r="D28">
            <v>0</v>
          </cell>
          <cell r="G28">
            <v>0</v>
          </cell>
          <cell r="J28">
            <v>0</v>
          </cell>
          <cell r="M28">
            <v>0</v>
          </cell>
          <cell r="P28">
            <v>0</v>
          </cell>
          <cell r="S28">
            <v>0</v>
          </cell>
          <cell r="V28">
            <v>0</v>
          </cell>
          <cell r="Y28">
            <v>0</v>
          </cell>
          <cell r="AB28">
            <v>0</v>
          </cell>
          <cell r="AE28">
            <v>0</v>
          </cell>
          <cell r="AH28">
            <v>0</v>
          </cell>
          <cell r="AK28">
            <v>0</v>
          </cell>
        </row>
        <row r="29">
          <cell r="B29" t="str">
            <v xml:space="preserve">of nonconcessional medium and long term debt (in millions of U.S. dollars) 6/ </v>
          </cell>
        </row>
        <row r="31">
          <cell r="A31">
            <v>6</v>
          </cell>
          <cell r="B31" t="str">
            <v>Ceiling on cumulative new concessional loans collateralized or guaranteed</v>
          </cell>
          <cell r="D31">
            <v>20</v>
          </cell>
          <cell r="G31">
            <v>20</v>
          </cell>
          <cell r="J31">
            <v>20</v>
          </cell>
          <cell r="M31">
            <v>20</v>
          </cell>
          <cell r="P31">
            <v>20</v>
          </cell>
          <cell r="S31">
            <v>20</v>
          </cell>
          <cell r="V31">
            <v>20</v>
          </cell>
          <cell r="Y31">
            <v>20</v>
          </cell>
          <cell r="AB31">
            <v>20</v>
          </cell>
          <cell r="AE31">
            <v>20</v>
          </cell>
          <cell r="AH31">
            <v>20</v>
          </cell>
          <cell r="AK31">
            <v>20</v>
          </cell>
        </row>
        <row r="32">
          <cell r="B32" t="str">
            <v>by the Central Government or the Bank of Zambia for ZESCO (in millions</v>
          </cell>
        </row>
        <row r="33">
          <cell r="B33" t="str">
            <v>of U.S. dollars) 5/</v>
          </cell>
        </row>
        <row r="35">
          <cell r="A35">
            <v>7</v>
          </cell>
          <cell r="B35" t="str">
            <v>Floor on the cumulative payment of domestic arrears</v>
          </cell>
          <cell r="D35">
            <v>20.2</v>
          </cell>
          <cell r="G35">
            <v>40.4</v>
          </cell>
          <cell r="J35">
            <v>59.6</v>
          </cell>
          <cell r="M35">
            <v>69.8</v>
          </cell>
          <cell r="P35">
            <v>80</v>
          </cell>
          <cell r="S35">
            <v>90.2</v>
          </cell>
          <cell r="V35">
            <v>121.4</v>
          </cell>
          <cell r="Y35">
            <v>152.6</v>
          </cell>
          <cell r="AB35">
            <v>183.8</v>
          </cell>
          <cell r="AE35">
            <v>216.8</v>
          </cell>
          <cell r="AH35">
            <v>250</v>
          </cell>
          <cell r="AK35">
            <v>284</v>
          </cell>
        </row>
        <row r="36">
          <cell r="B36" t="str">
            <v xml:space="preserve">  of the Central Government 5/</v>
          </cell>
        </row>
        <row r="38">
          <cell r="A38" t="str">
            <v>Quantitative Benchmarks</v>
          </cell>
        </row>
        <row r="40">
          <cell r="A40">
            <v>8</v>
          </cell>
          <cell r="B40" t="str">
            <v>Cumulative ceiling for the Central Government wage bill 5/</v>
          </cell>
          <cell r="D40">
            <v>197.16666666666666</v>
          </cell>
          <cell r="G40">
            <v>394.16666666666663</v>
          </cell>
          <cell r="J40">
            <v>591.16666666666663</v>
          </cell>
          <cell r="M40">
            <v>804.33333333333326</v>
          </cell>
          <cell r="P40">
            <v>1012.5</v>
          </cell>
          <cell r="S40">
            <v>1220.6666666666665</v>
          </cell>
          <cell r="V40">
            <v>1428.8333333333333</v>
          </cell>
          <cell r="Y40">
            <v>1637</v>
          </cell>
          <cell r="AB40">
            <v>1845.1666666666667</v>
          </cell>
          <cell r="AE40">
            <v>2047.3333333333335</v>
          </cell>
          <cell r="AH40">
            <v>2254.5</v>
          </cell>
          <cell r="AK40">
            <v>2457.9666666666667</v>
          </cell>
        </row>
        <row r="42">
          <cell r="A42">
            <v>9</v>
          </cell>
          <cell r="B42" t="str">
            <v>Ceiling on the cumulative arrears on the Central Government wage bill</v>
          </cell>
          <cell r="D42">
            <v>0</v>
          </cell>
          <cell r="G42">
            <v>0</v>
          </cell>
          <cell r="J42">
            <v>0</v>
          </cell>
          <cell r="M42">
            <v>0</v>
          </cell>
          <cell r="P42">
            <v>0</v>
          </cell>
          <cell r="S42">
            <v>0</v>
          </cell>
          <cell r="V42">
            <v>0</v>
          </cell>
          <cell r="Y42">
            <v>0</v>
          </cell>
          <cell r="AB42">
            <v>0</v>
          </cell>
          <cell r="AE42">
            <v>0</v>
          </cell>
          <cell r="AH42">
            <v>0</v>
          </cell>
          <cell r="AK42">
            <v>0</v>
          </cell>
        </row>
        <row r="45">
          <cell r="B45" t="str">
            <v>Memorandum items:</v>
          </cell>
        </row>
        <row r="47">
          <cell r="A47">
            <v>10</v>
          </cell>
          <cell r="B47" t="str">
            <v>Cumulative net balance of payments support (in millions of U.S. dollars)</v>
          </cell>
          <cell r="D47">
            <v>-14.4</v>
          </cell>
          <cell r="G47">
            <v>-1.7</v>
          </cell>
          <cell r="J47">
            <v>-0.70000000000000284</v>
          </cell>
          <cell r="M47">
            <v>-3.5999999999999943</v>
          </cell>
          <cell r="P47">
            <v>-6.7</v>
          </cell>
          <cell r="S47">
            <v>-6.2</v>
          </cell>
          <cell r="V47">
            <v>3.8000000000000114</v>
          </cell>
          <cell r="Y47">
            <v>1.7000000000000171</v>
          </cell>
          <cell r="AB47">
            <v>11.2</v>
          </cell>
          <cell r="AE47">
            <v>16.2</v>
          </cell>
          <cell r="AH47">
            <v>11.3</v>
          </cell>
          <cell r="AK47">
            <v>13</v>
          </cell>
        </row>
        <row r="48">
          <cell r="B48" t="str">
            <v xml:space="preserve">   Balance of payments assistance</v>
          </cell>
          <cell r="D48">
            <v>0</v>
          </cell>
          <cell r="G48">
            <v>14.6</v>
          </cell>
          <cell r="J48">
            <v>22.4</v>
          </cell>
          <cell r="M48">
            <v>46.7</v>
          </cell>
          <cell r="P48">
            <v>46.7</v>
          </cell>
          <cell r="S48">
            <v>54.5</v>
          </cell>
          <cell r="V48">
            <v>74.5</v>
          </cell>
          <cell r="Y48">
            <v>74.5</v>
          </cell>
          <cell r="AB48">
            <v>90.4</v>
          </cell>
          <cell r="AE48">
            <v>110.7</v>
          </cell>
          <cell r="AH48">
            <v>110.7</v>
          </cell>
          <cell r="AK48">
            <v>118.3</v>
          </cell>
        </row>
        <row r="49">
          <cell r="B49" t="str">
            <v xml:space="preserve">   Central Government debt service obligations (excl. IMF)</v>
          </cell>
          <cell r="D49">
            <v>-14.4</v>
          </cell>
          <cell r="G49">
            <v>-16.3</v>
          </cell>
          <cell r="J49">
            <v>-23.1</v>
          </cell>
          <cell r="M49">
            <v>-50.3</v>
          </cell>
          <cell r="P49">
            <v>-53.4</v>
          </cell>
          <cell r="S49">
            <v>-60.7</v>
          </cell>
          <cell r="V49">
            <v>-70.7</v>
          </cell>
          <cell r="Y49">
            <v>-72.8</v>
          </cell>
          <cell r="AB49">
            <v>-79.2</v>
          </cell>
          <cell r="AE49">
            <v>-94.5</v>
          </cell>
          <cell r="AH49">
            <v>-99.4</v>
          </cell>
          <cell r="AK49">
            <v>-105.3</v>
          </cell>
        </row>
        <row r="50">
          <cell r="B50" t="str">
            <v>Shortfall (-)/Excess (+) net BOP support</v>
          </cell>
        </row>
        <row r="52">
          <cell r="B52" t="str">
            <v>Program exchange rates</v>
          </cell>
        </row>
        <row r="53">
          <cell r="B53" t="str">
            <v xml:space="preserve">    Kwacha/US$ </v>
          </cell>
          <cell r="C53">
            <v>5167</v>
          </cell>
        </row>
        <row r="54">
          <cell r="B54" t="str">
            <v xml:space="preserve">    US$/SDR</v>
          </cell>
          <cell r="C54">
            <v>1.4684999999999999</v>
          </cell>
        </row>
        <row r="57">
          <cell r="B57" t="str">
            <v>1/ Performance criteria and benchmarks through June 2005. Indicative targets thereafter. The definitions of the performance</v>
          </cell>
        </row>
        <row r="58">
          <cell r="B58" t="str">
            <v xml:space="preserve">    criteria, benchmarks, and indicative targets are contained in the Technical Memorandum of Understanding (TMU).</v>
          </cell>
        </row>
        <row r="59">
          <cell r="B59" t="str">
            <v>2/  Adjustors, including for balance of payments support, are defined in the TMU.</v>
          </cell>
        </row>
        <row r="60">
          <cell r="B60" t="str">
            <v>3/  Excludes HIPC debt relief from the IMF.</v>
          </cell>
        </row>
        <row r="61">
          <cell r="B61" t="str">
            <v>4/ The ceiling will be adjusted for changes in the legal reserve requirements.</v>
          </cell>
        </row>
        <row r="62">
          <cell r="B62" t="str">
            <v>5/ Cumulative from the end of 2004.</v>
          </cell>
        </row>
        <row r="63">
          <cell r="B63" t="str">
            <v>6/ Nonconcessional loans are defined as having a grant element of less than 40 percent.</v>
          </cell>
          <cell r="E63">
            <v>32.21740384615385</v>
          </cell>
          <cell r="F63">
            <v>46.646284224250323</v>
          </cell>
          <cell r="G63">
            <v>112.60820241199474</v>
          </cell>
          <cell r="H63">
            <v>92.478109517600998</v>
          </cell>
          <cell r="I63">
            <v>283.95</v>
          </cell>
        </row>
      </sheetData>
      <sheetData sheetId="10" refreshError="1">
        <row r="1">
          <cell r="A1" t="str">
            <v>Table 11. Zambia: Status of Key Reform Objectives for Reaching the Floating Completion Point Under the Enhanced HIPC Initiative</v>
          </cell>
        </row>
        <row r="3">
          <cell r="A3" t="str">
            <v>Reform Objectives/Measures</v>
          </cell>
          <cell r="C3" t="str">
            <v>Status</v>
          </cell>
        </row>
        <row r="5">
          <cell r="A5" t="str">
            <v>Poverty reduction</v>
          </cell>
        </row>
        <row r="7">
          <cell r="A7" t="str">
            <v xml:space="preserve"> • The adoption of a PRSP to be prepared through a participatory process, and satisfactory progress</v>
          </cell>
          <cell r="C7" t="str">
            <v>The implementation of the PRSP is ongoing. The</v>
          </cell>
        </row>
        <row r="8">
          <cell r="A8" t="str">
            <v>with implementing and monitoring the PRSP for at least one year based on annual report.</v>
          </cell>
          <cell r="C8" t="str">
            <v xml:space="preserve">government is finalizing the second progress </v>
          </cell>
        </row>
        <row r="9">
          <cell r="C9" t="str">
            <v xml:space="preserve"> report. Implementation and monitoring</v>
          </cell>
        </row>
        <row r="10">
          <cell r="A10" t="str">
            <v>Social sectors</v>
          </cell>
          <cell r="C10" t="str">
            <v xml:space="preserve"> of the PRSP improved through June 2004.</v>
          </cell>
        </row>
        <row r="12">
          <cell r="A12" t="str">
            <v>Progress in combating HIV/AIDS</v>
          </cell>
        </row>
        <row r="14">
          <cell r="A14" t="str">
            <v xml:space="preserve"> • full staffing of secretariat to National HIV/AIDS/STD/TB Council.</v>
          </cell>
          <cell r="C14" t="str">
            <v>Implemented</v>
          </cell>
        </row>
        <row r="16">
          <cell r="A16" t="str">
            <v xml:space="preserve"> • integration of  HIV/AIDS awareness and prevention programs in the pre-service and in-service </v>
          </cell>
          <cell r="C16" t="str">
            <v>Implemented</v>
          </cell>
        </row>
        <row r="17">
          <cell r="A17" t="str">
            <v>programs of at least 10 key ministries.</v>
          </cell>
        </row>
        <row r="19">
          <cell r="A19" t="str">
            <v>Progress in education sector reform as indicated by</v>
          </cell>
        </row>
        <row r="21">
          <cell r="A21" t="str">
            <v xml:space="preserve">• increasing the share of education in the discretionary budget from 18.5 percent in 1999  </v>
          </cell>
          <cell r="C21" t="str">
            <v>The target was met in 2001, but the indicator fell to</v>
          </cell>
        </row>
        <row r="22">
          <cell r="A22" t="str">
            <v>to at least 20.5 percent.</v>
          </cell>
          <cell r="C22" t="str">
            <v>18 percent in 2002. In 2003, it increased to 20.6 percent.</v>
          </cell>
        </row>
        <row r="23">
          <cell r="C23" t="str">
            <v>For 2004, it is projected at 20.8 percent.</v>
          </cell>
        </row>
        <row r="25">
          <cell r="A25" t="str">
            <v xml:space="preserve">• raising the starting compensation of teachers in rural areas above the poverty line  </v>
          </cell>
          <cell r="C25" t="str">
            <v xml:space="preserve">Implemented </v>
          </cell>
        </row>
        <row r="26">
          <cell r="A26" t="str">
            <v>for a household, as defined by the Central Statistical Office.</v>
          </cell>
        </row>
        <row r="28">
          <cell r="A28" t="str">
            <v xml:space="preserve">• increasing student retention in northern, eastern, northwestern, and western </v>
          </cell>
          <cell r="C28" t="str">
            <v>Observed</v>
          </cell>
        </row>
        <row r="29">
          <cell r="A29" t="str">
            <v>provinces and Luapula Province.</v>
          </cell>
        </row>
        <row r="31">
          <cell r="A31" t="str">
            <v>Progress in health sector reform as indicated by</v>
          </cell>
        </row>
        <row r="33">
          <cell r="A33" t="str">
            <v>• implementation and scaling up of an action plan for malaria;</v>
          </cell>
          <cell r="C33" t="str">
            <v xml:space="preserve">Implemented </v>
          </cell>
        </row>
        <row r="35">
          <cell r="A35" t="str">
            <v xml:space="preserve">• procedures and mechanisms for the procurement of drugs reorganized to be fully transparent </v>
          </cell>
          <cell r="C35" t="str">
            <v xml:space="preserve">Implemented </v>
          </cell>
        </row>
        <row r="36">
          <cell r="A36" t="str">
            <v>and efficient;</v>
          </cell>
        </row>
        <row r="38">
          <cell r="A38" t="str">
            <v>• timely release of complete, detailed annual health expenditure data; and</v>
          </cell>
          <cell r="C38" t="str">
            <v xml:space="preserve">Implemented </v>
          </cell>
        </row>
        <row r="40">
          <cell r="A40" t="str">
            <v xml:space="preserve">• actual cash releases to District Health Management Boards shall be at least 80 percent of </v>
          </cell>
          <cell r="C40" t="str">
            <v xml:space="preserve">Implemented </v>
          </cell>
        </row>
        <row r="41">
          <cell r="A41" t="str">
            <v>amount budgeted.</v>
          </cell>
        </row>
        <row r="43">
          <cell r="A43" t="str">
            <v>Macroeconomic and structural reforms</v>
          </cell>
        </row>
        <row r="45">
          <cell r="A45" t="str">
            <v xml:space="preserve">• Maintenance of a stable macroeconomic environment, as evidenced by satisfactory performance  </v>
          </cell>
          <cell r="C45" t="str">
            <v>Observed for 2002. Performance in 2003 was</v>
          </cell>
        </row>
        <row r="46">
          <cell r="A46" t="str">
            <v>under a program supported by PRGF arrangement.</v>
          </cell>
          <cell r="C46" t="str">
            <v xml:space="preserve">unsatisfactory. Implementation of the PRGF </v>
          </cell>
        </row>
        <row r="47">
          <cell r="C47" t="str">
            <v>through Sept 2004 was on track.</v>
          </cell>
        </row>
        <row r="49">
          <cell r="A49" t="str">
            <v xml:space="preserve">• Implementation of an integrated financial management information system (IFMIS) on a  </v>
          </cell>
          <cell r="C49" t="str">
            <v xml:space="preserve">The contract for the supply and installation of </v>
          </cell>
        </row>
        <row r="50">
          <cell r="A50" t="str">
            <v>pilot basis for at least three ministries and a midterm review of the pilot program.</v>
          </cell>
          <cell r="C50" t="str">
            <v xml:space="preserve">hardware and software for an IFMIS is expected to </v>
          </cell>
        </row>
        <row r="51">
          <cell r="C51" t="str">
            <v xml:space="preserve">be signed shortly so that piloting in three line </v>
          </cell>
        </row>
        <row r="52">
          <cell r="C52" t="str">
            <v>ministries can commence.</v>
          </cell>
        </row>
        <row r="54">
          <cell r="A54" t="str">
            <v xml:space="preserve">• Implementation of a Medium-Term Expenditure Framework  (MTEF) prepared by  </v>
          </cell>
          <cell r="C54" t="str">
            <v xml:space="preserve">A MTEF for 2005-07 was approved by Cabinet </v>
          </cell>
        </row>
        <row r="55">
          <cell r="A55" t="str">
            <v>MoFED and approved by the cabinet.</v>
          </cell>
          <cell r="C55" t="str">
            <v>in Oct 2004.</v>
          </cell>
        </row>
        <row r="58">
          <cell r="A58" t="str">
            <v>• Restructuring and issue of international bidding documents for the sale of a majority (controlling)</v>
          </cell>
          <cell r="C58" t="str">
            <v xml:space="preserve">The government is implementing a strategy to </v>
          </cell>
        </row>
        <row r="59">
          <cell r="A59" t="str">
            <v>interest in the power company ZESCO.</v>
          </cell>
          <cell r="C59" t="str">
            <v>commercialize ZESCO to meet the same</v>
          </cell>
        </row>
        <row r="60">
          <cell r="C60" t="str">
            <v>objectives as privatization.</v>
          </cell>
        </row>
        <row r="62">
          <cell r="A62" t="str">
            <v xml:space="preserve">• Issuance of international bidding documents for the sale of a majority (controlling) interest in the </v>
          </cell>
          <cell r="C62" t="str">
            <v xml:space="preserve">Implemented. Negotiations with the preferred </v>
          </cell>
        </row>
        <row r="63">
          <cell r="A63" t="str">
            <v>Zambian National Commercial Bank.</v>
          </cell>
          <cell r="C63" t="str">
            <v>bidders are continuing.</v>
          </cell>
        </row>
        <row r="66">
          <cell r="A66" t="str">
            <v>Source: Zambian authorities; and Fund staff assessment.</v>
          </cell>
        </row>
      </sheetData>
      <sheetData sheetId="11"/>
      <sheetData sheetId="12"/>
      <sheetData sheetId="1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erms"/>
      <sheetName val="Int"/>
      <sheetName val="info"/>
      <sheetName val="Amort"/>
      <sheetName val="Relief"/>
      <sheetName val="Summary"/>
    </sheetNames>
    <sheetDataSet>
      <sheetData sheetId="0" refreshError="1"/>
      <sheetData sheetId="1" refreshError="1"/>
      <sheetData sheetId="2" refreshError="1"/>
      <sheetData sheetId="3" refreshError="1">
        <row r="5">
          <cell r="A5" t="str">
            <v>IDA40</v>
          </cell>
          <cell r="B5">
            <v>0.02</v>
          </cell>
          <cell r="C5">
            <v>0.02</v>
          </cell>
          <cell r="D5">
            <v>0.02</v>
          </cell>
          <cell r="E5">
            <v>0.02</v>
          </cell>
          <cell r="F5">
            <v>0.02</v>
          </cell>
          <cell r="G5">
            <v>0.02</v>
          </cell>
          <cell r="H5">
            <v>0.02</v>
          </cell>
          <cell r="I5">
            <v>0.02</v>
          </cell>
          <cell r="J5">
            <v>0.02</v>
          </cell>
          <cell r="K5">
            <v>0.02</v>
          </cell>
          <cell r="L5">
            <v>0.04</v>
          </cell>
          <cell r="M5">
            <v>0.04</v>
          </cell>
          <cell r="N5">
            <v>0.04</v>
          </cell>
          <cell r="O5">
            <v>0.04</v>
          </cell>
          <cell r="P5">
            <v>0.04</v>
          </cell>
          <cell r="Q5">
            <v>0.04</v>
          </cell>
          <cell r="R5">
            <v>0.04</v>
          </cell>
          <cell r="S5">
            <v>0.04</v>
          </cell>
          <cell r="T5">
            <v>0.04</v>
          </cell>
          <cell r="U5">
            <v>0.04</v>
          </cell>
          <cell r="V5">
            <v>0.04</v>
          </cell>
          <cell r="W5">
            <v>0.04</v>
          </cell>
          <cell r="X5">
            <v>0.04</v>
          </cell>
          <cell r="Y5">
            <v>0.04</v>
          </cell>
          <cell r="Z5">
            <v>0.04</v>
          </cell>
          <cell r="AA5">
            <v>0.04</v>
          </cell>
          <cell r="AB5">
            <v>0.04</v>
          </cell>
          <cell r="AC5">
            <v>0.04</v>
          </cell>
          <cell r="AD5">
            <v>0.04</v>
          </cell>
          <cell r="AE5">
            <v>0.04</v>
          </cell>
        </row>
        <row r="6">
          <cell r="A6" t="str">
            <v>IDA40a</v>
          </cell>
          <cell r="B6">
            <v>0.01</v>
          </cell>
          <cell r="C6">
            <v>0.02</v>
          </cell>
          <cell r="D6">
            <v>0.02</v>
          </cell>
          <cell r="E6">
            <v>0.02</v>
          </cell>
          <cell r="F6">
            <v>0.02</v>
          </cell>
          <cell r="G6">
            <v>0.02</v>
          </cell>
          <cell r="H6">
            <v>0.02</v>
          </cell>
          <cell r="I6">
            <v>0.02</v>
          </cell>
          <cell r="J6">
            <v>0.02</v>
          </cell>
          <cell r="K6">
            <v>0.02</v>
          </cell>
          <cell r="L6">
            <v>0.03</v>
          </cell>
          <cell r="M6">
            <v>0.04</v>
          </cell>
          <cell r="N6">
            <v>0.04</v>
          </cell>
          <cell r="O6">
            <v>0.04</v>
          </cell>
          <cell r="P6">
            <v>0.04</v>
          </cell>
          <cell r="Q6">
            <v>0.04</v>
          </cell>
          <cell r="R6">
            <v>0.04</v>
          </cell>
          <cell r="S6">
            <v>0.04</v>
          </cell>
          <cell r="T6">
            <v>0.04</v>
          </cell>
          <cell r="U6">
            <v>0.04</v>
          </cell>
          <cell r="V6">
            <v>0.04</v>
          </cell>
          <cell r="W6">
            <v>0.04</v>
          </cell>
          <cell r="X6">
            <v>0.04</v>
          </cell>
          <cell r="Y6">
            <v>0.04</v>
          </cell>
          <cell r="Z6">
            <v>0.04</v>
          </cell>
          <cell r="AA6">
            <v>0.04</v>
          </cell>
          <cell r="AB6">
            <v>0.04</v>
          </cell>
          <cell r="AC6">
            <v>0.04</v>
          </cell>
          <cell r="AD6">
            <v>0.04</v>
          </cell>
          <cell r="AE6">
            <v>0.04</v>
          </cell>
          <cell r="AF6">
            <v>0.02</v>
          </cell>
        </row>
        <row r="7">
          <cell r="A7" t="str">
            <v>IDA50</v>
          </cell>
          <cell r="B7">
            <v>0.01</v>
          </cell>
          <cell r="C7">
            <v>0.01</v>
          </cell>
          <cell r="D7">
            <v>0.01</v>
          </cell>
          <cell r="E7">
            <v>0.01</v>
          </cell>
          <cell r="F7">
            <v>0.01</v>
          </cell>
          <cell r="G7">
            <v>0.01</v>
          </cell>
          <cell r="H7">
            <v>0.01</v>
          </cell>
          <cell r="I7">
            <v>0.01</v>
          </cell>
          <cell r="J7">
            <v>0.01</v>
          </cell>
          <cell r="K7">
            <v>0.01</v>
          </cell>
          <cell r="L7">
            <v>0.03</v>
          </cell>
          <cell r="M7">
            <v>0.03</v>
          </cell>
          <cell r="N7">
            <v>0.03</v>
          </cell>
          <cell r="O7">
            <v>0.03</v>
          </cell>
          <cell r="P7">
            <v>0.03</v>
          </cell>
          <cell r="Q7">
            <v>0.03</v>
          </cell>
          <cell r="R7">
            <v>0.03</v>
          </cell>
          <cell r="S7">
            <v>0.03</v>
          </cell>
          <cell r="T7">
            <v>0.03</v>
          </cell>
          <cell r="U7">
            <v>0.03</v>
          </cell>
          <cell r="V7">
            <v>0.03</v>
          </cell>
          <cell r="W7">
            <v>0.03</v>
          </cell>
          <cell r="X7">
            <v>0.03</v>
          </cell>
          <cell r="Y7">
            <v>0.03</v>
          </cell>
          <cell r="Z7">
            <v>0.03</v>
          </cell>
          <cell r="AA7">
            <v>0.03</v>
          </cell>
          <cell r="AB7">
            <v>0.03</v>
          </cell>
          <cell r="AC7">
            <v>0.03</v>
          </cell>
          <cell r="AD7">
            <v>0.03</v>
          </cell>
          <cell r="AE7">
            <v>0.03</v>
          </cell>
          <cell r="AF7">
            <v>0.03</v>
          </cell>
          <cell r="AG7">
            <v>0.03</v>
          </cell>
          <cell r="AH7">
            <v>0.03</v>
          </cell>
          <cell r="AI7">
            <v>0.03</v>
          </cell>
          <cell r="AJ7">
            <v>0.03</v>
          </cell>
          <cell r="AK7">
            <v>0.03</v>
          </cell>
          <cell r="AL7">
            <v>0.03</v>
          </cell>
          <cell r="AM7">
            <v>0.03</v>
          </cell>
          <cell r="AN7">
            <v>0.03</v>
          </cell>
          <cell r="AO7">
            <v>0.03</v>
          </cell>
        </row>
        <row r="8">
          <cell r="A8" t="str">
            <v>IDA50a</v>
          </cell>
          <cell r="B8">
            <v>5.0000000000000001E-3</v>
          </cell>
          <cell r="C8">
            <v>0.01</v>
          </cell>
          <cell r="D8">
            <v>0.01</v>
          </cell>
          <cell r="E8">
            <v>0.01</v>
          </cell>
          <cell r="F8">
            <v>0.01</v>
          </cell>
          <cell r="G8">
            <v>0.01</v>
          </cell>
          <cell r="H8">
            <v>0.01</v>
          </cell>
          <cell r="I8">
            <v>0.01</v>
          </cell>
          <cell r="J8">
            <v>0.01</v>
          </cell>
          <cell r="K8">
            <v>0.01</v>
          </cell>
          <cell r="L8">
            <v>0.02</v>
          </cell>
          <cell r="M8">
            <v>0.03</v>
          </cell>
          <cell r="N8">
            <v>0.03</v>
          </cell>
          <cell r="O8">
            <v>0.03</v>
          </cell>
          <cell r="P8">
            <v>0.03</v>
          </cell>
          <cell r="Q8">
            <v>0.03</v>
          </cell>
          <cell r="R8">
            <v>0.03</v>
          </cell>
          <cell r="S8">
            <v>0.03</v>
          </cell>
          <cell r="T8">
            <v>0.03</v>
          </cell>
          <cell r="U8">
            <v>0.03</v>
          </cell>
          <cell r="V8">
            <v>0.03</v>
          </cell>
          <cell r="W8">
            <v>0.03</v>
          </cell>
          <cell r="X8">
            <v>0.03</v>
          </cell>
          <cell r="Y8">
            <v>0.03</v>
          </cell>
          <cell r="Z8">
            <v>0.03</v>
          </cell>
          <cell r="AA8">
            <v>0.03</v>
          </cell>
          <cell r="AB8">
            <v>0.03</v>
          </cell>
          <cell r="AC8">
            <v>0.03</v>
          </cell>
          <cell r="AD8">
            <v>0.03</v>
          </cell>
          <cell r="AE8">
            <v>0.03</v>
          </cell>
          <cell r="AF8">
            <v>0.03</v>
          </cell>
          <cell r="AG8">
            <v>0.03</v>
          </cell>
          <cell r="AH8">
            <v>0.03</v>
          </cell>
          <cell r="AI8">
            <v>0.03</v>
          </cell>
          <cell r="AJ8">
            <v>0.03</v>
          </cell>
          <cell r="AK8">
            <v>0.03</v>
          </cell>
          <cell r="AL8">
            <v>0.03</v>
          </cell>
          <cell r="AM8">
            <v>0.03</v>
          </cell>
          <cell r="AN8">
            <v>0.03</v>
          </cell>
          <cell r="AO8">
            <v>0.03</v>
          </cell>
          <cell r="AP8">
            <v>1.4999999999999999E-2</v>
          </cell>
        </row>
        <row r="9">
          <cell r="A9" t="str">
            <v>Naples DRa</v>
          </cell>
          <cell r="B9">
            <v>1.1999999999999999E-3</v>
          </cell>
          <cell r="C9">
            <v>4.7999999999999996E-3</v>
          </cell>
          <cell r="D9">
            <v>8.6E-3</v>
          </cell>
          <cell r="E9">
            <v>1.2800000000000001E-2</v>
          </cell>
          <cell r="F9">
            <v>1.7600000000000001E-2</v>
          </cell>
          <cell r="G9">
            <v>2.3E-2</v>
          </cell>
          <cell r="H9">
            <v>2.8799999999999999E-2</v>
          </cell>
          <cell r="I9">
            <v>3.56E-2</v>
          </cell>
          <cell r="J9">
            <v>4.3200000000000002E-2</v>
          </cell>
          <cell r="K9">
            <v>5.1399999999999994E-2</v>
          </cell>
          <cell r="L9">
            <v>6.0999999999999999E-2</v>
          </cell>
          <cell r="M9">
            <v>7.1399999999999991E-2</v>
          </cell>
          <cell r="N9">
            <v>8.3000000000000004E-2</v>
          </cell>
          <cell r="O9">
            <v>9.6199999999999994E-2</v>
          </cell>
          <cell r="P9">
            <v>0.1106</v>
          </cell>
          <cell r="Q9">
            <v>0.12659999999999999</v>
          </cell>
          <cell r="R9">
            <v>0.14460000000000001</v>
          </cell>
          <cell r="S9">
            <v>7.9600000000000004E-2</v>
          </cell>
        </row>
        <row r="10">
          <cell r="A10" t="str">
            <v>Naples DSR</v>
          </cell>
          <cell r="B10">
            <v>3.3E-3</v>
          </cell>
          <cell r="C10">
            <v>3.9000000000000003E-3</v>
          </cell>
          <cell r="D10">
            <v>4.3E-3</v>
          </cell>
          <cell r="E10">
            <v>4.8999999999999998E-3</v>
          </cell>
          <cell r="F10">
            <v>5.5000000000000005E-3</v>
          </cell>
          <cell r="G10">
            <v>6.1999999999999998E-3</v>
          </cell>
          <cell r="H10">
            <v>6.8000000000000005E-3</v>
          </cell>
          <cell r="I10">
            <v>7.7000000000000002E-3</v>
          </cell>
          <cell r="J10">
            <v>8.6E-3</v>
          </cell>
          <cell r="K10">
            <v>9.5999999999999992E-3</v>
          </cell>
          <cell r="L10">
            <v>1.0700000000000001E-2</v>
          </cell>
          <cell r="M10">
            <v>1.1899999999999999E-2</v>
          </cell>
          <cell r="N10">
            <v>1.32E-2</v>
          </cell>
          <cell r="O10">
            <v>1.46E-2</v>
          </cell>
          <cell r="P10">
            <v>1.6200000000000003E-2</v>
          </cell>
          <cell r="Q10">
            <v>1.8000000000000002E-2</v>
          </cell>
          <cell r="R10">
            <v>1.9900000000000001E-2</v>
          </cell>
          <cell r="S10">
            <v>2.2099999999999998E-2</v>
          </cell>
          <cell r="T10">
            <v>2.4500000000000001E-2</v>
          </cell>
          <cell r="U10">
            <v>2.7099999999999999E-2</v>
          </cell>
          <cell r="V10">
            <v>0.03</v>
          </cell>
          <cell r="W10">
            <v>3.32E-2</v>
          </cell>
          <cell r="X10">
            <v>3.6699999999999997E-2</v>
          </cell>
          <cell r="Y10">
            <v>4.0599999999999997E-2</v>
          </cell>
          <cell r="Z10">
            <v>4.4900000000000002E-2</v>
          </cell>
          <cell r="AA10">
            <v>4.9599999999999998E-2</v>
          </cell>
          <cell r="AB10">
            <v>5.4800000000000001E-2</v>
          </cell>
          <cell r="AC10">
            <v>6.0499999999999998E-2</v>
          </cell>
          <cell r="AD10">
            <v>6.6799999999999998E-2</v>
          </cell>
          <cell r="AE10">
            <v>7.3700000000000002E-2</v>
          </cell>
          <cell r="AF10">
            <v>8.14E-2</v>
          </cell>
          <cell r="AG10">
            <v>8.9800000000000005E-2</v>
          </cell>
          <cell r="AH10">
            <v>9.9000000000000005E-2</v>
          </cell>
        </row>
        <row r="11">
          <cell r="A11" t="str">
            <v>Naples ODAa</v>
          </cell>
          <cell r="B11">
            <v>5.3E-3</v>
          </cell>
          <cell r="C11">
            <v>1.15E-2</v>
          </cell>
          <cell r="D11">
            <v>1.2699999999999999E-2</v>
          </cell>
          <cell r="E11">
            <v>1.3899999999999999E-2</v>
          </cell>
          <cell r="F11">
            <v>1.54E-2</v>
          </cell>
          <cell r="G11">
            <v>1.7000000000000001E-2</v>
          </cell>
          <cell r="H11">
            <v>1.8700000000000001E-2</v>
          </cell>
          <cell r="I11">
            <v>2.0499999999999997E-2</v>
          </cell>
          <cell r="J11">
            <v>2.2700000000000001E-2</v>
          </cell>
          <cell r="K11">
            <v>2.5000000000000001E-2</v>
          </cell>
          <cell r="L11">
            <v>2.75E-2</v>
          </cell>
          <cell r="M11">
            <v>3.04E-2</v>
          </cell>
          <cell r="N11">
            <v>3.3500000000000002E-2</v>
          </cell>
          <cell r="O11">
            <v>3.6900000000000002E-2</v>
          </cell>
          <cell r="P11">
            <v>4.07E-2</v>
          </cell>
          <cell r="Q11">
            <v>4.4900000000000002E-2</v>
          </cell>
          <cell r="R11">
            <v>4.9400000000000006E-2</v>
          </cell>
          <cell r="S11">
            <v>5.45E-2</v>
          </cell>
          <cell r="T11">
            <v>6.0100000000000001E-2</v>
          </cell>
          <cell r="U11">
            <v>6.6299999999999998E-2</v>
          </cell>
          <cell r="V11">
            <v>7.3099999999999998E-2</v>
          </cell>
          <cell r="W11">
            <v>8.0600000000000005E-2</v>
          </cell>
          <cell r="X11">
            <v>8.8800000000000004E-2</v>
          </cell>
          <cell r="Y11">
            <v>9.8000000000000004E-2</v>
          </cell>
          <cell r="Z11">
            <v>5.2600000000000001E-2</v>
          </cell>
        </row>
        <row r="12">
          <cell r="A12" t="str">
            <v>Naples ODA</v>
          </cell>
          <cell r="B12">
            <v>1.09E-2</v>
          </cell>
          <cell r="C12">
            <v>1.21E-2</v>
          </cell>
          <cell r="D12">
            <v>1.3300000000000001E-2</v>
          </cell>
          <cell r="E12">
            <v>1.46E-2</v>
          </cell>
          <cell r="F12">
            <v>1.6200000000000003E-2</v>
          </cell>
          <cell r="G12">
            <v>1.78E-2</v>
          </cell>
          <cell r="H12">
            <v>1.9599999999999999E-2</v>
          </cell>
          <cell r="I12">
            <v>2.1600000000000001E-2</v>
          </cell>
          <cell r="J12">
            <v>2.3799999999999998E-2</v>
          </cell>
          <cell r="K12">
            <v>2.6200000000000001E-2</v>
          </cell>
          <cell r="L12">
            <v>2.8900000000000002E-2</v>
          </cell>
          <cell r="M12">
            <v>3.1899999999999998E-2</v>
          </cell>
          <cell r="N12">
            <v>3.5200000000000002E-2</v>
          </cell>
          <cell r="O12">
            <v>3.8800000000000001E-2</v>
          </cell>
          <cell r="P12">
            <v>4.2699999999999995E-2</v>
          </cell>
          <cell r="Q12">
            <v>4.7100000000000003E-2</v>
          </cell>
          <cell r="R12">
            <v>5.1900000000000002E-2</v>
          </cell>
          <cell r="S12">
            <v>5.7200000000000001E-2</v>
          </cell>
          <cell r="T12">
            <v>6.3099999999999989E-2</v>
          </cell>
          <cell r="U12">
            <v>6.9699999999999998E-2</v>
          </cell>
          <cell r="V12">
            <v>7.6700000000000004E-2</v>
          </cell>
          <cell r="W12">
            <v>8.4600000000000009E-2</v>
          </cell>
          <cell r="X12">
            <v>9.3299999999999994E-2</v>
          </cell>
          <cell r="Y12">
            <v>0.10279999999999999</v>
          </cell>
        </row>
        <row r="13">
          <cell r="A13" t="str">
            <v>Naples DR</v>
          </cell>
          <cell r="B13">
            <v>3.2000000000000002E-3</v>
          </cell>
          <cell r="C13">
            <v>6.6E-3</v>
          </cell>
          <cell r="D13">
            <v>1.06E-2</v>
          </cell>
          <cell r="E13">
            <v>1.52E-2</v>
          </cell>
          <cell r="F13">
            <v>2.0199999999999999E-2</v>
          </cell>
          <cell r="G13">
            <v>2.58E-2</v>
          </cell>
          <cell r="H13">
            <v>3.2199999999999999E-2</v>
          </cell>
          <cell r="I13">
            <v>3.9199999999999999E-2</v>
          </cell>
          <cell r="J13">
            <v>4.7199999999999999E-2</v>
          </cell>
          <cell r="K13">
            <v>5.5999999999999994E-2</v>
          </cell>
          <cell r="L13">
            <v>6.6199999999999995E-2</v>
          </cell>
          <cell r="M13">
            <v>7.6999999999999999E-2</v>
          </cell>
          <cell r="N13">
            <v>8.9399999999999993E-2</v>
          </cell>
          <cell r="O13">
            <v>0.1032</v>
          </cell>
          <cell r="P13">
            <v>0.11840000000000001</v>
          </cell>
          <cell r="Q13">
            <v>0.13539999999999999</v>
          </cell>
          <cell r="R13">
            <v>0.1542</v>
          </cell>
        </row>
        <row r="14">
          <cell r="A14" t="str">
            <v>Naples DSRa</v>
          </cell>
          <cell r="B14">
            <v>0.02</v>
          </cell>
          <cell r="C14">
            <v>0.04</v>
          </cell>
          <cell r="D14">
            <v>0.06</v>
          </cell>
          <cell r="E14">
            <v>0.08</v>
          </cell>
          <cell r="F14">
            <v>0.1</v>
          </cell>
          <cell r="G14">
            <v>0.12</v>
          </cell>
          <cell r="H14">
            <v>0.14000000000000001</v>
          </cell>
          <cell r="I14">
            <v>0.16</v>
          </cell>
          <cell r="J14">
            <v>0.18</v>
          </cell>
          <cell r="K14">
            <v>0.1</v>
          </cell>
        </row>
        <row r="15">
          <cell r="A15" t="str">
            <v>PR02</v>
          </cell>
          <cell r="B15">
            <v>5.0000000000000001E-3</v>
          </cell>
          <cell r="C15">
            <v>0.01</v>
          </cell>
          <cell r="D15">
            <v>0.03</v>
          </cell>
          <cell r="E15">
            <v>0.05</v>
          </cell>
          <cell r="F15">
            <v>7.0000000000000007E-2</v>
          </cell>
          <cell r="G15">
            <v>0.09</v>
          </cell>
          <cell r="H15">
            <v>0.11</v>
          </cell>
          <cell r="I15">
            <v>0.13</v>
          </cell>
          <cell r="J15">
            <v>0.15</v>
          </cell>
          <cell r="K15">
            <v>0.17</v>
          </cell>
          <cell r="L15">
            <v>0.185</v>
          </cell>
        </row>
        <row r="16">
          <cell r="A16" t="str">
            <v>PR03</v>
          </cell>
          <cell r="B16">
            <v>0.1</v>
          </cell>
          <cell r="C16">
            <v>0.1</v>
          </cell>
          <cell r="D16">
            <v>0.1</v>
          </cell>
          <cell r="E16">
            <v>0.1</v>
          </cell>
          <cell r="F16">
            <v>0.1</v>
          </cell>
          <cell r="G16">
            <v>0.1</v>
          </cell>
          <cell r="H16">
            <v>0.1</v>
          </cell>
          <cell r="I16">
            <v>0.1</v>
          </cell>
          <cell r="J16">
            <v>0.1</v>
          </cell>
          <cell r="K16">
            <v>0.1</v>
          </cell>
        </row>
      </sheetData>
      <sheetData sheetId="4" refreshError="1"/>
      <sheetData sheetId="5" refreshError="1"/>
      <sheetData sheetId="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amort"/>
      <sheetName val="terms"/>
      <sheetName val="int"/>
      <sheetName val="dod"/>
      <sheetName val="arr"/>
      <sheetName val="ds"/>
      <sheetName val="npv"/>
      <sheetName val="int$"/>
      <sheetName val="amort$"/>
      <sheetName val="dod$"/>
      <sheetName val="arr$"/>
      <sheetName val="ds$"/>
      <sheetName val="npv$"/>
      <sheetName val="ir"/>
      <sheetName val="er"/>
      <sheetName val="cirr_all"/>
      <sheetName val="cirr"/>
      <sheetName val="info"/>
      <sheetName val="pvtReport"/>
      <sheetName val="pvt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in"/>
      <sheetName val="Bolivia"/>
      <sheetName val="Burkina Faso"/>
      <sheetName val="Cameroon"/>
      <sheetName val="Chad"/>
      <sheetName val="Ethiopia"/>
      <sheetName val="The Gambia"/>
      <sheetName val="Guinea"/>
      <sheetName val="Guinea-Bissau"/>
      <sheetName val="Guyana"/>
      <sheetName val="Honduras"/>
      <sheetName val="Madagascar"/>
      <sheetName val="Malawi"/>
      <sheetName val="Mali"/>
      <sheetName val="Mauritania"/>
      <sheetName val="Mozambique"/>
      <sheetName val="Nicaragua"/>
      <sheetName val="Niger"/>
      <sheetName val="Rwanda"/>
      <sheetName val="STP"/>
      <sheetName val="Senegal"/>
      <sheetName val="Tanzania"/>
      <sheetName val="Uganda"/>
      <sheetName val="Zambia"/>
      <sheetName val="Table_for_Text"/>
      <sheetName val="Table 1"/>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Input"/>
      <sheetName val="AssBOP"/>
      <sheetName val="C"/>
      <sheetName val="WEO-TRE"/>
      <sheetName val="Exp"/>
      <sheetName val="Imp"/>
      <sheetName val="ToT"/>
      <sheetName val="BOP"/>
      <sheetName val="SRBOP"/>
      <sheetName val="SRBOP GDP"/>
      <sheetName val="E"/>
      <sheetName val="F"/>
      <sheetName val="G"/>
      <sheetName val="WETA"/>
      <sheetName val="I"/>
      <sheetName val="Fin Needs"/>
      <sheetName val="A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_Cd-bop"/>
      <sheetName val="CNTRL"/>
      <sheetName val="IN-BOP"/>
      <sheetName val="OUT-BOP"/>
      <sheetName val="OUT-BOP-2"/>
      <sheetName val="OUT-BOP-3"/>
      <sheetName val="T1a"/>
      <sheetName val="T1"/>
      <sheetName val="T2"/>
      <sheetName val="PCT1"/>
      <sheetName val="T14"/>
      <sheetName val="PCT2"/>
      <sheetName val="PCD2"/>
      <sheetName val="PCD3"/>
      <sheetName val="PCD1"/>
      <sheetName val="T2ff-b"/>
      <sheetName val="LTa"/>
      <sheetName val="LTa2"/>
      <sheetName val="LTb"/>
      <sheetName val="LTb2"/>
      <sheetName val="LTtr"/>
      <sheetName val="LTtr2"/>
      <sheetName val="LTc"/>
      <sheetName val="LTc2"/>
      <sheetName val="LTdc"/>
      <sheetName val="LTdnc"/>
      <sheetName val="LTdcm"/>
      <sheetName val="LTTab2"/>
      <sheetName val="DSA IN Sheet"/>
      <sheetName val="LTdc2"/>
      <sheetName val="LTdnc2"/>
      <sheetName val="LTdcm2"/>
      <sheetName val="LTa3"/>
      <sheetName val="LTb3"/>
      <sheetName val="LTtr3"/>
      <sheetName val="LTc3"/>
      <sheetName val="LTdc3"/>
      <sheetName val="LTdnc3"/>
      <sheetName val="LTdcm3"/>
      <sheetName val="LTDcmb3"/>
      <sheetName val="T3"/>
      <sheetName val="T4"/>
      <sheetName val="T4a"/>
      <sheetName val="T4b"/>
      <sheetName val="T5"/>
      <sheetName val="T5a"/>
      <sheetName val="T5b"/>
      <sheetName val="T5c"/>
      <sheetName val="T6"/>
      <sheetName val="T6a"/>
      <sheetName val="T6b"/>
      <sheetName val="T7"/>
      <sheetName val="T8"/>
      <sheetName val="T9"/>
      <sheetName val="T10"/>
      <sheetName val="T10a"/>
      <sheetName val="T10b"/>
      <sheetName val="T10c"/>
      <sheetName val="T10d"/>
      <sheetName val="T11"/>
      <sheetName val="T11a"/>
      <sheetName val="T12"/>
      <sheetName val="T13"/>
      <sheetName val="T14a"/>
      <sheetName val="T14c"/>
      <sheetName val="T14d"/>
      <sheetName val="T15"/>
      <sheetName val="WETA"/>
      <sheetName val="WETAChk"/>
      <sheetName val="Exp2"/>
      <sheetName val="Exp1"/>
      <sheetName val="T2r"/>
      <sheetName val="T2fr"/>
      <sheetName val="T2ff-a"/>
      <sheetName val="T2f-a"/>
      <sheetName val="T2f-b"/>
      <sheetName val="IN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ief"/>
      <sheetName val="Delivered"/>
      <sheetName val="Constants"/>
      <sheetName val="Control"/>
      <sheetName val="MAP"/>
    </sheetNames>
    <sheetDataSet>
      <sheetData sheetId="0" refreshError="1"/>
      <sheetData sheetId="1" refreshError="1"/>
      <sheetData sheetId="2" refreshError="1">
        <row r="2">
          <cell r="C2">
            <v>0.06</v>
          </cell>
        </row>
      </sheetData>
      <sheetData sheetId="3" refreshError="1"/>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Out_Hub"/>
      <sheetName val="In_Hub"/>
      <sheetName val="Inputs"/>
      <sheetName val="DS"/>
      <sheetName val="BoP-GDP"/>
      <sheetName val="FinReq"/>
      <sheetName val="Aid"/>
      <sheetName val="IMF"/>
      <sheetName val="Res04H1"/>
      <sheetName val="CashScen"/>
      <sheetName val="CashScen (2)"/>
      <sheetName val="BoP"/>
      <sheetName val="M"/>
      <sheetName val="K"/>
      <sheetName val="Cash"/>
      <sheetName val="X"/>
      <sheetName val="Svc"/>
      <sheetName val="Cu"/>
      <sheetName val="Trade"/>
      <sheetName val="Trf"/>
      <sheetName val="ToT"/>
      <sheetName val="DSA"/>
      <sheetName val="Debt"/>
      <sheetName val="Finance"/>
      <sheetName val="Res"/>
      <sheetName val="Access"/>
      <sheetName val="Capacity"/>
      <sheetName val="Burden"/>
      <sheetName val="Disbursements"/>
      <sheetName val="DSimf"/>
      <sheetName val="WETA BOP"/>
      <sheetName val="Table 14(rev)"/>
      <sheetName val="DSA-REP"/>
      <sheetName val="DSc"/>
      <sheetName val="Cu-old"/>
      <sheetName val="Reserves"/>
      <sheetName val="WEO Submis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raw"/>
      <sheetName val="Nominal"/>
      <sheetName val="EERProfile"/>
      <sheetName val="BDDBIL"/>
      <sheetName val="BNCBIL"/>
      <sheetName val="SpotExchangeRates"/>
      <sheetName val="StockMarketIndices"/>
      <sheetName val="OUT_WETA"/>
      <sheetName val="Bloomberg_Nigeria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CHARTS"/>
      <sheetName val="Data Sheet"/>
      <sheetName val="Technology indices "/>
      <sheetName val="Instructions"/>
    </sheetNames>
    <sheetDataSet>
      <sheetData sheetId="0" refreshError="1"/>
      <sheetData sheetId="1" refreshError="1"/>
      <sheetData sheetId="2" refreshError="1"/>
      <sheetData sheetId="3" refreshError="1">
        <row r="4">
          <cell r="A4">
            <v>36528</v>
          </cell>
          <cell r="E4">
            <v>36528</v>
          </cell>
          <cell r="I4">
            <v>36528</v>
          </cell>
        </row>
      </sheetData>
      <sheetData sheetId="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CHARTS"/>
      <sheetName val="Data Sheet"/>
      <sheetName val="Technology indices "/>
      <sheetName val="Instructions"/>
    </sheetNames>
    <sheetDataSet>
      <sheetData sheetId="0" refreshError="1"/>
      <sheetData sheetId="1" refreshError="1"/>
      <sheetData sheetId="2" refreshError="1"/>
      <sheetData sheetId="3" refreshError="1">
        <row r="4">
          <cell r="A4">
            <v>36528</v>
          </cell>
          <cell r="E4">
            <v>36528</v>
          </cell>
          <cell r="I4">
            <v>36528</v>
          </cell>
        </row>
      </sheetData>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weo"/>
      <sheetName val="real"/>
      <sheetName val="CPI"/>
      <sheetName val="Chart data"/>
      <sheetName val="fiscal"/>
      <sheetName val="WETA Data"/>
      <sheetName val="Debt"/>
      <sheetName val="Monthly data"/>
      <sheetName val="HIPC"/>
      <sheetName val="Money"/>
      <sheetName val="bop"/>
      <sheetName val="IMF"/>
      <sheetName val="indicators"/>
      <sheetName val="AM Table"/>
      <sheetName val="MONA 1"/>
      <sheetName val="MONA 2"/>
      <sheetName val="Social Indicators"/>
      <sheetName val="Debt dynam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1985- )"/>
      <sheetName val="Master"/>
      <sheetName val="Charts"/>
      <sheetName val="ZCCM cashflow"/>
      <sheetName val="Money"/>
      <sheetName val="GRZ cashflow"/>
      <sheetName val="BOZ cashflow"/>
      <sheetName val="Sheet1"/>
      <sheetName val="Reconciliation"/>
      <sheetName val="Table"/>
      <sheetName val="Interest"/>
    </sheetNames>
    <sheetDataSet>
      <sheetData sheetId="0"/>
      <sheetData sheetId="1"/>
      <sheetData sheetId="2"/>
      <sheetData sheetId="3"/>
      <sheetData sheetId="4"/>
      <sheetData sheetId="5" refreshError="1">
        <row r="1">
          <cell r="B1">
            <v>35065</v>
          </cell>
          <cell r="C1">
            <v>35096</v>
          </cell>
          <cell r="D1">
            <v>35125</v>
          </cell>
          <cell r="E1">
            <v>35156</v>
          </cell>
          <cell r="F1">
            <v>35186</v>
          </cell>
          <cell r="G1">
            <v>35217</v>
          </cell>
          <cell r="H1">
            <v>35247</v>
          </cell>
          <cell r="I1">
            <v>35278</v>
          </cell>
          <cell r="J1">
            <v>35309</v>
          </cell>
          <cell r="K1">
            <v>35339</v>
          </cell>
        </row>
        <row r="3">
          <cell r="A3" t="str">
            <v>Domestic revenue</v>
          </cell>
          <cell r="B3">
            <v>63255</v>
          </cell>
          <cell r="C3">
            <v>51878</v>
          </cell>
          <cell r="D3">
            <v>63164</v>
          </cell>
          <cell r="E3">
            <v>66587</v>
          </cell>
          <cell r="F3">
            <v>59988</v>
          </cell>
          <cell r="G3">
            <v>72242</v>
          </cell>
          <cell r="H3">
            <v>64186</v>
          </cell>
          <cell r="I3">
            <v>68616</v>
          </cell>
          <cell r="J3">
            <v>78908</v>
          </cell>
          <cell r="K3">
            <v>72221</v>
          </cell>
        </row>
        <row r="4">
          <cell r="A4" t="str">
            <v xml:space="preserve"> Tax revenue</v>
          </cell>
          <cell r="B4">
            <v>60565</v>
          </cell>
          <cell r="C4">
            <v>51504</v>
          </cell>
          <cell r="D4">
            <v>61562</v>
          </cell>
          <cell r="E4">
            <v>63198</v>
          </cell>
          <cell r="F4">
            <v>59252</v>
          </cell>
          <cell r="G4">
            <v>61529</v>
          </cell>
          <cell r="H4">
            <v>62515</v>
          </cell>
          <cell r="I4">
            <v>59619</v>
          </cell>
          <cell r="J4">
            <v>66660</v>
          </cell>
          <cell r="K4">
            <v>69227</v>
          </cell>
        </row>
        <row r="5">
          <cell r="A5" t="str">
            <v xml:space="preserve">  Income tax</v>
          </cell>
          <cell r="B5">
            <v>27877</v>
          </cell>
          <cell r="C5">
            <v>18857</v>
          </cell>
          <cell r="D5">
            <v>20095</v>
          </cell>
          <cell r="E5">
            <v>25251</v>
          </cell>
          <cell r="F5">
            <v>18411</v>
          </cell>
          <cell r="G5">
            <v>17468</v>
          </cell>
          <cell r="H5">
            <v>21931</v>
          </cell>
          <cell r="I5">
            <v>17326</v>
          </cell>
          <cell r="J5">
            <v>17655</v>
          </cell>
          <cell r="K5">
            <v>29142</v>
          </cell>
        </row>
        <row r="6">
          <cell r="A6" t="str">
            <v xml:space="preserve">     Company income</v>
          </cell>
        </row>
        <row r="7">
          <cell r="A7" t="str">
            <v xml:space="preserve">     PAYE</v>
          </cell>
        </row>
        <row r="8">
          <cell r="A8" t="str">
            <v xml:space="preserve">     Other income tax</v>
          </cell>
        </row>
        <row r="9">
          <cell r="A9" t="str">
            <v xml:space="preserve">     Mineral revenue//extraction royalty</v>
          </cell>
        </row>
        <row r="10">
          <cell r="A10" t="str">
            <v xml:space="preserve">  Domestic goods and services</v>
          </cell>
          <cell r="B10">
            <v>16583</v>
          </cell>
          <cell r="C10">
            <v>17990</v>
          </cell>
          <cell r="D10">
            <v>20465</v>
          </cell>
          <cell r="E10">
            <v>18985</v>
          </cell>
          <cell r="F10">
            <v>20852</v>
          </cell>
          <cell r="G10">
            <v>24359</v>
          </cell>
          <cell r="H10">
            <v>19843</v>
          </cell>
          <cell r="I10">
            <v>22296</v>
          </cell>
          <cell r="J10">
            <v>25049</v>
          </cell>
          <cell r="K10">
            <v>21104</v>
          </cell>
        </row>
        <row r="11">
          <cell r="A11" t="str">
            <v xml:space="preserve">     Excise duty</v>
          </cell>
          <cell r="B11">
            <v>7166</v>
          </cell>
          <cell r="C11">
            <v>7360</v>
          </cell>
          <cell r="D11">
            <v>9609</v>
          </cell>
          <cell r="E11">
            <v>9587</v>
          </cell>
          <cell r="F11">
            <v>7833</v>
          </cell>
          <cell r="G11">
            <v>12472</v>
          </cell>
          <cell r="H11">
            <v>9937</v>
          </cell>
          <cell r="I11">
            <v>10198</v>
          </cell>
          <cell r="J11">
            <v>11877</v>
          </cell>
          <cell r="K11">
            <v>12283</v>
          </cell>
        </row>
        <row r="12">
          <cell r="A12" t="str">
            <v xml:space="preserve">     Domestic VAT</v>
          </cell>
          <cell r="B12">
            <v>9417</v>
          </cell>
          <cell r="C12">
            <v>10630</v>
          </cell>
          <cell r="D12">
            <v>10856</v>
          </cell>
          <cell r="E12">
            <v>9398</v>
          </cell>
          <cell r="F12">
            <v>13019</v>
          </cell>
          <cell r="G12">
            <v>11887</v>
          </cell>
          <cell r="H12">
            <v>9906</v>
          </cell>
          <cell r="I12">
            <v>12098</v>
          </cell>
          <cell r="J12">
            <v>13172</v>
          </cell>
          <cell r="K12">
            <v>8821</v>
          </cell>
        </row>
        <row r="13">
          <cell r="A13" t="str">
            <v xml:space="preserve">  International trade</v>
          </cell>
          <cell r="B13">
            <v>16105</v>
          </cell>
          <cell r="C13">
            <v>14657</v>
          </cell>
          <cell r="D13">
            <v>21002</v>
          </cell>
          <cell r="E13">
            <v>18962</v>
          </cell>
          <cell r="F13">
            <v>19989</v>
          </cell>
          <cell r="G13">
            <v>19702</v>
          </cell>
          <cell r="H13">
            <v>20741</v>
          </cell>
          <cell r="I13">
            <v>19997</v>
          </cell>
          <cell r="J13">
            <v>23956</v>
          </cell>
          <cell r="K13">
            <v>18981</v>
          </cell>
        </row>
        <row r="14">
          <cell r="A14" t="str">
            <v xml:space="preserve">     Customs duty</v>
          </cell>
          <cell r="B14">
            <v>9416</v>
          </cell>
          <cell r="C14">
            <v>6495</v>
          </cell>
          <cell r="D14">
            <v>7203</v>
          </cell>
          <cell r="E14">
            <v>6708</v>
          </cell>
          <cell r="F14">
            <v>8196</v>
          </cell>
          <cell r="G14">
            <v>8722</v>
          </cell>
          <cell r="H14">
            <v>8284</v>
          </cell>
          <cell r="I14">
            <v>8586</v>
          </cell>
          <cell r="J14">
            <v>8086</v>
          </cell>
          <cell r="K14">
            <v>8237</v>
          </cell>
        </row>
        <row r="15">
          <cell r="A15" t="str">
            <v xml:space="preserve">     Import VAT</v>
          </cell>
          <cell r="B15">
            <v>5085</v>
          </cell>
          <cell r="C15">
            <v>6321</v>
          </cell>
          <cell r="D15">
            <v>10724</v>
          </cell>
          <cell r="E15">
            <v>9297</v>
          </cell>
          <cell r="F15">
            <v>9236</v>
          </cell>
          <cell r="G15">
            <v>8795</v>
          </cell>
          <cell r="H15">
            <v>9412</v>
          </cell>
          <cell r="I15">
            <v>9430</v>
          </cell>
          <cell r="J15">
            <v>11898</v>
          </cell>
          <cell r="K15">
            <v>9030</v>
          </cell>
        </row>
        <row r="16">
          <cell r="A16" t="str">
            <v xml:space="preserve">     Pre-shipment fees</v>
          </cell>
          <cell r="B16">
            <v>1604</v>
          </cell>
          <cell r="C16">
            <v>1841</v>
          </cell>
          <cell r="D16">
            <v>3075</v>
          </cell>
          <cell r="E16">
            <v>2957</v>
          </cell>
          <cell r="F16">
            <v>2557</v>
          </cell>
          <cell r="G16">
            <v>2185</v>
          </cell>
          <cell r="H16">
            <v>3045</v>
          </cell>
          <cell r="I16">
            <v>1981</v>
          </cell>
          <cell r="J16">
            <v>3972</v>
          </cell>
          <cell r="K16">
            <v>1714</v>
          </cell>
        </row>
        <row r="17">
          <cell r="A17" t="str">
            <v xml:space="preserve">  Nontax revenue</v>
          </cell>
          <cell r="B17">
            <v>931</v>
          </cell>
          <cell r="C17">
            <v>374</v>
          </cell>
          <cell r="D17">
            <v>1602</v>
          </cell>
          <cell r="E17">
            <v>3389</v>
          </cell>
          <cell r="F17">
            <v>736</v>
          </cell>
          <cell r="G17">
            <v>10713</v>
          </cell>
          <cell r="H17">
            <v>1671</v>
          </cell>
          <cell r="I17">
            <v>8997</v>
          </cell>
          <cell r="J17">
            <v>10648</v>
          </cell>
          <cell r="K17">
            <v>2994</v>
          </cell>
        </row>
        <row r="18">
          <cell r="A18" t="str">
            <v xml:space="preserve">     Fuel levy</v>
          </cell>
          <cell r="B18">
            <v>0</v>
          </cell>
          <cell r="C18">
            <v>0</v>
          </cell>
          <cell r="D18">
            <v>0</v>
          </cell>
          <cell r="E18">
            <v>0</v>
          </cell>
          <cell r="F18">
            <v>0</v>
          </cell>
          <cell r="G18">
            <v>0</v>
          </cell>
          <cell r="H18">
            <v>0</v>
          </cell>
          <cell r="I18">
            <v>0</v>
          </cell>
          <cell r="J18">
            <v>0</v>
          </cell>
          <cell r="K18">
            <v>0</v>
          </cell>
        </row>
        <row r="19">
          <cell r="A19" t="str">
            <v xml:space="preserve">     Privatization receipts</v>
          </cell>
          <cell r="B19">
            <v>170</v>
          </cell>
          <cell r="C19">
            <v>23</v>
          </cell>
          <cell r="D19">
            <v>734</v>
          </cell>
          <cell r="E19">
            <v>2930</v>
          </cell>
          <cell r="F19">
            <v>150</v>
          </cell>
          <cell r="G19">
            <v>10096</v>
          </cell>
          <cell r="H19">
            <v>307</v>
          </cell>
          <cell r="I19">
            <v>7788</v>
          </cell>
          <cell r="J19">
            <v>9292</v>
          </cell>
          <cell r="K19">
            <v>2030</v>
          </cell>
        </row>
        <row r="20">
          <cell r="A20" t="str">
            <v xml:space="preserve">     Fees and fines</v>
          </cell>
          <cell r="B20">
            <v>761</v>
          </cell>
          <cell r="C20">
            <v>351</v>
          </cell>
          <cell r="D20">
            <v>868</v>
          </cell>
          <cell r="E20">
            <v>459</v>
          </cell>
          <cell r="F20">
            <v>586</v>
          </cell>
          <cell r="G20">
            <v>617</v>
          </cell>
          <cell r="H20">
            <v>1364</v>
          </cell>
          <cell r="I20">
            <v>1209</v>
          </cell>
          <cell r="J20">
            <v>1356</v>
          </cell>
          <cell r="K20">
            <v>964</v>
          </cell>
        </row>
        <row r="21">
          <cell r="A21" t="str">
            <v xml:space="preserve">  Exceptional revenue</v>
          </cell>
          <cell r="B21">
            <v>1759</v>
          </cell>
          <cell r="C21">
            <v>0</v>
          </cell>
          <cell r="D21">
            <v>0</v>
          </cell>
          <cell r="E21">
            <v>0</v>
          </cell>
          <cell r="F21">
            <v>0</v>
          </cell>
          <cell r="G21">
            <v>0</v>
          </cell>
          <cell r="H21">
            <v>0</v>
          </cell>
          <cell r="I21">
            <v>0</v>
          </cell>
          <cell r="J21">
            <v>1600</v>
          </cell>
          <cell r="K21">
            <v>0</v>
          </cell>
        </row>
        <row r="22">
          <cell r="A22" t="str">
            <v xml:space="preserve">     ZESCO excises</v>
          </cell>
          <cell r="B22">
            <v>0</v>
          </cell>
          <cell r="C22">
            <v>0</v>
          </cell>
          <cell r="D22">
            <v>0</v>
          </cell>
          <cell r="E22">
            <v>0</v>
          </cell>
          <cell r="F22">
            <v>0</v>
          </cell>
          <cell r="G22">
            <v>0</v>
          </cell>
          <cell r="H22">
            <v>0</v>
          </cell>
          <cell r="I22">
            <v>0</v>
          </cell>
          <cell r="J22">
            <v>1600</v>
          </cell>
          <cell r="K22">
            <v>0</v>
          </cell>
        </row>
        <row r="23">
          <cell r="A23" t="str">
            <v xml:space="preserve">     UN refunds</v>
          </cell>
          <cell r="B23">
            <v>1759</v>
          </cell>
          <cell r="C23">
            <v>0</v>
          </cell>
          <cell r="D23">
            <v>0</v>
          </cell>
          <cell r="E23">
            <v>0</v>
          </cell>
          <cell r="F23">
            <v>0</v>
          </cell>
          <cell r="G23">
            <v>0</v>
          </cell>
          <cell r="H23">
            <v>0</v>
          </cell>
          <cell r="I23">
            <v>0</v>
          </cell>
          <cell r="J23">
            <v>0</v>
          </cell>
          <cell r="K23">
            <v>0</v>
          </cell>
        </row>
        <row r="24">
          <cell r="A24" t="str">
            <v xml:space="preserve">     Other</v>
          </cell>
          <cell r="B24">
            <v>0</v>
          </cell>
          <cell r="C24">
            <v>0</v>
          </cell>
          <cell r="D24">
            <v>0</v>
          </cell>
          <cell r="E24">
            <v>0</v>
          </cell>
          <cell r="F24">
            <v>0</v>
          </cell>
          <cell r="G24">
            <v>0</v>
          </cell>
          <cell r="H24">
            <v>0</v>
          </cell>
          <cell r="I24">
            <v>0</v>
          </cell>
          <cell r="J24">
            <v>0</v>
          </cell>
          <cell r="K24">
            <v>0</v>
          </cell>
        </row>
        <row r="26">
          <cell r="A26" t="str">
            <v>Domestic expenditure and net lending</v>
          </cell>
          <cell r="B26">
            <v>63208</v>
          </cell>
          <cell r="C26">
            <v>67363</v>
          </cell>
          <cell r="D26">
            <v>35746</v>
          </cell>
          <cell r="E26">
            <v>59993</v>
          </cell>
          <cell r="F26">
            <v>50402</v>
          </cell>
          <cell r="G26">
            <v>50468</v>
          </cell>
          <cell r="H26">
            <v>73973</v>
          </cell>
          <cell r="I26">
            <v>69837</v>
          </cell>
          <cell r="J26">
            <v>51618</v>
          </cell>
          <cell r="K26">
            <v>80043</v>
          </cell>
        </row>
        <row r="27">
          <cell r="A27" t="str">
            <v xml:space="preserve"> Current expenditure</v>
          </cell>
          <cell r="B27">
            <v>57407</v>
          </cell>
          <cell r="C27">
            <v>64063</v>
          </cell>
          <cell r="D27">
            <v>35496</v>
          </cell>
          <cell r="E27">
            <v>55830</v>
          </cell>
          <cell r="F27">
            <v>46028</v>
          </cell>
          <cell r="G27">
            <v>47629</v>
          </cell>
          <cell r="H27">
            <v>70722</v>
          </cell>
          <cell r="I27">
            <v>64242</v>
          </cell>
          <cell r="J27">
            <v>49128</v>
          </cell>
          <cell r="K27">
            <v>77079</v>
          </cell>
        </row>
        <row r="28">
          <cell r="A28" t="str">
            <v xml:space="preserve">   Wages and salaries</v>
          </cell>
          <cell r="B28">
            <v>15964</v>
          </cell>
          <cell r="C28">
            <v>18151</v>
          </cell>
          <cell r="D28">
            <v>15712</v>
          </cell>
          <cell r="E28">
            <v>16276</v>
          </cell>
          <cell r="F28">
            <v>17679</v>
          </cell>
          <cell r="G28">
            <v>18122</v>
          </cell>
          <cell r="H28">
            <v>18844</v>
          </cell>
          <cell r="I28">
            <v>19037</v>
          </cell>
          <cell r="J28">
            <v>19234</v>
          </cell>
          <cell r="K28">
            <v>20609</v>
          </cell>
        </row>
        <row r="29">
          <cell r="A29" t="str">
            <v xml:space="preserve">     Personal emoluments</v>
          </cell>
          <cell r="B29">
            <v>15964</v>
          </cell>
          <cell r="C29">
            <v>15813</v>
          </cell>
          <cell r="D29">
            <v>14933</v>
          </cell>
          <cell r="E29">
            <v>14308</v>
          </cell>
          <cell r="F29">
            <v>16096</v>
          </cell>
          <cell r="G29">
            <v>16922</v>
          </cell>
          <cell r="H29">
            <v>16849</v>
          </cell>
          <cell r="I29">
            <v>16925</v>
          </cell>
          <cell r="J29">
            <v>19234</v>
          </cell>
          <cell r="K29">
            <v>17459</v>
          </cell>
        </row>
        <row r="30">
          <cell r="A30" t="str">
            <v xml:space="preserve">        Nondefence</v>
          </cell>
          <cell r="B30">
            <v>13292</v>
          </cell>
          <cell r="C30">
            <v>13231</v>
          </cell>
          <cell r="D30">
            <v>12351</v>
          </cell>
          <cell r="E30">
            <v>11703</v>
          </cell>
          <cell r="F30">
            <v>13496</v>
          </cell>
          <cell r="G30">
            <v>14108</v>
          </cell>
          <cell r="H30">
            <v>13919</v>
          </cell>
          <cell r="I30">
            <v>14325</v>
          </cell>
          <cell r="J30">
            <v>16634</v>
          </cell>
          <cell r="K30">
            <v>14859</v>
          </cell>
        </row>
        <row r="31">
          <cell r="A31" t="str">
            <v xml:space="preserve">        Defense</v>
          </cell>
          <cell r="B31">
            <v>2672</v>
          </cell>
          <cell r="C31">
            <v>2582</v>
          </cell>
          <cell r="D31">
            <v>2582</v>
          </cell>
          <cell r="E31">
            <v>2605</v>
          </cell>
          <cell r="F31">
            <v>2600</v>
          </cell>
          <cell r="G31">
            <v>2814</v>
          </cell>
          <cell r="H31">
            <v>2930</v>
          </cell>
          <cell r="I31">
            <v>2600</v>
          </cell>
          <cell r="J31">
            <v>2600</v>
          </cell>
          <cell r="K31">
            <v>2600</v>
          </cell>
        </row>
        <row r="32">
          <cell r="A32" t="str">
            <v xml:space="preserve">     Wage adjustment</v>
          </cell>
          <cell r="B32">
            <v>0</v>
          </cell>
          <cell r="C32">
            <v>2338</v>
          </cell>
          <cell r="D32">
            <v>779</v>
          </cell>
          <cell r="E32">
            <v>1968</v>
          </cell>
          <cell r="F32">
            <v>1583</v>
          </cell>
          <cell r="G32">
            <v>1200</v>
          </cell>
          <cell r="H32">
            <v>1995</v>
          </cell>
          <cell r="I32">
            <v>2112</v>
          </cell>
          <cell r="J32">
            <v>0</v>
          </cell>
          <cell r="K32">
            <v>2150</v>
          </cell>
        </row>
        <row r="33">
          <cell r="A33" t="str">
            <v xml:space="preserve">      Inducement allowance</v>
          </cell>
          <cell r="B33">
            <v>0</v>
          </cell>
          <cell r="C33">
            <v>0</v>
          </cell>
          <cell r="D33">
            <v>0</v>
          </cell>
          <cell r="E33">
            <v>0</v>
          </cell>
          <cell r="F33">
            <v>0</v>
          </cell>
          <cell r="G33">
            <v>0</v>
          </cell>
          <cell r="H33">
            <v>650</v>
          </cell>
          <cell r="I33">
            <v>0</v>
          </cell>
          <cell r="J33">
            <v>100</v>
          </cell>
          <cell r="K33">
            <v>1000</v>
          </cell>
        </row>
        <row r="34">
          <cell r="A34" t="str">
            <v xml:space="preserve">  Recurrent departmental charges</v>
          </cell>
          <cell r="B34">
            <v>15178</v>
          </cell>
          <cell r="C34">
            <v>11528</v>
          </cell>
          <cell r="D34">
            <v>296</v>
          </cell>
          <cell r="E34">
            <v>14796</v>
          </cell>
          <cell r="F34">
            <v>10198</v>
          </cell>
          <cell r="G34">
            <v>6689</v>
          </cell>
          <cell r="H34">
            <v>12097</v>
          </cell>
          <cell r="I34">
            <v>5241</v>
          </cell>
          <cell r="J34">
            <v>11642</v>
          </cell>
          <cell r="K34">
            <v>13734</v>
          </cell>
        </row>
        <row r="35">
          <cell r="A35" t="str">
            <v xml:space="preserve">        Nondefense</v>
          </cell>
          <cell r="B35">
            <v>14426</v>
          </cell>
          <cell r="C35">
            <v>10739</v>
          </cell>
          <cell r="D35">
            <v>296</v>
          </cell>
          <cell r="E35">
            <v>13622</v>
          </cell>
          <cell r="F35">
            <v>9281</v>
          </cell>
          <cell r="G35">
            <v>6292</v>
          </cell>
          <cell r="H35">
            <v>11426</v>
          </cell>
          <cell r="I35">
            <v>4966</v>
          </cell>
          <cell r="J35">
            <v>11069</v>
          </cell>
          <cell r="K35">
            <v>13108</v>
          </cell>
        </row>
        <row r="36">
          <cell r="A36" t="str">
            <v xml:space="preserve">        Defense</v>
          </cell>
          <cell r="B36">
            <v>752</v>
          </cell>
          <cell r="C36">
            <v>789</v>
          </cell>
          <cell r="D36">
            <v>0</v>
          </cell>
          <cell r="E36">
            <v>1174</v>
          </cell>
          <cell r="F36">
            <v>917</v>
          </cell>
          <cell r="G36">
            <v>397</v>
          </cell>
          <cell r="H36">
            <v>671</v>
          </cell>
          <cell r="I36">
            <v>275</v>
          </cell>
          <cell r="J36">
            <v>573</v>
          </cell>
          <cell r="K36">
            <v>626</v>
          </cell>
        </row>
        <row r="37">
          <cell r="A37" t="str">
            <v xml:space="preserve">  Transfers and pensions</v>
          </cell>
          <cell r="B37">
            <v>8819</v>
          </cell>
          <cell r="C37">
            <v>8409</v>
          </cell>
          <cell r="D37">
            <v>6790</v>
          </cell>
          <cell r="E37">
            <v>9531</v>
          </cell>
          <cell r="F37">
            <v>4335</v>
          </cell>
          <cell r="G37">
            <v>9958</v>
          </cell>
          <cell r="H37">
            <v>9332</v>
          </cell>
          <cell r="I37">
            <v>8907</v>
          </cell>
          <cell r="J37">
            <v>2180</v>
          </cell>
          <cell r="K37">
            <v>11329</v>
          </cell>
        </row>
        <row r="38">
          <cell r="A38" t="str">
            <v xml:space="preserve">       Grants and other payments</v>
          </cell>
          <cell r="B38">
            <v>7328</v>
          </cell>
          <cell r="C38">
            <v>6918</v>
          </cell>
          <cell r="D38">
            <v>6790</v>
          </cell>
          <cell r="E38">
            <v>7281</v>
          </cell>
          <cell r="F38">
            <v>4335</v>
          </cell>
          <cell r="G38">
            <v>7458</v>
          </cell>
          <cell r="H38">
            <v>7375</v>
          </cell>
          <cell r="I38">
            <v>7407</v>
          </cell>
          <cell r="J38">
            <v>2180</v>
          </cell>
          <cell r="K38">
            <v>9079</v>
          </cell>
        </row>
        <row r="39">
          <cell r="A39" t="str">
            <v xml:space="preserve">       Pensions</v>
          </cell>
          <cell r="B39">
            <v>1491</v>
          </cell>
          <cell r="C39">
            <v>1491</v>
          </cell>
          <cell r="D39">
            <v>0</v>
          </cell>
          <cell r="E39">
            <v>2250</v>
          </cell>
          <cell r="F39">
            <v>0</v>
          </cell>
          <cell r="G39">
            <v>2500</v>
          </cell>
          <cell r="H39">
            <v>1957</v>
          </cell>
          <cell r="I39">
            <v>1500</v>
          </cell>
          <cell r="J39">
            <v>0</v>
          </cell>
          <cell r="K39">
            <v>2250</v>
          </cell>
        </row>
        <row r="40">
          <cell r="A40" t="str">
            <v xml:space="preserve">  Subsidies</v>
          </cell>
          <cell r="B40">
            <v>0</v>
          </cell>
          <cell r="C40">
            <v>0</v>
          </cell>
          <cell r="D40">
            <v>0</v>
          </cell>
          <cell r="E40">
            <v>0</v>
          </cell>
          <cell r="F40">
            <v>0</v>
          </cell>
          <cell r="G40">
            <v>0</v>
          </cell>
          <cell r="H40">
            <v>0</v>
          </cell>
          <cell r="I40">
            <v>0</v>
          </cell>
          <cell r="J40">
            <v>0</v>
          </cell>
          <cell r="K40">
            <v>0</v>
          </cell>
        </row>
        <row r="41">
          <cell r="A41" t="str">
            <v xml:space="preserve">  Interest on domestic debt</v>
          </cell>
          <cell r="B41">
            <v>9071</v>
          </cell>
          <cell r="C41">
            <v>18872</v>
          </cell>
          <cell r="D41">
            <v>8941</v>
          </cell>
          <cell r="E41">
            <v>7496</v>
          </cell>
          <cell r="F41">
            <v>6329</v>
          </cell>
          <cell r="G41">
            <v>6599</v>
          </cell>
          <cell r="H41">
            <v>8878</v>
          </cell>
          <cell r="I41">
            <v>20623</v>
          </cell>
          <cell r="J41">
            <v>10634</v>
          </cell>
          <cell r="K41">
            <v>7787</v>
          </cell>
        </row>
        <row r="42">
          <cell r="A42" t="str">
            <v xml:space="preserve">  Agriculture expenditure</v>
          </cell>
          <cell r="B42">
            <v>4445</v>
          </cell>
          <cell r="C42">
            <v>0</v>
          </cell>
          <cell r="D42">
            <v>0</v>
          </cell>
          <cell r="E42">
            <v>500</v>
          </cell>
          <cell r="F42">
            <v>3279</v>
          </cell>
          <cell r="G42">
            <v>1500</v>
          </cell>
          <cell r="H42">
            <v>3279</v>
          </cell>
          <cell r="I42">
            <v>500</v>
          </cell>
          <cell r="J42">
            <v>2500</v>
          </cell>
          <cell r="K42">
            <v>2000</v>
          </cell>
        </row>
        <row r="43">
          <cell r="A43" t="str">
            <v xml:space="preserve">       Strategic reserve</v>
          </cell>
          <cell r="B43">
            <v>0</v>
          </cell>
          <cell r="C43">
            <v>0</v>
          </cell>
          <cell r="D43">
            <v>0</v>
          </cell>
          <cell r="E43">
            <v>500</v>
          </cell>
          <cell r="F43">
            <v>1000</v>
          </cell>
          <cell r="G43">
            <v>1500</v>
          </cell>
          <cell r="H43">
            <v>0</v>
          </cell>
          <cell r="I43">
            <v>0</v>
          </cell>
          <cell r="J43">
            <v>1500</v>
          </cell>
          <cell r="K43">
            <v>2000</v>
          </cell>
        </row>
        <row r="44">
          <cell r="A44" t="str">
            <v xml:space="preserve">        Input financing</v>
          </cell>
          <cell r="B44">
            <v>1250</v>
          </cell>
          <cell r="C44">
            <v>0</v>
          </cell>
          <cell r="D44">
            <v>0</v>
          </cell>
          <cell r="E44">
            <v>0</v>
          </cell>
          <cell r="F44">
            <v>0</v>
          </cell>
          <cell r="G44">
            <v>0</v>
          </cell>
          <cell r="H44">
            <v>1000</v>
          </cell>
          <cell r="I44">
            <v>0</v>
          </cell>
          <cell r="J44">
            <v>1000</v>
          </cell>
          <cell r="K44">
            <v>0</v>
          </cell>
        </row>
        <row r="45">
          <cell r="A45" t="str">
            <v xml:space="preserve">        Drought relief</v>
          </cell>
          <cell r="B45">
            <v>0</v>
          </cell>
          <cell r="C45">
            <v>0</v>
          </cell>
          <cell r="D45">
            <v>0</v>
          </cell>
          <cell r="E45">
            <v>0</v>
          </cell>
          <cell r="F45">
            <v>0</v>
          </cell>
          <cell r="G45">
            <v>0</v>
          </cell>
          <cell r="H45">
            <v>0</v>
          </cell>
          <cell r="I45">
            <v>500</v>
          </cell>
          <cell r="J45">
            <v>0</v>
          </cell>
          <cell r="K45">
            <v>0</v>
          </cell>
        </row>
        <row r="46">
          <cell r="A46" t="str">
            <v xml:space="preserve">       ASIP</v>
          </cell>
          <cell r="B46">
            <v>3195</v>
          </cell>
          <cell r="C46">
            <v>0</v>
          </cell>
          <cell r="D46">
            <v>0</v>
          </cell>
          <cell r="E46">
            <v>0</v>
          </cell>
          <cell r="F46">
            <v>2279</v>
          </cell>
          <cell r="G46">
            <v>0</v>
          </cell>
          <cell r="H46">
            <v>2279</v>
          </cell>
          <cell r="I46">
            <v>0</v>
          </cell>
          <cell r="J46">
            <v>0</v>
          </cell>
          <cell r="K46">
            <v>0</v>
          </cell>
        </row>
        <row r="47">
          <cell r="A47" t="str">
            <v xml:space="preserve">             o/w RDCs</v>
          </cell>
          <cell r="B47">
            <v>3169</v>
          </cell>
          <cell r="C47">
            <v>0</v>
          </cell>
          <cell r="D47">
            <v>0</v>
          </cell>
          <cell r="E47">
            <v>0</v>
          </cell>
          <cell r="F47">
            <v>0</v>
          </cell>
          <cell r="H47">
            <v>0</v>
          </cell>
          <cell r="I47">
            <v>0</v>
          </cell>
          <cell r="J47">
            <v>0</v>
          </cell>
          <cell r="K47">
            <v>0</v>
          </cell>
        </row>
        <row r="48">
          <cell r="A48" t="str">
            <v xml:space="preserve">             o/w grants</v>
          </cell>
          <cell r="B48">
            <v>26</v>
          </cell>
          <cell r="C48">
            <v>0</v>
          </cell>
          <cell r="D48">
            <v>0</v>
          </cell>
          <cell r="E48">
            <v>0</v>
          </cell>
          <cell r="H48">
            <v>0</v>
          </cell>
          <cell r="I48">
            <v>0</v>
          </cell>
          <cell r="J48">
            <v>0</v>
          </cell>
          <cell r="K48">
            <v>0</v>
          </cell>
        </row>
        <row r="49">
          <cell r="A49" t="str">
            <v xml:space="preserve">  Other current expenditure</v>
          </cell>
          <cell r="B49">
            <v>3930</v>
          </cell>
          <cell r="C49">
            <v>7103</v>
          </cell>
          <cell r="D49">
            <v>3757</v>
          </cell>
          <cell r="E49">
            <v>7231</v>
          </cell>
          <cell r="F49">
            <v>4208</v>
          </cell>
          <cell r="G49">
            <v>4761</v>
          </cell>
          <cell r="H49">
            <v>17642</v>
          </cell>
          <cell r="I49">
            <v>9934</v>
          </cell>
          <cell r="J49">
            <v>2838</v>
          </cell>
          <cell r="K49">
            <v>21620</v>
          </cell>
        </row>
        <row r="50">
          <cell r="A50" t="str">
            <v xml:space="preserve">     Defense</v>
          </cell>
          <cell r="B50">
            <v>1139</v>
          </cell>
          <cell r="C50">
            <v>246</v>
          </cell>
          <cell r="D50">
            <v>140</v>
          </cell>
          <cell r="E50">
            <v>174</v>
          </cell>
          <cell r="F50">
            <v>0</v>
          </cell>
          <cell r="G50">
            <v>2239</v>
          </cell>
          <cell r="H50">
            <v>250</v>
          </cell>
          <cell r="I50">
            <v>700</v>
          </cell>
          <cell r="J50">
            <v>0</v>
          </cell>
        </row>
        <row r="51">
          <cell r="A51" t="str">
            <v xml:space="preserve">     ZRA funding</v>
          </cell>
          <cell r="B51">
            <v>1896</v>
          </cell>
          <cell r="C51">
            <v>3333</v>
          </cell>
          <cell r="D51">
            <v>2967</v>
          </cell>
          <cell r="E51">
            <v>2990</v>
          </cell>
          <cell r="F51">
            <v>3651</v>
          </cell>
          <cell r="G51">
            <v>1890</v>
          </cell>
          <cell r="H51">
            <v>1913</v>
          </cell>
          <cell r="I51">
            <v>1433</v>
          </cell>
          <cell r="J51">
            <v>1433</v>
          </cell>
          <cell r="K51">
            <v>1433</v>
          </cell>
        </row>
        <row r="52">
          <cell r="A52" t="str">
            <v xml:space="preserve">     Civil service reform</v>
          </cell>
          <cell r="B52">
            <v>0</v>
          </cell>
          <cell r="C52">
            <v>0</v>
          </cell>
          <cell r="D52">
            <v>0</v>
          </cell>
          <cell r="E52">
            <v>0</v>
          </cell>
          <cell r="F52">
            <v>0</v>
          </cell>
          <cell r="G52">
            <v>182</v>
          </cell>
          <cell r="H52">
            <v>541</v>
          </cell>
          <cell r="I52">
            <v>1027</v>
          </cell>
          <cell r="J52">
            <v>0</v>
          </cell>
        </row>
        <row r="53">
          <cell r="A53" t="str">
            <v xml:space="preserve">     Contingency</v>
          </cell>
          <cell r="B53">
            <v>895</v>
          </cell>
          <cell r="C53">
            <v>1924</v>
          </cell>
          <cell r="D53">
            <v>650</v>
          </cell>
          <cell r="E53">
            <v>2067</v>
          </cell>
          <cell r="F53">
            <v>157</v>
          </cell>
          <cell r="G53">
            <v>50</v>
          </cell>
          <cell r="H53">
            <v>1152</v>
          </cell>
          <cell r="I53">
            <v>1015</v>
          </cell>
          <cell r="J53">
            <v>1054</v>
          </cell>
          <cell r="K53">
            <v>2050</v>
          </cell>
        </row>
        <row r="54">
          <cell r="A54" t="str">
            <v xml:space="preserve">     Awards and compensation</v>
          </cell>
          <cell r="B54">
            <v>0</v>
          </cell>
          <cell r="C54">
            <v>0</v>
          </cell>
          <cell r="D54">
            <v>0</v>
          </cell>
          <cell r="E54">
            <v>2000</v>
          </cell>
          <cell r="F54">
            <v>0</v>
          </cell>
          <cell r="G54">
            <v>0</v>
          </cell>
          <cell r="H54">
            <v>75</v>
          </cell>
          <cell r="I54">
            <v>0</v>
          </cell>
          <cell r="J54">
            <v>351</v>
          </cell>
          <cell r="K54">
            <v>17537</v>
          </cell>
        </row>
        <row r="55">
          <cell r="A55" t="str">
            <v xml:space="preserve">    Payment to Kynock Fertilizer</v>
          </cell>
        </row>
        <row r="56">
          <cell r="A56" t="str">
            <v xml:space="preserve">    Issue of T-bills to Equator bank</v>
          </cell>
        </row>
        <row r="57">
          <cell r="A57" t="str">
            <v xml:space="preserve">    Transfer to ZIMCO liquidators</v>
          </cell>
        </row>
        <row r="58">
          <cell r="A58" t="str">
            <v xml:space="preserve">     Payment to Zambia Railways</v>
          </cell>
          <cell r="B58">
            <v>0</v>
          </cell>
          <cell r="C58">
            <v>600</v>
          </cell>
          <cell r="D58">
            <v>0</v>
          </cell>
          <cell r="E58">
            <v>0</v>
          </cell>
          <cell r="F58">
            <v>400</v>
          </cell>
          <cell r="G58">
            <v>400</v>
          </cell>
          <cell r="H58">
            <v>400</v>
          </cell>
          <cell r="I58">
            <v>0</v>
          </cell>
          <cell r="J58">
            <v>0</v>
          </cell>
          <cell r="K58">
            <v>600</v>
          </cell>
        </row>
        <row r="59">
          <cell r="A59" t="str">
            <v xml:space="preserve">     Payment to UBZ retrenchees</v>
          </cell>
          <cell r="B59">
            <v>0</v>
          </cell>
          <cell r="C59">
            <v>0</v>
          </cell>
          <cell r="D59">
            <v>0</v>
          </cell>
          <cell r="E59">
            <v>0</v>
          </cell>
          <cell r="F59">
            <v>0</v>
          </cell>
          <cell r="G59">
            <v>0</v>
          </cell>
          <cell r="H59">
            <v>1600</v>
          </cell>
          <cell r="I59">
            <v>0</v>
          </cell>
          <cell r="J59">
            <v>0</v>
          </cell>
          <cell r="K59">
            <v>0</v>
          </cell>
        </row>
        <row r="60">
          <cell r="A60" t="str">
            <v xml:space="preserve">     Recapitalization of BOZ</v>
          </cell>
          <cell r="B60">
            <v>0</v>
          </cell>
          <cell r="C60">
            <v>0</v>
          </cell>
          <cell r="D60">
            <v>0</v>
          </cell>
          <cell r="E60">
            <v>0</v>
          </cell>
          <cell r="F60">
            <v>0</v>
          </cell>
          <cell r="G60">
            <v>0</v>
          </cell>
          <cell r="H60">
            <v>3500</v>
          </cell>
          <cell r="I60">
            <v>0</v>
          </cell>
          <cell r="J60">
            <v>0</v>
          </cell>
          <cell r="K60">
            <v>0</v>
          </cell>
        </row>
        <row r="61">
          <cell r="A61" t="str">
            <v xml:space="preserve">     Transfer to ZANACO/ZNCB</v>
          </cell>
          <cell r="B61">
            <v>0</v>
          </cell>
          <cell r="C61">
            <v>0</v>
          </cell>
          <cell r="D61">
            <v>0</v>
          </cell>
          <cell r="E61">
            <v>0</v>
          </cell>
          <cell r="F61">
            <v>0</v>
          </cell>
          <cell r="G61">
            <v>0</v>
          </cell>
          <cell r="H61">
            <v>1000</v>
          </cell>
          <cell r="I61">
            <v>1000</v>
          </cell>
        </row>
        <row r="62">
          <cell r="A62" t="str">
            <v xml:space="preserve">      Issue of bonds to Lima Bank</v>
          </cell>
          <cell r="B62">
            <v>0</v>
          </cell>
          <cell r="C62">
            <v>0</v>
          </cell>
          <cell r="D62">
            <v>0</v>
          </cell>
          <cell r="E62">
            <v>0</v>
          </cell>
          <cell r="F62">
            <v>0</v>
          </cell>
          <cell r="G62">
            <v>0</v>
          </cell>
          <cell r="H62">
            <v>0</v>
          </cell>
          <cell r="I62">
            <v>1259</v>
          </cell>
          <cell r="J62">
            <v>0</v>
          </cell>
          <cell r="K62">
            <v>0</v>
          </cell>
        </row>
        <row r="63">
          <cell r="A63" t="str">
            <v xml:space="preserve">      Payment to ZPA</v>
          </cell>
          <cell r="B63">
            <v>0</v>
          </cell>
          <cell r="C63">
            <v>1000</v>
          </cell>
          <cell r="D63">
            <v>0</v>
          </cell>
          <cell r="E63">
            <v>0</v>
          </cell>
          <cell r="F63">
            <v>0</v>
          </cell>
          <cell r="G63">
            <v>0</v>
          </cell>
          <cell r="H63">
            <v>7211</v>
          </cell>
          <cell r="I63">
            <v>3500</v>
          </cell>
          <cell r="J63">
            <v>0</v>
          </cell>
          <cell r="K63">
            <v>0</v>
          </cell>
        </row>
        <row r="64">
          <cell r="A64" t="str">
            <v xml:space="preserve"> GRZ financed capital expenditure</v>
          </cell>
          <cell r="B64">
            <v>5801</v>
          </cell>
          <cell r="C64">
            <v>3300</v>
          </cell>
          <cell r="D64">
            <v>250</v>
          </cell>
          <cell r="E64">
            <v>4163</v>
          </cell>
          <cell r="F64">
            <v>4374</v>
          </cell>
          <cell r="G64">
            <v>2839</v>
          </cell>
          <cell r="H64">
            <v>3251</v>
          </cell>
          <cell r="I64">
            <v>5595</v>
          </cell>
          <cell r="J64">
            <v>2490</v>
          </cell>
          <cell r="K64">
            <v>2964</v>
          </cell>
        </row>
        <row r="65">
          <cell r="A65" t="str">
            <v xml:space="preserve">    Nondefense</v>
          </cell>
          <cell r="B65">
            <v>5801</v>
          </cell>
          <cell r="C65">
            <v>3050</v>
          </cell>
          <cell r="D65">
            <v>250</v>
          </cell>
          <cell r="E65">
            <v>4163</v>
          </cell>
          <cell r="F65">
            <v>4374</v>
          </cell>
          <cell r="G65">
            <v>2588</v>
          </cell>
          <cell r="H65">
            <v>3251</v>
          </cell>
          <cell r="I65">
            <v>5595</v>
          </cell>
          <cell r="J65">
            <v>2490</v>
          </cell>
          <cell r="K65">
            <v>2464</v>
          </cell>
        </row>
        <row r="66">
          <cell r="A66" t="str">
            <v xml:space="preserve">       O/w ASIP</v>
          </cell>
          <cell r="B66">
            <v>1084</v>
          </cell>
          <cell r="C66">
            <v>0</v>
          </cell>
          <cell r="D66">
            <v>0</v>
          </cell>
          <cell r="E66">
            <v>0</v>
          </cell>
          <cell r="F66">
            <v>0</v>
          </cell>
          <cell r="G66">
            <v>0</v>
          </cell>
          <cell r="H66">
            <v>0</v>
          </cell>
          <cell r="I66">
            <v>0</v>
          </cell>
          <cell r="J66">
            <v>0</v>
          </cell>
          <cell r="K66">
            <v>0</v>
          </cell>
        </row>
        <row r="67">
          <cell r="A67" t="str">
            <v xml:space="preserve">     Defense</v>
          </cell>
          <cell r="B67">
            <v>0</v>
          </cell>
          <cell r="C67">
            <v>250</v>
          </cell>
          <cell r="D67">
            <v>0</v>
          </cell>
          <cell r="E67">
            <v>0</v>
          </cell>
          <cell r="F67">
            <v>0</v>
          </cell>
          <cell r="G67">
            <v>251</v>
          </cell>
          <cell r="H67">
            <v>0</v>
          </cell>
          <cell r="I67">
            <v>0</v>
          </cell>
          <cell r="J67">
            <v>0</v>
          </cell>
          <cell r="K67">
            <v>500</v>
          </cell>
        </row>
        <row r="68">
          <cell r="A68" t="str">
            <v xml:space="preserve">  Net lending</v>
          </cell>
          <cell r="B68">
            <v>0</v>
          </cell>
          <cell r="C68">
            <v>0</v>
          </cell>
          <cell r="D68">
            <v>0</v>
          </cell>
          <cell r="E68">
            <v>0</v>
          </cell>
          <cell r="F68">
            <v>0</v>
          </cell>
          <cell r="G68">
            <v>0</v>
          </cell>
          <cell r="H68">
            <v>0</v>
          </cell>
          <cell r="I68">
            <v>0</v>
          </cell>
          <cell r="J68">
            <v>0</v>
          </cell>
          <cell r="K68">
            <v>0</v>
          </cell>
        </row>
        <row r="69">
          <cell r="A69" t="str">
            <v xml:space="preserve">     Gross lending</v>
          </cell>
          <cell r="B69">
            <v>0</v>
          </cell>
          <cell r="C69">
            <v>0</v>
          </cell>
          <cell r="D69">
            <v>0</v>
          </cell>
          <cell r="E69">
            <v>0</v>
          </cell>
          <cell r="F69">
            <v>0</v>
          </cell>
          <cell r="G69">
            <v>0</v>
          </cell>
          <cell r="H69">
            <v>0</v>
          </cell>
          <cell r="I69">
            <v>0</v>
          </cell>
          <cell r="J69">
            <v>0</v>
          </cell>
          <cell r="K69">
            <v>0</v>
          </cell>
        </row>
        <row r="70">
          <cell r="A70" t="str">
            <v xml:space="preserve">      Repayments</v>
          </cell>
          <cell r="B70">
            <v>0</v>
          </cell>
          <cell r="C70">
            <v>0</v>
          </cell>
          <cell r="D70">
            <v>0</v>
          </cell>
          <cell r="E70">
            <v>0</v>
          </cell>
          <cell r="F70">
            <v>0</v>
          </cell>
          <cell r="G70">
            <v>0</v>
          </cell>
          <cell r="H70">
            <v>0</v>
          </cell>
          <cell r="I70">
            <v>0</v>
          </cell>
          <cell r="J70">
            <v>0</v>
          </cell>
          <cell r="K70">
            <v>0</v>
          </cell>
        </row>
        <row r="72">
          <cell r="A72" t="str">
            <v>Domestic balance (accrual)</v>
          </cell>
          <cell r="B72">
            <v>47</v>
          </cell>
          <cell r="C72">
            <v>-15485</v>
          </cell>
          <cell r="D72">
            <v>27418</v>
          </cell>
          <cell r="E72">
            <v>6594</v>
          </cell>
          <cell r="F72">
            <v>9586</v>
          </cell>
          <cell r="G72">
            <v>21774</v>
          </cell>
          <cell r="H72">
            <v>-9787</v>
          </cell>
          <cell r="I72">
            <v>-1221</v>
          </cell>
          <cell r="J72">
            <v>27290</v>
          </cell>
          <cell r="K72">
            <v>-7822</v>
          </cell>
        </row>
        <row r="73">
          <cell r="A73" t="str">
            <v xml:space="preserve"> Payments of domestic arrears</v>
          </cell>
          <cell r="B73">
            <v>0</v>
          </cell>
          <cell r="C73">
            <v>2301</v>
          </cell>
          <cell r="D73">
            <v>9993</v>
          </cell>
          <cell r="E73">
            <v>500</v>
          </cell>
          <cell r="F73">
            <v>500</v>
          </cell>
          <cell r="G73">
            <v>500</v>
          </cell>
          <cell r="H73">
            <v>2904</v>
          </cell>
          <cell r="I73">
            <v>2998</v>
          </cell>
          <cell r="J73">
            <v>2800</v>
          </cell>
          <cell r="K73">
            <v>20214</v>
          </cell>
        </row>
        <row r="74">
          <cell r="A74" t="str">
            <v xml:space="preserve"> Change in balances</v>
          </cell>
          <cell r="B74">
            <v>-9081</v>
          </cell>
          <cell r="C74">
            <v>-2443</v>
          </cell>
          <cell r="D74">
            <v>4911</v>
          </cell>
          <cell r="E74">
            <v>-88</v>
          </cell>
          <cell r="F74">
            <v>-5699</v>
          </cell>
          <cell r="G74">
            <v>10906</v>
          </cell>
          <cell r="H74">
            <v>-1790</v>
          </cell>
          <cell r="I74">
            <v>-1437</v>
          </cell>
          <cell r="J74">
            <v>-5222</v>
          </cell>
          <cell r="K74">
            <v>-1896</v>
          </cell>
        </row>
        <row r="75">
          <cell r="A75" t="str">
            <v>Domestic balance (cash)</v>
          </cell>
          <cell r="B75">
            <v>-9034</v>
          </cell>
          <cell r="C75">
            <v>-20229</v>
          </cell>
          <cell r="D75">
            <v>22336</v>
          </cell>
          <cell r="E75">
            <v>6006</v>
          </cell>
          <cell r="F75">
            <v>3387</v>
          </cell>
          <cell r="G75">
            <v>32180</v>
          </cell>
          <cell r="H75">
            <v>-14481</v>
          </cell>
          <cell r="I75">
            <v>-5656</v>
          </cell>
          <cell r="J75">
            <v>19268</v>
          </cell>
          <cell r="K75">
            <v>-29932</v>
          </cell>
        </row>
        <row r="76">
          <cell r="A76" t="str">
            <v xml:space="preserve">Cumulative cash balance </v>
          </cell>
          <cell r="B76">
            <v>-9034</v>
          </cell>
          <cell r="C76">
            <v>-29263</v>
          </cell>
          <cell r="D76">
            <v>-6927</v>
          </cell>
          <cell r="E76">
            <v>-921</v>
          </cell>
          <cell r="F76">
            <v>2466</v>
          </cell>
          <cell r="G76">
            <v>34646</v>
          </cell>
          <cell r="H76">
            <v>20165</v>
          </cell>
          <cell r="I76">
            <v>14509</v>
          </cell>
          <cell r="J76">
            <v>33777</v>
          </cell>
          <cell r="K76">
            <v>3845</v>
          </cell>
        </row>
      </sheetData>
      <sheetData sheetId="6"/>
      <sheetData sheetId="7"/>
      <sheetData sheetId="8"/>
      <sheetData sheetId="9"/>
      <sheetData sheetId="1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ow r="3">
          <cell r="B3">
            <v>10834</v>
          </cell>
        </row>
      </sheetData>
      <sheetData sheetId="1">
        <row r="15">
          <cell r="AC15">
            <v>64244.826753999994</v>
          </cell>
        </row>
        <row r="16">
          <cell r="AC16">
            <v>84461.660201999999</v>
          </cell>
        </row>
        <row r="17">
          <cell r="AC17">
            <v>497193.70521400002</v>
          </cell>
        </row>
        <row r="18">
          <cell r="AC18">
            <v>8.4386240000000008</v>
          </cell>
        </row>
        <row r="19">
          <cell r="AC19">
            <v>889081.82153200009</v>
          </cell>
        </row>
        <row r="20">
          <cell r="AC20">
            <v>1068896.241036</v>
          </cell>
        </row>
        <row r="21">
          <cell r="AC21">
            <v>911370.8645860001</v>
          </cell>
        </row>
        <row r="22">
          <cell r="AC22">
            <v>16.349833999999998</v>
          </cell>
        </row>
        <row r="23">
          <cell r="AC23">
            <v>926824.09478600009</v>
          </cell>
        </row>
        <row r="24">
          <cell r="AC24">
            <v>495153.667862</v>
          </cell>
        </row>
        <row r="25">
          <cell r="AC25">
            <v>411401.37949000002</v>
          </cell>
        </row>
        <row r="26">
          <cell r="AC26">
            <v>427.73275399999994</v>
          </cell>
        </row>
        <row r="27">
          <cell r="AC27">
            <v>15219.058384</v>
          </cell>
        </row>
        <row r="28">
          <cell r="AC28">
            <v>944.07105999999987</v>
          </cell>
        </row>
        <row r="29">
          <cell r="AC29">
            <v>20608.174636</v>
          </cell>
        </row>
        <row r="30">
          <cell r="AC30">
            <v>17668.368999999999</v>
          </cell>
        </row>
        <row r="31">
          <cell r="AC31">
            <v>1007.3607400000001</v>
          </cell>
        </row>
        <row r="32">
          <cell r="AC32">
            <v>32478.154119999996</v>
          </cell>
        </row>
        <row r="33">
          <cell r="AC33">
            <v>128808.21156400001</v>
          </cell>
        </row>
        <row r="34">
          <cell r="AC34">
            <v>49317.428312000004</v>
          </cell>
        </row>
        <row r="35">
          <cell r="AC35">
            <v>2030.5438999999999</v>
          </cell>
        </row>
        <row r="36">
          <cell r="AC36">
            <v>10366.849584</v>
          </cell>
        </row>
        <row r="37">
          <cell r="AC37">
            <v>7005.1127479999996</v>
          </cell>
        </row>
        <row r="38">
          <cell r="AC38">
            <v>1563983.4547340001</v>
          </cell>
        </row>
        <row r="39">
          <cell r="AC39">
            <v>12904.238337999999</v>
          </cell>
        </row>
        <row r="40">
          <cell r="AC40">
            <v>50220.888493999999</v>
          </cell>
        </row>
        <row r="41">
          <cell r="AC41">
            <v>38170.006008000004</v>
          </cell>
        </row>
        <row r="42">
          <cell r="AC42">
            <v>14114.126054</v>
          </cell>
        </row>
        <row r="43">
          <cell r="AC43">
            <v>361066.042158</v>
          </cell>
        </row>
        <row r="44">
          <cell r="AC44">
            <v>60298.187791999997</v>
          </cell>
        </row>
        <row r="45">
          <cell r="AC45">
            <v>266195.33925200003</v>
          </cell>
        </row>
        <row r="46">
          <cell r="AC46">
            <v>2157649.6191720003</v>
          </cell>
        </row>
        <row r="47">
          <cell r="AC47">
            <v>1211291.164654</v>
          </cell>
        </row>
        <row r="48">
          <cell r="AC48">
            <v>199188.44537999999</v>
          </cell>
        </row>
        <row r="49">
          <cell r="AC49">
            <v>17403.079758</v>
          </cell>
        </row>
        <row r="50">
          <cell r="AC50">
            <v>1.0548280000000001</v>
          </cell>
        </row>
        <row r="51">
          <cell r="AC51">
            <v>50241.985053999997</v>
          </cell>
        </row>
        <row r="52">
          <cell r="AC52">
            <v>74.892787999999996</v>
          </cell>
        </row>
        <row r="53">
          <cell r="AC53">
            <v>29399.638601999995</v>
          </cell>
        </row>
        <row r="54">
          <cell r="AC54">
            <v>340235.29881399998</v>
          </cell>
        </row>
        <row r="55">
          <cell r="AC55">
            <v>292184.71892999997</v>
          </cell>
        </row>
        <row r="56">
          <cell r="AC56">
            <v>130.27125800000002</v>
          </cell>
        </row>
        <row r="57">
          <cell r="AC57">
            <v>677747.55914599996</v>
          </cell>
        </row>
        <row r="58">
          <cell r="AC58">
            <v>2.1096560000000002</v>
          </cell>
        </row>
        <row r="59">
          <cell r="AC59">
            <v>357.05927799999995</v>
          </cell>
        </row>
        <row r="60">
          <cell r="AC60">
            <v>66836.011736</v>
          </cell>
        </row>
        <row r="61">
          <cell r="AC61">
            <v>2.1096560000000002</v>
          </cell>
        </row>
        <row r="62">
          <cell r="AC62">
            <v>69130.790049999996</v>
          </cell>
        </row>
        <row r="63">
          <cell r="AC63">
            <v>28480.356</v>
          </cell>
        </row>
        <row r="64">
          <cell r="AC64">
            <v>68007.925644000003</v>
          </cell>
        </row>
        <row r="65">
          <cell r="AC65">
            <v>73.837959999999995</v>
          </cell>
        </row>
        <row r="66">
          <cell r="AC66">
            <v>11.075693999999999</v>
          </cell>
        </row>
        <row r="67">
          <cell r="AC67">
            <v>721242.86431199999</v>
          </cell>
        </row>
        <row r="68">
          <cell r="AC68">
            <v>44276.932713999995</v>
          </cell>
        </row>
        <row r="69">
          <cell r="AC69">
            <v>210166.56779</v>
          </cell>
        </row>
        <row r="70">
          <cell r="AC70">
            <v>0.52741400000000005</v>
          </cell>
        </row>
        <row r="71">
          <cell r="AC71">
            <v>4.7467259999999998</v>
          </cell>
        </row>
        <row r="72">
          <cell r="AC72">
            <v>332617.858412</v>
          </cell>
        </row>
        <row r="73">
          <cell r="AC73">
            <v>10205567.965041999</v>
          </cell>
        </row>
        <row r="74">
          <cell r="AC74">
            <v>1912.4031639999998</v>
          </cell>
        </row>
        <row r="75">
          <cell r="AC75">
            <v>768689.02775200002</v>
          </cell>
        </row>
        <row r="76">
          <cell r="AC76">
            <v>96169.196173999997</v>
          </cell>
        </row>
        <row r="77">
          <cell r="AC77">
            <v>49621.746189999998</v>
          </cell>
        </row>
        <row r="78">
          <cell r="AC78">
            <v>29172.543121630017</v>
          </cell>
        </row>
        <row r="79">
          <cell r="AC79">
            <v>239635.33345864696</v>
          </cell>
        </row>
        <row r="80">
          <cell r="AC80">
            <v>224866.62721983192</v>
          </cell>
        </row>
        <row r="81">
          <cell r="AC81">
            <v>533359.93847262196</v>
          </cell>
        </row>
        <row r="82">
          <cell r="AC82">
            <v>35921.582018958936</v>
          </cell>
        </row>
        <row r="83">
          <cell r="AC83">
            <v>281688.68969990284</v>
          </cell>
        </row>
        <row r="84">
          <cell r="AC84">
            <v>36735.452503969689</v>
          </cell>
        </row>
        <row r="85">
          <cell r="AC85">
            <v>354824.26097428205</v>
          </cell>
        </row>
        <row r="86">
          <cell r="AC86">
            <v>860710.70046462014</v>
          </cell>
        </row>
        <row r="87">
          <cell r="AC87">
            <v>138597.25082755368</v>
          </cell>
        </row>
        <row r="88">
          <cell r="AC88">
            <v>8249.3888493520481</v>
          </cell>
        </row>
        <row r="89">
          <cell r="AC89">
            <v>198395.25102316067</v>
          </cell>
        </row>
        <row r="90">
          <cell r="AC90">
            <v>1234291.2750467251</v>
          </cell>
        </row>
        <row r="91">
          <cell r="AC91">
            <v>3154208.7657908904</v>
          </cell>
        </row>
        <row r="92">
          <cell r="AC92">
            <v>100588.78316246196</v>
          </cell>
        </row>
        <row r="93">
          <cell r="AC93">
            <v>143022.22408036882</v>
          </cell>
        </row>
        <row r="94">
          <cell r="AC94">
            <v>112652.14572162981</v>
          </cell>
        </row>
        <row r="95">
          <cell r="AC95">
            <v>302271.43846507039</v>
          </cell>
        </row>
        <row r="96">
          <cell r="AC96">
            <v>15625.537629192928</v>
          </cell>
        </row>
        <row r="97">
          <cell r="AC97">
            <v>468.98988359124166</v>
          </cell>
        </row>
        <row r="98">
          <cell r="AC98">
            <v>71901.041924315272</v>
          </cell>
        </row>
        <row r="99">
          <cell r="AC99">
            <v>78540267.377412632</v>
          </cell>
        </row>
        <row r="100">
          <cell r="AC100">
            <v>10825.253133656617</v>
          </cell>
        </row>
        <row r="101">
          <cell r="AC101">
            <v>4885695.8471797276</v>
          </cell>
        </row>
        <row r="102">
          <cell r="AC102">
            <v>2230024.5210048086</v>
          </cell>
        </row>
        <row r="103">
          <cell r="AC103">
            <v>25845258.890077095</v>
          </cell>
        </row>
        <row r="104">
          <cell r="AC104">
            <v>148094.89264951754</v>
          </cell>
        </row>
        <row r="105">
          <cell r="AC105">
            <v>34655.130329490225</v>
          </cell>
        </row>
        <row r="106">
          <cell r="AC106">
            <v>174490.19224293451</v>
          </cell>
        </row>
        <row r="107">
          <cell r="AC107">
            <v>161803064.48674136</v>
          </cell>
        </row>
        <row r="108">
          <cell r="AC108">
            <v>9041484.4204737004</v>
          </cell>
        </row>
        <row r="109">
          <cell r="AC109">
            <v>98809.485665173052</v>
          </cell>
        </row>
        <row r="110">
          <cell r="AC110">
            <v>383654.31021145737</v>
          </cell>
        </row>
        <row r="111">
          <cell r="AC111">
            <v>6595192.3151337598</v>
          </cell>
        </row>
        <row r="112">
          <cell r="AC112">
            <v>1150048.5196972177</v>
          </cell>
        </row>
        <row r="113">
          <cell r="AC113">
            <v>463090879.9077332</v>
          </cell>
        </row>
        <row r="114">
          <cell r="AC114">
            <v>209114.89193112304</v>
          </cell>
        </row>
        <row r="115">
          <cell r="AC115">
            <v>549932.40605761553</v>
          </cell>
        </row>
        <row r="116">
          <cell r="AC116">
            <v>377241.79840617103</v>
          </cell>
        </row>
        <row r="117">
          <cell r="AC117">
            <v>853242.96142125363</v>
          </cell>
        </row>
        <row r="118">
          <cell r="AC118">
            <v>1489206.0721746632</v>
          </cell>
        </row>
        <row r="119">
          <cell r="AC119">
            <v>192.72739491090465</v>
          </cell>
        </row>
        <row r="120">
          <cell r="AC120">
            <v>68066058.541737214</v>
          </cell>
        </row>
        <row r="121">
          <cell r="AC121">
            <v>23506.178707477055</v>
          </cell>
        </row>
        <row r="122">
          <cell r="AC122">
            <v>264811.31902265083</v>
          </cell>
        </row>
        <row r="123">
          <cell r="AC123">
            <v>166745.89237126693</v>
          </cell>
        </row>
        <row r="124">
          <cell r="AC124">
            <v>371596.01942583983</v>
          </cell>
        </row>
        <row r="125">
          <cell r="AC125">
            <v>282735.86176822678</v>
          </cell>
        </row>
        <row r="126">
          <cell r="AC126">
            <v>211794.57840339819</v>
          </cell>
        </row>
        <row r="127">
          <cell r="AC127">
            <v>91898252.643064439</v>
          </cell>
        </row>
        <row r="128">
          <cell r="AC128">
            <v>144.39637637287592</v>
          </cell>
        </row>
        <row r="129">
          <cell r="AC129">
            <v>207017.2660586485</v>
          </cell>
        </row>
        <row r="130">
          <cell r="AC130">
            <v>5825191.4779745052</v>
          </cell>
        </row>
        <row r="131">
          <cell r="AC131">
            <v>62230.363122400449</v>
          </cell>
        </row>
        <row r="132">
          <cell r="AC132">
            <v>1870507.0794587876</v>
          </cell>
        </row>
        <row r="133">
          <cell r="AC133">
            <v>22343.549205978921</v>
          </cell>
        </row>
        <row r="134">
          <cell r="AC134">
            <v>12205.670558196487</v>
          </cell>
        </row>
        <row r="135">
          <cell r="AC135">
            <v>50792.618747641529</v>
          </cell>
        </row>
        <row r="136">
          <cell r="AC136">
            <v>186748077.60485011</v>
          </cell>
        </row>
        <row r="137">
          <cell r="AC137">
            <v>4970568.9941475736</v>
          </cell>
        </row>
        <row r="138">
          <cell r="AC138">
            <v>652107.16264321434</v>
          </cell>
        </row>
        <row r="139">
          <cell r="AC139">
            <v>4447.3487243604568</v>
          </cell>
        </row>
        <row r="140">
          <cell r="AC140">
            <v>15871.667816192148</v>
          </cell>
        </row>
        <row r="141">
          <cell r="AC141">
            <v>339634.59753079322</v>
          </cell>
        </row>
        <row r="142">
          <cell r="AC142">
            <v>633339.81046942889</v>
          </cell>
        </row>
        <row r="143">
          <cell r="AC143">
            <v>12826.515308675733</v>
          </cell>
        </row>
        <row r="144">
          <cell r="AC144">
            <v>1193101.0153278799</v>
          </cell>
        </row>
        <row r="145">
          <cell r="AC145">
            <v>0.29833962060511554</v>
          </cell>
        </row>
        <row r="146">
          <cell r="AC146">
            <v>16816.211055027943</v>
          </cell>
        </row>
        <row r="147">
          <cell r="AC147">
            <v>751788.39667979546</v>
          </cell>
        </row>
        <row r="148">
          <cell r="AC148">
            <v>0.29833962060511554</v>
          </cell>
        </row>
        <row r="149">
          <cell r="AC149">
            <v>6330141.4293957641</v>
          </cell>
        </row>
        <row r="150">
          <cell r="AC150">
            <v>67291.993125586843</v>
          </cell>
        </row>
        <row r="151">
          <cell r="AC151">
            <v>15902.396797114474</v>
          </cell>
        </row>
        <row r="152">
          <cell r="AC152">
            <v>201982.18828169594</v>
          </cell>
        </row>
        <row r="153">
          <cell r="AC153">
            <v>429702.43397261575</v>
          </cell>
        </row>
        <row r="154">
          <cell r="AC154">
            <v>5899341.702298562</v>
          </cell>
        </row>
        <row r="155">
          <cell r="AC155">
            <v>5973.3558837556229</v>
          </cell>
        </row>
        <row r="156">
          <cell r="AC156">
            <v>193.62241377271999</v>
          </cell>
        </row>
        <row r="157">
          <cell r="AC157">
            <v>2129525.5380681488</v>
          </cell>
        </row>
        <row r="158">
          <cell r="AC158">
            <v>736630.35723609081</v>
          </cell>
        </row>
        <row r="159">
          <cell r="AC159">
            <v>318476.94831671962</v>
          </cell>
        </row>
        <row r="160">
          <cell r="AC160">
            <v>194564.57029459093</v>
          </cell>
        </row>
        <row r="161">
          <cell r="AC161">
            <v>72462.815429914699</v>
          </cell>
        </row>
        <row r="162">
          <cell r="AC162">
            <v>49303.307361580788</v>
          </cell>
        </row>
        <row r="163">
          <cell r="AC163">
            <v>75901.77623662987</v>
          </cell>
        </row>
        <row r="164">
          <cell r="AC164">
            <v>11630.471769669823</v>
          </cell>
        </row>
        <row r="165">
          <cell r="AC165">
            <v>7159382.0733204745</v>
          </cell>
        </row>
        <row r="166">
          <cell r="AC166">
            <v>5802.1089415282868</v>
          </cell>
        </row>
        <row r="167">
          <cell r="AC167">
            <v>874264.86610795185</v>
          </cell>
        </row>
        <row r="168">
          <cell r="AC168">
            <v>5191.1093985290108</v>
          </cell>
        </row>
        <row r="169">
          <cell r="AC169">
            <v>498680.64263386279</v>
          </cell>
        </row>
        <row r="170">
          <cell r="AC170">
            <v>552847.18415092747</v>
          </cell>
        </row>
        <row r="171">
          <cell r="AC171">
            <v>1986230.3332349267</v>
          </cell>
        </row>
        <row r="172">
          <cell r="AC172">
            <v>22932.471617053416</v>
          </cell>
        </row>
        <row r="173">
          <cell r="AC173">
            <v>310641.65486076748</v>
          </cell>
        </row>
        <row r="174">
          <cell r="AC174">
            <v>8204.3395666406777</v>
          </cell>
        </row>
        <row r="175">
          <cell r="AC175">
            <v>691675.94652407081</v>
          </cell>
        </row>
        <row r="176">
          <cell r="AC176">
            <v>2983.3962060511553</v>
          </cell>
        </row>
        <row r="177">
          <cell r="AC177">
            <v>295932.9148856941</v>
          </cell>
        </row>
        <row r="178">
          <cell r="AC178">
            <v>5630373.3190023992</v>
          </cell>
        </row>
        <row r="179">
          <cell r="AC179">
            <v>23378.489349858064</v>
          </cell>
        </row>
        <row r="180">
          <cell r="AC180">
            <v>2237.5471545383666</v>
          </cell>
        </row>
        <row r="181">
          <cell r="AC181">
            <v>307497655.27679372</v>
          </cell>
        </row>
        <row r="182">
          <cell r="AC182">
            <v>2411186.7805229556</v>
          </cell>
        </row>
        <row r="183">
          <cell r="AC183">
            <v>1578697.8148090977</v>
          </cell>
        </row>
        <row r="184">
          <cell r="AC184">
            <v>8968942.2467047032</v>
          </cell>
        </row>
        <row r="185">
          <cell r="AC185">
            <v>7674793.3035382507</v>
          </cell>
        </row>
        <row r="186">
          <cell r="AC186">
            <v>396479166.45350301</v>
          </cell>
        </row>
        <row r="187">
          <cell r="AC187">
            <v>80697.585637857104</v>
          </cell>
        </row>
        <row r="188">
          <cell r="AC188">
            <v>383597.62568354246</v>
          </cell>
        </row>
        <row r="189">
          <cell r="AC189">
            <v>48046.104200350834</v>
          </cell>
        </row>
        <row r="190">
          <cell r="AC190">
            <v>143973.62913047848</v>
          </cell>
        </row>
        <row r="191">
          <cell r="AC191">
            <v>16476.998906399927</v>
          </cell>
        </row>
        <row r="192">
          <cell r="AC192">
            <v>59099.587143770361</v>
          </cell>
        </row>
        <row r="193">
          <cell r="AC193">
            <v>41175.044398194419</v>
          </cell>
        </row>
        <row r="194">
          <cell r="AC194">
            <v>27982.168035415601</v>
          </cell>
        </row>
        <row r="195">
          <cell r="AC195">
            <v>62844.942740846978</v>
          </cell>
        </row>
        <row r="196">
          <cell r="AC196">
            <v>1573231.6362803704</v>
          </cell>
        </row>
        <row r="197">
          <cell r="AC197">
            <v>2827.9612637158903</v>
          </cell>
        </row>
        <row r="198">
          <cell r="AC198">
            <v>4479697.6894226698</v>
          </cell>
        </row>
        <row r="199">
          <cell r="AC199">
            <v>6550.9413892471275</v>
          </cell>
        </row>
        <row r="200">
          <cell r="AC200">
            <v>2476.5171906430642</v>
          </cell>
        </row>
        <row r="201">
          <cell r="AC201">
            <v>42286.061145327876</v>
          </cell>
        </row>
        <row r="202">
          <cell r="AC202">
            <v>374117.88423881488</v>
          </cell>
        </row>
        <row r="203">
          <cell r="AC203">
            <v>56.087848673761719</v>
          </cell>
        </row>
        <row r="204">
          <cell r="AC204">
            <v>208355.31925706242</v>
          </cell>
        </row>
        <row r="205">
          <cell r="AC205">
            <v>56621613.160759881</v>
          </cell>
        </row>
        <row r="206">
          <cell r="AC206">
            <v>4227.7707635950928</v>
          </cell>
        </row>
        <row r="207">
          <cell r="AC207">
            <v>10671.906568665589</v>
          </cell>
        </row>
        <row r="208">
          <cell r="AC208">
            <v>39250.753845291423</v>
          </cell>
        </row>
        <row r="209">
          <cell r="AC209">
            <v>4624.2641193792906</v>
          </cell>
        </row>
        <row r="210">
          <cell r="AC210">
            <v>8080.2302844689484</v>
          </cell>
        </row>
        <row r="211">
          <cell r="AC211">
            <v>225115.144123796</v>
          </cell>
        </row>
        <row r="212">
          <cell r="AC212">
            <v>1002856.9994188923</v>
          </cell>
        </row>
        <row r="213">
          <cell r="AC213">
            <v>22957104.922847543</v>
          </cell>
        </row>
        <row r="214">
          <cell r="AC214">
            <v>19313.015339872156</v>
          </cell>
        </row>
        <row r="215">
          <cell r="AC215">
            <v>2861903.6606917549</v>
          </cell>
        </row>
        <row r="216">
          <cell r="AC216">
            <v>2.9833962060511556</v>
          </cell>
        </row>
        <row r="217">
          <cell r="AC217">
            <v>148885.79098374175</v>
          </cell>
        </row>
        <row r="218">
          <cell r="AC218">
            <v>3646497.183713668</v>
          </cell>
        </row>
        <row r="219">
          <cell r="AC219">
            <v>48180.953708864348</v>
          </cell>
        </row>
        <row r="220">
          <cell r="AC220">
            <v>164306.07095395832</v>
          </cell>
        </row>
        <row r="221">
          <cell r="AC221">
            <v>22375.471545383665</v>
          </cell>
        </row>
        <row r="222">
          <cell r="AC222">
            <v>102713.5579404116</v>
          </cell>
        </row>
        <row r="223">
          <cell r="AC223">
            <v>609880.47108238679</v>
          </cell>
        </row>
        <row r="224">
          <cell r="AC224">
            <v>6979704.650094077</v>
          </cell>
        </row>
        <row r="225">
          <cell r="AC225">
            <v>258277.97967101942</v>
          </cell>
        </row>
        <row r="226">
          <cell r="AC226">
            <v>601607.51340300695</v>
          </cell>
        </row>
        <row r="227">
          <cell r="AC227">
            <v>633330.56194119004</v>
          </cell>
        </row>
        <row r="228">
          <cell r="AC228">
            <v>356993.78669532249</v>
          </cell>
        </row>
        <row r="229">
          <cell r="AC229">
            <v>4483.149478833072</v>
          </cell>
        </row>
        <row r="230">
          <cell r="AC230">
            <v>203411.23506439445</v>
          </cell>
        </row>
        <row r="231">
          <cell r="AC231">
            <v>128576.02297142787</v>
          </cell>
        </row>
        <row r="232">
          <cell r="AC232">
            <v>26045829.036934469</v>
          </cell>
        </row>
        <row r="233">
          <cell r="AC233">
            <v>1500320.1180610654</v>
          </cell>
        </row>
        <row r="234">
          <cell r="AC234">
            <v>165712.44392549086</v>
          </cell>
        </row>
        <row r="235">
          <cell r="AC235">
            <v>192.13071566969441</v>
          </cell>
        </row>
        <row r="236">
          <cell r="AC236">
            <v>61741.682823849282</v>
          </cell>
        </row>
        <row r="237">
          <cell r="AC237">
            <v>1334909.8921712476</v>
          </cell>
        </row>
        <row r="238">
          <cell r="AC238">
            <v>17342.780485395975</v>
          </cell>
        </row>
        <row r="239">
          <cell r="AC239">
            <v>32760.673738647736</v>
          </cell>
        </row>
        <row r="240">
          <cell r="AC240">
            <v>63065.71406009476</v>
          </cell>
        </row>
        <row r="241">
          <cell r="AC241">
            <v>58832.573183328786</v>
          </cell>
        </row>
        <row r="242">
          <cell r="AC242">
            <v>365661.74603238347</v>
          </cell>
        </row>
        <row r="243">
          <cell r="AC243">
            <v>1048.9621060475861</v>
          </cell>
        </row>
        <row r="244">
          <cell r="AC244">
            <v>368896.94087822537</v>
          </cell>
        </row>
        <row r="245">
          <cell r="AC245">
            <v>21362.608533429298</v>
          </cell>
        </row>
        <row r="246">
          <cell r="AC246">
            <v>654109.61817671591</v>
          </cell>
        </row>
        <row r="247">
          <cell r="AC247">
            <v>237878.41143290343</v>
          </cell>
        </row>
        <row r="248">
          <cell r="AC248">
            <v>357812.72895388346</v>
          </cell>
        </row>
        <row r="249">
          <cell r="AC249">
            <v>102367.18564088906</v>
          </cell>
        </row>
        <row r="250">
          <cell r="AC250">
            <v>200233.02308608813</v>
          </cell>
        </row>
        <row r="251">
          <cell r="AC251">
            <v>1143.5357657794077</v>
          </cell>
        </row>
        <row r="252">
          <cell r="AC252">
            <v>165812.98437763477</v>
          </cell>
        </row>
        <row r="253">
          <cell r="AC253">
            <v>298339.62060511555</v>
          </cell>
        </row>
        <row r="254">
          <cell r="AC254">
            <v>972968.44120780996</v>
          </cell>
        </row>
        <row r="255">
          <cell r="AC255">
            <v>293097.79347108369</v>
          </cell>
        </row>
        <row r="256">
          <cell r="AC256">
            <v>8839753.4341525547</v>
          </cell>
        </row>
        <row r="257">
          <cell r="AC257">
            <v>780142.29588248511</v>
          </cell>
        </row>
        <row r="258">
          <cell r="AC258">
            <v>335959.9484238</v>
          </cell>
        </row>
        <row r="259">
          <cell r="AC259">
            <v>8506775.9869159423</v>
          </cell>
        </row>
        <row r="260">
          <cell r="AC260">
            <v>59790990.407881208</v>
          </cell>
        </row>
        <row r="261">
          <cell r="AC261">
            <v>2739.056056775566</v>
          </cell>
        </row>
        <row r="262">
          <cell r="AC262">
            <v>897.40557878018751</v>
          </cell>
        </row>
        <row r="263">
          <cell r="AC263">
            <v>3651.6769562066147</v>
          </cell>
        </row>
        <row r="264">
          <cell r="AC264">
            <v>4205.6936316703141</v>
          </cell>
        </row>
        <row r="265">
          <cell r="AC265">
            <v>360141.26969270647</v>
          </cell>
        </row>
        <row r="266">
          <cell r="AC266">
            <v>554718.66859098338</v>
          </cell>
        </row>
        <row r="267">
          <cell r="AC267">
            <v>1382438.4235801212</v>
          </cell>
        </row>
        <row r="268">
          <cell r="AC268">
            <v>2616.992063364065</v>
          </cell>
        </row>
        <row r="269">
          <cell r="AC269">
            <v>12781.404223568687</v>
          </cell>
        </row>
        <row r="270">
          <cell r="AC270">
            <v>96344.801070075409</v>
          </cell>
        </row>
        <row r="271">
          <cell r="AC271">
            <v>330.14184794367702</v>
          </cell>
        </row>
        <row r="272">
          <cell r="AC272">
            <v>1.9701559553331105</v>
          </cell>
        </row>
        <row r="273">
          <cell r="AC273">
            <v>143876.47844871291</v>
          </cell>
        </row>
        <row r="274">
          <cell r="AC274">
            <v>453851.16399607837</v>
          </cell>
        </row>
        <row r="275">
          <cell r="AC275">
            <v>3397885.1404815097</v>
          </cell>
        </row>
        <row r="276">
          <cell r="AC276">
            <v>894.13717453951665</v>
          </cell>
        </row>
        <row r="277">
          <cell r="AC277">
            <v>20.84403381161253</v>
          </cell>
        </row>
        <row r="278">
          <cell r="AC278">
            <v>95204.046294860309</v>
          </cell>
        </row>
        <row r="279">
          <cell r="AC279">
            <v>1245.2513302971968</v>
          </cell>
        </row>
        <row r="280">
          <cell r="AC280">
            <v>1115782.9268350853</v>
          </cell>
        </row>
        <row r="281">
          <cell r="AC281">
            <v>252419.81193905449</v>
          </cell>
        </row>
        <row r="282">
          <cell r="AC282">
            <v>9.3438772258952714</v>
          </cell>
        </row>
        <row r="283">
          <cell r="AC283">
            <v>117105.37575257223</v>
          </cell>
        </row>
        <row r="284">
          <cell r="AC284">
            <v>22685.1370050072</v>
          </cell>
        </row>
        <row r="285">
          <cell r="AC285">
            <v>10368937.573704993</v>
          </cell>
        </row>
        <row r="286">
          <cell r="AC286">
            <v>12128.352639212062</v>
          </cell>
        </row>
        <row r="287">
          <cell r="AC287">
            <v>38958.577333583722</v>
          </cell>
        </row>
        <row r="288">
          <cell r="AC288">
            <v>244.01894755318807</v>
          </cell>
        </row>
        <row r="289">
          <cell r="AC289">
            <v>33163.217174168836</v>
          </cell>
        </row>
        <row r="290">
          <cell r="AC290">
            <v>15.0939555187539</v>
          </cell>
        </row>
        <row r="291">
          <cell r="AC291">
            <v>2102072.2936155275</v>
          </cell>
        </row>
        <row r="292">
          <cell r="AC292">
            <v>6660.3875625968103</v>
          </cell>
        </row>
        <row r="293">
          <cell r="AC293">
            <v>1428103.820010101</v>
          </cell>
        </row>
        <row r="294">
          <cell r="AC294">
            <v>51490.513592975803</v>
          </cell>
        </row>
        <row r="295">
          <cell r="AC295">
            <v>129406375.21128716</v>
          </cell>
        </row>
        <row r="296">
          <cell r="AC296">
            <v>10331.093792800439</v>
          </cell>
        </row>
        <row r="297">
          <cell r="AC297">
            <v>4854.8629786392012</v>
          </cell>
        </row>
        <row r="298">
          <cell r="AC298">
            <v>1780179.6763622616</v>
          </cell>
        </row>
        <row r="299">
          <cell r="AC299">
            <v>33338.235182207725</v>
          </cell>
        </row>
        <row r="300">
          <cell r="AC300">
            <v>2202.6393660581589</v>
          </cell>
        </row>
        <row r="301">
          <cell r="AC301">
            <v>402665.04517273081</v>
          </cell>
        </row>
        <row r="302">
          <cell r="AC302">
            <v>194.78390217058603</v>
          </cell>
        </row>
        <row r="303">
          <cell r="AC303">
            <v>14116.082829074629</v>
          </cell>
        </row>
        <row r="304">
          <cell r="AC304">
            <v>28927.206371798547</v>
          </cell>
        </row>
        <row r="305">
          <cell r="AC305">
            <v>11336.998114157394</v>
          </cell>
        </row>
        <row r="306">
          <cell r="AC306">
            <v>5939.1121167363553</v>
          </cell>
        </row>
        <row r="307">
          <cell r="AC307">
            <v>168334.26078322297</v>
          </cell>
        </row>
        <row r="308">
          <cell r="AC308">
            <v>384.53648583492077</v>
          </cell>
        </row>
        <row r="309">
          <cell r="AC309">
            <v>144.4707171080731</v>
          </cell>
        </row>
        <row r="310">
          <cell r="AC310">
            <v>1351573.1529712994</v>
          </cell>
        </row>
        <row r="311">
          <cell r="AC311">
            <v>360915.88296764414</v>
          </cell>
        </row>
        <row r="312">
          <cell r="AC312">
            <v>3578336.2537473589</v>
          </cell>
        </row>
        <row r="313">
          <cell r="AC313">
            <v>1915810.5475269158</v>
          </cell>
        </row>
        <row r="314">
          <cell r="AC314">
            <v>6874.9382172242831</v>
          </cell>
        </row>
        <row r="315">
          <cell r="AC315">
            <v>450923.33118625771</v>
          </cell>
        </row>
        <row r="316">
          <cell r="AC316">
            <v>591367.90094459825</v>
          </cell>
        </row>
        <row r="317">
          <cell r="AC317">
            <v>2729158.0431827502</v>
          </cell>
        </row>
        <row r="318">
          <cell r="AC318">
            <v>7327747.6514920052</v>
          </cell>
        </row>
        <row r="319">
          <cell r="AC319">
            <v>2546583.7422402785</v>
          </cell>
        </row>
        <row r="320">
          <cell r="AC320">
            <v>12369948.286886489</v>
          </cell>
        </row>
        <row r="321">
          <cell r="AC321">
            <v>1622777.7920931238</v>
          </cell>
        </row>
        <row r="322">
          <cell r="AC322">
            <v>3104.8204316374377</v>
          </cell>
        </row>
        <row r="323">
          <cell r="AC323">
            <v>532246.69448199996</v>
          </cell>
        </row>
        <row r="324">
          <cell r="AC324">
            <v>429.84241000000003</v>
          </cell>
        </row>
        <row r="325">
          <cell r="AC325">
            <v>171674710.22720894</v>
          </cell>
        </row>
        <row r="326">
          <cell r="AC326">
            <v>0.52741400000000005</v>
          </cell>
        </row>
        <row r="327">
          <cell r="AC327">
            <v>207196.86651025276</v>
          </cell>
        </row>
        <row r="328">
          <cell r="AC328">
            <v>1399197.69716</v>
          </cell>
        </row>
        <row r="329">
          <cell r="AC329">
            <v>6511.9283340774546</v>
          </cell>
        </row>
        <row r="330">
          <cell r="AC330">
            <v>5118.5528699999995</v>
          </cell>
        </row>
        <row r="331">
          <cell r="AC331">
            <v>6564991.3953399053</v>
          </cell>
        </row>
        <row r="332">
          <cell r="AC332">
            <v>0.52741400000000005</v>
          </cell>
        </row>
        <row r="333">
          <cell r="AC333">
            <v>320047.58926480322</v>
          </cell>
        </row>
        <row r="334">
          <cell r="AC334">
            <v>220.45905199999999</v>
          </cell>
        </row>
        <row r="335">
          <cell r="AC335">
            <v>18837911.582435854</v>
          </cell>
        </row>
        <row r="336">
          <cell r="AC336">
            <v>1.5822419999999999</v>
          </cell>
        </row>
        <row r="337">
          <cell r="AC337">
            <v>19222.021755587597</v>
          </cell>
        </row>
        <row r="338">
          <cell r="AC338">
            <v>876412.61303668807</v>
          </cell>
        </row>
        <row r="339">
          <cell r="AC339">
            <v>193256.35105823755</v>
          </cell>
        </row>
        <row r="340">
          <cell r="AC340">
            <v>12008.319754848639</v>
          </cell>
        </row>
        <row r="341">
          <cell r="AC341">
            <v>33496.080903439346</v>
          </cell>
        </row>
        <row r="342">
          <cell r="AC342">
            <v>105946.39690599999</v>
          </cell>
        </row>
        <row r="343">
          <cell r="AC343">
            <v>2150716.2347279997</v>
          </cell>
        </row>
        <row r="344">
          <cell r="AC344">
            <v>70332.073859552955</v>
          </cell>
        </row>
        <row r="345">
          <cell r="AC345">
            <v>24617.575863999999</v>
          </cell>
        </row>
        <row r="346">
          <cell r="AC346">
            <v>57053939.491695724</v>
          </cell>
        </row>
        <row r="347">
          <cell r="AC347">
            <v>1248220.1675957784</v>
          </cell>
        </row>
        <row r="348">
          <cell r="AC348">
            <v>281.03592261001882</v>
          </cell>
        </row>
        <row r="349">
          <cell r="AC349">
            <v>4690489.5483612139</v>
          </cell>
        </row>
        <row r="350">
          <cell r="AC350">
            <v>32896.158846314582</v>
          </cell>
        </row>
        <row r="351">
          <cell r="AC351">
            <v>2139084.6378519577</v>
          </cell>
        </row>
        <row r="352">
          <cell r="AC352">
            <v>611100.38179104123</v>
          </cell>
        </row>
        <row r="353">
          <cell r="AC353">
            <v>93000.813251991465</v>
          </cell>
        </row>
        <row r="354">
          <cell r="AC354">
            <v>148985.73475664441</v>
          </cell>
        </row>
        <row r="355">
          <cell r="AC355">
            <v>16605.866729882418</v>
          </cell>
        </row>
        <row r="356">
          <cell r="AC356">
            <v>22241.04838</v>
          </cell>
        </row>
        <row r="357">
          <cell r="AC357">
            <v>745.84905151278883</v>
          </cell>
        </row>
        <row r="358">
          <cell r="AC358">
            <v>84700.408327515936</v>
          </cell>
        </row>
        <row r="359">
          <cell r="AC359">
            <v>684831.14060852758</v>
          </cell>
        </row>
        <row r="360">
          <cell r="AC360">
            <v>2022289.4498189839</v>
          </cell>
        </row>
        <row r="361">
          <cell r="AC361">
            <v>108433.1795472615</v>
          </cell>
        </row>
        <row r="362">
          <cell r="AC362">
            <v>170351.92336552098</v>
          </cell>
        </row>
        <row r="363">
          <cell r="AC363">
            <v>694789.36031400005</v>
          </cell>
        </row>
        <row r="364">
          <cell r="AC364">
            <v>7378432.7270339997</v>
          </cell>
        </row>
        <row r="365">
          <cell r="AC365">
            <v>9966937.3910859991</v>
          </cell>
        </row>
        <row r="366">
          <cell r="AC366">
            <v>3553969.7455480001</v>
          </cell>
        </row>
        <row r="367">
          <cell r="AC367">
            <v>5220.9433605895219</v>
          </cell>
        </row>
        <row r="368">
          <cell r="AC368">
            <v>5220.9433605895219</v>
          </cell>
        </row>
        <row r="369">
          <cell r="AC369">
            <v>8003539.6982754394</v>
          </cell>
        </row>
        <row r="370">
          <cell r="AC370">
            <v>11744.735844361585</v>
          </cell>
        </row>
        <row r="371">
          <cell r="AC371">
            <v>4098319.4275694978</v>
          </cell>
        </row>
        <row r="372">
          <cell r="AC372">
            <v>11071.77575289929</v>
          </cell>
        </row>
        <row r="373">
          <cell r="AC373">
            <v>13141.444558435092</v>
          </cell>
        </row>
        <row r="374">
          <cell r="AC374">
            <v>8823496.9827039987</v>
          </cell>
        </row>
        <row r="375">
          <cell r="AC375">
            <v>12859589.835695257</v>
          </cell>
        </row>
        <row r="376">
          <cell r="AC376">
            <v>285969.8632555863</v>
          </cell>
        </row>
        <row r="377">
          <cell r="AC377">
            <v>54471.742948943815</v>
          </cell>
        </row>
        <row r="378">
          <cell r="AC378">
            <v>550250.73443280114</v>
          </cell>
        </row>
        <row r="379">
          <cell r="AC379">
            <v>4178653.0526392395</v>
          </cell>
        </row>
        <row r="380">
          <cell r="AC380">
            <v>300393.09221374057</v>
          </cell>
        </row>
        <row r="381">
          <cell r="AC381">
            <v>38890.980945999996</v>
          </cell>
        </row>
        <row r="382">
          <cell r="AC382">
            <v>546.92831799999999</v>
          </cell>
        </row>
        <row r="383">
          <cell r="AC383">
            <v>769.41788154059293</v>
          </cell>
        </row>
        <row r="384">
          <cell r="AC384">
            <v>26468.799004</v>
          </cell>
        </row>
        <row r="385">
          <cell r="AC385">
            <v>348.16233724616984</v>
          </cell>
        </row>
        <row r="386">
          <cell r="AC386">
            <v>541754.91705682932</v>
          </cell>
        </row>
        <row r="387">
          <cell r="AC387">
            <v>908507.98942138627</v>
          </cell>
        </row>
        <row r="388">
          <cell r="AC388">
            <v>92074547.193332791</v>
          </cell>
        </row>
        <row r="389">
          <cell r="AC389">
            <v>309785.46802775864</v>
          </cell>
        </row>
        <row r="390">
          <cell r="AC390">
            <v>3948757.7348928852</v>
          </cell>
        </row>
        <row r="391">
          <cell r="AC391">
            <v>500877.01892075763</v>
          </cell>
        </row>
        <row r="392">
          <cell r="AC392">
            <v>9185082.5276519991</v>
          </cell>
        </row>
        <row r="393">
          <cell r="AC393">
            <v>5196.1811720792966</v>
          </cell>
        </row>
        <row r="394">
          <cell r="AC394">
            <v>143421.10415311781</v>
          </cell>
        </row>
        <row r="395">
          <cell r="AC395">
            <v>84161.606972703099</v>
          </cell>
        </row>
        <row r="396">
          <cell r="AC396">
            <v>1516838.8845143502</v>
          </cell>
        </row>
        <row r="397">
          <cell r="AC397">
            <v>4383899.9422275051</v>
          </cell>
        </row>
        <row r="398">
          <cell r="AC398">
            <v>6663.1170865946506</v>
          </cell>
        </row>
        <row r="399">
          <cell r="AC399">
            <v>20.569146</v>
          </cell>
        </row>
        <row r="400">
          <cell r="AC400">
            <v>469459.76849369466</v>
          </cell>
        </row>
        <row r="401">
          <cell r="AC401">
            <v>1079092.0366282475</v>
          </cell>
        </row>
        <row r="402">
          <cell r="AC402">
            <v>1224689.0503219343</v>
          </cell>
        </row>
        <row r="403">
          <cell r="AC403">
            <v>246380859.10860366</v>
          </cell>
        </row>
        <row r="404">
          <cell r="AC404">
            <v>111414.3346357392</v>
          </cell>
        </row>
        <row r="405">
          <cell r="AC405">
            <v>194219.09301393022</v>
          </cell>
        </row>
        <row r="406">
          <cell r="AC406">
            <v>77568.301357330041</v>
          </cell>
        </row>
        <row r="407">
          <cell r="AC407">
            <v>415409.57942866592</v>
          </cell>
        </row>
        <row r="408">
          <cell r="AC408">
            <v>432102.27788076334</v>
          </cell>
        </row>
        <row r="409">
          <cell r="AC409">
            <v>1718410.2591384731</v>
          </cell>
        </row>
        <row r="410">
          <cell r="AC410">
            <v>467389.58986631583</v>
          </cell>
        </row>
        <row r="411">
          <cell r="AC411">
            <v>12472.087839396856</v>
          </cell>
        </row>
        <row r="412">
          <cell r="AC412">
            <v>10861.179135423343</v>
          </cell>
        </row>
        <row r="413">
          <cell r="AC413">
            <v>1985.7137099999998</v>
          </cell>
        </row>
        <row r="414">
          <cell r="AC414">
            <v>8018129.9974211315</v>
          </cell>
        </row>
        <row r="415">
          <cell r="AC415">
            <v>83833.830534077089</v>
          </cell>
        </row>
        <row r="416">
          <cell r="AC416">
            <v>92616.870442967236</v>
          </cell>
        </row>
        <row r="417">
          <cell r="AC417">
            <v>1242.5873839999999</v>
          </cell>
        </row>
        <row r="418">
          <cell r="AC418">
            <v>721495.58828279329</v>
          </cell>
        </row>
        <row r="419">
          <cell r="AC419">
            <v>1935467.2501097252</v>
          </cell>
        </row>
        <row r="420">
          <cell r="AC420">
            <v>1250510.8068605429</v>
          </cell>
        </row>
        <row r="421">
          <cell r="AC421">
            <v>3157995.1085224873</v>
          </cell>
        </row>
        <row r="422">
          <cell r="AC422">
            <v>5556100.8391686156</v>
          </cell>
        </row>
        <row r="423">
          <cell r="AC423">
            <v>1081739.947682109</v>
          </cell>
        </row>
        <row r="424">
          <cell r="AC424">
            <v>1680383.724534</v>
          </cell>
        </row>
        <row r="425">
          <cell r="AC425">
            <v>241.65509269014359</v>
          </cell>
        </row>
        <row r="426">
          <cell r="AC426">
            <v>2869206.5901184115</v>
          </cell>
        </row>
        <row r="427">
          <cell r="AC427">
            <v>91117.991906352574</v>
          </cell>
        </row>
        <row r="428">
          <cell r="AC428">
            <v>45440.704293606352</v>
          </cell>
        </row>
        <row r="429">
          <cell r="AC429">
            <v>709280.66919635807</v>
          </cell>
        </row>
        <row r="430">
          <cell r="AC430">
            <v>49458388.473126017</v>
          </cell>
        </row>
        <row r="431">
          <cell r="AC431">
            <v>4821973.7859543012</v>
          </cell>
        </row>
        <row r="432">
          <cell r="AC432">
            <v>219740.67948116572</v>
          </cell>
        </row>
        <row r="433">
          <cell r="AC433">
            <v>4.2193120000000004</v>
          </cell>
        </row>
        <row r="434">
          <cell r="AC434">
            <v>36227731.574152254</v>
          </cell>
        </row>
        <row r="435">
          <cell r="AC435">
            <v>99320.243095649013</v>
          </cell>
        </row>
        <row r="436">
          <cell r="AC436">
            <v>28938.943198696208</v>
          </cell>
        </row>
        <row r="437">
          <cell r="AC437">
            <v>455053.85402800003</v>
          </cell>
        </row>
        <row r="438">
          <cell r="AC438">
            <v>10793.975095375557</v>
          </cell>
        </row>
        <row r="439">
          <cell r="AC439">
            <v>49350871.348954245</v>
          </cell>
        </row>
        <row r="440">
          <cell r="AC440">
            <v>1.5822419999999999</v>
          </cell>
        </row>
        <row r="441">
          <cell r="AC441">
            <v>2296365.4074199065</v>
          </cell>
        </row>
        <row r="442">
          <cell r="AC442">
            <v>147886.94993395577</v>
          </cell>
        </row>
        <row r="443">
          <cell r="AC443">
            <v>26665.893629305832</v>
          </cell>
        </row>
        <row r="444">
          <cell r="AC444">
            <v>1552345.1777814268</v>
          </cell>
        </row>
        <row r="445">
          <cell r="AC445">
            <v>3064756.8689819998</v>
          </cell>
        </row>
        <row r="446">
          <cell r="AC446">
            <v>11092.565433718801</v>
          </cell>
        </row>
        <row r="447">
          <cell r="AC447">
            <v>416613.37979780755</v>
          </cell>
        </row>
        <row r="448">
          <cell r="AC448">
            <v>151846.81171824751</v>
          </cell>
        </row>
        <row r="449">
          <cell r="AC449">
            <v>4881.1345327202962</v>
          </cell>
        </row>
        <row r="450">
          <cell r="AC450">
            <v>2006.417944314358</v>
          </cell>
        </row>
        <row r="451">
          <cell r="AC451">
            <v>10862863.616267821</v>
          </cell>
        </row>
        <row r="452">
          <cell r="AC452">
            <v>420957.20467381802</v>
          </cell>
        </row>
        <row r="453">
          <cell r="AC453">
            <v>5032691.3583273143</v>
          </cell>
        </row>
        <row r="454">
          <cell r="AC454">
            <v>36077871.125616908</v>
          </cell>
        </row>
        <row r="455">
          <cell r="AC455">
            <v>1056456.9939964279</v>
          </cell>
        </row>
        <row r="456">
          <cell r="AC456">
            <v>14927941.132897949</v>
          </cell>
        </row>
        <row r="457">
          <cell r="AC457">
            <v>10340086.977496546</v>
          </cell>
        </row>
        <row r="458">
          <cell r="AC458">
            <v>2546928.1788822152</v>
          </cell>
        </row>
        <row r="459">
          <cell r="AC459">
            <v>63546.637528510226</v>
          </cell>
        </row>
        <row r="460">
          <cell r="AC460">
            <v>16572.085019911869</v>
          </cell>
        </row>
        <row r="461">
          <cell r="AC461">
            <v>7.9112099999999996</v>
          </cell>
        </row>
        <row r="462">
          <cell r="AC462">
            <v>113399.18813162502</v>
          </cell>
        </row>
        <row r="463">
          <cell r="AC463">
            <v>383573.16183465283</v>
          </cell>
        </row>
        <row r="464">
          <cell r="AC464">
            <v>372520.61910231278</v>
          </cell>
        </row>
        <row r="465">
          <cell r="AC465">
            <v>496383.12921558268</v>
          </cell>
        </row>
        <row r="466">
          <cell r="AC466">
            <v>16128.538229533153</v>
          </cell>
        </row>
        <row r="467">
          <cell r="AC467">
            <v>9513.8639154279062</v>
          </cell>
        </row>
        <row r="468">
          <cell r="AC468">
            <v>166584.23931400001</v>
          </cell>
        </row>
        <row r="469">
          <cell r="AC469">
            <v>2570.0884219999998</v>
          </cell>
        </row>
        <row r="470">
          <cell r="AC470">
            <v>3017.705262420744</v>
          </cell>
        </row>
        <row r="471">
          <cell r="AC471">
            <v>146932.26314801941</v>
          </cell>
        </row>
        <row r="472">
          <cell r="AC472">
            <v>1029681.0130471188</v>
          </cell>
        </row>
        <row r="473">
          <cell r="AC473">
            <v>219269.17306115132</v>
          </cell>
        </row>
        <row r="474">
          <cell r="AC474">
            <v>50870.223897133677</v>
          </cell>
        </row>
        <row r="475">
          <cell r="AC475">
            <v>639594.79895503575</v>
          </cell>
        </row>
        <row r="476">
          <cell r="AC476">
            <v>9555309.6772683393</v>
          </cell>
        </row>
        <row r="477">
          <cell r="AC477">
            <v>7256314.4060928002</v>
          </cell>
        </row>
        <row r="478">
          <cell r="AC478">
            <v>67517.059934852703</v>
          </cell>
        </row>
        <row r="479">
          <cell r="AC479">
            <v>82013.404414000004</v>
          </cell>
        </row>
        <row r="480">
          <cell r="AC480">
            <v>116352.45203599505</v>
          </cell>
        </row>
        <row r="481">
          <cell r="AC481">
            <v>3606504.4592319317</v>
          </cell>
        </row>
        <row r="482">
          <cell r="AC482">
            <v>72496.527807043065</v>
          </cell>
        </row>
        <row r="483">
          <cell r="AC483">
            <v>1023699.0053143656</v>
          </cell>
        </row>
        <row r="484">
          <cell r="AC484">
            <v>42841.56951889459</v>
          </cell>
        </row>
        <row r="485">
          <cell r="AC485">
            <v>21019.407630869922</v>
          </cell>
        </row>
        <row r="486">
          <cell r="AC486">
            <v>38.453648583492082</v>
          </cell>
        </row>
        <row r="487">
          <cell r="AC487">
            <v>568771.16880999994</v>
          </cell>
        </row>
        <row r="488">
          <cell r="AC488">
            <v>412693.01637600001</v>
          </cell>
        </row>
        <row r="489">
          <cell r="AC489">
            <v>65250.455101786036</v>
          </cell>
        </row>
        <row r="490">
          <cell r="AC490">
            <v>64826.51450090616</v>
          </cell>
        </row>
        <row r="491">
          <cell r="AC491">
            <v>2205688.0685339998</v>
          </cell>
        </row>
        <row r="492">
          <cell r="AC492">
            <v>171287.51641573865</v>
          </cell>
        </row>
        <row r="493">
          <cell r="AC493">
            <v>83803.599427976966</v>
          </cell>
        </row>
        <row r="494">
          <cell r="AC494">
            <v>35486.523576</v>
          </cell>
        </row>
        <row r="495">
          <cell r="AC495">
            <v>2337.4068260470326</v>
          </cell>
        </row>
        <row r="496">
          <cell r="AC496">
            <v>860776.33518115326</v>
          </cell>
        </row>
        <row r="497">
          <cell r="AC497">
            <v>22972.150786593898</v>
          </cell>
        </row>
        <row r="498">
          <cell r="AC498">
            <v>7471861.2019045493</v>
          </cell>
        </row>
        <row r="499">
          <cell r="AC499">
            <v>1714857.0858159999</v>
          </cell>
        </row>
        <row r="500">
          <cell r="AC500">
            <v>3934544.6840871489</v>
          </cell>
        </row>
        <row r="501">
          <cell r="AC501">
            <v>5169.3306062248375</v>
          </cell>
        </row>
        <row r="502">
          <cell r="AC502">
            <v>8483.4541900000004</v>
          </cell>
        </row>
        <row r="503">
          <cell r="AC503">
            <v>5866.5173782890161</v>
          </cell>
        </row>
        <row r="504">
          <cell r="AC504">
            <v>77633.231144000005</v>
          </cell>
        </row>
        <row r="505">
          <cell r="AC505">
            <v>6032534.8292384744</v>
          </cell>
        </row>
        <row r="506">
          <cell r="AC506">
            <v>72959.252558601613</v>
          </cell>
        </row>
        <row r="507">
          <cell r="AC507">
            <v>2225783.0718070217</v>
          </cell>
        </row>
        <row r="508">
          <cell r="AC508">
            <v>27359.53324721273</v>
          </cell>
        </row>
        <row r="509">
          <cell r="AC509">
            <v>143203.01789045546</v>
          </cell>
        </row>
        <row r="510">
          <cell r="AC510">
            <v>403396.0238757105</v>
          </cell>
        </row>
        <row r="511">
          <cell r="AC511">
            <v>1782.5220548251955</v>
          </cell>
        </row>
        <row r="512">
          <cell r="AC512">
            <v>130075.47790458922</v>
          </cell>
        </row>
        <row r="513">
          <cell r="AC513">
            <v>737467.66633314406</v>
          </cell>
        </row>
        <row r="514">
          <cell r="AC514">
            <v>97925.505369320104</v>
          </cell>
        </row>
        <row r="515">
          <cell r="AC515">
            <v>268995034.27281082</v>
          </cell>
        </row>
        <row r="516">
          <cell r="AC516">
            <v>994.66429509745535</v>
          </cell>
        </row>
        <row r="517">
          <cell r="AC517">
            <v>8668399.6863410398</v>
          </cell>
        </row>
        <row r="518">
          <cell r="AC518">
            <v>304.31787799999995</v>
          </cell>
        </row>
        <row r="519">
          <cell r="AC519">
            <v>4734493.6870980002</v>
          </cell>
        </row>
        <row r="520">
          <cell r="AC520">
            <v>148233.62057309892</v>
          </cell>
        </row>
        <row r="521">
          <cell r="AC521">
            <v>147936.98992999998</v>
          </cell>
        </row>
        <row r="522">
          <cell r="AC522">
            <v>32957017.308099996</v>
          </cell>
        </row>
        <row r="523">
          <cell r="AC523">
            <v>113249.71998170186</v>
          </cell>
        </row>
        <row r="524">
          <cell r="AC524">
            <v>3538.9479399999996</v>
          </cell>
        </row>
        <row r="525">
          <cell r="AC525">
            <v>32167400.788182344</v>
          </cell>
        </row>
        <row r="526">
          <cell r="AC526">
            <v>7349.5965536070216</v>
          </cell>
        </row>
        <row r="527">
          <cell r="AC527">
            <v>2752743.580229308</v>
          </cell>
        </row>
        <row r="528">
          <cell r="AC528">
            <v>2692.975884</v>
          </cell>
        </row>
        <row r="529">
          <cell r="AC529">
            <v>5548589.1979474705</v>
          </cell>
        </row>
        <row r="530">
          <cell r="AC530">
            <v>1254762.7431334071</v>
          </cell>
        </row>
        <row r="531">
          <cell r="AC531">
            <v>36939.21846484299</v>
          </cell>
        </row>
        <row r="532">
          <cell r="AC532">
            <v>284384.78485131124</v>
          </cell>
        </row>
        <row r="533">
          <cell r="AC533">
            <v>180772.62797363708</v>
          </cell>
        </row>
        <row r="534">
          <cell r="AC534">
            <v>440135.37050517672</v>
          </cell>
        </row>
        <row r="535">
          <cell r="AC535">
            <v>4922.9020796050108</v>
          </cell>
        </row>
        <row r="536">
          <cell r="AC536">
            <v>1032514.046084385</v>
          </cell>
        </row>
        <row r="537">
          <cell r="AC537">
            <v>198467.90545684192</v>
          </cell>
        </row>
        <row r="538">
          <cell r="AC538">
            <v>15491752.763271835</v>
          </cell>
        </row>
        <row r="539">
          <cell r="AC539">
            <v>12219227.233246</v>
          </cell>
        </row>
        <row r="540">
          <cell r="AC540">
            <v>3901807.9862518017</v>
          </cell>
        </row>
        <row r="541">
          <cell r="AC541">
            <v>255078.58557965019</v>
          </cell>
        </row>
        <row r="542">
          <cell r="AC542">
            <v>34080.802283977006</v>
          </cell>
        </row>
        <row r="543">
          <cell r="AC543">
            <v>6852577.364320308</v>
          </cell>
        </row>
        <row r="544">
          <cell r="AC544">
            <v>566.84527914971954</v>
          </cell>
        </row>
        <row r="545">
          <cell r="AC545">
            <v>23232.601275382163</v>
          </cell>
        </row>
        <row r="546">
          <cell r="AC546">
            <v>1985417.656108398</v>
          </cell>
        </row>
        <row r="547">
          <cell r="AC547">
            <v>1790.0377236306933</v>
          </cell>
        </row>
        <row r="548">
          <cell r="AC548">
            <v>1044703.9046426893</v>
          </cell>
        </row>
        <row r="549">
          <cell r="AC549">
            <v>198157.17600591775</v>
          </cell>
        </row>
        <row r="550">
          <cell r="AC550">
            <v>2563931.2961596046</v>
          </cell>
        </row>
        <row r="551">
          <cell r="AC551">
            <v>316932.14576122636</v>
          </cell>
        </row>
        <row r="552">
          <cell r="AC552">
            <v>1170422.132388341</v>
          </cell>
        </row>
        <row r="553">
          <cell r="AC553">
            <v>9605.3424250022999</v>
          </cell>
        </row>
        <row r="554">
          <cell r="AC554">
            <v>85018.736702701601</v>
          </cell>
        </row>
        <row r="555">
          <cell r="AC555">
            <v>12603.058932842501</v>
          </cell>
        </row>
        <row r="556">
          <cell r="AC556">
            <v>107640.93511432569</v>
          </cell>
        </row>
        <row r="557">
          <cell r="AC557">
            <v>1012883.8382648068</v>
          </cell>
        </row>
        <row r="558">
          <cell r="AC558">
            <v>154543.80188851774</v>
          </cell>
        </row>
        <row r="559">
          <cell r="AC559">
            <v>836714.35805799998</v>
          </cell>
        </row>
        <row r="560">
          <cell r="AC560">
            <v>11921.138642</v>
          </cell>
        </row>
        <row r="561">
          <cell r="AC561">
            <v>36367.599751763584</v>
          </cell>
        </row>
        <row r="562">
          <cell r="AC562">
            <v>5062.2266824276003</v>
          </cell>
        </row>
        <row r="563">
          <cell r="AC563">
            <v>4938.4157398764773</v>
          </cell>
        </row>
        <row r="564">
          <cell r="AC564">
            <v>2377673.0975819007</v>
          </cell>
        </row>
        <row r="565">
          <cell r="AC565">
            <v>2747184.3197389524</v>
          </cell>
        </row>
        <row r="566">
          <cell r="AC566">
            <v>5290.1581525699085</v>
          </cell>
        </row>
        <row r="567">
          <cell r="AC567">
            <v>5560.7521884587477</v>
          </cell>
        </row>
        <row r="568">
          <cell r="AC568">
            <v>3350.6522790160529</v>
          </cell>
        </row>
        <row r="569">
          <cell r="AC569">
            <v>5974103.8211844806</v>
          </cell>
        </row>
        <row r="570">
          <cell r="AC570">
            <v>1491722.865214088</v>
          </cell>
        </row>
        <row r="571">
          <cell r="AC571">
            <v>254201165.77205431</v>
          </cell>
        </row>
        <row r="572">
          <cell r="AC572">
            <v>1698031.1828313372</v>
          </cell>
        </row>
        <row r="573">
          <cell r="AC573">
            <v>1491698.1030255777</v>
          </cell>
        </row>
        <row r="574">
          <cell r="AC574">
            <v>422.15056315623849</v>
          </cell>
        </row>
        <row r="575">
          <cell r="AC575">
            <v>22599599.782042503</v>
          </cell>
        </row>
        <row r="576">
          <cell r="AC576">
            <v>696411.15836400003</v>
          </cell>
        </row>
        <row r="577">
          <cell r="AC577">
            <v>4433.7890690020395</v>
          </cell>
        </row>
        <row r="578">
          <cell r="AC578">
            <v>5071.7735502869646</v>
          </cell>
        </row>
        <row r="579">
          <cell r="AC579">
            <v>5071.7735502869646</v>
          </cell>
        </row>
        <row r="580">
          <cell r="AC580">
            <v>8957743.472366048</v>
          </cell>
        </row>
        <row r="581">
          <cell r="AC581">
            <v>66531.693857999999</v>
          </cell>
        </row>
        <row r="582">
          <cell r="AC582">
            <v>99.645433282108584</v>
          </cell>
        </row>
        <row r="583">
          <cell r="AC583">
            <v>443596.40844381665</v>
          </cell>
        </row>
        <row r="584">
          <cell r="AC584">
            <v>5556.8248720170377</v>
          </cell>
        </row>
        <row r="585">
          <cell r="AC585">
            <v>25102.295677714425</v>
          </cell>
        </row>
        <row r="586">
          <cell r="AC586">
            <v>298339.62060511555</v>
          </cell>
        </row>
        <row r="587">
          <cell r="AC587">
            <v>1613.71900785307</v>
          </cell>
        </row>
        <row r="588">
          <cell r="AC588">
            <v>5255700.0243179994</v>
          </cell>
        </row>
        <row r="589">
          <cell r="AC589">
            <v>8255711.5609315345</v>
          </cell>
        </row>
        <row r="590">
          <cell r="AC590">
            <v>6.8282179727696217</v>
          </cell>
        </row>
        <row r="591">
          <cell r="AC591">
            <v>52806.112847105454</v>
          </cell>
        </row>
        <row r="592">
          <cell r="AC592">
            <v>789738.68811886921</v>
          </cell>
        </row>
        <row r="593">
          <cell r="AC593">
            <v>71099336.429750234</v>
          </cell>
        </row>
        <row r="594">
          <cell r="AC594">
            <v>22224.698546</v>
          </cell>
        </row>
        <row r="595">
          <cell r="AC595">
            <v>779565.00871661422</v>
          </cell>
        </row>
        <row r="596">
          <cell r="AC596">
            <v>17.968994665183214</v>
          </cell>
        </row>
        <row r="597">
          <cell r="AC597">
            <v>139.02626320198385</v>
          </cell>
        </row>
        <row r="598">
          <cell r="AC598">
            <v>284730.58000630705</v>
          </cell>
        </row>
        <row r="599">
          <cell r="AC599">
            <v>1373456.2661722908</v>
          </cell>
        </row>
        <row r="600">
          <cell r="AC600">
            <v>10164499.790468646</v>
          </cell>
        </row>
        <row r="601">
          <cell r="AC601">
            <v>2983.3962060511553</v>
          </cell>
        </row>
        <row r="602">
          <cell r="AC602">
            <v>6195815.2085767929</v>
          </cell>
        </row>
        <row r="603">
          <cell r="AC603">
            <v>269153.25853105972</v>
          </cell>
        </row>
        <row r="604">
          <cell r="AC604">
            <v>2385175.444021258</v>
          </cell>
        </row>
        <row r="605">
          <cell r="AC605">
            <v>164471.35110377354</v>
          </cell>
        </row>
        <row r="606">
          <cell r="AC606">
            <v>25642649.591912892</v>
          </cell>
        </row>
        <row r="607">
          <cell r="AC607">
            <v>60243.719588790977</v>
          </cell>
        </row>
        <row r="608">
          <cell r="AC608">
            <v>1818801.8398117146</v>
          </cell>
        </row>
        <row r="609">
          <cell r="AC609">
            <v>104318.92343888774</v>
          </cell>
        </row>
        <row r="610">
          <cell r="AC610">
            <v>225813.25883601196</v>
          </cell>
        </row>
        <row r="611">
          <cell r="AC611">
            <v>1579744.6885378007</v>
          </cell>
        </row>
        <row r="612">
          <cell r="AC612">
            <v>15886732.176994983</v>
          </cell>
        </row>
        <row r="613">
          <cell r="AC613">
            <v>2917302.6431815396</v>
          </cell>
        </row>
        <row r="614">
          <cell r="AC614">
            <v>2429696.9639437795</v>
          </cell>
        </row>
        <row r="615">
          <cell r="AC615">
            <v>5734176.7115768818</v>
          </cell>
        </row>
        <row r="616">
          <cell r="AC616">
            <v>183.01265800000002</v>
          </cell>
        </row>
        <row r="617">
          <cell r="AC617">
            <v>149.76648954376805</v>
          </cell>
        </row>
        <row r="618">
          <cell r="AC618">
            <v>900.29569800000002</v>
          </cell>
        </row>
        <row r="619">
          <cell r="AC619">
            <v>900052.14955457556</v>
          </cell>
        </row>
        <row r="620">
          <cell r="AC620">
            <v>1273038.2242675428</v>
          </cell>
        </row>
        <row r="621">
          <cell r="AC621">
            <v>224239.91415123089</v>
          </cell>
        </row>
        <row r="622">
          <cell r="AC622">
            <v>1135998.397214639</v>
          </cell>
        </row>
        <row r="623">
          <cell r="AC623">
            <v>1135998.397214639</v>
          </cell>
        </row>
        <row r="624">
          <cell r="AC624">
            <v>2461732.6724043568</v>
          </cell>
        </row>
        <row r="625">
          <cell r="AC625">
            <v>2375082.9129958074</v>
          </cell>
        </row>
        <row r="626">
          <cell r="AC626">
            <v>29.828531144204138</v>
          </cell>
        </row>
        <row r="627">
          <cell r="AC627">
            <v>10964315.766308</v>
          </cell>
        </row>
        <row r="628">
          <cell r="AC628">
            <v>165148373.20481274</v>
          </cell>
        </row>
        <row r="629">
          <cell r="AC629">
            <v>492021.7023019566</v>
          </cell>
        </row>
        <row r="630">
          <cell r="AC630">
            <v>164698.38755505404</v>
          </cell>
        </row>
        <row r="631">
          <cell r="AC631">
            <v>1798339.8611306828</v>
          </cell>
        </row>
        <row r="632">
          <cell r="AC632">
            <v>477343.3929681849</v>
          </cell>
        </row>
        <row r="633">
          <cell r="AC633">
            <v>560430854.77960002</v>
          </cell>
        </row>
        <row r="634">
          <cell r="AC634">
            <v>131853500</v>
          </cell>
        </row>
        <row r="635">
          <cell r="AC635">
            <v>8738754.7382539995</v>
          </cell>
        </row>
        <row r="636">
          <cell r="AC636">
            <v>7283955.4749720003</v>
          </cell>
        </row>
        <row r="637">
          <cell r="AC637">
            <v>1593735.4058879998</v>
          </cell>
        </row>
        <row r="638">
          <cell r="AC638">
            <v>59382193.616290003</v>
          </cell>
        </row>
        <row r="639">
          <cell r="AC639">
            <v>904010.27480200003</v>
          </cell>
        </row>
        <row r="640">
          <cell r="AC640">
            <v>2487082.9518519999</v>
          </cell>
        </row>
        <row r="641">
          <cell r="AC641">
            <v>34072009.248865999</v>
          </cell>
        </row>
        <row r="642">
          <cell r="AC642">
            <v>2983396.2060511555</v>
          </cell>
        </row>
        <row r="643">
          <cell r="AC643">
            <v>22665038.787784509</v>
          </cell>
        </row>
        <row r="644">
          <cell r="AC644">
            <v>8340138.988506197</v>
          </cell>
        </row>
        <row r="645">
          <cell r="AC645">
            <v>14171131.978742989</v>
          </cell>
        </row>
        <row r="646">
          <cell r="AC646">
            <v>751372.21290905133</v>
          </cell>
        </row>
        <row r="647">
          <cell r="AC647">
            <v>6075530.3420016011</v>
          </cell>
        </row>
        <row r="648">
          <cell r="AC648">
            <v>1432030.1789045546</v>
          </cell>
        </row>
        <row r="649">
          <cell r="AC649">
            <v>53742960.713767365</v>
          </cell>
        </row>
        <row r="650">
          <cell r="AC650">
            <v>67091415.520238951</v>
          </cell>
        </row>
        <row r="651">
          <cell r="AC651">
            <v>1551366.0271466007</v>
          </cell>
        </row>
        <row r="652">
          <cell r="AC652">
            <v>924450.6620672826</v>
          </cell>
        </row>
        <row r="653">
          <cell r="AC653">
            <v>12401227.406069212</v>
          </cell>
        </row>
        <row r="654">
          <cell r="AC654">
            <v>1664597.5484114459</v>
          </cell>
        </row>
        <row r="655">
          <cell r="AC655">
            <v>3417785.5554634775</v>
          </cell>
        </row>
        <row r="656">
          <cell r="AC656">
            <v>103523265.69269605</v>
          </cell>
        </row>
        <row r="657">
          <cell r="AC657">
            <v>491155.92072296049</v>
          </cell>
        </row>
        <row r="658">
          <cell r="AC658">
            <v>3010576.0387697518</v>
          </cell>
        </row>
        <row r="659">
          <cell r="AC659">
            <v>1525863.4167262439</v>
          </cell>
        </row>
        <row r="660">
          <cell r="AC660">
            <v>918460.00571830873</v>
          </cell>
        </row>
        <row r="661">
          <cell r="AC661">
            <v>2489466.6218754291</v>
          </cell>
        </row>
        <row r="662">
          <cell r="AC662">
            <v>1179510.4642000489</v>
          </cell>
        </row>
        <row r="663">
          <cell r="AC663">
            <v>155763115.91793081</v>
          </cell>
        </row>
        <row r="664">
          <cell r="AC664">
            <v>145668.53029245415</v>
          </cell>
        </row>
        <row r="665">
          <cell r="AC665">
            <v>3066198.876052002</v>
          </cell>
        </row>
        <row r="666">
          <cell r="AC666">
            <v>18145132.79651</v>
          </cell>
        </row>
        <row r="667">
          <cell r="AC667">
            <v>2203237.799829158</v>
          </cell>
        </row>
        <row r="668">
          <cell r="AC668">
            <v>705341.69118550874</v>
          </cell>
        </row>
        <row r="669">
          <cell r="AC669">
            <v>3662541.8377875546</v>
          </cell>
        </row>
        <row r="670">
          <cell r="AC670">
            <v>1114143.6446970131</v>
          </cell>
        </row>
        <row r="671">
          <cell r="AC671">
            <v>9163362.7848701496</v>
          </cell>
        </row>
        <row r="672">
          <cell r="AC672">
            <v>2322794.7067319099</v>
          </cell>
        </row>
        <row r="673">
          <cell r="AC673">
            <v>2193684.22100819</v>
          </cell>
        </row>
        <row r="674">
          <cell r="AC674">
            <v>1845949</v>
          </cell>
        </row>
        <row r="675">
          <cell r="AC675">
            <v>11933584.824204622</v>
          </cell>
        </row>
        <row r="676">
          <cell r="AC676">
            <v>1845949</v>
          </cell>
        </row>
        <row r="677">
          <cell r="AC677">
            <v>36781729.999952003</v>
          </cell>
        </row>
        <row r="678">
          <cell r="AC678">
            <v>1297288.9676733224</v>
          </cell>
        </row>
        <row r="679">
          <cell r="AC679">
            <v>3016316.0027379999</v>
          </cell>
        </row>
        <row r="680">
          <cell r="AC680">
            <v>2637070</v>
          </cell>
        </row>
        <row r="681">
          <cell r="AC681">
            <v>1512084.5443203871</v>
          </cell>
        </row>
        <row r="682">
          <cell r="AC682">
            <v>11933584.824204622</v>
          </cell>
        </row>
        <row r="683">
          <cell r="AC683">
            <v>4256091.845439516</v>
          </cell>
        </row>
        <row r="684">
          <cell r="AC684">
            <v>5447027.244651488</v>
          </cell>
        </row>
        <row r="685">
          <cell r="AC685">
            <v>9075483.5019774791</v>
          </cell>
        </row>
        <row r="686">
          <cell r="AC686">
            <v>16692847.025228487</v>
          </cell>
        </row>
        <row r="687">
          <cell r="AC687">
            <v>30880170.394342002</v>
          </cell>
        </row>
        <row r="688">
          <cell r="AC688">
            <v>54848118.667431362</v>
          </cell>
        </row>
        <row r="689">
          <cell r="AC689">
            <v>11005773.119834818</v>
          </cell>
        </row>
        <row r="690">
          <cell r="AC690">
            <v>24035976.470879652</v>
          </cell>
        </row>
        <row r="691">
          <cell r="AC691">
            <v>68017913.090443209</v>
          </cell>
        </row>
        <row r="692">
          <cell r="AC692">
            <v>65338465.289864548</v>
          </cell>
        </row>
        <row r="693">
          <cell r="AC693">
            <v>64499743.114457376</v>
          </cell>
        </row>
        <row r="694">
          <cell r="AC694">
            <v>43395353.489454217</v>
          </cell>
        </row>
        <row r="695">
          <cell r="AC695">
            <v>338166781.10600001</v>
          </cell>
        </row>
        <row r="696">
          <cell r="AC696">
            <v>374497299.14301753</v>
          </cell>
        </row>
        <row r="697">
          <cell r="AC697">
            <v>392434363.79914951</v>
          </cell>
        </row>
        <row r="698">
          <cell r="AC698">
            <v>14113020.594255999</v>
          </cell>
        </row>
        <row r="699">
          <cell r="AC699">
            <v>6723254.79519</v>
          </cell>
        </row>
        <row r="700">
          <cell r="AC700">
            <v>115920825.90814878</v>
          </cell>
        </row>
        <row r="701">
          <cell r="AC701">
            <v>7786136.6333442861</v>
          </cell>
        </row>
        <row r="702">
          <cell r="AC702">
            <v>5966792.4121023109</v>
          </cell>
        </row>
        <row r="703">
          <cell r="AC703">
            <v>8950188.6181534659</v>
          </cell>
        </row>
        <row r="704">
          <cell r="AC704">
            <v>2225716.0877700001</v>
          </cell>
        </row>
        <row r="705">
          <cell r="AC705">
            <v>2999382.4362816601</v>
          </cell>
        </row>
        <row r="706">
          <cell r="AC706">
            <v>61629507.126501746</v>
          </cell>
        </row>
        <row r="707">
          <cell r="AC707">
            <v>2996163.0534357098</v>
          </cell>
        </row>
        <row r="708">
          <cell r="AC708">
            <v>136724566.46554375</v>
          </cell>
        </row>
        <row r="709">
          <cell r="AC709">
            <v>30060579.941304337</v>
          </cell>
        </row>
        <row r="710">
          <cell r="AC710">
            <v>3985807.3627099996</v>
          </cell>
        </row>
        <row r="711">
          <cell r="AC711">
            <v>5565954.933102482</v>
          </cell>
        </row>
        <row r="712">
          <cell r="AC712">
            <v>93816950.253957644</v>
          </cell>
        </row>
        <row r="713">
          <cell r="AC713">
            <v>1398670.6126713043</v>
          </cell>
        </row>
      </sheetData>
      <sheetData sheetId="2" refreshError="1"/>
      <sheetData sheetId="3">
        <row r="15">
          <cell r="Q15">
            <v>267754849.70859998</v>
          </cell>
        </row>
        <row r="16">
          <cell r="Q16">
            <v>292676005.07099998</v>
          </cell>
        </row>
        <row r="17">
          <cell r="Q17">
            <v>131853500</v>
          </cell>
        </row>
        <row r="18">
          <cell r="Q18">
            <v>2983396.2060511555</v>
          </cell>
        </row>
        <row r="19">
          <cell r="Q19">
            <v>1845949</v>
          </cell>
        </row>
        <row r="20">
          <cell r="Q20">
            <v>11933584.824204622</v>
          </cell>
        </row>
        <row r="21">
          <cell r="Q21">
            <v>1845949</v>
          </cell>
        </row>
        <row r="22">
          <cell r="Q22">
            <v>2637070</v>
          </cell>
        </row>
        <row r="23">
          <cell r="Q23">
            <v>70467221.70768708</v>
          </cell>
        </row>
        <row r="24">
          <cell r="Q24">
            <v>11933584.824204622</v>
          </cell>
        </row>
        <row r="25">
          <cell r="Q25">
            <v>89738171.161053911</v>
          </cell>
        </row>
        <row r="26">
          <cell r="Q26">
            <v>29595290.364027463</v>
          </cell>
        </row>
        <row r="27">
          <cell r="Q27">
            <v>8300058.3257947778</v>
          </cell>
        </row>
        <row r="28">
          <cell r="Q28">
            <v>127184805.65262207</v>
          </cell>
        </row>
        <row r="29">
          <cell r="Q29">
            <v>37373506.677123927</v>
          </cell>
        </row>
        <row r="30">
          <cell r="Q30">
            <v>31172910.277787313</v>
          </cell>
        </row>
        <row r="31">
          <cell r="Q31">
            <v>596679241.21023107</v>
          </cell>
        </row>
        <row r="32">
          <cell r="Q32">
            <v>10298832.873098891</v>
          </cell>
        </row>
        <row r="33">
          <cell r="Q33">
            <v>596679241.21023107</v>
          </cell>
        </row>
        <row r="34">
          <cell r="Q34">
            <v>90009011.028790146</v>
          </cell>
        </row>
        <row r="35">
          <cell r="Q35">
            <v>56492141.820587017</v>
          </cell>
        </row>
        <row r="36">
          <cell r="Q36">
            <v>32175092.731324017</v>
          </cell>
        </row>
        <row r="37">
          <cell r="Q37">
            <v>75877054.622308031</v>
          </cell>
        </row>
      </sheetData>
      <sheetData sheetId="4">
        <row r="3">
          <cell r="D3" t="str">
            <v>Data</v>
          </cell>
          <cell r="L3" t="str">
            <v>Data</v>
          </cell>
        </row>
        <row r="4">
          <cell r="C4" t="str">
            <v>CCY/BOM</v>
          </cell>
          <cell r="D4" t="str">
            <v>Min of Interest rate</v>
          </cell>
          <cell r="E4" t="str">
            <v>Max of Interest rate</v>
          </cell>
          <cell r="F4" t="str">
            <v>Sum of Calculated annual interest</v>
          </cell>
          <cell r="G4" t="str">
            <v>Sum of WBS Assets</v>
          </cell>
          <cell r="H4" t="str">
            <v>Average Interest</v>
          </cell>
          <cell r="I4" t="str">
            <v>Depo in Source Currency</v>
          </cell>
          <cell r="K4" t="str">
            <v>Other ccy</v>
          </cell>
          <cell r="L4" t="str">
            <v>Min of Min of Interest rate</v>
          </cell>
          <cell r="M4" t="str">
            <v>Max of Max of Interest rate</v>
          </cell>
          <cell r="N4" t="str">
            <v>Sum of Sum of Calculated annual interest</v>
          </cell>
          <cell r="O4" t="str">
            <v>Sum of Sum of WBS Assets</v>
          </cell>
          <cell r="P4" t="str">
            <v>Average Interest</v>
          </cell>
          <cell r="S4" t="str">
            <v>conso</v>
          </cell>
          <cell r="T4" t="str">
            <v>Min of Min of Interest rate</v>
          </cell>
          <cell r="U4" t="str">
            <v>Max of Max of Interest rate</v>
          </cell>
          <cell r="V4" t="str">
            <v>Sum of Sum of Calculated annual interest</v>
          </cell>
          <cell r="W4" t="str">
            <v>Sum of Sum of WBS Assets</v>
          </cell>
          <cell r="X4" t="str">
            <v>Average Interest</v>
          </cell>
          <cell r="Y4" t="str">
            <v>Depo in Source Currency</v>
          </cell>
        </row>
        <row r="5">
          <cell r="C5" t="str">
            <v>(blank)</v>
          </cell>
          <cell r="H5" t="e">
            <v>#DIV/0!</v>
          </cell>
          <cell r="I5" t="e">
            <v>#N/A</v>
          </cell>
          <cell r="K5" t="str">
            <v>(blank)</v>
          </cell>
          <cell r="L5">
            <v>2.4</v>
          </cell>
          <cell r="M5">
            <v>5.59</v>
          </cell>
          <cell r="N5">
            <v>2177584.9499438205</v>
          </cell>
          <cell r="O5">
            <v>-48870649.400598526</v>
          </cell>
          <cell r="P5">
            <v>4.4558134108141223</v>
          </cell>
          <cell r="S5" t="str">
            <v>(blan</v>
          </cell>
          <cell r="X5" t="e">
            <v>#DIV/0!</v>
          </cell>
          <cell r="Y5" t="e">
            <v>#N/A</v>
          </cell>
        </row>
        <row r="6">
          <cell r="C6" t="str">
            <v>GBPAJ1</v>
          </cell>
          <cell r="D6">
            <v>5.07</v>
          </cell>
          <cell r="E6">
            <v>5.07</v>
          </cell>
          <cell r="F6">
            <v>538738.90980000002</v>
          </cell>
          <cell r="G6">
            <v>-10626014</v>
          </cell>
          <cell r="H6">
            <v>5.07</v>
          </cell>
          <cell r="I6">
            <v>10626014</v>
          </cell>
          <cell r="K6" t="str">
            <v>AJTRUE</v>
          </cell>
          <cell r="L6">
            <v>5.07</v>
          </cell>
          <cell r="M6">
            <v>5.07</v>
          </cell>
          <cell r="N6">
            <v>538738.90980000002</v>
          </cell>
          <cell r="O6">
            <v>-10626014</v>
          </cell>
          <cell r="P6">
            <v>5.07</v>
          </cell>
          <cell r="S6" t="str">
            <v>GBPAB</v>
          </cell>
          <cell r="T6">
            <v>5.59</v>
          </cell>
          <cell r="U6">
            <v>5.59</v>
          </cell>
          <cell r="V6">
            <v>139750</v>
          </cell>
          <cell r="W6">
            <v>-2500000</v>
          </cell>
          <cell r="X6">
            <v>5.59</v>
          </cell>
          <cell r="Y6">
            <v>2500000</v>
          </cell>
        </row>
        <row r="7">
          <cell r="C7" t="str">
            <v>GBPAB17</v>
          </cell>
          <cell r="D7">
            <v>5.59</v>
          </cell>
          <cell r="E7">
            <v>5.59</v>
          </cell>
          <cell r="F7">
            <v>139750</v>
          </cell>
          <cell r="G7">
            <v>-2500000</v>
          </cell>
          <cell r="H7">
            <v>5.59</v>
          </cell>
          <cell r="I7">
            <v>2500000</v>
          </cell>
          <cell r="K7" t="str">
            <v>anFALSE</v>
          </cell>
          <cell r="P7" t="e">
            <v>#DIV/0!</v>
          </cell>
          <cell r="S7" t="str">
            <v>GBPAH</v>
          </cell>
          <cell r="T7">
            <v>5.3</v>
          </cell>
          <cell r="U7">
            <v>5.3</v>
          </cell>
          <cell r="V7">
            <v>6360</v>
          </cell>
          <cell r="W7">
            <v>-120000</v>
          </cell>
          <cell r="X7">
            <v>5.3</v>
          </cell>
          <cell r="Y7">
            <v>120000</v>
          </cell>
        </row>
        <row r="8">
          <cell r="C8" t="str">
            <v>USDAG7</v>
          </cell>
          <cell r="D8">
            <v>4.21</v>
          </cell>
          <cell r="E8">
            <v>4.21</v>
          </cell>
          <cell r="F8">
            <v>2381.4494927088331</v>
          </cell>
          <cell r="G8">
            <v>-56566.496263867768</v>
          </cell>
          <cell r="H8">
            <v>4.21</v>
          </cell>
          <cell r="I8">
            <v>100000</v>
          </cell>
          <cell r="K8" t="str">
            <v>ABTRUE</v>
          </cell>
          <cell r="L8">
            <v>2.4</v>
          </cell>
          <cell r="M8">
            <v>5.59</v>
          </cell>
          <cell r="N8">
            <v>248338.68827662594</v>
          </cell>
          <cell r="O8">
            <v>-5223428.8428898724</v>
          </cell>
          <cell r="P8">
            <v>4.7543231801590329</v>
          </cell>
          <cell r="S8" t="str">
            <v>GBPAJ</v>
          </cell>
          <cell r="T8">
            <v>5.07</v>
          </cell>
          <cell r="U8">
            <v>5.07</v>
          </cell>
          <cell r="V8">
            <v>538738.90980000002</v>
          </cell>
          <cell r="W8">
            <v>-10626014</v>
          </cell>
          <cell r="X8">
            <v>5.07</v>
          </cell>
          <cell r="Y8">
            <v>10626014</v>
          </cell>
        </row>
        <row r="9">
          <cell r="C9" t="str">
            <v>GBPAH6</v>
          </cell>
          <cell r="D9">
            <v>5.3</v>
          </cell>
          <cell r="E9">
            <v>5.3</v>
          </cell>
          <cell r="F9">
            <v>6360</v>
          </cell>
          <cell r="G9">
            <v>-120000</v>
          </cell>
          <cell r="H9">
            <v>5.3</v>
          </cell>
          <cell r="I9">
            <v>120000</v>
          </cell>
          <cell r="K9" t="str">
            <v>AGTRUE</v>
          </cell>
          <cell r="L9">
            <v>4.21</v>
          </cell>
          <cell r="M9">
            <v>4.59</v>
          </cell>
          <cell r="N9">
            <v>370910.57678876404</v>
          </cell>
          <cell r="O9">
            <v>-8485986.7535973024</v>
          </cell>
          <cell r="P9">
            <v>4.3708597191897693</v>
          </cell>
          <cell r="S9" t="str">
            <v>USDAE</v>
          </cell>
          <cell r="T9">
            <v>4.1500000000000004</v>
          </cell>
          <cell r="U9">
            <v>4.4000000000000004</v>
          </cell>
          <cell r="V9">
            <v>19345.741722242776</v>
          </cell>
          <cell r="W9">
            <v>-452531.97011094214</v>
          </cell>
          <cell r="X9">
            <v>4.2750000000000004</v>
          </cell>
          <cell r="Y9">
            <v>800000</v>
          </cell>
        </row>
        <row r="10">
          <cell r="C10" t="str">
            <v>USDAE11</v>
          </cell>
          <cell r="D10">
            <v>4.1500000000000004</v>
          </cell>
          <cell r="E10">
            <v>4.4000000000000004</v>
          </cell>
          <cell r="F10">
            <v>19345.741722242776</v>
          </cell>
          <cell r="G10">
            <v>-452531.97011094214</v>
          </cell>
          <cell r="H10">
            <v>4.2750000000000004</v>
          </cell>
          <cell r="I10">
            <v>800000</v>
          </cell>
          <cell r="K10" t="str">
            <v>AHTRUE</v>
          </cell>
          <cell r="L10">
            <v>5.3</v>
          </cell>
          <cell r="M10">
            <v>5.3</v>
          </cell>
          <cell r="N10">
            <v>6360</v>
          </cell>
          <cell r="O10">
            <v>-120000</v>
          </cell>
          <cell r="P10">
            <v>5.3</v>
          </cell>
          <cell r="S10" t="str">
            <v>USDAG</v>
          </cell>
          <cell r="T10">
            <v>4.21</v>
          </cell>
          <cell r="U10">
            <v>4.59</v>
          </cell>
          <cell r="V10">
            <v>370910.57678876404</v>
          </cell>
          <cell r="W10">
            <v>-8485986.7535973024</v>
          </cell>
          <cell r="X10">
            <v>4.3708597191897693</v>
          </cell>
          <cell r="Y10">
            <v>15001789.599999998</v>
          </cell>
        </row>
        <row r="11">
          <cell r="C11" t="str">
            <v>USDAF8</v>
          </cell>
          <cell r="D11">
            <v>3.6</v>
          </cell>
          <cell r="E11">
            <v>3.6</v>
          </cell>
          <cell r="F11">
            <v>48099.215824318948</v>
          </cell>
          <cell r="G11">
            <v>-1336089.328453304</v>
          </cell>
          <cell r="H11">
            <v>3.6</v>
          </cell>
          <cell r="I11">
            <v>2361980</v>
          </cell>
          <cell r="K11" t="str">
            <v>AETRUE</v>
          </cell>
          <cell r="L11">
            <v>4.1500000000000004</v>
          </cell>
          <cell r="M11">
            <v>4.4000000000000004</v>
          </cell>
          <cell r="N11">
            <v>19345.741722242776</v>
          </cell>
          <cell r="O11">
            <v>-452531.97011094214</v>
          </cell>
          <cell r="P11">
            <v>4.2750000000000004</v>
          </cell>
          <cell r="S11" t="str">
            <v>(blank)</v>
          </cell>
          <cell r="T11">
            <v>2.4</v>
          </cell>
          <cell r="U11">
            <v>5.59</v>
          </cell>
          <cell r="V11">
            <v>2177584.9499438205</v>
          </cell>
          <cell r="W11">
            <v>-48870649.400598526</v>
          </cell>
          <cell r="X11">
            <v>4.4558134108141223</v>
          </cell>
          <cell r="Y11" t="e">
            <v>#N/A</v>
          </cell>
        </row>
        <row r="12">
          <cell r="C12" t="str">
            <v>USDAG1</v>
          </cell>
          <cell r="D12">
            <v>4.2300000000000004</v>
          </cell>
          <cell r="E12">
            <v>4.59</v>
          </cell>
          <cell r="F12">
            <v>368529.1272960552</v>
          </cell>
          <cell r="G12">
            <v>-8429420.2573334351</v>
          </cell>
          <cell r="H12">
            <v>4.3719391849687632</v>
          </cell>
          <cell r="I12">
            <v>14901789.6</v>
          </cell>
          <cell r="K12" t="str">
            <v>AFTRUE</v>
          </cell>
          <cell r="L12">
            <v>3.6</v>
          </cell>
          <cell r="M12">
            <v>4.18</v>
          </cell>
          <cell r="N12">
            <v>993891.03335618787</v>
          </cell>
          <cell r="O12">
            <v>-23962687.834000409</v>
          </cell>
          <cell r="P12">
            <v>4.1476608978145029</v>
          </cell>
          <cell r="S12" t="str">
            <v>USDAF</v>
          </cell>
          <cell r="T12">
            <v>3.6</v>
          </cell>
          <cell r="U12">
            <v>4.18</v>
          </cell>
          <cell r="V12">
            <v>993891.03335618787</v>
          </cell>
          <cell r="W12">
            <v>-23962687.834000409</v>
          </cell>
          <cell r="X12">
            <v>4.1476608978145029</v>
          </cell>
          <cell r="Y12">
            <v>42361979.999999993</v>
          </cell>
        </row>
        <row r="13">
          <cell r="C13" t="str">
            <v>EURAB8</v>
          </cell>
          <cell r="D13">
            <v>2.4</v>
          </cell>
          <cell r="E13">
            <v>2.4</v>
          </cell>
          <cell r="F13">
            <v>3776.9456218279124</v>
          </cell>
          <cell r="G13">
            <v>-157372.7342428297</v>
          </cell>
          <cell r="H13">
            <v>2.4</v>
          </cell>
          <cell r="I13">
            <v>230955</v>
          </cell>
          <cell r="K13" t="str">
            <v>Grand Total</v>
          </cell>
          <cell r="L13">
            <v>2.4</v>
          </cell>
          <cell r="M13">
            <v>5.59</v>
          </cell>
          <cell r="N13">
            <v>4355169.8998876419</v>
          </cell>
          <cell r="O13">
            <v>-97741298.801197037</v>
          </cell>
          <cell r="P13">
            <v>4.4558134108141232</v>
          </cell>
          <cell r="S13" t="str">
            <v>EURAB</v>
          </cell>
          <cell r="T13">
            <v>2.4</v>
          </cell>
          <cell r="U13">
            <v>2.4</v>
          </cell>
          <cell r="V13">
            <v>3776.9456218279124</v>
          </cell>
          <cell r="W13">
            <v>-157372.7342428297</v>
          </cell>
          <cell r="X13">
            <v>2.4</v>
          </cell>
          <cell r="Y13">
            <v>230955</v>
          </cell>
        </row>
        <row r="14">
          <cell r="C14" t="str">
            <v>USDAB13</v>
          </cell>
          <cell r="D14">
            <v>4.05</v>
          </cell>
          <cell r="E14">
            <v>4.12</v>
          </cell>
          <cell r="F14">
            <v>104811.74265479803</v>
          </cell>
          <cell r="G14">
            <v>-2566056.1086470429</v>
          </cell>
          <cell r="H14">
            <v>4.0845460199255026</v>
          </cell>
          <cell r="I14">
            <v>4536353.28</v>
          </cell>
          <cell r="S14" t="str">
            <v>USDAB</v>
          </cell>
          <cell r="T14">
            <v>4.05</v>
          </cell>
          <cell r="U14">
            <v>4.12</v>
          </cell>
          <cell r="V14">
            <v>104811.74265479803</v>
          </cell>
          <cell r="W14">
            <v>-2566056.1086470429</v>
          </cell>
          <cell r="X14">
            <v>4.0845460199255026</v>
          </cell>
          <cell r="Y14">
            <v>4536353.28</v>
          </cell>
        </row>
        <row r="15">
          <cell r="C15" t="str">
            <v>USDAF9</v>
          </cell>
          <cell r="D15">
            <v>4.18</v>
          </cell>
          <cell r="E15">
            <v>4.18</v>
          </cell>
          <cell r="F15">
            <v>945791.81753186893</v>
          </cell>
          <cell r="G15">
            <v>-22626598.505547106</v>
          </cell>
          <cell r="H15">
            <v>4.18</v>
          </cell>
          <cell r="I15">
            <v>40000000</v>
          </cell>
          <cell r="S15" t="str">
            <v>Grand Total</v>
          </cell>
          <cell r="T15">
            <v>2.4</v>
          </cell>
          <cell r="U15">
            <v>5.59</v>
          </cell>
          <cell r="V15">
            <v>4355169.899887641</v>
          </cell>
          <cell r="W15">
            <v>-97741298.801197052</v>
          </cell>
        </row>
        <row r="16">
          <cell r="C16" t="str">
            <v>Grand Total</v>
          </cell>
          <cell r="D16">
            <v>2.4</v>
          </cell>
          <cell r="E16">
            <v>5.59</v>
          </cell>
          <cell r="F16">
            <v>2177584.9499438205</v>
          </cell>
          <cell r="G16">
            <v>-48870649.400598526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m"/>
      <sheetName val="Sheet2"/>
      <sheetName val="Sheet3"/>
      <sheetName val="99TC17FY"/>
      <sheetName val="Sheet1 (2)"/>
      <sheetName val="99TC17FY (2)"/>
      <sheetName val="FAME Persistence"/>
      <sheetName val="mich"/>
      <sheetName val="Consumption"/>
      <sheetName val="Labour"/>
      <sheetName val="Labour 2"/>
      <sheetName val="Moneygdp"/>
      <sheetName val="Consconf"/>
      <sheetName val="Loans"/>
    </sheetNames>
    <sheetDataSet>
      <sheetData sheetId="0"/>
      <sheetData sheetId="1"/>
      <sheetData sheetId="2"/>
      <sheetData sheetId="3">
        <row r="1">
          <cell r="A1" t="str">
            <v>Table 17.--Treasury Department Gross Tax Collections:  Amount Collected by Quarter and Fiscal Year, 1987-1999</v>
          </cell>
        </row>
        <row r="5">
          <cell r="B5" t="str">
            <v xml:space="preserve"> </v>
          </cell>
          <cell r="E5" t="str">
            <v>Amount collected by type of return</v>
          </cell>
        </row>
        <row r="6">
          <cell r="E6" t="str">
            <v>Excise taxes</v>
          </cell>
        </row>
        <row r="7">
          <cell r="A7" t="str">
            <v>Quarter and fiscal year</v>
          </cell>
          <cell r="C7" t="str">
            <v>Individual</v>
          </cell>
          <cell r="D7" t="str">
            <v>Corporation</v>
          </cell>
          <cell r="E7" t="str">
            <v>Internal</v>
          </cell>
          <cell r="F7" t="str">
            <v>Bureau of</v>
          </cell>
          <cell r="G7" t="str">
            <v>Employment</v>
          </cell>
          <cell r="H7" t="str">
            <v>Estate and</v>
          </cell>
        </row>
        <row r="8">
          <cell r="B8" t="str">
            <v>Total [1]</v>
          </cell>
          <cell r="C8" t="str">
            <v>income taxes [2]</v>
          </cell>
          <cell r="D8" t="str">
            <v>income taxes [3]</v>
          </cell>
          <cell r="E8" t="str">
            <v>Revenue</v>
          </cell>
          <cell r="F8" t="str">
            <v>Alcohol, Tobacco</v>
          </cell>
          <cell r="G8" t="str">
            <v>taxes [6]</v>
          </cell>
          <cell r="H8" t="str">
            <v>gift taxes</v>
          </cell>
        </row>
        <row r="9">
          <cell r="E9" t="str">
            <v>Service [4]</v>
          </cell>
          <cell r="F9" t="str">
            <v>and Firearms [5]</v>
          </cell>
        </row>
        <row r="11">
          <cell r="B11">
            <v>1</v>
          </cell>
          <cell r="C11">
            <v>2</v>
          </cell>
          <cell r="D11">
            <v>3</v>
          </cell>
          <cell r="E11">
            <v>4</v>
          </cell>
          <cell r="F11">
            <v>5</v>
          </cell>
          <cell r="G11">
            <v>6</v>
          </cell>
          <cell r="H11">
            <v>7</v>
          </cell>
        </row>
        <row r="12">
          <cell r="A12" t="str">
            <v>FISCAL YEAR 1987, TOTAL [7]</v>
          </cell>
          <cell r="B12">
            <v>886290</v>
          </cell>
          <cell r="C12">
            <v>465452</v>
          </cell>
          <cell r="D12">
            <v>102859</v>
          </cell>
          <cell r="E12">
            <v>33311</v>
          </cell>
          <cell r="F12" t="str">
            <v>[7]</v>
          </cell>
          <cell r="G12">
            <v>277000</v>
          </cell>
          <cell r="H12">
            <v>7668</v>
          </cell>
        </row>
        <row r="13">
          <cell r="A13" t="str">
            <v xml:space="preserve">October 1986 - December 1986 </v>
          </cell>
        </row>
        <row r="14">
          <cell r="A14" t="str">
            <v>January 1987 - March 1987</v>
          </cell>
        </row>
        <row r="15">
          <cell r="A15" t="str">
            <v>April 1987 - June 1987</v>
          </cell>
        </row>
        <row r="16">
          <cell r="A16" t="str">
            <v>July 1987 - September 1987 [7]</v>
          </cell>
        </row>
        <row r="17">
          <cell r="A17" t="str">
            <v>FISCAL YEAR 1988, TOTAL</v>
          </cell>
          <cell r="B17">
            <v>945614</v>
          </cell>
          <cell r="C17">
            <v>473667</v>
          </cell>
          <cell r="D17">
            <v>109683</v>
          </cell>
          <cell r="E17">
            <v>25934</v>
          </cell>
          <cell r="F17">
            <v>10507</v>
          </cell>
          <cell r="G17">
            <v>318039</v>
          </cell>
          <cell r="H17">
            <v>7784</v>
          </cell>
        </row>
        <row r="18">
          <cell r="A18" t="str">
            <v>October 1987 - December 1987</v>
          </cell>
        </row>
        <row r="19">
          <cell r="A19" t="str">
            <v>January 1988 - March 1988</v>
          </cell>
        </row>
        <row r="20">
          <cell r="A20" t="str">
            <v>April 1988 - June 1988</v>
          </cell>
        </row>
        <row r="21">
          <cell r="A21" t="str">
            <v>July 1988 - September 1988</v>
          </cell>
        </row>
        <row r="22">
          <cell r="A22" t="str">
            <v>FISCAL YEAR 1989, TOTAL</v>
          </cell>
          <cell r="B22">
            <v>1024718</v>
          </cell>
          <cell r="C22">
            <v>515732</v>
          </cell>
          <cell r="D22">
            <v>117015</v>
          </cell>
          <cell r="E22">
            <v>25977</v>
          </cell>
          <cell r="F22">
            <v>11397</v>
          </cell>
          <cell r="G22">
            <v>345626</v>
          </cell>
          <cell r="H22">
            <v>8973</v>
          </cell>
        </row>
        <row r="23">
          <cell r="A23" t="str">
            <v>October 1988 - December 1988</v>
          </cell>
        </row>
        <row r="24">
          <cell r="A24" t="str">
            <v>January 1989 - March 1989</v>
          </cell>
        </row>
        <row r="25">
          <cell r="A25" t="str">
            <v>April 1989 - June 1989</v>
          </cell>
        </row>
        <row r="26">
          <cell r="A26" t="str">
            <v>July 1989 - September 1989</v>
          </cell>
        </row>
        <row r="27">
          <cell r="A27" t="str">
            <v>FISCAL YEAR 1990, TOTAL</v>
          </cell>
          <cell r="B27">
            <v>1066600</v>
          </cell>
          <cell r="C27">
            <v>540228</v>
          </cell>
          <cell r="D27">
            <v>110017</v>
          </cell>
          <cell r="E27">
            <v>27139</v>
          </cell>
          <cell r="F27">
            <v>10235</v>
          </cell>
          <cell r="G27">
            <v>367219</v>
          </cell>
          <cell r="H27">
            <v>11762</v>
          </cell>
        </row>
        <row r="28">
          <cell r="A28" t="str">
            <v>October 1989 - December 1989</v>
          </cell>
        </row>
        <row r="29">
          <cell r="A29" t="str">
            <v>January 1990 - March 1990</v>
          </cell>
        </row>
        <row r="30">
          <cell r="A30" t="str">
            <v>April 1990 - June 1990</v>
          </cell>
        </row>
        <row r="31">
          <cell r="A31" t="str">
            <v>July 1990 - September 1990</v>
          </cell>
        </row>
        <row r="32">
          <cell r="A32" t="str">
            <v xml:space="preserve">FISCAL YEAR 1991, TOTAL </v>
          </cell>
          <cell r="B32">
            <v>1099746</v>
          </cell>
          <cell r="C32">
            <v>546877</v>
          </cell>
          <cell r="D32">
            <v>113599</v>
          </cell>
          <cell r="E32">
            <v>30452</v>
          </cell>
          <cell r="F32">
            <v>12895</v>
          </cell>
          <cell r="G32">
            <v>384451</v>
          </cell>
          <cell r="H32">
            <v>11473</v>
          </cell>
        </row>
        <row r="33">
          <cell r="A33" t="str">
            <v>October 1990 - December 1990</v>
          </cell>
        </row>
        <row r="34">
          <cell r="A34" t="str">
            <v>January 1991 - March 1991</v>
          </cell>
        </row>
        <row r="35">
          <cell r="A35" t="str">
            <v>April 1991 - June 1991</v>
          </cell>
        </row>
        <row r="36">
          <cell r="A36" t="str">
            <v>July 1991 - September 1991</v>
          </cell>
        </row>
        <row r="37">
          <cell r="A37" t="str">
            <v>FISCAL YEAR 1992, TOTAL</v>
          </cell>
          <cell r="B37">
            <v>1134195</v>
          </cell>
          <cell r="C37">
            <v>557723</v>
          </cell>
          <cell r="D37">
            <v>117951</v>
          </cell>
          <cell r="E37">
            <v>33566</v>
          </cell>
          <cell r="F37">
            <v>13395</v>
          </cell>
          <cell r="G37">
            <v>400081</v>
          </cell>
          <cell r="H37">
            <v>11479</v>
          </cell>
        </row>
        <row r="38">
          <cell r="A38" t="str">
            <v>October 1991 - December 1991</v>
          </cell>
        </row>
        <row r="39">
          <cell r="A39" t="str">
            <v>January 1992 - March 1992</v>
          </cell>
        </row>
        <row r="40">
          <cell r="A40" t="str">
            <v>April 1992 - June 1992</v>
          </cell>
        </row>
        <row r="94">
          <cell r="A94" t="str">
            <v xml:space="preserve">    See footnotes in file ftnt17.txt</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1"/>
      <sheetName val="TAB2"/>
      <sheetName val="TAB3"/>
      <sheetName val="TAB4"/>
      <sheetName val="TAB5"/>
    </sheetNames>
    <sheetDataSet>
      <sheetData sheetId="0">
        <row r="5">
          <cell r="D5" t="str">
            <v>Mozambique</v>
          </cell>
        </row>
        <row r="6">
          <cell r="D6" t="str">
            <v>Mozambican</v>
          </cell>
        </row>
        <row r="9">
          <cell r="D9" t="str">
            <v>Q:\DATA\MOZ\DMX</v>
          </cell>
        </row>
        <row r="11">
          <cell r="D11" t="str">
            <v>MOZ.DMX</v>
          </cell>
        </row>
        <row r="12">
          <cell r="D12" t="str">
            <v>MOZ_PRG_yymmdd.DMX</v>
          </cell>
        </row>
      </sheetData>
      <sheetData sheetId="1"/>
      <sheetData sheetId="2"/>
      <sheetData sheetId="3"/>
      <sheetData sheetId="4"/>
      <sheetData sheetId="5"/>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s>
    <sheetDataSet>
      <sheetData sheetId="0" refreshError="1"/>
      <sheetData sheetId="1" refreshError="1"/>
      <sheetData sheetId="2" refreshError="1"/>
      <sheetData sheetId="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ork"/>
      <sheetName val="SR-SEI"/>
      <sheetName val="SR-SEI (fre)"/>
      <sheetName val="prelimhipc sei"/>
      <sheetName val="debt serv"/>
      <sheetName val="BP - SEI"/>
      <sheetName val="Annual Meetings"/>
      <sheetName val="Bench - 00"/>
      <sheetName val="CritReal-Fre"/>
      <sheetName val="CritReal (LOI)"/>
      <sheetName val="CritReal-Fre (LOI)"/>
      <sheetName val="Bench - 99"/>
      <sheetName val="Bench - 99 (f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bt"/>
      <sheetName val="Reference"/>
      <sheetName val="Help"/>
      <sheetName val="Macro"/>
      <sheetName val="Debt Service"/>
      <sheetName val="pvtReport"/>
      <sheetName val="dtb"/>
    </sheetNames>
    <sheetDataSet>
      <sheetData sheetId="0" refreshError="1"/>
      <sheetData sheetId="1" refreshError="1"/>
      <sheetData sheetId="2" refreshError="1">
        <row r="39">
          <cell r="B39" t="str">
            <v>ATS</v>
          </cell>
          <cell r="D39" t="str">
            <v>ATS-Austrian Schillings</v>
          </cell>
          <cell r="E39">
            <v>5.47</v>
          </cell>
          <cell r="F39">
            <v>7.3297370610048998E-2</v>
          </cell>
        </row>
        <row r="40">
          <cell r="B40" t="str">
            <v>BEF</v>
          </cell>
          <cell r="D40" t="str">
            <v>BEC-Belgian Franc</v>
          </cell>
          <cell r="E40">
            <v>5.47</v>
          </cell>
          <cell r="F40">
            <v>2.4903506967082101E-2</v>
          </cell>
        </row>
        <row r="41">
          <cell r="B41" t="str">
            <v>BID</v>
          </cell>
          <cell r="D41" t="str">
            <v>BID-Islamic Dev. Bank Unit of acct</v>
          </cell>
          <cell r="E41">
            <v>5.5891666666666673</v>
          </cell>
          <cell r="F41">
            <v>1.3725099999999999</v>
          </cell>
        </row>
        <row r="42">
          <cell r="B42" t="str">
            <v>BUA</v>
          </cell>
          <cell r="D42" t="str">
            <v>BUA- AfDF/B Unit of acct</v>
          </cell>
          <cell r="E42">
            <v>5.5891666666666673</v>
          </cell>
          <cell r="F42">
            <v>1.3725099999999999</v>
          </cell>
        </row>
        <row r="43">
          <cell r="B43" t="str">
            <v>CAD</v>
          </cell>
          <cell r="D43" t="str">
            <v>CAD-Canadian Dollar</v>
          </cell>
          <cell r="E43">
            <v>6.67</v>
          </cell>
          <cell r="F43">
            <v>0.69285664795953705</v>
          </cell>
        </row>
        <row r="44">
          <cell r="B44" t="str">
            <v>CFA</v>
          </cell>
          <cell r="D44" t="str">
            <v>CFA-CFA Franc</v>
          </cell>
          <cell r="E44">
            <v>5.47</v>
          </cell>
          <cell r="F44">
            <v>1.5315028271670245E-3</v>
          </cell>
        </row>
        <row r="45">
          <cell r="B45" t="str">
            <v>CHF</v>
          </cell>
          <cell r="D45" t="str">
            <v>CHF-Swiss Franc</v>
          </cell>
          <cell r="E45">
            <v>4.2649999999999997</v>
          </cell>
          <cell r="F45">
            <v>0.62515628907226806</v>
          </cell>
        </row>
        <row r="46">
          <cell r="B46" t="str">
            <v>CNY</v>
          </cell>
          <cell r="D46" t="str">
            <v>CNY-Chinese Yuan</v>
          </cell>
          <cell r="E46">
            <v>5.5891666666666673</v>
          </cell>
          <cell r="F46">
            <v>0.1207802403526783</v>
          </cell>
        </row>
        <row r="47">
          <cell r="B47" t="str">
            <v>DEM</v>
          </cell>
          <cell r="D47" t="str">
            <v>DEM-Deutsche Mark</v>
          </cell>
          <cell r="E47">
            <v>5.47</v>
          </cell>
          <cell r="F47">
            <v>0.51364382384972107</v>
          </cell>
        </row>
        <row r="48">
          <cell r="B48" t="str">
            <v>DKK</v>
          </cell>
          <cell r="D48" t="str">
            <v>DKK-Danish Kroner</v>
          </cell>
          <cell r="E48">
            <v>5.3150000000000004</v>
          </cell>
          <cell r="F48">
            <v>0.13515705249499918</v>
          </cell>
        </row>
        <row r="49">
          <cell r="B49" t="str">
            <v>DOM</v>
          </cell>
          <cell r="D49" t="str">
            <v>DOM-Domestic Currency: Dalasi</v>
          </cell>
          <cell r="E49">
            <v>5.5891666666666673</v>
          </cell>
          <cell r="F49">
            <v>7.6923076923076927E-2</v>
          </cell>
        </row>
        <row r="50">
          <cell r="B50" t="str">
            <v>ECU</v>
          </cell>
          <cell r="D50" t="str">
            <v>ECU-European Currency Unit</v>
          </cell>
          <cell r="E50">
            <v>5.47</v>
          </cell>
          <cell r="F50">
            <v>1.0045999999999999</v>
          </cell>
        </row>
        <row r="51">
          <cell r="B51" t="str">
            <v>ESP</v>
          </cell>
          <cell r="D51" t="str">
            <v>ESP-Spanish Peseta</v>
          </cell>
          <cell r="E51">
            <v>5.47</v>
          </cell>
          <cell r="F51">
            <v>6.0759999999999998E-3</v>
          </cell>
        </row>
        <row r="52">
          <cell r="B52" t="str">
            <v>EUR</v>
          </cell>
          <cell r="D52" t="str">
            <v>EUR-Euro</v>
          </cell>
          <cell r="E52">
            <v>5.47</v>
          </cell>
          <cell r="F52">
            <v>1.0045999999999999</v>
          </cell>
        </row>
        <row r="53">
          <cell r="B53" t="str">
            <v>FIM</v>
          </cell>
          <cell r="D53" t="str">
            <v>FIM-Finnish Markaa</v>
          </cell>
          <cell r="E53">
            <v>5.47</v>
          </cell>
          <cell r="F53">
            <v>0.168960795242591</v>
          </cell>
        </row>
        <row r="54">
          <cell r="B54" t="str">
            <v>FRF</v>
          </cell>
          <cell r="D54" t="str">
            <v>FRF-French Franc</v>
          </cell>
          <cell r="E54">
            <v>5.47</v>
          </cell>
          <cell r="F54">
            <v>0.15315028271670245</v>
          </cell>
        </row>
        <row r="55">
          <cell r="B55" t="str">
            <v>GBP</v>
          </cell>
          <cell r="D55" t="str">
            <v>GBP-Great Britain Sterling</v>
          </cell>
          <cell r="E55">
            <v>6.6983333333333333</v>
          </cell>
          <cell r="F55">
            <v>1.6164000000000001</v>
          </cell>
        </row>
        <row r="56">
          <cell r="B56" t="str">
            <v>IEP</v>
          </cell>
          <cell r="D56" t="str">
            <v>IEP-Irish Punt</v>
          </cell>
          <cell r="E56">
            <v>5.47</v>
          </cell>
          <cell r="F56">
            <v>1.2755788735899558</v>
          </cell>
        </row>
        <row r="57">
          <cell r="B57" t="str">
            <v>ITL</v>
          </cell>
          <cell r="D57" t="str">
            <v>ITL-Italian Lira</v>
          </cell>
          <cell r="E57">
            <v>5.47</v>
          </cell>
          <cell r="F57">
            <v>5.1883260082529815E-4</v>
          </cell>
        </row>
        <row r="58">
          <cell r="B58" t="str">
            <v>JPY</v>
          </cell>
          <cell r="D58" t="str">
            <v>JPY-Japanese Yen</v>
          </cell>
          <cell r="E58">
            <v>1.9833333333333334</v>
          </cell>
          <cell r="F58">
            <v>9.7847358121330719E-3</v>
          </cell>
        </row>
        <row r="59">
          <cell r="B59" t="str">
            <v>KWD</v>
          </cell>
          <cell r="D59" t="str">
            <v>KWD-Kuwaiti Dinar</v>
          </cell>
          <cell r="E59">
            <v>5.5891666666666673</v>
          </cell>
          <cell r="F59">
            <v>3.2875299999999998</v>
          </cell>
        </row>
        <row r="60">
          <cell r="B60" t="str">
            <v>LYD</v>
          </cell>
          <cell r="D60" t="str">
            <v>LYD-Libyan Dinar</v>
          </cell>
          <cell r="E60">
            <v>5.5891666666666673</v>
          </cell>
          <cell r="F60">
            <v>2.16445</v>
          </cell>
        </row>
        <row r="61">
          <cell r="B61" t="str">
            <v>LUF</v>
          </cell>
          <cell r="D61" t="str">
            <v>LUF-Luxembourg Franc</v>
          </cell>
          <cell r="E61">
            <v>5.47</v>
          </cell>
          <cell r="F61">
            <v>2.4903383498719629E-2</v>
          </cell>
        </row>
        <row r="62">
          <cell r="B62" t="str">
            <v>NLG</v>
          </cell>
          <cell r="D62" t="str">
            <v>NLG-Netherland Guilders</v>
          </cell>
          <cell r="E62">
            <v>5.47</v>
          </cell>
          <cell r="F62">
            <v>0.45586760508415353</v>
          </cell>
        </row>
        <row r="63">
          <cell r="B63" t="str">
            <v>NOK</v>
          </cell>
          <cell r="D63" t="str">
            <v>NOK-Norwegian Kroner</v>
          </cell>
          <cell r="E63">
            <v>6.6433333333333335</v>
          </cell>
          <cell r="F63">
            <v>0.12438584489085142</v>
          </cell>
        </row>
        <row r="64">
          <cell r="B64" t="str">
            <v>PTE</v>
          </cell>
          <cell r="D64" t="str">
            <v>PTE-Portuguese Escudo</v>
          </cell>
          <cell r="E64">
            <v>5.47</v>
          </cell>
          <cell r="F64">
            <v>5.0109236739457903E-3</v>
          </cell>
        </row>
        <row r="65">
          <cell r="B65" t="str">
            <v>SAR</v>
          </cell>
          <cell r="D65" t="str">
            <v>SAR-Saudi Arabia Ryal</v>
          </cell>
          <cell r="E65">
            <v>5.5891666666666673</v>
          </cell>
          <cell r="F65">
            <v>0.26702269692923897</v>
          </cell>
        </row>
        <row r="66">
          <cell r="B66" t="str">
            <v>SDR</v>
          </cell>
          <cell r="D66" t="str">
            <v>SDR-Special Drawing Rights</v>
          </cell>
          <cell r="E66">
            <v>5.5891666666666673</v>
          </cell>
          <cell r="F66">
            <v>1.3725099999999999</v>
          </cell>
        </row>
        <row r="67">
          <cell r="B67" t="str">
            <v>SEK</v>
          </cell>
          <cell r="D67" t="str">
            <v>SEK-Swedish Kroner</v>
          </cell>
          <cell r="E67">
            <v>5.8</v>
          </cell>
          <cell r="F67">
            <v>0.11730205278592375</v>
          </cell>
        </row>
        <row r="68">
          <cell r="B68" t="str">
            <v>UAE</v>
          </cell>
          <cell r="D68" t="str">
            <v>UAE-United Arab Emirates Dhirams</v>
          </cell>
          <cell r="E68">
            <v>5.5891666666666673</v>
          </cell>
          <cell r="F68">
            <v>0.27229407760381208</v>
          </cell>
        </row>
        <row r="69">
          <cell r="B69" t="str">
            <v>USD</v>
          </cell>
          <cell r="D69" t="str">
            <v>USD-United States Dollar</v>
          </cell>
          <cell r="E69">
            <v>7.0383333333333331</v>
          </cell>
          <cell r="F69">
            <v>1</v>
          </cell>
        </row>
      </sheetData>
      <sheetData sheetId="3" refreshError="1"/>
      <sheetData sheetId="4" refreshError="1"/>
      <sheetData sheetId="5" refreshError="1"/>
      <sheetData sheetId="6" refreshError="1">
        <row r="1">
          <cell r="I1">
            <v>0</v>
          </cell>
        </row>
      </sheetData>
      <sheetData sheetId="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urce Data (Current)"/>
      <sheetName val="Complete Data Set (Annual)"/>
      <sheetName val="Gas 2004"/>
      <sheetName val="IN"/>
      <sheetName val="IN-HUB"/>
      <sheetName val="OUT-HUB"/>
      <sheetName val="Impact CI"/>
      <sheetName val="Assum"/>
      <sheetName val="X"/>
      <sheetName val="M"/>
      <sheetName val="SRT"/>
      <sheetName val="K"/>
      <sheetName val="BOP"/>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
      <sheetName val="GAS Dec04"/>
      <sheetName val="GAS March 05"/>
      <sheetName val="T3SR_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-119.73163566547828</v>
          </cell>
          <cell r="S44">
            <v>-155.82335967493077</v>
          </cell>
          <cell r="T44">
            <v>-181.22019538212447</v>
          </cell>
          <cell r="U44">
            <v>-216.3213811633816</v>
          </cell>
          <cell r="V44">
            <v>-229.76431015633443</v>
          </cell>
          <cell r="W44">
            <v>-227.62783257270709</v>
          </cell>
          <cell r="X44">
            <v>-204.41652008285178</v>
          </cell>
          <cell r="Y44">
            <v>-229.57652022161815</v>
          </cell>
          <cell r="Z44">
            <v>-220.9978401310911</v>
          </cell>
          <cell r="AA44">
            <v>-233.97802135548625</v>
          </cell>
          <cell r="AB44">
            <v>-233.14965054558547</v>
          </cell>
          <cell r="AC44">
            <v>-266.74982534713683</v>
          </cell>
          <cell r="AD44">
            <v>-294.71656169956157</v>
          </cell>
          <cell r="AE44">
            <v>-317.61075596965969</v>
          </cell>
          <cell r="AF44">
            <v>-345.29179632704785</v>
          </cell>
          <cell r="AG44">
            <v>-366.78061241819887</v>
          </cell>
          <cell r="AH44">
            <v>-388.43874836789848</v>
          </cell>
          <cell r="AI44">
            <v>-413.52459229500801</v>
          </cell>
          <cell r="AJ44">
            <v>-442.18149807473196</v>
          </cell>
          <cell r="AK44">
            <v>-473.09947315588522</v>
          </cell>
          <cell r="AL44">
            <v>-506.33782836355908</v>
          </cell>
          <cell r="AM44">
            <v>-537.01538519837027</v>
          </cell>
          <cell r="AN44">
            <v>-567.82918248649844</v>
          </cell>
          <cell r="AO44">
            <v>-596.03125527197301</v>
          </cell>
          <cell r="AP44">
            <v>-631.14569947496568</v>
          </cell>
          <cell r="AQ44">
            <v>-719.87252114812998</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62</v>
          </cell>
          <cell r="W59">
            <v>76.576999999999998</v>
          </cell>
          <cell r="X59">
            <v>40.4</v>
          </cell>
          <cell r="Y59">
            <v>60.5</v>
          </cell>
          <cell r="Z59">
            <v>65.5</v>
          </cell>
          <cell r="AA59">
            <v>62.008828960185284</v>
          </cell>
          <cell r="AB59">
            <v>52.236654191746197</v>
          </cell>
          <cell r="AC59">
            <v>57.899843018362873</v>
          </cell>
          <cell r="AD59">
            <v>63.033771669710376</v>
          </cell>
          <cell r="AE59">
            <v>68.175600269572882</v>
          </cell>
          <cell r="AF59">
            <v>74.615843736316464</v>
          </cell>
          <cell r="AG59">
            <v>81.275165443686717</v>
          </cell>
          <cell r="AH59">
            <v>88.952218063712508</v>
          </cell>
          <cell r="AI59">
            <v>97.022027256945449</v>
          </cell>
          <cell r="AJ59">
            <v>106.46139520654089</v>
          </cell>
          <cell r="AK59">
            <v>116.26715577855978</v>
          </cell>
          <cell r="AL59">
            <v>127.0236386299122</v>
          </cell>
          <cell r="AM59">
            <v>138.26948782878327</v>
          </cell>
          <cell r="AN59">
            <v>151.36291346123897</v>
          </cell>
          <cell r="AO59">
            <v>164.87780259584906</v>
          </cell>
          <cell r="AP59">
            <v>180.38031143775362</v>
          </cell>
          <cell r="AQ59">
            <v>197.32702243763259</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-15.122571178867338</v>
          </cell>
          <cell r="T79">
            <v>29.718033690626786</v>
          </cell>
          <cell r="U79">
            <v>-31.356067421456032</v>
          </cell>
          <cell r="V79">
            <v>-34.85892006448389</v>
          </cell>
          <cell r="W79">
            <v>-35.200021569098865</v>
          </cell>
          <cell r="X79">
            <v>-24.49799736576179</v>
          </cell>
          <cell r="Y79">
            <v>-32.437363064031572</v>
          </cell>
          <cell r="Z79">
            <v>-10.731877895023715</v>
          </cell>
          <cell r="AA79">
            <v>-83.381819736254357</v>
          </cell>
        </row>
        <row r="81">
          <cell r="A81" t="str">
            <v>||</v>
          </cell>
          <cell r="B81" t="str">
            <v>errors and omissions</v>
          </cell>
          <cell r="C81" t="str">
            <v>||</v>
          </cell>
          <cell r="D81" t="str">
            <v>||</v>
          </cell>
        </row>
        <row r="82">
          <cell r="A82" t="str">
            <v>||</v>
          </cell>
          <cell r="B82" t="str">
            <v>Check</v>
          </cell>
          <cell r="C82" t="str">
            <v>||</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-9.5863178737794215</v>
          </cell>
          <cell r="AD82">
            <v>-19.984849341944312</v>
          </cell>
          <cell r="AE82">
            <v>-2.1183983474332706</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t="str">
            <v>||</v>
          </cell>
          <cell r="D85" t="str">
            <v>||</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s>
    <sheetDataSet>
      <sheetData sheetId="0"/>
      <sheetData sheetId="1"/>
      <sheetData sheetId="2"/>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sheetName val="8"/>
      <sheetName val="7"/>
      <sheetName val="6"/>
      <sheetName val="5"/>
      <sheetName val="4"/>
      <sheetName val="3"/>
      <sheetName val="2"/>
      <sheetName val="1"/>
    </sheetNames>
    <sheetDataSet>
      <sheetData sheetId="0"/>
      <sheetData sheetId="1"/>
      <sheetData sheetId="2"/>
      <sheetData sheetId="3"/>
      <sheetData sheetId="4"/>
      <sheetData sheetId="5"/>
      <sheetData sheetId="6"/>
      <sheetData sheetId="7"/>
      <sheetData sheetId="8"/>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pc deliv annual"/>
      <sheetName val="HIPC deliv due date"/>
      <sheetName val="implicit cirr"/>
      <sheetName val="DISC RATES"/>
      <sheetName val="BEN"/>
      <sheetName val="BFA"/>
      <sheetName val="CMR"/>
      <sheetName val="GNB"/>
      <sheetName val="MLI"/>
      <sheetName val="MRT"/>
      <sheetName val="UGA"/>
      <sheetName val="TZA"/>
      <sheetName val="MOZ"/>
      <sheetName val="SEN"/>
      <sheetName val="MWI"/>
      <sheetName val="RWA"/>
      <sheetName val="ZMB"/>
      <sheetName val="GMB"/>
      <sheetName val="GIN"/>
      <sheetName val="NER"/>
      <sheetName val="STP"/>
      <sheetName val="MDG"/>
    </sheetNames>
    <sheetDataSet>
      <sheetData sheetId="0"/>
      <sheetData sheetId="1"/>
      <sheetData sheetId="2"/>
      <sheetData sheetId="3" refreshError="1">
        <row r="3">
          <cell r="A3" t="str">
            <v>ATS</v>
          </cell>
          <cell r="B3" t="str">
            <v>Austrian Schilling</v>
          </cell>
          <cell r="C3">
            <v>5.2766666666666663E-2</v>
          </cell>
          <cell r="D3">
            <v>4.6120000000000001E-2</v>
          </cell>
          <cell r="E3">
            <v>5.4699999999999999E-2</v>
          </cell>
        </row>
        <row r="4">
          <cell r="A4" t="str">
            <v>BEF</v>
          </cell>
          <cell r="B4" t="str">
            <v>Belgian Franc</v>
          </cell>
          <cell r="C4">
            <v>5.5899999999999998E-2</v>
          </cell>
          <cell r="D4">
            <v>4.6120000000000001E-2</v>
          </cell>
          <cell r="E4">
            <v>5.4699999999999999E-2</v>
          </cell>
        </row>
        <row r="5">
          <cell r="A5" t="str">
            <v>CAD</v>
          </cell>
          <cell r="B5" t="str">
            <v>Can. Dollar &gt;8.5 yrs</v>
          </cell>
          <cell r="C5">
            <v>6.2483333333333342E-2</v>
          </cell>
          <cell r="D5">
            <v>6.0199999999999997E-2</v>
          </cell>
          <cell r="E5">
            <v>6.6699999999999995E-2</v>
          </cell>
        </row>
        <row r="6">
          <cell r="A6" t="str">
            <v>CHF</v>
          </cell>
          <cell r="B6" t="str">
            <v>Swiss Franc</v>
          </cell>
          <cell r="C6">
            <v>4.0500000000000001E-2</v>
          </cell>
          <cell r="D6">
            <v>3.7350000000000001E-2</v>
          </cell>
          <cell r="E6">
            <v>4.2649999999999993E-2</v>
          </cell>
        </row>
        <row r="7">
          <cell r="A7" t="str">
            <v>DEM</v>
          </cell>
          <cell r="B7" t="str">
            <v>German Mark</v>
          </cell>
          <cell r="C7">
            <v>5.16E-2</v>
          </cell>
          <cell r="D7">
            <v>4.6120000000000001E-2</v>
          </cell>
          <cell r="E7">
            <v>5.4699999999999999E-2</v>
          </cell>
        </row>
        <row r="8">
          <cell r="A8" t="str">
            <v>DKK</v>
          </cell>
          <cell r="B8" t="str">
            <v>Danish Krone</v>
          </cell>
          <cell r="C8">
            <v>5.6349999999999997E-2</v>
          </cell>
          <cell r="D8">
            <v>4.8066666666666667E-2</v>
          </cell>
          <cell r="E8">
            <v>5.3150000000000003E-2</v>
          </cell>
        </row>
        <row r="9">
          <cell r="A9" t="str">
            <v>ESP</v>
          </cell>
          <cell r="B9" t="str">
            <v>Spanish Peseta</v>
          </cell>
          <cell r="C9">
            <v>5.3083333333333337E-2</v>
          </cell>
          <cell r="D9">
            <v>4.6120000000000001E-2</v>
          </cell>
          <cell r="E9">
            <v>5.4699999999999999E-2</v>
          </cell>
        </row>
        <row r="10">
          <cell r="A10" t="str">
            <v>EUR</v>
          </cell>
          <cell r="B10" t="str">
            <v>ECU / Euro</v>
          </cell>
          <cell r="C10">
            <v>4.9950000000000001E-2</v>
          </cell>
          <cell r="D10">
            <v>4.6120000000000001E-2</v>
          </cell>
          <cell r="E10">
            <v>5.4699999999999999E-2</v>
          </cell>
        </row>
        <row r="11">
          <cell r="A11" t="str">
            <v>FIM</v>
          </cell>
          <cell r="B11" t="str">
            <v>Finnish Markkaa</v>
          </cell>
          <cell r="C11">
            <v>5.3449999999999998E-2</v>
          </cell>
          <cell r="D11">
            <v>4.6120000000000001E-2</v>
          </cell>
          <cell r="E11">
            <v>5.4699999999999999E-2</v>
          </cell>
        </row>
        <row r="12">
          <cell r="A12" t="str">
            <v>FRF</v>
          </cell>
          <cell r="B12" t="str">
            <v>French Franc</v>
          </cell>
          <cell r="C12">
            <v>5.3550000000000007E-2</v>
          </cell>
          <cell r="D12">
            <v>4.6120000000000001E-2</v>
          </cell>
          <cell r="E12">
            <v>5.4699999999999999E-2</v>
          </cell>
        </row>
        <row r="13">
          <cell r="A13" t="str">
            <v>GBP</v>
          </cell>
          <cell r="B13" t="str">
            <v>UK Pound</v>
          </cell>
          <cell r="C13">
            <v>6.8066666666666664E-2</v>
          </cell>
          <cell r="D13">
            <v>5.8216666666666667E-2</v>
          </cell>
          <cell r="E13">
            <v>6.6983333333333339E-2</v>
          </cell>
        </row>
        <row r="14">
          <cell r="A14" t="str">
            <v>ITL</v>
          </cell>
          <cell r="B14" t="str">
            <v>Italian Lira</v>
          </cell>
          <cell r="C14">
            <v>5.5766666666666652E-2</v>
          </cell>
          <cell r="D14">
            <v>4.6120000000000001E-2</v>
          </cell>
          <cell r="E14">
            <v>5.4699999999999999E-2</v>
          </cell>
        </row>
        <row r="15">
          <cell r="A15" t="str">
            <v>JPY</v>
          </cell>
          <cell r="B15" t="str">
            <v xml:space="preserve">Japanese Yen </v>
          </cell>
          <cell r="C15">
            <v>2.2166666666666664E-2</v>
          </cell>
          <cell r="D15">
            <v>2.3166666666666669E-2</v>
          </cell>
          <cell r="E15">
            <v>1.9833333333333335E-2</v>
          </cell>
        </row>
        <row r="16">
          <cell r="A16" t="str">
            <v>KRW</v>
          </cell>
          <cell r="B16" t="str">
            <v>Korean Won</v>
          </cell>
          <cell r="C16">
            <v>5.2500833333333337E-2</v>
          </cell>
          <cell r="D16">
            <v>9.1950000000000004E-2</v>
          </cell>
          <cell r="E16">
            <v>9.8533333333333334E-2</v>
          </cell>
        </row>
        <row r="17">
          <cell r="A17" t="str">
            <v>NLG</v>
          </cell>
          <cell r="B17" t="str">
            <v>Neth. Guilder &gt;8.5 yrs</v>
          </cell>
          <cell r="C17">
            <v>5.7833333333333341E-2</v>
          </cell>
          <cell r="D17">
            <v>4.6120000000000001E-2</v>
          </cell>
          <cell r="E17">
            <v>5.4699999999999999E-2</v>
          </cell>
        </row>
        <row r="18">
          <cell r="A18" t="str">
            <v>NOK</v>
          </cell>
          <cell r="B18" t="str">
            <v>Norwegian Krone</v>
          </cell>
          <cell r="C18">
            <v>6.5383333333333335E-2</v>
          </cell>
          <cell r="D18">
            <v>6.0149999999999995E-2</v>
          </cell>
          <cell r="E18">
            <v>6.643333333333333E-2</v>
          </cell>
        </row>
        <row r="19">
          <cell r="A19" t="str">
            <v>SDR</v>
          </cell>
          <cell r="B19" t="str">
            <v>SDR</v>
          </cell>
          <cell r="C19">
            <v>5.2500833333333337E-2</v>
          </cell>
          <cell r="D19">
            <v>4.8712733333333327E-2</v>
          </cell>
          <cell r="E19">
            <v>5.5891666666666673E-2</v>
          </cell>
        </row>
        <row r="20">
          <cell r="A20" t="str">
            <v>SEK</v>
          </cell>
          <cell r="B20" t="str">
            <v>Swedish Krona</v>
          </cell>
          <cell r="C20">
            <v>5.6566666666666661E-2</v>
          </cell>
          <cell r="D20">
            <v>4.7683333333333335E-2</v>
          </cell>
          <cell r="E20">
            <v>5.7999999999999996E-2</v>
          </cell>
        </row>
        <row r="21">
          <cell r="A21" t="str">
            <v>USD</v>
          </cell>
          <cell r="B21" t="str">
            <v>US Dollar &gt;8.5 yrs</v>
          </cell>
          <cell r="C21">
            <v>6.2300000000000001E-2</v>
          </cell>
          <cell r="D21">
            <v>5.9950000000000003E-2</v>
          </cell>
          <cell r="E21">
            <v>7.0383333333333326E-2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a Model"/>
      <sheetName val="Stock after Naples"/>
      <sheetName val="Scheduled Repayment"/>
      <sheetName val="Scheduled Interest"/>
      <sheetName val="Prorata Coefficient"/>
      <sheetName val="Planned Disbursement"/>
      <sheetName val="Adjusted Disbursement"/>
      <sheetName val="Module1"/>
    </sheetNames>
    <sheetDataSet>
      <sheetData sheetId="0" refreshError="1"/>
      <sheetData sheetId="1" refreshError="1"/>
      <sheetData sheetId="2" refreshError="1">
        <row r="1">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row>
        <row r="2">
          <cell r="E2" t="e">
            <v>#VALUE!</v>
          </cell>
          <cell r="F2" t="e">
            <v>#VALUE!</v>
          </cell>
          <cell r="G2" t="e">
            <v>#VALUE!</v>
          </cell>
          <cell r="H2" t="e">
            <v>#VALUE!</v>
          </cell>
          <cell r="I2" t="e">
            <v>#VALUE!</v>
          </cell>
          <cell r="J2" t="e">
            <v>#VALUE!</v>
          </cell>
          <cell r="K2" t="e">
            <v>#VALUE!</v>
          </cell>
          <cell r="L2" t="e">
            <v>#VALUE!</v>
          </cell>
          <cell r="M2" t="e">
            <v>#VALUE!</v>
          </cell>
          <cell r="N2" t="e">
            <v>#VALUE!</v>
          </cell>
          <cell r="O2" t="e">
            <v>#VALUE!</v>
          </cell>
          <cell r="P2" t="e">
            <v>#VALUE!</v>
          </cell>
          <cell r="Q2" t="e">
            <v>#VALUE!</v>
          </cell>
          <cell r="R2" t="e">
            <v>#VALUE!</v>
          </cell>
          <cell r="S2" t="e">
            <v>#VALUE!</v>
          </cell>
          <cell r="T2" t="e">
            <v>#VALUE!</v>
          </cell>
          <cell r="U2" t="e">
            <v>#VALUE!</v>
          </cell>
          <cell r="V2" t="e">
            <v>#VALUE!</v>
          </cell>
          <cell r="W2" t="e">
            <v>#VALUE!</v>
          </cell>
          <cell r="X2" t="e">
            <v>#VALUE!</v>
          </cell>
          <cell r="Y2" t="e">
            <v>#VALUE!</v>
          </cell>
          <cell r="Z2" t="e">
            <v>#VALUE!</v>
          </cell>
          <cell r="AA2" t="e">
            <v>#VALUE!</v>
          </cell>
          <cell r="AB2" t="e">
            <v>#VALUE!</v>
          </cell>
          <cell r="AC2" t="e">
            <v>#VALUE!</v>
          </cell>
          <cell r="AD2" t="e">
            <v>#VALUE!</v>
          </cell>
          <cell r="AE2" t="e">
            <v>#VALUE!</v>
          </cell>
          <cell r="AF2" t="e">
            <v>#VALUE!</v>
          </cell>
          <cell r="AG2" t="e">
            <v>#VALUE!</v>
          </cell>
          <cell r="AH2" t="e">
            <v>#VALUE!</v>
          </cell>
          <cell r="AI2" t="e">
            <v>#VALUE!</v>
          </cell>
          <cell r="AJ2" t="e">
            <v>#VALUE!</v>
          </cell>
          <cell r="AK2" t="e">
            <v>#VALUE!</v>
          </cell>
          <cell r="AL2" t="e">
            <v>#VALUE!</v>
          </cell>
          <cell r="AM2" t="e">
            <v>#VALUE!</v>
          </cell>
          <cell r="AN2" t="e">
            <v>#VALUE!</v>
          </cell>
          <cell r="AO2" t="e">
            <v>#VALUE!</v>
          </cell>
          <cell r="AP2" t="e">
            <v>#VALUE!</v>
          </cell>
          <cell r="AQ2" t="e">
            <v>#VALUE!</v>
          </cell>
          <cell r="AR2" t="e">
            <v>#VALUE!</v>
          </cell>
          <cell r="AS2" t="e">
            <v>#VALUE!</v>
          </cell>
          <cell r="AT2" t="e">
            <v>#VALUE!</v>
          </cell>
          <cell r="AU2" t="e">
            <v>#VALUE!</v>
          </cell>
          <cell r="AV2" t="e">
            <v>#VALUE!</v>
          </cell>
        </row>
        <row r="3">
          <cell r="E3" t="e">
            <v>#VALUE!</v>
          </cell>
          <cell r="F3" t="e">
            <v>#VALUE!</v>
          </cell>
          <cell r="G3" t="e">
            <v>#VALUE!</v>
          </cell>
          <cell r="H3" t="e">
            <v>#VALUE!</v>
          </cell>
          <cell r="I3" t="e">
            <v>#VALUE!</v>
          </cell>
          <cell r="J3" t="e">
            <v>#VALUE!</v>
          </cell>
          <cell r="K3" t="e">
            <v>#VALUE!</v>
          </cell>
          <cell r="L3" t="e">
            <v>#VALUE!</v>
          </cell>
          <cell r="M3" t="e">
            <v>#VALUE!</v>
          </cell>
          <cell r="N3" t="e">
            <v>#VALUE!</v>
          </cell>
          <cell r="O3" t="e">
            <v>#VALUE!</v>
          </cell>
          <cell r="P3" t="e">
            <v>#VALUE!</v>
          </cell>
          <cell r="Q3" t="e">
            <v>#VALUE!</v>
          </cell>
          <cell r="R3" t="e">
            <v>#VALUE!</v>
          </cell>
          <cell r="S3" t="e">
            <v>#VALUE!</v>
          </cell>
          <cell r="T3" t="e">
            <v>#VALUE!</v>
          </cell>
          <cell r="U3" t="e">
            <v>#VALUE!</v>
          </cell>
          <cell r="V3" t="e">
            <v>#VALUE!</v>
          </cell>
          <cell r="W3" t="e">
            <v>#VALUE!</v>
          </cell>
          <cell r="X3" t="e">
            <v>#VALUE!</v>
          </cell>
          <cell r="Y3" t="e">
            <v>#VALUE!</v>
          </cell>
          <cell r="Z3" t="e">
            <v>#VALUE!</v>
          </cell>
          <cell r="AA3" t="e">
            <v>#VALUE!</v>
          </cell>
          <cell r="AB3" t="e">
            <v>#VALUE!</v>
          </cell>
          <cell r="AC3" t="e">
            <v>#VALUE!</v>
          </cell>
          <cell r="AD3" t="e">
            <v>#VALUE!</v>
          </cell>
          <cell r="AE3" t="e">
            <v>#VALUE!</v>
          </cell>
          <cell r="AF3" t="e">
            <v>#VALUE!</v>
          </cell>
          <cell r="AG3" t="e">
            <v>#VALUE!</v>
          </cell>
          <cell r="AH3" t="e">
            <v>#VALUE!</v>
          </cell>
          <cell r="AI3" t="e">
            <v>#VALUE!</v>
          </cell>
          <cell r="AJ3" t="e">
            <v>#VALUE!</v>
          </cell>
          <cell r="AK3" t="e">
            <v>#VALUE!</v>
          </cell>
        </row>
        <row r="4">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row>
        <row r="8">
          <cell r="F8">
            <v>1999</v>
          </cell>
        </row>
      </sheetData>
      <sheetData sheetId="3" refreshError="1"/>
      <sheetData sheetId="4" refreshError="1"/>
      <sheetData sheetId="5" refreshError="1"/>
      <sheetData sheetId="6" refreshError="1"/>
      <sheetData sheetId="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DP"/>
      <sheetName val="Graphs"/>
      <sheetName val="Tables"/>
      <sheetName val="Tables print"/>
      <sheetName val="HIPC-to-Oxfam"/>
      <sheetName val="HIPC Docs"/>
      <sheetName val="Senegal 2"/>
      <sheetName val="Tab5"/>
      <sheetName val="Tab4"/>
      <sheetName val="Tab3"/>
      <sheetName val="Tab2"/>
      <sheetName val="Tab1"/>
      <sheetName val="Mali"/>
      <sheetName val="Benin"/>
      <sheetName val="Burkina Faso"/>
      <sheetName val="Mauritania"/>
      <sheetName val="Mozambique"/>
      <sheetName val="Senegal"/>
      <sheetName val="Tanzania"/>
      <sheetName val="Uganda"/>
      <sheetName val="Bolivia"/>
      <sheetName val="Honduras"/>
      <sheetName val="Key Indicators"/>
      <sheetName val="Figure A"/>
      <sheetName val="Fig1"/>
      <sheetName val="Fig2"/>
      <sheetName val="Fig2A"/>
      <sheetName val="HIPC Docs (2)"/>
      <sheetName val="Fig2 raw"/>
      <sheetName val="SIMA"/>
      <sheetName val="Template"/>
      <sheetName val="debt-to-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_CIRRs"/>
      <sheetName val="Links-Out"/>
      <sheetName val="Exogenous Assumptions"/>
      <sheetName val="Planned Disbursement, CFA"/>
      <sheetName val="Disbursement Loop"/>
      <sheetName val="Module1"/>
    </sheetNames>
    <sheetDataSet>
      <sheetData sheetId="0" refreshError="1"/>
      <sheetData sheetId="1" refreshError="1">
        <row r="6">
          <cell r="B6">
            <v>0</v>
          </cell>
          <cell r="C6">
            <v>794.95706698266827</v>
          </cell>
          <cell r="D6">
            <v>845.32322557680016</v>
          </cell>
          <cell r="E6">
            <v>899.65986642981522</v>
          </cell>
          <cell r="F6">
            <v>948.98061852373075</v>
          </cell>
          <cell r="G6">
            <v>989.13114426520542</v>
          </cell>
          <cell r="H6">
            <v>1006.6359241282349</v>
          </cell>
          <cell r="I6">
            <v>1020.7166005516202</v>
          </cell>
          <cell r="J6">
            <v>1037.1075181092874</v>
          </cell>
          <cell r="K6">
            <v>1056.0106514795898</v>
          </cell>
          <cell r="L6">
            <v>1074.6882269590353</v>
          </cell>
          <cell r="M6">
            <v>1098.5862398396616</v>
          </cell>
          <cell r="N6">
            <v>1127.7223771983693</v>
          </cell>
          <cell r="O6">
            <v>1160.6286541190175</v>
          </cell>
          <cell r="P6">
            <v>1205.3205871076432</v>
          </cell>
          <cell r="Q6">
            <v>1253.5770929954808</v>
          </cell>
          <cell r="R6">
            <v>1307.5974565918739</v>
          </cell>
          <cell r="S6">
            <v>1362.7295090652683</v>
          </cell>
          <cell r="T6">
            <v>1425.8698120991205</v>
          </cell>
          <cell r="U6">
            <v>1486.0643413269863</v>
          </cell>
        </row>
        <row r="7">
          <cell r="B7">
            <v>0</v>
          </cell>
          <cell r="C7">
            <v>446.93281262832591</v>
          </cell>
          <cell r="D7">
            <v>475.24917065153278</v>
          </cell>
          <cell r="E7">
            <v>505.79777350550631</v>
          </cell>
          <cell r="F7">
            <v>533.52639354022665</v>
          </cell>
          <cell r="G7">
            <v>556.09942061734102</v>
          </cell>
          <cell r="H7">
            <v>565.94078290413484</v>
          </cell>
          <cell r="I7">
            <v>573.85707999612634</v>
          </cell>
          <cell r="J7">
            <v>583.07221775622236</v>
          </cell>
          <cell r="K7">
            <v>593.69974836834012</v>
          </cell>
          <cell r="L7">
            <v>604.20046807863912</v>
          </cell>
          <cell r="M7">
            <v>617.63616990025605</v>
          </cell>
          <cell r="N7">
            <v>634.01679768469512</v>
          </cell>
          <cell r="O7">
            <v>652.51703563225271</v>
          </cell>
          <cell r="P7">
            <v>677.64328727778798</v>
          </cell>
          <cell r="Q7">
            <v>704.77357745298923</v>
          </cell>
          <cell r="R7">
            <v>735.14436607051732</v>
          </cell>
          <cell r="S7">
            <v>766.14015729158439</v>
          </cell>
          <cell r="T7">
            <v>801.63826706024645</v>
          </cell>
          <cell r="U7">
            <v>835.48023333744482</v>
          </cell>
        </row>
        <row r="9">
          <cell r="C9">
            <v>1.8956578201805891</v>
          </cell>
          <cell r="D9">
            <v>1.5199476307133302</v>
          </cell>
          <cell r="E9">
            <v>2.4769974393399927</v>
          </cell>
          <cell r="F9">
            <v>3.1099412598254954</v>
          </cell>
          <cell r="G9">
            <v>4.0078603053786948</v>
          </cell>
          <cell r="H9">
            <v>4.5950630240209964</v>
          </cell>
          <cell r="I9">
            <v>4.5460622751236937</v>
          </cell>
          <cell r="J9">
            <v>4.4253217761125798</v>
          </cell>
          <cell r="K9">
            <v>4.2941870296335054</v>
          </cell>
          <cell r="L9">
            <v>4.1749961785580574</v>
          </cell>
          <cell r="M9">
            <v>4.1278260150921913</v>
          </cell>
          <cell r="N9">
            <v>3.9895137342873332</v>
          </cell>
          <cell r="O9">
            <v>3.097509427611171</v>
          </cell>
          <cell r="P9">
            <v>2.52699255858245</v>
          </cell>
          <cell r="Q9">
            <v>2.1184709158914758</v>
          </cell>
          <cell r="R9">
            <v>1.876218093866507</v>
          </cell>
          <cell r="S9">
            <v>1.1993842041736829</v>
          </cell>
          <cell r="T9">
            <v>0.84507492764206538</v>
          </cell>
          <cell r="U9">
            <v>0.87434886979210558</v>
          </cell>
        </row>
        <row r="10">
          <cell r="C10">
            <v>1.331218425001623</v>
          </cell>
          <cell r="D10">
            <v>0.82554655008042721</v>
          </cell>
          <cell r="E10">
            <v>1.5622823213331563</v>
          </cell>
          <cell r="F10">
            <v>1.9280417697820917</v>
          </cell>
          <cell r="G10">
            <v>2.6391899454761778</v>
          </cell>
          <cell r="H10">
            <v>3.2058114791881871</v>
          </cell>
          <cell r="I10">
            <v>3.2204538568127306</v>
          </cell>
          <cell r="J10">
            <v>3.2305847615942609</v>
          </cell>
          <cell r="K10">
            <v>3.2331200782069005</v>
          </cell>
          <cell r="L10">
            <v>3.2462842134568266</v>
          </cell>
          <cell r="M10">
            <v>3.3333098025375691</v>
          </cell>
          <cell r="N10">
            <v>3.3345388221358707</v>
          </cell>
          <cell r="O10">
            <v>2.5762004357982549</v>
          </cell>
          <cell r="P10">
            <v>2.1070816209489989</v>
          </cell>
          <cell r="Q10">
            <v>1.7826433221933877</v>
          </cell>
          <cell r="R10">
            <v>1.6124057809638312</v>
          </cell>
          <cell r="S10">
            <v>0.9995784741219258</v>
          </cell>
          <cell r="T10">
            <v>0.67606216965187127</v>
          </cell>
          <cell r="U10">
            <v>0.72696703532588702</v>
          </cell>
        </row>
        <row r="11">
          <cell r="C11">
            <v>0.56443939517896624</v>
          </cell>
          <cell r="D11">
            <v>0.69440108063290296</v>
          </cell>
          <cell r="E11">
            <v>0.91471511800683625</v>
          </cell>
          <cell r="F11">
            <v>1.1818994900434034</v>
          </cell>
          <cell r="G11">
            <v>1.3686703599025167</v>
          </cell>
          <cell r="H11">
            <v>1.3892515448328089</v>
          </cell>
          <cell r="I11">
            <v>1.3256084183109627</v>
          </cell>
          <cell r="J11">
            <v>1.1947370145183187</v>
          </cell>
          <cell r="K11">
            <v>1.0610669514266047</v>
          </cell>
          <cell r="L11">
            <v>0.92871196510123122</v>
          </cell>
          <cell r="M11">
            <v>0.79451621255462246</v>
          </cell>
          <cell r="N11">
            <v>0.65497491215146242</v>
          </cell>
          <cell r="O11">
            <v>0.52130899181291601</v>
          </cell>
          <cell r="P11">
            <v>0.41991093763345105</v>
          </cell>
          <cell r="Q11">
            <v>0.33582759369808812</v>
          </cell>
          <cell r="R11">
            <v>0.26381231290267571</v>
          </cell>
          <cell r="S11">
            <v>0.19980573005175706</v>
          </cell>
          <cell r="T11">
            <v>0.16901275799019408</v>
          </cell>
          <cell r="U11">
            <v>0.14738183446621853</v>
          </cell>
        </row>
      </sheetData>
      <sheetData sheetId="2" refreshError="1"/>
      <sheetData sheetId="3" refreshError="1"/>
      <sheetData sheetId="4" refreshError="1"/>
      <sheetData sheetId="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
      <sheetName val="Table3"/>
      <sheetName val="Table4"/>
      <sheetName val="Table5"/>
      <sheetName val="Assistance"/>
      <sheetName val="burdensh"/>
      <sheetName val="Delivery"/>
      <sheetName val="Indic"/>
      <sheetName val="Creditors(before)"/>
      <sheetName val="Creditors(after)"/>
      <sheetName val="NEW-DEBT"/>
      <sheetName val="NEW-ALL"/>
      <sheetName val="NEW-IDA"/>
      <sheetName val="NEW-IMF"/>
      <sheetName val="NEW-ADF"/>
      <sheetName val="Topup"/>
      <sheetName val="NEW-comm"/>
      <sheetName val="New Borr-Base"/>
      <sheetName val="NEW-OTHMULT"/>
      <sheetName val="NEW-BILAT"/>
      <sheetName val="RepData"/>
      <sheetName val="RepData1(before)"/>
      <sheetName val="RepData1(after)"/>
    </sheetNames>
    <sheetDataSet>
      <sheetData sheetId="0" refreshError="1"/>
      <sheetData sheetId="1" refreshError="1">
        <row r="8">
          <cell r="F8">
            <v>1363.5852905026911</v>
          </cell>
          <cell r="G8">
            <v>1378.2796547770204</v>
          </cell>
          <cell r="H8">
            <v>1396.1436537831044</v>
          </cell>
          <cell r="I8">
            <v>1418.3671964720045</v>
          </cell>
          <cell r="J8">
            <v>1441.3145109404134</v>
          </cell>
          <cell r="K8">
            <v>1466.2170313003462</v>
          </cell>
          <cell r="L8">
            <v>1491.6328031554258</v>
          </cell>
          <cell r="M8">
            <v>1516.4648113450721</v>
          </cell>
          <cell r="N8">
            <v>1538.6180623358205</v>
          </cell>
          <cell r="O8">
            <v>1558.6809702632027</v>
          </cell>
          <cell r="P8">
            <v>1576.4440752219007</v>
          </cell>
          <cell r="Q8">
            <v>1591.5304086205406</v>
          </cell>
          <cell r="R8">
            <v>1603.6686370333723</v>
          </cell>
          <cell r="S8">
            <v>1614.9262750367679</v>
          </cell>
          <cell r="T8">
            <v>1624.2740263480116</v>
          </cell>
          <cell r="U8">
            <v>1630.7984153003722</v>
          </cell>
          <cell r="V8">
            <v>1634.1243962733927</v>
          </cell>
          <cell r="W8">
            <v>81.232058383595756</v>
          </cell>
          <cell r="X8">
            <v>85.954032411718018</v>
          </cell>
          <cell r="Y8">
            <v>75.809263950996808</v>
          </cell>
          <cell r="Z8">
            <v>0</v>
          </cell>
          <cell r="AA8">
            <v>0</v>
          </cell>
          <cell r="AB8">
            <v>0</v>
          </cell>
        </row>
        <row r="9">
          <cell r="F9">
            <v>1037.6241811400077</v>
          </cell>
          <cell r="G9">
            <v>1036.894046117518</v>
          </cell>
          <cell r="H9">
            <v>1040.4425037413025</v>
          </cell>
          <cell r="I9">
            <v>1049.5036743233359</v>
          </cell>
          <cell r="J9">
            <v>1061.4723970951072</v>
          </cell>
          <cell r="K9">
            <v>1076.5178359288363</v>
          </cell>
          <cell r="L9">
            <v>1093.3518731977285</v>
          </cell>
          <cell r="M9">
            <v>1110.1239839095974</v>
          </cell>
          <cell r="N9">
            <v>1124.8116680029011</v>
          </cell>
          <cell r="O9">
            <v>1127.4612408615685</v>
          </cell>
          <cell r="P9">
            <v>1128.5336053108394</v>
          </cell>
          <cell r="Q9">
            <v>1128.9515393559632</v>
          </cell>
          <cell r="R9">
            <v>1129.47126666432</v>
          </cell>
          <cell r="S9">
            <v>1131.5235089721477</v>
          </cell>
          <cell r="T9">
            <v>1134.6962353965173</v>
          </cell>
          <cell r="U9">
            <v>1137.6176643704248</v>
          </cell>
          <cell r="V9">
            <v>1140.7682092613759</v>
          </cell>
          <cell r="W9">
            <v>766.67038829648675</v>
          </cell>
          <cell r="X9">
            <v>798.56418395422065</v>
          </cell>
          <cell r="Y9">
            <v>788.00466269968388</v>
          </cell>
          <cell r="Z9">
            <v>0</v>
          </cell>
          <cell r="AA9">
            <v>0</v>
          </cell>
          <cell r="AB9">
            <v>0</v>
          </cell>
        </row>
        <row r="10">
          <cell r="F10">
            <v>325.96110936268371</v>
          </cell>
          <cell r="G10">
            <v>341.38560865950228</v>
          </cell>
          <cell r="H10">
            <v>355.70115004180178</v>
          </cell>
          <cell r="I10">
            <v>368.86352214866827</v>
          </cell>
          <cell r="J10">
            <v>379.84211384530619</v>
          </cell>
          <cell r="K10">
            <v>389.69919537150969</v>
          </cell>
          <cell r="L10">
            <v>398.28092995769748</v>
          </cell>
          <cell r="M10">
            <v>406.34082743547515</v>
          </cell>
          <cell r="N10">
            <v>413.8063943329193</v>
          </cell>
          <cell r="O10">
            <v>419.73390376695988</v>
          </cell>
          <cell r="P10">
            <v>424.72640902999285</v>
          </cell>
          <cell r="Q10">
            <v>428.5218480270596</v>
          </cell>
          <cell r="R10">
            <v>430.10527149435575</v>
          </cell>
          <cell r="S10">
            <v>430.12644068938431</v>
          </cell>
          <cell r="T10">
            <v>427.98143101863877</v>
          </cell>
          <cell r="U10">
            <v>424.14227379727993</v>
          </cell>
          <cell r="V10">
            <v>417.76763271463346</v>
          </cell>
          <cell r="W10">
            <v>332.38458765500098</v>
          </cell>
          <cell r="X10">
            <v>341.35090225209558</v>
          </cell>
          <cell r="Y10">
            <v>321.64134399280192</v>
          </cell>
          <cell r="Z10">
            <v>0</v>
          </cell>
          <cell r="AA10">
            <v>0</v>
          </cell>
          <cell r="AB10">
            <v>0</v>
          </cell>
        </row>
        <row r="11">
          <cell r="F11">
            <v>263.42008484380949</v>
          </cell>
          <cell r="G11">
            <v>280.0882976778978</v>
          </cell>
          <cell r="H11">
            <v>296.62190978937315</v>
          </cell>
          <cell r="I11">
            <v>312.02306085133546</v>
          </cell>
          <cell r="J11">
            <v>325.24342906511492</v>
          </cell>
          <cell r="K11">
            <v>337.36805839159149</v>
          </cell>
          <cell r="L11">
            <v>348.24535304232575</v>
          </cell>
          <cell r="M11">
            <v>358.63218432063616</v>
          </cell>
          <cell r="N11">
            <v>368.46054071688297</v>
          </cell>
          <cell r="O11">
            <v>376.79005681970898</v>
          </cell>
          <cell r="P11">
            <v>383.625428827576</v>
          </cell>
          <cell r="Q11">
            <v>388.83482148321241</v>
          </cell>
          <cell r="R11">
            <v>392.2509949715888</v>
          </cell>
          <cell r="S11">
            <v>393.72536094772403</v>
          </cell>
          <cell r="T11">
            <v>393.14615120251165</v>
          </cell>
          <cell r="U11">
            <v>390.36958084176808</v>
          </cell>
          <cell r="V11">
            <v>385.19577033885554</v>
          </cell>
          <cell r="W11">
            <v>0</v>
          </cell>
          <cell r="X11">
            <v>0</v>
          </cell>
          <cell r="Y11">
            <v>0</v>
          </cell>
          <cell r="Z11">
            <v>0</v>
          </cell>
          <cell r="AA11">
            <v>0</v>
          </cell>
          <cell r="AB11">
            <v>0</v>
          </cell>
        </row>
        <row r="12">
          <cell r="F12">
            <v>84.218855878169563</v>
          </cell>
          <cell r="G12">
            <v>103.1521325571087</v>
          </cell>
          <cell r="H12">
            <v>122.2835364845925</v>
          </cell>
          <cell r="I12">
            <v>140.6711064491106</v>
          </cell>
          <cell r="J12">
            <v>158.95041482229752</v>
          </cell>
          <cell r="K12">
            <v>176.6142471896114</v>
          </cell>
          <cell r="L12">
            <v>193.57232257011304</v>
          </cell>
          <cell r="M12">
            <v>209.8071465349916</v>
          </cell>
          <cell r="N12">
            <v>225.31285480769668</v>
          </cell>
          <cell r="O12">
            <v>240.08239473492242</v>
          </cell>
          <cell r="P12">
            <v>254.19985376877463</v>
          </cell>
          <cell r="Q12">
            <v>267.65785563679452</v>
          </cell>
          <cell r="R12">
            <v>280.35755587474188</v>
          </cell>
          <cell r="S12">
            <v>292.29123671741382</v>
          </cell>
          <cell r="T12">
            <v>303.47825327101094</v>
          </cell>
          <cell r="U12">
            <v>313.91052722317812</v>
          </cell>
          <cell r="V12">
            <v>323.5525417653098</v>
          </cell>
          <cell r="W12">
            <v>0</v>
          </cell>
          <cell r="X12">
            <v>0</v>
          </cell>
          <cell r="Y12">
            <v>0</v>
          </cell>
          <cell r="Z12">
            <v>0</v>
          </cell>
          <cell r="AA12">
            <v>0</v>
          </cell>
          <cell r="AB12">
            <v>0</v>
          </cell>
        </row>
        <row r="13">
          <cell r="F13">
            <v>83.111460954564507</v>
          </cell>
          <cell r="G13">
            <v>102.41386927470533</v>
          </cell>
          <cell r="H13">
            <v>121.91440484339081</v>
          </cell>
          <cell r="I13">
            <v>140.6711064491106</v>
          </cell>
          <cell r="J13">
            <v>158.95041482229752</v>
          </cell>
          <cell r="K13">
            <v>176.6142471896114</v>
          </cell>
          <cell r="L13">
            <v>193.57232257011304</v>
          </cell>
          <cell r="M13">
            <v>209.8071465349916</v>
          </cell>
          <cell r="N13">
            <v>225.31285480769668</v>
          </cell>
          <cell r="O13">
            <v>240.08239473492242</v>
          </cell>
          <cell r="P13">
            <v>254.19985376877463</v>
          </cell>
          <cell r="Q13">
            <v>267.65785563679452</v>
          </cell>
          <cell r="R13">
            <v>280.35755587474188</v>
          </cell>
          <cell r="S13">
            <v>292.29123671741382</v>
          </cell>
          <cell r="T13">
            <v>303.47825327101094</v>
          </cell>
          <cell r="U13">
            <v>313.91052722317812</v>
          </cell>
          <cell r="V13">
            <v>323.5525417653098</v>
          </cell>
          <cell r="W13">
            <v>0</v>
          </cell>
          <cell r="X13">
            <v>0</v>
          </cell>
          <cell r="Y13">
            <v>0</v>
          </cell>
          <cell r="Z13">
            <v>0</v>
          </cell>
          <cell r="AA13">
            <v>0</v>
          </cell>
          <cell r="AB13">
            <v>0</v>
          </cell>
        </row>
        <row r="14">
          <cell r="F14">
            <v>0</v>
          </cell>
          <cell r="G14">
            <v>0</v>
          </cell>
          <cell r="H14">
            <v>0</v>
          </cell>
          <cell r="I14">
            <v>0</v>
          </cell>
          <cell r="J14">
            <v>0</v>
          </cell>
          <cell r="K14">
            <v>0</v>
          </cell>
          <cell r="L14">
            <v>0</v>
          </cell>
          <cell r="M14">
            <v>0</v>
          </cell>
          <cell r="N14">
            <v>0</v>
          </cell>
          <cell r="O14">
            <v>11.485825634673922</v>
          </cell>
          <cell r="P14">
            <v>23.18406088106838</v>
          </cell>
          <cell r="Q14">
            <v>34.057021237517773</v>
          </cell>
          <cell r="R14">
            <v>44.092098874696944</v>
          </cell>
          <cell r="S14">
            <v>53.276325375236063</v>
          </cell>
          <cell r="T14">
            <v>61.596359932855492</v>
          </cell>
          <cell r="U14">
            <v>69.038477132667566</v>
          </cell>
          <cell r="V14">
            <v>75.588554297383496</v>
          </cell>
          <cell r="W14">
            <v>0</v>
          </cell>
          <cell r="X14">
            <v>0</v>
          </cell>
          <cell r="Y14">
            <v>0</v>
          </cell>
          <cell r="Z14">
            <v>0</v>
          </cell>
          <cell r="AA14">
            <v>0</v>
          </cell>
          <cell r="AB14">
            <v>0</v>
          </cell>
        </row>
        <row r="15">
          <cell r="F15">
            <v>1419.0393035308559</v>
          </cell>
          <cell r="G15">
            <v>1429.9847790429658</v>
          </cell>
          <cell r="H15">
            <v>1444.1644723752072</v>
          </cell>
          <cell r="I15">
            <v>1463.6271384039937</v>
          </cell>
          <cell r="J15">
            <v>1483.8943050727589</v>
          </cell>
          <cell r="K15">
            <v>1506.2020166036145</v>
          </cell>
          <cell r="L15">
            <v>1529.7640883289414</v>
          </cell>
          <cell r="M15">
            <v>1553.4383374916326</v>
          </cell>
          <cell r="N15">
            <v>1574.7409554195156</v>
          </cell>
          <cell r="O15">
            <v>1594.4329872137691</v>
          </cell>
          <cell r="P15">
            <v>1611.971675322329</v>
          </cell>
          <cell r="Q15">
            <v>1627.7964768584814</v>
          </cell>
          <cell r="R15">
            <v>1641.7482411589913</v>
          </cell>
          <cell r="S15">
            <v>1655.0522004035486</v>
          </cell>
          <cell r="T15">
            <v>1666.7046687972258</v>
          </cell>
          <cell r="U15">
            <v>1675.9112640999779</v>
          </cell>
          <cell r="V15">
            <v>1682.2343122150578</v>
          </cell>
          <cell r="W15">
            <v>1180.2870343350835</v>
          </cell>
          <cell r="X15">
            <v>1225.8691186180342</v>
          </cell>
          <cell r="Y15">
            <v>1185.4552706434827</v>
          </cell>
          <cell r="Z15">
            <v>0</v>
          </cell>
          <cell r="AA15">
            <v>0</v>
          </cell>
          <cell r="AB15">
            <v>0</v>
          </cell>
        </row>
        <row r="17">
          <cell r="F17">
            <v>831.7693031994977</v>
          </cell>
          <cell r="G17">
            <v>836.73227912245716</v>
          </cell>
          <cell r="H17">
            <v>844.79412739869781</v>
          </cell>
          <cell r="I17">
            <v>857.25024657175629</v>
          </cell>
          <cell r="J17">
            <v>870.63548610013231</v>
          </cell>
          <cell r="K17">
            <v>886.26745073644167</v>
          </cell>
          <cell r="L17">
            <v>902.81586577149778</v>
          </cell>
          <cell r="M17">
            <v>919.22131764100163</v>
          </cell>
          <cell r="N17">
            <v>933.33984585044243</v>
          </cell>
          <cell r="O17">
            <v>953.14136271494363</v>
          </cell>
          <cell r="P17">
            <v>970.82180860748883</v>
          </cell>
          <cell r="Q17">
            <v>985.96297284008949</v>
          </cell>
          <cell r="R17">
            <v>998.25620875491632</v>
          </cell>
          <cell r="S17">
            <v>1009.7138517527266</v>
          </cell>
          <cell r="T17">
            <v>1019.3280563192552</v>
          </cell>
          <cell r="U17">
            <v>1026.1434427580994</v>
          </cell>
          <cell r="V17">
            <v>1029.7556201388006</v>
          </cell>
          <cell r="W17">
            <v>695.0571660247308</v>
          </cell>
          <cell r="X17">
            <v>726.93968400806409</v>
          </cell>
          <cell r="Y17">
            <v>711.18557645474129</v>
          </cell>
          <cell r="Z17">
            <v>0</v>
          </cell>
          <cell r="AA17">
            <v>0</v>
          </cell>
          <cell r="AB17">
            <v>0</v>
          </cell>
        </row>
        <row r="18">
          <cell r="F18">
            <v>584.44588012198096</v>
          </cell>
          <cell r="G18">
            <v>578.23265049173972</v>
          </cell>
          <cell r="H18">
            <v>575.86301459480705</v>
          </cell>
          <cell r="I18">
            <v>578.69669038399559</v>
          </cell>
          <cell r="J18">
            <v>584.31818924229356</v>
          </cell>
          <cell r="K18">
            <v>593.00532151511493</v>
          </cell>
          <cell r="L18">
            <v>603.5888561232432</v>
          </cell>
          <cell r="M18">
            <v>614.27481595962297</v>
          </cell>
          <cell r="N18">
            <v>623.02576051216624</v>
          </cell>
          <cell r="O18">
            <v>627.25189642977455</v>
          </cell>
          <cell r="P18">
            <v>629.88609867909054</v>
          </cell>
          <cell r="Q18">
            <v>631.76121221788753</v>
          </cell>
          <cell r="R18">
            <v>633.57870027095521</v>
          </cell>
          <cell r="S18">
            <v>636.74261635269363</v>
          </cell>
          <cell r="T18">
            <v>640.85204481754272</v>
          </cell>
          <cell r="U18">
            <v>644.51191580765067</v>
          </cell>
          <cell r="V18">
            <v>648.1640589424569</v>
          </cell>
          <cell r="W18">
            <v>372.752890029144</v>
          </cell>
          <cell r="X18">
            <v>392.98733531668194</v>
          </cell>
          <cell r="Y18">
            <v>398.29087522641015</v>
          </cell>
          <cell r="Z18">
            <v>0</v>
          </cell>
          <cell r="AA18">
            <v>0</v>
          </cell>
          <cell r="AB18">
            <v>0</v>
          </cell>
        </row>
        <row r="19">
          <cell r="F19">
            <v>247.32342307751685</v>
          </cell>
          <cell r="G19">
            <v>258.49962863071767</v>
          </cell>
          <cell r="H19">
            <v>268.93111280389087</v>
          </cell>
          <cell r="I19">
            <v>278.55355618776065</v>
          </cell>
          <cell r="J19">
            <v>286.31729685783841</v>
          </cell>
          <cell r="K19">
            <v>293.26212922132697</v>
          </cell>
          <cell r="L19">
            <v>299.22700964825475</v>
          </cell>
          <cell r="M19">
            <v>304.94650168137895</v>
          </cell>
          <cell r="N19">
            <v>310.31408533827607</v>
          </cell>
          <cell r="O19">
            <v>314.40060190026099</v>
          </cell>
          <cell r="P19">
            <v>317.79356650418754</v>
          </cell>
          <cell r="Q19">
            <v>320.24876997900435</v>
          </cell>
          <cell r="R19">
            <v>320.76566916416243</v>
          </cell>
          <cell r="S19">
            <v>319.96221119007993</v>
          </cell>
          <cell r="T19">
            <v>317.24122324456999</v>
          </cell>
          <cell r="U19">
            <v>313.05223684043727</v>
          </cell>
          <cell r="V19">
            <v>306.55894868444784</v>
          </cell>
          <cell r="W19">
            <v>241.71950436502826</v>
          </cell>
          <cell r="X19">
            <v>248.72662129022578</v>
          </cell>
          <cell r="Y19">
            <v>237.88280907486421</v>
          </cell>
          <cell r="Z19">
            <v>0</v>
          </cell>
          <cell r="AA19">
            <v>0</v>
          </cell>
          <cell r="AB19">
            <v>0</v>
          </cell>
        </row>
        <row r="20">
          <cell r="F20">
            <v>211.38265905742932</v>
          </cell>
          <cell r="G20">
            <v>222.60382551288578</v>
          </cell>
          <cell r="H20">
            <v>234.04381507840858</v>
          </cell>
          <cell r="I20">
            <v>244.73467205022993</v>
          </cell>
          <cell r="J20">
            <v>253.61153536555696</v>
          </cell>
          <cell r="K20">
            <v>261.73857040958814</v>
          </cell>
          <cell r="L20">
            <v>268.95979021237429</v>
          </cell>
          <cell r="M20">
            <v>276.01612483326574</v>
          </cell>
          <cell r="N20">
            <v>282.80876747012712</v>
          </cell>
          <cell r="O20">
            <v>288.4154466821571</v>
          </cell>
          <cell r="P20">
            <v>292.82908757716052</v>
          </cell>
          <cell r="Q20">
            <v>295.90811842411989</v>
          </cell>
          <cell r="R20">
            <v>297.47576930454562</v>
          </cell>
          <cell r="S20">
            <v>297.37000984046102</v>
          </cell>
          <cell r="T20">
            <v>295.46501502832609</v>
          </cell>
          <cell r="U20">
            <v>291.60285766123093</v>
          </cell>
          <cell r="V20">
            <v>285.56796885363622</v>
          </cell>
          <cell r="W20">
            <v>241.71950436502826</v>
          </cell>
          <cell r="X20">
            <v>248.72662129022578</v>
          </cell>
          <cell r="Y20">
            <v>237.88280907486421</v>
          </cell>
          <cell r="Z20">
            <v>0</v>
          </cell>
          <cell r="AA20">
            <v>0</v>
          </cell>
          <cell r="AB20">
            <v>0</v>
          </cell>
        </row>
        <row r="21">
          <cell r="F21">
            <v>57.101721186739837</v>
          </cell>
          <cell r="G21">
            <v>69.909117226589089</v>
          </cell>
          <cell r="H21">
            <v>83.24740049067583</v>
          </cell>
          <cell r="I21">
            <v>96.201761974798359</v>
          </cell>
          <cell r="J21">
            <v>109.38419711922177</v>
          </cell>
          <cell r="K21">
            <v>122.28718353937289</v>
          </cell>
          <cell r="L21">
            <v>134.81226783769873</v>
          </cell>
          <cell r="M21">
            <v>146.92859649587197</v>
          </cell>
          <cell r="N21">
            <v>158.61512222813201</v>
          </cell>
          <cell r="O21">
            <v>169.84828725056246</v>
          </cell>
          <cell r="P21">
            <v>180.69420396158287</v>
          </cell>
          <cell r="Q21">
            <v>191.1282554717375</v>
          </cell>
          <cell r="R21">
            <v>201.03431771510429</v>
          </cell>
          <cell r="S21">
            <v>210.38197568102211</v>
          </cell>
          <cell r="T21">
            <v>219.16597936581618</v>
          </cell>
          <cell r="U21">
            <v>227.3523178763275</v>
          </cell>
          <cell r="V21">
            <v>234.87643477287281</v>
          </cell>
          <cell r="W21">
            <v>241.71950436502826</v>
          </cell>
          <cell r="X21">
            <v>248.72662129022578</v>
          </cell>
          <cell r="Y21">
            <v>237.88280907486421</v>
          </cell>
          <cell r="Z21">
            <v>0</v>
          </cell>
          <cell r="AA21">
            <v>0</v>
          </cell>
          <cell r="AB21">
            <v>0</v>
          </cell>
        </row>
        <row r="22">
          <cell r="F22">
            <v>55.964848573230192</v>
          </cell>
          <cell r="G22">
            <v>69.161816931395137</v>
          </cell>
          <cell r="H22">
            <v>82.879243884353997</v>
          </cell>
          <cell r="I22">
            <v>96.201761974798359</v>
          </cell>
          <cell r="J22">
            <v>109.38419711922177</v>
          </cell>
          <cell r="K22">
            <v>122.28718353937289</v>
          </cell>
          <cell r="L22">
            <v>134.81226783769873</v>
          </cell>
          <cell r="M22">
            <v>146.92859649587197</v>
          </cell>
          <cell r="N22">
            <v>158.61512222813201</v>
          </cell>
          <cell r="O22">
            <v>169.84828725056246</v>
          </cell>
          <cell r="P22">
            <v>180.69420396158287</v>
          </cell>
          <cell r="Q22">
            <v>191.1282554717375</v>
          </cell>
          <cell r="R22">
            <v>201.03431771510429</v>
          </cell>
          <cell r="S22">
            <v>210.38197568102211</v>
          </cell>
          <cell r="T22">
            <v>219.16597936581618</v>
          </cell>
          <cell r="U22">
            <v>227.3523178763275</v>
          </cell>
          <cell r="V22">
            <v>234.87643477287281</v>
          </cell>
          <cell r="W22">
            <v>241.71950436502826</v>
          </cell>
          <cell r="X22">
            <v>248.72662129022578</v>
          </cell>
          <cell r="Y22">
            <v>237.88280907486421</v>
          </cell>
          <cell r="Z22">
            <v>0</v>
          </cell>
          <cell r="AA22">
            <v>0</v>
          </cell>
          <cell r="AB22">
            <v>0</v>
          </cell>
        </row>
        <row r="23">
          <cell r="F23">
            <v>0</v>
          </cell>
          <cell r="G23">
            <v>0</v>
          </cell>
          <cell r="H23">
            <v>0</v>
          </cell>
          <cell r="I23">
            <v>0</v>
          </cell>
          <cell r="J23">
            <v>0</v>
          </cell>
          <cell r="K23">
            <v>0</v>
          </cell>
          <cell r="L23">
            <v>0</v>
          </cell>
          <cell r="M23">
            <v>0</v>
          </cell>
          <cell r="N23">
            <v>0</v>
          </cell>
          <cell r="O23">
            <v>11.488864384907931</v>
          </cell>
          <cell r="P23">
            <v>23.142143424210587</v>
          </cell>
          <cell r="Q23">
            <v>33.95299064319785</v>
          </cell>
          <cell r="R23">
            <v>43.911839319798673</v>
          </cell>
          <cell r="S23">
            <v>53.009024209952962</v>
          </cell>
          <cell r="T23">
            <v>61.234788257142824</v>
          </cell>
          <cell r="U23">
            <v>68.579290110011343</v>
          </cell>
          <cell r="V23">
            <v>75.032612511895636</v>
          </cell>
          <cell r="W23">
            <v>80.584771630558606</v>
          </cell>
          <cell r="X23">
            <v>85.225727401156334</v>
          </cell>
          <cell r="Y23">
            <v>75.011892153466917</v>
          </cell>
          <cell r="Z23">
            <v>0</v>
          </cell>
          <cell r="AA23">
            <v>0</v>
          </cell>
          <cell r="AB23">
            <v>0</v>
          </cell>
        </row>
        <row r="24">
          <cell r="F24">
            <v>930.5819459975778</v>
          </cell>
          <cell r="G24">
            <v>931.33472017192821</v>
          </cell>
          <cell r="H24">
            <v>935.1149317096465</v>
          </cell>
          <cell r="I24">
            <v>944.07220937522789</v>
          </cell>
          <cell r="J24">
            <v>953.92846452059575</v>
          </cell>
          <cell r="K24">
            <v>966.00264381257375</v>
          </cell>
          <cell r="L24">
            <v>979.59696101582426</v>
          </cell>
          <cell r="M24">
            <v>993.6099057066491</v>
          </cell>
          <cell r="N24">
            <v>1005.5122892978229</v>
          </cell>
          <cell r="O24">
            <v>1023.4479503275535</v>
          </cell>
          <cell r="P24">
            <v>1039.2952602011146</v>
          </cell>
          <cell r="Q24">
            <v>1053.4512543469702</v>
          </cell>
          <cell r="R24">
            <v>1065.7562473309997</v>
          </cell>
          <cell r="S24">
            <v>1077.4218086019255</v>
          </cell>
          <cell r="T24">
            <v>1087.4716669427585</v>
          </cell>
          <cell r="U24">
            <v>1095.0769736371328</v>
          </cell>
          <cell r="V24">
            <v>1099.7825215743449</v>
          </cell>
          <cell r="W24">
            <v>695.0571660247308</v>
          </cell>
          <cell r="X24">
            <v>726.93968400806409</v>
          </cell>
          <cell r="Y24">
            <v>711.18557645474129</v>
          </cell>
          <cell r="Z24">
            <v>0</v>
          </cell>
          <cell r="AA24">
            <v>0</v>
          </cell>
          <cell r="AB24">
            <v>0</v>
          </cell>
        </row>
        <row r="27">
          <cell r="F27">
            <v>200.71826511968203</v>
          </cell>
          <cell r="G27">
            <v>182.57486468743869</v>
          </cell>
          <cell r="H27">
            <v>168.30950472304659</v>
          </cell>
          <cell r="I27">
            <v>156.84796638230392</v>
          </cell>
          <cell r="J27">
            <v>147.38603418830488</v>
          </cell>
          <cell r="K27">
            <v>139.47281769837861</v>
          </cell>
          <cell r="L27">
            <v>132.24050579656895</v>
          </cell>
          <cell r="M27">
            <v>125.17537536551329</v>
          </cell>
          <cell r="N27">
            <v>118.00767034288464</v>
          </cell>
          <cell r="O27">
            <v>111.73186473910808</v>
          </cell>
          <cell r="P27">
            <v>105.34647014219706</v>
          </cell>
          <cell r="Q27">
            <v>98.864653278672051</v>
          </cell>
          <cell r="R27">
            <v>92.317399827778218</v>
          </cell>
          <cell r="S27">
            <v>85.936608829741672</v>
          </cell>
          <cell r="T27">
            <v>79.656319462235444</v>
          </cell>
          <cell r="U27">
            <v>73.936411830072345</v>
          </cell>
          <cell r="V27">
            <v>68.715886591242068</v>
          </cell>
          <cell r="W27">
            <v>0</v>
          </cell>
          <cell r="X27">
            <v>0</v>
          </cell>
          <cell r="Y27">
            <v>0</v>
          </cell>
          <cell r="Z27">
            <v>0</v>
          </cell>
          <cell r="AA27">
            <v>0</v>
          </cell>
          <cell r="AB27">
            <v>0</v>
          </cell>
        </row>
        <row r="28">
          <cell r="F28">
            <v>141.03545618140396</v>
          </cell>
          <cell r="G28">
            <v>126.17028236571468</v>
          </cell>
          <cell r="H28">
            <v>114.72998643257604</v>
          </cell>
          <cell r="I28">
            <v>105.88203316579832</v>
          </cell>
          <cell r="J28">
            <v>98.916644211545858</v>
          </cell>
          <cell r="K28">
            <v>93.321855646531887</v>
          </cell>
          <cell r="L28">
            <v>88.411046652022705</v>
          </cell>
          <cell r="M28">
            <v>83.649148675811404</v>
          </cell>
          <cell r="N28">
            <v>78.772827377420015</v>
          </cell>
          <cell r="O28">
            <v>73.52951701687995</v>
          </cell>
          <cell r="P28">
            <v>68.350624696679219</v>
          </cell>
          <cell r="Q28">
            <v>63.348071805293884</v>
          </cell>
          <cell r="R28">
            <v>58.59251130351636</v>
          </cell>
          <cell r="S28">
            <v>54.193077624657782</v>
          </cell>
          <cell r="T28">
            <v>50.079966791402356</v>
          </cell>
          <cell r="U28">
            <v>46.438827605291202</v>
          </cell>
          <cell r="V28">
            <v>43.252172744447449</v>
          </cell>
          <cell r="W28">
            <v>0</v>
          </cell>
          <cell r="X28">
            <v>0</v>
          </cell>
          <cell r="Y28">
            <v>0</v>
          </cell>
          <cell r="Z28">
            <v>0</v>
          </cell>
          <cell r="AA28">
            <v>0</v>
          </cell>
          <cell r="AB28">
            <v>0</v>
          </cell>
        </row>
        <row r="29">
          <cell r="F29">
            <v>14.942617080129539</v>
          </cell>
          <cell r="G29">
            <v>13.124484989993851</v>
          </cell>
          <cell r="H29">
            <v>11.621742112945947</v>
          </cell>
          <cell r="I29">
            <v>10.195778491464344</v>
          </cell>
          <cell r="J29">
            <v>9.5600347823437026</v>
          </cell>
          <cell r="K29">
            <v>8.7770512445807363</v>
          </cell>
          <cell r="L29">
            <v>8.246887874531998</v>
          </cell>
          <cell r="M29">
            <v>7.8803089488844043</v>
          </cell>
          <cell r="N29">
            <v>7.7665888787813611</v>
          </cell>
          <cell r="O29">
            <v>7.6239998116447456</v>
          </cell>
          <cell r="P29">
            <v>7.4685770311488726</v>
          </cell>
          <cell r="Q29">
            <v>7.3088007237404744</v>
          </cell>
          <cell r="R29">
            <v>7.1292856878000856</v>
          </cell>
          <cell r="S29">
            <v>6.7469842796090456</v>
          </cell>
          <cell r="T29">
            <v>6.4329388896379829</v>
          </cell>
          <cell r="U29">
            <v>6.279972636603202</v>
          </cell>
          <cell r="V29">
            <v>6.1328493340204409</v>
          </cell>
          <cell r="W29">
            <v>0</v>
          </cell>
          <cell r="X29">
            <v>0</v>
          </cell>
          <cell r="Y29">
            <v>0</v>
          </cell>
          <cell r="Z29">
            <v>0</v>
          </cell>
          <cell r="AA29">
            <v>0</v>
          </cell>
          <cell r="AB29">
            <v>0</v>
          </cell>
        </row>
        <row r="30">
          <cell r="F30">
            <v>10.87380787746674</v>
          </cell>
          <cell r="G30">
            <v>10.167914080427462</v>
          </cell>
          <cell r="H30">
            <v>8.6084854846625358</v>
          </cell>
          <cell r="I30">
            <v>7.1181141387609612</v>
          </cell>
          <cell r="J30">
            <v>6.264597811900499</v>
          </cell>
          <cell r="K30">
            <v>5.4707237010134611</v>
          </cell>
          <cell r="L30">
            <v>4.9343653243617096</v>
          </cell>
          <cell r="M30">
            <v>4.682497360937667</v>
          </cell>
          <cell r="N30">
            <v>4.6771238549136704</v>
          </cell>
          <cell r="O30">
            <v>4.4663556155328941</v>
          </cell>
          <cell r="P30">
            <v>4.33988301192666</v>
          </cell>
          <cell r="Q30">
            <v>4.1145371191629687</v>
          </cell>
          <cell r="R30">
            <v>3.8272104667429403</v>
          </cell>
          <cell r="S30">
            <v>3.4416351614685494</v>
          </cell>
          <cell r="T30">
            <v>3.120046494562644</v>
          </cell>
          <cell r="U30">
            <v>2.9708278785348159</v>
          </cell>
          <cell r="V30">
            <v>2.7985607730123845</v>
          </cell>
          <cell r="W30">
            <v>0</v>
          </cell>
          <cell r="X30">
            <v>0</v>
          </cell>
          <cell r="Y30">
            <v>0</v>
          </cell>
          <cell r="Z30">
            <v>0</v>
          </cell>
          <cell r="AA30">
            <v>0</v>
          </cell>
          <cell r="AB30">
            <v>0</v>
          </cell>
        </row>
        <row r="33">
          <cell r="F33">
            <v>150.56977272943297</v>
          </cell>
          <cell r="G33">
            <v>138.2949679519989</v>
          </cell>
          <cell r="H33">
            <v>127.35245197193466</v>
          </cell>
          <cell r="I33">
            <v>118.99069264392912</v>
          </cell>
          <cell r="J33">
            <v>111.24011527769886</v>
          </cell>
          <cell r="K33">
            <v>104.20292639555922</v>
          </cell>
          <cell r="L33">
            <v>97.650480557582625</v>
          </cell>
          <cell r="M33">
            <v>91.437670096042041</v>
          </cell>
          <cell r="N33">
            <v>85.358015655339045</v>
          </cell>
          <cell r="O33">
            <v>80.118111412301189</v>
          </cell>
          <cell r="P33">
            <v>74.98098941036487</v>
          </cell>
          <cell r="Q33">
            <v>69.948736064185468</v>
          </cell>
          <cell r="R33">
            <v>65.033680317515774</v>
          </cell>
          <cell r="S33">
            <v>60.386688710570368</v>
          </cell>
          <cell r="T33">
            <v>55.946535421955623</v>
          </cell>
          <cell r="U33">
            <v>51.671799446188558</v>
          </cell>
          <cell r="V33">
            <v>47.534625057323176</v>
          </cell>
          <cell r="W33">
            <v>0</v>
          </cell>
          <cell r="X33">
            <v>0</v>
          </cell>
          <cell r="Y33">
            <v>0</v>
          </cell>
          <cell r="Z33">
            <v>0</v>
          </cell>
          <cell r="AA33">
            <v>0</v>
          </cell>
          <cell r="AB33">
            <v>0</v>
          </cell>
        </row>
        <row r="34">
          <cell r="F34">
            <v>29.155934888704188</v>
          </cell>
          <cell r="G34">
            <v>26.872567903460659</v>
          </cell>
          <cell r="H34">
            <v>24.916118569570372</v>
          </cell>
          <cell r="I34">
            <v>23.439990235190749</v>
          </cell>
          <cell r="J34">
            <v>22.063691194048964</v>
          </cell>
          <cell r="K34">
            <v>20.809890345603943</v>
          </cell>
          <cell r="L34">
            <v>19.635325447164682</v>
          </cell>
          <cell r="M34">
            <v>18.512424334035014</v>
          </cell>
          <cell r="N34">
            <v>17.400324170889629</v>
          </cell>
          <cell r="O34">
            <v>16.444434672223263</v>
          </cell>
          <cell r="P34">
            <v>15.495829590349347</v>
          </cell>
          <cell r="Q34">
            <v>14.555228712709237</v>
          </cell>
          <cell r="R34">
            <v>13.625515501764843</v>
          </cell>
          <cell r="S34">
            <v>12.738875592613674</v>
          </cell>
          <cell r="T34">
            <v>11.883326875792042</v>
          </cell>
          <cell r="U34">
            <v>11.050780859173305</v>
          </cell>
          <cell r="V34">
            <v>10.241171012771279</v>
          </cell>
          <cell r="W34">
            <v>6.3817017318830382</v>
          </cell>
          <cell r="X34">
            <v>0</v>
          </cell>
          <cell r="Y34">
            <v>0</v>
          </cell>
          <cell r="Z34">
            <v>0</v>
          </cell>
          <cell r="AA34">
            <v>0</v>
          </cell>
          <cell r="AB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REV"/>
      <sheetName val="5 old"/>
      <sheetName val="7"/>
      <sheetName val="6"/>
      <sheetName val="8"/>
      <sheetName val="10"/>
      <sheetName val="11"/>
      <sheetName val="12"/>
      <sheetName val="13"/>
      <sheetName val="14"/>
      <sheetName val="15"/>
      <sheetName val="16"/>
      <sheetName val="17"/>
      <sheetName val="18"/>
      <sheetName val="27"/>
      <sheetName val="28"/>
      <sheetName val="29"/>
      <sheetName val="30"/>
      <sheetName val="31"/>
      <sheetName val="32"/>
      <sheetName val="33"/>
      <sheetName val="Blank"/>
      <sheetName val="9"/>
      <sheetName val="18(3)"/>
      <sheetName val="19"/>
      <sheetName val="20"/>
      <sheetName val="21"/>
      <sheetName val="22"/>
      <sheetName val="23"/>
      <sheetName val="24"/>
      <sheetName val="25"/>
      <sheetName val="26"/>
      <sheetName val="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B_BARC_LN_Price_Ratio_Ana_m"/>
      <sheetName val="Sheet1"/>
      <sheetName val="Cover"/>
      <sheetName val="Issuance Tables"/>
      <sheetName val="AT1 - CS OLD"/>
      <sheetName val="AT1 - CS"/>
      <sheetName val="T2 Static Data"/>
      <sheetName val="Capital - BB"/>
      <sheetName val="AT1 T2 - DL"/>
      <sheetName val="P2 for SC"/>
      <sheetName val="Ann. Report"/>
      <sheetName val="003 vs published"/>
      <sheetName val="Board - Notes for Sasha"/>
      <sheetName val="Aisha"/>
      <sheetName val="NTS"/>
      <sheetName val="P2 Data"/>
      <sheetName val="Valuation Charts"/>
      <sheetName val="Price Charts"/>
      <sheetName val="P2 Coop"/>
      <sheetName val="FPC April 14"/>
      <sheetName val="BARC"/>
      <sheetName val="Risk Pack"/>
      <sheetName val="003+ Review"/>
      <sheetName val="Capital Data"/>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8">
          <cell r="D78">
            <v>40908</v>
          </cell>
        </row>
        <row r="79">
          <cell r="B79" t="str">
            <v>BARC</v>
          </cell>
          <cell r="C79" t="str">
            <v>Total Assets</v>
          </cell>
        </row>
        <row r="80">
          <cell r="B80" t="str">
            <v>BARC</v>
          </cell>
          <cell r="C80" t="str">
            <v>CET1</v>
          </cell>
        </row>
        <row r="81">
          <cell r="B81" t="str">
            <v>BARC</v>
          </cell>
          <cell r="C81" t="str">
            <v>AT1</v>
          </cell>
        </row>
        <row r="82">
          <cell r="B82" t="str">
            <v>BARC</v>
          </cell>
          <cell r="C82" t="str">
            <v>Credit</v>
          </cell>
        </row>
        <row r="83">
          <cell r="B83" t="str">
            <v>BARC</v>
          </cell>
          <cell r="C83" t="str">
            <v>Counterparty</v>
          </cell>
        </row>
        <row r="84">
          <cell r="B84" t="str">
            <v>BARC</v>
          </cell>
          <cell r="C84" t="str">
            <v>CVA</v>
          </cell>
        </row>
        <row r="85">
          <cell r="B85" t="str">
            <v>BARC</v>
          </cell>
          <cell r="C85" t="str">
            <v>Market</v>
          </cell>
        </row>
        <row r="86">
          <cell r="B86" t="str">
            <v>BARC</v>
          </cell>
          <cell r="C86" t="str">
            <v>Total RWA</v>
          </cell>
        </row>
        <row r="87">
          <cell r="B87" t="str">
            <v>BARC</v>
          </cell>
          <cell r="C87" t="str">
            <v>Exposure measure</v>
          </cell>
        </row>
        <row r="88">
          <cell r="B88" t="str">
            <v>BARC</v>
          </cell>
          <cell r="C88" t="str">
            <v>CET1 Capital</v>
          </cell>
        </row>
        <row r="89">
          <cell r="B89" t="str">
            <v>BARC</v>
          </cell>
          <cell r="C89" t="str">
            <v>T1 Leverage</v>
          </cell>
        </row>
        <row r="90">
          <cell r="B90" t="str">
            <v>BARC</v>
          </cell>
          <cell r="C90" t="str">
            <v>RWA / Total Assets</v>
          </cell>
        </row>
        <row r="92">
          <cell r="B92" t="str">
            <v>CoOp</v>
          </cell>
          <cell r="C92" t="str">
            <v>Total Assets</v>
          </cell>
        </row>
        <row r="93">
          <cell r="B93" t="str">
            <v>CoOp</v>
          </cell>
          <cell r="C93" t="str">
            <v>CET1</v>
          </cell>
        </row>
        <row r="94">
          <cell r="B94" t="str">
            <v>CoOp</v>
          </cell>
          <cell r="C94" t="str">
            <v>Credit</v>
          </cell>
        </row>
        <row r="95">
          <cell r="B95" t="str">
            <v>CoOp</v>
          </cell>
          <cell r="C95" t="str">
            <v>Counterparty</v>
          </cell>
        </row>
        <row r="96">
          <cell r="B96" t="str">
            <v>CoOp</v>
          </cell>
          <cell r="C96" t="str">
            <v>CVA</v>
          </cell>
        </row>
        <row r="97">
          <cell r="B97" t="str">
            <v>CoOp</v>
          </cell>
          <cell r="C97" t="str">
            <v>Market</v>
          </cell>
        </row>
        <row r="98">
          <cell r="B98" t="str">
            <v>CoOp</v>
          </cell>
          <cell r="C98" t="str">
            <v>Total RWA</v>
          </cell>
        </row>
        <row r="99">
          <cell r="B99" t="str">
            <v>CoOp</v>
          </cell>
          <cell r="C99" t="str">
            <v>Exposure measure</v>
          </cell>
        </row>
        <row r="100">
          <cell r="B100" t="str">
            <v>CoOp</v>
          </cell>
          <cell r="C100" t="str">
            <v>CET1 Capital</v>
          </cell>
        </row>
        <row r="101">
          <cell r="B101" t="str">
            <v>CoOp</v>
          </cell>
          <cell r="C101" t="str">
            <v>T1 Leverage</v>
          </cell>
        </row>
        <row r="102">
          <cell r="B102" t="str">
            <v>CoOp</v>
          </cell>
          <cell r="C102" t="str">
            <v>RWA / Total Assets</v>
          </cell>
        </row>
        <row r="104">
          <cell r="B104" t="str">
            <v>HSBC</v>
          </cell>
          <cell r="C104" t="str">
            <v>Total Assets</v>
          </cell>
        </row>
        <row r="105">
          <cell r="B105" t="str">
            <v>HSBC</v>
          </cell>
          <cell r="C105" t="str">
            <v>CET1</v>
          </cell>
        </row>
        <row r="106">
          <cell r="B106" t="str">
            <v>HSBC</v>
          </cell>
          <cell r="C106" t="str">
            <v>Credit</v>
          </cell>
        </row>
        <row r="107">
          <cell r="B107" t="str">
            <v>HSBC</v>
          </cell>
          <cell r="C107" t="str">
            <v>Counterparty</v>
          </cell>
        </row>
        <row r="108">
          <cell r="B108" t="str">
            <v>HSBC</v>
          </cell>
          <cell r="C108" t="str">
            <v>CVA</v>
          </cell>
        </row>
        <row r="109">
          <cell r="B109" t="str">
            <v>HSBC</v>
          </cell>
          <cell r="C109" t="str">
            <v>Market</v>
          </cell>
        </row>
        <row r="110">
          <cell r="B110" t="str">
            <v>HSBC</v>
          </cell>
          <cell r="C110" t="str">
            <v>Total RWA</v>
          </cell>
        </row>
        <row r="111">
          <cell r="B111" t="str">
            <v>HSBC</v>
          </cell>
          <cell r="C111" t="str">
            <v>Exposure measure</v>
          </cell>
        </row>
        <row r="112">
          <cell r="B112" t="str">
            <v>HSBC</v>
          </cell>
          <cell r="C112" t="str">
            <v>CET1 Capital</v>
          </cell>
        </row>
        <row r="113">
          <cell r="B113" t="str">
            <v>HSBC</v>
          </cell>
          <cell r="C113" t="str">
            <v>T1 Leverage</v>
          </cell>
        </row>
        <row r="114">
          <cell r="B114" t="str">
            <v>HSBC</v>
          </cell>
          <cell r="C114" t="str">
            <v>RWA / Total Assets</v>
          </cell>
        </row>
        <row r="116">
          <cell r="B116" t="str">
            <v>LBG</v>
          </cell>
          <cell r="C116" t="str">
            <v>Total Assets</v>
          </cell>
        </row>
        <row r="117">
          <cell r="B117" t="str">
            <v>LBG</v>
          </cell>
          <cell r="C117" t="str">
            <v>CET1</v>
          </cell>
        </row>
        <row r="118">
          <cell r="B118" t="str">
            <v>LBG</v>
          </cell>
          <cell r="C118" t="str">
            <v>Credit</v>
          </cell>
        </row>
        <row r="119">
          <cell r="B119" t="str">
            <v>LBG</v>
          </cell>
          <cell r="C119" t="str">
            <v>Counterparty</v>
          </cell>
        </row>
        <row r="120">
          <cell r="B120" t="str">
            <v>LBG</v>
          </cell>
          <cell r="C120" t="str">
            <v>CVA</v>
          </cell>
        </row>
        <row r="121">
          <cell r="B121" t="str">
            <v>LBG</v>
          </cell>
          <cell r="C121" t="str">
            <v>Market</v>
          </cell>
        </row>
        <row r="122">
          <cell r="B122" t="str">
            <v>LBG</v>
          </cell>
          <cell r="C122" t="str">
            <v>Total RWA</v>
          </cell>
        </row>
        <row r="123">
          <cell r="B123" t="str">
            <v>LBG</v>
          </cell>
          <cell r="C123" t="str">
            <v>Exposure measure</v>
          </cell>
        </row>
        <row r="124">
          <cell r="B124" t="str">
            <v>LBG</v>
          </cell>
          <cell r="C124" t="str">
            <v>CET1 Capital</v>
          </cell>
        </row>
        <row r="125">
          <cell r="B125" t="str">
            <v>LBG</v>
          </cell>
          <cell r="C125" t="str">
            <v>T1 Leverage</v>
          </cell>
        </row>
        <row r="126">
          <cell r="B126" t="str">
            <v>LBG</v>
          </cell>
          <cell r="C126" t="str">
            <v>RWA / Total Assets</v>
          </cell>
        </row>
        <row r="128">
          <cell r="B128" t="str">
            <v>NW</v>
          </cell>
          <cell r="C128" t="str">
            <v>Total Assets</v>
          </cell>
        </row>
        <row r="129">
          <cell r="B129" t="str">
            <v>NW</v>
          </cell>
          <cell r="C129" t="str">
            <v>CET1</v>
          </cell>
        </row>
        <row r="130">
          <cell r="B130" t="str">
            <v>NW</v>
          </cell>
          <cell r="C130" t="str">
            <v>AT1</v>
          </cell>
        </row>
        <row r="131">
          <cell r="B131" t="str">
            <v>NW</v>
          </cell>
          <cell r="C131" t="str">
            <v>Credit</v>
          </cell>
        </row>
        <row r="132">
          <cell r="B132" t="str">
            <v>NW</v>
          </cell>
          <cell r="C132" t="str">
            <v>Counterparty</v>
          </cell>
        </row>
        <row r="133">
          <cell r="B133" t="str">
            <v>NW</v>
          </cell>
          <cell r="C133" t="str">
            <v>CVA</v>
          </cell>
        </row>
        <row r="134">
          <cell r="B134" t="str">
            <v>NW</v>
          </cell>
          <cell r="C134" t="str">
            <v>Market</v>
          </cell>
        </row>
        <row r="135">
          <cell r="B135" t="str">
            <v>NW</v>
          </cell>
          <cell r="C135" t="str">
            <v>Total RWA</v>
          </cell>
        </row>
        <row r="136">
          <cell r="B136" t="str">
            <v>NW</v>
          </cell>
          <cell r="C136" t="str">
            <v>Exposure measure</v>
          </cell>
        </row>
        <row r="137">
          <cell r="B137" t="str">
            <v>NW</v>
          </cell>
          <cell r="C137" t="str">
            <v>CET1 Capital</v>
          </cell>
        </row>
        <row r="138">
          <cell r="B138" t="str">
            <v>NW</v>
          </cell>
          <cell r="C138" t="str">
            <v>T1 Leverage</v>
          </cell>
        </row>
        <row r="139">
          <cell r="B139" t="str">
            <v>NW</v>
          </cell>
          <cell r="C139" t="str">
            <v>RWA / Total Assets</v>
          </cell>
        </row>
        <row r="141">
          <cell r="B141" t="str">
            <v>RBS</v>
          </cell>
          <cell r="C141" t="str">
            <v>Total Assets</v>
          </cell>
        </row>
        <row r="142">
          <cell r="B142" t="str">
            <v>RBS</v>
          </cell>
          <cell r="C142" t="str">
            <v>CET1</v>
          </cell>
        </row>
        <row r="143">
          <cell r="B143" t="str">
            <v>RBS</v>
          </cell>
          <cell r="C143" t="str">
            <v>Credit</v>
          </cell>
        </row>
        <row r="144">
          <cell r="B144" t="str">
            <v>RBS</v>
          </cell>
          <cell r="C144" t="str">
            <v>Counterparty</v>
          </cell>
        </row>
        <row r="145">
          <cell r="B145" t="str">
            <v>RBS</v>
          </cell>
          <cell r="C145" t="str">
            <v>CVA</v>
          </cell>
        </row>
        <row r="146">
          <cell r="B146" t="str">
            <v>RBS</v>
          </cell>
          <cell r="C146" t="str">
            <v>Market</v>
          </cell>
        </row>
        <row r="147">
          <cell r="B147" t="str">
            <v>RBS</v>
          </cell>
          <cell r="C147" t="str">
            <v>Total RWA</v>
          </cell>
        </row>
        <row r="148">
          <cell r="B148" t="str">
            <v>RBS</v>
          </cell>
          <cell r="C148" t="str">
            <v>Exposure measure</v>
          </cell>
        </row>
        <row r="149">
          <cell r="B149" t="str">
            <v>RBS</v>
          </cell>
          <cell r="C149" t="str">
            <v>CET1 Capital</v>
          </cell>
        </row>
        <row r="150">
          <cell r="B150" t="str">
            <v>RBS</v>
          </cell>
          <cell r="C150" t="str">
            <v>T1 Leverage</v>
          </cell>
        </row>
        <row r="151">
          <cell r="B151" t="str">
            <v>RBS</v>
          </cell>
          <cell r="C151" t="str">
            <v>RWA / Total Assets</v>
          </cell>
        </row>
        <row r="153">
          <cell r="B153" t="str">
            <v>San UK</v>
          </cell>
          <cell r="C153" t="str">
            <v>Total Assets</v>
          </cell>
        </row>
        <row r="154">
          <cell r="B154" t="str">
            <v>San UK</v>
          </cell>
          <cell r="C154" t="str">
            <v>CET1</v>
          </cell>
        </row>
        <row r="155">
          <cell r="B155" t="str">
            <v>San UK</v>
          </cell>
          <cell r="C155" t="str">
            <v>Credit</v>
          </cell>
        </row>
        <row r="156">
          <cell r="B156" t="str">
            <v>San UK</v>
          </cell>
          <cell r="C156" t="str">
            <v>Counterparty</v>
          </cell>
        </row>
        <row r="157">
          <cell r="B157" t="str">
            <v>San UK</v>
          </cell>
          <cell r="C157" t="str">
            <v>CVA</v>
          </cell>
        </row>
        <row r="158">
          <cell r="B158" t="str">
            <v>San UK</v>
          </cell>
          <cell r="C158" t="str">
            <v>Market</v>
          </cell>
        </row>
        <row r="159">
          <cell r="B159" t="str">
            <v>San UK</v>
          </cell>
          <cell r="C159" t="str">
            <v>Total RWA</v>
          </cell>
        </row>
        <row r="160">
          <cell r="B160" t="str">
            <v>San UK</v>
          </cell>
          <cell r="C160" t="str">
            <v>Exposure measure</v>
          </cell>
        </row>
        <row r="161">
          <cell r="B161" t="str">
            <v>San UK</v>
          </cell>
          <cell r="C161" t="str">
            <v>CET1 Capital</v>
          </cell>
        </row>
        <row r="162">
          <cell r="B162" t="str">
            <v>San UK</v>
          </cell>
          <cell r="C162" t="str">
            <v>T1 Leverage</v>
          </cell>
        </row>
        <row r="163">
          <cell r="B163" t="str">
            <v>San UK</v>
          </cell>
          <cell r="C163" t="str">
            <v>RWA / Total Assets</v>
          </cell>
        </row>
        <row r="165">
          <cell r="B165" t="str">
            <v>SCB</v>
          </cell>
          <cell r="C165" t="str">
            <v>Total Assets</v>
          </cell>
        </row>
        <row r="166">
          <cell r="B166" t="str">
            <v>SCB</v>
          </cell>
          <cell r="C166" t="str">
            <v>CET1</v>
          </cell>
        </row>
        <row r="167">
          <cell r="B167" t="str">
            <v>SCB</v>
          </cell>
          <cell r="C167" t="str">
            <v>Credit</v>
          </cell>
        </row>
        <row r="168">
          <cell r="B168" t="str">
            <v>SCB</v>
          </cell>
          <cell r="C168" t="str">
            <v>Counterparty</v>
          </cell>
        </row>
        <row r="169">
          <cell r="B169" t="str">
            <v>SCB</v>
          </cell>
          <cell r="C169" t="str">
            <v>CVA</v>
          </cell>
        </row>
        <row r="170">
          <cell r="B170" t="str">
            <v>SCB</v>
          </cell>
          <cell r="C170" t="str">
            <v>Market</v>
          </cell>
        </row>
        <row r="171">
          <cell r="B171" t="str">
            <v>SCB</v>
          </cell>
          <cell r="C171" t="str">
            <v>Total RWA</v>
          </cell>
        </row>
        <row r="172">
          <cell r="B172" t="str">
            <v>SCB</v>
          </cell>
          <cell r="C172" t="str">
            <v>Exposure measure</v>
          </cell>
        </row>
        <row r="173">
          <cell r="B173" t="str">
            <v>SCB</v>
          </cell>
          <cell r="C173" t="str">
            <v>CET1 Capital</v>
          </cell>
        </row>
        <row r="174">
          <cell r="B174" t="str">
            <v>SCB</v>
          </cell>
          <cell r="C174" t="str">
            <v>T1 Leverage</v>
          </cell>
        </row>
        <row r="175">
          <cell r="B175" t="str">
            <v>SCB</v>
          </cell>
          <cell r="C175" t="str">
            <v>RWA / Total Assets</v>
          </cell>
        </row>
      </sheetData>
      <sheetData sheetId="23"/>
      <sheetData sheetId="24"/>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1 Def."/>
      <sheetName val="Table 2a"/>
      <sheetName val="Table 2b"/>
      <sheetName val="Table 2a&amp;BDef"/>
      <sheetName val="Table 3"/>
      <sheetName val="Table 3 def"/>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Latest_CIRRs"/>
      <sheetName val="aux_chart"/>
      <sheetName val="6-mo, 10-yr CIRRs"/>
      <sheetName val="Max_Int_6mo"/>
      <sheetName val="Max_Int_10yrs"/>
      <sheetName val="GE-calcul"/>
      <sheetName val="GE for NPV"/>
      <sheetName val="DSA_CIRRs"/>
      <sheetName val="dsa_Aux_CIRRS"/>
      <sheetName val="current CIRR_SDR"/>
      <sheetName val="former CIRR_SDR"/>
      <sheetName val="Chart4"/>
      <sheetName val="Yen"/>
      <sheetName val="cirr_series"/>
    </sheetNames>
    <sheetDataSet>
      <sheetData sheetId="0"/>
      <sheetData sheetId="1"/>
      <sheetData sheetId="2"/>
      <sheetData sheetId="3"/>
      <sheetData sheetId="4" refreshError="1"/>
      <sheetData sheetId="5"/>
      <sheetData sheetId="6"/>
      <sheetData sheetId="7"/>
      <sheetData sheetId="8" refreshError="1"/>
      <sheetData sheetId="9" refreshError="1"/>
      <sheetData sheetId="10"/>
      <sheetData sheetId="11" refreshError="1"/>
      <sheetData sheetId="12" refreshError="1"/>
      <sheetData sheetId="13"/>
      <sheetData sheetId="14" refreshError="1">
        <row r="102">
          <cell r="N102">
            <v>3.1</v>
          </cell>
          <cell r="W102">
            <v>8.2200000000000006</v>
          </cell>
          <cell r="AA102">
            <v>7.52</v>
          </cell>
          <cell r="AI102">
            <v>6.63</v>
          </cell>
          <cell r="AJ102">
            <v>6.46</v>
          </cell>
        </row>
        <row r="103">
          <cell r="N103">
            <v>2.8</v>
          </cell>
          <cell r="W103">
            <v>8.2100000000000009</v>
          </cell>
          <cell r="AA103">
            <v>7.73</v>
          </cell>
          <cell r="AI103">
            <v>6.45</v>
          </cell>
          <cell r="AJ103">
            <v>6.18</v>
          </cell>
        </row>
        <row r="104">
          <cell r="N104">
            <v>2.5</v>
          </cell>
          <cell r="W104">
            <v>8.02</v>
          </cell>
          <cell r="AA104">
            <v>7.42</v>
          </cell>
          <cell r="AI104">
            <v>6.1</v>
          </cell>
          <cell r="AJ104">
            <v>6.1</v>
          </cell>
        </row>
        <row r="105">
          <cell r="N105">
            <v>2.5</v>
          </cell>
          <cell r="W105">
            <v>8.25</v>
          </cell>
          <cell r="AA105">
            <v>7.1</v>
          </cell>
          <cell r="AI105">
            <v>5.96</v>
          </cell>
          <cell r="AJ105">
            <v>5.92</v>
          </cell>
        </row>
        <row r="106">
          <cell r="N106">
            <v>2.2999999999999998</v>
          </cell>
          <cell r="W106">
            <v>8.2799999999999994</v>
          </cell>
          <cell r="AA106">
            <v>7.2</v>
          </cell>
          <cell r="AI106">
            <v>5.83</v>
          </cell>
          <cell r="AJ106">
            <v>5.9</v>
          </cell>
        </row>
        <row r="107">
          <cell r="N107">
            <v>2.2999999999999998</v>
          </cell>
          <cell r="W107">
            <v>8.23</v>
          </cell>
          <cell r="AA107">
            <v>7.47</v>
          </cell>
          <cell r="AI107">
            <v>5.78</v>
          </cell>
          <cell r="AJ107">
            <v>5.79</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HUB"/>
      <sheetName val="OutHUB"/>
      <sheetName val="WETA Data"/>
      <sheetName val="GDP_Real"/>
      <sheetName val="GDP_Nom"/>
      <sheetName val="GDP_Exp"/>
      <sheetName val="Sav_Inv"/>
      <sheetName val="SR_Table"/>
      <sheetName val="All 92 based CPI"/>
      <sheetName val="Old--TBDeleted"/>
      <sheetName val="Charts"/>
      <sheetName val="Temporary"/>
      <sheetName val="WETA"/>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input-adj"/>
      <sheetName val="output"/>
      <sheetName val="output-adj"/>
      <sheetName val="output-q"/>
      <sheetName val="output-weo"/>
      <sheetName val="CSO"/>
      <sheetName val="PROJ"/>
      <sheetName val="PROJ-adj"/>
      <sheetName val="PROJ-q"/>
      <sheetName val="PROJold"/>
      <sheetName val="PROJ-adjold"/>
      <sheetName val="fao-wfp"/>
      <sheetName val="agric"/>
      <sheetName val="EDSS"/>
      <sheetName val="ControlSheet"/>
      <sheetName val="pop"/>
      <sheetName val="GD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Currency-Qr 109"/>
      <sheetName val="GOLD20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Currency-Qr 109"/>
      <sheetName val="GOLD20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Currency-Qr 109"/>
      <sheetName val="GOLD20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tab4a"/>
      <sheetName val="raw tab4b2"/>
      <sheetName val="new bil borr (Sce 2)"/>
      <sheetName val="new multi borr (Sce 2)"/>
      <sheetName val="Fig1"/>
      <sheetName val="Fig3"/>
      <sheetName val="Tab1"/>
      <sheetName val="Tab2"/>
      <sheetName val="Tab3"/>
      <sheetName val="Tab4a"/>
      <sheetName val="Tab4b"/>
      <sheetName val="data Fig1"/>
      <sheetName val="new multi borr"/>
      <sheetName val="macro figures"/>
      <sheetName val="new bil borr"/>
      <sheetName val="raw Tab4b1"/>
      <sheetName val="Tab5"/>
      <sheetName val="rawTab6"/>
      <sheetName val="Tab6"/>
      <sheetName val="Tab7"/>
      <sheetName val="Tab8"/>
      <sheetName val="Tab9"/>
      <sheetName val="Tab10"/>
      <sheetName val="Tab11"/>
      <sheetName val="Proj. NPV"/>
      <sheetName val="arrears"/>
    </sheetNames>
    <sheetDataSet>
      <sheetData sheetId="0" refreshError="1"/>
      <sheetData sheetId="1" refreshError="1"/>
      <sheetData sheetId="2" refreshError="1"/>
      <sheetData sheetId="3" refreshError="1">
        <row r="14">
          <cell r="C14">
            <v>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Liquidity Calculation"/>
      <sheetName val="Table 1"/>
      <sheetName val="Table 1 (CHECK)"/>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Position 11.30.01"/>
      <sheetName val="Position 12.31.01"/>
      <sheetName val="Budget Countries (RT)"/>
      <sheetName val="Budget Countries"/>
      <sheetName val="INPUT - Financial Assistance"/>
      <sheetName val="Formulas"/>
    </sheetNames>
    <sheetDataSet>
      <sheetData sheetId="0"/>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able"/>
    </sheetNames>
    <sheetDataSet>
      <sheetData sheetId="0" refreshError="1">
        <row r="3">
          <cell r="G3" t="str">
            <v xml:space="preserve">             Mali:  </v>
          </cell>
          <cell r="I3" t="str">
            <v>Debt Indicators, 1995-2014</v>
          </cell>
        </row>
        <row r="4">
          <cell r="H4" t="str">
            <v xml:space="preserve">      (In percent unless otherwise indicated)</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cell r="Z5" t="str">
            <v>-</v>
          </cell>
          <cell r="AA5" t="str">
            <v>-</v>
          </cell>
          <cell r="AB5" t="str">
            <v>-</v>
          </cell>
        </row>
        <row r="6">
          <cell r="AA6" t="str">
            <v xml:space="preserve">      A  v  e  r  a  g  e</v>
          </cell>
        </row>
        <row r="7">
          <cell r="D7" t="str">
            <v xml:space="preserve"> </v>
          </cell>
          <cell r="AA7" t="str">
            <v>1995-</v>
          </cell>
          <cell r="AB7" t="str">
            <v>2005-</v>
          </cell>
        </row>
        <row r="8">
          <cell r="D8" t="str">
            <v xml:space="preserve"> </v>
          </cell>
          <cell r="G8">
            <v>1995</v>
          </cell>
          <cell r="H8">
            <v>1996</v>
          </cell>
          <cell r="I8">
            <v>1997</v>
          </cell>
          <cell r="J8">
            <v>1998</v>
          </cell>
          <cell r="K8">
            <v>1999</v>
          </cell>
          <cell r="L8">
            <v>2000</v>
          </cell>
          <cell r="M8">
            <v>2001</v>
          </cell>
          <cell r="N8">
            <v>2002</v>
          </cell>
          <cell r="O8">
            <v>2003</v>
          </cell>
          <cell r="P8">
            <v>2004</v>
          </cell>
          <cell r="Q8">
            <v>2005</v>
          </cell>
          <cell r="R8">
            <v>2006</v>
          </cell>
          <cell r="S8">
            <v>2007</v>
          </cell>
          <cell r="T8">
            <v>2008</v>
          </cell>
          <cell r="U8">
            <v>2009</v>
          </cell>
          <cell r="V8">
            <v>2010</v>
          </cell>
          <cell r="W8">
            <v>2011</v>
          </cell>
          <cell r="X8">
            <v>2012</v>
          </cell>
          <cell r="Y8">
            <v>2013</v>
          </cell>
          <cell r="Z8">
            <v>2014</v>
          </cell>
          <cell r="AA8">
            <v>2004</v>
          </cell>
          <cell r="AB8">
            <v>2014</v>
          </cell>
        </row>
        <row r="9">
          <cell r="A9" t="str">
            <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v>
          </cell>
          <cell r="AB9" t="str">
            <v>-</v>
          </cell>
        </row>
        <row r="10">
          <cell r="B10" t="str">
            <v>Debt and debt service indicators 1/</v>
          </cell>
        </row>
        <row r="11">
          <cell r="C11" t="str">
            <v>Debt-service ratio 2/</v>
          </cell>
          <cell r="G11">
            <v>14.417960088691796</v>
          </cell>
          <cell r="H11">
            <v>14.423908624282157</v>
          </cell>
          <cell r="I11">
            <v>15.386479591836734</v>
          </cell>
          <cell r="J11">
            <v>15.101641232363951</v>
          </cell>
          <cell r="K11">
            <v>14.770557029177718</v>
          </cell>
          <cell r="L11">
            <v>14.467793289248101</v>
          </cell>
          <cell r="M11">
            <v>15.240544280442805</v>
          </cell>
          <cell r="N11">
            <v>15.587442971974799</v>
          </cell>
          <cell r="O11">
            <v>15.049703415831459</v>
          </cell>
          <cell r="P11">
            <v>14.651771956856702</v>
          </cell>
          <cell r="Q11">
            <v>13.583968081247733</v>
          </cell>
          <cell r="R11">
            <v>12.580606475929416</v>
          </cell>
          <cell r="S11">
            <v>11.896456883999353</v>
          </cell>
          <cell r="T11">
            <v>11.060781918142945</v>
          </cell>
          <cell r="U11">
            <v>10.580328814537063</v>
          </cell>
          <cell r="V11">
            <v>10.790061266167461</v>
          </cell>
          <cell r="W11">
            <v>11.122186495176848</v>
          </cell>
          <cell r="X11">
            <v>11.055386857767521</v>
          </cell>
          <cell r="Y11">
            <v>11.057676871918359</v>
          </cell>
          <cell r="Z11">
            <v>12.287337662337663</v>
          </cell>
          <cell r="AA11">
            <v>14.909780248070621</v>
          </cell>
          <cell r="AB11">
            <v>11.601479132722435</v>
          </cell>
        </row>
        <row r="12">
          <cell r="D12" t="str">
            <v xml:space="preserve">before restructuring (scheduled) </v>
          </cell>
          <cell r="G12">
            <v>30.963414634146343</v>
          </cell>
          <cell r="H12">
            <v>29.222912537480308</v>
          </cell>
          <cell r="I12">
            <v>20.616071428571427</v>
          </cell>
          <cell r="J12">
            <v>21.033112582781456</v>
          </cell>
          <cell r="K12">
            <v>19.067639257294431</v>
          </cell>
          <cell r="L12">
            <v>17.700710262062209</v>
          </cell>
          <cell r="M12">
            <v>17.915821033210332</v>
          </cell>
          <cell r="N12">
            <v>16.782315880947209</v>
          </cell>
          <cell r="O12">
            <v>15.908774800572715</v>
          </cell>
          <cell r="P12">
            <v>15.133281972265022</v>
          </cell>
          <cell r="Q12">
            <v>14.001088139281828</v>
          </cell>
          <cell r="R12">
            <v>12.906116155559364</v>
          </cell>
          <cell r="S12">
            <v>12.155314674000971</v>
          </cell>
          <cell r="T12">
            <v>11.198228466707391</v>
          </cell>
          <cell r="U12">
            <v>10.580328814537063</v>
          </cell>
          <cell r="V12">
            <v>10.790061266167461</v>
          </cell>
          <cell r="W12">
            <v>11.122186495176848</v>
          </cell>
          <cell r="X12">
            <v>11.055386857767521</v>
          </cell>
          <cell r="Y12">
            <v>11.057676871918359</v>
          </cell>
          <cell r="Z12">
            <v>12.287337662337663</v>
          </cell>
          <cell r="AA12">
            <v>20.434405438933148</v>
          </cell>
          <cell r="AB12">
            <v>11.715372540345445</v>
          </cell>
        </row>
        <row r="13">
          <cell r="C13" t="str">
            <v>Multilateral debt-service ratio 2/</v>
          </cell>
          <cell r="G13">
            <v>8.5920177383592016</v>
          </cell>
          <cell r="H13">
            <v>9.1871601361996245</v>
          </cell>
          <cell r="I13">
            <v>8.9901147959183678</v>
          </cell>
          <cell r="J13">
            <v>9.2067376907572704</v>
          </cell>
          <cell r="K13">
            <v>8.8718832891246677</v>
          </cell>
          <cell r="L13">
            <v>9.0022042615723734</v>
          </cell>
          <cell r="M13">
            <v>10.388145756457565</v>
          </cell>
          <cell r="N13">
            <v>10.893330436671736</v>
          </cell>
          <cell r="O13">
            <v>10.790959296379627</v>
          </cell>
          <cell r="P13">
            <v>10.632318952234206</v>
          </cell>
          <cell r="Q13">
            <v>9.7997823721436337</v>
          </cell>
          <cell r="R13">
            <v>8.8172006167551817</v>
          </cell>
          <cell r="S13">
            <v>8.0396375990939983</v>
          </cell>
          <cell r="T13">
            <v>7.3298717165546732</v>
          </cell>
          <cell r="U13">
            <v>7.0220651860398036</v>
          </cell>
          <cell r="V13">
            <v>7.1541184479237581</v>
          </cell>
          <cell r="W13">
            <v>7.334019292604502</v>
          </cell>
          <cell r="X13">
            <v>7.3145876351269283</v>
          </cell>
          <cell r="Y13">
            <v>7.3861942437793831</v>
          </cell>
          <cell r="Z13">
            <v>7.4667748917748922</v>
          </cell>
          <cell r="AA13">
            <v>9.6554872353674632</v>
          </cell>
          <cell r="AB13">
            <v>7.7664252001796736</v>
          </cell>
        </row>
        <row r="14">
          <cell r="C14" t="str">
            <v>Public sector debt-service (scheduled)</v>
          </cell>
          <cell r="AA14" t="str">
            <v xml:space="preserve"> </v>
          </cell>
          <cell r="AB14" t="str">
            <v xml:space="preserve"> </v>
          </cell>
        </row>
        <row r="15">
          <cell r="D15" t="str">
            <v>as percent of revenues (excl.grants)</v>
          </cell>
          <cell r="G15">
            <v>31.066740823136819</v>
          </cell>
          <cell r="H15">
            <v>32.792657542058741</v>
          </cell>
          <cell r="I15">
            <v>23.492732558139537</v>
          </cell>
          <cell r="J15">
            <v>24.455306327418814</v>
          </cell>
          <cell r="K15">
            <v>22.415029622700342</v>
          </cell>
          <cell r="L15">
            <v>20.893899971089912</v>
          </cell>
          <cell r="M15">
            <v>21.040899241603466</v>
          </cell>
          <cell r="N15">
            <v>19.467993951612904</v>
          </cell>
          <cell r="O15">
            <v>18.2491787893008</v>
          </cell>
          <cell r="P15">
            <v>17.121813031161473</v>
          </cell>
          <cell r="Q15">
            <v>15.755510204081633</v>
          </cell>
          <cell r="R15">
            <v>14.534632452247733</v>
          </cell>
          <cell r="S15">
            <v>13.707717569786535</v>
          </cell>
          <cell r="T15">
            <v>12.673003802281368</v>
          </cell>
          <cell r="U15">
            <v>11.952427500814597</v>
          </cell>
          <cell r="V15">
            <v>12.190893708660207</v>
          </cell>
          <cell r="W15">
            <v>12.55808887598025</v>
          </cell>
          <cell r="X15">
            <v>12.478612558267068</v>
          </cell>
          <cell r="Y15">
            <v>12.48336569579288</v>
          </cell>
          <cell r="Z15">
            <v>13.862637362637363</v>
          </cell>
          <cell r="AA15">
            <v>23.09962518582228</v>
          </cell>
          <cell r="AB15">
            <v>13.219688973054966</v>
          </cell>
        </row>
        <row r="16">
          <cell r="D16" t="str">
            <v>as percent of expenditures</v>
          </cell>
          <cell r="G16">
            <v>27.301075268817204</v>
          </cell>
          <cell r="H16">
            <v>25.678526771759032</v>
          </cell>
          <cell r="I16">
            <v>18.987371512481644</v>
          </cell>
          <cell r="J16">
            <v>20.370329057445623</v>
          </cell>
          <cell r="K16">
            <v>19.057529162248144</v>
          </cell>
          <cell r="L16">
            <v>18.054459155633275</v>
          </cell>
          <cell r="M16">
            <v>18.35609640831758</v>
          </cell>
          <cell r="N16">
            <v>17.166444444444444</v>
          </cell>
          <cell r="O16">
            <v>16.333053338933222</v>
          </cell>
          <cell r="P16">
            <v>15.515797788309637</v>
          </cell>
          <cell r="Q16">
            <v>14.379214006332651</v>
          </cell>
          <cell r="R16">
            <v>13.293276866066702</v>
          </cell>
          <cell r="S16">
            <v>12.559679037111334</v>
          </cell>
          <cell r="T16">
            <v>11.613240418118467</v>
          </cell>
          <cell r="U16">
            <v>11.009003601440575</v>
          </cell>
          <cell r="V16">
            <v>11.312161004852983</v>
          </cell>
          <cell r="W16">
            <v>11.742938620315046</v>
          </cell>
          <cell r="X16">
            <v>11.758041596692934</v>
          </cell>
          <cell r="Y16">
            <v>11.855667568232112</v>
          </cell>
          <cell r="Z16">
            <v>13.426561021759698</v>
          </cell>
          <cell r="AA16">
            <v>19.682068290838977</v>
          </cell>
          <cell r="AB16">
            <v>12.294978374092249</v>
          </cell>
        </row>
        <row r="17">
          <cell r="C17" t="str">
            <v>NPV debt-exports ratio</v>
          </cell>
          <cell r="G17">
            <v>173.49615389828463</v>
          </cell>
          <cell r="H17">
            <v>174.48068306479746</v>
          </cell>
          <cell r="I17">
            <v>149.41463092628757</v>
          </cell>
          <cell r="J17">
            <v>148.24948366821656</v>
          </cell>
          <cell r="K17">
            <v>141.01329440357762</v>
          </cell>
          <cell r="L17">
            <v>134.60754076774805</v>
          </cell>
          <cell r="M17">
            <v>130.65596176471479</v>
          </cell>
          <cell r="N17">
            <v>127.07129955270182</v>
          </cell>
          <cell r="O17">
            <v>122.75945864561091</v>
          </cell>
          <cell r="P17">
            <v>119.47137859825432</v>
          </cell>
          <cell r="Q17">
            <v>114.40340116285819</v>
          </cell>
          <cell r="R17">
            <v>109.44101390922525</v>
          </cell>
          <cell r="S17">
            <v>105.99157282995125</v>
          </cell>
          <cell r="T17">
            <v>101.30147212802883</v>
          </cell>
          <cell r="U17">
            <v>98.001501407184392</v>
          </cell>
          <cell r="V17">
            <v>97.592151671575067</v>
          </cell>
          <cell r="W17">
            <v>97.399237473481634</v>
          </cell>
          <cell r="X17">
            <v>95.667602372030942</v>
          </cell>
          <cell r="Y17">
            <v>93.868522374757745</v>
          </cell>
          <cell r="Z17">
            <v>95.389107147806399</v>
          </cell>
          <cell r="AA17">
            <v>142.12198852901938</v>
          </cell>
          <cell r="AB17">
            <v>100.90555824768998</v>
          </cell>
        </row>
        <row r="18">
          <cell r="D18" t="str">
            <v>before restructuring</v>
          </cell>
          <cell r="G18">
            <v>201.50468588322246</v>
          </cell>
          <cell r="H18">
            <v>195.37286214077918</v>
          </cell>
          <cell r="I18">
            <v>162.60267002279093</v>
          </cell>
          <cell r="J18">
            <v>158.57361814132281</v>
          </cell>
          <cell r="K18">
            <v>148.26054597718291</v>
          </cell>
          <cell r="L18">
            <v>139.60288702462168</v>
          </cell>
          <cell r="M18">
            <v>133.96823332386887</v>
          </cell>
          <cell r="N18">
            <v>128.98528837393286</v>
          </cell>
          <cell r="O18">
            <v>124.05169660474679</v>
          </cell>
          <cell r="P18">
            <v>120.31610390237036</v>
          </cell>
          <cell r="Q18">
            <v>114.99818140288329</v>
          </cell>
          <cell r="R18">
            <v>109.81946948923952</v>
          </cell>
          <cell r="S18">
            <v>106.20021940590682</v>
          </cell>
          <cell r="T18">
            <v>101.37408513963544</v>
          </cell>
          <cell r="U18">
            <v>98.001501407184392</v>
          </cell>
          <cell r="V18">
            <v>97.592151671575067</v>
          </cell>
          <cell r="W18">
            <v>97.399237473481634</v>
          </cell>
          <cell r="X18">
            <v>95.667602372030942</v>
          </cell>
          <cell r="Y18">
            <v>93.868522374757745</v>
          </cell>
          <cell r="Z18">
            <v>95.389107147806399</v>
          </cell>
          <cell r="AA18">
            <v>151.32385913948389</v>
          </cell>
          <cell r="AB18">
            <v>101.03100778845013</v>
          </cell>
        </row>
        <row r="19">
          <cell r="C19" t="str">
            <v>Debt-GDP ratio</v>
          </cell>
          <cell r="G19">
            <v>113.61750589766534</v>
          </cell>
          <cell r="H19">
            <v>107.80453490982563</v>
          </cell>
          <cell r="I19">
            <v>88.041207839878112</v>
          </cell>
          <cell r="J19">
            <v>84.743486973947896</v>
          </cell>
          <cell r="K19">
            <v>81.144848814050334</v>
          </cell>
          <cell r="L19">
            <v>77.783850791683108</v>
          </cell>
          <cell r="M19">
            <v>74.268174644923718</v>
          </cell>
          <cell r="N19">
            <v>71.060210195462133</v>
          </cell>
          <cell r="O19">
            <v>68.058734525447036</v>
          </cell>
          <cell r="P19">
            <v>65.255083258422161</v>
          </cell>
          <cell r="Q19">
            <v>63.006585551941534</v>
          </cell>
          <cell r="R19">
            <v>60.975251440840772</v>
          </cell>
          <cell r="S19">
            <v>59.086328138803488</v>
          </cell>
          <cell r="T19">
            <v>57.367487652070146</v>
          </cell>
          <cell r="U19">
            <v>55.681727719385535</v>
          </cell>
          <cell r="V19">
            <v>53.847870478413071</v>
          </cell>
          <cell r="W19">
            <v>51.858030265714362</v>
          </cell>
          <cell r="X19">
            <v>49.824587975560917</v>
          </cell>
          <cell r="Y19">
            <v>47.736712823600243</v>
          </cell>
          <cell r="Z19">
            <v>45.346247684453083</v>
          </cell>
          <cell r="AA19">
            <v>83.177763785130537</v>
          </cell>
          <cell r="AB19">
            <v>54.47308297307832</v>
          </cell>
        </row>
        <row r="20">
          <cell r="C20" t="str">
            <v>Multilateral debt-GDP ratio</v>
          </cell>
          <cell r="G20">
            <v>61.632636459773856</v>
          </cell>
          <cell r="H20">
            <v>61.457756491805732</v>
          </cell>
          <cell r="I20">
            <v>60.769928665420046</v>
          </cell>
          <cell r="J20">
            <v>60.379080742129418</v>
          </cell>
          <cell r="K20">
            <v>59.213833061741809</v>
          </cell>
          <cell r="L20">
            <v>57.916831013692452</v>
          </cell>
          <cell r="M20">
            <v>56.17916885849553</v>
          </cell>
          <cell r="N20">
            <v>54.309743640113936</v>
          </cell>
          <cell r="O20">
            <v>52.447088491517654</v>
          </cell>
          <cell r="P20">
            <v>50.612045717221008</v>
          </cell>
          <cell r="Q20">
            <v>49.189053527687427</v>
          </cell>
          <cell r="R20">
            <v>47.949975515124116</v>
          </cell>
          <cell r="S20">
            <v>46.850772112088769</v>
          </cell>
          <cell r="T20">
            <v>45.862797096164684</v>
          </cell>
          <cell r="U20">
            <v>44.841874494682507</v>
          </cell>
          <cell r="V20">
            <v>43.70026254375729</v>
          </cell>
          <cell r="W20">
            <v>42.440029554223791</v>
          </cell>
          <cell r="X20">
            <v>41.123710016943058</v>
          </cell>
          <cell r="Y20">
            <v>39.734689945815774</v>
          </cell>
          <cell r="Z20">
            <v>38.281412370668235</v>
          </cell>
          <cell r="AA20">
            <v>57.491811314191146</v>
          </cell>
          <cell r="AB20">
            <v>43.997457717715562</v>
          </cell>
        </row>
        <row r="21">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cell r="S21" t="str">
            <v xml:space="preserve"> </v>
          </cell>
          <cell r="T21" t="str">
            <v xml:space="preserve"> </v>
          </cell>
          <cell r="U21" t="str">
            <v xml:space="preserve"> </v>
          </cell>
          <cell r="V21" t="str">
            <v xml:space="preserve"> </v>
          </cell>
          <cell r="W21" t="str">
            <v xml:space="preserve"> </v>
          </cell>
          <cell r="X21" t="str">
            <v xml:space="preserve"> </v>
          </cell>
          <cell r="Y21" t="str">
            <v xml:space="preserve"> </v>
          </cell>
          <cell r="Z21" t="str">
            <v xml:space="preserve"> </v>
          </cell>
        </row>
        <row r="22">
          <cell r="B22" t="str">
            <v>Key Assumptions/Projections 1/</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row>
        <row r="23">
          <cell r="C23" t="str">
            <v>Real GDP growth</v>
          </cell>
          <cell r="G23">
            <v>6</v>
          </cell>
          <cell r="H23">
            <v>4</v>
          </cell>
          <cell r="I23">
            <v>4.9000000000000004</v>
          </cell>
          <cell r="J23">
            <v>4.5</v>
          </cell>
          <cell r="K23">
            <v>4.5</v>
          </cell>
          <cell r="L23">
            <v>4.5</v>
          </cell>
          <cell r="M23">
            <v>4.5</v>
          </cell>
          <cell r="N23">
            <v>4.5</v>
          </cell>
          <cell r="O23">
            <v>4.5</v>
          </cell>
          <cell r="P23">
            <v>4.5</v>
          </cell>
          <cell r="Q23">
            <v>4</v>
          </cell>
          <cell r="R23">
            <v>4</v>
          </cell>
          <cell r="S23">
            <v>4</v>
          </cell>
          <cell r="T23">
            <v>4</v>
          </cell>
          <cell r="U23">
            <v>4</v>
          </cell>
          <cell r="V23">
            <v>4</v>
          </cell>
          <cell r="W23">
            <v>4</v>
          </cell>
          <cell r="X23">
            <v>4</v>
          </cell>
          <cell r="Y23">
            <v>4</v>
          </cell>
          <cell r="Z23">
            <v>4</v>
          </cell>
          <cell r="AA23">
            <v>4.6388294135262464</v>
          </cell>
          <cell r="AB23">
            <v>4.0000000000000036</v>
          </cell>
        </row>
        <row r="24">
          <cell r="C24" t="str">
            <v>Export volume growth 3/</v>
          </cell>
          <cell r="G24">
            <v>23.1</v>
          </cell>
          <cell r="H24">
            <v>4.5999999999999996</v>
          </cell>
          <cell r="I24">
            <v>10.4</v>
          </cell>
          <cell r="J24">
            <v>6.4</v>
          </cell>
          <cell r="K24">
            <v>4.5999999999999996</v>
          </cell>
          <cell r="L24">
            <v>4.5</v>
          </cell>
          <cell r="M24">
            <v>4.5</v>
          </cell>
          <cell r="N24">
            <v>4.5</v>
          </cell>
          <cell r="O24">
            <v>4.5</v>
          </cell>
          <cell r="P24">
            <v>4.5</v>
          </cell>
          <cell r="Q24">
            <v>4.5</v>
          </cell>
          <cell r="R24">
            <v>4.5</v>
          </cell>
          <cell r="S24">
            <v>4.5</v>
          </cell>
          <cell r="T24">
            <v>4.5</v>
          </cell>
          <cell r="U24">
            <v>4.5</v>
          </cell>
          <cell r="V24">
            <v>4.5</v>
          </cell>
          <cell r="W24">
            <v>4.5</v>
          </cell>
          <cell r="X24">
            <v>4.5</v>
          </cell>
          <cell r="Y24">
            <v>4.5</v>
          </cell>
          <cell r="Z24">
            <v>4.5999999999999996</v>
          </cell>
          <cell r="AA24">
            <v>7.0240440988886599</v>
          </cell>
          <cell r="AB24">
            <v>4.5099956963879251</v>
          </cell>
        </row>
        <row r="25">
          <cell r="C25" t="str">
            <v>Import volume growth 3/</v>
          </cell>
          <cell r="G25">
            <v>6.2</v>
          </cell>
          <cell r="H25">
            <v>4</v>
          </cell>
          <cell r="I25">
            <v>4.3</v>
          </cell>
          <cell r="J25">
            <v>3.9</v>
          </cell>
          <cell r="K25">
            <v>3.7</v>
          </cell>
          <cell r="L25">
            <v>3.5</v>
          </cell>
          <cell r="M25">
            <v>3.5</v>
          </cell>
          <cell r="N25">
            <v>3.5</v>
          </cell>
          <cell r="O25">
            <v>3.5</v>
          </cell>
          <cell r="P25">
            <v>3.5</v>
          </cell>
          <cell r="Q25">
            <v>3.5</v>
          </cell>
          <cell r="R25">
            <v>3.2</v>
          </cell>
          <cell r="S25">
            <v>3.2</v>
          </cell>
          <cell r="T25">
            <v>3.2</v>
          </cell>
          <cell r="U25">
            <v>3.2</v>
          </cell>
          <cell r="V25">
            <v>3.2</v>
          </cell>
          <cell r="W25">
            <v>3</v>
          </cell>
          <cell r="X25">
            <v>3</v>
          </cell>
          <cell r="Y25">
            <v>3</v>
          </cell>
          <cell r="Z25">
            <v>3</v>
          </cell>
          <cell r="AA25">
            <v>3.9570200198591143</v>
          </cell>
          <cell r="AB25">
            <v>3.1498910291861915</v>
          </cell>
        </row>
        <row r="26">
          <cell r="C26" t="str">
            <v>Terms of trade (% change)</v>
          </cell>
          <cell r="G26">
            <v>2.4</v>
          </cell>
          <cell r="H26">
            <v>-2.1</v>
          </cell>
          <cell r="I26">
            <v>0.3</v>
          </cell>
          <cell r="J26">
            <v>1.6</v>
          </cell>
          <cell r="K26">
            <v>0.7</v>
          </cell>
          <cell r="L26">
            <v>0.7</v>
          </cell>
          <cell r="M26">
            <v>0.3</v>
          </cell>
          <cell r="N26">
            <v>0.3</v>
          </cell>
          <cell r="O26">
            <v>0.3</v>
          </cell>
          <cell r="P26">
            <v>0.3</v>
          </cell>
          <cell r="Q26">
            <v>0.3</v>
          </cell>
          <cell r="R26">
            <v>0</v>
          </cell>
          <cell r="S26">
            <v>0</v>
          </cell>
          <cell r="T26">
            <v>0</v>
          </cell>
          <cell r="U26">
            <v>0</v>
          </cell>
          <cell r="V26">
            <v>0</v>
          </cell>
          <cell r="W26">
            <v>0</v>
          </cell>
          <cell r="X26">
            <v>0</v>
          </cell>
          <cell r="Y26">
            <v>0</v>
          </cell>
          <cell r="Z26">
            <v>0</v>
          </cell>
          <cell r="AA26">
            <v>0.47407029126280698</v>
          </cell>
          <cell r="AB26">
            <v>2.9959576783022968E-2</v>
          </cell>
        </row>
        <row r="27">
          <cell r="C27" t="str">
            <v>Non-interest current account (% of GDP)</v>
          </cell>
          <cell r="G27">
            <v>-3.8950978677463319</v>
          </cell>
          <cell r="H27">
            <v>-4.6253624316208004</v>
          </cell>
          <cell r="I27">
            <v>-3.3205803919841692</v>
          </cell>
          <cell r="J27">
            <v>-2.589461659050746</v>
          </cell>
          <cell r="K27">
            <v>-2.4497711642130162</v>
          </cell>
          <cell r="L27">
            <v>-2.2753388156935284</v>
          </cell>
          <cell r="M27">
            <v>-2.1425140621481997</v>
          </cell>
          <cell r="N27">
            <v>-2.0183453902199671</v>
          </cell>
          <cell r="O27">
            <v>-1.8732800329214183</v>
          </cell>
          <cell r="P27">
            <v>-1.7231009452846109</v>
          </cell>
          <cell r="Q27">
            <v>-1.581666309763254</v>
          </cell>
          <cell r="R27">
            <v>-1.4256535675006556</v>
          </cell>
          <cell r="S27">
            <v>-1.2610386417440418</v>
          </cell>
          <cell r="T27">
            <v>-1.0872455842927193</v>
          </cell>
          <cell r="U27">
            <v>-0.91821429411359645</v>
          </cell>
          <cell r="V27">
            <v>-0.7420545374231291</v>
          </cell>
          <cell r="W27">
            <v>-0.53249402365452181</v>
          </cell>
          <cell r="X27">
            <v>-0.31910932982936874</v>
          </cell>
          <cell r="Y27">
            <v>-9.0305955225210621E-2</v>
          </cell>
          <cell r="Z27">
            <v>0.1406621383283698</v>
          </cell>
          <cell r="AA27">
            <v>-2.6912852760882791</v>
          </cell>
          <cell r="AB27">
            <v>-0.78171201052181272</v>
          </cell>
        </row>
        <row r="28">
          <cell r="D28" t="str">
            <v>excluding official transfers</v>
          </cell>
          <cell r="G28">
            <v>-13.868253322069931</v>
          </cell>
          <cell r="H28">
            <v>-11.809377996987859</v>
          </cell>
          <cell r="I28">
            <v>-10.142382455839007</v>
          </cell>
          <cell r="J28">
            <v>-9.1186490661229556</v>
          </cell>
          <cell r="K28">
            <v>-8.5454920888312795</v>
          </cell>
          <cell r="L28">
            <v>-7.966441537280275</v>
          </cell>
          <cell r="M28">
            <v>-7.45550722364215</v>
          </cell>
          <cell r="N28">
            <v>-6.9785654078999588</v>
          </cell>
          <cell r="O28">
            <v>-6.5041832883088553</v>
          </cell>
          <cell r="P28">
            <v>-6.0465460032872649</v>
          </cell>
          <cell r="Q28">
            <v>-5.6374025664391567</v>
          </cell>
          <cell r="R28">
            <v>-5.2302265889343396</v>
          </cell>
          <cell r="S28">
            <v>-4.8300693495429039</v>
          </cell>
          <cell r="T28">
            <v>-4.4352748878363268</v>
          </cell>
          <cell r="U28">
            <v>-4.0589568776075948</v>
          </cell>
          <cell r="V28">
            <v>-3.6883789248210288</v>
          </cell>
          <cell r="W28">
            <v>-3.2963612485676377</v>
          </cell>
          <cell r="X28">
            <v>-2.9119110960151264</v>
          </cell>
          <cell r="Y28">
            <v>-2.5225756722631396</v>
          </cell>
          <cell r="Z28">
            <v>-2.1409987300582025</v>
          </cell>
          <cell r="AA28">
            <v>-8.8435398390269526</v>
          </cell>
          <cell r="AB28">
            <v>-3.8752155942085453</v>
          </cell>
        </row>
        <row r="29">
          <cell r="C29" t="str">
            <v>Net official transfers (% change in dollar terms)</v>
          </cell>
          <cell r="G29">
            <v>-3.2075763343500201</v>
          </cell>
          <cell r="H29">
            <v>-21.743612726789276</v>
          </cell>
          <cell r="I29">
            <v>0.74817308952680561</v>
          </cell>
          <cell r="J29">
            <v>1.0284055485517949</v>
          </cell>
          <cell r="K29">
            <v>-1.2246460007654039</v>
          </cell>
          <cell r="L29">
            <v>-1.0789324247586598</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-2.7929143654800925</v>
          </cell>
          <cell r="AB29">
            <v>0</v>
          </cell>
        </row>
        <row r="30">
          <cell r="C30" t="str">
            <v>Gross official reserves (in months of imports)</v>
          </cell>
          <cell r="G30">
            <v>8.1320117020255474</v>
          </cell>
          <cell r="H30">
            <v>8.8384052838400695</v>
          </cell>
          <cell r="I30">
            <v>8.9937466809841808</v>
          </cell>
          <cell r="J30">
            <v>9.0998670407396087</v>
          </cell>
          <cell r="K30">
            <v>8.4288632381947508</v>
          </cell>
          <cell r="L30">
            <v>7.7958532703022083</v>
          </cell>
          <cell r="M30">
            <v>7.2196665163553826</v>
          </cell>
          <cell r="N30">
            <v>6.5955282140613996</v>
          </cell>
          <cell r="O30">
            <v>6.0167421951495461</v>
          </cell>
          <cell r="P30">
            <v>5.4840728320137879</v>
          </cell>
          <cell r="Q30">
            <v>5.0638458359607954</v>
          </cell>
          <cell r="R30">
            <v>4.7752056559644656</v>
          </cell>
          <cell r="S30">
            <v>4.5755453799481378</v>
          </cell>
          <cell r="T30">
            <v>4.4832300512023444</v>
          </cell>
          <cell r="U30">
            <v>4.4296889764815663</v>
          </cell>
          <cell r="V30">
            <v>4.3439931454841689</v>
          </cell>
          <cell r="W30">
            <v>4.2461716200207933</v>
          </cell>
          <cell r="X30">
            <v>4.183976083362543</v>
          </cell>
          <cell r="Y30">
            <v>4.1647088638167693</v>
          </cell>
          <cell r="Z30">
            <v>4.0474792336586853</v>
          </cell>
          <cell r="AA30">
            <v>7.6604756973666497</v>
          </cell>
          <cell r="AB30">
            <v>4.4313844845900272</v>
          </cell>
        </row>
        <row r="31">
          <cell r="C31" t="str">
            <v xml:space="preserve">Financing gap (% of GDP) </v>
          </cell>
          <cell r="G31">
            <v>0</v>
          </cell>
          <cell r="H31">
            <v>3.210356955773404</v>
          </cell>
          <cell r="I31">
            <v>1.0319274187963154</v>
          </cell>
          <cell r="J31">
            <v>0.78867412243842527</v>
          </cell>
          <cell r="K31">
            <v>0.11467197778984851</v>
          </cell>
          <cell r="L31">
            <v>0.10142559305798163</v>
          </cell>
          <cell r="M31">
            <v>9.4687006838506046E-2</v>
          </cell>
          <cell r="N31">
            <v>5.4022198212356348E-2</v>
          </cell>
          <cell r="O31">
            <v>9.170105456212746E-3</v>
          </cell>
          <cell r="P31">
            <v>0</v>
          </cell>
          <cell r="Q31">
            <v>0</v>
          </cell>
          <cell r="R31">
            <v>0</v>
          </cell>
          <cell r="S31">
            <v>0</v>
          </cell>
          <cell r="T31">
            <v>0</v>
          </cell>
          <cell r="U31">
            <v>0</v>
          </cell>
          <cell r="V31">
            <v>0</v>
          </cell>
          <cell r="W31">
            <v>0</v>
          </cell>
          <cell r="X31">
            <v>0</v>
          </cell>
          <cell r="Y31">
            <v>0</v>
          </cell>
          <cell r="Z31">
            <v>0</v>
          </cell>
          <cell r="AA31">
            <v>0.54049353783630494</v>
          </cell>
          <cell r="AB31">
            <v>0</v>
          </cell>
        </row>
        <row r="32">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row>
        <row r="33">
          <cell r="B33" t="str">
            <v>Sensitivity Analysis 1/</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cell r="U33" t="str">
            <v xml:space="preserve"> </v>
          </cell>
          <cell r="V33" t="str">
            <v xml:space="preserve"> </v>
          </cell>
          <cell r="W33" t="str">
            <v xml:space="preserve"> </v>
          </cell>
          <cell r="X33" t="str">
            <v xml:space="preserve"> </v>
          </cell>
          <cell r="Y33" t="str">
            <v xml:space="preserve"> </v>
          </cell>
          <cell r="Z33" t="str">
            <v xml:space="preserve"> </v>
          </cell>
        </row>
        <row r="34">
          <cell r="B34" t="str">
            <v xml:space="preserve">Debt-service ratio in the event of: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cell r="S34" t="str">
            <v xml:space="preserve"> </v>
          </cell>
          <cell r="T34" t="str">
            <v xml:space="preserve"> </v>
          </cell>
          <cell r="U34" t="str">
            <v xml:space="preserve"> </v>
          </cell>
          <cell r="V34" t="str">
            <v xml:space="preserve"> </v>
          </cell>
          <cell r="W34" t="str">
            <v xml:space="preserve"> </v>
          </cell>
          <cell r="X34" t="str">
            <v xml:space="preserve"> </v>
          </cell>
          <cell r="Y34" t="str">
            <v xml:space="preserve"> </v>
          </cell>
          <cell r="Z34" t="str">
            <v xml:space="preserve"> </v>
          </cell>
        </row>
        <row r="35">
          <cell r="C35" t="str">
            <v>Lower export growth</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v>0</v>
          </cell>
          <cell r="AB35">
            <v>0</v>
          </cell>
        </row>
        <row r="36">
          <cell r="C36" t="str">
            <v>Less favorable financing</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v>0</v>
          </cell>
          <cell r="AB36">
            <v>0</v>
          </cell>
        </row>
        <row r="37">
          <cell r="C37" t="str">
            <v>Weaker terms of trade 4/</v>
          </cell>
          <cell r="G37">
            <v>14.416658719568815</v>
          </cell>
          <cell r="H37">
            <v>15.455200032460944</v>
          </cell>
          <cell r="I37">
            <v>16.670905280899657</v>
          </cell>
          <cell r="J37">
            <v>16.297739608629549</v>
          </cell>
          <cell r="K37">
            <v>15.957710387908621</v>
          </cell>
          <cell r="L37">
            <v>15.562552522160448</v>
          </cell>
          <cell r="M37">
            <v>16.367629188189124</v>
          </cell>
          <cell r="N37">
            <v>16.488681416513174</v>
          </cell>
          <cell r="O37">
            <v>15.788137989842486</v>
          </cell>
          <cell r="P37">
            <v>15.28867336028981</v>
          </cell>
          <cell r="Q37">
            <v>14.191279999085211</v>
          </cell>
          <cell r="R37">
            <v>13.157008228184502</v>
          </cell>
          <cell r="S37">
            <v>12.414314667081879</v>
          </cell>
          <cell r="T37">
            <v>11.550532207097657</v>
          </cell>
          <cell r="U37">
            <v>11.019451683182313</v>
          </cell>
          <cell r="V37">
            <v>11.233916245474955</v>
          </cell>
          <cell r="W37">
            <v>11.5838814783069</v>
          </cell>
          <cell r="X37">
            <v>11.502665721329759</v>
          </cell>
          <cell r="Y37">
            <v>11.496402722488329</v>
          </cell>
          <cell r="Z37">
            <v>12.767519966928282</v>
          </cell>
          <cell r="AA37">
            <v>15.829388850646263</v>
          </cell>
          <cell r="AB37">
            <v>12.091697291915979</v>
          </cell>
        </row>
        <row r="39">
          <cell r="B39" t="str">
            <v>Memorandum Items</v>
          </cell>
          <cell r="G39" t="str">
            <v>(in millions of U.S. dollars)</v>
          </cell>
        </row>
        <row r="40">
          <cell r="C40" t="str">
            <v>Debt service payments</v>
          </cell>
          <cell r="G40">
            <v>70.955720296533755</v>
          </cell>
          <cell r="H40">
            <v>75.724572496036842</v>
          </cell>
          <cell r="I40">
            <v>91.08012376512977</v>
          </cell>
          <cell r="J40">
            <v>93.081190286964741</v>
          </cell>
          <cell r="K40">
            <v>97.609053814797164</v>
          </cell>
          <cell r="L40">
            <v>96.12071726765133</v>
          </cell>
          <cell r="M40">
            <v>103.77661554930134</v>
          </cell>
          <cell r="N40">
            <v>106.56987868008366</v>
          </cell>
          <cell r="O40">
            <v>107.25958146247208</v>
          </cell>
          <cell r="P40">
            <v>110.30858537771721</v>
          </cell>
          <cell r="Q40">
            <v>116.97434337882453</v>
          </cell>
          <cell r="R40">
            <v>122.46829452962332</v>
          </cell>
          <cell r="S40">
            <v>128.52545901949651</v>
          </cell>
          <cell r="T40">
            <v>132.6897596062843</v>
          </cell>
          <cell r="U40">
            <v>138.7469240961575</v>
          </cell>
          <cell r="V40">
            <v>149.91482112436117</v>
          </cell>
          <cell r="W40">
            <v>163.73272761688435</v>
          </cell>
          <cell r="X40">
            <v>172.25061518076851</v>
          </cell>
          <cell r="Y40">
            <v>182.4720802574295</v>
          </cell>
          <cell r="Z40">
            <v>214.8400530001893</v>
          </cell>
          <cell r="AA40">
            <v>95.24860389966878</v>
          </cell>
          <cell r="AB40">
            <v>152.26150778100191</v>
          </cell>
        </row>
        <row r="41">
          <cell r="C41" t="str">
            <v>NPV of debt</v>
          </cell>
          <cell r="G41">
            <v>1112.7993469387754</v>
          </cell>
          <cell r="H41">
            <v>1099.7058780090713</v>
          </cell>
          <cell r="I41">
            <v>1002.5992394641611</v>
          </cell>
          <cell r="J41">
            <v>1066.8852688973541</v>
          </cell>
          <cell r="K41">
            <v>1069.5412520742052</v>
          </cell>
          <cell r="L41">
            <v>1078.9297515077235</v>
          </cell>
          <cell r="M41">
            <v>1099.5386327698191</v>
          </cell>
          <cell r="N41">
            <v>1123.829798192718</v>
          </cell>
          <cell r="O41">
            <v>1148.0006524713365</v>
          </cell>
          <cell r="P41">
            <v>1182.4365161103669</v>
          </cell>
          <cell r="Q41">
            <v>1200.2649484298665</v>
          </cell>
          <cell r="R41">
            <v>1213.3565084396955</v>
          </cell>
          <cell r="S41">
            <v>1242.5204545673103</v>
          </cell>
          <cell r="T41">
            <v>1256.4783446797896</v>
          </cell>
          <cell r="U41">
            <v>1286.2812999383241</v>
          </cell>
          <cell r="V41">
            <v>1356.8320159525249</v>
          </cell>
          <cell r="W41">
            <v>1433.4262187323864</v>
          </cell>
          <cell r="X41">
            <v>1490.8789898332968</v>
          </cell>
          <cell r="Y41">
            <v>1549.5502245509413</v>
          </cell>
          <cell r="Z41">
            <v>1668.3614424488569</v>
          </cell>
          <cell r="AA41">
            <v>1098.4266336435533</v>
          </cell>
          <cell r="AB41">
            <v>1369.7950447572991</v>
          </cell>
        </row>
        <row r="42">
          <cell r="C42" t="str">
            <v>Exports of goods and nonfactor services</v>
          </cell>
          <cell r="G42">
            <v>552.24489795918362</v>
          </cell>
          <cell r="H42">
            <v>562.87545054064879</v>
          </cell>
          <cell r="I42">
            <v>616.59457333857654</v>
          </cell>
          <cell r="J42">
            <v>672.80123982952341</v>
          </cell>
          <cell r="K42">
            <v>721.3930348258707</v>
          </cell>
          <cell r="L42">
            <v>772.8563316297558</v>
          </cell>
          <cell r="M42">
            <v>820.74578837781564</v>
          </cell>
          <cell r="N42">
            <v>871.285254590195</v>
          </cell>
          <cell r="O42">
            <v>925.42116221843651</v>
          </cell>
          <cell r="P42">
            <v>982.77493848192319</v>
          </cell>
          <cell r="Q42">
            <v>1043.725156161272</v>
          </cell>
          <cell r="R42">
            <v>1104.8646602309293</v>
          </cell>
          <cell r="S42">
            <v>1169.979178497066</v>
          </cell>
          <cell r="T42">
            <v>1239.4472837402991</v>
          </cell>
          <cell r="U42">
            <v>1312.5118303993943</v>
          </cell>
          <cell r="V42">
            <v>1390.3085368162028</v>
          </cell>
          <cell r="W42">
            <v>1471.7016846488737</v>
          </cell>
          <cell r="X42">
            <v>1558.3948514101837</v>
          </cell>
          <cell r="Y42">
            <v>1650.7666098807497</v>
          </cell>
          <cell r="Z42">
            <v>1749.0062464508801</v>
          </cell>
          <cell r="AA42">
            <v>749.89926717919309</v>
          </cell>
          <cell r="AB42">
            <v>1369.0706038235851</v>
          </cell>
        </row>
        <row r="43">
          <cell r="C43" t="str">
            <v>GDP</v>
          </cell>
          <cell r="G43">
            <v>2508.7755102040815</v>
          </cell>
          <cell r="H43">
            <v>2675.8109731678014</v>
          </cell>
          <cell r="I43">
            <v>2838.9697208022021</v>
          </cell>
          <cell r="J43">
            <v>2996.7067028283609</v>
          </cell>
          <cell r="K43">
            <v>3170.4936854190587</v>
          </cell>
          <cell r="L43">
            <v>3359.2655688056029</v>
          </cell>
          <cell r="M43">
            <v>3598.3342797652849</v>
          </cell>
          <cell r="N43">
            <v>3854.2494794624267</v>
          </cell>
          <cell r="O43">
            <v>4128.3361726291878</v>
          </cell>
          <cell r="P43">
            <v>4421.9193639977284</v>
          </cell>
          <cell r="Q43">
            <v>4713.798977853492</v>
          </cell>
          <cell r="R43">
            <v>5024.9858035207271</v>
          </cell>
          <cell r="S43">
            <v>5356.6155593412832</v>
          </cell>
          <cell r="T43">
            <v>5710.2025364376304</v>
          </cell>
          <cell r="U43">
            <v>6087.0717395419269</v>
          </cell>
          <cell r="V43">
            <v>6488.737459776642</v>
          </cell>
          <cell r="W43">
            <v>6917.0925610448612</v>
          </cell>
          <cell r="X43">
            <v>7373.4620480787435</v>
          </cell>
          <cell r="Y43">
            <v>7860.1173575619914</v>
          </cell>
          <cell r="Z43">
            <v>8378.9513533976915</v>
          </cell>
          <cell r="AA43">
            <v>3355.2861457081731</v>
          </cell>
          <cell r="AB43">
            <v>6391.1035396554989</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row>
        <row r="45">
          <cell r="A45" t="str">
            <v>1/  Assumes Paris Club stock-of-debt operation in 1996, and stock of debt operations under Naples terms for debt due to the Russian Federation and the People's Republic of China in 1997.  This scenario is consistent with that included</v>
          </cell>
        </row>
        <row r="46">
          <cell r="A46" t="str">
            <v>in EBS/96/49.  It does not reflect the topping up of debt previously rescheduled under London terms that was provided in the stock-of-debt reduction that Mali received from the Paris Club in May 1996.  This topping up will</v>
          </cell>
        </row>
        <row r="47">
          <cell r="A47" t="str">
            <v>have limited impact and is expected to reduce the debt service ratio by less than 0.1 percent.</v>
          </cell>
        </row>
        <row r="48">
          <cell r="A48" t="str">
            <v>2/  Debt service paid (scheduled from 1996 onward) in percent of exports of goods and nonfactor services.</v>
          </cell>
        </row>
        <row r="49">
          <cell r="A49" t="str">
            <v>3/ Volume growth rates based on the export and import of goods.</v>
          </cell>
        </row>
        <row r="50">
          <cell r="A50" t="str">
            <v>4/ Assumes that the world market price of cotton is 10 percent lower than in the baseline scenario.</v>
          </cell>
        </row>
        <row r="53">
          <cell r="C53" t="str">
            <v>-</v>
          </cell>
          <cell r="D53" t="str">
            <v>-</v>
          </cell>
          <cell r="E53" t="str">
            <v>-</v>
          </cell>
          <cell r="F53" t="str">
            <v>-</v>
          </cell>
          <cell r="G53" t="str">
            <v>-</v>
          </cell>
          <cell r="H53" t="str">
            <v>-</v>
          </cell>
          <cell r="I53" t="str">
            <v>-</v>
          </cell>
          <cell r="J53" t="str">
            <v>-</v>
          </cell>
          <cell r="K53" t="str">
            <v>-</v>
          </cell>
          <cell r="L53" t="str">
            <v>-</v>
          </cell>
        </row>
        <row r="54">
          <cell r="L54" t="str">
            <v>Average</v>
          </cell>
        </row>
        <row r="55">
          <cell r="G55">
            <v>1990</v>
          </cell>
          <cell r="H55">
            <v>1991</v>
          </cell>
          <cell r="I55">
            <v>1992</v>
          </cell>
          <cell r="J55">
            <v>1993</v>
          </cell>
          <cell r="K55">
            <v>1994</v>
          </cell>
          <cell r="L55" t="str">
            <v>1990-94</v>
          </cell>
        </row>
        <row r="56">
          <cell r="C56" t="str">
            <v>-</v>
          </cell>
          <cell r="D56" t="str">
            <v>-</v>
          </cell>
          <cell r="E56" t="str">
            <v>-</v>
          </cell>
          <cell r="F56" t="str">
            <v>-</v>
          </cell>
          <cell r="G56" t="str">
            <v>-</v>
          </cell>
          <cell r="H56" t="str">
            <v>-</v>
          </cell>
          <cell r="I56" t="str">
            <v>-</v>
          </cell>
          <cell r="J56" t="str">
            <v>-</v>
          </cell>
          <cell r="K56" t="str">
            <v>-</v>
          </cell>
          <cell r="L56" t="str">
            <v>-</v>
          </cell>
        </row>
        <row r="58">
          <cell r="C58" t="str">
            <v>Export volume growth</v>
          </cell>
          <cell r="G58">
            <v>2.7</v>
          </cell>
          <cell r="H58">
            <v>21.3</v>
          </cell>
          <cell r="I58">
            <v>4.5</v>
          </cell>
          <cell r="J58">
            <v>2.2999999999999998</v>
          </cell>
          <cell r="K58">
            <v>1.7</v>
          </cell>
          <cell r="L58">
            <v>6.2548651135571731</v>
          </cell>
        </row>
        <row r="59">
          <cell r="C59" t="str">
            <v>Import volume growth</v>
          </cell>
          <cell r="G59">
            <v>2.6</v>
          </cell>
          <cell r="H59">
            <v>11.3</v>
          </cell>
          <cell r="I59">
            <v>4</v>
          </cell>
          <cell r="J59">
            <v>-0.8</v>
          </cell>
          <cell r="K59">
            <v>-1.6</v>
          </cell>
          <cell r="L59">
            <v>2.9998345277570948</v>
          </cell>
        </row>
        <row r="60">
          <cell r="C60" t="str">
            <v>Real GDP growth</v>
          </cell>
          <cell r="G60">
            <v>0.4</v>
          </cell>
          <cell r="H60">
            <v>-0.9</v>
          </cell>
          <cell r="I60">
            <v>8.4</v>
          </cell>
          <cell r="J60">
            <v>-2.4</v>
          </cell>
          <cell r="K60">
            <v>2.2999999999999998</v>
          </cell>
          <cell r="L60">
            <v>1.4921424089628266</v>
          </cell>
        </row>
      </sheetData>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2"/>
      <sheetName val="nos&amp;oths"/>
      <sheetName val="Grp loans"/>
      <sheetName val="Loans"/>
      <sheetName val="Sheet1"/>
      <sheetName val="Deposits "/>
      <sheetName val="GrpDeposits"/>
      <sheetName val="IB F.Depo"/>
      <sheetName val="IB loan db"/>
      <sheetName val="BOM"/>
      <sheetName val="Control"/>
      <sheetName val="List"/>
      <sheetName val="TAbles"/>
      <sheetName val="Interest"/>
    </sheetNames>
    <sheetDataSet>
      <sheetData sheetId="0"/>
      <sheetData sheetId="1"/>
      <sheetData sheetId="2"/>
      <sheetData sheetId="3"/>
      <sheetData sheetId="4"/>
      <sheetData sheetId="5"/>
      <sheetData sheetId="6"/>
      <sheetData sheetId="7"/>
      <sheetData sheetId="8"/>
      <sheetData sheetId="9"/>
      <sheetData sheetId="10"/>
      <sheetData sheetId="11" refreshError="1">
        <row r="11">
          <cell r="A11" t="str">
            <v>Account</v>
          </cell>
          <cell r="B11" t="str">
            <v>Customer name</v>
          </cell>
          <cell r="C11" t="str">
            <v>O/I/L/B/X</v>
          </cell>
          <cell r="D11" t="str">
            <v>Residence</v>
          </cell>
          <cell r="E11" t="str">
            <v>Business</v>
          </cell>
        </row>
        <row r="12">
          <cell r="A12" t="str">
            <v>110007</v>
          </cell>
          <cell r="B12" t="str">
            <v>MAURITIUS COMMERCIAL BANK LTD</v>
          </cell>
          <cell r="C12" t="str">
            <v>B</v>
          </cell>
          <cell r="D12" t="str">
            <v>MAURITIUS</v>
          </cell>
          <cell r="E12" t="str">
            <v>BANK</v>
          </cell>
        </row>
        <row r="13">
          <cell r="A13" t="str">
            <v>110077</v>
          </cell>
          <cell r="B13" t="str">
            <v>FNB BOTSWANA</v>
          </cell>
          <cell r="C13" t="str">
            <v>B</v>
          </cell>
          <cell r="D13" t="str">
            <v>BOTSWANA</v>
          </cell>
          <cell r="E13" t="str">
            <v>BANK</v>
          </cell>
        </row>
        <row r="14">
          <cell r="A14" t="str">
            <v>110078</v>
          </cell>
          <cell r="B14" t="str">
            <v>KINGDOM BANK AFRICA LIMITED</v>
          </cell>
          <cell r="C14" t="str">
            <v>B</v>
          </cell>
          <cell r="D14" t="str">
            <v>BOTSWANA</v>
          </cell>
          <cell r="E14" t="str">
            <v>BANK</v>
          </cell>
        </row>
        <row r="15">
          <cell r="A15" t="str">
            <v>210024</v>
          </cell>
          <cell r="B15" t="str">
            <v>DEUTSCHE BANK AG MUMBAI</v>
          </cell>
          <cell r="C15" t="str">
            <v>B</v>
          </cell>
          <cell r="D15" t="str">
            <v>INDIA</v>
          </cell>
          <cell r="E15" t="str">
            <v>BANK</v>
          </cell>
        </row>
        <row r="16">
          <cell r="A16" t="str">
            <v>210026</v>
          </cell>
          <cell r="B16" t="str">
            <v>BANKERS TRUST CO NY</v>
          </cell>
          <cell r="C16" t="str">
            <v>B</v>
          </cell>
          <cell r="D16" t="str">
            <v>UNITED STATES OF AMERICA</v>
          </cell>
          <cell r="E16" t="str">
            <v>BANK</v>
          </cell>
        </row>
        <row r="17">
          <cell r="A17" t="str">
            <v>210122</v>
          </cell>
          <cell r="B17" t="str">
            <v>DEUTSCHE BANK AG          LDN</v>
          </cell>
          <cell r="C17" t="str">
            <v>B</v>
          </cell>
          <cell r="D17" t="str">
            <v>UNITED KINGDOM</v>
          </cell>
          <cell r="E17" t="str">
            <v>BANK</v>
          </cell>
        </row>
        <row r="18">
          <cell r="A18" t="str">
            <v>220060</v>
          </cell>
          <cell r="B18" t="str">
            <v>MORGAN GRENFELL + CO LTD LDN</v>
          </cell>
          <cell r="C18" t="str">
            <v>B</v>
          </cell>
          <cell r="D18" t="str">
            <v>UNITED KINGDOM</v>
          </cell>
          <cell r="E18" t="str">
            <v>BANK</v>
          </cell>
        </row>
        <row r="19">
          <cell r="A19" t="str">
            <v>220126</v>
          </cell>
          <cell r="B19" t="str">
            <v>DEUTSCHE INT TRUST CORP (MAUR)</v>
          </cell>
          <cell r="C19" t="str">
            <v>M</v>
          </cell>
          <cell r="D19" t="str">
            <v>MAURITIUS</v>
          </cell>
          <cell r="E19" t="str">
            <v>OTHER FINANCIAL INSTITUTIONS</v>
          </cell>
        </row>
        <row r="20">
          <cell r="A20" t="str">
            <v>220137</v>
          </cell>
          <cell r="B20" t="str">
            <v>DEUTSCHE EQUITIES (MTIUS)LTD</v>
          </cell>
          <cell r="C20" t="str">
            <v>GBC1</v>
          </cell>
          <cell r="D20" t="str">
            <v>MAURITIUS</v>
          </cell>
          <cell r="E20" t="str">
            <v>OTHER FINANCIAL INSTITUTIONS</v>
          </cell>
        </row>
        <row r="21">
          <cell r="A21" t="str">
            <v>228001</v>
          </cell>
          <cell r="B21" t="str">
            <v>DEUTSCHE BANK INT LIMITED JSY</v>
          </cell>
          <cell r="C21" t="str">
            <v>B</v>
          </cell>
          <cell r="D21" t="str">
            <v>JERSEY</v>
          </cell>
          <cell r="E21" t="str">
            <v>BANK</v>
          </cell>
        </row>
        <row r="22">
          <cell r="A22" t="str">
            <v>500000</v>
          </cell>
          <cell r="B22" t="str">
            <v>PASTEL LIMITED</v>
          </cell>
          <cell r="C22" t="str">
            <v>GBC1</v>
          </cell>
          <cell r="D22" t="str">
            <v>MAURITIUS</v>
          </cell>
          <cell r="E22" t="str">
            <v>OTHER FINANCIAL INSTITUTIONS</v>
          </cell>
        </row>
        <row r="23">
          <cell r="A23" t="str">
            <v>500001</v>
          </cell>
          <cell r="B23" t="str">
            <v>HIGH ECONOMY HOLDINGS LTD</v>
          </cell>
          <cell r="C23" t="str">
            <v>GBC1</v>
          </cell>
          <cell r="D23" t="str">
            <v>MAURITIUS</v>
          </cell>
          <cell r="E23" t="str">
            <v>OTHER FINANCIAL INSTITUTIONS</v>
          </cell>
        </row>
        <row r="24">
          <cell r="A24" t="str">
            <v>500002</v>
          </cell>
          <cell r="B24" t="str">
            <v>MULIALAND FINANCE LIMITED</v>
          </cell>
          <cell r="C24" t="str">
            <v>GBC1</v>
          </cell>
          <cell r="D24" t="str">
            <v>MAURITIUS</v>
          </cell>
          <cell r="E24" t="str">
            <v>OTHER FINANCIAL INSTITUTIONS</v>
          </cell>
        </row>
        <row r="25">
          <cell r="A25" t="str">
            <v>500003</v>
          </cell>
          <cell r="B25" t="str">
            <v>MULIAKERAMIK FINANCE LIMITED</v>
          </cell>
          <cell r="C25" t="str">
            <v>GBC1</v>
          </cell>
          <cell r="D25" t="str">
            <v>MAURITIUS</v>
          </cell>
          <cell r="E25" t="str">
            <v>OTHER FINANCIAL INSTITUTIONS</v>
          </cell>
        </row>
        <row r="26">
          <cell r="A26" t="str">
            <v>500004</v>
          </cell>
          <cell r="B26" t="str">
            <v>MULIAGLASS FINANCE LIMITED</v>
          </cell>
          <cell r="C26" t="str">
            <v>GBC1</v>
          </cell>
          <cell r="D26" t="str">
            <v>MAURITIUS</v>
          </cell>
          <cell r="E26" t="str">
            <v>OTHER FINANCIAL INSTITUTIONS</v>
          </cell>
        </row>
        <row r="27">
          <cell r="A27" t="str">
            <v>500005</v>
          </cell>
          <cell r="B27" t="str">
            <v>LALETHA NITHIYANANDAN</v>
          </cell>
          <cell r="C27" t="str">
            <v>P</v>
          </cell>
          <cell r="D27" t="str">
            <v>SINGAPORE</v>
          </cell>
          <cell r="E27" t="str">
            <v>OTHER ADVANCES</v>
          </cell>
        </row>
        <row r="28">
          <cell r="A28" t="str">
            <v>500006</v>
          </cell>
          <cell r="B28" t="str">
            <v>ACCENT SERVICES</v>
          </cell>
          <cell r="C28" t="str">
            <v>GBC1</v>
          </cell>
          <cell r="D28" t="str">
            <v>MAURITIUS</v>
          </cell>
          <cell r="E28" t="str">
            <v>OTHER FINANCIAL INSTITUTIONS</v>
          </cell>
        </row>
        <row r="29">
          <cell r="A29" t="str">
            <v>500007</v>
          </cell>
          <cell r="B29" t="str">
            <v>FINANCIAL SOLUTIONS(MTIUS)LTD</v>
          </cell>
          <cell r="C29" t="str">
            <v>GBC1</v>
          </cell>
          <cell r="D29" t="str">
            <v>MAURITIUS</v>
          </cell>
          <cell r="E29" t="str">
            <v>OTHER FINANCIAL INSTITUTIONS</v>
          </cell>
        </row>
        <row r="30">
          <cell r="A30" t="str">
            <v>500008</v>
          </cell>
          <cell r="B30" t="str">
            <v>MR LAM SUNG FOON AH-YEN ANDRE</v>
          </cell>
          <cell r="C30" t="str">
            <v>P</v>
          </cell>
          <cell r="D30" t="str">
            <v>MAURITIUS</v>
          </cell>
          <cell r="E30" t="str">
            <v>OTHER ADVANCES</v>
          </cell>
        </row>
        <row r="31">
          <cell r="A31" t="str">
            <v>500009</v>
          </cell>
          <cell r="B31" t="str">
            <v>DBMGOF MAURITIUS LIMITED</v>
          </cell>
          <cell r="C31" t="str">
            <v>GBC1</v>
          </cell>
          <cell r="D31" t="str">
            <v>MAURITIUS</v>
          </cell>
          <cell r="E31" t="str">
            <v>OTHER FINANCIAL INSTITUTIONS</v>
          </cell>
        </row>
        <row r="32">
          <cell r="A32" t="str">
            <v>500010</v>
          </cell>
          <cell r="B32" t="str">
            <v>702671 KADINE HOLDINGS LTD</v>
          </cell>
          <cell r="C32" t="str">
            <v>F</v>
          </cell>
          <cell r="D32" t="str">
            <v>GUERNSEY</v>
          </cell>
          <cell r="E32" t="str">
            <v>OTHER FINANCIAL INSTITUTIONS</v>
          </cell>
        </row>
        <row r="33">
          <cell r="A33" t="str">
            <v>500011</v>
          </cell>
          <cell r="B33" t="str">
            <v>DEUTSCHE G.E.M.FUND MTIUS LTD</v>
          </cell>
          <cell r="C33" t="str">
            <v>GBC1</v>
          </cell>
          <cell r="D33" t="str">
            <v>MAURITIUS</v>
          </cell>
          <cell r="E33" t="str">
            <v>OTHER FINANCIAL INSTITUTIONS</v>
          </cell>
        </row>
        <row r="34">
          <cell r="A34" t="str">
            <v>500012</v>
          </cell>
          <cell r="B34" t="str">
            <v>DBAG AS CUSTODIAN D.IND.F(M)LT</v>
          </cell>
          <cell r="C34" t="str">
            <v>GBC1</v>
          </cell>
          <cell r="D34" t="str">
            <v>MAURITIUS</v>
          </cell>
          <cell r="E34" t="str">
            <v>OTHER FINANCIAL INSTITUTIONS</v>
          </cell>
        </row>
        <row r="35">
          <cell r="A35" t="str">
            <v>500013</v>
          </cell>
          <cell r="B35" t="str">
            <v>CMA INDIA GROWTH F(MTIUS)LTD</v>
          </cell>
          <cell r="C35" t="str">
            <v>GBC1</v>
          </cell>
          <cell r="D35" t="str">
            <v>MAURITIUS</v>
          </cell>
          <cell r="E35" t="str">
            <v>OTHER FINANCIAL INSTITUTIONS</v>
          </cell>
        </row>
        <row r="36">
          <cell r="A36" t="str">
            <v>500014</v>
          </cell>
          <cell r="B36" t="str">
            <v>MRS GE &amp; MR AR PARNWELL</v>
          </cell>
          <cell r="C36" t="str">
            <v>P</v>
          </cell>
          <cell r="D36" t="str">
            <v>SPAIN</v>
          </cell>
          <cell r="E36" t="str">
            <v>OTHER ADVANCES</v>
          </cell>
        </row>
        <row r="37">
          <cell r="A37" t="str">
            <v>500015</v>
          </cell>
          <cell r="B37" t="str">
            <v>DEUTSCHE DEBT INVESTMENT(MTIUS</v>
          </cell>
          <cell r="C37" t="str">
            <v>GBC1</v>
          </cell>
          <cell r="D37" t="str">
            <v>MAURITIUS</v>
          </cell>
          <cell r="E37" t="str">
            <v>OTHER FINANCIAL INSTITUTIONS</v>
          </cell>
        </row>
        <row r="38">
          <cell r="A38" t="str">
            <v>500016</v>
          </cell>
          <cell r="B38" t="str">
            <v>DEUTSCHE INTL.TRUST CORP.M.LTD</v>
          </cell>
          <cell r="C38" t="str">
            <v>GBC1</v>
          </cell>
          <cell r="D38" t="str">
            <v>MAURITIUS</v>
          </cell>
          <cell r="E38" t="str">
            <v>OTHER FINANCIAL INSTITUTIONS</v>
          </cell>
        </row>
        <row r="39">
          <cell r="A39" t="str">
            <v>500017</v>
          </cell>
          <cell r="B39" t="str">
            <v>INTL SOURCE &amp; DESIGN SOL.LTD</v>
          </cell>
          <cell r="C39" t="str">
            <v>GBC1</v>
          </cell>
          <cell r="D39" t="str">
            <v>MAURITIUS</v>
          </cell>
          <cell r="E39" t="str">
            <v>OTHER FINANCIAL INSTITUTIONS</v>
          </cell>
        </row>
        <row r="40">
          <cell r="A40" t="str">
            <v>500018</v>
          </cell>
          <cell r="B40" t="str">
            <v>FASTROCK INTL INVESTMENTS LTD</v>
          </cell>
          <cell r="C40" t="str">
            <v>GBC1</v>
          </cell>
          <cell r="D40" t="str">
            <v>MAURITIUS</v>
          </cell>
          <cell r="E40" t="str">
            <v>OTHER FINANCIAL INSTITUTIONS</v>
          </cell>
        </row>
        <row r="41">
          <cell r="A41" t="str">
            <v>500019</v>
          </cell>
          <cell r="B41" t="str">
            <v>SHENVALLA LTD</v>
          </cell>
          <cell r="C41" t="str">
            <v>F</v>
          </cell>
          <cell r="D41" t="str">
            <v>ISLE OF MAN</v>
          </cell>
          <cell r="E41" t="str">
            <v>OTHER FINANCIAL INSTITUTIONS</v>
          </cell>
        </row>
        <row r="42">
          <cell r="A42" t="str">
            <v>500020</v>
          </cell>
          <cell r="B42" t="str">
            <v>ZIP GLOBAL NETWORK LIMITED</v>
          </cell>
          <cell r="C42" t="str">
            <v>GBC1</v>
          </cell>
          <cell r="D42" t="str">
            <v>MAURITIUS</v>
          </cell>
          <cell r="E42" t="str">
            <v>OTHER FINANCIAL INSTITUTIONS</v>
          </cell>
        </row>
        <row r="43">
          <cell r="A43" t="str">
            <v>500021</v>
          </cell>
          <cell r="B43" t="str">
            <v>ALTS LIMITED</v>
          </cell>
          <cell r="C43" t="str">
            <v>GBC1</v>
          </cell>
          <cell r="D43" t="str">
            <v>MAURITIUS</v>
          </cell>
          <cell r="E43" t="str">
            <v>OTHER FINANCIAL INSTITUTIONS</v>
          </cell>
        </row>
        <row r="44">
          <cell r="A44" t="str">
            <v>500022</v>
          </cell>
          <cell r="B44" t="str">
            <v>STRATAL LIMITED</v>
          </cell>
          <cell r="C44" t="str">
            <v>GBC1</v>
          </cell>
          <cell r="D44" t="str">
            <v>MAURITIUS</v>
          </cell>
          <cell r="E44" t="str">
            <v>OTHER FINANCIAL INSTITUTIONS</v>
          </cell>
        </row>
        <row r="45">
          <cell r="A45" t="str">
            <v>500023</v>
          </cell>
          <cell r="B45" t="str">
            <v>IDEAL SOLUTIONS INC.</v>
          </cell>
          <cell r="C45" t="str">
            <v>GBC1</v>
          </cell>
          <cell r="D45" t="str">
            <v>MAURITIUS</v>
          </cell>
          <cell r="E45" t="str">
            <v>OTHER FINANCIAL INSTITUTIONS</v>
          </cell>
        </row>
        <row r="46">
          <cell r="A46" t="str">
            <v>500024</v>
          </cell>
          <cell r="B46" t="str">
            <v>702955 REDWAN INVESTMENTS LTD</v>
          </cell>
          <cell r="C46" t="str">
            <v>F</v>
          </cell>
          <cell r="D46" t="str">
            <v>GUERNSEY</v>
          </cell>
          <cell r="E46" t="str">
            <v>OTHER FINANCIAL INSTITUTIONS</v>
          </cell>
        </row>
        <row r="47">
          <cell r="A47" t="str">
            <v>500025</v>
          </cell>
          <cell r="B47" t="str">
            <v>SHD CORPORATION</v>
          </cell>
          <cell r="C47" t="str">
            <v>GBC2</v>
          </cell>
          <cell r="D47" t="str">
            <v>MAURITIUS</v>
          </cell>
          <cell r="E47" t="str">
            <v>CLOSED</v>
          </cell>
        </row>
        <row r="48">
          <cell r="A48" t="str">
            <v>500026</v>
          </cell>
          <cell r="B48" t="str">
            <v>RAJMEN HOLDINGS PVT LTD</v>
          </cell>
          <cell r="C48" t="str">
            <v>GBC1</v>
          </cell>
          <cell r="D48" t="str">
            <v>MAURITIUS</v>
          </cell>
          <cell r="E48" t="str">
            <v>OTHER FINANCIAL INSTITUTIONS</v>
          </cell>
        </row>
        <row r="49">
          <cell r="A49" t="str">
            <v>500027</v>
          </cell>
          <cell r="B49" t="str">
            <v>HERALD INVESTMENT COMPANY LTD</v>
          </cell>
          <cell r="C49" t="str">
            <v>GBC1</v>
          </cell>
          <cell r="D49" t="str">
            <v>MAURITIUS</v>
          </cell>
          <cell r="E49" t="str">
            <v>OTHER FINANCIAL INSTITUTIONS</v>
          </cell>
        </row>
        <row r="50">
          <cell r="A50" t="str">
            <v>500028</v>
          </cell>
          <cell r="B50" t="str">
            <v>NEWBURY INVESTMENTS LIMITED</v>
          </cell>
          <cell r="C50" t="str">
            <v>GBC1</v>
          </cell>
          <cell r="D50" t="str">
            <v>MAURITIUS</v>
          </cell>
          <cell r="E50" t="str">
            <v>OTHER FINANCIAL INSTITUTIONS</v>
          </cell>
        </row>
        <row r="51">
          <cell r="A51" t="str">
            <v>500029</v>
          </cell>
          <cell r="B51" t="str">
            <v>POWERLINE LTD</v>
          </cell>
          <cell r="C51" t="str">
            <v>GBC1</v>
          </cell>
          <cell r="D51" t="str">
            <v>MAURITIUS</v>
          </cell>
          <cell r="E51" t="str">
            <v>OTHER FINANCIAL INSTITUTIONS</v>
          </cell>
        </row>
        <row r="52">
          <cell r="A52" t="str">
            <v>500030</v>
          </cell>
          <cell r="B52" t="str">
            <v>KEE CHONG LI KWONG WING</v>
          </cell>
          <cell r="C52" t="str">
            <v>P</v>
          </cell>
          <cell r="D52" t="str">
            <v>MAURITIUS</v>
          </cell>
          <cell r="E52" t="str">
            <v>OTHER ADVANCES</v>
          </cell>
        </row>
        <row r="53">
          <cell r="A53" t="str">
            <v>500031</v>
          </cell>
          <cell r="B53" t="str">
            <v>GLOBUS MOTOR NOVA LIMITED</v>
          </cell>
          <cell r="C53" t="str">
            <v>GBC2</v>
          </cell>
          <cell r="D53" t="str">
            <v>MAURITIUS</v>
          </cell>
          <cell r="E53" t="str">
            <v>OTHER FINANCIAL INSTITUTIONS</v>
          </cell>
        </row>
        <row r="54">
          <cell r="A54" t="str">
            <v>500032</v>
          </cell>
          <cell r="B54" t="str">
            <v>ARACHON INVESTMENTS LIMITED</v>
          </cell>
          <cell r="C54" t="str">
            <v>F</v>
          </cell>
          <cell r="D54" t="str">
            <v>GUERNSEY</v>
          </cell>
          <cell r="E54" t="str">
            <v>OTHER FINANCIAL INSTITUTIONS</v>
          </cell>
        </row>
        <row r="55">
          <cell r="A55" t="str">
            <v>500033</v>
          </cell>
          <cell r="B55" t="str">
            <v>AMANIND INVESTMENTS LIMITED</v>
          </cell>
          <cell r="C55" t="str">
            <v>GBC2</v>
          </cell>
          <cell r="D55" t="str">
            <v>MAURITIUS</v>
          </cell>
          <cell r="E55" t="str">
            <v>OTHER FINANCIAL INSTITUTIONS</v>
          </cell>
        </row>
        <row r="56">
          <cell r="A56" t="str">
            <v>500034</v>
          </cell>
          <cell r="B56" t="str">
            <v>*KEY_ERR</v>
          </cell>
          <cell r="D56" t="str">
            <v>*KEY_ERR</v>
          </cell>
          <cell r="E56" t="str">
            <v>*KEY_ERR</v>
          </cell>
        </row>
        <row r="57">
          <cell r="A57" t="str">
            <v>500035</v>
          </cell>
          <cell r="B57" t="str">
            <v>P.T TMFC LIMITED</v>
          </cell>
          <cell r="C57" t="str">
            <v>GBC2</v>
          </cell>
          <cell r="D57" t="str">
            <v>MAURITIUS</v>
          </cell>
          <cell r="E57" t="str">
            <v>OTHER FINANCIAL INSTITUTIONS</v>
          </cell>
        </row>
        <row r="58">
          <cell r="A58" t="str">
            <v>500036</v>
          </cell>
          <cell r="B58" t="str">
            <v>*KEY_ERR</v>
          </cell>
          <cell r="D58" t="str">
            <v>*KEY_ERR</v>
          </cell>
          <cell r="E58" t="str">
            <v>*KEY_ERR</v>
          </cell>
        </row>
        <row r="59">
          <cell r="A59" t="str">
            <v>500037</v>
          </cell>
          <cell r="B59" t="str">
            <v>IFS T'EES RE:TLC FAMILY TRUST</v>
          </cell>
          <cell r="C59" t="str">
            <v>GBC1</v>
          </cell>
          <cell r="D59" t="str">
            <v>MAURITIUS</v>
          </cell>
          <cell r="E59" t="str">
            <v>OTHER FINANCIAL INSTITUTIONS</v>
          </cell>
        </row>
        <row r="60">
          <cell r="A60" t="str">
            <v>500038</v>
          </cell>
          <cell r="B60" t="str">
            <v>MILLHILL INVESTMENTS LIMITED</v>
          </cell>
          <cell r="C60" t="str">
            <v>GBC1</v>
          </cell>
          <cell r="D60" t="str">
            <v>MAURITIUS</v>
          </cell>
          <cell r="E60" t="str">
            <v>OTHER FINANCIAL INSTITUTIONS</v>
          </cell>
        </row>
        <row r="61">
          <cell r="A61" t="str">
            <v>500039</v>
          </cell>
          <cell r="B61" t="str">
            <v>FEES IN ADVANCE HOLDING A/C</v>
          </cell>
          <cell r="C61" t="str">
            <v>X</v>
          </cell>
          <cell r="D61" t="str">
            <v>MAURITIUS</v>
          </cell>
          <cell r="E61" t="str">
            <v>OTHER FINANCIAL INSTITUTIONS</v>
          </cell>
        </row>
        <row r="62">
          <cell r="A62" t="str">
            <v>500040</v>
          </cell>
          <cell r="B62" t="str">
            <v>KB CONSULTING S.A.</v>
          </cell>
          <cell r="C62" t="str">
            <v>GBC2</v>
          </cell>
          <cell r="D62" t="str">
            <v>MAURITIUS</v>
          </cell>
          <cell r="E62" t="str">
            <v>OTHER FINANCIAL INSTITUTIONS</v>
          </cell>
        </row>
        <row r="63">
          <cell r="A63" t="str">
            <v>500041</v>
          </cell>
          <cell r="B63" t="str">
            <v>OAKLEY HOLDING LIMITED</v>
          </cell>
          <cell r="C63" t="str">
            <v>F</v>
          </cell>
          <cell r="D63" t="str">
            <v>GUERNSEY</v>
          </cell>
          <cell r="E63" t="str">
            <v>OTHER FINANCIAL INSTITUTIONS</v>
          </cell>
        </row>
        <row r="64">
          <cell r="A64" t="str">
            <v>500042</v>
          </cell>
          <cell r="B64" t="str">
            <v>RENAISSANCE EAST. HLDS CORP</v>
          </cell>
          <cell r="C64" t="str">
            <v>GBC2</v>
          </cell>
          <cell r="D64" t="str">
            <v>MAURITIUS</v>
          </cell>
          <cell r="E64" t="str">
            <v>OTHER FINANCIAL INSTITUTIONS</v>
          </cell>
        </row>
        <row r="65">
          <cell r="A65" t="str">
            <v>500043</v>
          </cell>
          <cell r="B65" t="str">
            <v>AREDIN INVESTMENT LTD</v>
          </cell>
          <cell r="C65" t="str">
            <v>GBC1</v>
          </cell>
          <cell r="D65" t="str">
            <v>MAURITIUS</v>
          </cell>
          <cell r="E65" t="str">
            <v>OTHER FINANCIAL INSTITUTIONS</v>
          </cell>
        </row>
        <row r="66">
          <cell r="A66" t="str">
            <v>500044</v>
          </cell>
          <cell r="B66" t="str">
            <v>AREDIN INTERNATIONAL LTD</v>
          </cell>
          <cell r="C66" t="str">
            <v>GBC1</v>
          </cell>
          <cell r="D66" t="str">
            <v>MAURITIUS</v>
          </cell>
          <cell r="E66" t="str">
            <v>OTHER FINANCIAL INSTITUTIONS</v>
          </cell>
        </row>
        <row r="67">
          <cell r="A67" t="str">
            <v>500045</v>
          </cell>
          <cell r="B67" t="str">
            <v>KR INVESTMENTS CORPORATION</v>
          </cell>
          <cell r="C67" t="str">
            <v>GBC1</v>
          </cell>
          <cell r="D67" t="str">
            <v>MAURITIUS</v>
          </cell>
          <cell r="E67" t="str">
            <v>OTHER FINANCIAL INSTITUTIONS</v>
          </cell>
        </row>
        <row r="68">
          <cell r="A68" t="str">
            <v>500046</v>
          </cell>
          <cell r="B68" t="str">
            <v>HEMERY TRUST(MAURITIUS)LIMITED</v>
          </cell>
          <cell r="C68" t="str">
            <v>M</v>
          </cell>
          <cell r="D68" t="str">
            <v>MAURITIUS</v>
          </cell>
          <cell r="E68" t="str">
            <v>OTHER FINANCIAL INSTITUTIONS</v>
          </cell>
        </row>
        <row r="69">
          <cell r="A69" t="str">
            <v>500047</v>
          </cell>
          <cell r="B69" t="str">
            <v>ITNET CORP.</v>
          </cell>
          <cell r="C69" t="str">
            <v>GBC1</v>
          </cell>
          <cell r="D69" t="str">
            <v>MAURITIUS</v>
          </cell>
          <cell r="E69" t="str">
            <v>OTHER FINANCIAL INSTITUTIONS</v>
          </cell>
        </row>
        <row r="70">
          <cell r="A70" t="str">
            <v>500048</v>
          </cell>
          <cell r="B70" t="str">
            <v>*KEY_ERR</v>
          </cell>
          <cell r="D70" t="str">
            <v>*KEY_ERR</v>
          </cell>
          <cell r="E70" t="str">
            <v>*KEY_ERR</v>
          </cell>
        </row>
        <row r="71">
          <cell r="A71" t="str">
            <v>500049</v>
          </cell>
          <cell r="B71" t="str">
            <v>CASTERITE INTERNATIONAL LTD</v>
          </cell>
          <cell r="C71" t="str">
            <v>GBC2</v>
          </cell>
          <cell r="D71" t="str">
            <v>MAURITIUS</v>
          </cell>
          <cell r="E71" t="str">
            <v>OTHER FINANCIAL INSTITUTIONS</v>
          </cell>
        </row>
        <row r="72">
          <cell r="A72" t="str">
            <v>500050</v>
          </cell>
          <cell r="B72" t="str">
            <v>RMC INVESTMENTS LIMITED</v>
          </cell>
          <cell r="C72" t="str">
            <v>GBC1</v>
          </cell>
          <cell r="D72" t="str">
            <v>MAURITIUS</v>
          </cell>
          <cell r="E72" t="str">
            <v>OTHER FINANCIAL INSTITUTIONS</v>
          </cell>
        </row>
        <row r="73">
          <cell r="A73" t="str">
            <v>500051</v>
          </cell>
          <cell r="B73" t="str">
            <v>*KEY_ERR</v>
          </cell>
          <cell r="D73" t="str">
            <v>*KEY_ERR</v>
          </cell>
          <cell r="E73" t="str">
            <v>*KEY_ERR</v>
          </cell>
        </row>
        <row r="74">
          <cell r="A74" t="str">
            <v>500052</v>
          </cell>
          <cell r="B74" t="str">
            <v>BLUE OCEAN INVESTMENTS LIMITED</v>
          </cell>
          <cell r="C74" t="str">
            <v>GBC2</v>
          </cell>
          <cell r="D74" t="str">
            <v>MAURITIUS</v>
          </cell>
          <cell r="E74" t="str">
            <v>OTHER FINANCIAL INSTITUTIONS</v>
          </cell>
        </row>
        <row r="75">
          <cell r="A75" t="str">
            <v>500053</v>
          </cell>
          <cell r="B75" t="str">
            <v>NUPLAS LIMITED</v>
          </cell>
          <cell r="C75" t="str">
            <v>GBC1</v>
          </cell>
          <cell r="D75" t="str">
            <v>MAURITIUS</v>
          </cell>
          <cell r="E75" t="str">
            <v>OTHER FINANCIAL INSTITUTIONS</v>
          </cell>
        </row>
        <row r="76">
          <cell r="A76" t="str">
            <v>500054</v>
          </cell>
          <cell r="B76" t="str">
            <v>TANDON CAPITAL OFFSHORE</v>
          </cell>
          <cell r="C76" t="str">
            <v>GBC1</v>
          </cell>
          <cell r="D76" t="str">
            <v>MAURITIUS</v>
          </cell>
          <cell r="E76" t="str">
            <v>OTHER FINANCIAL INSTITUTIONS</v>
          </cell>
        </row>
        <row r="77">
          <cell r="A77" t="str">
            <v>500055</v>
          </cell>
          <cell r="B77" t="str">
            <v>SPG INFINITY TECHNOLOGY FUND I</v>
          </cell>
          <cell r="C77" t="str">
            <v>GBC1</v>
          </cell>
          <cell r="D77" t="str">
            <v>MAURITIUS</v>
          </cell>
          <cell r="E77" t="str">
            <v>OTHER FINANCIAL INSTITUTIONS</v>
          </cell>
        </row>
        <row r="78">
          <cell r="A78" t="str">
            <v>500056</v>
          </cell>
          <cell r="B78" t="str">
            <v>*KEY_ERR</v>
          </cell>
          <cell r="D78" t="str">
            <v>*KEY_ERR</v>
          </cell>
          <cell r="E78" t="str">
            <v>*KEY_ERR</v>
          </cell>
        </row>
        <row r="79">
          <cell r="A79" t="str">
            <v>500057</v>
          </cell>
          <cell r="B79" t="str">
            <v>MR BALZARETTI DENIS</v>
          </cell>
          <cell r="C79" t="str">
            <v>P</v>
          </cell>
          <cell r="D79" t="str">
            <v>SWITZERLAND</v>
          </cell>
          <cell r="E79" t="str">
            <v>OTHER ADVANCES</v>
          </cell>
        </row>
        <row r="80">
          <cell r="A80" t="str">
            <v>500058</v>
          </cell>
          <cell r="B80" t="str">
            <v>ACCESS DEVELOPMENT CORPORATION</v>
          </cell>
          <cell r="C80" t="str">
            <v>F</v>
          </cell>
          <cell r="D80" t="str">
            <v>UNITED STATES OF AMERICA</v>
          </cell>
          <cell r="E80" t="str">
            <v>OTHER FINANCIAL INSTITUTIONS</v>
          </cell>
        </row>
        <row r="81">
          <cell r="A81" t="str">
            <v>500059</v>
          </cell>
          <cell r="B81" t="str">
            <v>ROSELLINI INTL. ALPHA LTD</v>
          </cell>
          <cell r="C81" t="str">
            <v>GBC1</v>
          </cell>
          <cell r="D81" t="str">
            <v>MAURITIUS</v>
          </cell>
          <cell r="E81" t="str">
            <v>OTHER FINANCIAL INSTITUTIONS</v>
          </cell>
        </row>
        <row r="82">
          <cell r="A82" t="str">
            <v>500060</v>
          </cell>
          <cell r="B82" t="str">
            <v>ROSELLINI INTL. BETA LTD</v>
          </cell>
          <cell r="C82" t="str">
            <v>GBC1</v>
          </cell>
          <cell r="D82" t="str">
            <v>MAURITIUS</v>
          </cell>
          <cell r="E82" t="str">
            <v>OTHER FINANCIAL INSTITUTIONS</v>
          </cell>
        </row>
        <row r="83">
          <cell r="A83" t="str">
            <v>500061</v>
          </cell>
          <cell r="B83" t="str">
            <v>ROSELLINI INTL. GAMMA LTD</v>
          </cell>
          <cell r="C83" t="str">
            <v>GBC1</v>
          </cell>
          <cell r="D83" t="str">
            <v>MAURITIUS</v>
          </cell>
          <cell r="E83" t="str">
            <v>OTHER FINANCIAL INSTITUTIONS</v>
          </cell>
        </row>
        <row r="84">
          <cell r="A84" t="str">
            <v>500062</v>
          </cell>
          <cell r="B84" t="str">
            <v>TELLIAC S.A.</v>
          </cell>
          <cell r="C84" t="str">
            <v>GBC1</v>
          </cell>
          <cell r="D84" t="str">
            <v>MAURITIUS</v>
          </cell>
          <cell r="E84" t="str">
            <v>OTHER FINANCIAL INSTITUTIONS</v>
          </cell>
        </row>
        <row r="85">
          <cell r="A85" t="str">
            <v>500063</v>
          </cell>
          <cell r="B85" t="str">
            <v>FIRST DTV MAURITIUS LIMITED</v>
          </cell>
          <cell r="C85" t="str">
            <v>GBC1</v>
          </cell>
          <cell r="D85" t="str">
            <v>MAURITIUS</v>
          </cell>
          <cell r="E85" t="str">
            <v>OTHER FINANCIAL INSTITUTIONS</v>
          </cell>
        </row>
        <row r="86">
          <cell r="A86" t="str">
            <v>500064</v>
          </cell>
          <cell r="B86" t="str">
            <v>COMPUSOFT INC</v>
          </cell>
          <cell r="C86" t="str">
            <v>GBC2</v>
          </cell>
          <cell r="D86" t="str">
            <v>MAURITIUS</v>
          </cell>
          <cell r="E86" t="str">
            <v>OTHER FINANCIAL INSTITUTIONS</v>
          </cell>
        </row>
        <row r="87">
          <cell r="A87" t="str">
            <v>500065</v>
          </cell>
          <cell r="B87" t="str">
            <v>LA VALLIERE ASSET MGMT S. A.</v>
          </cell>
          <cell r="C87" t="str">
            <v>GBC1</v>
          </cell>
          <cell r="D87" t="str">
            <v>MAURITIUS</v>
          </cell>
          <cell r="E87" t="str">
            <v>OTHER FINANCIAL INSTITUTIONS</v>
          </cell>
        </row>
        <row r="88">
          <cell r="A88" t="str">
            <v>500066</v>
          </cell>
          <cell r="B88" t="str">
            <v>MR V.C.ANANTAPADMANBHAN</v>
          </cell>
          <cell r="C88" t="str">
            <v>P</v>
          </cell>
          <cell r="D88" t="str">
            <v>UNITED STATES OF AMERICA</v>
          </cell>
          <cell r="E88" t="str">
            <v>OTHER ADVANCES</v>
          </cell>
        </row>
        <row r="89">
          <cell r="A89" t="str">
            <v>500067</v>
          </cell>
          <cell r="B89" t="str">
            <v>BAY HILL INTERNATIONAL LIMITED</v>
          </cell>
          <cell r="C89" t="str">
            <v>F</v>
          </cell>
          <cell r="D89" t="str">
            <v>JERSEY</v>
          </cell>
          <cell r="E89" t="str">
            <v>OTHER FINANCIAL INSTITUTIONS</v>
          </cell>
        </row>
        <row r="90">
          <cell r="A90" t="str">
            <v>500068</v>
          </cell>
          <cell r="B90" t="str">
            <v>SUMUS NOS LIMITED</v>
          </cell>
          <cell r="C90" t="str">
            <v>GBC1</v>
          </cell>
          <cell r="D90" t="str">
            <v>MAURITIUS</v>
          </cell>
          <cell r="E90" t="str">
            <v>OTHER FINANCIAL INSTITUTIONS</v>
          </cell>
        </row>
        <row r="91">
          <cell r="A91" t="str">
            <v>500069</v>
          </cell>
          <cell r="B91" t="str">
            <v>DTV MAURITIUS HOLDINGS</v>
          </cell>
          <cell r="C91" t="str">
            <v>GBC1</v>
          </cell>
          <cell r="D91" t="str">
            <v>MAURITIUS</v>
          </cell>
          <cell r="E91" t="str">
            <v>OTHER FINANCIAL INSTITUTIONS</v>
          </cell>
        </row>
        <row r="92">
          <cell r="A92" t="str">
            <v>500070</v>
          </cell>
          <cell r="B92" t="str">
            <v>HWIC ASIA FUND CLASS A</v>
          </cell>
          <cell r="C92" t="str">
            <v>GBC1</v>
          </cell>
          <cell r="D92" t="str">
            <v>MAURITIUS</v>
          </cell>
          <cell r="E92" t="str">
            <v>OTHER FINANCIAL INSTITUTIONS</v>
          </cell>
        </row>
        <row r="93">
          <cell r="A93" t="str">
            <v>500071</v>
          </cell>
          <cell r="B93" t="str">
            <v>HWIC ASIA FUND CLASS B</v>
          </cell>
          <cell r="C93" t="str">
            <v>GBC1</v>
          </cell>
          <cell r="D93" t="str">
            <v>MAURITIUS</v>
          </cell>
          <cell r="E93" t="str">
            <v>OTHER FINANCIAL INSTITUTIONS</v>
          </cell>
        </row>
        <row r="94">
          <cell r="A94" t="str">
            <v>500072</v>
          </cell>
          <cell r="B94" t="str">
            <v>*KEY_ERR</v>
          </cell>
          <cell r="D94" t="str">
            <v>*KEY_ERR</v>
          </cell>
          <cell r="E94" t="str">
            <v>*KEY_ERR</v>
          </cell>
        </row>
        <row r="95">
          <cell r="A95" t="str">
            <v>500073</v>
          </cell>
          <cell r="B95" t="str">
            <v>*KEY_ERR</v>
          </cell>
          <cell r="D95" t="str">
            <v>*KEY_ERR</v>
          </cell>
          <cell r="E95" t="str">
            <v>*KEY_ERR</v>
          </cell>
        </row>
        <row r="96">
          <cell r="A96" t="str">
            <v>500074</v>
          </cell>
          <cell r="B96" t="str">
            <v>*KEY_ERR</v>
          </cell>
          <cell r="D96" t="str">
            <v>*KEY_ERR</v>
          </cell>
          <cell r="E96" t="str">
            <v>*KEY_ERR</v>
          </cell>
        </row>
        <row r="97">
          <cell r="A97" t="str">
            <v>500075</v>
          </cell>
          <cell r="B97" t="str">
            <v>LOCKLEIGH ESTATES LTD</v>
          </cell>
          <cell r="C97" t="str">
            <v>F</v>
          </cell>
          <cell r="D97" t="str">
            <v>JERSEY</v>
          </cell>
          <cell r="E97" t="str">
            <v>OTHER FINANCIAL INSTITUTIONS</v>
          </cell>
        </row>
        <row r="98">
          <cell r="A98" t="str">
            <v>500076</v>
          </cell>
          <cell r="B98" t="str">
            <v>SAFARI DAWN LTD</v>
          </cell>
          <cell r="C98" t="str">
            <v>F</v>
          </cell>
          <cell r="D98" t="str">
            <v>JERSEY</v>
          </cell>
          <cell r="E98" t="str">
            <v>OTHER FINANCIAL INSTITUTIONS</v>
          </cell>
        </row>
        <row r="99">
          <cell r="A99" t="str">
            <v>500077</v>
          </cell>
          <cell r="B99" t="str">
            <v>*KEY_ERR</v>
          </cell>
          <cell r="D99" t="str">
            <v>*KEY_ERR</v>
          </cell>
          <cell r="E99" t="str">
            <v>*KEY_ERR</v>
          </cell>
        </row>
        <row r="100">
          <cell r="A100" t="str">
            <v>500078</v>
          </cell>
          <cell r="B100" t="str">
            <v>*KEY_ERR</v>
          </cell>
          <cell r="D100" t="str">
            <v>*KEY_ERR</v>
          </cell>
          <cell r="E100" t="str">
            <v>*KEY_ERR</v>
          </cell>
        </row>
        <row r="101">
          <cell r="A101" t="str">
            <v>500079</v>
          </cell>
          <cell r="B101" t="str">
            <v>PRINCE REEF INVESTMENTS LTD</v>
          </cell>
          <cell r="C101" t="str">
            <v>GBC2</v>
          </cell>
          <cell r="D101" t="str">
            <v>MAURITIUS</v>
          </cell>
          <cell r="E101" t="str">
            <v>OTHER FINANCIAL INSTITUTIONS</v>
          </cell>
        </row>
        <row r="102">
          <cell r="A102" t="str">
            <v>500080</v>
          </cell>
          <cell r="B102" t="str">
            <v>EVON CORPORATION</v>
          </cell>
          <cell r="C102" t="str">
            <v>GBC1</v>
          </cell>
          <cell r="D102" t="str">
            <v>MAURITIUS</v>
          </cell>
          <cell r="E102" t="str">
            <v>OTHER FINANCIAL INSTITUTIONS</v>
          </cell>
        </row>
        <row r="103">
          <cell r="A103" t="str">
            <v>500081</v>
          </cell>
          <cell r="B103" t="str">
            <v>FINCH SOFTWARE LTD</v>
          </cell>
          <cell r="C103" t="str">
            <v>GBC1</v>
          </cell>
          <cell r="D103" t="str">
            <v>MAURITIUS</v>
          </cell>
          <cell r="E103" t="str">
            <v>OTHER FINANCIAL INSTITUTIONS</v>
          </cell>
        </row>
        <row r="104">
          <cell r="A104" t="str">
            <v>500082</v>
          </cell>
          <cell r="B104" t="str">
            <v>*KEY_ERR</v>
          </cell>
          <cell r="D104" t="str">
            <v>*KEY_ERR</v>
          </cell>
          <cell r="E104" t="str">
            <v>*KEY_ERR</v>
          </cell>
        </row>
        <row r="105">
          <cell r="A105" t="str">
            <v>500083</v>
          </cell>
          <cell r="B105" t="str">
            <v>*KEY_ERR</v>
          </cell>
          <cell r="D105" t="str">
            <v>*KEY_ERR</v>
          </cell>
          <cell r="E105" t="str">
            <v>*KEY_ERR</v>
          </cell>
        </row>
        <row r="106">
          <cell r="A106" t="str">
            <v>500084</v>
          </cell>
          <cell r="B106" t="str">
            <v>FEDNAV INTERNATIONAL LIMITED</v>
          </cell>
          <cell r="C106" t="str">
            <v>GBC1</v>
          </cell>
          <cell r="D106" t="str">
            <v>MAURITIUS</v>
          </cell>
          <cell r="E106" t="str">
            <v>OTHER FINANCIAL INSTITUTIONS</v>
          </cell>
        </row>
        <row r="107">
          <cell r="A107" t="str">
            <v>500085</v>
          </cell>
          <cell r="B107" t="str">
            <v>*KEY_ERR</v>
          </cell>
          <cell r="D107" t="str">
            <v>*KEY_ERR</v>
          </cell>
          <cell r="E107" t="str">
            <v>*KEY_ERR</v>
          </cell>
        </row>
        <row r="108">
          <cell r="A108" t="str">
            <v>500086</v>
          </cell>
          <cell r="B108" t="str">
            <v>*KEY_ERR</v>
          </cell>
          <cell r="D108" t="str">
            <v>*KEY_ERR</v>
          </cell>
          <cell r="E108" t="str">
            <v>*KEY_ERR</v>
          </cell>
        </row>
        <row r="109">
          <cell r="A109" t="str">
            <v>500087</v>
          </cell>
          <cell r="B109" t="str">
            <v>*KEY_ERR</v>
          </cell>
          <cell r="D109" t="str">
            <v>*KEY_ERR</v>
          </cell>
          <cell r="E109" t="str">
            <v>*KEY_ERR</v>
          </cell>
        </row>
        <row r="110">
          <cell r="A110" t="str">
            <v>500088</v>
          </cell>
          <cell r="B110" t="str">
            <v>SAMSON INTERNATIONAL INC</v>
          </cell>
          <cell r="C110" t="str">
            <v>GBC2</v>
          </cell>
          <cell r="D110" t="str">
            <v>MAURITIUS</v>
          </cell>
          <cell r="E110" t="str">
            <v>OTHER FINANCIAL INSTITUTIONS</v>
          </cell>
        </row>
        <row r="111">
          <cell r="A111" t="str">
            <v>500089</v>
          </cell>
          <cell r="B111" t="str">
            <v>DOSSIER STOCK INC</v>
          </cell>
          <cell r="C111" t="str">
            <v>GBC1</v>
          </cell>
          <cell r="D111" t="str">
            <v>MAURITIUS</v>
          </cell>
          <cell r="E111" t="str">
            <v>OTHER FINANCIAL INSTITUTIONS</v>
          </cell>
        </row>
        <row r="112">
          <cell r="A112" t="str">
            <v>500090</v>
          </cell>
          <cell r="B112" t="str">
            <v>HIGHVELD INVESTMENTS LIMITED</v>
          </cell>
          <cell r="C112" t="str">
            <v>GBC1</v>
          </cell>
          <cell r="D112" t="str">
            <v>MAURITIUS</v>
          </cell>
          <cell r="E112" t="str">
            <v>OTHER FINANCIAL INSTITUTIONS</v>
          </cell>
        </row>
        <row r="113">
          <cell r="A113" t="str">
            <v>500091</v>
          </cell>
          <cell r="B113" t="str">
            <v>TAIB SECURITIES MAURITIUS LTD</v>
          </cell>
          <cell r="C113" t="str">
            <v>GBC1</v>
          </cell>
          <cell r="D113" t="str">
            <v>MAURITIUS</v>
          </cell>
          <cell r="E113" t="str">
            <v>OTHER FINANCIAL INSTITUTIONS</v>
          </cell>
        </row>
        <row r="114">
          <cell r="A114" t="str">
            <v>500092</v>
          </cell>
          <cell r="B114" t="str">
            <v>INTERCOAST INV. HLDGS LIMITED</v>
          </cell>
          <cell r="C114" t="str">
            <v>GBC1</v>
          </cell>
          <cell r="D114" t="str">
            <v>MAURITIUS</v>
          </cell>
          <cell r="E114" t="str">
            <v>OTHER FINANCIAL INSTITUTIONS</v>
          </cell>
        </row>
        <row r="115">
          <cell r="A115" t="str">
            <v>500093</v>
          </cell>
          <cell r="B115" t="str">
            <v>MIBRO INTL. SECURITIES LIMITED</v>
          </cell>
          <cell r="C115" t="str">
            <v>GBC1</v>
          </cell>
          <cell r="D115" t="str">
            <v>MAURITIUS</v>
          </cell>
          <cell r="E115" t="str">
            <v>OTHER FINANCIAL INSTITUTIONS</v>
          </cell>
        </row>
        <row r="116">
          <cell r="A116" t="str">
            <v>500094</v>
          </cell>
          <cell r="B116" t="str">
            <v>THE AIG AFRICAN INFRA.FUND LLC</v>
          </cell>
          <cell r="C116" t="str">
            <v>GBC1</v>
          </cell>
          <cell r="D116" t="str">
            <v>MAURITIUS</v>
          </cell>
          <cell r="E116" t="str">
            <v>OTHER FINANCIAL INSTITUTIONS</v>
          </cell>
        </row>
        <row r="117">
          <cell r="A117" t="str">
            <v>500095</v>
          </cell>
          <cell r="B117" t="str">
            <v>AIG AFRICAN INFR.MGMNT LLC</v>
          </cell>
          <cell r="C117" t="str">
            <v>GBC1</v>
          </cell>
          <cell r="D117" t="str">
            <v>MAURITIUS</v>
          </cell>
          <cell r="E117" t="str">
            <v>OTHER FINANCIAL INSTITUTIONS</v>
          </cell>
        </row>
        <row r="118">
          <cell r="A118" t="str">
            <v>500096</v>
          </cell>
          <cell r="B118" t="str">
            <v>RAYTEK INVESTMENTS (MTIUS) LTD</v>
          </cell>
          <cell r="C118" t="str">
            <v>GBC1</v>
          </cell>
          <cell r="D118" t="str">
            <v>MAURITIUS</v>
          </cell>
          <cell r="E118" t="str">
            <v>OTHER FINANCIAL INSTITUTIONS</v>
          </cell>
        </row>
        <row r="119">
          <cell r="A119" t="str">
            <v>500097</v>
          </cell>
          <cell r="B119" t="str">
            <v>RPG GLOBAL MUSIC LIMITED</v>
          </cell>
          <cell r="C119" t="str">
            <v>GBC2</v>
          </cell>
          <cell r="D119" t="str">
            <v>MAURITIUS</v>
          </cell>
          <cell r="E119" t="str">
            <v>OTHER FINANCIAL INSTITUTIONS</v>
          </cell>
        </row>
        <row r="120">
          <cell r="A120" t="str">
            <v>500098</v>
          </cell>
          <cell r="B120" t="str">
            <v>TD WATERHOUSE PACIFIC LTD</v>
          </cell>
          <cell r="C120" t="str">
            <v>GBC1</v>
          </cell>
          <cell r="D120" t="str">
            <v>MAURITIUS</v>
          </cell>
          <cell r="E120" t="str">
            <v>OTHER FINANCIAL INSTITUTIONS</v>
          </cell>
        </row>
        <row r="121">
          <cell r="A121" t="str">
            <v>500099</v>
          </cell>
          <cell r="B121" t="str">
            <v>MORGAN STANLEY D.W.MTIUS LTD</v>
          </cell>
          <cell r="C121" t="str">
            <v>GBC1</v>
          </cell>
          <cell r="D121" t="str">
            <v>MAURITIUS</v>
          </cell>
          <cell r="E121" t="str">
            <v>OTHER FINANCIAL INSTITUTIONS</v>
          </cell>
        </row>
        <row r="122">
          <cell r="A122" t="str">
            <v>500100</v>
          </cell>
          <cell r="B122" t="str">
            <v>*KEY_ERR</v>
          </cell>
          <cell r="D122" t="str">
            <v>*KEY_ERR</v>
          </cell>
          <cell r="E122" t="str">
            <v>*KEY_ERR</v>
          </cell>
        </row>
        <row r="123">
          <cell r="A123" t="str">
            <v>500101</v>
          </cell>
          <cell r="B123" t="str">
            <v>*KEY_ERR</v>
          </cell>
          <cell r="D123" t="str">
            <v>*KEY_ERR</v>
          </cell>
          <cell r="E123" t="str">
            <v>*KEY_ERR</v>
          </cell>
        </row>
        <row r="124">
          <cell r="A124" t="str">
            <v>500102</v>
          </cell>
          <cell r="B124" t="str">
            <v>UNIVERSAL ENG.CON.MTIUS LTD</v>
          </cell>
          <cell r="C124" t="str">
            <v>GBC1</v>
          </cell>
          <cell r="D124" t="str">
            <v>MAURITIUS</v>
          </cell>
          <cell r="E124" t="str">
            <v>OTHER FINANCIAL INSTITUTIONS</v>
          </cell>
        </row>
        <row r="125">
          <cell r="A125" t="str">
            <v>500103</v>
          </cell>
          <cell r="B125" t="str">
            <v>BELIZE SECURITIES LIMITED</v>
          </cell>
          <cell r="C125" t="str">
            <v>GBC1</v>
          </cell>
          <cell r="D125" t="str">
            <v>MAURITIUS</v>
          </cell>
          <cell r="E125" t="str">
            <v>OTHER FINANCIAL INSTITUTIONS</v>
          </cell>
        </row>
        <row r="126">
          <cell r="A126" t="str">
            <v>500104</v>
          </cell>
          <cell r="B126" t="str">
            <v>ICICI GLOBAL OPPOR. FUND LLC</v>
          </cell>
          <cell r="C126" t="str">
            <v>GBC1</v>
          </cell>
          <cell r="D126" t="str">
            <v>MAURITIUS</v>
          </cell>
          <cell r="E126" t="str">
            <v>OTHER FINANCIAL INSTITUTIONS</v>
          </cell>
        </row>
        <row r="127">
          <cell r="A127" t="str">
            <v>500105</v>
          </cell>
          <cell r="B127" t="str">
            <v>*KEY_ERR</v>
          </cell>
          <cell r="D127" t="str">
            <v>*KEY_ERR</v>
          </cell>
          <cell r="E127" t="str">
            <v>*KEY_ERR</v>
          </cell>
        </row>
        <row r="128">
          <cell r="A128" t="str">
            <v>500106</v>
          </cell>
          <cell r="B128" t="str">
            <v>PRINCIPAL FIN.GROUP(MTIUS)LTD</v>
          </cell>
          <cell r="C128" t="str">
            <v>GBC1</v>
          </cell>
          <cell r="D128" t="str">
            <v>MAURITIUS</v>
          </cell>
          <cell r="E128" t="str">
            <v>OTHER FINANCIAL INSTITUTIONS</v>
          </cell>
        </row>
        <row r="129">
          <cell r="A129" t="str">
            <v>500107</v>
          </cell>
          <cell r="B129" t="str">
            <v>RIMOSAN INVESTMENT LIMITED</v>
          </cell>
          <cell r="C129" t="str">
            <v>GBC1</v>
          </cell>
          <cell r="D129" t="str">
            <v>MAURITIUS</v>
          </cell>
          <cell r="E129" t="str">
            <v>OTHER FINANCIAL INSTITUTIONS</v>
          </cell>
        </row>
        <row r="130">
          <cell r="A130" t="str">
            <v>500108</v>
          </cell>
          <cell r="B130" t="str">
            <v>GENESIS INDIAN INV.CO LIMITED</v>
          </cell>
          <cell r="C130" t="str">
            <v>GBC1</v>
          </cell>
          <cell r="D130" t="str">
            <v>MAURITIUS</v>
          </cell>
          <cell r="E130" t="str">
            <v>OTHER FINANCIAL INSTITUTIONS</v>
          </cell>
        </row>
        <row r="131">
          <cell r="A131" t="str">
            <v>500109</v>
          </cell>
          <cell r="B131" t="str">
            <v>GBS HOLDINGS PRIVATE LIMITED</v>
          </cell>
          <cell r="C131" t="str">
            <v>GBC1</v>
          </cell>
          <cell r="D131" t="str">
            <v>MAURITIUS</v>
          </cell>
          <cell r="E131" t="str">
            <v>OTHER FINANCIAL INSTITUTIONS</v>
          </cell>
        </row>
        <row r="132">
          <cell r="A132" t="str">
            <v>500110</v>
          </cell>
          <cell r="B132" t="str">
            <v>PROSPEROUS INVEST. LTD</v>
          </cell>
          <cell r="C132" t="str">
            <v>GBC1</v>
          </cell>
          <cell r="D132" t="str">
            <v>MAURITIUS</v>
          </cell>
          <cell r="E132" t="str">
            <v>OTHER FINANCIAL INSTITUTIONS</v>
          </cell>
        </row>
        <row r="133">
          <cell r="A133" t="str">
            <v>500111</v>
          </cell>
          <cell r="B133" t="str">
            <v>MR &amp;/OR MRS KOO MOY SING K.K.S</v>
          </cell>
          <cell r="C133" t="str">
            <v>P</v>
          </cell>
          <cell r="D133" t="str">
            <v>MAURITIUS</v>
          </cell>
          <cell r="E133" t="str">
            <v>OTHER ADVANCES</v>
          </cell>
        </row>
        <row r="134">
          <cell r="A134" t="str">
            <v>500112</v>
          </cell>
          <cell r="B134" t="str">
            <v>HEXCEL-CHINA HOLDINGS CORP</v>
          </cell>
          <cell r="C134" t="str">
            <v>GBC1</v>
          </cell>
          <cell r="D134" t="str">
            <v>MAURITIUS</v>
          </cell>
          <cell r="E134" t="str">
            <v>OTHER FINANCIAL INSTITUTIONS</v>
          </cell>
        </row>
        <row r="135">
          <cell r="A135" t="str">
            <v>500113</v>
          </cell>
          <cell r="B135" t="str">
            <v>INTL.FILM PROD.DIST.LIMITED</v>
          </cell>
          <cell r="C135" t="str">
            <v>GBC1</v>
          </cell>
          <cell r="D135" t="str">
            <v>MAURITIUS</v>
          </cell>
          <cell r="E135" t="str">
            <v>OTHER FINANCIAL INSTITUTIONS</v>
          </cell>
        </row>
        <row r="136">
          <cell r="A136" t="str">
            <v>500114</v>
          </cell>
          <cell r="B136" t="str">
            <v>*KEY_ERR</v>
          </cell>
          <cell r="D136" t="str">
            <v>*KEY_ERR</v>
          </cell>
          <cell r="E136" t="str">
            <v>*KEY_ERR</v>
          </cell>
        </row>
        <row r="137">
          <cell r="A137" t="str">
            <v>500115</v>
          </cell>
          <cell r="B137" t="str">
            <v>*KEY_ERR</v>
          </cell>
          <cell r="D137" t="str">
            <v>*KEY_ERR</v>
          </cell>
          <cell r="E137" t="str">
            <v>*KEY_ERR</v>
          </cell>
        </row>
        <row r="138">
          <cell r="A138" t="str">
            <v>500116</v>
          </cell>
          <cell r="B138" t="str">
            <v>GOLDERA INTERNATIONAL LTD</v>
          </cell>
          <cell r="C138" t="str">
            <v>GBC1</v>
          </cell>
          <cell r="D138" t="str">
            <v>MAURITIUS</v>
          </cell>
          <cell r="E138" t="str">
            <v>OTHER FINANCIAL INSTITUTIONS</v>
          </cell>
        </row>
        <row r="139">
          <cell r="A139" t="str">
            <v>500117</v>
          </cell>
          <cell r="B139" t="str">
            <v>CONVERGELABS CORP.</v>
          </cell>
          <cell r="C139" t="str">
            <v>GBC1</v>
          </cell>
          <cell r="D139" t="str">
            <v>MAURITIUS</v>
          </cell>
          <cell r="E139" t="str">
            <v>OTHER FINANCIAL INSTITUTIONS</v>
          </cell>
        </row>
        <row r="140">
          <cell r="A140" t="str">
            <v>500118</v>
          </cell>
          <cell r="B140" t="str">
            <v>CYCLE AND CARRIAGE(MTIUS)LTD</v>
          </cell>
          <cell r="C140" t="str">
            <v>GBC1</v>
          </cell>
          <cell r="D140" t="str">
            <v>MAURITIUS</v>
          </cell>
          <cell r="E140" t="str">
            <v>OTHER FINANCIAL INSTITUTIONS</v>
          </cell>
        </row>
        <row r="141">
          <cell r="A141" t="str">
            <v>500119</v>
          </cell>
          <cell r="B141" t="str">
            <v>INVESTEC BANK (MAURITIUS) LTD</v>
          </cell>
          <cell r="C141" t="str">
            <v>B</v>
          </cell>
          <cell r="D141" t="str">
            <v>MAURITIUS</v>
          </cell>
          <cell r="E141" t="str">
            <v>BANK</v>
          </cell>
        </row>
        <row r="142">
          <cell r="A142" t="str">
            <v>500120</v>
          </cell>
          <cell r="B142" t="str">
            <v>INTERNATIONAL MNGT (MTIUS) LTD</v>
          </cell>
          <cell r="C142" t="str">
            <v>M</v>
          </cell>
          <cell r="D142" t="str">
            <v>MAURITIUS</v>
          </cell>
          <cell r="E142" t="str">
            <v>OTHER FINANCIAL INSTITUTIONS</v>
          </cell>
        </row>
        <row r="143">
          <cell r="A143" t="str">
            <v>500121</v>
          </cell>
          <cell r="B143" t="str">
            <v>JUMPSTARTUP VENTURE FUND I LLC</v>
          </cell>
          <cell r="C143" t="str">
            <v>GBC1</v>
          </cell>
          <cell r="D143" t="str">
            <v>MAURITIUS</v>
          </cell>
          <cell r="E143" t="str">
            <v>OTHER FINANCIAL INSTITUTIONS</v>
          </cell>
        </row>
        <row r="144">
          <cell r="A144" t="str">
            <v>500122</v>
          </cell>
          <cell r="B144" t="str">
            <v>JUMPSTARTUP ADVISORS LLC</v>
          </cell>
          <cell r="C144" t="str">
            <v>GBC1</v>
          </cell>
          <cell r="D144" t="str">
            <v>MAURITIUS</v>
          </cell>
          <cell r="E144" t="str">
            <v>OTHER FINANCIAL INSTITUTIONS</v>
          </cell>
        </row>
        <row r="145">
          <cell r="A145" t="str">
            <v>500123</v>
          </cell>
          <cell r="B145" t="str">
            <v>MR WARREN LUYT</v>
          </cell>
          <cell r="C145" t="str">
            <v>P</v>
          </cell>
          <cell r="D145" t="str">
            <v>MAURITIUS</v>
          </cell>
          <cell r="E145" t="str">
            <v>OTHER ADVANCES</v>
          </cell>
        </row>
        <row r="146">
          <cell r="A146" t="str">
            <v>500124</v>
          </cell>
          <cell r="B146" t="str">
            <v>RR DONNELLEY (MTIUS) LTD</v>
          </cell>
          <cell r="C146" t="str">
            <v>GBC1</v>
          </cell>
          <cell r="D146" t="str">
            <v>MAURITIUS</v>
          </cell>
          <cell r="E146" t="str">
            <v>OTHER FINANCIAL INSTITUTIONS</v>
          </cell>
        </row>
        <row r="147">
          <cell r="A147" t="str">
            <v>500125</v>
          </cell>
          <cell r="B147" t="str">
            <v>YANNIS CORPORATION</v>
          </cell>
          <cell r="C147" t="str">
            <v>GBC1</v>
          </cell>
          <cell r="D147" t="str">
            <v>MAURITIUS</v>
          </cell>
          <cell r="E147" t="str">
            <v>OTHER FINANCIAL INSTITUTIONS</v>
          </cell>
        </row>
        <row r="148">
          <cell r="A148" t="str">
            <v>500126</v>
          </cell>
          <cell r="B148" t="str">
            <v>DBAG AS CUSTODIAN FOR INDIA F.</v>
          </cell>
          <cell r="C148" t="str">
            <v>F</v>
          </cell>
          <cell r="D148" t="str">
            <v>UNITED STATES OF AMERICA</v>
          </cell>
          <cell r="E148" t="str">
            <v>OTHER FINANCIAL INSTITUTIONS</v>
          </cell>
        </row>
        <row r="149">
          <cell r="A149" t="str">
            <v>500127</v>
          </cell>
          <cell r="B149" t="str">
            <v>*KEY_ERR</v>
          </cell>
          <cell r="D149" t="str">
            <v>*KEY_ERR</v>
          </cell>
          <cell r="E149" t="str">
            <v>*KEY_ERR</v>
          </cell>
        </row>
        <row r="150">
          <cell r="A150" t="str">
            <v>500128</v>
          </cell>
          <cell r="B150" t="str">
            <v>STRATEGIC VENTURES F MTIUS LTD</v>
          </cell>
          <cell r="C150" t="str">
            <v>GBC1</v>
          </cell>
          <cell r="D150" t="str">
            <v>MAURITIUS</v>
          </cell>
          <cell r="E150" t="str">
            <v>OTHER FINANCIAL INSTITUTIONS</v>
          </cell>
        </row>
        <row r="151">
          <cell r="A151" t="str">
            <v>500129</v>
          </cell>
          <cell r="B151" t="str">
            <v>IFS TRUSTEES RE SANNOX TRUST</v>
          </cell>
          <cell r="C151" t="str">
            <v>GBC1</v>
          </cell>
          <cell r="D151" t="str">
            <v>MAURITIUS</v>
          </cell>
          <cell r="E151" t="str">
            <v>OTHER FINANCIAL INSTITUTIONS</v>
          </cell>
        </row>
        <row r="152">
          <cell r="A152" t="str">
            <v>500130</v>
          </cell>
          <cell r="B152" t="str">
            <v>ASIAN COMPUTERS EXPERTS LTD</v>
          </cell>
          <cell r="C152" t="str">
            <v>GBC1</v>
          </cell>
          <cell r="D152" t="str">
            <v>MAURITIUS</v>
          </cell>
          <cell r="E152" t="str">
            <v>OTHER FINANCIAL INSTITUTIONS</v>
          </cell>
        </row>
        <row r="153">
          <cell r="A153" t="str">
            <v>500131</v>
          </cell>
          <cell r="B153" t="str">
            <v>IFS TRUSTEES RE:PERIVOLI TRUST</v>
          </cell>
          <cell r="C153" t="str">
            <v>GBC1</v>
          </cell>
          <cell r="D153" t="str">
            <v>MAURITIUS</v>
          </cell>
          <cell r="E153" t="str">
            <v>OTHER FINANCIAL INSTITUTIONS</v>
          </cell>
        </row>
        <row r="154">
          <cell r="A154" t="str">
            <v>500132</v>
          </cell>
          <cell r="B154" t="str">
            <v>RISHIMA INVESTMENTS LIMITED</v>
          </cell>
          <cell r="C154" t="str">
            <v>GBC1</v>
          </cell>
          <cell r="D154" t="str">
            <v>MAURITIUS</v>
          </cell>
          <cell r="E154" t="str">
            <v>OTHER FINANCIAL INSTITUTIONS</v>
          </cell>
        </row>
        <row r="155">
          <cell r="A155" t="str">
            <v>500133</v>
          </cell>
          <cell r="B155" t="str">
            <v>SHUTTLE INVESTMENTS LIMITED</v>
          </cell>
          <cell r="C155" t="str">
            <v>GBC1</v>
          </cell>
          <cell r="D155" t="str">
            <v>MAURITIUS</v>
          </cell>
          <cell r="E155" t="str">
            <v>OTHER FINANCIAL INSTITUTIONS</v>
          </cell>
        </row>
        <row r="156">
          <cell r="A156" t="str">
            <v>500134</v>
          </cell>
          <cell r="B156" t="str">
            <v>EROS BROADBAND LIMITED</v>
          </cell>
          <cell r="C156" t="str">
            <v>GBC1</v>
          </cell>
          <cell r="D156" t="str">
            <v>MAURITIUS</v>
          </cell>
          <cell r="E156" t="str">
            <v>OTHER FINANCIAL INSTITUTIONS</v>
          </cell>
        </row>
        <row r="157">
          <cell r="A157" t="str">
            <v>500135</v>
          </cell>
          <cell r="B157" t="str">
            <v>GINNY INVESTMENTS LIMITED</v>
          </cell>
          <cell r="C157" t="str">
            <v>GBC1</v>
          </cell>
          <cell r="D157" t="str">
            <v>MAURITIUS</v>
          </cell>
          <cell r="E157" t="str">
            <v>OTHER FINANCIAL INSTITUTIONS</v>
          </cell>
        </row>
        <row r="158">
          <cell r="A158" t="str">
            <v>500136</v>
          </cell>
          <cell r="B158" t="str">
            <v>CONNECTCAPITAL HOLDINGS</v>
          </cell>
          <cell r="C158" t="str">
            <v>GBC1</v>
          </cell>
          <cell r="D158" t="str">
            <v>MAURITIUS</v>
          </cell>
          <cell r="E158" t="str">
            <v>OTHER FINANCIAL INSTITUTIONS</v>
          </cell>
        </row>
        <row r="159">
          <cell r="A159" t="str">
            <v>500137</v>
          </cell>
          <cell r="B159" t="str">
            <v>QUEST HOLDINGS INC.</v>
          </cell>
          <cell r="C159" t="str">
            <v>GBC1</v>
          </cell>
          <cell r="D159" t="str">
            <v>MAURITIUS</v>
          </cell>
          <cell r="E159" t="str">
            <v>OTHER FINANCIAL INSTITUTIONS</v>
          </cell>
        </row>
        <row r="160">
          <cell r="A160" t="str">
            <v>500138</v>
          </cell>
          <cell r="B160" t="str">
            <v>GREEN DOT CAPITAL (MTIUS)LTD</v>
          </cell>
          <cell r="C160" t="str">
            <v>GBC1</v>
          </cell>
          <cell r="D160" t="str">
            <v>MAURITIUS</v>
          </cell>
          <cell r="E160" t="str">
            <v>OTHER FINANCIAL INSTITUTIONS</v>
          </cell>
        </row>
        <row r="161">
          <cell r="A161" t="str">
            <v>500139</v>
          </cell>
          <cell r="B161" t="str">
            <v>REGINA ESTATES LIMITED</v>
          </cell>
          <cell r="C161" t="str">
            <v>F</v>
          </cell>
          <cell r="D161" t="str">
            <v>MAURITIUS</v>
          </cell>
          <cell r="E161" t="str">
            <v>OTHER FINANCIAL INSTITUTIONS</v>
          </cell>
        </row>
        <row r="162">
          <cell r="A162" t="str">
            <v>500140</v>
          </cell>
          <cell r="B162" t="str">
            <v>CARRICK HOLDINGS LIMITED</v>
          </cell>
          <cell r="C162" t="str">
            <v>GBC2</v>
          </cell>
          <cell r="D162" t="str">
            <v>MAURITIUS</v>
          </cell>
          <cell r="E162" t="str">
            <v>OTHER FINANCIAL INSTITUTIONS</v>
          </cell>
        </row>
        <row r="163">
          <cell r="A163" t="str">
            <v>500141</v>
          </cell>
          <cell r="B163" t="str">
            <v>GLOBAL ENV.TECHNOLOGIES LTD</v>
          </cell>
          <cell r="C163" t="str">
            <v>GBC1</v>
          </cell>
          <cell r="D163" t="str">
            <v>MAURITIUS</v>
          </cell>
          <cell r="E163" t="str">
            <v>OTHER FINANCIAL INSTITUTIONS</v>
          </cell>
        </row>
        <row r="164">
          <cell r="A164" t="str">
            <v>500142</v>
          </cell>
          <cell r="B164" t="str">
            <v>INDASIA HOLDERINGS LIMITED</v>
          </cell>
          <cell r="C164" t="str">
            <v>GBC1</v>
          </cell>
          <cell r="D164" t="str">
            <v>MAURITIUS</v>
          </cell>
          <cell r="E164" t="str">
            <v>OTHER FINANCIAL INSTITUTIONS</v>
          </cell>
        </row>
        <row r="165">
          <cell r="A165" t="str">
            <v>500143</v>
          </cell>
          <cell r="B165" t="str">
            <v>SPACELINK COMMUNICATIONS</v>
          </cell>
          <cell r="C165" t="str">
            <v>GBC1</v>
          </cell>
          <cell r="D165" t="str">
            <v>MAURITIUS</v>
          </cell>
          <cell r="E165" t="str">
            <v>OTHER FINANCIAL INSTITUTIONS</v>
          </cell>
        </row>
        <row r="166">
          <cell r="A166" t="str">
            <v>500144</v>
          </cell>
          <cell r="B166" t="str">
            <v>INTECH.PCI (INDIA) LIMITED</v>
          </cell>
          <cell r="C166" t="str">
            <v>GBC1</v>
          </cell>
          <cell r="D166" t="str">
            <v>MAURITIUS</v>
          </cell>
          <cell r="E166" t="str">
            <v>OTHER FINANCIAL INSTITUTIONS</v>
          </cell>
        </row>
        <row r="167">
          <cell r="A167" t="str">
            <v>500145</v>
          </cell>
          <cell r="B167" t="str">
            <v>ENFIELD SOLUTIONS INC.</v>
          </cell>
          <cell r="C167" t="str">
            <v>GBC1</v>
          </cell>
          <cell r="D167" t="str">
            <v>MAURITIUS</v>
          </cell>
          <cell r="E167" t="str">
            <v>OTHER FINANCIAL INSTITUTIONS</v>
          </cell>
        </row>
        <row r="168">
          <cell r="A168" t="str">
            <v>500146</v>
          </cell>
          <cell r="B168" t="str">
            <v>NUCLEUS INV.&amp; SEC.PVT LIMITED</v>
          </cell>
          <cell r="C168" t="str">
            <v>GBC1</v>
          </cell>
          <cell r="D168" t="str">
            <v>MAURITIUS</v>
          </cell>
          <cell r="E168" t="str">
            <v>OTHER FINANCIAL INSTITUTIONS</v>
          </cell>
        </row>
        <row r="169">
          <cell r="A169" t="str">
            <v>500147</v>
          </cell>
          <cell r="B169" t="str">
            <v>LONDON NETWORK COMM CORP</v>
          </cell>
          <cell r="C169" t="str">
            <v>GBC1</v>
          </cell>
          <cell r="D169" t="str">
            <v>MAURITIUS</v>
          </cell>
          <cell r="E169" t="str">
            <v>OTHER FINANCIAL INSTITUTIONS</v>
          </cell>
        </row>
        <row r="170">
          <cell r="A170" t="str">
            <v>500148</v>
          </cell>
          <cell r="B170" t="str">
            <v>WATCHSTICK INV. CORP LIMITED</v>
          </cell>
          <cell r="C170" t="str">
            <v>GBC1</v>
          </cell>
          <cell r="D170" t="str">
            <v>MAURITIUS</v>
          </cell>
          <cell r="E170" t="str">
            <v>OTHER FINANCIAL INSTITUTIONS</v>
          </cell>
        </row>
        <row r="171">
          <cell r="A171" t="str">
            <v>500149</v>
          </cell>
          <cell r="B171" t="str">
            <v>MISSISSIPI INV.&amp; SECS PVT LTD</v>
          </cell>
          <cell r="C171" t="str">
            <v>GBC1</v>
          </cell>
          <cell r="D171" t="str">
            <v>MAURITIUS</v>
          </cell>
          <cell r="E171" t="str">
            <v>OTHER FINANCIAL INSTITUTIONS</v>
          </cell>
        </row>
        <row r="172">
          <cell r="A172" t="str">
            <v>500150</v>
          </cell>
          <cell r="B172" t="str">
            <v>KAMAKSHI GLOBAL FINANCIAL LTD</v>
          </cell>
          <cell r="C172" t="str">
            <v>GBC1</v>
          </cell>
          <cell r="D172" t="str">
            <v>MAURITIUS</v>
          </cell>
          <cell r="E172" t="str">
            <v>OTHER FINANCIAL INSTITUTIONS</v>
          </cell>
        </row>
        <row r="173">
          <cell r="A173" t="str">
            <v>500151</v>
          </cell>
          <cell r="B173" t="str">
            <v>*KEY_ERR</v>
          </cell>
          <cell r="D173" t="str">
            <v>*KEY_ERR</v>
          </cell>
          <cell r="E173" t="str">
            <v>*KEY_ERR</v>
          </cell>
        </row>
        <row r="174">
          <cell r="A174" t="str">
            <v>500152</v>
          </cell>
          <cell r="B174" t="str">
            <v>*KEY_ERR</v>
          </cell>
          <cell r="D174" t="str">
            <v>*KEY_ERR</v>
          </cell>
          <cell r="E174" t="str">
            <v>*KEY_ERR</v>
          </cell>
        </row>
        <row r="175">
          <cell r="A175" t="str">
            <v>500153</v>
          </cell>
          <cell r="B175" t="str">
            <v>*KEY_ERR</v>
          </cell>
          <cell r="D175" t="str">
            <v>*KEY_ERR</v>
          </cell>
          <cell r="E175" t="str">
            <v>*KEY_ERR</v>
          </cell>
        </row>
        <row r="176">
          <cell r="A176" t="str">
            <v>500154</v>
          </cell>
          <cell r="B176" t="str">
            <v>*KEY_ERR</v>
          </cell>
          <cell r="D176" t="str">
            <v>*KEY_ERR</v>
          </cell>
          <cell r="E176" t="str">
            <v>*KEY_ERR</v>
          </cell>
        </row>
        <row r="177">
          <cell r="A177" t="str">
            <v>500155</v>
          </cell>
          <cell r="B177" t="str">
            <v>*KEY_ERR</v>
          </cell>
          <cell r="D177" t="str">
            <v>*KEY_ERR</v>
          </cell>
          <cell r="E177" t="str">
            <v>*KEY_ERR</v>
          </cell>
        </row>
        <row r="178">
          <cell r="A178" t="str">
            <v>500156</v>
          </cell>
          <cell r="B178" t="str">
            <v>TROMELIN INTERNATIONAL LIMITED</v>
          </cell>
          <cell r="C178" t="str">
            <v>GBC1</v>
          </cell>
          <cell r="D178" t="str">
            <v>MAURITIUS</v>
          </cell>
          <cell r="E178" t="str">
            <v>OTHER FINANCIAL INSTITUTIONS</v>
          </cell>
        </row>
        <row r="179">
          <cell r="A179" t="str">
            <v>500157</v>
          </cell>
          <cell r="B179" t="str">
            <v>DEUTSCHE SECURITIES MTIUS LTD</v>
          </cell>
          <cell r="C179" t="str">
            <v>GBC1</v>
          </cell>
          <cell r="D179" t="str">
            <v>MAURITIUS</v>
          </cell>
          <cell r="E179" t="str">
            <v>OTHER FINANCIAL INSTITUTIONS</v>
          </cell>
        </row>
        <row r="180">
          <cell r="A180" t="str">
            <v>500158</v>
          </cell>
          <cell r="B180" t="str">
            <v>VISTA FILM &amp; PACKAGING PVT LTD</v>
          </cell>
          <cell r="C180" t="str">
            <v>F</v>
          </cell>
          <cell r="D180" t="str">
            <v>INDIA</v>
          </cell>
          <cell r="E180" t="str">
            <v>OTHER FINANCIAL INSTITUTIONS</v>
          </cell>
        </row>
        <row r="181">
          <cell r="A181" t="str">
            <v>500159</v>
          </cell>
          <cell r="B181" t="str">
            <v>WYCOMBE INTERNATIONAL CORP.LTD</v>
          </cell>
          <cell r="C181" t="str">
            <v>GBC1</v>
          </cell>
          <cell r="D181" t="str">
            <v>MAURITIUS</v>
          </cell>
          <cell r="E181" t="str">
            <v>OTHER FINANCIAL INSTITUTIONS</v>
          </cell>
        </row>
        <row r="182">
          <cell r="A182" t="str">
            <v>500160</v>
          </cell>
          <cell r="B182" t="str">
            <v>WEBSERVER TECHNOLOGIES LIMITED</v>
          </cell>
          <cell r="C182" t="str">
            <v>GBC1</v>
          </cell>
          <cell r="D182" t="str">
            <v>MAURITIUS</v>
          </cell>
          <cell r="E182" t="str">
            <v>OTHER FINANCIAL INSTITUTIONS</v>
          </cell>
        </row>
        <row r="183">
          <cell r="A183" t="str">
            <v>500161</v>
          </cell>
          <cell r="B183" t="str">
            <v>*KEY_ERR</v>
          </cell>
          <cell r="D183" t="str">
            <v>*KEY_ERR</v>
          </cell>
          <cell r="E183" t="str">
            <v>*KEY_ERR</v>
          </cell>
        </row>
        <row r="184">
          <cell r="A184" t="str">
            <v>500162</v>
          </cell>
          <cell r="B184" t="str">
            <v>AVENIR HOLDINGS INC.</v>
          </cell>
          <cell r="C184" t="str">
            <v>GBC1</v>
          </cell>
          <cell r="D184" t="str">
            <v>MAURITIUS</v>
          </cell>
          <cell r="E184" t="str">
            <v>OTHER FINANCIAL INSTITUTIONS</v>
          </cell>
        </row>
        <row r="185">
          <cell r="A185" t="str">
            <v>500163</v>
          </cell>
          <cell r="B185" t="str">
            <v>ROBERTS INVESTMENTS LTD</v>
          </cell>
          <cell r="C185" t="str">
            <v>GBC1</v>
          </cell>
          <cell r="D185" t="str">
            <v>MAURITIUS</v>
          </cell>
          <cell r="E185" t="str">
            <v>OTHER FINANCIAL INSTITUTIONS</v>
          </cell>
        </row>
        <row r="186">
          <cell r="A186" t="str">
            <v>500164</v>
          </cell>
          <cell r="B186" t="str">
            <v>eSOFTWARE PROJECT  LTD</v>
          </cell>
          <cell r="C186" t="str">
            <v>GBC1</v>
          </cell>
          <cell r="D186" t="str">
            <v>MAURITIUS</v>
          </cell>
          <cell r="E186" t="str">
            <v>OTHER FINANCIAL INSTITUTIONS</v>
          </cell>
        </row>
        <row r="187">
          <cell r="A187" t="str">
            <v>500165</v>
          </cell>
          <cell r="B187" t="str">
            <v>INDTEL INVESTMENTS (MTIUS)LTD</v>
          </cell>
          <cell r="C187" t="str">
            <v>GBC1</v>
          </cell>
          <cell r="D187" t="str">
            <v>MAURITIUS</v>
          </cell>
          <cell r="E187" t="str">
            <v>OTHER FINANCIAL INSTITUTIONS</v>
          </cell>
        </row>
        <row r="188">
          <cell r="A188" t="str">
            <v>500166</v>
          </cell>
          <cell r="B188" t="str">
            <v>INTL HOLDINGS(TRIUMPH)LIMITED</v>
          </cell>
          <cell r="C188" t="str">
            <v>GBC1</v>
          </cell>
          <cell r="D188" t="str">
            <v>MAURITIUS</v>
          </cell>
          <cell r="E188" t="str">
            <v>OTHER FINANCIAL INSTITUTIONS</v>
          </cell>
        </row>
        <row r="189">
          <cell r="A189" t="str">
            <v>500167</v>
          </cell>
          <cell r="B189" t="str">
            <v>*KEY_ERR</v>
          </cell>
          <cell r="D189" t="str">
            <v>*KEY_ERR</v>
          </cell>
          <cell r="E189" t="str">
            <v>*KEY_ERR</v>
          </cell>
        </row>
        <row r="190">
          <cell r="A190" t="str">
            <v>500168</v>
          </cell>
          <cell r="B190" t="str">
            <v>MC TRUST LTD AS T'EES FOR DBT</v>
          </cell>
          <cell r="C190" t="str">
            <v>GBC1</v>
          </cell>
          <cell r="D190" t="str">
            <v>MAURITIUS</v>
          </cell>
          <cell r="E190" t="str">
            <v>OTHER FINANCIAL INSTITUTIONS</v>
          </cell>
        </row>
        <row r="191">
          <cell r="A191" t="str">
            <v>500169</v>
          </cell>
          <cell r="B191" t="str">
            <v>PBI INVESTMENTS LIMITED</v>
          </cell>
          <cell r="C191" t="str">
            <v>GBC2</v>
          </cell>
          <cell r="D191" t="str">
            <v>MAURITIUS</v>
          </cell>
          <cell r="E191" t="str">
            <v>OTHER FINANCIAL INSTITUTIONS</v>
          </cell>
        </row>
        <row r="192">
          <cell r="A192" t="str">
            <v>500170</v>
          </cell>
          <cell r="B192" t="str">
            <v>*KEY_ERR</v>
          </cell>
          <cell r="C192" t="str">
            <v>GBC1</v>
          </cell>
          <cell r="D192" t="str">
            <v>*KEY_ERR</v>
          </cell>
          <cell r="E192" t="str">
            <v>*KEY_ERR</v>
          </cell>
        </row>
        <row r="193">
          <cell r="A193" t="str">
            <v>500171</v>
          </cell>
          <cell r="B193" t="str">
            <v>WINSTAR INDIA INVESTMENT CO LT</v>
          </cell>
          <cell r="C193" t="str">
            <v>GBC1</v>
          </cell>
          <cell r="D193" t="str">
            <v>MAURITIUS</v>
          </cell>
          <cell r="E193" t="str">
            <v>OTHER FINANCIAL INSTITUTIONS</v>
          </cell>
        </row>
        <row r="194">
          <cell r="A194" t="str">
            <v>500172</v>
          </cell>
          <cell r="B194" t="str">
            <v>*KEY_ERR</v>
          </cell>
          <cell r="D194" t="str">
            <v>*KEY_ERR</v>
          </cell>
          <cell r="E194" t="str">
            <v>*KEY_ERR</v>
          </cell>
        </row>
        <row r="195">
          <cell r="A195" t="str">
            <v>500173</v>
          </cell>
          <cell r="B195" t="str">
            <v>MR RAVI KAILAS</v>
          </cell>
          <cell r="C195" t="str">
            <v>P</v>
          </cell>
          <cell r="D195" t="str">
            <v>INDIA</v>
          </cell>
          <cell r="E195" t="str">
            <v>OTHER ADVANCES</v>
          </cell>
        </row>
        <row r="196">
          <cell r="A196" t="str">
            <v>500174</v>
          </cell>
          <cell r="B196" t="str">
            <v>IFS T'TEES FOR GREENVIEW TECH.</v>
          </cell>
          <cell r="C196" t="str">
            <v>GBC1</v>
          </cell>
          <cell r="D196" t="str">
            <v>MAURITIUS</v>
          </cell>
          <cell r="E196" t="str">
            <v>OTHER FINANCIAL INSTITUTIONS</v>
          </cell>
        </row>
        <row r="197">
          <cell r="A197" t="str">
            <v>500175</v>
          </cell>
          <cell r="B197" t="str">
            <v>IFS T'TEES FOR ZENITH TECH.</v>
          </cell>
          <cell r="C197" t="str">
            <v>GBC1</v>
          </cell>
          <cell r="D197" t="str">
            <v>MAURITIUS</v>
          </cell>
          <cell r="E197" t="str">
            <v>OTHER FINANCIAL INSTITUTIONS</v>
          </cell>
        </row>
        <row r="198">
          <cell r="A198" t="str">
            <v>500176</v>
          </cell>
          <cell r="B198" t="str">
            <v>AMAZON.COM.INCS LIMITED</v>
          </cell>
          <cell r="C198" t="str">
            <v>GBC1</v>
          </cell>
          <cell r="D198" t="str">
            <v>MAURITIUS</v>
          </cell>
          <cell r="E198" t="str">
            <v>OTHER FINANCIAL INSTITUTIONS</v>
          </cell>
        </row>
        <row r="199">
          <cell r="A199" t="str">
            <v>500177</v>
          </cell>
          <cell r="B199" t="str">
            <v>FEDERAL FINANCE (MTIUS) LTD</v>
          </cell>
          <cell r="C199" t="str">
            <v>M</v>
          </cell>
          <cell r="D199" t="str">
            <v>MAURITIUS</v>
          </cell>
          <cell r="E199" t="str">
            <v>OTHER FINANCIAL INSTITUTIONS</v>
          </cell>
        </row>
        <row r="200">
          <cell r="A200" t="str">
            <v>500178</v>
          </cell>
          <cell r="B200" t="str">
            <v>VASCO INC</v>
          </cell>
          <cell r="C200" t="str">
            <v>GBC1</v>
          </cell>
          <cell r="D200" t="str">
            <v>MAURITIUS</v>
          </cell>
          <cell r="E200" t="str">
            <v>OTHER FINANCIAL INSTITUTIONS</v>
          </cell>
        </row>
        <row r="201">
          <cell r="A201" t="str">
            <v>500179</v>
          </cell>
          <cell r="B201" t="str">
            <v>HTSG A/C CAM-GTF LIMITED</v>
          </cell>
          <cell r="C201" t="str">
            <v>GBC1</v>
          </cell>
          <cell r="D201" t="str">
            <v>MAURITIUS</v>
          </cell>
          <cell r="E201" t="str">
            <v>OTHER FINANCIAL INSTITUTIONS</v>
          </cell>
        </row>
        <row r="202">
          <cell r="A202" t="str">
            <v>500180</v>
          </cell>
          <cell r="B202" t="str">
            <v>WEBMASTER TECHNOLOGY LIMITED</v>
          </cell>
          <cell r="C202" t="str">
            <v>F</v>
          </cell>
          <cell r="D202" t="str">
            <v>CYPRUS</v>
          </cell>
          <cell r="E202" t="str">
            <v>OTHER FINANCIAL INSTITUTIONS</v>
          </cell>
        </row>
        <row r="203">
          <cell r="A203" t="str">
            <v>500181</v>
          </cell>
          <cell r="B203" t="str">
            <v>*KEY_ERR</v>
          </cell>
          <cell r="D203" t="str">
            <v>*KEY_ERR</v>
          </cell>
          <cell r="E203" t="str">
            <v>*KEY_ERR</v>
          </cell>
        </row>
        <row r="204">
          <cell r="A204" t="str">
            <v>500182</v>
          </cell>
          <cell r="B204" t="str">
            <v>JUNIPER INVEST.ADVISORS  LTD</v>
          </cell>
          <cell r="C204" t="str">
            <v>F</v>
          </cell>
          <cell r="D204" t="str">
            <v>MAURITIUS</v>
          </cell>
          <cell r="E204" t="str">
            <v>OTHER FINANCIAL INSTITUTIONS</v>
          </cell>
        </row>
        <row r="205">
          <cell r="A205" t="str">
            <v>500183</v>
          </cell>
          <cell r="B205" t="str">
            <v>LUCERNE INVESTMT ADVISORS LTD</v>
          </cell>
          <cell r="C205" t="str">
            <v>F</v>
          </cell>
          <cell r="D205" t="str">
            <v>MAURITIUS</v>
          </cell>
          <cell r="E205" t="str">
            <v>OTHER FINANCIAL INSTITUTIONS</v>
          </cell>
        </row>
        <row r="206">
          <cell r="A206" t="str">
            <v>500184</v>
          </cell>
          <cell r="B206" t="str">
            <v>E &amp; I CHEMICALS(MTIUS) LTD</v>
          </cell>
          <cell r="C206" t="str">
            <v>GBC2</v>
          </cell>
          <cell r="D206" t="str">
            <v>MAURITIUS</v>
          </cell>
          <cell r="E206" t="str">
            <v>OTHER FINANCIAL INSTITUTIONS</v>
          </cell>
        </row>
        <row r="207">
          <cell r="A207" t="str">
            <v>500185</v>
          </cell>
          <cell r="B207" t="str">
            <v>FUTURA ADVISORS LIMITED</v>
          </cell>
          <cell r="C207" t="str">
            <v>F</v>
          </cell>
          <cell r="D207" t="str">
            <v>BRITISH VIRGIN ISLANDS</v>
          </cell>
          <cell r="E207" t="str">
            <v>OTHER FINANCIAL INSTITUTIONS</v>
          </cell>
        </row>
        <row r="208">
          <cell r="A208" t="str">
            <v>500186</v>
          </cell>
          <cell r="B208" t="str">
            <v>NEXGEN ADVISORS LIMITED</v>
          </cell>
          <cell r="C208" t="str">
            <v>F</v>
          </cell>
          <cell r="D208" t="str">
            <v>BRITISH VIRGIN ISLANDS</v>
          </cell>
          <cell r="E208" t="str">
            <v>OTHER FINANCIAL INSTITUTIONS</v>
          </cell>
        </row>
        <row r="209">
          <cell r="A209" t="str">
            <v>500187</v>
          </cell>
          <cell r="B209" t="str">
            <v>*KEY_ERR</v>
          </cell>
          <cell r="D209" t="str">
            <v>*KEY_ERR</v>
          </cell>
          <cell r="E209" t="str">
            <v>*KEY_ERR</v>
          </cell>
        </row>
        <row r="210">
          <cell r="A210" t="str">
            <v>500188</v>
          </cell>
          <cell r="B210" t="str">
            <v>WESTBRIDGE VENTURES I LLC</v>
          </cell>
          <cell r="C210" t="str">
            <v>GBC1</v>
          </cell>
          <cell r="D210" t="str">
            <v>MAURITIUS</v>
          </cell>
          <cell r="E210" t="str">
            <v>OTHER FINANCIAL INSTITUTIONS</v>
          </cell>
        </row>
        <row r="211">
          <cell r="A211" t="str">
            <v>500189</v>
          </cell>
          <cell r="B211" t="str">
            <v>*KEY_ERR</v>
          </cell>
          <cell r="D211" t="str">
            <v>*KEY_ERR</v>
          </cell>
          <cell r="E211" t="str">
            <v>*KEY_ERR</v>
          </cell>
        </row>
        <row r="212">
          <cell r="A212" t="str">
            <v>500190</v>
          </cell>
          <cell r="B212" t="str">
            <v>XIUS TECHNOLOGIES LIMITED</v>
          </cell>
          <cell r="C212" t="str">
            <v>GBC1</v>
          </cell>
          <cell r="D212" t="str">
            <v>MAURITIUS</v>
          </cell>
          <cell r="E212" t="str">
            <v>OTHER FINANCIAL INSTITUTIONS</v>
          </cell>
        </row>
        <row r="213">
          <cell r="A213" t="str">
            <v>500191</v>
          </cell>
          <cell r="B213" t="str">
            <v>GALLERY NEW STYLE LIMITED</v>
          </cell>
          <cell r="C213" t="str">
            <v>GBC1</v>
          </cell>
          <cell r="D213" t="str">
            <v>MAURITIUS</v>
          </cell>
          <cell r="E213" t="str">
            <v>OTHER FINANCIAL INSTITUTIONS</v>
          </cell>
        </row>
        <row r="214">
          <cell r="A214" t="str">
            <v>500192</v>
          </cell>
          <cell r="B214" t="str">
            <v>WESTBRIDGE VENTURES CO.INV I</v>
          </cell>
          <cell r="C214" t="str">
            <v>GBC1</v>
          </cell>
          <cell r="D214" t="str">
            <v>MAURITIUS</v>
          </cell>
          <cell r="E214" t="str">
            <v>OTHER FINANCIAL INSTITUTIONS</v>
          </cell>
        </row>
        <row r="215">
          <cell r="A215" t="str">
            <v>500193</v>
          </cell>
          <cell r="B215" t="str">
            <v>*KEY_ERR</v>
          </cell>
          <cell r="D215" t="str">
            <v>*KEY_ERR</v>
          </cell>
          <cell r="E215" t="str">
            <v>*KEY_ERR</v>
          </cell>
        </row>
        <row r="216">
          <cell r="A216" t="str">
            <v>500194</v>
          </cell>
          <cell r="B216" t="str">
            <v>*KEY_ERR</v>
          </cell>
          <cell r="D216" t="str">
            <v>*KEY_ERR</v>
          </cell>
          <cell r="E216" t="str">
            <v>*KEY_ERR</v>
          </cell>
        </row>
        <row r="217">
          <cell r="A217" t="str">
            <v>500195</v>
          </cell>
          <cell r="B217" t="str">
            <v>LIQUID VENTURES LLC</v>
          </cell>
          <cell r="C217" t="str">
            <v>GBC1</v>
          </cell>
          <cell r="D217" t="str">
            <v>MAURITIUS</v>
          </cell>
          <cell r="E217" t="str">
            <v>OTHER FINANCIAL INSTITUTIONS</v>
          </cell>
        </row>
        <row r="218">
          <cell r="A218" t="str">
            <v>500196</v>
          </cell>
          <cell r="B218" t="str">
            <v>*KEY_ERR</v>
          </cell>
          <cell r="D218" t="str">
            <v>*KEY_ERR</v>
          </cell>
          <cell r="E218" t="str">
            <v>*KEY_ERR</v>
          </cell>
        </row>
        <row r="219">
          <cell r="A219" t="str">
            <v>500197</v>
          </cell>
          <cell r="B219" t="str">
            <v>UNITED INFORMATION TECH.SVCS</v>
          </cell>
          <cell r="C219" t="str">
            <v>GBC1</v>
          </cell>
          <cell r="D219" t="str">
            <v>MAURITIUS</v>
          </cell>
          <cell r="E219" t="str">
            <v>OTHER FINANCIAL INSTITUTIONS</v>
          </cell>
        </row>
        <row r="220">
          <cell r="A220" t="str">
            <v>500198</v>
          </cell>
          <cell r="B220" t="str">
            <v>SILVERQUAY LIMITED</v>
          </cell>
          <cell r="C220" t="str">
            <v>GBC2</v>
          </cell>
          <cell r="D220" t="str">
            <v>MAURITIUS</v>
          </cell>
          <cell r="E220" t="str">
            <v>OTHER FINANCIAL INSTITUTIONS</v>
          </cell>
        </row>
        <row r="221">
          <cell r="A221" t="str">
            <v>500199</v>
          </cell>
          <cell r="B221" t="str">
            <v>INDASIA GLOBAL ADVISORS LTD</v>
          </cell>
          <cell r="C221" t="str">
            <v>GBC1</v>
          </cell>
          <cell r="D221" t="str">
            <v>MAURITIUS</v>
          </cell>
          <cell r="E221" t="str">
            <v>OTHER FINANCIAL INSTITUTIONS</v>
          </cell>
        </row>
        <row r="222">
          <cell r="A222" t="str">
            <v>500200</v>
          </cell>
          <cell r="B222" t="str">
            <v>FLINT INK (MAURITIUS) LTD</v>
          </cell>
          <cell r="C222" t="str">
            <v>GBC1</v>
          </cell>
          <cell r="D222" t="str">
            <v>MAURITIUS</v>
          </cell>
          <cell r="E222" t="str">
            <v>OTHER FINANCIAL INSTITUTIONS</v>
          </cell>
        </row>
        <row r="223">
          <cell r="A223" t="str">
            <v>500201</v>
          </cell>
          <cell r="B223" t="str">
            <v>CORRIDOR III LIMITED</v>
          </cell>
          <cell r="C223" t="str">
            <v>GBC1</v>
          </cell>
          <cell r="D223" t="str">
            <v>MAURITIUS</v>
          </cell>
          <cell r="E223" t="str">
            <v>OTHER FINANCIAL INSTITUTIONS</v>
          </cell>
        </row>
        <row r="224">
          <cell r="A224" t="str">
            <v>500202</v>
          </cell>
          <cell r="B224" t="str">
            <v>THAI RECOVERY FUND LLC</v>
          </cell>
          <cell r="C224" t="str">
            <v>GBC1</v>
          </cell>
          <cell r="D224" t="str">
            <v>MAURITIUS</v>
          </cell>
          <cell r="E224" t="str">
            <v>OTHER FINANCIAL INSTITUTIONS</v>
          </cell>
        </row>
        <row r="225">
          <cell r="A225" t="str">
            <v>500203</v>
          </cell>
          <cell r="B225" t="str">
            <v>THAI RECOVERY MGMNT CO LLC</v>
          </cell>
          <cell r="C225" t="str">
            <v>GBC1</v>
          </cell>
          <cell r="D225" t="str">
            <v>MAURITIUS</v>
          </cell>
          <cell r="E225" t="str">
            <v>OTHER FINANCIAL INSTITUTIONS</v>
          </cell>
        </row>
        <row r="226">
          <cell r="A226" t="str">
            <v>500204</v>
          </cell>
          <cell r="B226" t="str">
            <v>CONNECTENERGY SERVICES MTIUS</v>
          </cell>
          <cell r="C226" t="str">
            <v>GBC1</v>
          </cell>
          <cell r="D226" t="str">
            <v>MAURITIUS</v>
          </cell>
          <cell r="E226" t="str">
            <v>OTHER FINANCIAL INSTITUTIONS</v>
          </cell>
        </row>
        <row r="227">
          <cell r="A227" t="str">
            <v>500205</v>
          </cell>
          <cell r="B227" t="str">
            <v>BHARTI i2i LIMITED</v>
          </cell>
          <cell r="C227" t="str">
            <v>GBC1</v>
          </cell>
          <cell r="D227" t="str">
            <v>MAURITIUS</v>
          </cell>
          <cell r="E227" t="str">
            <v>OTHER FINANCIAL INSTITUTIONS</v>
          </cell>
        </row>
        <row r="228">
          <cell r="A228" t="str">
            <v>500206</v>
          </cell>
          <cell r="B228" t="str">
            <v>*KEY_ERR</v>
          </cell>
          <cell r="D228" t="str">
            <v>*KEY_ERR</v>
          </cell>
          <cell r="E228" t="str">
            <v>*KEY_ERR</v>
          </cell>
        </row>
        <row r="229">
          <cell r="A229" t="str">
            <v>500207</v>
          </cell>
          <cell r="B229" t="str">
            <v>NETWORK i2i LIMITED</v>
          </cell>
          <cell r="C229" t="str">
            <v>GBC1</v>
          </cell>
          <cell r="D229" t="str">
            <v>MAURITIUS</v>
          </cell>
          <cell r="E229" t="str">
            <v>OTHER FINANCIAL INSTITUTIONS</v>
          </cell>
        </row>
        <row r="230">
          <cell r="A230" t="str">
            <v>500208</v>
          </cell>
          <cell r="B230" t="str">
            <v>RMB STRUCTURED INS.LTD PCC</v>
          </cell>
          <cell r="C230" t="str">
            <v>GBC1</v>
          </cell>
          <cell r="D230" t="str">
            <v>MAURITIUS</v>
          </cell>
          <cell r="E230" t="str">
            <v>OTHER FINANCIAL INSTITUTIONS</v>
          </cell>
        </row>
        <row r="231">
          <cell r="A231" t="str">
            <v>500209</v>
          </cell>
          <cell r="B231" t="str">
            <v>*KEY_ERR</v>
          </cell>
          <cell r="D231" t="str">
            <v>*KEY_ERR</v>
          </cell>
          <cell r="E231" t="str">
            <v>*KEY_ERR</v>
          </cell>
        </row>
        <row r="232">
          <cell r="A232" t="str">
            <v>500210</v>
          </cell>
          <cell r="B232" t="str">
            <v>SAISTRATEGIC INVESTMENTS</v>
          </cell>
          <cell r="C232" t="str">
            <v>GBC1</v>
          </cell>
          <cell r="D232" t="str">
            <v>MAURITIUS</v>
          </cell>
          <cell r="E232" t="str">
            <v>OTHER FINANCIAL INSTITUTIONS</v>
          </cell>
        </row>
        <row r="233">
          <cell r="A233" t="str">
            <v>500211</v>
          </cell>
          <cell r="B233" t="str">
            <v>LONGBRIDGE LIMITED</v>
          </cell>
          <cell r="C233" t="str">
            <v>GBC1</v>
          </cell>
          <cell r="D233" t="str">
            <v>MAURITIUS</v>
          </cell>
          <cell r="E233" t="str">
            <v>OTHER FINANCIAL INSTITUTIONS</v>
          </cell>
        </row>
        <row r="234">
          <cell r="A234" t="str">
            <v>500212</v>
          </cell>
          <cell r="B234" t="str">
            <v>*KEY_ERR</v>
          </cell>
          <cell r="D234" t="str">
            <v>*KEY_ERR</v>
          </cell>
          <cell r="E234" t="str">
            <v>*KEY_ERR</v>
          </cell>
        </row>
        <row r="235">
          <cell r="A235" t="str">
            <v>500213</v>
          </cell>
          <cell r="B235" t="str">
            <v>MR JOHAN WILHELM SMALBERGER</v>
          </cell>
          <cell r="C235" t="str">
            <v>P</v>
          </cell>
          <cell r="D235" t="str">
            <v>SOUTH AFRICA</v>
          </cell>
          <cell r="E235" t="str">
            <v>OTHER ADVANCES</v>
          </cell>
        </row>
        <row r="236">
          <cell r="A236" t="str">
            <v>500214</v>
          </cell>
          <cell r="B236" t="str">
            <v>*KEY_ERR</v>
          </cell>
          <cell r="D236" t="str">
            <v>*KEY_ERR</v>
          </cell>
          <cell r="E236" t="str">
            <v>*KEY_ERR</v>
          </cell>
        </row>
        <row r="237">
          <cell r="A237" t="str">
            <v>500215</v>
          </cell>
          <cell r="B237" t="str">
            <v>TD INVESTMENT PACIFIC INC.</v>
          </cell>
          <cell r="C237" t="str">
            <v>GBC1</v>
          </cell>
          <cell r="D237" t="str">
            <v>MAURITIUS</v>
          </cell>
          <cell r="E237" t="str">
            <v>OTHER FINANCIAL INSTITUTIONS</v>
          </cell>
        </row>
        <row r="238">
          <cell r="A238" t="str">
            <v>500216</v>
          </cell>
          <cell r="B238" t="str">
            <v>*KEY_ERR</v>
          </cell>
          <cell r="D238" t="str">
            <v>*KEY_ERR</v>
          </cell>
          <cell r="E238" t="str">
            <v>*KEY_ERR</v>
          </cell>
        </row>
        <row r="239">
          <cell r="A239" t="str">
            <v>500217</v>
          </cell>
          <cell r="B239" t="str">
            <v>KANEYA HAWABHAY:LIQUIDATOR AMP</v>
          </cell>
          <cell r="C239" t="str">
            <v>GBC1</v>
          </cell>
          <cell r="D239" t="str">
            <v>MAURITIUS</v>
          </cell>
          <cell r="E239" t="str">
            <v>OTHER FINANCIAL INSTITUTIONS</v>
          </cell>
        </row>
        <row r="240">
          <cell r="A240" t="str">
            <v>500218</v>
          </cell>
          <cell r="B240" t="str">
            <v>BIKIRA INC.</v>
          </cell>
          <cell r="C240" t="str">
            <v>GBC2</v>
          </cell>
          <cell r="D240" t="str">
            <v>MAURITIUS</v>
          </cell>
          <cell r="E240" t="str">
            <v>OTHER FINANCIAL INSTITUTIONS</v>
          </cell>
        </row>
        <row r="241">
          <cell r="A241" t="str">
            <v>500219</v>
          </cell>
          <cell r="B241" t="str">
            <v>GLENCOE LIMITED</v>
          </cell>
          <cell r="C241" t="str">
            <v>GBC2</v>
          </cell>
          <cell r="D241" t="str">
            <v>MAURITIUS</v>
          </cell>
          <cell r="E241" t="str">
            <v>OTHER FINANCIAL INSTITUTIONS</v>
          </cell>
        </row>
        <row r="242">
          <cell r="A242" t="str">
            <v>500220</v>
          </cell>
          <cell r="B242" t="str">
            <v>KANEYA HAWABHAY:LIQUIDATOR AMP</v>
          </cell>
          <cell r="C242" t="str">
            <v>GBC1</v>
          </cell>
          <cell r="D242" t="str">
            <v>MAURITIUS</v>
          </cell>
          <cell r="E242" t="str">
            <v>OTHER FINANCIAL INSTITUTIONS</v>
          </cell>
        </row>
        <row r="243">
          <cell r="A243" t="str">
            <v>500221</v>
          </cell>
          <cell r="B243" t="str">
            <v>ELECTRA PARTNERS MAURITIUS LTD</v>
          </cell>
          <cell r="C243" t="str">
            <v>GBC1</v>
          </cell>
          <cell r="D243" t="str">
            <v>MAURITIUS</v>
          </cell>
          <cell r="E243" t="str">
            <v>OTHER FINANCIAL INSTITUTIONS</v>
          </cell>
        </row>
        <row r="244">
          <cell r="A244" t="str">
            <v>500222</v>
          </cell>
          <cell r="B244" t="str">
            <v>*KEY_ERR</v>
          </cell>
          <cell r="D244" t="str">
            <v>*KEY_ERR</v>
          </cell>
          <cell r="E244" t="str">
            <v>*KEY_ERR</v>
          </cell>
        </row>
        <row r="245">
          <cell r="A245" t="str">
            <v>500223</v>
          </cell>
          <cell r="B245" t="str">
            <v>*KEY_ERR</v>
          </cell>
          <cell r="D245" t="str">
            <v>*KEY_ERR</v>
          </cell>
          <cell r="E245" t="str">
            <v>*KEY_ERR</v>
          </cell>
        </row>
        <row r="246">
          <cell r="A246" t="str">
            <v>500224</v>
          </cell>
          <cell r="B246" t="str">
            <v>BGL AS CUSTODIAN FOR BP FUND</v>
          </cell>
          <cell r="C246" t="str">
            <v>GBC1</v>
          </cell>
          <cell r="D246" t="str">
            <v>MAURITIUS</v>
          </cell>
          <cell r="E246" t="str">
            <v>OTHER FINANCIAL INSTITUTIONS</v>
          </cell>
        </row>
        <row r="247">
          <cell r="A247" t="str">
            <v>500225</v>
          </cell>
          <cell r="B247" t="str">
            <v>*KEY_ERR</v>
          </cell>
          <cell r="D247" t="str">
            <v>*KEY_ERR</v>
          </cell>
          <cell r="E247" t="str">
            <v>*KEY_ERR</v>
          </cell>
        </row>
        <row r="248">
          <cell r="A248" t="str">
            <v>500226</v>
          </cell>
          <cell r="B248" t="str">
            <v>THE CLARK FAMILY TRUST</v>
          </cell>
          <cell r="C248" t="str">
            <v>GBC1</v>
          </cell>
          <cell r="D248" t="str">
            <v>MAURITIUS</v>
          </cell>
          <cell r="E248" t="str">
            <v>OTHER FINANCIAL INSTITUTIONS</v>
          </cell>
        </row>
        <row r="249">
          <cell r="A249" t="str">
            <v>500227</v>
          </cell>
          <cell r="B249" t="str">
            <v>CB HLDGS E WELFARE TRUST RE CK</v>
          </cell>
          <cell r="C249" t="str">
            <v>GBC2</v>
          </cell>
          <cell r="D249" t="str">
            <v>MAURITIUS</v>
          </cell>
          <cell r="E249" t="str">
            <v>OTHER FINANCIAL INSTITUTIONS</v>
          </cell>
        </row>
        <row r="250">
          <cell r="A250" t="str">
            <v>500228</v>
          </cell>
          <cell r="B250" t="str">
            <v>CB HLDGS E WELFARE TRUST RE BS</v>
          </cell>
          <cell r="C250" t="str">
            <v>GBC1</v>
          </cell>
          <cell r="D250" t="str">
            <v>MAURITIUS</v>
          </cell>
          <cell r="E250" t="str">
            <v>OTHER FINANCIAL INSTITUTIONS</v>
          </cell>
        </row>
        <row r="251">
          <cell r="A251" t="str">
            <v>500229</v>
          </cell>
          <cell r="B251" t="str">
            <v>ANSET INTERNATIONAL LTD</v>
          </cell>
          <cell r="C251" t="str">
            <v>GBC1</v>
          </cell>
          <cell r="D251" t="str">
            <v>MAURITIUS</v>
          </cell>
          <cell r="E251" t="str">
            <v>OTHER FINANCIAL INSTITUTIONS</v>
          </cell>
        </row>
        <row r="252">
          <cell r="A252" t="str">
            <v>500230</v>
          </cell>
          <cell r="B252" t="str">
            <v>CARDOMOM LIMITED</v>
          </cell>
          <cell r="C252" t="str">
            <v>GBC1</v>
          </cell>
          <cell r="D252" t="str">
            <v>MAURITIUS</v>
          </cell>
          <cell r="E252" t="str">
            <v>OTHER FINANCIAL INSTITUTIONS</v>
          </cell>
        </row>
        <row r="253">
          <cell r="A253" t="str">
            <v>500231</v>
          </cell>
          <cell r="B253" t="str">
            <v>BEHRINGER INDUSTRIES CORP.</v>
          </cell>
          <cell r="C253" t="str">
            <v>gbc1</v>
          </cell>
          <cell r="D253" t="str">
            <v>MAURITIUS</v>
          </cell>
          <cell r="E253" t="str">
            <v>OTHER FINANCIAL INSTITUTIONS</v>
          </cell>
        </row>
        <row r="254">
          <cell r="A254" t="str">
            <v>500232</v>
          </cell>
          <cell r="B254" t="str">
            <v>MUNICH MTIUS REINSURANCE CO LT</v>
          </cell>
          <cell r="C254" t="str">
            <v>GBC1</v>
          </cell>
          <cell r="D254" t="str">
            <v>MAURITIUS</v>
          </cell>
          <cell r="E254" t="str">
            <v>OTHER FINANCIAL INSTITUTIONS</v>
          </cell>
        </row>
        <row r="255">
          <cell r="A255" t="str">
            <v>500233</v>
          </cell>
          <cell r="B255" t="str">
            <v>WINRED  INVESTMENTS LIMITED</v>
          </cell>
          <cell r="C255" t="str">
            <v>GBC1</v>
          </cell>
          <cell r="D255" t="str">
            <v>MAURITIUS</v>
          </cell>
          <cell r="E255" t="str">
            <v>OTHER FINANCIAL INSTITUTIONS</v>
          </cell>
        </row>
        <row r="256">
          <cell r="A256" t="str">
            <v>500234</v>
          </cell>
          <cell r="B256" t="str">
            <v>WORLD WINE BROKERS LTD</v>
          </cell>
          <cell r="C256" t="str">
            <v>GBC1</v>
          </cell>
          <cell r="D256" t="str">
            <v>MAURITIUS</v>
          </cell>
          <cell r="E256" t="str">
            <v>OTHER FINANCIAL INSTITUTIONS</v>
          </cell>
        </row>
        <row r="257">
          <cell r="A257" t="str">
            <v>500235</v>
          </cell>
          <cell r="B257" t="str">
            <v>WALTHER &amp; WALTHER INTL</v>
          </cell>
          <cell r="C257" t="str">
            <v>GBC1</v>
          </cell>
          <cell r="D257" t="str">
            <v>MAURITIUS</v>
          </cell>
          <cell r="E257" t="str">
            <v>OTHER FINANCIAL INSTITUTIONS</v>
          </cell>
        </row>
        <row r="258">
          <cell r="A258" t="str">
            <v>500236</v>
          </cell>
          <cell r="B258" t="str">
            <v>*KEY_ERR</v>
          </cell>
          <cell r="D258" t="str">
            <v>*KEY_ERR</v>
          </cell>
          <cell r="E258" t="str">
            <v>*KEY_ERR</v>
          </cell>
        </row>
        <row r="259">
          <cell r="A259" t="str">
            <v>500237</v>
          </cell>
          <cell r="B259" t="str">
            <v>*KEY_ERR</v>
          </cell>
          <cell r="D259" t="str">
            <v>*KEY_ERR</v>
          </cell>
          <cell r="E259" t="str">
            <v>*KEY_ERR</v>
          </cell>
        </row>
        <row r="260">
          <cell r="A260" t="str">
            <v>500238</v>
          </cell>
          <cell r="B260" t="str">
            <v>TMI MAURITIUS LTD</v>
          </cell>
          <cell r="C260" t="str">
            <v>GBC1</v>
          </cell>
          <cell r="D260" t="str">
            <v>MAURITIUS</v>
          </cell>
          <cell r="E260" t="str">
            <v>OTHER FINANCIAL INSTITUTIONS</v>
          </cell>
        </row>
        <row r="261">
          <cell r="A261" t="str">
            <v>500239</v>
          </cell>
          <cell r="B261" t="str">
            <v>*KEY_ERR</v>
          </cell>
          <cell r="D261" t="str">
            <v>*KEY_ERR</v>
          </cell>
          <cell r="E261" t="str">
            <v>*KEY_ERR</v>
          </cell>
        </row>
        <row r="262">
          <cell r="A262" t="str">
            <v>500240</v>
          </cell>
          <cell r="B262" t="str">
            <v>MR ABHAY HAVALDAR</v>
          </cell>
          <cell r="C262" t="str">
            <v>P</v>
          </cell>
          <cell r="D262" t="str">
            <v>INDIA</v>
          </cell>
          <cell r="E262" t="str">
            <v>OTHER ADVANCES</v>
          </cell>
        </row>
        <row r="263">
          <cell r="A263" t="str">
            <v>500241</v>
          </cell>
          <cell r="B263" t="str">
            <v>FNB OF BOTSWANA</v>
          </cell>
          <cell r="C263" t="str">
            <v>B</v>
          </cell>
          <cell r="D263" t="str">
            <v>BOTSWANA</v>
          </cell>
          <cell r="E263" t="str">
            <v>OTHER FINANCIAL INSTITUTIONS</v>
          </cell>
        </row>
        <row r="264">
          <cell r="A264" t="str">
            <v>500242</v>
          </cell>
          <cell r="B264" t="str">
            <v>MR REGINALD PONNAPPA</v>
          </cell>
          <cell r="C264" t="str">
            <v>P</v>
          </cell>
          <cell r="D264" t="str">
            <v>UNITED KINGDOM</v>
          </cell>
          <cell r="E264" t="str">
            <v>OTHER ADVANCES</v>
          </cell>
        </row>
        <row r="265">
          <cell r="A265" t="str">
            <v>500243</v>
          </cell>
          <cell r="B265" t="str">
            <v>ALL AFRICA AIRWAYS</v>
          </cell>
          <cell r="C265" t="str">
            <v>GBC1</v>
          </cell>
          <cell r="D265" t="str">
            <v>MAURITIUS</v>
          </cell>
          <cell r="E265" t="str">
            <v>OTHER FINANCIAL INSTITUTIONS</v>
          </cell>
        </row>
        <row r="266">
          <cell r="A266" t="str">
            <v>500244</v>
          </cell>
          <cell r="B266" t="str">
            <v>BUSINESS EXTRANET SERVICES LTD</v>
          </cell>
          <cell r="C266" t="str">
            <v>GBC1</v>
          </cell>
          <cell r="D266" t="str">
            <v>MAURITIUS</v>
          </cell>
          <cell r="E266" t="str">
            <v>OTHER FINANCIAL INSTITUTIONS</v>
          </cell>
        </row>
        <row r="267">
          <cell r="A267" t="str">
            <v>500245</v>
          </cell>
          <cell r="B267" t="str">
            <v>*KEY_ERR</v>
          </cell>
          <cell r="D267" t="str">
            <v>*KEY_ERR</v>
          </cell>
          <cell r="E267" t="str">
            <v>*KEY_ERR</v>
          </cell>
        </row>
        <row r="268">
          <cell r="A268" t="str">
            <v>500246</v>
          </cell>
          <cell r="B268" t="str">
            <v>AFRICAP MICROFINANCE FUND LTD</v>
          </cell>
          <cell r="C268" t="str">
            <v>GBC1</v>
          </cell>
          <cell r="D268" t="str">
            <v>MAURITIUS</v>
          </cell>
          <cell r="E268" t="str">
            <v>OTHER FINANCIAL INSTITUTIONS</v>
          </cell>
        </row>
        <row r="269">
          <cell r="A269" t="str">
            <v>500247</v>
          </cell>
          <cell r="B269" t="str">
            <v>LEASEQUIP INTERNATIONAL LTD</v>
          </cell>
          <cell r="C269" t="str">
            <v>GBC2</v>
          </cell>
          <cell r="D269" t="str">
            <v>MAURITIUS</v>
          </cell>
          <cell r="E269" t="str">
            <v>OTHER FINANCIAL INSTITUTIONS</v>
          </cell>
        </row>
        <row r="270">
          <cell r="A270" t="str">
            <v>500248</v>
          </cell>
          <cell r="B270" t="str">
            <v>DITC (C.I)LTD RE THE PBI TRUST</v>
          </cell>
          <cell r="C270" t="str">
            <v>F</v>
          </cell>
          <cell r="D270" t="str">
            <v>JERSEY</v>
          </cell>
          <cell r="E270" t="str">
            <v>OTHER FINANCIAL INSTITUTIONS</v>
          </cell>
        </row>
        <row r="271">
          <cell r="A271" t="str">
            <v>500249</v>
          </cell>
          <cell r="B271" t="str">
            <v>DITC(C.I)LTD RE THE IBP TRUST</v>
          </cell>
          <cell r="C271" t="str">
            <v>F</v>
          </cell>
          <cell r="D271" t="str">
            <v>JERSEY</v>
          </cell>
          <cell r="E271" t="str">
            <v>OTHER FINANCIAL INSTITUTIONS</v>
          </cell>
        </row>
        <row r="272">
          <cell r="A272" t="str">
            <v>500250</v>
          </cell>
          <cell r="B272" t="str">
            <v>FEDERAL FINANCE(MTIUS)LIMITED</v>
          </cell>
          <cell r="C272" t="str">
            <v>GBC1</v>
          </cell>
          <cell r="D272" t="str">
            <v>MAURITIUS</v>
          </cell>
          <cell r="E272" t="str">
            <v>OTHER FINANCIAL INSTITUTIONS</v>
          </cell>
        </row>
        <row r="273">
          <cell r="A273" t="str">
            <v>500251</v>
          </cell>
          <cell r="B273" t="str">
            <v>GAMUDA(OFFSHORE) PRIVATE LTD</v>
          </cell>
          <cell r="C273" t="str">
            <v>GBC1</v>
          </cell>
          <cell r="D273" t="str">
            <v>MAURITIUS</v>
          </cell>
          <cell r="E273" t="str">
            <v>OTHER FINANCIAL INSTITUTIONS</v>
          </cell>
        </row>
        <row r="274">
          <cell r="A274" t="str">
            <v>500252</v>
          </cell>
          <cell r="B274" t="str">
            <v>GAMUDA-WCT(OFFSHORE)PVT LTD</v>
          </cell>
          <cell r="C274" t="str">
            <v>GBC1</v>
          </cell>
          <cell r="D274" t="str">
            <v>MAURITIUS</v>
          </cell>
          <cell r="E274" t="str">
            <v>OTHER FINANCIAL INSTITUTIONS</v>
          </cell>
        </row>
        <row r="275">
          <cell r="A275" t="str">
            <v>500253</v>
          </cell>
          <cell r="B275" t="str">
            <v>SUNFIELD INVESTMENT LIMITED</v>
          </cell>
          <cell r="C275" t="str">
            <v>GBC2</v>
          </cell>
          <cell r="D275" t="str">
            <v>MAURITIUS</v>
          </cell>
          <cell r="E275" t="str">
            <v>OTHER FINANCIAL INSTITUTIONS</v>
          </cell>
        </row>
        <row r="276">
          <cell r="A276" t="str">
            <v>500254</v>
          </cell>
          <cell r="B276" t="str">
            <v>LUMENARE NETWORKS MTIUS LTD</v>
          </cell>
          <cell r="C276" t="str">
            <v>GBC1</v>
          </cell>
          <cell r="D276" t="str">
            <v>MAURITIUS</v>
          </cell>
          <cell r="E276" t="str">
            <v>OTHER FINANCIAL INSTITUTIONS</v>
          </cell>
        </row>
        <row r="277">
          <cell r="A277" t="str">
            <v>500255</v>
          </cell>
          <cell r="B277" t="str">
            <v>*KEY_ERR</v>
          </cell>
          <cell r="D277" t="str">
            <v>*KEY_ERR</v>
          </cell>
          <cell r="E277" t="str">
            <v>*KEY_ERR</v>
          </cell>
        </row>
        <row r="278">
          <cell r="A278" t="str">
            <v>500256</v>
          </cell>
          <cell r="B278" t="str">
            <v>STEFTINA</v>
          </cell>
          <cell r="C278" t="str">
            <v>GBC2</v>
          </cell>
          <cell r="D278" t="str">
            <v>MAURITIUS</v>
          </cell>
          <cell r="E278" t="str">
            <v>OTHER FINANCIAL INSTITUTIONS</v>
          </cell>
        </row>
        <row r="279">
          <cell r="A279" t="str">
            <v>500257</v>
          </cell>
          <cell r="B279" t="str">
            <v>GOLDENLEAVES HOTELS MGMNT SER</v>
          </cell>
          <cell r="C279" t="str">
            <v>GBC2</v>
          </cell>
          <cell r="D279" t="str">
            <v>MAURITIUS</v>
          </cell>
          <cell r="E279" t="str">
            <v>OTHER FINANCIAL INSTITUTIONS</v>
          </cell>
        </row>
        <row r="280">
          <cell r="A280" t="str">
            <v>500258</v>
          </cell>
          <cell r="B280" t="str">
            <v>INDONESIA COMMUNICATIONS LTD</v>
          </cell>
          <cell r="C280" t="str">
            <v>GBC1</v>
          </cell>
          <cell r="D280" t="str">
            <v>MAURITIUS</v>
          </cell>
          <cell r="E280" t="str">
            <v>OTHER FINANCIAL INSTITUTIONS</v>
          </cell>
        </row>
        <row r="281">
          <cell r="A281" t="str">
            <v>500259</v>
          </cell>
          <cell r="B281" t="str">
            <v>SINGTEL I2I PRIVATE LIMITED</v>
          </cell>
          <cell r="C281" t="str">
            <v>GBC1</v>
          </cell>
          <cell r="D281" t="str">
            <v>MAURITIUS</v>
          </cell>
          <cell r="E281" t="str">
            <v>OTHER FINANCIAL INSTITUTIONS</v>
          </cell>
        </row>
        <row r="282">
          <cell r="A282" t="str">
            <v>500260</v>
          </cell>
          <cell r="B282" t="str">
            <v>IROQUOIS INVESTMT MANAGERS LTD</v>
          </cell>
          <cell r="C282" t="str">
            <v>F</v>
          </cell>
          <cell r="D282" t="str">
            <v>BRITISH VIRGIN ISLANDS</v>
          </cell>
          <cell r="E282" t="str">
            <v>OTHER FINANCIAL INSTITUTIONS</v>
          </cell>
        </row>
        <row r="283">
          <cell r="A283" t="str">
            <v>500261</v>
          </cell>
          <cell r="B283" t="str">
            <v>THE PHIVINDOM TRUST</v>
          </cell>
          <cell r="D283" t="str">
            <v>Coding Error</v>
          </cell>
          <cell r="E283" t="str">
            <v>Coding Error</v>
          </cell>
        </row>
        <row r="284">
          <cell r="A284" t="str">
            <v>500262</v>
          </cell>
          <cell r="B284" t="str">
            <v>NEXGEN (MAURITIUS) LTD</v>
          </cell>
          <cell r="C284" t="str">
            <v>GBC1</v>
          </cell>
          <cell r="D284" t="str">
            <v>MAURITIUS</v>
          </cell>
          <cell r="E284" t="str">
            <v>OTHER FINANCIAL INSTITUTIONS</v>
          </cell>
        </row>
        <row r="285">
          <cell r="A285" t="str">
            <v>500263</v>
          </cell>
          <cell r="B285" t="str">
            <v>DEUTSCHE PARTICIPATIONS(MTIUS)</v>
          </cell>
          <cell r="C285" t="str">
            <v>GBC1</v>
          </cell>
          <cell r="D285" t="str">
            <v>MAURITIUS</v>
          </cell>
          <cell r="E285" t="str">
            <v>OTHER FINANCIAL INSTITUTIONS</v>
          </cell>
        </row>
        <row r="286">
          <cell r="A286" t="str">
            <v>500264</v>
          </cell>
          <cell r="B286" t="str">
            <v>BCM TRUSTEES AS TTEE CLARKE FT</v>
          </cell>
          <cell r="C286" t="str">
            <v>OT</v>
          </cell>
          <cell r="D286" t="str">
            <v>MAURITIUS</v>
          </cell>
          <cell r="E286" t="str">
            <v>OTHER FINANCIAL INSTITUTIONS</v>
          </cell>
        </row>
        <row r="287">
          <cell r="A287" t="str">
            <v>500265</v>
          </cell>
          <cell r="B287" t="str">
            <v>*KEY_ERR</v>
          </cell>
          <cell r="D287" t="str">
            <v>*KEY_ERR</v>
          </cell>
          <cell r="E287" t="str">
            <v>*KEY_ERR</v>
          </cell>
        </row>
        <row r="288">
          <cell r="A288" t="str">
            <v>500266</v>
          </cell>
          <cell r="B288" t="str">
            <v>ZAHRA'S CONSULTANCY LTD</v>
          </cell>
          <cell r="C288" t="str">
            <v>GBC2</v>
          </cell>
          <cell r="D288" t="str">
            <v>MAURITIUS</v>
          </cell>
          <cell r="E288" t="str">
            <v>OTHER FINANCIAL INSTITUTIONS</v>
          </cell>
        </row>
        <row r="289">
          <cell r="A289" t="str">
            <v>500267</v>
          </cell>
          <cell r="B289" t="str">
            <v>CORNING MAURITIUS LTD</v>
          </cell>
          <cell r="C289" t="str">
            <v>GBC1</v>
          </cell>
          <cell r="D289" t="str">
            <v>MAURITIUS</v>
          </cell>
          <cell r="E289" t="str">
            <v>OTHER FINANCIAL INSTITUTIONS</v>
          </cell>
        </row>
        <row r="290">
          <cell r="A290" t="str">
            <v>500268</v>
          </cell>
          <cell r="B290" t="str">
            <v>MICRORATE AFRICA LIMITED</v>
          </cell>
          <cell r="C290" t="str">
            <v>GBC1</v>
          </cell>
          <cell r="D290" t="str">
            <v>MAURITIUS</v>
          </cell>
          <cell r="E290" t="str">
            <v>OTHER FINANCIAL INSTITUTIONS</v>
          </cell>
        </row>
        <row r="291">
          <cell r="A291" t="str">
            <v>500269</v>
          </cell>
          <cell r="B291" t="str">
            <v>FRONTIERE FINANCE HOLDINGS LTD</v>
          </cell>
          <cell r="C291" t="str">
            <v>GBC1</v>
          </cell>
          <cell r="D291" t="str">
            <v>MAURITIUS</v>
          </cell>
          <cell r="E291" t="str">
            <v>OTHER FINANCIAL INSTITUTIONS</v>
          </cell>
        </row>
        <row r="292">
          <cell r="A292" t="str">
            <v>500270</v>
          </cell>
          <cell r="B292" t="str">
            <v>AFRICAN UBUNTU TRUST</v>
          </cell>
          <cell r="C292" t="str">
            <v>GBC1</v>
          </cell>
          <cell r="D292" t="str">
            <v>MAURITIUS</v>
          </cell>
          <cell r="E292" t="str">
            <v>OTHER FINANCIAL INSTITUTIONS</v>
          </cell>
        </row>
        <row r="293">
          <cell r="A293" t="str">
            <v>500271</v>
          </cell>
          <cell r="B293" t="str">
            <v>MR R.&amp; OR MRS S JAWAHEER</v>
          </cell>
          <cell r="C293" t="str">
            <v>P</v>
          </cell>
          <cell r="D293" t="str">
            <v>UNITED KINGDOM</v>
          </cell>
          <cell r="E293" t="str">
            <v>OTHER ADVANCES</v>
          </cell>
        </row>
        <row r="294">
          <cell r="A294" t="str">
            <v>500272</v>
          </cell>
          <cell r="B294" t="str">
            <v>MAURITIUS TOBACCO INVESTMENTS</v>
          </cell>
          <cell r="C294" t="str">
            <v>GBC1</v>
          </cell>
          <cell r="D294" t="str">
            <v>MAURITIUS</v>
          </cell>
          <cell r="E294" t="str">
            <v>OTHER FINANCIAL INSTITUTIONS</v>
          </cell>
        </row>
        <row r="295">
          <cell r="A295" t="str">
            <v>500273</v>
          </cell>
          <cell r="B295" t="str">
            <v>SURIA HOLDING (O) PVT LTD</v>
          </cell>
          <cell r="C295" t="str">
            <v>GBC1</v>
          </cell>
          <cell r="D295" t="str">
            <v>MAURITIUS</v>
          </cell>
          <cell r="E295" t="str">
            <v>OTHER FINANCIAL INSTITUTIONS</v>
          </cell>
        </row>
        <row r="296">
          <cell r="A296" t="str">
            <v>500274</v>
          </cell>
          <cell r="B296" t="str">
            <v>QUICKLINK INVESTMENTS LIMITED</v>
          </cell>
          <cell r="C296" t="str">
            <v>GBC1</v>
          </cell>
          <cell r="D296" t="str">
            <v>MAURITIUS</v>
          </cell>
          <cell r="E296" t="str">
            <v>OTHER FINANCIAL INSTITUTIONS</v>
          </cell>
        </row>
        <row r="297">
          <cell r="A297" t="str">
            <v>500275</v>
          </cell>
          <cell r="B297" t="str">
            <v>STEPHIGH INVESTMENTS LIMITED</v>
          </cell>
          <cell r="C297" t="str">
            <v>GBC1</v>
          </cell>
          <cell r="D297" t="str">
            <v>MAURITIUS</v>
          </cell>
          <cell r="E297" t="str">
            <v>OTHER FINANCIAL INSTITUTIONS</v>
          </cell>
        </row>
        <row r="298">
          <cell r="A298" t="str">
            <v>500276</v>
          </cell>
          <cell r="B298" t="str">
            <v>CLEARPOINT INVESTMENTS LIMITED</v>
          </cell>
          <cell r="C298" t="str">
            <v>GBC1</v>
          </cell>
          <cell r="D298" t="str">
            <v>MAURITIUS</v>
          </cell>
          <cell r="E298" t="str">
            <v>OTHER FINANCIAL INSTITUTIONS</v>
          </cell>
        </row>
        <row r="299">
          <cell r="A299" t="str">
            <v>500277</v>
          </cell>
          <cell r="B299" t="str">
            <v>DTOS LTD AS TTEE FOR WATSON F</v>
          </cell>
          <cell r="C299" t="str">
            <v>OT</v>
          </cell>
          <cell r="D299" t="str">
            <v>MAURITIUS</v>
          </cell>
          <cell r="E299" t="str">
            <v>OTHER FINANCIAL INSTITUTIONS</v>
          </cell>
        </row>
        <row r="300">
          <cell r="A300" t="str">
            <v>500278</v>
          </cell>
          <cell r="B300" t="str">
            <v>*KEY_ERR</v>
          </cell>
          <cell r="D300" t="str">
            <v>*KEY_ERR</v>
          </cell>
          <cell r="E300" t="str">
            <v>*KEY_ERR</v>
          </cell>
        </row>
        <row r="301">
          <cell r="A301" t="str">
            <v>500279</v>
          </cell>
          <cell r="B301" t="str">
            <v>*KEY_ERR</v>
          </cell>
          <cell r="C301" t="str">
            <v>gbc1</v>
          </cell>
          <cell r="D301" t="str">
            <v>*KEY_ERR</v>
          </cell>
          <cell r="E301" t="str">
            <v>*KEY_ERR</v>
          </cell>
        </row>
        <row r="302">
          <cell r="A302" t="str">
            <v>500280</v>
          </cell>
          <cell r="B302" t="str">
            <v>BNP PARIBAS SOUTH ASIA INVT</v>
          </cell>
          <cell r="C302" t="str">
            <v>gbc1</v>
          </cell>
          <cell r="D302" t="str">
            <v>MAURITIUS</v>
          </cell>
          <cell r="E302" t="str">
            <v>OTHER FINANCIAL INSTITUTIONS</v>
          </cell>
        </row>
        <row r="303">
          <cell r="A303" t="str">
            <v>500281</v>
          </cell>
          <cell r="B303" t="str">
            <v>DTOS LTD AS TTEE K.HARRINGTON</v>
          </cell>
          <cell r="C303" t="str">
            <v>ot</v>
          </cell>
          <cell r="D303" t="str">
            <v>MAURITIUS</v>
          </cell>
          <cell r="E303" t="str">
            <v>OTHER FINANCIAL INSTITUTIONS</v>
          </cell>
        </row>
        <row r="304">
          <cell r="A304" t="str">
            <v>500282</v>
          </cell>
          <cell r="B304" t="str">
            <v>DTOS LTD AS TTEES AC LOWRIE</v>
          </cell>
          <cell r="C304" t="str">
            <v>OT</v>
          </cell>
          <cell r="D304" t="str">
            <v>MAURITIUS</v>
          </cell>
          <cell r="E304" t="str">
            <v>OTHER FINANCIAL INSTITUTIONS</v>
          </cell>
        </row>
        <row r="305">
          <cell r="A305" t="str">
            <v>500283</v>
          </cell>
          <cell r="B305" t="str">
            <v>DTOS LTD AS TTEE FOR THE RA LE</v>
          </cell>
          <cell r="C305" t="str">
            <v>OT</v>
          </cell>
          <cell r="D305" t="str">
            <v>MAURITIUS</v>
          </cell>
          <cell r="E305" t="str">
            <v>OTHER FINANCIAL INSTITUTIONS</v>
          </cell>
        </row>
        <row r="306">
          <cell r="A306" t="str">
            <v>500284</v>
          </cell>
          <cell r="B306" t="str">
            <v>DTOS LTD AS TTEE FOR THE NS BU</v>
          </cell>
          <cell r="C306" t="str">
            <v>OT</v>
          </cell>
          <cell r="D306" t="str">
            <v>MAURITIUS</v>
          </cell>
          <cell r="E306" t="str">
            <v>OTHER FINANCIAL INSTITUTIONS</v>
          </cell>
        </row>
        <row r="307">
          <cell r="A307" t="str">
            <v>500285</v>
          </cell>
          <cell r="B307" t="str">
            <v>HWIC ASIA FUND CLASS C</v>
          </cell>
          <cell r="C307" t="str">
            <v>GBC1</v>
          </cell>
          <cell r="D307" t="str">
            <v>MAURITIUS</v>
          </cell>
          <cell r="E307" t="str">
            <v>OTHER FINANCIAL INSTITUTIONS</v>
          </cell>
        </row>
        <row r="308">
          <cell r="A308" t="str">
            <v>500286</v>
          </cell>
          <cell r="B308" t="str">
            <v>ROSE HILL LEASE FINANCE LTD</v>
          </cell>
          <cell r="C308" t="str">
            <v>GBC1</v>
          </cell>
          <cell r="D308" t="str">
            <v>MAURITIUS</v>
          </cell>
          <cell r="E308" t="str">
            <v>OTHER FINANCIAL INSTITUTIONS</v>
          </cell>
        </row>
        <row r="309">
          <cell r="A309" t="str">
            <v>500287</v>
          </cell>
          <cell r="B309" t="str">
            <v>LILA INVESTMENTS LIMITED</v>
          </cell>
          <cell r="C309" t="str">
            <v>GBC1</v>
          </cell>
          <cell r="D309" t="str">
            <v>MAURITIUS</v>
          </cell>
          <cell r="E309" t="str">
            <v>OTHER FINANCIAL INSTITUTIONS</v>
          </cell>
        </row>
        <row r="310">
          <cell r="A310" t="str">
            <v>500288</v>
          </cell>
          <cell r="B310" t="str">
            <v>MR K PATEL &amp; MRS I PATEL</v>
          </cell>
          <cell r="C310" t="str">
            <v>P</v>
          </cell>
          <cell r="D310" t="str">
            <v>UNITED KINGDOM</v>
          </cell>
          <cell r="E310" t="str">
            <v>OTHER ADVANCES</v>
          </cell>
        </row>
        <row r="311">
          <cell r="A311" t="str">
            <v>500289</v>
          </cell>
          <cell r="B311" t="str">
            <v>FRONTFIN INSURANCE LIMITED PCC</v>
          </cell>
          <cell r="C311" t="str">
            <v>GBC1</v>
          </cell>
          <cell r="D311" t="str">
            <v>MAURITIUS</v>
          </cell>
          <cell r="E311" t="str">
            <v>OTHER FINANCIAL INSTITUTIONS</v>
          </cell>
        </row>
        <row r="312">
          <cell r="A312" t="str">
            <v>500290</v>
          </cell>
          <cell r="B312" t="str">
            <v>TELEKOMUNIKASI SELULAR FIN.LTD</v>
          </cell>
          <cell r="C312" t="str">
            <v>GBC1</v>
          </cell>
          <cell r="D312" t="str">
            <v>MAURITIUS</v>
          </cell>
          <cell r="E312" t="str">
            <v>OTHER FINANCIAL INSTITUTIONS</v>
          </cell>
        </row>
        <row r="313">
          <cell r="A313" t="str">
            <v>500291</v>
          </cell>
          <cell r="B313" t="str">
            <v>CORRIDOR II LTD</v>
          </cell>
          <cell r="C313" t="str">
            <v>GBC1</v>
          </cell>
          <cell r="D313" t="str">
            <v>MAURITIUS</v>
          </cell>
          <cell r="E313" t="str">
            <v>OTHER FINANCIAL INSTITUTIONS</v>
          </cell>
        </row>
        <row r="314">
          <cell r="A314" t="str">
            <v>500292</v>
          </cell>
          <cell r="B314" t="str">
            <v>LE CALORIE MAURITIUS LIMITED</v>
          </cell>
          <cell r="C314" t="str">
            <v>GBC1</v>
          </cell>
          <cell r="D314" t="str">
            <v>MAURITIUS</v>
          </cell>
          <cell r="E314" t="str">
            <v>OTHER FINANCIAL INSTITUTIONS</v>
          </cell>
        </row>
        <row r="315">
          <cell r="A315" t="str">
            <v>500293</v>
          </cell>
          <cell r="B315" t="str">
            <v>*KEY_ERR</v>
          </cell>
          <cell r="D315" t="str">
            <v>*KEY_ERR</v>
          </cell>
          <cell r="E315" t="str">
            <v>*KEY_ERR</v>
          </cell>
        </row>
        <row r="316">
          <cell r="A316" t="str">
            <v>500294</v>
          </cell>
          <cell r="B316" t="str">
            <v>ENHANCED INDEX FUNDS PCC</v>
          </cell>
          <cell r="C316" t="str">
            <v>GBC1</v>
          </cell>
          <cell r="D316" t="str">
            <v>MAURITIUS</v>
          </cell>
          <cell r="E316" t="str">
            <v>OTHER FINANCIAL INSTITUTIONS</v>
          </cell>
        </row>
        <row r="317">
          <cell r="A317" t="str">
            <v>500295</v>
          </cell>
          <cell r="B317" t="str">
            <v>MR JAVEED AMEEN</v>
          </cell>
          <cell r="C317" t="str">
            <v>P</v>
          </cell>
          <cell r="D317" t="str">
            <v>SOUTH AFRICA</v>
          </cell>
          <cell r="E317" t="str">
            <v>OTHER ADVANCES</v>
          </cell>
        </row>
        <row r="318">
          <cell r="A318" t="str">
            <v>500296</v>
          </cell>
          <cell r="B318" t="str">
            <v>MR DENNIS PEREIRA</v>
          </cell>
          <cell r="C318" t="str">
            <v>P</v>
          </cell>
          <cell r="D318" t="str">
            <v>SINGAPORE</v>
          </cell>
          <cell r="E318" t="str">
            <v>OTHER ADVANCES</v>
          </cell>
        </row>
        <row r="319">
          <cell r="A319" t="str">
            <v>500297</v>
          </cell>
          <cell r="B319" t="str">
            <v>TRINITY HOLDINGS LIMITED</v>
          </cell>
          <cell r="C319" t="str">
            <v>GBC1</v>
          </cell>
          <cell r="D319" t="str">
            <v>MAURITIUS</v>
          </cell>
          <cell r="E319" t="str">
            <v>OTHER FINANCIAL INSTITUTIONS</v>
          </cell>
        </row>
        <row r="320">
          <cell r="A320" t="str">
            <v>500298</v>
          </cell>
          <cell r="B320" t="str">
            <v>CONNECTCAPITAL FOLLOW-ON LTD</v>
          </cell>
          <cell r="C320" t="str">
            <v>GBC1</v>
          </cell>
          <cell r="D320" t="str">
            <v>MAURITIUS</v>
          </cell>
          <cell r="E320" t="str">
            <v>OTHER FINANCIAL INSTITUTIONS</v>
          </cell>
        </row>
        <row r="321">
          <cell r="A321" t="str">
            <v>500299</v>
          </cell>
          <cell r="B321" t="str">
            <v>MR PRADIP SHAH</v>
          </cell>
          <cell r="C321" t="str">
            <v>P</v>
          </cell>
          <cell r="D321" t="str">
            <v>INDIA</v>
          </cell>
          <cell r="E321" t="str">
            <v>OTHER ADVANCES</v>
          </cell>
        </row>
        <row r="322">
          <cell r="A322" t="str">
            <v>500300</v>
          </cell>
          <cell r="B322" t="str">
            <v>CKLB INTERNATIONAL MGMNT LTD</v>
          </cell>
          <cell r="C322" t="str">
            <v>M</v>
          </cell>
          <cell r="D322" t="str">
            <v>MAURITIUS</v>
          </cell>
          <cell r="E322" t="str">
            <v>OTHER FINANCIAL INSTITUTIONS</v>
          </cell>
        </row>
        <row r="323">
          <cell r="A323" t="str">
            <v>500301</v>
          </cell>
          <cell r="B323" t="str">
            <v>MR/MRS CRAIG &amp; NICOLA McKENZIE</v>
          </cell>
          <cell r="C323" t="str">
            <v>P</v>
          </cell>
          <cell r="D323" t="str">
            <v>MAURITIUS</v>
          </cell>
          <cell r="E323" t="str">
            <v>OTHER ADVANCES</v>
          </cell>
        </row>
        <row r="324">
          <cell r="A324" t="str">
            <v>500302</v>
          </cell>
          <cell r="B324" t="str">
            <v>REMY MAURITIUS HOLDINGS LTD</v>
          </cell>
          <cell r="C324" t="str">
            <v>GBC1</v>
          </cell>
          <cell r="D324" t="str">
            <v>MAURITIUS</v>
          </cell>
          <cell r="E324" t="str">
            <v>OTHER FINANCIAL INSTITUTIONS</v>
          </cell>
        </row>
        <row r="325">
          <cell r="A325" t="str">
            <v>500303</v>
          </cell>
          <cell r="B325" t="str">
            <v>LINSSEN TRADING MAURITIUS LTD</v>
          </cell>
          <cell r="C325" t="str">
            <v>GBC1</v>
          </cell>
          <cell r="D325" t="str">
            <v>MAURITIUS</v>
          </cell>
          <cell r="E325" t="str">
            <v>OTHER FINANCIAL INSTITUTIONS</v>
          </cell>
        </row>
        <row r="326">
          <cell r="A326" t="str">
            <v>500304</v>
          </cell>
          <cell r="B326" t="str">
            <v>MATTERHORN VENTURES/DYNAMIC EF</v>
          </cell>
          <cell r="C326" t="str">
            <v>GBC1</v>
          </cell>
          <cell r="D326" t="str">
            <v>MAURITIUS</v>
          </cell>
          <cell r="E326" t="str">
            <v>OTHER FINANCIAL INSTITUTIONS</v>
          </cell>
        </row>
        <row r="327">
          <cell r="A327" t="str">
            <v>500305</v>
          </cell>
          <cell r="B327" t="str">
            <v>MARIMAR HOLDINGS LTD</v>
          </cell>
          <cell r="C327" t="str">
            <v>GBC1</v>
          </cell>
          <cell r="D327" t="str">
            <v>MAURITIUS</v>
          </cell>
          <cell r="E327" t="str">
            <v>OTHER FINANCIAL INSTITUTIONS</v>
          </cell>
        </row>
        <row r="328">
          <cell r="A328" t="str">
            <v>500306</v>
          </cell>
          <cell r="B328" t="str">
            <v>*KEY_ERR</v>
          </cell>
          <cell r="D328" t="str">
            <v>*KEY_ERR</v>
          </cell>
          <cell r="E328" t="str">
            <v>*KEY_ERR</v>
          </cell>
        </row>
        <row r="329">
          <cell r="A329" t="str">
            <v>500307</v>
          </cell>
          <cell r="B329" t="str">
            <v>*KEY_ERR</v>
          </cell>
          <cell r="D329" t="str">
            <v>*KEY_ERR</v>
          </cell>
          <cell r="E329" t="str">
            <v>*KEY_ERR</v>
          </cell>
        </row>
        <row r="330">
          <cell r="A330" t="str">
            <v>500308</v>
          </cell>
          <cell r="B330" t="str">
            <v>METAPHOR HOLDING COMPANY</v>
          </cell>
          <cell r="C330" t="str">
            <v>GBC2</v>
          </cell>
          <cell r="D330" t="str">
            <v>MAURITIUS</v>
          </cell>
          <cell r="E330" t="str">
            <v>OTHER FINANCIAL INSTITUTIONS</v>
          </cell>
        </row>
        <row r="331">
          <cell r="A331" t="str">
            <v>500309</v>
          </cell>
          <cell r="B331" t="str">
            <v>*KEY_ERR</v>
          </cell>
          <cell r="D331" t="str">
            <v>*KEY_ERR</v>
          </cell>
          <cell r="E331" t="str">
            <v>*KEY_ERR</v>
          </cell>
        </row>
        <row r="332">
          <cell r="A332" t="str">
            <v>500310</v>
          </cell>
          <cell r="B332" t="str">
            <v>METAPHOR INVESTMENT COMPANY</v>
          </cell>
          <cell r="C332" t="str">
            <v>GBC1</v>
          </cell>
          <cell r="D332" t="str">
            <v>MAURITIUS</v>
          </cell>
          <cell r="E332" t="str">
            <v>OTHER FINANCIAL INSTITUTIONS</v>
          </cell>
        </row>
        <row r="333">
          <cell r="A333" t="str">
            <v>500311</v>
          </cell>
          <cell r="B333" t="str">
            <v>CKLB INTERNATIONAL TRUSTEES LT</v>
          </cell>
          <cell r="C333" t="str">
            <v>GBC1</v>
          </cell>
          <cell r="D333" t="str">
            <v>MAURITIUS</v>
          </cell>
          <cell r="E333" t="str">
            <v>OTHER FINANCIAL INSTITUTIONS</v>
          </cell>
        </row>
        <row r="334">
          <cell r="A334" t="str">
            <v>500312</v>
          </cell>
          <cell r="B334" t="str">
            <v>MRS BILKISS MOORAD</v>
          </cell>
          <cell r="C334" t="str">
            <v>P</v>
          </cell>
          <cell r="D334" t="str">
            <v>BOTSWANA</v>
          </cell>
          <cell r="E334" t="str">
            <v>OTHER ADVANCES</v>
          </cell>
        </row>
        <row r="335">
          <cell r="A335" t="str">
            <v>500313</v>
          </cell>
          <cell r="B335" t="str">
            <v>CAPITAL AFRICA WORLDWIDE LTD</v>
          </cell>
          <cell r="C335" t="str">
            <v>GBC1</v>
          </cell>
          <cell r="D335" t="str">
            <v>MAURITIUS</v>
          </cell>
          <cell r="E335" t="str">
            <v>OTHER FINANCIAL INSTITUTIONS</v>
          </cell>
        </row>
        <row r="336">
          <cell r="A336" t="str">
            <v>500314</v>
          </cell>
          <cell r="B336" t="str">
            <v>SNBDC LIMITED</v>
          </cell>
          <cell r="C336" t="str">
            <v>GBC1</v>
          </cell>
          <cell r="D336" t="str">
            <v>MAURITIUS</v>
          </cell>
          <cell r="E336" t="str">
            <v>OTHER FINANCIAL INSTITUTIONS</v>
          </cell>
        </row>
        <row r="337">
          <cell r="A337" t="str">
            <v>500315</v>
          </cell>
          <cell r="B337" t="str">
            <v>GLOBAL GOODRICH CONTROL S.H LT</v>
          </cell>
          <cell r="C337" t="str">
            <v>GBC1</v>
          </cell>
          <cell r="D337" t="str">
            <v>MAURITIUS</v>
          </cell>
          <cell r="E337" t="str">
            <v>OTHER FINANCIAL INSTITUTIONS</v>
          </cell>
        </row>
        <row r="338">
          <cell r="A338" t="str">
            <v>500316</v>
          </cell>
          <cell r="B338" t="str">
            <v>MASCAREIGNES I ENGINEERING LTD</v>
          </cell>
          <cell r="C338" t="str">
            <v>GBC2</v>
          </cell>
          <cell r="D338" t="str">
            <v>MAURITIUS</v>
          </cell>
          <cell r="E338" t="str">
            <v>OTHER FINANCIAL INSTITUTIONS</v>
          </cell>
        </row>
        <row r="339">
          <cell r="A339" t="str">
            <v>500317</v>
          </cell>
          <cell r="B339" t="str">
            <v>*KEY_ERR</v>
          </cell>
          <cell r="D339" t="str">
            <v>*KEY_ERR</v>
          </cell>
          <cell r="E339" t="str">
            <v>*KEY_ERR</v>
          </cell>
        </row>
        <row r="340">
          <cell r="A340" t="str">
            <v>500318</v>
          </cell>
          <cell r="B340" t="str">
            <v>*KEY_ERR</v>
          </cell>
          <cell r="D340" t="str">
            <v>*KEY_ERR</v>
          </cell>
          <cell r="E340" t="str">
            <v>*KEY_ERR</v>
          </cell>
        </row>
        <row r="341">
          <cell r="A341" t="str">
            <v>500319</v>
          </cell>
          <cell r="B341" t="str">
            <v>FIRST DATA(MTIUS)HLDG CO.</v>
          </cell>
          <cell r="C341" t="str">
            <v>GBC1</v>
          </cell>
          <cell r="D341" t="str">
            <v>MAURITIUS</v>
          </cell>
          <cell r="E341" t="str">
            <v>OTHER FINANCIAL INSTITUTIONS</v>
          </cell>
        </row>
        <row r="342">
          <cell r="A342" t="str">
            <v>500320</v>
          </cell>
          <cell r="B342" t="str">
            <v>BROUGHTON INVESTMENTS LTD</v>
          </cell>
          <cell r="C342" t="str">
            <v>GBC1</v>
          </cell>
          <cell r="D342" t="str">
            <v>MAURITIUS</v>
          </cell>
          <cell r="E342" t="str">
            <v>OTHER FINANCIAL INSTITUTIONS</v>
          </cell>
        </row>
        <row r="343">
          <cell r="A343" t="str">
            <v>500321</v>
          </cell>
          <cell r="B343" t="str">
            <v>*KEY_ERR</v>
          </cell>
          <cell r="D343" t="str">
            <v>*KEY_ERR</v>
          </cell>
          <cell r="E343" t="str">
            <v>*KEY_ERR</v>
          </cell>
        </row>
        <row r="344">
          <cell r="A344" t="str">
            <v>500322</v>
          </cell>
          <cell r="B344" t="str">
            <v>TMS GROUP LTD</v>
          </cell>
          <cell r="C344" t="str">
            <v>GBC1</v>
          </cell>
          <cell r="D344" t="str">
            <v>MAURITIUS</v>
          </cell>
          <cell r="E344" t="str">
            <v>OTHER FINANCIAL INSTITUTIONS</v>
          </cell>
        </row>
        <row r="345">
          <cell r="A345" t="str">
            <v>500323</v>
          </cell>
          <cell r="B345" t="str">
            <v>MRS MUNIRA MAHOMED</v>
          </cell>
          <cell r="C345" t="str">
            <v>P</v>
          </cell>
          <cell r="D345" t="str">
            <v>BOTSWANA</v>
          </cell>
          <cell r="E345" t="str">
            <v>OTHER ADVANCES</v>
          </cell>
        </row>
        <row r="346">
          <cell r="A346" t="str">
            <v>500324</v>
          </cell>
          <cell r="B346" t="str">
            <v>BL TRSUTEES (MAURITIUS) LTD</v>
          </cell>
          <cell r="C346" t="str">
            <v>GBC1</v>
          </cell>
          <cell r="D346" t="str">
            <v>MAURITIUS</v>
          </cell>
          <cell r="E346" t="str">
            <v>OTHER FINANCIAL INSTITUTIONS</v>
          </cell>
        </row>
        <row r="347">
          <cell r="A347" t="str">
            <v>500325</v>
          </cell>
          <cell r="B347" t="str">
            <v>TRIPLE M INVESTMENTS LTD</v>
          </cell>
          <cell r="C347" t="str">
            <v>GBC1</v>
          </cell>
          <cell r="D347" t="str">
            <v>MAURITIUS</v>
          </cell>
          <cell r="E347" t="str">
            <v>OTHER FINANCIAL INSTITUTIONS</v>
          </cell>
        </row>
        <row r="348">
          <cell r="A348" t="str">
            <v>500326</v>
          </cell>
          <cell r="B348" t="str">
            <v>ZODIAC ADV AND CONS SERVICES</v>
          </cell>
          <cell r="C348" t="str">
            <v>F</v>
          </cell>
          <cell r="D348" t="str">
            <v>BRITISH VIRGIN ISLANDS</v>
          </cell>
          <cell r="E348" t="str">
            <v>OTHER FINANCIAL INSTITUTIONS</v>
          </cell>
        </row>
        <row r="349">
          <cell r="A349" t="str">
            <v>500327</v>
          </cell>
          <cell r="B349" t="str">
            <v>QUAN CONSULT LTD</v>
          </cell>
          <cell r="C349" t="str">
            <v>GBC2</v>
          </cell>
          <cell r="D349" t="str">
            <v>MAURITIUS</v>
          </cell>
          <cell r="E349" t="str">
            <v>OTHER FINANCIAL INSTITUTIONS</v>
          </cell>
        </row>
        <row r="350">
          <cell r="A350" t="str">
            <v>500328</v>
          </cell>
          <cell r="B350" t="str">
            <v>G &amp; C CORPORATION</v>
          </cell>
          <cell r="C350" t="str">
            <v>GBC1</v>
          </cell>
          <cell r="D350" t="str">
            <v>MAURITIUS</v>
          </cell>
          <cell r="E350" t="str">
            <v>OTHER FINANCIAL INSTITUTIONS</v>
          </cell>
        </row>
        <row r="351">
          <cell r="A351" t="str">
            <v>500329</v>
          </cell>
          <cell r="B351" t="str">
            <v>ANSET AFRICA LTD</v>
          </cell>
          <cell r="D351" t="str">
            <v>Coding Error</v>
          </cell>
          <cell r="E351" t="str">
            <v>Coding Error</v>
          </cell>
        </row>
        <row r="352">
          <cell r="A352" t="str">
            <v>500330</v>
          </cell>
          <cell r="B352" t="str">
            <v>LUMINOR INSURANCE SETTLEMENT</v>
          </cell>
          <cell r="C352" t="str">
            <v>OT</v>
          </cell>
          <cell r="D352" t="str">
            <v>MAURITIUS</v>
          </cell>
          <cell r="E352" t="str">
            <v>OTHER FINANCIAL INSTITUTIONS</v>
          </cell>
        </row>
        <row r="353">
          <cell r="A353" t="str">
            <v>500331</v>
          </cell>
          <cell r="B353" t="str">
            <v>*KEY_ERR</v>
          </cell>
          <cell r="D353" t="str">
            <v>*KEY_ERR</v>
          </cell>
          <cell r="E353" t="str">
            <v>*KEY_ERR</v>
          </cell>
        </row>
        <row r="354">
          <cell r="A354" t="str">
            <v>500332</v>
          </cell>
          <cell r="B354" t="str">
            <v>*KEY_ERR</v>
          </cell>
          <cell r="D354" t="str">
            <v>*KEY_ERR</v>
          </cell>
          <cell r="E354" t="str">
            <v>*KEY_ERR</v>
          </cell>
        </row>
        <row r="355">
          <cell r="A355" t="str">
            <v>500333</v>
          </cell>
          <cell r="B355" t="str">
            <v>*KEY_ERR</v>
          </cell>
          <cell r="D355" t="str">
            <v>*KEY_ERR</v>
          </cell>
          <cell r="E355" t="str">
            <v>*KEY_ERR</v>
          </cell>
        </row>
        <row r="356">
          <cell r="A356" t="str">
            <v>500334</v>
          </cell>
          <cell r="B356" t="str">
            <v>METAL PACKAGING CO LIMITED</v>
          </cell>
          <cell r="C356" t="str">
            <v>L</v>
          </cell>
          <cell r="D356" t="str">
            <v>MAURITIUS</v>
          </cell>
          <cell r="E356" t="str">
            <v>OTHER FINANCIAL INSTITUTIONS</v>
          </cell>
        </row>
        <row r="357">
          <cell r="A357" t="str">
            <v>500335</v>
          </cell>
          <cell r="B357" t="str">
            <v>CAMBRIDGE SERVICES LTD</v>
          </cell>
          <cell r="C357" t="str">
            <v>GBC2</v>
          </cell>
          <cell r="D357" t="str">
            <v>MAURITIUS</v>
          </cell>
          <cell r="E357" t="str">
            <v>OTHER FINANCIAL INSTITUTIONS</v>
          </cell>
        </row>
        <row r="358">
          <cell r="A358" t="str">
            <v>500336</v>
          </cell>
          <cell r="B358" t="str">
            <v>XATON LIMITED</v>
          </cell>
          <cell r="C358" t="str">
            <v>GBC1</v>
          </cell>
          <cell r="D358" t="str">
            <v>MAURITIUS</v>
          </cell>
          <cell r="E358" t="str">
            <v>OTHER FINANCIAL INSTITUTIONS</v>
          </cell>
        </row>
        <row r="359">
          <cell r="A359" t="str">
            <v>500337</v>
          </cell>
          <cell r="B359" t="str">
            <v>*KEY_ERR</v>
          </cell>
          <cell r="D359" t="str">
            <v>*KEY_ERR</v>
          </cell>
          <cell r="E359" t="str">
            <v>*KEY_ERR</v>
          </cell>
        </row>
        <row r="360">
          <cell r="A360" t="str">
            <v>500338</v>
          </cell>
          <cell r="B360" t="str">
            <v>*KEY_ERR</v>
          </cell>
          <cell r="D360" t="str">
            <v>*KEY_ERR</v>
          </cell>
          <cell r="E360" t="str">
            <v>*KEY_ERR</v>
          </cell>
        </row>
        <row r="361">
          <cell r="A361" t="str">
            <v>500339</v>
          </cell>
          <cell r="B361" t="str">
            <v>MR STEPHEN AND MRS K.PETERS</v>
          </cell>
          <cell r="C361" t="str">
            <v>P</v>
          </cell>
          <cell r="D361" t="str">
            <v>SOUTH AFRICA</v>
          </cell>
          <cell r="E361" t="str">
            <v>OTHER ADVANCES</v>
          </cell>
        </row>
        <row r="362">
          <cell r="A362" t="str">
            <v>500340</v>
          </cell>
          <cell r="B362" t="str">
            <v>GLENCORE COAL(MTIUS)LIMITED</v>
          </cell>
          <cell r="C362" t="str">
            <v>GBC1</v>
          </cell>
          <cell r="D362" t="str">
            <v>MAURITIUS</v>
          </cell>
          <cell r="E362" t="str">
            <v>OTHER FINANCIAL INSTITUTIONS</v>
          </cell>
        </row>
        <row r="363">
          <cell r="A363" t="str">
            <v>500341</v>
          </cell>
          <cell r="B363" t="str">
            <v>HERTLEY BRENT INTERNATIONAL</v>
          </cell>
          <cell r="C363" t="str">
            <v>GBC2</v>
          </cell>
          <cell r="D363" t="str">
            <v>MAURITIUS</v>
          </cell>
          <cell r="E363" t="str">
            <v>OTHER FINANCIAL INSTITUTIONS</v>
          </cell>
        </row>
        <row r="364">
          <cell r="A364" t="str">
            <v>500342</v>
          </cell>
          <cell r="B364" t="str">
            <v>CROY MANAGEMENT LIMITED</v>
          </cell>
          <cell r="C364" t="str">
            <v>GBC2</v>
          </cell>
          <cell r="D364" t="str">
            <v>MAURITIUS</v>
          </cell>
          <cell r="E364" t="str">
            <v>OTHER FINANCIAL INSTITUTIONS</v>
          </cell>
        </row>
        <row r="365">
          <cell r="A365" t="str">
            <v>500343</v>
          </cell>
          <cell r="B365" t="str">
            <v>DINARD TRUSTEES LIMITED</v>
          </cell>
          <cell r="C365" t="str">
            <v>GBC1</v>
          </cell>
          <cell r="D365" t="str">
            <v>MAURITIUS</v>
          </cell>
          <cell r="E365" t="str">
            <v>OTHER FINANCIAL INSTITUTIONS</v>
          </cell>
        </row>
        <row r="366">
          <cell r="A366" t="str">
            <v>500344</v>
          </cell>
          <cell r="B366" t="str">
            <v>STEWARDS (INTERNATIONAL) LTD</v>
          </cell>
          <cell r="C366" t="str">
            <v>GBC1</v>
          </cell>
          <cell r="D366" t="str">
            <v>MAURITIUS</v>
          </cell>
          <cell r="E366" t="str">
            <v>OTHER FINANCIAL INSTITUTIONS</v>
          </cell>
        </row>
        <row r="367">
          <cell r="A367" t="str">
            <v>500345</v>
          </cell>
          <cell r="B367" t="str">
            <v>INDIAN &amp; PACIFIC OCEANS F.T LT</v>
          </cell>
          <cell r="C367" t="str">
            <v>GBC2</v>
          </cell>
          <cell r="D367" t="str">
            <v>MAURITIUS</v>
          </cell>
          <cell r="E367" t="str">
            <v>OTHER FINANCIAL INSTITUTIONS</v>
          </cell>
        </row>
        <row r="368">
          <cell r="A368" t="str">
            <v>500346</v>
          </cell>
          <cell r="B368" t="str">
            <v>MR M AND MRS J HORNBY</v>
          </cell>
          <cell r="C368" t="str">
            <v>P</v>
          </cell>
          <cell r="D368" t="str">
            <v>SOUTH AFRICA</v>
          </cell>
          <cell r="E368" t="str">
            <v>OTHER ADVANCES</v>
          </cell>
        </row>
        <row r="369">
          <cell r="A369" t="str">
            <v>500347</v>
          </cell>
          <cell r="B369" t="str">
            <v>MIC 1 LIMITED</v>
          </cell>
          <cell r="C369" t="str">
            <v>GBC2</v>
          </cell>
          <cell r="D369" t="str">
            <v>MAURITIUS</v>
          </cell>
          <cell r="E369" t="str">
            <v>OTHER FINANCIAL INSTITUTIONS</v>
          </cell>
        </row>
        <row r="370">
          <cell r="A370" t="str">
            <v>500348</v>
          </cell>
          <cell r="B370" t="str">
            <v>PEG LIMITED</v>
          </cell>
          <cell r="C370" t="str">
            <v>GBC2</v>
          </cell>
          <cell r="D370" t="str">
            <v>MAURITIUS</v>
          </cell>
          <cell r="E370" t="str">
            <v>OTHER FINANCIAL INSTITUTIONS</v>
          </cell>
        </row>
        <row r="371">
          <cell r="A371" t="str">
            <v>500349</v>
          </cell>
          <cell r="B371" t="str">
            <v>MR R.C &amp; MRS MAXINE A.WICKS</v>
          </cell>
          <cell r="C371" t="str">
            <v>P</v>
          </cell>
          <cell r="D371" t="str">
            <v>SOUTH AFRICA</v>
          </cell>
          <cell r="E371" t="str">
            <v>OTHER ADVANCES</v>
          </cell>
        </row>
        <row r="372">
          <cell r="A372" t="str">
            <v>500350</v>
          </cell>
          <cell r="B372" t="str">
            <v>MR R M AND MRS K A JAMIESON</v>
          </cell>
          <cell r="C372" t="str">
            <v>P</v>
          </cell>
          <cell r="D372" t="str">
            <v>EIRE</v>
          </cell>
          <cell r="E372" t="str">
            <v>OTHER ADVANCES</v>
          </cell>
        </row>
        <row r="373">
          <cell r="A373" t="str">
            <v>500351</v>
          </cell>
          <cell r="B373" t="str">
            <v>GAP HOLDINGS PLC</v>
          </cell>
          <cell r="C373" t="str">
            <v>F</v>
          </cell>
          <cell r="D373" t="str">
            <v>BRITISH VIRGIN ISLANDS</v>
          </cell>
          <cell r="E373" t="str">
            <v>OTHER FINANCIAL INSTITUTIONS</v>
          </cell>
        </row>
        <row r="374">
          <cell r="A374" t="str">
            <v>500352</v>
          </cell>
          <cell r="B374" t="str">
            <v>STEWARDS (INTL) LTD-CLIENTS'AC</v>
          </cell>
          <cell r="C374" t="str">
            <v>GBC1</v>
          </cell>
          <cell r="D374" t="str">
            <v>Coding Error</v>
          </cell>
          <cell r="E374" t="str">
            <v>Coding Error</v>
          </cell>
        </row>
        <row r="375">
          <cell r="A375" t="str">
            <v>500353</v>
          </cell>
          <cell r="B375" t="str">
            <v>*KEY_ERR</v>
          </cell>
          <cell r="D375" t="str">
            <v>*KEY_ERR</v>
          </cell>
          <cell r="E375" t="str">
            <v>*KEY_ERR</v>
          </cell>
        </row>
        <row r="376">
          <cell r="A376" t="str">
            <v>500354</v>
          </cell>
          <cell r="B376" t="str">
            <v>MIC 3 LIMITED</v>
          </cell>
          <cell r="C376" t="str">
            <v>GBC2</v>
          </cell>
          <cell r="D376" t="str">
            <v>MAURITIUS</v>
          </cell>
          <cell r="E376" t="str">
            <v>OTHER FINANCIAL INSTITUTIONS</v>
          </cell>
        </row>
        <row r="377">
          <cell r="A377" t="str">
            <v>500355</v>
          </cell>
          <cell r="B377" t="str">
            <v>MRS VALERIE DAWN METCALFE</v>
          </cell>
          <cell r="C377" t="str">
            <v>P</v>
          </cell>
          <cell r="D377" t="str">
            <v>SOUTH AFRICA</v>
          </cell>
          <cell r="E377" t="str">
            <v>OTHER ADVANCES</v>
          </cell>
        </row>
        <row r="378">
          <cell r="A378" t="str">
            <v>500356</v>
          </cell>
          <cell r="B378" t="str">
            <v>MIC 4 LIMITED</v>
          </cell>
          <cell r="C378" t="str">
            <v>GBC2</v>
          </cell>
          <cell r="D378" t="str">
            <v>MAURITIUS</v>
          </cell>
          <cell r="E378" t="str">
            <v>OTHER FINANCIAL INSTITUTIONS</v>
          </cell>
        </row>
        <row r="379">
          <cell r="A379" t="str">
            <v>500357</v>
          </cell>
          <cell r="B379" t="str">
            <v>MIC 5 LIMITED</v>
          </cell>
          <cell r="C379" t="str">
            <v>GBC2</v>
          </cell>
          <cell r="D379" t="str">
            <v>MAURITIUS</v>
          </cell>
          <cell r="E379" t="str">
            <v>OTHER FINANCIAL INSTITUTIONS</v>
          </cell>
        </row>
        <row r="380">
          <cell r="A380" t="str">
            <v>500358</v>
          </cell>
          <cell r="B380" t="str">
            <v>MIC 2 LIMITED</v>
          </cell>
          <cell r="C380" t="str">
            <v>GBC2</v>
          </cell>
          <cell r="D380" t="str">
            <v>MAURITIUS</v>
          </cell>
          <cell r="E380" t="str">
            <v>OTHER FINANCIAL INSTITUTIONS</v>
          </cell>
        </row>
        <row r="381">
          <cell r="A381" t="str">
            <v>500359</v>
          </cell>
          <cell r="B381" t="str">
            <v>MIC 9 LIMITED</v>
          </cell>
          <cell r="C381" t="str">
            <v>GBC2</v>
          </cell>
          <cell r="D381" t="str">
            <v>MAURITIUS</v>
          </cell>
          <cell r="E381" t="str">
            <v>OTHER FINANCIAL INSTITUTIONS</v>
          </cell>
        </row>
        <row r="382">
          <cell r="A382" t="str">
            <v>500360</v>
          </cell>
          <cell r="B382" t="str">
            <v>BL TRUSTEES (MAURITIUS) LTD</v>
          </cell>
          <cell r="C382" t="str">
            <v>GBC1</v>
          </cell>
          <cell r="D382" t="str">
            <v>MAURITIUS</v>
          </cell>
          <cell r="E382" t="str">
            <v>OTHER FINANCIAL INSTITUTIONS</v>
          </cell>
        </row>
        <row r="383">
          <cell r="A383" t="str">
            <v>500361</v>
          </cell>
          <cell r="B383" t="str">
            <v>*KEY_ERR</v>
          </cell>
          <cell r="D383" t="str">
            <v>*KEY_ERR</v>
          </cell>
          <cell r="E383" t="str">
            <v>*KEY_ERR</v>
          </cell>
        </row>
        <row r="384">
          <cell r="A384" t="str">
            <v>500362</v>
          </cell>
          <cell r="B384" t="str">
            <v>M/S HUINCK DOMINIQUE A.K</v>
          </cell>
          <cell r="C384" t="str">
            <v>P</v>
          </cell>
          <cell r="D384" t="str">
            <v>NETHERLANDS</v>
          </cell>
          <cell r="E384" t="str">
            <v>OTHER ADVANCES</v>
          </cell>
        </row>
        <row r="385">
          <cell r="A385" t="str">
            <v>500363</v>
          </cell>
          <cell r="B385" t="str">
            <v>MR HUINCK VINCENT W.LODEWIJK</v>
          </cell>
          <cell r="C385" t="str">
            <v>P</v>
          </cell>
          <cell r="D385" t="str">
            <v>NETHERLANDS</v>
          </cell>
          <cell r="E385" t="str">
            <v>OTHER ADVANCES</v>
          </cell>
        </row>
        <row r="386">
          <cell r="A386" t="str">
            <v>500364</v>
          </cell>
          <cell r="B386" t="str">
            <v>THE LAETANS CORPORATION</v>
          </cell>
          <cell r="D386" t="str">
            <v>MAURITIUS</v>
          </cell>
          <cell r="E386" t="str">
            <v>OTHER FINANCIAL INSTITUTIONS</v>
          </cell>
        </row>
        <row r="387">
          <cell r="A387" t="str">
            <v>500365</v>
          </cell>
          <cell r="B387" t="str">
            <v>*KEY_ERR</v>
          </cell>
          <cell r="D387" t="str">
            <v>*KEY_ERR</v>
          </cell>
          <cell r="E387" t="str">
            <v>*KEY_ERR</v>
          </cell>
        </row>
        <row r="388">
          <cell r="A388" t="str">
            <v>500366</v>
          </cell>
          <cell r="B388" t="str">
            <v>ITL TTEE FOR THE MTIUS WATER T</v>
          </cell>
          <cell r="C388" t="str">
            <v>OT</v>
          </cell>
          <cell r="D388" t="str">
            <v>MAURITIUS</v>
          </cell>
          <cell r="E388" t="str">
            <v>OTHER FINANCIAL INSTITUTIONS</v>
          </cell>
        </row>
        <row r="389">
          <cell r="A389" t="str">
            <v>500367</v>
          </cell>
          <cell r="B389" t="str">
            <v>FT CAPITAL LIMITED</v>
          </cell>
          <cell r="C389" t="str">
            <v>GBC1</v>
          </cell>
          <cell r="D389" t="str">
            <v>MAURITIUS</v>
          </cell>
          <cell r="E389" t="str">
            <v>OTHER FINANCIAL INSTITUTIONS</v>
          </cell>
        </row>
        <row r="390">
          <cell r="A390" t="str">
            <v>500368</v>
          </cell>
          <cell r="B390" t="str">
            <v>FEDERAL TRUST(MAURITIUS)LTD</v>
          </cell>
          <cell r="C390" t="str">
            <v>M</v>
          </cell>
          <cell r="D390" t="str">
            <v>MAURITIUS</v>
          </cell>
          <cell r="E390" t="str">
            <v>OTHER FINANCIAL INSTITUTIONS</v>
          </cell>
        </row>
        <row r="391">
          <cell r="A391" t="str">
            <v>500369</v>
          </cell>
          <cell r="B391" t="str">
            <v>*KEY_ERR</v>
          </cell>
          <cell r="D391" t="str">
            <v>*KEY_ERR</v>
          </cell>
          <cell r="E391" t="str">
            <v>*KEY_ERR</v>
          </cell>
        </row>
        <row r="392">
          <cell r="A392" t="str">
            <v>500370</v>
          </cell>
          <cell r="B392" t="str">
            <v>MR HUINCK PHILIPPE H.JAN</v>
          </cell>
          <cell r="C392" t="str">
            <v>P</v>
          </cell>
          <cell r="D392" t="str">
            <v>SINGAPORE</v>
          </cell>
          <cell r="E392" t="str">
            <v>OTHER ADVANCES</v>
          </cell>
        </row>
        <row r="393">
          <cell r="A393" t="str">
            <v>500371</v>
          </cell>
          <cell r="B393" t="str">
            <v>MICHAEL MOORS SETTLEMENT</v>
          </cell>
          <cell r="C393" t="str">
            <v>OT</v>
          </cell>
          <cell r="D393" t="str">
            <v>MAURITIUS</v>
          </cell>
          <cell r="E393" t="str">
            <v>OTHER FINANCIAL INSTITUTIONS</v>
          </cell>
        </row>
        <row r="394">
          <cell r="A394" t="str">
            <v>500372</v>
          </cell>
          <cell r="B394" t="str">
            <v>SHINGI  INVESTMENTS</v>
          </cell>
          <cell r="C394" t="str">
            <v>GBC2</v>
          </cell>
          <cell r="D394" t="str">
            <v>MAURITIUS</v>
          </cell>
          <cell r="E394" t="str">
            <v>OTHER FINANCIAL INSTITUTIONS</v>
          </cell>
        </row>
        <row r="395">
          <cell r="A395" t="str">
            <v>500373</v>
          </cell>
          <cell r="B395" t="str">
            <v>PAKALY INVESTMENTS LIMITED</v>
          </cell>
          <cell r="D395" t="str">
            <v>MAURITIUS</v>
          </cell>
          <cell r="E395" t="str">
            <v>OTHER FINANCIAL INSTITUTIONS</v>
          </cell>
        </row>
        <row r="396">
          <cell r="A396" t="str">
            <v>500374</v>
          </cell>
          <cell r="B396" t="str">
            <v>FEDERAL FIN.(MTIUS)LTD-ESCROW</v>
          </cell>
          <cell r="C396" t="str">
            <v>GBC1</v>
          </cell>
          <cell r="D396" t="str">
            <v>MAURITIUS</v>
          </cell>
          <cell r="E396" t="str">
            <v>OTHER FINANCIAL INSTITUTIONS</v>
          </cell>
        </row>
        <row r="397">
          <cell r="A397" t="str">
            <v>500375</v>
          </cell>
          <cell r="B397" t="str">
            <v>DR LEON ALEXANDRE &amp; MRS DUMAS</v>
          </cell>
          <cell r="C397" t="str">
            <v>P</v>
          </cell>
          <cell r="D397" t="str">
            <v>SOUTH AFRICA</v>
          </cell>
          <cell r="E397" t="str">
            <v>OTHER ADVANCES</v>
          </cell>
        </row>
        <row r="398">
          <cell r="A398" t="str">
            <v>500376</v>
          </cell>
          <cell r="B398" t="str">
            <v>LUDOCA LIMITED</v>
          </cell>
          <cell r="C398" t="str">
            <v>GBC1</v>
          </cell>
          <cell r="D398" t="str">
            <v>MAURITIUS</v>
          </cell>
          <cell r="E398" t="str">
            <v>OTHER FINANCIAL INSTITUTIONS</v>
          </cell>
        </row>
        <row r="399">
          <cell r="A399" t="str">
            <v>500377</v>
          </cell>
          <cell r="B399" t="str">
            <v>CIEL DE CHINE LTD</v>
          </cell>
          <cell r="C399" t="str">
            <v>GBC2</v>
          </cell>
          <cell r="D399" t="str">
            <v>MAURITIUS</v>
          </cell>
          <cell r="E399" t="str">
            <v>OTHER FINANCIAL INSTITUTIONS</v>
          </cell>
        </row>
        <row r="400">
          <cell r="A400" t="str">
            <v>500378</v>
          </cell>
          <cell r="B400" t="str">
            <v>FLEXIBREAKS INL(HOLDINGS)LTD</v>
          </cell>
          <cell r="C400" t="str">
            <v>GBC2</v>
          </cell>
          <cell r="D400" t="str">
            <v>MAURITIUS</v>
          </cell>
          <cell r="E400" t="str">
            <v>OTHER FINANCIAL INSTITUTIONS</v>
          </cell>
        </row>
        <row r="401">
          <cell r="A401" t="str">
            <v>500379</v>
          </cell>
          <cell r="B401" t="str">
            <v>STEWART INTL (HOLDINGS)LTD</v>
          </cell>
          <cell r="C401" t="str">
            <v>GBC2</v>
          </cell>
          <cell r="D401" t="str">
            <v>MAURITIUS</v>
          </cell>
          <cell r="E401" t="str">
            <v>OTHER FINANCIAL INSTITUTIONS</v>
          </cell>
        </row>
        <row r="402">
          <cell r="A402" t="str">
            <v>500380</v>
          </cell>
          <cell r="B402" t="str">
            <v>ART CONSULTANTS LIMITED.</v>
          </cell>
          <cell r="C402" t="str">
            <v>GBC2</v>
          </cell>
          <cell r="D402" t="str">
            <v>MAURITIUS</v>
          </cell>
          <cell r="E402" t="str">
            <v>OTHER FINANCIAL INSTITUTIONS</v>
          </cell>
        </row>
        <row r="403">
          <cell r="A403" t="str">
            <v>500381</v>
          </cell>
          <cell r="B403" t="str">
            <v>WYDAH INTERNATIONAL INV. LTD</v>
          </cell>
          <cell r="C403" t="str">
            <v>GBC2</v>
          </cell>
          <cell r="D403" t="str">
            <v>MAURITIUS</v>
          </cell>
          <cell r="E403" t="str">
            <v>OTHER FINANCIAL INSTITUTIONS</v>
          </cell>
        </row>
        <row r="404">
          <cell r="A404" t="str">
            <v>500382</v>
          </cell>
          <cell r="B404" t="str">
            <v>*KEY_ERR</v>
          </cell>
          <cell r="D404" t="str">
            <v>*KEY_ERR</v>
          </cell>
          <cell r="E404" t="str">
            <v>*KEY_ERR</v>
          </cell>
        </row>
        <row r="405">
          <cell r="A405" t="str">
            <v>500383</v>
          </cell>
          <cell r="B405" t="str">
            <v>MR HARRY BENTEL</v>
          </cell>
          <cell r="C405" t="str">
            <v>P</v>
          </cell>
          <cell r="D405" t="str">
            <v>SOUTH AFRICA</v>
          </cell>
          <cell r="E405" t="str">
            <v>OTHER ADVANCES</v>
          </cell>
        </row>
        <row r="406">
          <cell r="A406" t="str">
            <v>500384</v>
          </cell>
          <cell r="B406" t="str">
            <v>*KEY_ERR</v>
          </cell>
          <cell r="D406" t="str">
            <v>*KEY_ERR</v>
          </cell>
          <cell r="E406" t="str">
            <v>*KEY_ERR</v>
          </cell>
        </row>
        <row r="407">
          <cell r="A407" t="str">
            <v>500385</v>
          </cell>
          <cell r="B407" t="str">
            <v>MIC 6 LIMITED</v>
          </cell>
          <cell r="C407" t="str">
            <v>GBc2</v>
          </cell>
          <cell r="D407" t="str">
            <v>MAURITIUS</v>
          </cell>
          <cell r="E407" t="str">
            <v>OTHER FINANCIAL INSTITUTIONS</v>
          </cell>
        </row>
        <row r="408">
          <cell r="A408" t="str">
            <v>500386</v>
          </cell>
          <cell r="B408" t="str">
            <v>LUCRE INTL TRUSTEE-INCOME AC</v>
          </cell>
          <cell r="C408" t="str">
            <v>M</v>
          </cell>
          <cell r="D408" t="str">
            <v>MAURITIUS</v>
          </cell>
          <cell r="E408" t="str">
            <v>OTHER FINANCIAL INSTITUTIONS</v>
          </cell>
        </row>
        <row r="409">
          <cell r="A409" t="str">
            <v>500387</v>
          </cell>
          <cell r="B409" t="str">
            <v>LUCRE INTL TRUSTEE CO. LTD</v>
          </cell>
          <cell r="C409" t="str">
            <v>M</v>
          </cell>
          <cell r="D409" t="str">
            <v>MAURITIUS</v>
          </cell>
          <cell r="E409" t="str">
            <v>OTHER FINANCIAL INSTITUTIONS</v>
          </cell>
        </row>
        <row r="410">
          <cell r="A410" t="str">
            <v>500388</v>
          </cell>
          <cell r="B410" t="str">
            <v>MIC 7 LIMITED</v>
          </cell>
          <cell r="C410" t="str">
            <v>GBC2</v>
          </cell>
          <cell r="D410" t="str">
            <v>MAURITIUS</v>
          </cell>
          <cell r="E410" t="str">
            <v>OTHER FINANCIAL INSTITUTIONS</v>
          </cell>
        </row>
        <row r="411">
          <cell r="A411" t="str">
            <v>500389</v>
          </cell>
          <cell r="B411" t="str">
            <v>SINTEX OVERSEAS(MTIUS)LTD</v>
          </cell>
          <cell r="C411" t="str">
            <v>GBC1</v>
          </cell>
          <cell r="D411" t="str">
            <v>MAURITIUS</v>
          </cell>
          <cell r="E411" t="str">
            <v>OTHER FINANCIAL INSTITUTIONS</v>
          </cell>
        </row>
        <row r="412">
          <cell r="A412" t="str">
            <v>500390</v>
          </cell>
          <cell r="B412" t="str">
            <v>BL TRUSTEES LIMITED</v>
          </cell>
          <cell r="C412" t="str">
            <v>OT</v>
          </cell>
          <cell r="D412" t="str">
            <v>MAURITIUS</v>
          </cell>
          <cell r="E412" t="str">
            <v>OTHER FINANCIAL INSTITUTIONS</v>
          </cell>
        </row>
        <row r="413">
          <cell r="A413" t="str">
            <v>500391</v>
          </cell>
          <cell r="B413" t="str">
            <v>FC TECHNOLOGIES</v>
          </cell>
          <cell r="C413" t="str">
            <v>GBC2</v>
          </cell>
          <cell r="D413" t="str">
            <v>MAURITIUS</v>
          </cell>
          <cell r="E413" t="str">
            <v>OTHER FINANCIAL INSTITUTIONS</v>
          </cell>
        </row>
        <row r="414">
          <cell r="A414" t="str">
            <v>500392</v>
          </cell>
          <cell r="B414" t="str">
            <v>*KEY_ERR</v>
          </cell>
          <cell r="D414" t="str">
            <v>*KEY_ERR</v>
          </cell>
          <cell r="E414" t="str">
            <v>*KEY_ERR</v>
          </cell>
        </row>
        <row r="415">
          <cell r="A415" t="str">
            <v>500393</v>
          </cell>
          <cell r="B415" t="str">
            <v>*KEY_ERR</v>
          </cell>
          <cell r="D415" t="str">
            <v>*KEY_ERR</v>
          </cell>
          <cell r="E415" t="str">
            <v>*KEY_ERR</v>
          </cell>
        </row>
        <row r="416">
          <cell r="A416" t="str">
            <v>500394</v>
          </cell>
          <cell r="B416" t="str">
            <v>ALPHA RECOVERY OPERATIONS LTD</v>
          </cell>
          <cell r="D416" t="str">
            <v>MAURITIUS</v>
          </cell>
          <cell r="E416" t="str">
            <v>OTHER FINANCIAL INSTITUTIONS</v>
          </cell>
        </row>
        <row r="417">
          <cell r="A417" t="str">
            <v>500395</v>
          </cell>
          <cell r="B417" t="str">
            <v>OMEGA RECOVERY OPERATIONS LTD</v>
          </cell>
          <cell r="C417" t="str">
            <v>GBC1</v>
          </cell>
          <cell r="D417" t="str">
            <v>MAURITIUS</v>
          </cell>
          <cell r="E417" t="str">
            <v>OTHER FINANCIAL INSTITUTIONS</v>
          </cell>
        </row>
        <row r="418">
          <cell r="A418" t="str">
            <v>500396</v>
          </cell>
          <cell r="B418" t="str">
            <v>ALPHA RECOVERY HOLDINGS LTD</v>
          </cell>
          <cell r="D418" t="str">
            <v>MAURITIUS</v>
          </cell>
          <cell r="E418" t="str">
            <v>OTHER FINANCIAL INSTITUTIONS</v>
          </cell>
        </row>
        <row r="419">
          <cell r="A419" t="str">
            <v>500397</v>
          </cell>
          <cell r="B419" t="str">
            <v>OMEGA RECOVERY HOLDINGS LTD</v>
          </cell>
          <cell r="D419" t="str">
            <v>MAURITIUS</v>
          </cell>
          <cell r="E419" t="str">
            <v>OTHER FINANCIAL INSTITUTIONS</v>
          </cell>
        </row>
        <row r="420">
          <cell r="A420" t="str">
            <v>500398</v>
          </cell>
          <cell r="B420" t="str">
            <v>*KEY_ERR</v>
          </cell>
          <cell r="D420" t="str">
            <v>*KEY_ERR</v>
          </cell>
          <cell r="E420" t="str">
            <v>*KEY_ERR</v>
          </cell>
        </row>
        <row r="421">
          <cell r="A421" t="str">
            <v>500399</v>
          </cell>
          <cell r="B421" t="str">
            <v>THE ELVEE(HONG KONG)TRUST</v>
          </cell>
          <cell r="C421" t="str">
            <v>OT</v>
          </cell>
          <cell r="D421" t="str">
            <v>MAURITIUS</v>
          </cell>
          <cell r="E421" t="str">
            <v>OTHER FINANCIAL INSTITUTIONS</v>
          </cell>
        </row>
        <row r="422">
          <cell r="A422" t="str">
            <v>500400</v>
          </cell>
          <cell r="B422" t="str">
            <v>SOUTHERN RESOURCES INC</v>
          </cell>
          <cell r="C422" t="str">
            <v>f</v>
          </cell>
          <cell r="D422" t="str">
            <v>BRITISH VIRGIN ISLANDS</v>
          </cell>
          <cell r="E422" t="str">
            <v>OTHER FINANCIAL INSTITUTIONS</v>
          </cell>
        </row>
        <row r="423">
          <cell r="A423" t="str">
            <v>500401</v>
          </cell>
          <cell r="B423" t="str">
            <v>MIC 8 LIMITED</v>
          </cell>
          <cell r="C423" t="str">
            <v>GBC2</v>
          </cell>
          <cell r="D423" t="str">
            <v>MAURITIUS</v>
          </cell>
          <cell r="E423" t="str">
            <v>OTHER FINANCIAL INSTITUTIONS</v>
          </cell>
        </row>
        <row r="424">
          <cell r="A424" t="str">
            <v>500402</v>
          </cell>
          <cell r="B424" t="str">
            <v>MIC 10 LIMITED</v>
          </cell>
          <cell r="C424" t="str">
            <v>GBC2</v>
          </cell>
          <cell r="D424" t="str">
            <v>MAURITIUS</v>
          </cell>
          <cell r="E424" t="str">
            <v>OTHER FINANCIAL INSTITUTIONS</v>
          </cell>
        </row>
        <row r="425">
          <cell r="A425" t="str">
            <v>500403</v>
          </cell>
          <cell r="B425" t="str">
            <v>USAHA GEDUNG BIMAN FIN BV</v>
          </cell>
          <cell r="C425" t="str">
            <v>GBC1</v>
          </cell>
          <cell r="D425" t="str">
            <v>MAURITIUS</v>
          </cell>
          <cell r="E425" t="str">
            <v>OTHER FINANCIAL INSTITUTIONS</v>
          </cell>
        </row>
        <row r="426">
          <cell r="A426" t="str">
            <v>500404</v>
          </cell>
          <cell r="B426" t="str">
            <v>*KEY_ERR</v>
          </cell>
          <cell r="D426" t="str">
            <v>*KEY_ERR</v>
          </cell>
          <cell r="E426" t="str">
            <v>*KEY_ERR</v>
          </cell>
        </row>
        <row r="427">
          <cell r="A427" t="str">
            <v>500405</v>
          </cell>
          <cell r="B427" t="str">
            <v>TANZANITE ONE MARKETING LTD</v>
          </cell>
          <cell r="C427" t="str">
            <v>GBC1</v>
          </cell>
          <cell r="D427" t="str">
            <v>MAURITIUS</v>
          </cell>
          <cell r="E427" t="str">
            <v>OTHER FINANCIAL INSTITUTIONS</v>
          </cell>
        </row>
        <row r="428">
          <cell r="A428" t="str">
            <v>500406</v>
          </cell>
          <cell r="B428" t="str">
            <v>MR RICHARD HENRY SCHLEY</v>
          </cell>
          <cell r="C428" t="str">
            <v>P</v>
          </cell>
          <cell r="D428" t="str">
            <v>SOUTH AFRICA</v>
          </cell>
          <cell r="E428" t="str">
            <v>OTHER ADVANCES</v>
          </cell>
        </row>
        <row r="429">
          <cell r="A429" t="str">
            <v>500407</v>
          </cell>
          <cell r="B429" t="str">
            <v>MR ROYCE &amp; MRS E ROSETTENSTEIN</v>
          </cell>
          <cell r="C429" t="str">
            <v>P</v>
          </cell>
          <cell r="D429" t="str">
            <v>SOUTH AFRICA</v>
          </cell>
          <cell r="E429" t="str">
            <v>OTHER ADVANCES</v>
          </cell>
        </row>
        <row r="430">
          <cell r="A430" t="str">
            <v>500408</v>
          </cell>
          <cell r="B430" t="str">
            <v>CENAINVEST II LTD</v>
          </cell>
          <cell r="C430" t="str">
            <v>GBC2</v>
          </cell>
          <cell r="D430" t="str">
            <v>MAURITIUS</v>
          </cell>
          <cell r="E430" t="str">
            <v>OTHER FINANCIAL INSTITUTIONS</v>
          </cell>
        </row>
        <row r="431">
          <cell r="A431" t="str">
            <v>500409</v>
          </cell>
          <cell r="B431" t="str">
            <v>*KEY_ERR</v>
          </cell>
          <cell r="D431" t="str">
            <v>*KEY_ERR</v>
          </cell>
          <cell r="E431" t="str">
            <v>*KEY_ERR</v>
          </cell>
        </row>
        <row r="432">
          <cell r="A432" t="str">
            <v>500410</v>
          </cell>
          <cell r="B432" t="str">
            <v>JVR DAWN LIMITED</v>
          </cell>
          <cell r="C432" t="str">
            <v>GBC2</v>
          </cell>
          <cell r="D432" t="str">
            <v>MAURITIUS</v>
          </cell>
          <cell r="E432" t="str">
            <v>OTHER FINANCIAL INSTITUTIONS</v>
          </cell>
        </row>
        <row r="433">
          <cell r="A433" t="str">
            <v>500411</v>
          </cell>
          <cell r="B433" t="str">
            <v>LUCRE PORTF CONS SVC INT LTD</v>
          </cell>
          <cell r="C433" t="str">
            <v>GBC2</v>
          </cell>
          <cell r="D433" t="str">
            <v>MAURITIUS</v>
          </cell>
          <cell r="E433" t="str">
            <v>OTHER FINANCIAL INSTITUTIONS</v>
          </cell>
        </row>
        <row r="434">
          <cell r="A434" t="str">
            <v>500412</v>
          </cell>
          <cell r="B434" t="str">
            <v>RASCOMSTAR QAF</v>
          </cell>
          <cell r="C434" t="str">
            <v>GBC1</v>
          </cell>
          <cell r="D434" t="str">
            <v>MAURITIUS</v>
          </cell>
          <cell r="E434" t="str">
            <v>OTHER FINANCIAL INSTITUTIONS</v>
          </cell>
        </row>
        <row r="435">
          <cell r="A435" t="str">
            <v>500413</v>
          </cell>
          <cell r="B435" t="str">
            <v>RASCOMSTAR FM2</v>
          </cell>
          <cell r="C435" t="str">
            <v>GBC1</v>
          </cell>
          <cell r="D435" t="str">
            <v>MAURITIUS</v>
          </cell>
          <cell r="E435" t="str">
            <v>OTHER FINANCIAL INSTITUTIONS</v>
          </cell>
        </row>
        <row r="436">
          <cell r="A436" t="str">
            <v>500414</v>
          </cell>
          <cell r="B436" t="str">
            <v>MIC 15 LIMITED</v>
          </cell>
          <cell r="C436" t="str">
            <v>GBC2</v>
          </cell>
          <cell r="D436" t="str">
            <v>MAURITIUS</v>
          </cell>
          <cell r="E436" t="str">
            <v>OTHER FINANCIAL INSTITUTIONS</v>
          </cell>
        </row>
        <row r="437">
          <cell r="A437" t="str">
            <v>500415</v>
          </cell>
          <cell r="B437" t="str">
            <v>*KEY_ERR</v>
          </cell>
          <cell r="D437" t="str">
            <v>*KEY_ERR</v>
          </cell>
          <cell r="E437" t="str">
            <v>*KEY_ERR</v>
          </cell>
        </row>
        <row r="438">
          <cell r="A438" t="str">
            <v>500416</v>
          </cell>
          <cell r="B438" t="str">
            <v>BEARING POWER INTL LIMITED</v>
          </cell>
          <cell r="C438" t="str">
            <v>GBC2</v>
          </cell>
          <cell r="D438" t="str">
            <v>MAURITIUS</v>
          </cell>
          <cell r="E438" t="str">
            <v>OTHER FINANCIAL INSTITUTIONS</v>
          </cell>
        </row>
        <row r="439">
          <cell r="A439" t="str">
            <v>500417</v>
          </cell>
          <cell r="B439" t="str">
            <v>MAYFAIR INVESTMENTS LTD</v>
          </cell>
          <cell r="C439" t="str">
            <v>GBC2</v>
          </cell>
          <cell r="D439" t="str">
            <v>MAURITIUS</v>
          </cell>
          <cell r="E439" t="str">
            <v>OTHER FINANCIAL INSTITUTIONS</v>
          </cell>
        </row>
        <row r="440">
          <cell r="A440" t="str">
            <v>500418</v>
          </cell>
          <cell r="B440" t="str">
            <v>KOWLOON INVESTMENTS LTD</v>
          </cell>
          <cell r="C440" t="str">
            <v>GBC2</v>
          </cell>
          <cell r="D440" t="str">
            <v>MAURITIUS</v>
          </cell>
          <cell r="E440" t="str">
            <v>OTHER FINANCIAL INSTITUTIONS</v>
          </cell>
        </row>
        <row r="441">
          <cell r="A441" t="str">
            <v>500419</v>
          </cell>
          <cell r="B441" t="str">
            <v>CLICKBEARINGS INTL LTD</v>
          </cell>
          <cell r="C441" t="str">
            <v>GBC2</v>
          </cell>
          <cell r="D441" t="str">
            <v>MAURITIUS</v>
          </cell>
          <cell r="E441" t="str">
            <v>OTHER FINANCIAL INSTITUTIONS</v>
          </cell>
        </row>
        <row r="442">
          <cell r="A442" t="str">
            <v>500420</v>
          </cell>
          <cell r="B442" t="str">
            <v>MR AND MRS SAXENA</v>
          </cell>
          <cell r="C442" t="str">
            <v>P</v>
          </cell>
          <cell r="D442" t="str">
            <v>INDIA</v>
          </cell>
          <cell r="E442" t="str">
            <v>OTHER ADVANCES</v>
          </cell>
        </row>
        <row r="443">
          <cell r="A443" t="str">
            <v>500421</v>
          </cell>
          <cell r="B443" t="str">
            <v>HEMERY TRUSTEES LIMITED</v>
          </cell>
          <cell r="C443" t="str">
            <v>F</v>
          </cell>
          <cell r="D443" t="str">
            <v>JERSEY</v>
          </cell>
          <cell r="E443" t="str">
            <v>OTHER FINANCIAL INSTITUTIONS</v>
          </cell>
        </row>
        <row r="444">
          <cell r="A444" t="str">
            <v>500422</v>
          </cell>
          <cell r="B444" t="str">
            <v>*KEY_ERR</v>
          </cell>
          <cell r="D444" t="str">
            <v>*KEY_ERR</v>
          </cell>
          <cell r="E444" t="str">
            <v>*KEY_ERR</v>
          </cell>
        </row>
        <row r="445">
          <cell r="A445" t="str">
            <v>500423</v>
          </cell>
          <cell r="B445" t="str">
            <v>TRUE CONSULTING LIMITED</v>
          </cell>
          <cell r="C445" t="str">
            <v>GBC2</v>
          </cell>
          <cell r="D445" t="str">
            <v>MAURITIUS</v>
          </cell>
          <cell r="E445" t="str">
            <v>OTHER FINANCIAL INSTITUTIONS</v>
          </cell>
        </row>
        <row r="446">
          <cell r="A446" t="str">
            <v>500424</v>
          </cell>
          <cell r="B446" t="str">
            <v>*KEY_ERR</v>
          </cell>
          <cell r="D446" t="str">
            <v>*KEY_ERR</v>
          </cell>
          <cell r="E446" t="str">
            <v>*KEY_ERR</v>
          </cell>
        </row>
        <row r="447">
          <cell r="A447" t="str">
            <v>500425</v>
          </cell>
          <cell r="B447" t="str">
            <v>*KEY_ERR</v>
          </cell>
          <cell r="D447" t="str">
            <v>*KEY_ERR</v>
          </cell>
          <cell r="E447" t="str">
            <v>*KEY_ERR</v>
          </cell>
        </row>
        <row r="448">
          <cell r="A448" t="str">
            <v>500426</v>
          </cell>
          <cell r="B448" t="str">
            <v>RHODES TRADING LTD</v>
          </cell>
          <cell r="C448" t="str">
            <v>GBC2</v>
          </cell>
          <cell r="D448" t="str">
            <v>MAURITIUS</v>
          </cell>
          <cell r="E448" t="str">
            <v>OTHER FINANCIAL INSTITUTIONS</v>
          </cell>
        </row>
        <row r="449">
          <cell r="A449" t="str">
            <v>500427</v>
          </cell>
          <cell r="B449" t="str">
            <v>NETTLE TRADING LIMITED</v>
          </cell>
          <cell r="C449" t="str">
            <v>GBC2</v>
          </cell>
          <cell r="D449" t="str">
            <v>MAURITIUS</v>
          </cell>
          <cell r="E449" t="str">
            <v>OTHER FINANCIAL INSTITUTIONS</v>
          </cell>
        </row>
        <row r="450">
          <cell r="A450" t="str">
            <v>500428</v>
          </cell>
          <cell r="B450" t="str">
            <v>*KEY_ERR</v>
          </cell>
          <cell r="D450" t="str">
            <v>*KEY_ERR</v>
          </cell>
          <cell r="E450" t="str">
            <v>*KEY_ERR</v>
          </cell>
        </row>
        <row r="451">
          <cell r="A451" t="str">
            <v>500429</v>
          </cell>
          <cell r="B451" t="str">
            <v>YORK FIDELITY LTD</v>
          </cell>
          <cell r="C451" t="str">
            <v>GBC2</v>
          </cell>
          <cell r="D451" t="str">
            <v>MAURITIUS</v>
          </cell>
          <cell r="E451" t="str">
            <v>OTHER FINANCIAL INSTITUTIONS</v>
          </cell>
        </row>
        <row r="452">
          <cell r="A452" t="str">
            <v>500430</v>
          </cell>
          <cell r="B452" t="str">
            <v>MIC 13 LIMITED</v>
          </cell>
          <cell r="C452" t="str">
            <v>GBC2</v>
          </cell>
          <cell r="D452" t="str">
            <v>MAURITIUS</v>
          </cell>
          <cell r="E452" t="str">
            <v>OTHER FINANCIAL INSTITUTIONS</v>
          </cell>
        </row>
        <row r="453">
          <cell r="A453" t="str">
            <v>500431</v>
          </cell>
          <cell r="B453" t="str">
            <v>MIC 14 LIMITED</v>
          </cell>
          <cell r="C453" t="str">
            <v>GBC2</v>
          </cell>
          <cell r="D453" t="str">
            <v>MAURITIUS</v>
          </cell>
          <cell r="E453" t="str">
            <v>OTHER FINANCIAL INSTITUTIONS</v>
          </cell>
        </row>
        <row r="454">
          <cell r="A454" t="str">
            <v>500432</v>
          </cell>
          <cell r="B454" t="str">
            <v>*KEY_ERR</v>
          </cell>
          <cell r="D454" t="str">
            <v>*KEY_ERR</v>
          </cell>
          <cell r="E454" t="str">
            <v>*KEY_ERR</v>
          </cell>
        </row>
        <row r="455">
          <cell r="A455" t="str">
            <v>500433</v>
          </cell>
          <cell r="B455" t="str">
            <v>UNIVERSAL STUDIOS HOLDINGS LTD</v>
          </cell>
          <cell r="C455" t="str">
            <v>GBc1</v>
          </cell>
          <cell r="D455" t="str">
            <v>MAURITIUS</v>
          </cell>
          <cell r="E455" t="str">
            <v>OTHER FINANCIAL INSTITUTIONS</v>
          </cell>
        </row>
        <row r="456">
          <cell r="A456" t="str">
            <v>500434</v>
          </cell>
          <cell r="B456" t="str">
            <v>ESCROW A/C-RASCOM/GPTC/ALCATEL</v>
          </cell>
          <cell r="C456" t="str">
            <v>GBC1</v>
          </cell>
          <cell r="D456" t="str">
            <v>MAURITIUS</v>
          </cell>
          <cell r="E456" t="str">
            <v>OTHER FINANCIAL INSTITUTIONS</v>
          </cell>
        </row>
        <row r="457">
          <cell r="A457" t="str">
            <v>500435</v>
          </cell>
          <cell r="B457" t="str">
            <v>MIC 16 LIMITED</v>
          </cell>
          <cell r="C457" t="str">
            <v>GBC2</v>
          </cell>
          <cell r="D457" t="str">
            <v>MAURITIUS</v>
          </cell>
          <cell r="E457" t="str">
            <v>OTHER FINANCIAL INSTITUTIONS</v>
          </cell>
        </row>
        <row r="458">
          <cell r="A458" t="str">
            <v>500436</v>
          </cell>
          <cell r="B458" t="str">
            <v>MAGRIKOM LIMITED</v>
          </cell>
          <cell r="C458" t="str">
            <v>GBC1</v>
          </cell>
          <cell r="D458" t="str">
            <v>MAURITIUS</v>
          </cell>
          <cell r="E458" t="str">
            <v>OTHER FINANCIAL INSTITUTIONS</v>
          </cell>
        </row>
        <row r="459">
          <cell r="A459" t="str">
            <v>500437</v>
          </cell>
          <cell r="B459" t="str">
            <v>MIC 12 LIMITED</v>
          </cell>
          <cell r="C459" t="str">
            <v>GBC2</v>
          </cell>
          <cell r="D459" t="str">
            <v>MAURITIUS</v>
          </cell>
          <cell r="E459" t="str">
            <v>OTHER FINANCIAL INSTITUTIONS</v>
          </cell>
        </row>
        <row r="460">
          <cell r="A460" t="str">
            <v>500438</v>
          </cell>
          <cell r="B460" t="str">
            <v>*KEY_ERR</v>
          </cell>
          <cell r="D460" t="str">
            <v>*KEY_ERR</v>
          </cell>
          <cell r="E460" t="str">
            <v>*KEY_ERR</v>
          </cell>
        </row>
        <row r="461">
          <cell r="A461" t="str">
            <v>500439</v>
          </cell>
          <cell r="B461" t="str">
            <v>MR V.H &amp; MRS J.G ALLWOOD</v>
          </cell>
          <cell r="C461" t="str">
            <v>P</v>
          </cell>
          <cell r="D461" t="str">
            <v>SOUTH AFRICA</v>
          </cell>
          <cell r="E461" t="str">
            <v>OTHER ADVANCES</v>
          </cell>
        </row>
        <row r="462">
          <cell r="A462" t="str">
            <v>500440</v>
          </cell>
          <cell r="B462" t="str">
            <v>WORLDPLAY LIMITED</v>
          </cell>
          <cell r="C462" t="str">
            <v>GBC2</v>
          </cell>
          <cell r="D462" t="str">
            <v>MAURITIUS</v>
          </cell>
          <cell r="E462" t="str">
            <v>OTHER FINANCIAL INSTITUTIONS</v>
          </cell>
        </row>
        <row r="463">
          <cell r="A463" t="str">
            <v>500441</v>
          </cell>
          <cell r="B463" t="str">
            <v>KALE INTERNATIONAL INC</v>
          </cell>
          <cell r="C463" t="str">
            <v>GBC2</v>
          </cell>
          <cell r="D463" t="str">
            <v>MAURITIUS</v>
          </cell>
          <cell r="E463" t="str">
            <v>OTHER FINANCIAL INSTITUTIONS</v>
          </cell>
        </row>
        <row r="464">
          <cell r="A464" t="str">
            <v>500442</v>
          </cell>
          <cell r="B464" t="str">
            <v>MR P AND MRS M BELLOS</v>
          </cell>
          <cell r="C464" t="str">
            <v>P</v>
          </cell>
          <cell r="D464" t="str">
            <v>BOTSWANA</v>
          </cell>
          <cell r="E464" t="str">
            <v>OTHER ADVANCES</v>
          </cell>
        </row>
        <row r="465">
          <cell r="A465" t="str">
            <v>500443</v>
          </cell>
          <cell r="B465" t="str">
            <v>INTERMEDICAL PLACEMENT SVCS LT</v>
          </cell>
          <cell r="C465" t="str">
            <v>GBC2</v>
          </cell>
          <cell r="D465" t="str">
            <v>MAURITIUS</v>
          </cell>
          <cell r="E465" t="str">
            <v>OTHER FINANCIAL INSTITUTIONS</v>
          </cell>
        </row>
        <row r="466">
          <cell r="A466" t="str">
            <v>500444</v>
          </cell>
          <cell r="B466" t="str">
            <v>MCC INCORPORATED LIMITED</v>
          </cell>
          <cell r="C466" t="str">
            <v>GBC2</v>
          </cell>
          <cell r="D466" t="str">
            <v>MAURITIUS</v>
          </cell>
          <cell r="E466" t="str">
            <v>OTHER FINANCIAL INSTITUTIONS</v>
          </cell>
        </row>
        <row r="467">
          <cell r="A467" t="str">
            <v>500445</v>
          </cell>
          <cell r="B467" t="str">
            <v>CADMUS KNOWLEDGEWORKS INTL LTD</v>
          </cell>
          <cell r="C467" t="str">
            <v>GBC1</v>
          </cell>
          <cell r="D467" t="str">
            <v>MAURITIUS</v>
          </cell>
          <cell r="E467" t="str">
            <v>OTHER FINANCIAL INSTITUTIONS</v>
          </cell>
        </row>
        <row r="468">
          <cell r="A468" t="str">
            <v>500446</v>
          </cell>
          <cell r="B468" t="str">
            <v>CRESCIENDO INVESTMENTS LIMITED</v>
          </cell>
          <cell r="C468" t="str">
            <v>GBC2</v>
          </cell>
          <cell r="D468" t="str">
            <v>MAURITIUS</v>
          </cell>
          <cell r="E468" t="str">
            <v>OTHER FINANCIAL INSTITUTIONS</v>
          </cell>
        </row>
        <row r="469">
          <cell r="A469" t="str">
            <v>500447</v>
          </cell>
          <cell r="B469" t="str">
            <v>MR ROXY MAXWELL JAMIESON</v>
          </cell>
          <cell r="C469" t="str">
            <v>P</v>
          </cell>
          <cell r="D469" t="str">
            <v>SOUTH AFRICA</v>
          </cell>
          <cell r="E469" t="str">
            <v>OTHER ADVANCES</v>
          </cell>
        </row>
        <row r="470">
          <cell r="A470" t="str">
            <v>500448</v>
          </cell>
          <cell r="B470" t="str">
            <v>FRONTIERE FIN FOR HBI 10012</v>
          </cell>
          <cell r="C470" t="str">
            <v>OT</v>
          </cell>
          <cell r="D470" t="str">
            <v>MAURITIUS</v>
          </cell>
          <cell r="E470" t="str">
            <v>OTHER FINANCIAL INSTITUTIONS</v>
          </cell>
        </row>
        <row r="471">
          <cell r="A471" t="str">
            <v>500449</v>
          </cell>
          <cell r="B471" t="str">
            <v>PT BAKRIE INVESTINDO SPV</v>
          </cell>
          <cell r="D471" t="str">
            <v>Coding Error</v>
          </cell>
          <cell r="E471" t="str">
            <v>Coding Error</v>
          </cell>
        </row>
        <row r="472">
          <cell r="A472" t="str">
            <v>500450</v>
          </cell>
          <cell r="B472" t="str">
            <v>SECOND STAGE CAPITAL PARTNERS</v>
          </cell>
          <cell r="C472" t="str">
            <v>GBC2</v>
          </cell>
          <cell r="D472" t="str">
            <v>MAURITIUS</v>
          </cell>
          <cell r="E472" t="str">
            <v>OTHER FINANCIAL INSTITUTIONS</v>
          </cell>
        </row>
        <row r="473">
          <cell r="A473" t="str">
            <v>500451</v>
          </cell>
          <cell r="B473" t="str">
            <v>MR &amp; MRS PUCHTLER</v>
          </cell>
          <cell r="C473" t="str">
            <v>P</v>
          </cell>
          <cell r="D473" t="str">
            <v>MAURITIUS</v>
          </cell>
          <cell r="E473" t="str">
            <v>OTHER ADVANCES</v>
          </cell>
        </row>
        <row r="474">
          <cell r="A474" t="str">
            <v>500452</v>
          </cell>
          <cell r="B474" t="str">
            <v>MIC 18 LIMITED</v>
          </cell>
          <cell r="C474" t="str">
            <v>GBC2</v>
          </cell>
          <cell r="D474" t="str">
            <v>MAURITIUS</v>
          </cell>
          <cell r="E474" t="str">
            <v>OTHER FINANCIAL INSTITUTIONS</v>
          </cell>
        </row>
        <row r="475">
          <cell r="A475" t="str">
            <v>500453</v>
          </cell>
          <cell r="B475" t="str">
            <v>*KEY_ERR</v>
          </cell>
          <cell r="D475" t="str">
            <v>*KEY_ERR</v>
          </cell>
          <cell r="E475" t="str">
            <v>*KEY_ERR</v>
          </cell>
        </row>
        <row r="476">
          <cell r="A476" t="str">
            <v>500454</v>
          </cell>
          <cell r="B476" t="str">
            <v>THE SAKURA TRUST</v>
          </cell>
          <cell r="C476" t="str">
            <v>OT</v>
          </cell>
          <cell r="D476" t="str">
            <v>MAURITIUS</v>
          </cell>
          <cell r="E476" t="str">
            <v>OTHER FINANCIAL INSTITUTIONS</v>
          </cell>
        </row>
        <row r="477">
          <cell r="A477" t="str">
            <v>500455</v>
          </cell>
          <cell r="B477" t="str">
            <v>ASIAN FUTURE LTD</v>
          </cell>
          <cell r="C477" t="str">
            <v>GBC2</v>
          </cell>
          <cell r="D477" t="str">
            <v>MAURITIUS</v>
          </cell>
          <cell r="E477" t="str">
            <v>OTHER FINANCIAL INSTITUTIONS</v>
          </cell>
        </row>
        <row r="478">
          <cell r="A478" t="str">
            <v>500456</v>
          </cell>
          <cell r="B478" t="str">
            <v>P &amp; H ASIA HOLDINGS</v>
          </cell>
          <cell r="C478" t="str">
            <v>GBC1</v>
          </cell>
          <cell r="D478" t="str">
            <v>MAURITIUS</v>
          </cell>
          <cell r="E478" t="str">
            <v>OTHER FINANCIAL INSTITUTIONS</v>
          </cell>
        </row>
        <row r="479">
          <cell r="A479" t="str">
            <v>500457</v>
          </cell>
          <cell r="B479" t="str">
            <v>MR ABDULLA KHAN</v>
          </cell>
          <cell r="C479" t="str">
            <v>P</v>
          </cell>
          <cell r="D479" t="str">
            <v>BOTSWANA</v>
          </cell>
          <cell r="E479" t="str">
            <v>OTHER ADVANCES</v>
          </cell>
        </row>
        <row r="480">
          <cell r="A480" t="str">
            <v>500458</v>
          </cell>
          <cell r="B480" t="str">
            <v>MR ROBERT MEGGY</v>
          </cell>
          <cell r="C480" t="str">
            <v>P</v>
          </cell>
          <cell r="D480" t="str">
            <v>UNITED KINGDOM</v>
          </cell>
          <cell r="E480" t="str">
            <v>OTHER ADVANCES</v>
          </cell>
        </row>
        <row r="481">
          <cell r="A481" t="str">
            <v>500459</v>
          </cell>
          <cell r="B481" t="str">
            <v>WOOD MANUFACTURING INTL LTD</v>
          </cell>
          <cell r="C481" t="str">
            <v>GBC2</v>
          </cell>
          <cell r="D481" t="str">
            <v>MAURITIUS</v>
          </cell>
          <cell r="E481" t="str">
            <v>OTHER FINANCIAL INSTITUTIONS</v>
          </cell>
        </row>
        <row r="482">
          <cell r="A482" t="str">
            <v>500460</v>
          </cell>
          <cell r="B482" t="str">
            <v>*KEY_ERR</v>
          </cell>
          <cell r="D482" t="str">
            <v>*KEY_ERR</v>
          </cell>
          <cell r="E482" t="str">
            <v>*KEY_ERR</v>
          </cell>
        </row>
        <row r="483">
          <cell r="A483" t="str">
            <v>500461</v>
          </cell>
          <cell r="B483" t="str">
            <v>COME WEALTH INVESTMENTS LTD</v>
          </cell>
          <cell r="C483" t="str">
            <v>GBC2</v>
          </cell>
          <cell r="D483" t="str">
            <v>MAURITIUS</v>
          </cell>
          <cell r="E483" t="str">
            <v>OTHER FINANCIAL INSTITUTIONS</v>
          </cell>
        </row>
        <row r="484">
          <cell r="A484" t="str">
            <v>500462</v>
          </cell>
          <cell r="B484" t="str">
            <v>CANADEX INC.</v>
          </cell>
          <cell r="C484" t="str">
            <v>F</v>
          </cell>
          <cell r="D484" t="str">
            <v>FRANCE</v>
          </cell>
          <cell r="E484" t="str">
            <v>OTHER FINANCIAL INSTITUTIONS</v>
          </cell>
        </row>
        <row r="485">
          <cell r="A485" t="str">
            <v>500463</v>
          </cell>
          <cell r="B485" t="str">
            <v>THE TATA POWER COMPANY LIMITED</v>
          </cell>
          <cell r="C485" t="str">
            <v>F</v>
          </cell>
          <cell r="D485" t="str">
            <v>INDIA</v>
          </cell>
          <cell r="E485" t="str">
            <v>OTHER FINANCIAL INSTITUTIONS</v>
          </cell>
        </row>
        <row r="486">
          <cell r="A486" t="str">
            <v>500464</v>
          </cell>
          <cell r="B486" t="str">
            <v>FRONTIERE FIN.AS TTEE CAGNAZZO</v>
          </cell>
          <cell r="C486" t="str">
            <v>OT</v>
          </cell>
          <cell r="D486" t="str">
            <v>MAURITIUS</v>
          </cell>
          <cell r="E486" t="str">
            <v>OTHER FINANCIAL INSTITUTIONS</v>
          </cell>
        </row>
        <row r="487">
          <cell r="A487" t="str">
            <v>500465</v>
          </cell>
          <cell r="B487" t="str">
            <v>LANDCASTER INTERNATIONAL LTD</v>
          </cell>
          <cell r="C487" t="str">
            <v>GBC2</v>
          </cell>
          <cell r="D487" t="str">
            <v>MAURITIUS</v>
          </cell>
          <cell r="E487" t="str">
            <v>OTHER FINANCIAL INSTITUTIONS</v>
          </cell>
        </row>
        <row r="488">
          <cell r="A488" t="str">
            <v>500466</v>
          </cell>
          <cell r="B488" t="str">
            <v>CLEAR CHANNEL INDEPENDENT CO.</v>
          </cell>
          <cell r="C488" t="str">
            <v>GBC1</v>
          </cell>
          <cell r="D488" t="str">
            <v>MAURITIUS</v>
          </cell>
          <cell r="E488" t="str">
            <v>OTHER FINANCIAL INSTITUTIONS</v>
          </cell>
        </row>
        <row r="489">
          <cell r="A489" t="str">
            <v>500467</v>
          </cell>
          <cell r="B489" t="str">
            <v>MR DONALD G AND MRS V PARRY</v>
          </cell>
          <cell r="C489" t="str">
            <v>P</v>
          </cell>
          <cell r="D489" t="str">
            <v>SOUTH AFRICA</v>
          </cell>
          <cell r="E489" t="str">
            <v>OTHER ADVANCES</v>
          </cell>
        </row>
        <row r="490">
          <cell r="A490" t="str">
            <v>500468</v>
          </cell>
          <cell r="B490" t="str">
            <v>*KEY_ERR</v>
          </cell>
          <cell r="D490" t="str">
            <v>*KEY_ERR</v>
          </cell>
          <cell r="E490" t="str">
            <v>*KEY_ERR</v>
          </cell>
        </row>
        <row r="491">
          <cell r="A491" t="str">
            <v>500469</v>
          </cell>
          <cell r="B491" t="str">
            <v>MERVEILLE CORPORATION</v>
          </cell>
          <cell r="C491" t="str">
            <v>GBC2</v>
          </cell>
          <cell r="D491" t="str">
            <v>MAURITIUS</v>
          </cell>
          <cell r="E491" t="str">
            <v>OTHER FINANCIAL INSTITUTIONS</v>
          </cell>
        </row>
        <row r="492">
          <cell r="A492" t="str">
            <v>500470</v>
          </cell>
          <cell r="B492" t="str">
            <v>STELSAT LIMITED</v>
          </cell>
          <cell r="C492" t="str">
            <v>GBC2</v>
          </cell>
          <cell r="D492" t="str">
            <v>MAURITIUS</v>
          </cell>
          <cell r="E492" t="str">
            <v>OTHER FINANCIAL INSTITUTIONS</v>
          </cell>
        </row>
        <row r="493">
          <cell r="A493" t="str">
            <v>500471</v>
          </cell>
          <cell r="B493" t="str">
            <v>*KEY_ERR</v>
          </cell>
          <cell r="D493" t="str">
            <v>*KEY_ERR</v>
          </cell>
          <cell r="E493" t="str">
            <v>*KEY_ERR</v>
          </cell>
        </row>
        <row r="494">
          <cell r="A494" t="str">
            <v>500472</v>
          </cell>
          <cell r="B494" t="str">
            <v>JAHA INVESTMENTS</v>
          </cell>
          <cell r="C494" t="str">
            <v>GBC2</v>
          </cell>
          <cell r="D494" t="str">
            <v>MAURITIUS</v>
          </cell>
          <cell r="E494" t="str">
            <v>OTHER FINANCIAL INSTITUTIONS</v>
          </cell>
        </row>
        <row r="495">
          <cell r="A495" t="str">
            <v>500473</v>
          </cell>
          <cell r="B495" t="str">
            <v>INVESTORS IN AFRICA LTD</v>
          </cell>
          <cell r="C495" t="str">
            <v>GBC1</v>
          </cell>
          <cell r="D495" t="str">
            <v>MAURITIUS</v>
          </cell>
          <cell r="E495" t="str">
            <v>OTHER FINANCIAL INSTITUTIONS</v>
          </cell>
        </row>
        <row r="496">
          <cell r="A496" t="str">
            <v>500474</v>
          </cell>
          <cell r="B496" t="str">
            <v>IG TELECOM LTD</v>
          </cell>
          <cell r="C496" t="str">
            <v>GBC2</v>
          </cell>
          <cell r="D496" t="str">
            <v>MAURITIUS</v>
          </cell>
          <cell r="E496" t="str">
            <v>OTHER FINANCIAL INSTITUTIONS</v>
          </cell>
        </row>
        <row r="497">
          <cell r="A497" t="str">
            <v>500475</v>
          </cell>
          <cell r="B497" t="str">
            <v>MR ELRIZ MUSTAPHA</v>
          </cell>
          <cell r="C497" t="str">
            <v>P</v>
          </cell>
          <cell r="D497" t="str">
            <v>FRANCE</v>
          </cell>
          <cell r="E497" t="str">
            <v>OTHER ADVANCES</v>
          </cell>
        </row>
        <row r="498">
          <cell r="A498" t="str">
            <v>500476</v>
          </cell>
          <cell r="B498" t="str">
            <v>CARDPRO LIMITED</v>
          </cell>
          <cell r="C498" t="str">
            <v>GBC2</v>
          </cell>
          <cell r="D498" t="str">
            <v>MAURITIUS</v>
          </cell>
          <cell r="E498" t="str">
            <v>OTHER FINANCIAL INSTITUTIONS</v>
          </cell>
        </row>
        <row r="499">
          <cell r="A499" t="str">
            <v>500477</v>
          </cell>
          <cell r="B499" t="str">
            <v>ORIGIN TRUST LIMITED</v>
          </cell>
          <cell r="C499" t="str">
            <v>GBC1</v>
          </cell>
          <cell r="D499" t="str">
            <v>MAURITIUS</v>
          </cell>
          <cell r="E499" t="str">
            <v>OTHER FINANCIAL INSTITUTIONS</v>
          </cell>
        </row>
        <row r="500">
          <cell r="A500" t="str">
            <v>500478</v>
          </cell>
          <cell r="B500" t="str">
            <v>*KEY_ERR</v>
          </cell>
          <cell r="D500" t="str">
            <v>*KEY_ERR</v>
          </cell>
          <cell r="E500" t="str">
            <v>*KEY_ERR</v>
          </cell>
        </row>
        <row r="501">
          <cell r="A501" t="str">
            <v>500479</v>
          </cell>
          <cell r="B501" t="str">
            <v>AGENTEX PTY LTD</v>
          </cell>
          <cell r="C501" t="str">
            <v>GBC2</v>
          </cell>
          <cell r="D501" t="str">
            <v>MAURITIUS</v>
          </cell>
          <cell r="E501" t="str">
            <v>OTHER FINANCIAL INSTITUTIONS</v>
          </cell>
        </row>
        <row r="502">
          <cell r="A502" t="str">
            <v>500480</v>
          </cell>
          <cell r="B502" t="str">
            <v>FRUIT ONE LIMITED</v>
          </cell>
          <cell r="C502" t="str">
            <v>GBC2</v>
          </cell>
          <cell r="D502" t="str">
            <v>MAURITIUS</v>
          </cell>
          <cell r="E502" t="str">
            <v>OTHER FINANCIAL INSTITUTIONS</v>
          </cell>
        </row>
        <row r="503">
          <cell r="A503" t="str">
            <v>500481</v>
          </cell>
          <cell r="B503" t="str">
            <v>DIT (C.I) RE THE QSC TRUST</v>
          </cell>
          <cell r="D503" t="str">
            <v>JERSEY</v>
          </cell>
          <cell r="E503" t="str">
            <v>OTHER FINANCIAL INSTITUTIONS</v>
          </cell>
        </row>
        <row r="504">
          <cell r="A504" t="str">
            <v>500482</v>
          </cell>
          <cell r="B504" t="str">
            <v>SILVERSTON CONSULTANTS LIMITED</v>
          </cell>
          <cell r="C504" t="str">
            <v>GBC2</v>
          </cell>
          <cell r="D504" t="str">
            <v>MAURITIUS</v>
          </cell>
          <cell r="E504" t="str">
            <v>OTHER FINANCIAL INSTITUTIONS</v>
          </cell>
        </row>
        <row r="505">
          <cell r="A505" t="str">
            <v>500483</v>
          </cell>
          <cell r="B505" t="str">
            <v>GANYMEDE MARKETING</v>
          </cell>
          <cell r="C505" t="str">
            <v>GBC2</v>
          </cell>
          <cell r="D505" t="str">
            <v>MAURITIUS</v>
          </cell>
          <cell r="E505" t="str">
            <v>OTHER FINANCIAL INSTITUTIONS</v>
          </cell>
        </row>
        <row r="506">
          <cell r="A506" t="str">
            <v>500484</v>
          </cell>
          <cell r="B506" t="str">
            <v>MR PAUL O.R &amp; MRS C THIEL</v>
          </cell>
          <cell r="C506" t="str">
            <v>P</v>
          </cell>
          <cell r="D506" t="str">
            <v>SOUTH AFRICA</v>
          </cell>
          <cell r="E506" t="str">
            <v>OTHER ADVANCES</v>
          </cell>
        </row>
        <row r="507">
          <cell r="A507" t="str">
            <v>500485</v>
          </cell>
          <cell r="B507" t="str">
            <v>PGN EURO FINANCE 2003 LIMITED</v>
          </cell>
          <cell r="D507" t="str">
            <v>MAURITIUS</v>
          </cell>
          <cell r="E507" t="str">
            <v>OTHER FINANCIAL INSTITUTIONS</v>
          </cell>
        </row>
        <row r="508">
          <cell r="A508" t="str">
            <v>500486</v>
          </cell>
          <cell r="B508" t="str">
            <v>MR CAMERON McFARLANE SCOTT</v>
          </cell>
          <cell r="C508" t="str">
            <v>P</v>
          </cell>
          <cell r="D508" t="str">
            <v>SOUTH AFRICA</v>
          </cell>
          <cell r="E508" t="str">
            <v>OTHER ADVANCES</v>
          </cell>
        </row>
        <row r="509">
          <cell r="A509" t="str">
            <v>500487</v>
          </cell>
          <cell r="B509" t="str">
            <v>MR VITALI SELTZER</v>
          </cell>
          <cell r="C509" t="str">
            <v>P</v>
          </cell>
          <cell r="D509" t="str">
            <v>SOUTH AFRICA</v>
          </cell>
          <cell r="E509" t="str">
            <v>OTHER ADVANCES</v>
          </cell>
        </row>
        <row r="510">
          <cell r="A510" t="str">
            <v>500488</v>
          </cell>
          <cell r="B510" t="str">
            <v>MR BORIS &amp; MRS V.KOKORIN</v>
          </cell>
          <cell r="C510" t="str">
            <v>P</v>
          </cell>
          <cell r="D510" t="str">
            <v>SOUTH AFRICA</v>
          </cell>
          <cell r="E510" t="str">
            <v>OTHER ADVANCES</v>
          </cell>
        </row>
        <row r="511">
          <cell r="A511" t="str">
            <v>500489</v>
          </cell>
          <cell r="B511" t="str">
            <v>FLOREAL GLOBAL LTD</v>
          </cell>
          <cell r="C511" t="str">
            <v>GBC2</v>
          </cell>
          <cell r="D511" t="str">
            <v>MAURITIUS</v>
          </cell>
          <cell r="E511" t="str">
            <v>OTHER FINANCIAL INSTITUTIONS</v>
          </cell>
        </row>
        <row r="512">
          <cell r="A512" t="str">
            <v>500490</v>
          </cell>
          <cell r="B512" t="str">
            <v>FEDERAL TRUST AS TTEE DRACO</v>
          </cell>
          <cell r="C512" t="str">
            <v>OT</v>
          </cell>
          <cell r="D512" t="str">
            <v>MAURITIUS</v>
          </cell>
          <cell r="E512" t="str">
            <v>OTHER FINANCIAL INSTITUTIONS</v>
          </cell>
        </row>
        <row r="513">
          <cell r="A513" t="str">
            <v>500491</v>
          </cell>
          <cell r="B513" t="str">
            <v>ITL TEES LTD FOR THE ASCOT T</v>
          </cell>
          <cell r="C513" t="str">
            <v>OT</v>
          </cell>
          <cell r="D513" t="str">
            <v>MAURITIUS</v>
          </cell>
          <cell r="E513" t="str">
            <v>OTHER FINANCIAL INSTITUTIONS</v>
          </cell>
        </row>
        <row r="514">
          <cell r="A514" t="str">
            <v>500492</v>
          </cell>
          <cell r="B514" t="str">
            <v>FEDERAL TRUST AS TTEE IGMERA</v>
          </cell>
          <cell r="C514" t="str">
            <v>OT</v>
          </cell>
          <cell r="D514" t="str">
            <v>MAURITIUS</v>
          </cell>
          <cell r="E514" t="str">
            <v>OTHER FINANCIAL INSTITUTIONS</v>
          </cell>
        </row>
        <row r="515">
          <cell r="A515" t="str">
            <v>500493</v>
          </cell>
          <cell r="B515" t="str">
            <v>ANTAM FINANCE LIMITED</v>
          </cell>
          <cell r="C515" t="str">
            <v>GBC1</v>
          </cell>
          <cell r="D515" t="str">
            <v>MAURITIUS</v>
          </cell>
          <cell r="E515" t="str">
            <v>OTHER FINANCIAL INSTITUTIONS</v>
          </cell>
        </row>
        <row r="516">
          <cell r="A516" t="str">
            <v>500494</v>
          </cell>
          <cell r="B516" t="str">
            <v>GLOBAL TELECOM SOLUTIONS LTD</v>
          </cell>
          <cell r="C516" t="str">
            <v>GBC2</v>
          </cell>
          <cell r="D516" t="str">
            <v>MAURITIUS</v>
          </cell>
          <cell r="E516" t="str">
            <v>OTHER FINANCIAL INSTITUTIONS</v>
          </cell>
        </row>
        <row r="517">
          <cell r="A517" t="str">
            <v>500495</v>
          </cell>
          <cell r="B517" t="str">
            <v>*KEY_ERR</v>
          </cell>
          <cell r="D517" t="str">
            <v>*KEY_ERR</v>
          </cell>
          <cell r="E517" t="str">
            <v>*KEY_ERR</v>
          </cell>
        </row>
        <row r="518">
          <cell r="A518" t="str">
            <v>500496</v>
          </cell>
          <cell r="B518" t="str">
            <v>*KEY_ERR</v>
          </cell>
          <cell r="D518" t="str">
            <v>*KEY_ERR</v>
          </cell>
          <cell r="E518" t="str">
            <v>*KEY_ERR</v>
          </cell>
        </row>
        <row r="519">
          <cell r="A519" t="str">
            <v>500497</v>
          </cell>
          <cell r="B519" t="str">
            <v>BOYER ALLAN INDIA FUND INC.</v>
          </cell>
          <cell r="C519" t="str">
            <v>GBC1</v>
          </cell>
          <cell r="D519" t="str">
            <v>MAURITIUS</v>
          </cell>
          <cell r="E519" t="str">
            <v>OTHER FINANCIAL INSTITUTIONS</v>
          </cell>
        </row>
        <row r="520">
          <cell r="A520" t="str">
            <v>500498</v>
          </cell>
          <cell r="B520" t="str">
            <v>*KEY_ERR</v>
          </cell>
          <cell r="D520" t="str">
            <v>*KEY_ERR</v>
          </cell>
          <cell r="E520" t="str">
            <v>*KEY_ERR</v>
          </cell>
        </row>
        <row r="521">
          <cell r="A521" t="str">
            <v>500499</v>
          </cell>
          <cell r="B521" t="str">
            <v>MATTERHORN STRATEGIC</v>
          </cell>
          <cell r="C521" t="str">
            <v>GBC1</v>
          </cell>
          <cell r="D521" t="str">
            <v>MAURITIUS</v>
          </cell>
          <cell r="E521" t="str">
            <v>OTHER FINANCIAL INSTITUTIONS</v>
          </cell>
        </row>
        <row r="522">
          <cell r="A522" t="str">
            <v>500500</v>
          </cell>
          <cell r="B522" t="str">
            <v>MR AND MRS PARAMESWARAN</v>
          </cell>
          <cell r="C522" t="str">
            <v>P</v>
          </cell>
          <cell r="D522" t="str">
            <v>BOTSWANA</v>
          </cell>
          <cell r="E522" t="str">
            <v>OTHER ADVANCES</v>
          </cell>
        </row>
        <row r="523">
          <cell r="A523" t="str">
            <v>500501</v>
          </cell>
          <cell r="B523" t="str">
            <v>ROHR REIN CHEMIE LIMITED</v>
          </cell>
          <cell r="C523" t="str">
            <v>F</v>
          </cell>
          <cell r="D523" t="str">
            <v>BRITISH VIRGIN ISLANDS</v>
          </cell>
          <cell r="E523" t="str">
            <v>OTHER FINANCIAL INSTITUTIONS</v>
          </cell>
        </row>
        <row r="524">
          <cell r="A524" t="str">
            <v>500502</v>
          </cell>
          <cell r="B524" t="str">
            <v>PINGA INVEST INTERNATIONAL</v>
          </cell>
          <cell r="C524" t="str">
            <v>GBC2</v>
          </cell>
          <cell r="D524" t="str">
            <v>MAURITIUS</v>
          </cell>
          <cell r="E524" t="str">
            <v>OTHER FINANCIAL INSTITUTIONS</v>
          </cell>
        </row>
        <row r="525">
          <cell r="A525" t="str">
            <v>500503</v>
          </cell>
          <cell r="B525" t="str">
            <v>*KEY_ERR</v>
          </cell>
          <cell r="D525" t="str">
            <v>*KEY_ERR</v>
          </cell>
          <cell r="E525" t="str">
            <v>*KEY_ERR</v>
          </cell>
        </row>
        <row r="526">
          <cell r="A526" t="str">
            <v>500504</v>
          </cell>
          <cell r="B526" t="str">
            <v>ARQ INTERNATIONAL LIMITED</v>
          </cell>
          <cell r="C526" t="str">
            <v>GBC2</v>
          </cell>
          <cell r="D526" t="str">
            <v>MAURITIUS</v>
          </cell>
          <cell r="E526" t="str">
            <v>OTHER FINANCIAL INSTITUTIONS</v>
          </cell>
        </row>
        <row r="527">
          <cell r="A527" t="str">
            <v>500505</v>
          </cell>
          <cell r="B527" t="str">
            <v>SUPRA ADVISORS BVI LIMITED</v>
          </cell>
          <cell r="C527" t="str">
            <v>f</v>
          </cell>
          <cell r="D527" t="str">
            <v>BRITISH VIRGIN ISLANDS</v>
          </cell>
          <cell r="E527" t="str">
            <v>OTHER FINANCIAL INSTITUTIONS</v>
          </cell>
        </row>
        <row r="528">
          <cell r="A528" t="str">
            <v>500506</v>
          </cell>
          <cell r="B528" t="str">
            <v>NORTHROCK CAPITAL INVESTMENTS</v>
          </cell>
          <cell r="C528" t="str">
            <v>GBC1</v>
          </cell>
          <cell r="D528" t="str">
            <v>MAURITIUS</v>
          </cell>
          <cell r="E528" t="str">
            <v>OTHER FINANCIAL INSTITUTIONS</v>
          </cell>
        </row>
        <row r="529">
          <cell r="A529" t="str">
            <v>500507</v>
          </cell>
          <cell r="B529" t="str">
            <v>*KEY_ERR</v>
          </cell>
          <cell r="D529" t="str">
            <v>*KEY_ERR</v>
          </cell>
          <cell r="E529" t="str">
            <v>*KEY_ERR</v>
          </cell>
        </row>
        <row r="530">
          <cell r="A530" t="str">
            <v>500508</v>
          </cell>
          <cell r="B530" t="str">
            <v>MR DIPENKUMAR J PATEL</v>
          </cell>
          <cell r="C530" t="str">
            <v>P</v>
          </cell>
          <cell r="D530" t="str">
            <v>BOTSWANA</v>
          </cell>
          <cell r="E530" t="str">
            <v>OTHER ADVANCES</v>
          </cell>
        </row>
        <row r="531">
          <cell r="A531" t="str">
            <v>500509</v>
          </cell>
          <cell r="B531" t="str">
            <v>LASHAM CAPITAL LIMITED</v>
          </cell>
          <cell r="C531" t="str">
            <v>GBC1</v>
          </cell>
          <cell r="D531" t="str">
            <v>MAURITIUS</v>
          </cell>
          <cell r="E531" t="str">
            <v>OTHER FINANCIAL INSTITUTIONS</v>
          </cell>
        </row>
        <row r="532">
          <cell r="A532" t="str">
            <v>500510</v>
          </cell>
          <cell r="B532" t="str">
            <v>MR AND MRS KAYUMARS F MEHTA</v>
          </cell>
          <cell r="C532" t="str">
            <v>P</v>
          </cell>
          <cell r="D532" t="str">
            <v>SINGAPORE</v>
          </cell>
          <cell r="E532" t="str">
            <v>OTHER ADVANCES</v>
          </cell>
        </row>
        <row r="533">
          <cell r="A533" t="str">
            <v>500511</v>
          </cell>
          <cell r="B533" t="str">
            <v>THE CANVAS AND PAPER COMPANY</v>
          </cell>
          <cell r="C533" t="str">
            <v>GBC2</v>
          </cell>
          <cell r="D533" t="str">
            <v>MAURITIUS</v>
          </cell>
          <cell r="E533" t="str">
            <v>OTHER FINANCIAL INSTITUTIONS</v>
          </cell>
        </row>
        <row r="534">
          <cell r="A534" t="str">
            <v>500512</v>
          </cell>
          <cell r="B534" t="str">
            <v>PVR CONSULTANTS</v>
          </cell>
          <cell r="C534" t="str">
            <v>GBC2</v>
          </cell>
          <cell r="D534" t="str">
            <v>MAURITIUS</v>
          </cell>
          <cell r="E534" t="str">
            <v>OTHER FINANCIAL INSTITUTIONS</v>
          </cell>
        </row>
        <row r="535">
          <cell r="A535" t="str">
            <v>500513</v>
          </cell>
          <cell r="B535" t="str">
            <v>HWIC ASIA FUND CLASS D</v>
          </cell>
          <cell r="C535" t="str">
            <v>GBC1</v>
          </cell>
          <cell r="D535" t="str">
            <v>MAURITIUS</v>
          </cell>
          <cell r="E535" t="str">
            <v>OTHER FINANCIAL INSTITUTIONS</v>
          </cell>
        </row>
        <row r="536">
          <cell r="A536" t="str">
            <v>500514</v>
          </cell>
          <cell r="B536" t="str">
            <v>KM INVESTMENTS LTD</v>
          </cell>
          <cell r="C536" t="str">
            <v>GBC1</v>
          </cell>
          <cell r="D536" t="str">
            <v>MAURITIUS</v>
          </cell>
          <cell r="E536" t="str">
            <v>OTHER FINANCIAL INSTITUTIONS</v>
          </cell>
        </row>
        <row r="537">
          <cell r="A537" t="str">
            <v>500515</v>
          </cell>
          <cell r="B537" t="str">
            <v>THE GRINDSTONE TRUST</v>
          </cell>
          <cell r="C537" t="str">
            <v>OT</v>
          </cell>
          <cell r="D537" t="str">
            <v>MAURITIUS</v>
          </cell>
          <cell r="E537" t="str">
            <v>OTHER FINANCIAL INSTITUTIONS</v>
          </cell>
        </row>
        <row r="538">
          <cell r="A538" t="str">
            <v>500516</v>
          </cell>
          <cell r="B538" t="str">
            <v>*KEY_ERR</v>
          </cell>
          <cell r="D538" t="str">
            <v>*KEY_ERR</v>
          </cell>
          <cell r="E538" t="str">
            <v>*KEY_ERR</v>
          </cell>
        </row>
        <row r="539">
          <cell r="A539" t="str">
            <v>500517</v>
          </cell>
          <cell r="B539" t="str">
            <v>*KEY_ERR</v>
          </cell>
          <cell r="D539" t="str">
            <v>*KEY_ERR</v>
          </cell>
          <cell r="E539" t="str">
            <v>*KEY_ERR</v>
          </cell>
        </row>
        <row r="540">
          <cell r="A540" t="str">
            <v>500518</v>
          </cell>
          <cell r="B540" t="str">
            <v>SWEET SYNERGISTICS LTD</v>
          </cell>
          <cell r="C540" t="str">
            <v>GBC2</v>
          </cell>
          <cell r="D540" t="str">
            <v>MAURITIUS</v>
          </cell>
          <cell r="E540" t="str">
            <v>OTHER FINANCIAL INSTITUTIONS</v>
          </cell>
        </row>
        <row r="541">
          <cell r="A541" t="str">
            <v>500519</v>
          </cell>
          <cell r="B541" t="str">
            <v>LUCRE-TRUSTEE 721/10/02 TRUST</v>
          </cell>
          <cell r="C541" t="str">
            <v>OT</v>
          </cell>
          <cell r="D541" t="str">
            <v>MAURITIUS</v>
          </cell>
          <cell r="E541" t="str">
            <v>OTHER FINANCIAL INSTITUTIONS</v>
          </cell>
        </row>
        <row r="542">
          <cell r="A542" t="str">
            <v>500520</v>
          </cell>
          <cell r="B542" t="str">
            <v>*KEY_ERR</v>
          </cell>
          <cell r="D542" t="str">
            <v>*KEY_ERR</v>
          </cell>
          <cell r="E542" t="str">
            <v>*KEY_ERR</v>
          </cell>
        </row>
        <row r="543">
          <cell r="A543" t="str">
            <v>500521</v>
          </cell>
          <cell r="B543" t="str">
            <v>LOEWS MAURITIUS HOLDING</v>
          </cell>
          <cell r="C543" t="str">
            <v>GBC1</v>
          </cell>
          <cell r="D543" t="str">
            <v>MAURITIUS</v>
          </cell>
          <cell r="E543" t="str">
            <v>OTHER FINANCIAL INSTITUTIONS</v>
          </cell>
        </row>
        <row r="544">
          <cell r="A544" t="str">
            <v>500522</v>
          </cell>
          <cell r="B544" t="str">
            <v>WINSLOW CONSULTING LIMITED</v>
          </cell>
          <cell r="C544" t="str">
            <v>GBC2</v>
          </cell>
          <cell r="D544" t="str">
            <v>MAURITIUS</v>
          </cell>
          <cell r="E544" t="str">
            <v>OTHER FINANCIAL INSTITUTIONS</v>
          </cell>
        </row>
        <row r="545">
          <cell r="A545" t="str">
            <v>500523</v>
          </cell>
          <cell r="B545" t="str">
            <v>VERITAS SOFTWARE MTIUS CORP</v>
          </cell>
          <cell r="C545" t="str">
            <v>GBC1</v>
          </cell>
          <cell r="D545" t="str">
            <v>MAURITIUS</v>
          </cell>
          <cell r="E545" t="str">
            <v>OTHER FINANCIAL INSTITUTIONS</v>
          </cell>
        </row>
        <row r="546">
          <cell r="A546" t="str">
            <v>500524</v>
          </cell>
          <cell r="B546" t="str">
            <v>*KEY_ERR</v>
          </cell>
          <cell r="D546" t="str">
            <v>*KEY_ERR</v>
          </cell>
          <cell r="E546" t="str">
            <v>*KEY_ERR</v>
          </cell>
        </row>
        <row r="547">
          <cell r="A547" t="str">
            <v>500525</v>
          </cell>
          <cell r="B547" t="str">
            <v>SABRE CAPITAL WORLDWIDE(MTIUS)</v>
          </cell>
          <cell r="C547" t="str">
            <v>GBC1</v>
          </cell>
          <cell r="D547" t="str">
            <v>MAURITIUS</v>
          </cell>
          <cell r="E547" t="str">
            <v>OTHER FINANCIAL INSTITUTIONS</v>
          </cell>
        </row>
        <row r="548">
          <cell r="A548" t="str">
            <v>500526</v>
          </cell>
          <cell r="B548" t="str">
            <v>SABRE CAPITAL(MAURITIUS)LTD</v>
          </cell>
          <cell r="C548" t="str">
            <v>GBC1</v>
          </cell>
          <cell r="D548" t="str">
            <v>MAURITIUS</v>
          </cell>
          <cell r="E548" t="str">
            <v>OTHER FINANCIAL INSTITUTIONS</v>
          </cell>
        </row>
        <row r="549">
          <cell r="A549" t="str">
            <v>500527</v>
          </cell>
          <cell r="B549" t="str">
            <v>NEW HALL INVESTMENTS(MTIUS)LTD</v>
          </cell>
          <cell r="C549" t="str">
            <v>GBC2</v>
          </cell>
          <cell r="D549" t="str">
            <v>MAURITIUS</v>
          </cell>
          <cell r="E549" t="str">
            <v>OTHER FINANCIAL INSTITUTIONS</v>
          </cell>
        </row>
        <row r="550">
          <cell r="A550" t="str">
            <v>500528</v>
          </cell>
          <cell r="B550" t="str">
            <v>THE LIGHTSPEED HOLDINGS TRUST</v>
          </cell>
          <cell r="C550" t="str">
            <v>ot</v>
          </cell>
          <cell r="D550" t="str">
            <v>MAURITIUS</v>
          </cell>
          <cell r="E550" t="str">
            <v>OTHER FINANCIAL INSTITUTIONS</v>
          </cell>
        </row>
        <row r="551">
          <cell r="A551" t="str">
            <v>500529</v>
          </cell>
          <cell r="B551" t="str">
            <v>THE PJ INVESTMENTS TRUST</v>
          </cell>
          <cell r="C551" t="str">
            <v>ot</v>
          </cell>
          <cell r="D551" t="str">
            <v>MAURITIUS</v>
          </cell>
          <cell r="E551" t="str">
            <v>OTHER FINANCIAL INSTITUTIONS</v>
          </cell>
        </row>
        <row r="552">
          <cell r="A552" t="str">
            <v>500530</v>
          </cell>
          <cell r="B552" t="str">
            <v>THE LBFM VENTURES TRUST</v>
          </cell>
          <cell r="C552" t="str">
            <v>ot</v>
          </cell>
          <cell r="D552" t="str">
            <v>MAURITIUS</v>
          </cell>
          <cell r="E552" t="str">
            <v>OTHER FINANCIAL INSTITUTIONS</v>
          </cell>
        </row>
        <row r="553">
          <cell r="A553" t="str">
            <v>500531</v>
          </cell>
          <cell r="B553" t="str">
            <v>KEPHINANCE INV.(MTIUS)LTD</v>
          </cell>
          <cell r="C553" t="str">
            <v>GBC1</v>
          </cell>
          <cell r="D553" t="str">
            <v>MAURITIUS</v>
          </cell>
          <cell r="E553" t="str">
            <v>OTHER FINANCIAL INSTITUTIONS</v>
          </cell>
        </row>
        <row r="554">
          <cell r="A554" t="str">
            <v>500532</v>
          </cell>
          <cell r="B554" t="str">
            <v>MOOREVIEW TRADING LTD</v>
          </cell>
          <cell r="C554" t="str">
            <v>GBC2</v>
          </cell>
          <cell r="D554" t="str">
            <v>MAURITIUS</v>
          </cell>
          <cell r="E554" t="str">
            <v>OTHER FINANCIAL INSTITUTIONS</v>
          </cell>
        </row>
        <row r="555">
          <cell r="A555" t="str">
            <v>500533</v>
          </cell>
          <cell r="B555" t="str">
            <v>HAWKLEE HOLDINGS LIMITED</v>
          </cell>
          <cell r="C555" t="str">
            <v>F</v>
          </cell>
          <cell r="D555" t="str">
            <v>BRITISH VIRGIN ISLANDS</v>
          </cell>
          <cell r="E555" t="str">
            <v>OTHER FINANCIAL INSTITUTIONS</v>
          </cell>
        </row>
        <row r="556">
          <cell r="A556" t="str">
            <v>500534</v>
          </cell>
          <cell r="B556" t="str">
            <v>ROSS TRAVEL LTD</v>
          </cell>
          <cell r="C556" t="str">
            <v>F</v>
          </cell>
          <cell r="D556" t="str">
            <v>UNITED KINGDOM</v>
          </cell>
          <cell r="E556" t="str">
            <v>OTHER FINANCIAL INSTITUTIONS</v>
          </cell>
        </row>
        <row r="557">
          <cell r="A557" t="str">
            <v>500535</v>
          </cell>
          <cell r="B557" t="str">
            <v>MR TOSHIHARU KATOGI</v>
          </cell>
          <cell r="C557" t="str">
            <v>P</v>
          </cell>
          <cell r="D557" t="str">
            <v>JAPAN</v>
          </cell>
          <cell r="E557" t="str">
            <v>OTHER ADVANCES</v>
          </cell>
        </row>
        <row r="558">
          <cell r="A558" t="str">
            <v>500536</v>
          </cell>
          <cell r="B558" t="str">
            <v>THE 605/03/03 TRUST</v>
          </cell>
          <cell r="C558" t="str">
            <v>OT</v>
          </cell>
          <cell r="D558" t="str">
            <v>MAURITIUS</v>
          </cell>
          <cell r="E558" t="str">
            <v>OTHER FINANCIAL INSTITUTIONS</v>
          </cell>
        </row>
        <row r="559">
          <cell r="A559" t="str">
            <v>500537</v>
          </cell>
          <cell r="B559" t="str">
            <v>BBY (MAURITIUS III)LIMITED</v>
          </cell>
          <cell r="C559" t="str">
            <v>GBC1</v>
          </cell>
          <cell r="D559" t="str">
            <v>MAURITIUS</v>
          </cell>
          <cell r="E559" t="str">
            <v>OTHER FINANCIAL INSTITUTIONS</v>
          </cell>
        </row>
        <row r="560">
          <cell r="A560" t="str">
            <v>500538</v>
          </cell>
          <cell r="B560" t="str">
            <v>*KEY_ERR</v>
          </cell>
          <cell r="D560" t="str">
            <v>*KEY_ERR</v>
          </cell>
          <cell r="E560" t="str">
            <v>*KEY_ERR</v>
          </cell>
        </row>
        <row r="561">
          <cell r="A561" t="str">
            <v>500539</v>
          </cell>
          <cell r="B561" t="str">
            <v>*KEY_ERR</v>
          </cell>
          <cell r="D561" t="str">
            <v>*KEY_ERR</v>
          </cell>
          <cell r="E561" t="str">
            <v>*KEY_ERR</v>
          </cell>
        </row>
        <row r="562">
          <cell r="A562" t="str">
            <v>500540</v>
          </cell>
          <cell r="B562" t="str">
            <v>AFRIKA ODYSSEY INTL LTD</v>
          </cell>
          <cell r="C562" t="str">
            <v>GBC2</v>
          </cell>
          <cell r="D562" t="str">
            <v>MAURITIUS</v>
          </cell>
          <cell r="E562" t="str">
            <v>OTHER FINANCIAL INSTITUTIONS</v>
          </cell>
        </row>
        <row r="563">
          <cell r="A563" t="str">
            <v>500541</v>
          </cell>
          <cell r="B563" t="str">
            <v>ABC GLOBAL MANAGEMENT SER LTD</v>
          </cell>
          <cell r="C563" t="str">
            <v>M</v>
          </cell>
          <cell r="D563" t="str">
            <v>MAURITIUS</v>
          </cell>
          <cell r="E563" t="str">
            <v>OTHER FINANCIAL INSTITUTIONS</v>
          </cell>
        </row>
        <row r="564">
          <cell r="A564" t="str">
            <v>500542</v>
          </cell>
          <cell r="B564" t="str">
            <v>FLUTEX LIMITED</v>
          </cell>
          <cell r="C564" t="str">
            <v>GBC2</v>
          </cell>
          <cell r="D564" t="str">
            <v>MAURITIUS</v>
          </cell>
          <cell r="E564" t="str">
            <v>OTHER FINANCIAL INSTITUTIONS</v>
          </cell>
        </row>
        <row r="565">
          <cell r="A565" t="str">
            <v>500543</v>
          </cell>
          <cell r="B565" t="str">
            <v>THE HILARKI TRUST</v>
          </cell>
          <cell r="C565" t="str">
            <v>ot</v>
          </cell>
          <cell r="D565" t="str">
            <v>MAURITIUS</v>
          </cell>
          <cell r="E565" t="str">
            <v>OTHER FINANCIAL INSTITUTIONS</v>
          </cell>
        </row>
        <row r="566">
          <cell r="A566" t="str">
            <v>500544</v>
          </cell>
          <cell r="B566" t="str">
            <v>*KEY_ERR</v>
          </cell>
          <cell r="D566" t="str">
            <v>*KEY_ERR</v>
          </cell>
          <cell r="E566" t="str">
            <v>*KEY_ERR</v>
          </cell>
        </row>
        <row r="567">
          <cell r="A567" t="str">
            <v>500545</v>
          </cell>
          <cell r="B567" t="str">
            <v>FIRM ADVISORS LTD</v>
          </cell>
          <cell r="C567" t="str">
            <v>f</v>
          </cell>
          <cell r="D567" t="str">
            <v>BRITISH VIRGIN ISLANDS</v>
          </cell>
          <cell r="E567" t="str">
            <v>OTHER FINANCIAL INSTITUTIONS</v>
          </cell>
        </row>
        <row r="568">
          <cell r="A568" t="str">
            <v>500546</v>
          </cell>
          <cell r="B568" t="str">
            <v>*KEY_ERR</v>
          </cell>
          <cell r="D568" t="str">
            <v>*KEY_ERR</v>
          </cell>
          <cell r="E568" t="str">
            <v>*KEY_ERR</v>
          </cell>
        </row>
        <row r="569">
          <cell r="A569" t="str">
            <v>500547</v>
          </cell>
          <cell r="B569" t="str">
            <v>*KEY_ERR</v>
          </cell>
          <cell r="D569" t="str">
            <v>*KEY_ERR</v>
          </cell>
          <cell r="E569" t="str">
            <v>*KEY_ERR</v>
          </cell>
        </row>
        <row r="570">
          <cell r="A570" t="str">
            <v>500548</v>
          </cell>
          <cell r="B570" t="str">
            <v>TURNSTONE TRUSTS &amp; SEC LIMITED</v>
          </cell>
          <cell r="C570" t="str">
            <v>M</v>
          </cell>
          <cell r="D570" t="str">
            <v>MAURITIUS</v>
          </cell>
          <cell r="E570" t="str">
            <v>OTHER FINANCIAL INSTITUTIONS</v>
          </cell>
        </row>
        <row r="571">
          <cell r="A571" t="str">
            <v>500549</v>
          </cell>
          <cell r="B571" t="str">
            <v>APAC LIMITED</v>
          </cell>
          <cell r="C571" t="str">
            <v>GBC2</v>
          </cell>
          <cell r="D571" t="str">
            <v>MAURITIUS</v>
          </cell>
          <cell r="E571" t="str">
            <v>OTHER FINANCIAL INSTITUTIONS</v>
          </cell>
        </row>
        <row r="572">
          <cell r="A572" t="str">
            <v>500550</v>
          </cell>
          <cell r="B572" t="str">
            <v>BOYER ALLAN(MAURITIUS)LIMITED</v>
          </cell>
          <cell r="C572" t="str">
            <v>GBC1</v>
          </cell>
          <cell r="D572" t="str">
            <v>MAURITIUS</v>
          </cell>
          <cell r="E572" t="str">
            <v>OTHER FINANCIAL INSTITUTIONS</v>
          </cell>
        </row>
        <row r="573">
          <cell r="A573" t="str">
            <v>500551</v>
          </cell>
          <cell r="B573" t="str">
            <v>CITADEL MT TRADING LTD</v>
          </cell>
          <cell r="C573" t="str">
            <v>GBC1</v>
          </cell>
          <cell r="D573" t="str">
            <v>MAURITIUS</v>
          </cell>
          <cell r="E573" t="str">
            <v>OTHER FINANCIAL INSTITUTIONS</v>
          </cell>
        </row>
        <row r="574">
          <cell r="A574" t="str">
            <v>500552</v>
          </cell>
          <cell r="B574" t="str">
            <v>THE KREW TRUST</v>
          </cell>
          <cell r="C574" t="str">
            <v>ot</v>
          </cell>
          <cell r="D574" t="str">
            <v>MAURITIUS</v>
          </cell>
          <cell r="E574" t="str">
            <v>OTHER FINANCIAL INSTITUTIONS</v>
          </cell>
        </row>
        <row r="575">
          <cell r="A575" t="str">
            <v>500553</v>
          </cell>
          <cell r="B575" t="str">
            <v>EBG INDIA PRIVATE LIMITED</v>
          </cell>
          <cell r="C575" t="str">
            <v>f</v>
          </cell>
          <cell r="D575" t="str">
            <v>INDIA</v>
          </cell>
          <cell r="E575" t="str">
            <v>OTHER FINANCIAL INSTITUTIONS</v>
          </cell>
        </row>
        <row r="576">
          <cell r="A576" t="str">
            <v>500554</v>
          </cell>
          <cell r="B576" t="str">
            <v>*KEY_ERR</v>
          </cell>
          <cell r="D576" t="str">
            <v>*KEY_ERR</v>
          </cell>
          <cell r="E576" t="str">
            <v>*KEY_ERR</v>
          </cell>
        </row>
        <row r="577">
          <cell r="A577" t="str">
            <v>500555</v>
          </cell>
          <cell r="B577" t="str">
            <v>ESPARRON LIMITED</v>
          </cell>
          <cell r="C577" t="str">
            <v>f</v>
          </cell>
          <cell r="D577" t="str">
            <v>JERSEY</v>
          </cell>
          <cell r="E577" t="str">
            <v>OTHER FINANCIAL INSTITUTIONS</v>
          </cell>
        </row>
        <row r="578">
          <cell r="A578" t="str">
            <v>500556</v>
          </cell>
          <cell r="B578" t="str">
            <v>TASADAY LIMITED</v>
          </cell>
          <cell r="C578" t="str">
            <v>f</v>
          </cell>
          <cell r="D578" t="str">
            <v>JERSEY</v>
          </cell>
          <cell r="E578" t="str">
            <v>OTHER FINANCIAL INSTITUTIONS</v>
          </cell>
        </row>
        <row r="579">
          <cell r="A579" t="str">
            <v>500557</v>
          </cell>
          <cell r="B579" t="str">
            <v>FAL CORPORATION</v>
          </cell>
          <cell r="C579" t="str">
            <v>GBC1</v>
          </cell>
          <cell r="D579" t="str">
            <v>MAURITIUS</v>
          </cell>
          <cell r="E579" t="str">
            <v>OTHER FINANCIAL INSTITUTIONS</v>
          </cell>
        </row>
        <row r="580">
          <cell r="A580" t="str">
            <v>500558</v>
          </cell>
          <cell r="B580" t="str">
            <v>SATHI LTD</v>
          </cell>
          <cell r="C580" t="str">
            <v>GBC2</v>
          </cell>
          <cell r="D580" t="str">
            <v>MAURITIUS</v>
          </cell>
          <cell r="E580" t="str">
            <v>OTHER FINANCIAL INSTITUTIONS</v>
          </cell>
        </row>
        <row r="581">
          <cell r="A581" t="str">
            <v>500559</v>
          </cell>
          <cell r="B581" t="str">
            <v>O R E HOLDINGS LIMITED</v>
          </cell>
          <cell r="C581" t="str">
            <v>GBC1</v>
          </cell>
          <cell r="D581" t="str">
            <v>MAURITIUS</v>
          </cell>
          <cell r="E581" t="str">
            <v>OTHER FINANCIAL INSTITUTIONS</v>
          </cell>
        </row>
        <row r="582">
          <cell r="A582" t="str">
            <v>500560</v>
          </cell>
          <cell r="B582" t="str">
            <v>DAIMLER CHRYSLER INDIA PVT LTD</v>
          </cell>
          <cell r="C582" t="str">
            <v>F</v>
          </cell>
          <cell r="D582" t="str">
            <v>INDIA</v>
          </cell>
          <cell r="E582" t="str">
            <v>OTHER FINANCIAL INSTITUTIONS</v>
          </cell>
        </row>
        <row r="583">
          <cell r="A583" t="str">
            <v>500561</v>
          </cell>
          <cell r="B583" t="str">
            <v>JP INVESTMENTS LTD</v>
          </cell>
          <cell r="C583" t="str">
            <v>GBC2</v>
          </cell>
          <cell r="D583" t="str">
            <v>MAURITIUS</v>
          </cell>
          <cell r="E583" t="str">
            <v>OTHER FINANCIAL INSTITUTIONS</v>
          </cell>
        </row>
        <row r="584">
          <cell r="A584" t="str">
            <v>500562</v>
          </cell>
          <cell r="B584" t="str">
            <v>*KEY_ERR</v>
          </cell>
          <cell r="D584" t="str">
            <v>*KEY_ERR</v>
          </cell>
          <cell r="E584" t="str">
            <v>*KEY_ERR</v>
          </cell>
        </row>
        <row r="585">
          <cell r="A585" t="str">
            <v>500563</v>
          </cell>
          <cell r="B585" t="str">
            <v>*KEY_ERR</v>
          </cell>
          <cell r="D585" t="str">
            <v>*KEY_ERR</v>
          </cell>
          <cell r="E585" t="str">
            <v>*KEY_ERR</v>
          </cell>
        </row>
        <row r="586">
          <cell r="A586" t="str">
            <v>500564</v>
          </cell>
          <cell r="B586" t="str">
            <v>*KEY_ERR</v>
          </cell>
          <cell r="D586" t="str">
            <v>*KEY_ERR</v>
          </cell>
          <cell r="E586" t="str">
            <v>*KEY_ERR</v>
          </cell>
        </row>
        <row r="587">
          <cell r="A587" t="str">
            <v>500565</v>
          </cell>
          <cell r="B587" t="str">
            <v>GRENFELL FUND MANAGERS LIMITED</v>
          </cell>
          <cell r="C587" t="str">
            <v>GBC1</v>
          </cell>
          <cell r="D587" t="str">
            <v>MAURITIUS</v>
          </cell>
          <cell r="E587" t="str">
            <v>OTHER FINANCIAL INSTITUTIONS</v>
          </cell>
        </row>
        <row r="588">
          <cell r="A588" t="str">
            <v>500566</v>
          </cell>
          <cell r="B588" t="str">
            <v>GLOBANK TRUST</v>
          </cell>
          <cell r="C588" t="str">
            <v>OT</v>
          </cell>
          <cell r="D588" t="str">
            <v>MAURITIUS</v>
          </cell>
          <cell r="E588" t="str">
            <v>OTHER FINANCIAL INSTITUTIONS</v>
          </cell>
        </row>
        <row r="589">
          <cell r="A589" t="str">
            <v>500567</v>
          </cell>
          <cell r="B589" t="str">
            <v>FRANKLIN INDIA BLUECHIP OFF F</v>
          </cell>
          <cell r="C589" t="str">
            <v>GBC1</v>
          </cell>
          <cell r="D589" t="str">
            <v>MAURITIUS</v>
          </cell>
          <cell r="E589" t="str">
            <v>OTHER FINANCIAL INSTITUTIONS</v>
          </cell>
        </row>
        <row r="590">
          <cell r="A590" t="str">
            <v>500568</v>
          </cell>
          <cell r="B590" t="str">
            <v>TEMPLETON INDIA INC OFF FUND</v>
          </cell>
          <cell r="C590" t="str">
            <v>GBC1</v>
          </cell>
          <cell r="D590" t="str">
            <v>MAURITIUS</v>
          </cell>
          <cell r="E590" t="str">
            <v>OTHER FINANCIAL INSTITUTIONS</v>
          </cell>
        </row>
        <row r="591">
          <cell r="A591" t="str">
            <v>500569</v>
          </cell>
          <cell r="B591" t="str">
            <v>THE COMMERCIAL HLDG CO LTD</v>
          </cell>
          <cell r="C591" t="str">
            <v>L</v>
          </cell>
          <cell r="D591" t="str">
            <v>MAURITIUS</v>
          </cell>
          <cell r="E591" t="str">
            <v>OTHER FINANCIAL INSTITUTIONS</v>
          </cell>
        </row>
        <row r="592">
          <cell r="A592" t="str">
            <v>500570</v>
          </cell>
          <cell r="B592" t="str">
            <v>CAD INTERNATIONAL LIMITED</v>
          </cell>
          <cell r="C592" t="str">
            <v>GBC2</v>
          </cell>
          <cell r="D592" t="str">
            <v>MAURITIUS</v>
          </cell>
          <cell r="E592" t="str">
            <v>OTHER FINANCIAL INSTITUTIONS</v>
          </cell>
        </row>
        <row r="593">
          <cell r="A593" t="str">
            <v>500571</v>
          </cell>
          <cell r="B593" t="str">
            <v>FORTE INTERNATIONAL LTD</v>
          </cell>
          <cell r="C593" t="str">
            <v>GBC2</v>
          </cell>
          <cell r="D593" t="str">
            <v>MAURITIUS</v>
          </cell>
          <cell r="E593" t="str">
            <v>OTHER FINANCIAL INSTITUTIONS</v>
          </cell>
        </row>
        <row r="594">
          <cell r="A594" t="str">
            <v>500572</v>
          </cell>
          <cell r="B594" t="str">
            <v>*KEY_ERR</v>
          </cell>
          <cell r="D594" t="str">
            <v>*KEY_ERR</v>
          </cell>
          <cell r="E594" t="str">
            <v>*KEY_ERR</v>
          </cell>
        </row>
        <row r="595">
          <cell r="A595" t="str">
            <v>500573</v>
          </cell>
          <cell r="B595" t="str">
            <v>MR G F &amp; MRS H M GOOSEN</v>
          </cell>
          <cell r="C595" t="str">
            <v>P</v>
          </cell>
          <cell r="D595" t="str">
            <v>SOUTH AFRICA</v>
          </cell>
          <cell r="E595" t="str">
            <v>OTHER ADVANCES</v>
          </cell>
        </row>
        <row r="596">
          <cell r="A596" t="str">
            <v>500574</v>
          </cell>
          <cell r="B596" t="str">
            <v>*KEY_ERR</v>
          </cell>
          <cell r="D596" t="str">
            <v>*KEY_ERR</v>
          </cell>
          <cell r="E596" t="str">
            <v>*KEY_ERR</v>
          </cell>
        </row>
        <row r="597">
          <cell r="A597" t="str">
            <v>500575</v>
          </cell>
          <cell r="B597" t="str">
            <v>BHARAT PETROLEUM CORP LIMITED</v>
          </cell>
          <cell r="C597" t="str">
            <v>F</v>
          </cell>
          <cell r="D597" t="str">
            <v>INDIA</v>
          </cell>
          <cell r="E597" t="str">
            <v>OTHER FINANCIAL INSTITUTIONS</v>
          </cell>
        </row>
        <row r="598">
          <cell r="A598" t="str">
            <v>500576</v>
          </cell>
          <cell r="B598" t="str">
            <v>*KEY_ERR</v>
          </cell>
          <cell r="D598" t="str">
            <v>*KEY_ERR</v>
          </cell>
          <cell r="E598" t="str">
            <v>*KEY_ERR</v>
          </cell>
        </row>
        <row r="599">
          <cell r="A599" t="str">
            <v>500577</v>
          </cell>
          <cell r="B599" t="str">
            <v>OVATION PUBLISHING LTD</v>
          </cell>
          <cell r="C599" t="str">
            <v>GBC1</v>
          </cell>
          <cell r="D599" t="str">
            <v>MAURITIUS</v>
          </cell>
          <cell r="E599" t="str">
            <v>OTHER FINANCIAL INSTITUTIONS</v>
          </cell>
        </row>
        <row r="600">
          <cell r="A600" t="str">
            <v>500578</v>
          </cell>
          <cell r="B600" t="str">
            <v>MR RJ AND MRS ME HANCOCK</v>
          </cell>
          <cell r="C600" t="str">
            <v>P</v>
          </cell>
          <cell r="D600" t="str">
            <v>SOUTH AFRICA</v>
          </cell>
          <cell r="E600" t="str">
            <v>OTHER ADVANCES</v>
          </cell>
        </row>
        <row r="601">
          <cell r="A601" t="str">
            <v>500579</v>
          </cell>
          <cell r="B601" t="str">
            <v>MR PJ AND MRS DA HANCOCK</v>
          </cell>
          <cell r="C601" t="str">
            <v>P</v>
          </cell>
          <cell r="D601" t="str">
            <v>SOUTH AFRICA</v>
          </cell>
          <cell r="E601" t="str">
            <v>OTHER ADVANCES</v>
          </cell>
        </row>
        <row r="602">
          <cell r="A602" t="str">
            <v>500580</v>
          </cell>
          <cell r="B602" t="str">
            <v>LUCRE INTL AS TTEES DM CHARLES</v>
          </cell>
          <cell r="C602" t="str">
            <v>OT</v>
          </cell>
          <cell r="D602" t="str">
            <v>MAURITIUS</v>
          </cell>
          <cell r="E602" t="str">
            <v>OTHER FINANCIAL INSTITUTIONS</v>
          </cell>
        </row>
        <row r="603">
          <cell r="A603" t="str">
            <v>500581</v>
          </cell>
          <cell r="B603" t="str">
            <v>DEUTSCHE T T C AS TTEE GG TST</v>
          </cell>
          <cell r="C603" t="str">
            <v>ot</v>
          </cell>
          <cell r="D603" t="str">
            <v>GUERNSEY</v>
          </cell>
          <cell r="E603" t="str">
            <v>OTHER FINANCIAL INSTITUTIONS</v>
          </cell>
        </row>
        <row r="604">
          <cell r="A604" t="str">
            <v>500582</v>
          </cell>
          <cell r="B604" t="str">
            <v>ARTHETIC DENTISTRY LTD</v>
          </cell>
          <cell r="C604" t="str">
            <v>GBC1</v>
          </cell>
          <cell r="D604" t="str">
            <v>MAURITIUS</v>
          </cell>
          <cell r="E604" t="str">
            <v>OTHER FINANCIAL INSTITUTIONS</v>
          </cell>
        </row>
        <row r="605">
          <cell r="A605" t="str">
            <v>500583</v>
          </cell>
          <cell r="B605" t="str">
            <v>MEDIA 4 AFRICA LIMITED</v>
          </cell>
          <cell r="C605" t="str">
            <v>GBC2</v>
          </cell>
          <cell r="D605" t="str">
            <v>MAURITIUS</v>
          </cell>
          <cell r="E605" t="str">
            <v>OTHER FINANCIAL INSTITUTIONS</v>
          </cell>
        </row>
        <row r="606">
          <cell r="A606" t="str">
            <v>500584</v>
          </cell>
          <cell r="B606" t="str">
            <v>HINDUSTAN PETROLEUM CORP LTD</v>
          </cell>
          <cell r="D606" t="str">
            <v>INDIA</v>
          </cell>
          <cell r="E606" t="str">
            <v>OTHER FINANCIAL INSTITUTIONS</v>
          </cell>
        </row>
        <row r="607">
          <cell r="A607" t="str">
            <v>500585</v>
          </cell>
          <cell r="B607" t="str">
            <v>R AND S TRADING INTL LTD</v>
          </cell>
          <cell r="C607" t="str">
            <v>GBC2</v>
          </cell>
          <cell r="D607" t="str">
            <v>MAURITIUS</v>
          </cell>
          <cell r="E607" t="str">
            <v>OTHER FINANCIAL INSTITUTIONS</v>
          </cell>
        </row>
        <row r="608">
          <cell r="A608" t="str">
            <v>500586</v>
          </cell>
          <cell r="B608" t="str">
            <v>FT INDIA OFFSHORE FUNDS</v>
          </cell>
          <cell r="C608" t="str">
            <v>GBC1</v>
          </cell>
          <cell r="D608" t="str">
            <v>MAURITIUS</v>
          </cell>
          <cell r="E608" t="str">
            <v>OTHER FINANCIAL INSTITUTIONS</v>
          </cell>
        </row>
        <row r="609">
          <cell r="A609" t="str">
            <v>500587</v>
          </cell>
          <cell r="B609" t="str">
            <v>TAD (MAURITIUS) LTD</v>
          </cell>
          <cell r="C609" t="str">
            <v>GBC1</v>
          </cell>
          <cell r="D609" t="str">
            <v>MAURITIUS</v>
          </cell>
          <cell r="E609" t="str">
            <v>OTHER FINANCIAL INSTITUTIONS</v>
          </cell>
        </row>
        <row r="610">
          <cell r="A610" t="str">
            <v>500588</v>
          </cell>
          <cell r="B610" t="str">
            <v>ASSOCIATED AVIATION SVCS LTD</v>
          </cell>
          <cell r="C610" t="str">
            <v>F</v>
          </cell>
          <cell r="D610" t="str">
            <v>BRITISH VIRGIN ISLANDS</v>
          </cell>
          <cell r="E610" t="str">
            <v>OTHER FINANCIAL INSTITUTIONS</v>
          </cell>
        </row>
        <row r="611">
          <cell r="A611" t="str">
            <v>500589</v>
          </cell>
          <cell r="B611" t="str">
            <v>DICKINSON PROPERTIES INTL LTD</v>
          </cell>
          <cell r="C611" t="str">
            <v>GBC2</v>
          </cell>
          <cell r="D611" t="str">
            <v>MAURITIUS</v>
          </cell>
          <cell r="E611" t="str">
            <v>OTHER FINANCIAL INSTITUTIONS</v>
          </cell>
        </row>
        <row r="612">
          <cell r="A612" t="str">
            <v>500590</v>
          </cell>
          <cell r="B612" t="str">
            <v>DICKINSON REFRACTORY SERV.INTL</v>
          </cell>
          <cell r="C612" t="str">
            <v>GBC2</v>
          </cell>
          <cell r="D612" t="str">
            <v>MAURITIUS</v>
          </cell>
          <cell r="E612" t="str">
            <v>OTHER FINANCIAL INSTITUTIONS</v>
          </cell>
        </row>
        <row r="613">
          <cell r="A613" t="str">
            <v>500591</v>
          </cell>
          <cell r="B613" t="str">
            <v>AIGUILLE LTD</v>
          </cell>
          <cell r="C613" t="str">
            <v>GBC1</v>
          </cell>
          <cell r="D613" t="str">
            <v>MAURITIUS</v>
          </cell>
          <cell r="E613" t="str">
            <v>OTHER FINANCIAL INSTITUTIONS</v>
          </cell>
        </row>
        <row r="614">
          <cell r="A614" t="str">
            <v>500592</v>
          </cell>
          <cell r="B614" t="str">
            <v>LUCRE TRUSTEE 734/03/03 TRUST</v>
          </cell>
          <cell r="C614" t="str">
            <v>OT</v>
          </cell>
          <cell r="D614" t="str">
            <v>MAURITIUS</v>
          </cell>
          <cell r="E614" t="str">
            <v>OTHER FINANCIAL INSTITUTIONS</v>
          </cell>
        </row>
        <row r="615">
          <cell r="A615" t="str">
            <v>500593</v>
          </cell>
          <cell r="B615" t="str">
            <v>MILKWOOD CC</v>
          </cell>
          <cell r="C615" t="str">
            <v>F</v>
          </cell>
          <cell r="D615" t="str">
            <v>SOUTH AFRICA</v>
          </cell>
          <cell r="E615" t="str">
            <v>OTHER FINANCIAL INSTITUTIONS</v>
          </cell>
        </row>
        <row r="616">
          <cell r="A616" t="str">
            <v>500594</v>
          </cell>
          <cell r="B616" t="str">
            <v>BAY BOYZ (PTY)LTD</v>
          </cell>
          <cell r="C616" t="str">
            <v>F</v>
          </cell>
          <cell r="D616" t="str">
            <v>SOUTH AFRICA</v>
          </cell>
          <cell r="E616" t="str">
            <v>OTHER FINANCIAL INSTITUTIONS</v>
          </cell>
        </row>
        <row r="617">
          <cell r="A617" t="str">
            <v>500595</v>
          </cell>
          <cell r="B617" t="str">
            <v>MR R &amp; MRS M E BARNARD</v>
          </cell>
          <cell r="C617" t="str">
            <v>P</v>
          </cell>
          <cell r="D617" t="str">
            <v>SOUTH AFRICA</v>
          </cell>
          <cell r="E617" t="str">
            <v>OTHER ADVANCES</v>
          </cell>
        </row>
        <row r="618">
          <cell r="A618" t="str">
            <v>500596</v>
          </cell>
          <cell r="B618" t="str">
            <v>INTERSTONE LTD</v>
          </cell>
          <cell r="C618" t="str">
            <v>GBC2</v>
          </cell>
          <cell r="D618" t="str">
            <v>MAURITIUS</v>
          </cell>
          <cell r="E618" t="str">
            <v>OTHER FINANCIAL INSTITUTIONS</v>
          </cell>
        </row>
        <row r="619">
          <cell r="A619" t="str">
            <v>500597</v>
          </cell>
          <cell r="B619" t="str">
            <v>*KEY_ERR</v>
          </cell>
          <cell r="D619" t="str">
            <v>*KEY_ERR</v>
          </cell>
          <cell r="E619" t="str">
            <v>*KEY_ERR</v>
          </cell>
        </row>
        <row r="620">
          <cell r="A620" t="str">
            <v>500598</v>
          </cell>
          <cell r="B620" t="str">
            <v>SUNNYDALE COMPANY LTD</v>
          </cell>
          <cell r="C620" t="str">
            <v>GBC1</v>
          </cell>
          <cell r="D620" t="str">
            <v>MAURITIUS</v>
          </cell>
          <cell r="E620" t="str">
            <v>OTHER FINANCIAL INSTITUTIONS</v>
          </cell>
        </row>
        <row r="621">
          <cell r="A621" t="str">
            <v>500599</v>
          </cell>
          <cell r="B621" t="str">
            <v>LEXON VENTURES LIMITED</v>
          </cell>
          <cell r="C621" t="str">
            <v>F</v>
          </cell>
          <cell r="D621" t="str">
            <v>BRITISH VIRGIN ISLANDS</v>
          </cell>
          <cell r="E621" t="str">
            <v>OTHER FINANCIAL INSTITUTIONS</v>
          </cell>
        </row>
        <row r="622">
          <cell r="A622" t="str">
            <v>500600</v>
          </cell>
          <cell r="B622" t="str">
            <v>LEXON HOTEL VENTURES LTD</v>
          </cell>
          <cell r="C622" t="str">
            <v>GBC1</v>
          </cell>
          <cell r="D622" t="str">
            <v>MAURITIUS</v>
          </cell>
          <cell r="E622" t="str">
            <v>OTHER FINANCIAL INSTITUTIONS</v>
          </cell>
        </row>
        <row r="623">
          <cell r="A623" t="str">
            <v>500601</v>
          </cell>
          <cell r="B623" t="str">
            <v>SYNTEL (MAURITIUS) LIMITED</v>
          </cell>
          <cell r="C623" t="str">
            <v>GBC1</v>
          </cell>
          <cell r="D623" t="str">
            <v>MAURITIUS</v>
          </cell>
          <cell r="E623" t="str">
            <v>OTHER FINANCIAL INSTITUTIONS</v>
          </cell>
        </row>
        <row r="624">
          <cell r="A624" t="str">
            <v>500602</v>
          </cell>
          <cell r="B624" t="str">
            <v>LEADERGUARD SPOT FOREX</v>
          </cell>
          <cell r="C624" t="str">
            <v>GBC1</v>
          </cell>
          <cell r="D624" t="str">
            <v>MAURITIUS</v>
          </cell>
          <cell r="E624" t="str">
            <v>OTHER FINANCIAL INSTITUTIONS</v>
          </cell>
        </row>
        <row r="625">
          <cell r="A625" t="str">
            <v>500603</v>
          </cell>
          <cell r="B625" t="str">
            <v>LEADERGUARD AFRICA LTD</v>
          </cell>
          <cell r="C625" t="str">
            <v>GBC2</v>
          </cell>
          <cell r="D625" t="str">
            <v>MAURITIUS</v>
          </cell>
          <cell r="E625" t="str">
            <v>OTHER FINANCIAL INSTITUTIONS</v>
          </cell>
        </row>
        <row r="626">
          <cell r="A626" t="str">
            <v>500604</v>
          </cell>
          <cell r="B626" t="str">
            <v>LEADERGUARD WORLDWIDE LTD</v>
          </cell>
          <cell r="C626" t="str">
            <v>GBC2</v>
          </cell>
          <cell r="D626" t="str">
            <v>MAURITIUS</v>
          </cell>
          <cell r="E626" t="str">
            <v>OTHER FINANCIAL INSTITUTIONS</v>
          </cell>
        </row>
        <row r="627">
          <cell r="A627" t="str">
            <v>500605</v>
          </cell>
          <cell r="B627" t="str">
            <v>S &amp; B CONSULTING</v>
          </cell>
          <cell r="C627" t="str">
            <v>F</v>
          </cell>
          <cell r="D627" t="str">
            <v>BRITISH VIRGIN ISLANDS</v>
          </cell>
          <cell r="E627" t="str">
            <v>OTHER FINANCIAL INSTITUTIONS</v>
          </cell>
        </row>
        <row r="628">
          <cell r="A628" t="str">
            <v>500606</v>
          </cell>
          <cell r="B628" t="str">
            <v>SHIBANI FINANCE CO LTD</v>
          </cell>
          <cell r="C628" t="str">
            <v>L</v>
          </cell>
          <cell r="D628" t="str">
            <v>MAURITIUS</v>
          </cell>
          <cell r="E628" t="str">
            <v>OTHER FINANCIAL INSTITUTIONS</v>
          </cell>
        </row>
        <row r="629">
          <cell r="A629" t="str">
            <v>500607</v>
          </cell>
          <cell r="B629" t="str">
            <v>NOVEON MAURITIUS HOLDINGS LTD</v>
          </cell>
          <cell r="C629" t="str">
            <v>GBC1</v>
          </cell>
          <cell r="D629" t="str">
            <v>MAURITIUS</v>
          </cell>
          <cell r="E629" t="str">
            <v>OTHER FINANCIAL INSTITUTIONS</v>
          </cell>
        </row>
        <row r="630">
          <cell r="A630" t="str">
            <v>500608</v>
          </cell>
          <cell r="B630" t="str">
            <v>MATTERHORN VENTURES/E.I.TIGER</v>
          </cell>
          <cell r="C630" t="str">
            <v>GBC1</v>
          </cell>
          <cell r="D630" t="str">
            <v>MAURITIUS</v>
          </cell>
          <cell r="E630" t="str">
            <v>OTHER FINANCIAL INSTITUTIONS</v>
          </cell>
        </row>
        <row r="631">
          <cell r="A631" t="str">
            <v>500609</v>
          </cell>
          <cell r="B631" t="str">
            <v>SYNTEL SOLUTIONS MTIUS LTD</v>
          </cell>
          <cell r="C631" t="str">
            <v>GBC1</v>
          </cell>
          <cell r="D631" t="str">
            <v>MAURITIUS</v>
          </cell>
          <cell r="E631" t="str">
            <v>OTHER FINANCIAL INSTITUTIONS</v>
          </cell>
        </row>
        <row r="632">
          <cell r="A632" t="str">
            <v>500610</v>
          </cell>
          <cell r="B632" t="str">
            <v>INTERNATIONAL CHAIN INV.LTD</v>
          </cell>
          <cell r="C632" t="str">
            <v>GBC1</v>
          </cell>
          <cell r="D632" t="str">
            <v>MAURITIUS</v>
          </cell>
          <cell r="E632" t="str">
            <v>OTHER FINANCIAL INSTITUTIONS</v>
          </cell>
        </row>
        <row r="633">
          <cell r="A633" t="str">
            <v>500611</v>
          </cell>
          <cell r="B633" t="str">
            <v>WJB CHILTERN-RE THE GEMINI TST</v>
          </cell>
          <cell r="C633" t="str">
            <v>F</v>
          </cell>
          <cell r="D633" t="str">
            <v>JERSEY</v>
          </cell>
          <cell r="E633" t="str">
            <v>OTHER FINANCIAL INSTITUTIONS</v>
          </cell>
        </row>
        <row r="634">
          <cell r="A634" t="str">
            <v>500612</v>
          </cell>
          <cell r="B634" t="str">
            <v>WJB CHILTERN-RE PANCO S.STTLE</v>
          </cell>
          <cell r="C634" t="str">
            <v>F</v>
          </cell>
          <cell r="D634" t="str">
            <v>JERSEY</v>
          </cell>
          <cell r="E634" t="str">
            <v>OTHER FINANCIAL INSTITUTIONS</v>
          </cell>
        </row>
        <row r="635">
          <cell r="A635" t="str">
            <v>500613</v>
          </cell>
          <cell r="B635" t="str">
            <v>BRUNCASTER TTEES-RE LEO TRUST</v>
          </cell>
          <cell r="C635" t="str">
            <v>F</v>
          </cell>
          <cell r="D635" t="str">
            <v>JERSEY</v>
          </cell>
          <cell r="E635" t="str">
            <v>OTHER FINANCIAL INSTITUTIONS</v>
          </cell>
        </row>
        <row r="636">
          <cell r="A636" t="str">
            <v>500614</v>
          </cell>
          <cell r="B636" t="str">
            <v>CANTRUST(CI)LTD-RE TAURUS SETT</v>
          </cell>
          <cell r="C636" t="str">
            <v>F</v>
          </cell>
          <cell r="D636" t="str">
            <v>JERSEY</v>
          </cell>
          <cell r="E636" t="str">
            <v>OTHER FINANCIAL INSTITUTIONS</v>
          </cell>
        </row>
        <row r="637">
          <cell r="A637" t="str">
            <v>500615</v>
          </cell>
          <cell r="B637" t="str">
            <v>MR M ABDUL &amp; MRS HUMERA ALEEM</v>
          </cell>
          <cell r="C637" t="str">
            <v>P</v>
          </cell>
          <cell r="D637" t="str">
            <v>MAURITIUS</v>
          </cell>
          <cell r="E637" t="str">
            <v>OTHER ADVANCES</v>
          </cell>
        </row>
        <row r="638">
          <cell r="A638" t="str">
            <v>500616</v>
          </cell>
          <cell r="B638" t="str">
            <v>*KEY_ERR</v>
          </cell>
          <cell r="D638" t="str">
            <v>*KEY_ERR</v>
          </cell>
          <cell r="E638" t="str">
            <v>*KEY_ERR</v>
          </cell>
        </row>
        <row r="639">
          <cell r="A639" t="str">
            <v>500617</v>
          </cell>
          <cell r="B639" t="str">
            <v>LURDINGTON HOLDING LTD</v>
          </cell>
          <cell r="C639" t="str">
            <v>GBC1</v>
          </cell>
          <cell r="D639" t="str">
            <v>MAURITIUS</v>
          </cell>
          <cell r="E639" t="str">
            <v>OTHER FINANCIAL INSTITUTIONS</v>
          </cell>
        </row>
        <row r="640">
          <cell r="A640" t="str">
            <v>500618</v>
          </cell>
          <cell r="B640" t="str">
            <v>MATTERHORN VENTURES</v>
          </cell>
          <cell r="C640" t="str">
            <v>GBC1</v>
          </cell>
          <cell r="D640" t="str">
            <v>MAURITIUS</v>
          </cell>
          <cell r="E640" t="str">
            <v>OTHER FINANCIAL INSTITUTIONS</v>
          </cell>
        </row>
        <row r="641">
          <cell r="A641" t="str">
            <v>500619</v>
          </cell>
          <cell r="B641" t="str">
            <v>DITCML RE THE PBI TRUST</v>
          </cell>
          <cell r="D641" t="str">
            <v>MAURITIUS</v>
          </cell>
          <cell r="E641" t="str">
            <v>OTHER FINANCIAL INSTITUTIONS</v>
          </cell>
        </row>
        <row r="642">
          <cell r="A642" t="str">
            <v>500620</v>
          </cell>
          <cell r="B642" t="str">
            <v>DITCML RE THE IBP TRUST</v>
          </cell>
          <cell r="D642" t="str">
            <v>MAURITIUS</v>
          </cell>
          <cell r="E642" t="str">
            <v>OTHER FINANCIAL INSTITUTIONS</v>
          </cell>
        </row>
        <row r="643">
          <cell r="A643" t="str">
            <v>500621</v>
          </cell>
          <cell r="B643" t="str">
            <v>DEUTSCHE INTL TST CO RE QSC</v>
          </cell>
          <cell r="D643" t="str">
            <v>MAURITIUS</v>
          </cell>
          <cell r="E643" t="str">
            <v>OTHER FINANCIAL INSTITUTIONS</v>
          </cell>
        </row>
        <row r="644">
          <cell r="A644" t="str">
            <v>500622</v>
          </cell>
          <cell r="B644" t="str">
            <v>PRIMETRADE INTERNATIONAL LTD</v>
          </cell>
          <cell r="C644" t="str">
            <v>GBC2</v>
          </cell>
          <cell r="D644" t="str">
            <v>MAURITIUS</v>
          </cell>
          <cell r="E644" t="str">
            <v>OTHER FINANCIAL INSTITUTIONS</v>
          </cell>
        </row>
        <row r="645">
          <cell r="A645" t="str">
            <v>500623</v>
          </cell>
          <cell r="B645" t="str">
            <v>OCBC OVERSEAS INVTS PTE LTD</v>
          </cell>
          <cell r="C645" t="str">
            <v>GBC1</v>
          </cell>
          <cell r="D645" t="str">
            <v>MAURITIUS</v>
          </cell>
          <cell r="E645" t="str">
            <v>OTHER FINANCIAL INSTITUTIONS</v>
          </cell>
        </row>
        <row r="646">
          <cell r="A646" t="str">
            <v>500624</v>
          </cell>
          <cell r="B646" t="str">
            <v>FRONTIERE FINANCE LTD:AMC TST</v>
          </cell>
          <cell r="C646" t="str">
            <v>OT</v>
          </cell>
          <cell r="D646" t="str">
            <v>MAURITIUS</v>
          </cell>
          <cell r="E646" t="str">
            <v>OTHER FINANCIAL INSTITUTIONS</v>
          </cell>
        </row>
        <row r="647">
          <cell r="A647" t="str">
            <v>500625</v>
          </cell>
          <cell r="B647" t="str">
            <v>LARK ASSOCIATES LTD</v>
          </cell>
          <cell r="C647" t="str">
            <v>F</v>
          </cell>
          <cell r="D647" t="str">
            <v>BRITISH VIRGIN ISLANDS</v>
          </cell>
          <cell r="E647" t="str">
            <v>OTHER FINANCIAL INSTITUTIONS</v>
          </cell>
        </row>
        <row r="648">
          <cell r="A648" t="str">
            <v>500626</v>
          </cell>
          <cell r="B648" t="str">
            <v>THE NIJAMO TRUST</v>
          </cell>
          <cell r="C648" t="str">
            <v>F</v>
          </cell>
          <cell r="D648" t="str">
            <v>GUERNSEY</v>
          </cell>
          <cell r="E648" t="str">
            <v>OTHER FINANCIAL INSTITUTIONS</v>
          </cell>
        </row>
        <row r="649">
          <cell r="A649" t="str">
            <v>500627</v>
          </cell>
          <cell r="B649" t="str">
            <v>HAAGIFS HOLDINGS LIMITED</v>
          </cell>
          <cell r="C649" t="str">
            <v>GBC1</v>
          </cell>
          <cell r="D649" t="str">
            <v>MAURITIUS</v>
          </cell>
          <cell r="E649" t="str">
            <v>OTHER FINANCIAL INSTITUTIONS</v>
          </cell>
        </row>
        <row r="650">
          <cell r="A650" t="str">
            <v>500628</v>
          </cell>
          <cell r="B650" t="str">
            <v>STRATEGIC PARTNERS HLDGS LTD</v>
          </cell>
          <cell r="C650" t="str">
            <v>F</v>
          </cell>
          <cell r="D650" t="str">
            <v>MAURITIUS</v>
          </cell>
          <cell r="E650" t="str">
            <v>OTHER FINANCIAL INSTITUTIONS</v>
          </cell>
        </row>
        <row r="651">
          <cell r="A651" t="str">
            <v>500629</v>
          </cell>
          <cell r="B651" t="str">
            <v>HIMALAYAN INDIA HOLDINGS</v>
          </cell>
          <cell r="C651" t="str">
            <v>GBC1</v>
          </cell>
          <cell r="D651" t="str">
            <v>MAURITIUS</v>
          </cell>
          <cell r="E651" t="str">
            <v>OTHER FINANCIAL INSTITUTIONS</v>
          </cell>
        </row>
        <row r="652">
          <cell r="A652" t="str">
            <v>500630</v>
          </cell>
          <cell r="B652" t="str">
            <v>HIMALAYAN FUND LIMITED</v>
          </cell>
          <cell r="C652" t="str">
            <v>F</v>
          </cell>
          <cell r="D652" t="str">
            <v>CAYMAN ISLANDS</v>
          </cell>
          <cell r="E652" t="str">
            <v>OTHER FINANCIAL INSTITUTIONS</v>
          </cell>
        </row>
        <row r="653">
          <cell r="A653" t="str">
            <v>500631</v>
          </cell>
          <cell r="B653" t="str">
            <v>WITTWORLD TECHNOLOGIES LTD</v>
          </cell>
          <cell r="C653" t="str">
            <v>GBC2</v>
          </cell>
          <cell r="D653" t="str">
            <v>MAURITIUS</v>
          </cell>
          <cell r="E653" t="str">
            <v>OTHER FINANCIAL INSTITUTIONS</v>
          </cell>
        </row>
        <row r="654">
          <cell r="A654" t="str">
            <v>500632</v>
          </cell>
          <cell r="B654" t="str">
            <v>HANSEN INVESTMENT CORPORATION</v>
          </cell>
          <cell r="C654" t="str">
            <v>GBC2</v>
          </cell>
          <cell r="D654" t="str">
            <v>MAURITIUS</v>
          </cell>
          <cell r="E654" t="str">
            <v>OTHER FINANCIAL INSTITUTIONS</v>
          </cell>
        </row>
        <row r="655">
          <cell r="A655" t="str">
            <v>500633</v>
          </cell>
          <cell r="B655" t="str">
            <v>OCEAN PASSAGE LIMITED</v>
          </cell>
          <cell r="C655" t="str">
            <v>GBC2</v>
          </cell>
          <cell r="D655" t="str">
            <v>MAURITIUS</v>
          </cell>
          <cell r="E655" t="str">
            <v>OTHER FINANCIAL INSTITUTIONS</v>
          </cell>
        </row>
        <row r="656">
          <cell r="A656" t="str">
            <v>500634</v>
          </cell>
          <cell r="B656" t="str">
            <v>VGC INVESTMENTS LTD</v>
          </cell>
          <cell r="C656" t="str">
            <v>GBC2</v>
          </cell>
          <cell r="D656" t="str">
            <v>MAURITIUS</v>
          </cell>
          <cell r="E656" t="str">
            <v>OTHER FINANCIAL INSTITUTIONS</v>
          </cell>
        </row>
        <row r="657">
          <cell r="A657" t="str">
            <v>500635</v>
          </cell>
          <cell r="B657" t="str">
            <v>*KEY_ERR</v>
          </cell>
          <cell r="D657" t="str">
            <v>*KEY_ERR</v>
          </cell>
          <cell r="E657" t="str">
            <v>*KEY_ERR</v>
          </cell>
        </row>
        <row r="658">
          <cell r="A658" t="str">
            <v>500636</v>
          </cell>
          <cell r="B658" t="str">
            <v>*KEY_ERR</v>
          </cell>
          <cell r="D658" t="str">
            <v>*KEY_ERR</v>
          </cell>
          <cell r="E658" t="str">
            <v>*KEY_ERR</v>
          </cell>
        </row>
        <row r="659">
          <cell r="A659" t="str">
            <v>500637</v>
          </cell>
          <cell r="B659" t="str">
            <v>FRANKLIN TEMPLETON HOLDING LTD</v>
          </cell>
          <cell r="C659" t="str">
            <v>gbc1</v>
          </cell>
          <cell r="D659" t="str">
            <v>MAURITIUS</v>
          </cell>
          <cell r="E659" t="str">
            <v>OTHER FINANCIAL INSTITUTIONS</v>
          </cell>
        </row>
        <row r="660">
          <cell r="A660" t="str">
            <v>500638</v>
          </cell>
          <cell r="B660" t="str">
            <v>BL FINANCIAL SERVICES M LTD</v>
          </cell>
          <cell r="C660" t="str">
            <v>GBC1</v>
          </cell>
          <cell r="D660" t="str">
            <v>MAURITIUS</v>
          </cell>
          <cell r="E660" t="str">
            <v>OTHER FINANCIAL INSTITUTIONS</v>
          </cell>
        </row>
        <row r="661">
          <cell r="A661" t="str">
            <v>500639</v>
          </cell>
          <cell r="B661" t="str">
            <v>ITL TSTEES -THE F.O.G TRUST</v>
          </cell>
          <cell r="C661" t="str">
            <v>OT</v>
          </cell>
          <cell r="D661" t="str">
            <v>MAURITIUS</v>
          </cell>
          <cell r="E661" t="str">
            <v>OTHER FINANCIAL INSTITUTIONS</v>
          </cell>
        </row>
        <row r="662">
          <cell r="A662" t="str">
            <v>500640</v>
          </cell>
          <cell r="B662" t="str">
            <v>SALTRIX LTD</v>
          </cell>
          <cell r="C662" t="str">
            <v>GBC2</v>
          </cell>
          <cell r="D662" t="str">
            <v>MAURITIUS</v>
          </cell>
          <cell r="E662" t="str">
            <v>OTHER FINANCIAL INSTITUTIONS</v>
          </cell>
        </row>
        <row r="663">
          <cell r="A663" t="str">
            <v>500641</v>
          </cell>
          <cell r="B663" t="str">
            <v>*KEY_ERR</v>
          </cell>
          <cell r="D663" t="str">
            <v>*KEY_ERR</v>
          </cell>
          <cell r="E663" t="str">
            <v>*KEY_ERR</v>
          </cell>
        </row>
        <row r="664">
          <cell r="A664" t="str">
            <v>500642</v>
          </cell>
          <cell r="B664" t="str">
            <v>EJD &amp; LC BUCKLAND &amp; SD KIERNAN</v>
          </cell>
          <cell r="C664" t="str">
            <v>P</v>
          </cell>
          <cell r="D664" t="str">
            <v>JERSEY</v>
          </cell>
          <cell r="E664" t="str">
            <v>OTHER ADVANCES</v>
          </cell>
        </row>
        <row r="665">
          <cell r="A665" t="str">
            <v>500643</v>
          </cell>
          <cell r="B665" t="str">
            <v>BKB INC</v>
          </cell>
          <cell r="C665" t="str">
            <v>f</v>
          </cell>
          <cell r="D665" t="str">
            <v>BRITISH VIRGIN ISLANDS</v>
          </cell>
          <cell r="E665" t="str">
            <v>OTHER FINANCIAL INSTITUTIONS</v>
          </cell>
        </row>
        <row r="666">
          <cell r="A666" t="str">
            <v>500644</v>
          </cell>
          <cell r="B666" t="str">
            <v>SIDH SECURITIES LTD</v>
          </cell>
          <cell r="C666" t="str">
            <v>GBC1</v>
          </cell>
          <cell r="D666" t="str">
            <v>MAURITIUS</v>
          </cell>
          <cell r="E666" t="str">
            <v>OTHER FINANCIAL INSTITUTIONS</v>
          </cell>
        </row>
        <row r="667">
          <cell r="A667" t="str">
            <v>500645</v>
          </cell>
          <cell r="B667" t="str">
            <v>ST AUSTELL TRUST</v>
          </cell>
          <cell r="C667" t="str">
            <v>OT</v>
          </cell>
          <cell r="D667" t="str">
            <v>MAURITIUS</v>
          </cell>
          <cell r="E667" t="str">
            <v>OTHER FINANCIAL INSTITUTIONS</v>
          </cell>
        </row>
        <row r="668">
          <cell r="A668" t="str">
            <v>500646</v>
          </cell>
          <cell r="B668" t="str">
            <v>INDIAN OCEAN ASSET MGMNT LTD</v>
          </cell>
          <cell r="C668" t="str">
            <v>GBC1</v>
          </cell>
          <cell r="D668" t="str">
            <v>MAURITIUS</v>
          </cell>
          <cell r="E668" t="str">
            <v>OTHER FINANCIAL INSTITUTIONS</v>
          </cell>
        </row>
        <row r="669">
          <cell r="A669" t="str">
            <v>500647</v>
          </cell>
          <cell r="B669" t="str">
            <v>*KEY_ERR</v>
          </cell>
          <cell r="D669" t="str">
            <v>*KEY_ERR</v>
          </cell>
          <cell r="E669" t="str">
            <v>*KEY_ERR</v>
          </cell>
        </row>
        <row r="670">
          <cell r="A670" t="str">
            <v>500648</v>
          </cell>
          <cell r="B670" t="str">
            <v>KUVERA FUND LIMITED</v>
          </cell>
          <cell r="C670" t="str">
            <v>GBC1</v>
          </cell>
          <cell r="D670" t="str">
            <v>MAURITIUS</v>
          </cell>
          <cell r="E670" t="str">
            <v>OTHER FINANCIAL INSTITUTIONS</v>
          </cell>
        </row>
        <row r="671">
          <cell r="A671" t="str">
            <v>500649</v>
          </cell>
          <cell r="B671" t="str">
            <v>DRAGON PEACOCK INVESTMENTS LTD</v>
          </cell>
          <cell r="C671" t="str">
            <v>GBC1</v>
          </cell>
          <cell r="D671" t="str">
            <v>MAURITIUS</v>
          </cell>
          <cell r="E671" t="str">
            <v>OTHER FINANCIAL INSTITUTIONS</v>
          </cell>
        </row>
        <row r="672">
          <cell r="A672" t="str">
            <v>500650</v>
          </cell>
          <cell r="B672" t="str">
            <v>*KEY_ERR</v>
          </cell>
          <cell r="D672" t="str">
            <v>*KEY_ERR</v>
          </cell>
          <cell r="E672" t="str">
            <v>*KEY_ERR</v>
          </cell>
        </row>
        <row r="673">
          <cell r="A673" t="str">
            <v>500651</v>
          </cell>
          <cell r="B673" t="str">
            <v>MRG HOLDINGS LTD</v>
          </cell>
          <cell r="C673" t="str">
            <v>GBC2</v>
          </cell>
          <cell r="D673" t="str">
            <v>MAURITIUS</v>
          </cell>
          <cell r="E673" t="str">
            <v>OTHER FINANCIAL INSTITUTIONS</v>
          </cell>
        </row>
        <row r="674">
          <cell r="A674" t="str">
            <v>500652</v>
          </cell>
          <cell r="B674" t="str">
            <v>*KEY_ERR</v>
          </cell>
          <cell r="D674" t="str">
            <v>*KEY_ERR</v>
          </cell>
          <cell r="E674" t="str">
            <v>*KEY_ERR</v>
          </cell>
        </row>
        <row r="675">
          <cell r="A675" t="str">
            <v>500653</v>
          </cell>
          <cell r="B675" t="str">
            <v>*KEY_ERR</v>
          </cell>
          <cell r="D675" t="str">
            <v>*KEY_ERR</v>
          </cell>
          <cell r="E675" t="str">
            <v>*KEY_ERR</v>
          </cell>
        </row>
        <row r="676">
          <cell r="A676" t="str">
            <v>500654</v>
          </cell>
          <cell r="B676" t="str">
            <v>*KEY_ERR</v>
          </cell>
          <cell r="D676" t="str">
            <v>*KEY_ERR</v>
          </cell>
          <cell r="E676" t="str">
            <v>*KEY_ERR</v>
          </cell>
        </row>
        <row r="677">
          <cell r="A677" t="str">
            <v>500655</v>
          </cell>
          <cell r="B677" t="str">
            <v>*KEY_ERR</v>
          </cell>
          <cell r="D677" t="str">
            <v>*KEY_ERR</v>
          </cell>
          <cell r="E677" t="str">
            <v>*KEY_ERR</v>
          </cell>
        </row>
        <row r="678">
          <cell r="A678" t="str">
            <v>500656</v>
          </cell>
          <cell r="B678" t="str">
            <v>IMM TSTEES -TRISTAR FOUNDATION</v>
          </cell>
          <cell r="C678" t="str">
            <v>OT</v>
          </cell>
          <cell r="D678" t="str">
            <v>MAURITIUS</v>
          </cell>
          <cell r="E678" t="str">
            <v>OTHER FINANCIAL INSTITUTIONS</v>
          </cell>
        </row>
        <row r="679">
          <cell r="A679" t="str">
            <v>500657</v>
          </cell>
          <cell r="B679" t="str">
            <v>*KEY_ERR</v>
          </cell>
          <cell r="D679" t="str">
            <v>*KEY_ERR</v>
          </cell>
          <cell r="E679" t="str">
            <v>*KEY_ERR</v>
          </cell>
        </row>
        <row r="680">
          <cell r="A680" t="str">
            <v>500658</v>
          </cell>
          <cell r="B680" t="str">
            <v>*KEY_ERR</v>
          </cell>
          <cell r="D680" t="str">
            <v>*KEY_ERR</v>
          </cell>
          <cell r="E680" t="str">
            <v>*KEY_ERR</v>
          </cell>
        </row>
        <row r="681">
          <cell r="A681" t="str">
            <v>500659</v>
          </cell>
          <cell r="B681" t="str">
            <v>LOTUS AFRICA LIMITED</v>
          </cell>
          <cell r="C681" t="str">
            <v>GBC2</v>
          </cell>
          <cell r="D681" t="str">
            <v>MAURITIUS</v>
          </cell>
          <cell r="E681" t="str">
            <v>OTHER FINANCIAL INSTITUTIONS</v>
          </cell>
        </row>
        <row r="682">
          <cell r="A682" t="str">
            <v>500660</v>
          </cell>
          <cell r="B682" t="str">
            <v>AKO LTD</v>
          </cell>
          <cell r="C682" t="str">
            <v>GBC2</v>
          </cell>
          <cell r="D682" t="str">
            <v>MAURITIUS</v>
          </cell>
          <cell r="E682" t="str">
            <v>OTHER FINANCIAL INSTITUTIONS</v>
          </cell>
        </row>
        <row r="683">
          <cell r="A683" t="str">
            <v>500661</v>
          </cell>
          <cell r="B683" t="str">
            <v>*KEY_ERR</v>
          </cell>
          <cell r="D683" t="str">
            <v>*KEY_ERR</v>
          </cell>
          <cell r="E683" t="str">
            <v>*KEY_ERR</v>
          </cell>
        </row>
        <row r="684">
          <cell r="A684" t="str">
            <v>500662</v>
          </cell>
          <cell r="B684" t="str">
            <v>COCOMA LTD</v>
          </cell>
          <cell r="C684" t="str">
            <v>GBC2</v>
          </cell>
          <cell r="D684" t="str">
            <v>MAURITIUS</v>
          </cell>
          <cell r="E684" t="str">
            <v>OTHER FINANCIAL INSTITUTIONS</v>
          </cell>
        </row>
        <row r="685">
          <cell r="A685" t="str">
            <v>500663</v>
          </cell>
          <cell r="B685" t="str">
            <v>MILESTRADE LTD</v>
          </cell>
          <cell r="C685" t="str">
            <v>GBC2</v>
          </cell>
          <cell r="D685" t="str">
            <v>MAURITIUS</v>
          </cell>
          <cell r="E685" t="str">
            <v>OTHER FINANCIAL INSTITUTIONS</v>
          </cell>
        </row>
        <row r="686">
          <cell r="A686" t="str">
            <v>500664</v>
          </cell>
          <cell r="B686" t="str">
            <v>MR YATRICK OUKABAY</v>
          </cell>
          <cell r="C686" t="str">
            <v>P</v>
          </cell>
          <cell r="D686" t="str">
            <v>MADAGASCAR</v>
          </cell>
          <cell r="E686" t="str">
            <v>OTHER ADVANCES</v>
          </cell>
        </row>
        <row r="687">
          <cell r="A687" t="str">
            <v>500665</v>
          </cell>
          <cell r="B687" t="str">
            <v>MR ASHIT OUKABAY</v>
          </cell>
          <cell r="C687" t="str">
            <v>P</v>
          </cell>
          <cell r="D687" t="str">
            <v>MADAGASCAR</v>
          </cell>
          <cell r="E687" t="str">
            <v>OTHER ADVANCES</v>
          </cell>
        </row>
        <row r="688">
          <cell r="A688" t="str">
            <v>500666</v>
          </cell>
          <cell r="B688" t="str">
            <v>KEPPEL INVESTMENT PTE LTD</v>
          </cell>
          <cell r="C688" t="str">
            <v>GBC1</v>
          </cell>
          <cell r="D688" t="str">
            <v>MAURITIUS</v>
          </cell>
          <cell r="E688" t="str">
            <v>OTHER FINANCIAL INSTITUTIONS</v>
          </cell>
        </row>
        <row r="689">
          <cell r="A689" t="str">
            <v>500667</v>
          </cell>
          <cell r="B689" t="str">
            <v>ALL GLOBE INVESTMENTS S.A</v>
          </cell>
          <cell r="C689" t="str">
            <v>F</v>
          </cell>
          <cell r="D689" t="str">
            <v>PANAMA</v>
          </cell>
          <cell r="E689" t="str">
            <v>OTHER FINANCIAL INSTITUTIONS</v>
          </cell>
        </row>
        <row r="690">
          <cell r="A690" t="str">
            <v>500668</v>
          </cell>
          <cell r="B690" t="str">
            <v>*KEY_ERR</v>
          </cell>
          <cell r="D690" t="str">
            <v>*KEY_ERR</v>
          </cell>
          <cell r="E690" t="str">
            <v>*KEY_ERR</v>
          </cell>
        </row>
        <row r="691">
          <cell r="A691" t="str">
            <v>500669</v>
          </cell>
          <cell r="B691" t="str">
            <v>*KEY_ERR</v>
          </cell>
          <cell r="D691" t="str">
            <v>*KEY_ERR</v>
          </cell>
          <cell r="E691" t="str">
            <v>*KEY_ERR</v>
          </cell>
        </row>
        <row r="692">
          <cell r="A692" t="str">
            <v>500670</v>
          </cell>
          <cell r="B692" t="str">
            <v>MARSHAL ASIA CAPITAL LIMITED</v>
          </cell>
          <cell r="C692" t="str">
            <v>GBC1</v>
          </cell>
          <cell r="D692" t="str">
            <v>MAURITIUS</v>
          </cell>
          <cell r="E692" t="str">
            <v>OTHER FINANCIAL INSTITUTIONS</v>
          </cell>
        </row>
        <row r="693">
          <cell r="A693" t="str">
            <v>500671</v>
          </cell>
          <cell r="B693" t="str">
            <v>TRENT BRIDGE HOLDINGS LTD</v>
          </cell>
          <cell r="C693" t="str">
            <v>F</v>
          </cell>
          <cell r="D693" t="str">
            <v>BRITISH VIRGIN ISLANDS</v>
          </cell>
          <cell r="E693" t="str">
            <v>OTHER FINANCIAL INSTITUTIONS</v>
          </cell>
        </row>
        <row r="694">
          <cell r="A694" t="str">
            <v>500672</v>
          </cell>
          <cell r="B694" t="str">
            <v>INVESTEC TRUST(MAURITIUS)LTD</v>
          </cell>
          <cell r="C694" t="str">
            <v>M</v>
          </cell>
          <cell r="D694" t="str">
            <v>MAURITIUS</v>
          </cell>
          <cell r="E694" t="str">
            <v>OTHER FINANCIAL INSTITUTIONS</v>
          </cell>
        </row>
        <row r="695">
          <cell r="A695" t="str">
            <v>500673</v>
          </cell>
          <cell r="B695" t="str">
            <v>MENLO OAK VENTURE INVESTMENTS</v>
          </cell>
          <cell r="C695" t="str">
            <v>GBC2</v>
          </cell>
          <cell r="D695" t="str">
            <v>MAURITIUS</v>
          </cell>
          <cell r="E695" t="str">
            <v>OTHER FINANCIAL INSTITUTIONS</v>
          </cell>
        </row>
        <row r="696">
          <cell r="A696" t="str">
            <v>500674</v>
          </cell>
          <cell r="B696" t="str">
            <v>*KEY_ERR</v>
          </cell>
          <cell r="D696" t="str">
            <v>*KEY_ERR</v>
          </cell>
          <cell r="E696" t="str">
            <v>*KEY_ERR</v>
          </cell>
        </row>
        <row r="697">
          <cell r="A697" t="str">
            <v>500675</v>
          </cell>
          <cell r="B697" t="str">
            <v>*KEY_ERR</v>
          </cell>
          <cell r="D697" t="str">
            <v>*KEY_ERR</v>
          </cell>
          <cell r="E697" t="str">
            <v>*KEY_ERR</v>
          </cell>
        </row>
        <row r="698">
          <cell r="A698" t="str">
            <v>500676</v>
          </cell>
          <cell r="B698" t="str">
            <v>JABBAH HOLDINGS LTD</v>
          </cell>
          <cell r="C698" t="str">
            <v>GBC1</v>
          </cell>
          <cell r="D698" t="str">
            <v>MAURITIUS</v>
          </cell>
          <cell r="E698" t="str">
            <v>OTHER FINANCIAL INSTITUTIONS</v>
          </cell>
        </row>
        <row r="699">
          <cell r="A699" t="str">
            <v>500677</v>
          </cell>
          <cell r="B699" t="str">
            <v>*KEY_ERR</v>
          </cell>
          <cell r="D699" t="str">
            <v>*KEY_ERR</v>
          </cell>
          <cell r="E699" t="str">
            <v>*KEY_ERR</v>
          </cell>
        </row>
        <row r="700">
          <cell r="A700" t="str">
            <v>500678</v>
          </cell>
          <cell r="B700" t="str">
            <v>NOCTURNUS INVESTMENTS LTD</v>
          </cell>
          <cell r="C700" t="str">
            <v>GBC2</v>
          </cell>
          <cell r="D700" t="str">
            <v>MAURITIUS</v>
          </cell>
          <cell r="E700" t="str">
            <v>OTHER FINANCIAL INSTITUTIONS</v>
          </cell>
        </row>
        <row r="701">
          <cell r="A701" t="str">
            <v>500679</v>
          </cell>
          <cell r="B701" t="str">
            <v>DYNAMIC INDIA FUND II</v>
          </cell>
          <cell r="C701" t="str">
            <v>GBC1</v>
          </cell>
          <cell r="D701" t="str">
            <v>MAURITIUS</v>
          </cell>
          <cell r="E701" t="str">
            <v>OTHER FINANCIAL INSTITUTIONS</v>
          </cell>
        </row>
        <row r="702">
          <cell r="A702" t="str">
            <v>500680</v>
          </cell>
          <cell r="B702" t="str">
            <v>*KEY_ERR</v>
          </cell>
          <cell r="D702" t="str">
            <v>*KEY_ERR</v>
          </cell>
          <cell r="E702" t="str">
            <v>*KEY_ERR</v>
          </cell>
        </row>
        <row r="703">
          <cell r="A703" t="str">
            <v>500681</v>
          </cell>
          <cell r="B703" t="str">
            <v>*KEY_ERR</v>
          </cell>
          <cell r="D703" t="str">
            <v>*KEY_ERR</v>
          </cell>
          <cell r="E703" t="str">
            <v>*KEY_ERR</v>
          </cell>
        </row>
        <row r="704">
          <cell r="A704" t="str">
            <v>500682</v>
          </cell>
          <cell r="B704" t="str">
            <v>*KEY_ERR</v>
          </cell>
          <cell r="D704" t="str">
            <v>*KEY_ERR</v>
          </cell>
          <cell r="E704" t="str">
            <v>*KEY_ERR</v>
          </cell>
        </row>
        <row r="705">
          <cell r="A705" t="str">
            <v>500683</v>
          </cell>
          <cell r="B705" t="str">
            <v>KAO SAWAN INVESTMENT LIMITED</v>
          </cell>
          <cell r="C705" t="str">
            <v>GBC1</v>
          </cell>
          <cell r="D705" t="str">
            <v>MAURITIUS</v>
          </cell>
          <cell r="E705" t="str">
            <v>OTHER FINANCIAL INSTITUTIONS</v>
          </cell>
        </row>
        <row r="706">
          <cell r="A706" t="str">
            <v>500684</v>
          </cell>
          <cell r="B706" t="str">
            <v>DYNAMIC INDIA FUND I</v>
          </cell>
          <cell r="C706" t="str">
            <v>GBC1</v>
          </cell>
          <cell r="D706" t="str">
            <v>MAURITIUS</v>
          </cell>
          <cell r="E706" t="str">
            <v>OTHER FINANCIAL INSTITUTIONS</v>
          </cell>
        </row>
        <row r="707">
          <cell r="A707" t="str">
            <v>500685</v>
          </cell>
          <cell r="B707" t="str">
            <v>MORGAN STANLEY D W ASIA LTD</v>
          </cell>
          <cell r="D707" t="str">
            <v>HONG KONG</v>
          </cell>
          <cell r="E707" t="str">
            <v>OTHER FINANCIAL INSTITUTIONS</v>
          </cell>
        </row>
        <row r="708">
          <cell r="A708" t="str">
            <v>500686</v>
          </cell>
          <cell r="B708" t="str">
            <v>MARLIN INVESTMENT HOLDINGS LTD</v>
          </cell>
          <cell r="C708" t="str">
            <v>GBC2</v>
          </cell>
          <cell r="D708" t="str">
            <v>MAURITIUS</v>
          </cell>
          <cell r="E708" t="str">
            <v>OTHER FINANCIAL INSTITUTIONS</v>
          </cell>
        </row>
        <row r="709">
          <cell r="A709" t="str">
            <v>500687</v>
          </cell>
          <cell r="B709" t="str">
            <v>TRICOLOR INDIA FUNDS - TIOF</v>
          </cell>
          <cell r="C709" t="str">
            <v>GBC1</v>
          </cell>
          <cell r="D709" t="str">
            <v>MAURITIUS</v>
          </cell>
          <cell r="E709" t="str">
            <v>OTHER FINANCIAL INSTITUTIONS</v>
          </cell>
        </row>
        <row r="710">
          <cell r="A710" t="str">
            <v>500688</v>
          </cell>
          <cell r="B710" t="str">
            <v>SAFFRON INVESTMENT MGT LTD</v>
          </cell>
          <cell r="C710" t="str">
            <v>GBC1</v>
          </cell>
          <cell r="D710" t="str">
            <v>MAURITIUS</v>
          </cell>
          <cell r="E710" t="str">
            <v>OTHER FINANCIAL INSTITUTIONS</v>
          </cell>
        </row>
        <row r="711">
          <cell r="A711" t="str">
            <v>500689</v>
          </cell>
          <cell r="B711" t="str">
            <v>CASCADE CAPITAL MGNT MTIUS</v>
          </cell>
          <cell r="C711" t="str">
            <v>GBC1</v>
          </cell>
          <cell r="D711" t="str">
            <v>MAURITIUS</v>
          </cell>
          <cell r="E711" t="str">
            <v>OTHER FINANCIAL INSTITUTIONS</v>
          </cell>
        </row>
        <row r="712">
          <cell r="A712" t="str">
            <v>500690</v>
          </cell>
          <cell r="B712" t="str">
            <v>MR SUMANT KAPUR</v>
          </cell>
          <cell r="C712" t="str">
            <v>P</v>
          </cell>
          <cell r="D712" t="str">
            <v>UNITED KINGDOM</v>
          </cell>
          <cell r="E712" t="str">
            <v>OTHER ADVANCES</v>
          </cell>
        </row>
        <row r="713">
          <cell r="A713" t="str">
            <v>500691</v>
          </cell>
          <cell r="B713" t="str">
            <v>STERLING WATERFORD CCN SPV 1</v>
          </cell>
          <cell r="C713" t="str">
            <v>GBC2</v>
          </cell>
          <cell r="D713" t="str">
            <v>MAURITIUS</v>
          </cell>
          <cell r="E713" t="str">
            <v>OTHER FINANCIAL INSTITUTIONS</v>
          </cell>
        </row>
        <row r="714">
          <cell r="A714" t="str">
            <v>500692</v>
          </cell>
          <cell r="B714" t="str">
            <v>AFRICINVEST LTD</v>
          </cell>
          <cell r="C714" t="str">
            <v>GBC1</v>
          </cell>
          <cell r="D714" t="str">
            <v>MAURITIUS</v>
          </cell>
          <cell r="E714" t="str">
            <v>OTHER FINANCIAL INSTITUTIONS</v>
          </cell>
        </row>
        <row r="715">
          <cell r="A715" t="str">
            <v>500693</v>
          </cell>
          <cell r="B715" t="str">
            <v>AFRICINVEST CAPITAL PARTNERS</v>
          </cell>
          <cell r="C715" t="str">
            <v>GBC1</v>
          </cell>
          <cell r="D715" t="str">
            <v>MAURITIUS</v>
          </cell>
          <cell r="E715" t="str">
            <v>OTHER FINANCIAL INSTITUTIONS</v>
          </cell>
        </row>
        <row r="716">
          <cell r="A716" t="str">
            <v>500694</v>
          </cell>
          <cell r="B716" t="str">
            <v>DEUTSCHE SECURITIES (M) LTD</v>
          </cell>
          <cell r="C716" t="str">
            <v>GBC1</v>
          </cell>
          <cell r="D716" t="str">
            <v>MAURITIUS</v>
          </cell>
          <cell r="E716" t="str">
            <v>OTHER FINANCIAL INSTITUTIONS</v>
          </cell>
        </row>
        <row r="717">
          <cell r="A717" t="str">
            <v>500695</v>
          </cell>
          <cell r="B717" t="str">
            <v>*KEY_ERR</v>
          </cell>
          <cell r="D717" t="str">
            <v>*KEY_ERR</v>
          </cell>
          <cell r="E717" t="str">
            <v>*KEY_ERR</v>
          </cell>
        </row>
        <row r="718">
          <cell r="A718" t="str">
            <v>500696</v>
          </cell>
          <cell r="B718" t="str">
            <v>THE PIKE TRUST</v>
          </cell>
          <cell r="C718" t="str">
            <v>F</v>
          </cell>
          <cell r="D718" t="str">
            <v>ISLE OF MAN</v>
          </cell>
          <cell r="E718" t="str">
            <v>OTHER FINANCIAL INSTITUTIONS</v>
          </cell>
        </row>
        <row r="719">
          <cell r="A719" t="str">
            <v>500697</v>
          </cell>
          <cell r="B719" t="str">
            <v>SKYWORKS SOLUTIONS MTIUS LTD</v>
          </cell>
          <cell r="C719" t="str">
            <v>GBC1</v>
          </cell>
          <cell r="D719" t="str">
            <v>MAURITIUS</v>
          </cell>
          <cell r="E719" t="str">
            <v>OTHER FINANCIAL INSTITUTIONS</v>
          </cell>
        </row>
        <row r="720">
          <cell r="A720" t="str">
            <v>500698</v>
          </cell>
          <cell r="B720" t="str">
            <v>CENTURY RESORTS INTL LTD</v>
          </cell>
          <cell r="C720" t="str">
            <v>GBC1</v>
          </cell>
          <cell r="D720" t="str">
            <v>MAURITIUS</v>
          </cell>
          <cell r="E720" t="str">
            <v>OTHER FINANCIAL INSTITUTIONS</v>
          </cell>
        </row>
        <row r="721">
          <cell r="A721" t="str">
            <v>500699</v>
          </cell>
          <cell r="B721" t="str">
            <v>*KEY_ERR</v>
          </cell>
          <cell r="D721" t="str">
            <v>*KEY_ERR</v>
          </cell>
          <cell r="E721" t="str">
            <v>*KEY_ERR</v>
          </cell>
        </row>
        <row r="722">
          <cell r="A722" t="str">
            <v>500700</v>
          </cell>
          <cell r="B722" t="str">
            <v>ASSISTANCE INVESTISSEMENT DEV.</v>
          </cell>
          <cell r="C722" t="str">
            <v>GBC1</v>
          </cell>
          <cell r="D722" t="str">
            <v>MAURITIUS</v>
          </cell>
          <cell r="E722" t="str">
            <v>OTHER FINANCIAL INSTITUTIONS</v>
          </cell>
        </row>
        <row r="723">
          <cell r="A723" t="str">
            <v>500701</v>
          </cell>
          <cell r="B723" t="str">
            <v>THE TRAVEST EQUITY TRUST</v>
          </cell>
          <cell r="C723" t="str">
            <v>OT</v>
          </cell>
          <cell r="D723" t="str">
            <v>MAURITIUS</v>
          </cell>
          <cell r="E723" t="str">
            <v>OTHER FINANCIAL INSTITUTIONS</v>
          </cell>
        </row>
        <row r="724">
          <cell r="A724" t="str">
            <v>500702</v>
          </cell>
          <cell r="B724" t="str">
            <v>*KEY_ERR</v>
          </cell>
          <cell r="D724" t="str">
            <v>*KEY_ERR</v>
          </cell>
          <cell r="E724" t="str">
            <v>*KEY_ERR</v>
          </cell>
        </row>
        <row r="725">
          <cell r="A725" t="str">
            <v>500703</v>
          </cell>
          <cell r="B725" t="str">
            <v>JR DICKINSON &amp; SONS (PTY) LTD</v>
          </cell>
          <cell r="C725" t="str">
            <v>F</v>
          </cell>
          <cell r="D725" t="str">
            <v>SOUTH AFRICA</v>
          </cell>
          <cell r="E725" t="str">
            <v>OTHER FINANCIAL INSTITUTIONS</v>
          </cell>
        </row>
        <row r="726">
          <cell r="A726" t="str">
            <v>500704</v>
          </cell>
          <cell r="B726" t="str">
            <v>DWM INVESTMENTS LIMITED</v>
          </cell>
          <cell r="C726" t="str">
            <v>GBC1</v>
          </cell>
          <cell r="D726" t="str">
            <v>MAURITIUS</v>
          </cell>
          <cell r="E726" t="str">
            <v>OTHER FINANCIAL INSTITUTIONS</v>
          </cell>
        </row>
        <row r="727">
          <cell r="A727" t="str">
            <v>500705</v>
          </cell>
          <cell r="B727" t="str">
            <v>*KEY_ERR</v>
          </cell>
          <cell r="D727" t="str">
            <v>*KEY_ERR</v>
          </cell>
          <cell r="E727" t="str">
            <v>*KEY_ERR</v>
          </cell>
        </row>
        <row r="728">
          <cell r="A728" t="str">
            <v>500706</v>
          </cell>
          <cell r="B728" t="str">
            <v>*KEY_ERR</v>
          </cell>
          <cell r="D728" t="str">
            <v>*KEY_ERR</v>
          </cell>
          <cell r="E728" t="str">
            <v>*KEY_ERR</v>
          </cell>
        </row>
        <row r="729">
          <cell r="A729" t="str">
            <v>500707</v>
          </cell>
          <cell r="B729" t="str">
            <v>QUADRANT PORTFOLIO SERVICES LT</v>
          </cell>
          <cell r="C729" t="str">
            <v>GBC2</v>
          </cell>
          <cell r="D729" t="str">
            <v>MAURITIUS</v>
          </cell>
          <cell r="E729" t="str">
            <v>OTHER FINANCIAL INSTITUTIONS</v>
          </cell>
        </row>
        <row r="730">
          <cell r="A730" t="str">
            <v>500708</v>
          </cell>
          <cell r="B730" t="str">
            <v>CATHAY CAPITAL COMPANY LTD</v>
          </cell>
          <cell r="C730" t="str">
            <v>GBC1</v>
          </cell>
          <cell r="D730" t="str">
            <v>MAURITIUS</v>
          </cell>
          <cell r="E730" t="str">
            <v>OTHER FINANCIAL INSTITUTIONS</v>
          </cell>
        </row>
        <row r="731">
          <cell r="A731" t="str">
            <v>500709</v>
          </cell>
          <cell r="B731" t="str">
            <v>CATHAY ASSET MGT COMPANY LTD</v>
          </cell>
          <cell r="C731" t="str">
            <v>GBC1</v>
          </cell>
          <cell r="D731" t="str">
            <v>MAURITIUS</v>
          </cell>
          <cell r="E731" t="str">
            <v>OTHER FINANCIAL INSTITUTIONS</v>
          </cell>
        </row>
        <row r="732">
          <cell r="A732" t="str">
            <v>500710</v>
          </cell>
          <cell r="B732" t="str">
            <v>CENTURY RESORTS LTD</v>
          </cell>
          <cell r="C732" t="str">
            <v>GBC1</v>
          </cell>
          <cell r="D732" t="str">
            <v>MAURITIUS</v>
          </cell>
          <cell r="E732" t="str">
            <v>OTHER FINANCIAL INSTITUTIONS</v>
          </cell>
        </row>
        <row r="733">
          <cell r="A733" t="str">
            <v>500711</v>
          </cell>
          <cell r="B733" t="str">
            <v>*KEY_ERR</v>
          </cell>
          <cell r="D733" t="str">
            <v>*KEY_ERR</v>
          </cell>
          <cell r="E733" t="str">
            <v>*KEY_ERR</v>
          </cell>
        </row>
        <row r="734">
          <cell r="A734" t="str">
            <v>500712</v>
          </cell>
          <cell r="B734" t="str">
            <v>*KEY_ERR</v>
          </cell>
          <cell r="D734" t="str">
            <v>*KEY_ERR</v>
          </cell>
          <cell r="E734" t="str">
            <v>*KEY_ERR</v>
          </cell>
        </row>
        <row r="735">
          <cell r="A735" t="str">
            <v>500713</v>
          </cell>
          <cell r="B735" t="str">
            <v>CASITA LIMITED</v>
          </cell>
          <cell r="C735" t="str">
            <v>F</v>
          </cell>
          <cell r="D735" t="str">
            <v>BRITISH VIRGIN ISLANDS</v>
          </cell>
          <cell r="E735" t="str">
            <v>OTHER FINANCIAL INSTITUTIONS</v>
          </cell>
        </row>
        <row r="736">
          <cell r="A736" t="str">
            <v>500714</v>
          </cell>
          <cell r="B736" t="str">
            <v>STERLING WATERFORD HOLDINGS</v>
          </cell>
          <cell r="C736" t="str">
            <v>GBC2</v>
          </cell>
          <cell r="D736" t="str">
            <v>MAURITIUS</v>
          </cell>
          <cell r="E736" t="str">
            <v>OTHER FINANCIAL INSTITUTIONS</v>
          </cell>
        </row>
        <row r="737">
          <cell r="A737" t="str">
            <v>500715</v>
          </cell>
          <cell r="B737" t="str">
            <v>MR &amp; MRS RIAZ DJOUMALILA</v>
          </cell>
          <cell r="C737" t="str">
            <v>P</v>
          </cell>
          <cell r="D737" t="str">
            <v>MADAGASCAR</v>
          </cell>
          <cell r="E737" t="str">
            <v>OTHER ADVANCES</v>
          </cell>
        </row>
        <row r="738">
          <cell r="A738" t="str">
            <v>500716</v>
          </cell>
          <cell r="B738" t="str">
            <v>MR TIMOTHY &amp; MRS SARAH TAYLOR</v>
          </cell>
          <cell r="C738" t="str">
            <v>P</v>
          </cell>
          <cell r="D738" t="str">
            <v>MAURITIUS</v>
          </cell>
          <cell r="E738" t="str">
            <v>OTHER ADVANCES</v>
          </cell>
        </row>
        <row r="739">
          <cell r="A739" t="str">
            <v>500717</v>
          </cell>
          <cell r="B739" t="str">
            <v>MR ASHRAF RAMTOOLA</v>
          </cell>
          <cell r="C739" t="str">
            <v>P</v>
          </cell>
          <cell r="D739" t="str">
            <v>MAURITIUS</v>
          </cell>
          <cell r="E739" t="str">
            <v>OTHER FINANCIAL INSTITUTIONS</v>
          </cell>
        </row>
        <row r="740">
          <cell r="A740" t="str">
            <v>500718</v>
          </cell>
          <cell r="B740" t="str">
            <v>FRANK CALANDRA INC OF MTIUS</v>
          </cell>
          <cell r="C740" t="str">
            <v>GBC1</v>
          </cell>
          <cell r="D740" t="str">
            <v>MAURITIUS</v>
          </cell>
          <cell r="E740" t="str">
            <v>OTHER FINANCIAL INSTITUTIONS</v>
          </cell>
        </row>
        <row r="741">
          <cell r="A741" t="str">
            <v>500719</v>
          </cell>
          <cell r="B741" t="str">
            <v>TADPOLE INTERNATIONAL</v>
          </cell>
          <cell r="C741" t="str">
            <v>GBC2</v>
          </cell>
          <cell r="D741" t="str">
            <v>MAURITIUS</v>
          </cell>
          <cell r="E741" t="str">
            <v>OTHER FINANCIAL INSTITUTIONS</v>
          </cell>
        </row>
        <row r="742">
          <cell r="A742" t="str">
            <v>500720</v>
          </cell>
          <cell r="B742" t="str">
            <v>*KEY_ERR</v>
          </cell>
          <cell r="D742" t="str">
            <v>*KEY_ERR</v>
          </cell>
          <cell r="E742" t="str">
            <v>*KEY_ERR</v>
          </cell>
        </row>
        <row r="743">
          <cell r="A743" t="str">
            <v>500721</v>
          </cell>
          <cell r="B743" t="str">
            <v>*KEY_ERR</v>
          </cell>
          <cell r="D743" t="str">
            <v>*KEY_ERR</v>
          </cell>
          <cell r="E743" t="str">
            <v>*KEY_ERR</v>
          </cell>
        </row>
        <row r="744">
          <cell r="A744" t="str">
            <v>500722</v>
          </cell>
          <cell r="B744" t="str">
            <v>BATU MERAH LTD</v>
          </cell>
          <cell r="C744" t="str">
            <v>GBC2</v>
          </cell>
          <cell r="D744" t="str">
            <v>MAURITIUS</v>
          </cell>
          <cell r="E744" t="str">
            <v>OTHER FINANCIAL INSTITUTIONS</v>
          </cell>
        </row>
        <row r="745">
          <cell r="A745" t="str">
            <v>500723</v>
          </cell>
          <cell r="B745" t="str">
            <v>*KEY_ERR</v>
          </cell>
          <cell r="D745" t="str">
            <v>*KEY_ERR</v>
          </cell>
          <cell r="E745" t="str">
            <v>*KEY_ERR</v>
          </cell>
        </row>
        <row r="746">
          <cell r="A746" t="str">
            <v>500724</v>
          </cell>
          <cell r="B746" t="str">
            <v>LINEUP LTD</v>
          </cell>
          <cell r="C746" t="str">
            <v>GBC2</v>
          </cell>
          <cell r="D746" t="str">
            <v>MAURITIUS</v>
          </cell>
          <cell r="E746" t="str">
            <v>OTHER FINANCIAL INSTITUTIONS</v>
          </cell>
        </row>
        <row r="747">
          <cell r="A747" t="str">
            <v>500725</v>
          </cell>
          <cell r="B747" t="str">
            <v>*KEY_ERR</v>
          </cell>
          <cell r="D747" t="str">
            <v>*KEY_ERR</v>
          </cell>
          <cell r="E747" t="str">
            <v>*KEY_ERR</v>
          </cell>
        </row>
        <row r="748">
          <cell r="A748" t="str">
            <v>500726</v>
          </cell>
          <cell r="B748" t="str">
            <v>HWIC ASIA FUND CLASS E</v>
          </cell>
          <cell r="C748" t="str">
            <v>GBC1</v>
          </cell>
          <cell r="D748" t="str">
            <v>MAURITIUS</v>
          </cell>
          <cell r="E748" t="str">
            <v>OTHER FINANCIAL INSTITUTIONS</v>
          </cell>
        </row>
        <row r="749">
          <cell r="A749" t="str">
            <v>500727</v>
          </cell>
          <cell r="B749" t="str">
            <v>NEW VERNON BHARAT LIMITED</v>
          </cell>
          <cell r="C749" t="str">
            <v>GBC1</v>
          </cell>
          <cell r="D749" t="str">
            <v>MAURITIUS</v>
          </cell>
          <cell r="E749" t="str">
            <v>OTHER FINANCIAL INSTITUTIONS</v>
          </cell>
        </row>
        <row r="750">
          <cell r="A750" t="str">
            <v>500728</v>
          </cell>
          <cell r="B750" t="str">
            <v>NEW VERNON INDIA LIMITED</v>
          </cell>
          <cell r="C750" t="str">
            <v>GBC1</v>
          </cell>
          <cell r="D750" t="str">
            <v>MAURITIUS</v>
          </cell>
          <cell r="E750" t="str">
            <v>OTHER FINANCIAL INSTITUTIONS</v>
          </cell>
        </row>
        <row r="751">
          <cell r="A751" t="str">
            <v>500729</v>
          </cell>
          <cell r="B751" t="str">
            <v>PRU INDIA EQUITY OPEN LIMITED</v>
          </cell>
          <cell r="C751" t="str">
            <v>GBC1</v>
          </cell>
          <cell r="D751" t="str">
            <v>MAURITIUS</v>
          </cell>
          <cell r="E751" t="str">
            <v>OTHER FINANCIAL INSTITUTIONS</v>
          </cell>
        </row>
        <row r="752">
          <cell r="A752" t="str">
            <v>500730</v>
          </cell>
          <cell r="B752" t="str">
            <v>BGK INVESTMENTS LTD</v>
          </cell>
          <cell r="C752" t="str">
            <v>GBC1</v>
          </cell>
          <cell r="D752" t="str">
            <v>MAURITIUS</v>
          </cell>
          <cell r="E752" t="str">
            <v>OTHER FINANCIAL INSTITUTIONS</v>
          </cell>
        </row>
        <row r="753">
          <cell r="A753" t="str">
            <v>500731</v>
          </cell>
          <cell r="B753" t="str">
            <v>MR LANCE BRENTON POOLEY</v>
          </cell>
          <cell r="C753" t="str">
            <v>P</v>
          </cell>
          <cell r="D753" t="str">
            <v>SOUTH AFRICA</v>
          </cell>
          <cell r="E753" t="str">
            <v>OTHER FINANCIAL INSTITUTIONS</v>
          </cell>
        </row>
        <row r="754">
          <cell r="A754" t="str">
            <v>500732</v>
          </cell>
          <cell r="B754" t="str">
            <v>CORSAIR HOLDINGS INC</v>
          </cell>
          <cell r="C754" t="str">
            <v>F</v>
          </cell>
          <cell r="D754" t="str">
            <v>MAURITIUS</v>
          </cell>
          <cell r="E754" t="str">
            <v>OTHER FINANCIAL INSTITUTIONS</v>
          </cell>
        </row>
        <row r="755">
          <cell r="A755" t="str">
            <v>500733</v>
          </cell>
          <cell r="B755" t="str">
            <v>*KEY_ERR</v>
          </cell>
          <cell r="D755" t="str">
            <v>*KEY_ERR</v>
          </cell>
          <cell r="E755" t="str">
            <v>*KEY_ERR</v>
          </cell>
        </row>
        <row r="756">
          <cell r="A756" t="str">
            <v>500734</v>
          </cell>
          <cell r="B756" t="str">
            <v>*KEY_ERR</v>
          </cell>
          <cell r="D756" t="str">
            <v>*KEY_ERR</v>
          </cell>
          <cell r="E756" t="str">
            <v>*KEY_ERR</v>
          </cell>
        </row>
        <row r="757">
          <cell r="A757" t="str">
            <v>500735</v>
          </cell>
          <cell r="B757" t="str">
            <v>OWLEY LIMITED</v>
          </cell>
          <cell r="C757" t="str">
            <v>GBC2</v>
          </cell>
          <cell r="D757" t="str">
            <v>MAURITIUS</v>
          </cell>
          <cell r="E757" t="str">
            <v>OTHER FINANCIAL INSTITUTIONS</v>
          </cell>
        </row>
        <row r="758">
          <cell r="A758" t="str">
            <v>500736</v>
          </cell>
          <cell r="B758" t="str">
            <v>MENT-AFRIQUE MEDICALE LLC</v>
          </cell>
          <cell r="C758" t="str">
            <v>F</v>
          </cell>
          <cell r="D758" t="str">
            <v>UNITED STATES OF AMERICA</v>
          </cell>
          <cell r="E758" t="str">
            <v>OTHER FINANCIAL INSTITUTIONS</v>
          </cell>
        </row>
        <row r="759">
          <cell r="A759" t="str">
            <v>500737</v>
          </cell>
          <cell r="B759" t="str">
            <v>MENT-AFRIQUE MEDICALE LIMITED</v>
          </cell>
          <cell r="C759" t="str">
            <v>GBC2</v>
          </cell>
          <cell r="D759" t="str">
            <v>MAURITIUS</v>
          </cell>
          <cell r="E759" t="str">
            <v>OTHER FINANCIAL INSTITUTIONS</v>
          </cell>
        </row>
        <row r="760">
          <cell r="A760" t="str">
            <v>500738</v>
          </cell>
          <cell r="B760" t="str">
            <v>DELOITTE &amp; TOUCHE M HOLDING</v>
          </cell>
          <cell r="C760" t="str">
            <v>GBC1</v>
          </cell>
          <cell r="D760" t="str">
            <v>MAURITIUS</v>
          </cell>
          <cell r="E760" t="str">
            <v>OTHER FINANCIAL INSTITUTIONS</v>
          </cell>
        </row>
        <row r="761">
          <cell r="A761" t="str">
            <v>500739</v>
          </cell>
          <cell r="B761" t="str">
            <v>*KEY_ERR</v>
          </cell>
          <cell r="D761" t="str">
            <v>*KEY_ERR</v>
          </cell>
          <cell r="E761" t="str">
            <v>*KEY_ERR</v>
          </cell>
        </row>
        <row r="762">
          <cell r="A762" t="str">
            <v>500740</v>
          </cell>
          <cell r="B762" t="str">
            <v>DELOITTE TAX MTIUS HOLDING</v>
          </cell>
          <cell r="C762" t="str">
            <v>GBC1</v>
          </cell>
          <cell r="D762" t="str">
            <v>MAURITIUS</v>
          </cell>
          <cell r="E762" t="str">
            <v>OTHER FINANCIAL INSTITUTIONS</v>
          </cell>
        </row>
        <row r="763">
          <cell r="A763" t="str">
            <v>500741</v>
          </cell>
          <cell r="B763" t="str">
            <v>*KEY_ERR</v>
          </cell>
          <cell r="D763" t="str">
            <v>*KEY_ERR</v>
          </cell>
          <cell r="E763" t="str">
            <v>*KEY_ERR</v>
          </cell>
        </row>
        <row r="764">
          <cell r="A764" t="str">
            <v>500742</v>
          </cell>
          <cell r="B764" t="str">
            <v>DELOITTE SERVICES M HOLDING</v>
          </cell>
          <cell r="C764" t="str">
            <v>GBC1</v>
          </cell>
          <cell r="D764" t="str">
            <v>MAURITIUS</v>
          </cell>
          <cell r="E764" t="str">
            <v>OTHER FINANCIAL INSTITUTIONS</v>
          </cell>
        </row>
        <row r="765">
          <cell r="A765" t="str">
            <v>500743</v>
          </cell>
          <cell r="B765" t="str">
            <v>*KEY_ERR</v>
          </cell>
          <cell r="D765" t="str">
            <v>*KEY_ERR</v>
          </cell>
          <cell r="E765" t="str">
            <v>*KEY_ERR</v>
          </cell>
        </row>
        <row r="766">
          <cell r="A766" t="str">
            <v>500744</v>
          </cell>
          <cell r="B766" t="str">
            <v>*KEY_ERR</v>
          </cell>
          <cell r="D766" t="str">
            <v>*KEY_ERR</v>
          </cell>
          <cell r="E766" t="str">
            <v>*KEY_ERR</v>
          </cell>
        </row>
        <row r="767">
          <cell r="A767" t="str">
            <v>500745</v>
          </cell>
          <cell r="B767" t="str">
            <v>MR MICHAEL GORDON TOD</v>
          </cell>
          <cell r="C767" t="str">
            <v>P</v>
          </cell>
          <cell r="D767" t="str">
            <v>SOUTH AFRICA</v>
          </cell>
          <cell r="E767" t="str">
            <v>OTHER ADVANCES</v>
          </cell>
        </row>
        <row r="768">
          <cell r="A768" t="str">
            <v>500746</v>
          </cell>
          <cell r="B768" t="str">
            <v>MIC 16 LIMITED</v>
          </cell>
          <cell r="C768" t="str">
            <v>GBC2</v>
          </cell>
          <cell r="D768" t="str">
            <v>MAURITIUS</v>
          </cell>
          <cell r="E768" t="str">
            <v>OTHER FINANCIAL INSTITUTIONS</v>
          </cell>
        </row>
        <row r="769">
          <cell r="A769" t="str">
            <v>500747</v>
          </cell>
          <cell r="B769" t="str">
            <v>*KEY_ERR</v>
          </cell>
          <cell r="D769" t="str">
            <v>*KEY_ERR</v>
          </cell>
          <cell r="E769" t="str">
            <v>*KEY_ERR</v>
          </cell>
        </row>
        <row r="770">
          <cell r="A770" t="str">
            <v>500748</v>
          </cell>
          <cell r="B770" t="str">
            <v>NELSON STUD WELDING HOLDINGS</v>
          </cell>
          <cell r="C770" t="str">
            <v>GBC1</v>
          </cell>
          <cell r="D770" t="str">
            <v>MAURITIUS</v>
          </cell>
          <cell r="E770" t="str">
            <v>OTHER FINANCIAL INSTITUTIONS</v>
          </cell>
        </row>
        <row r="771">
          <cell r="A771" t="str">
            <v>500749</v>
          </cell>
          <cell r="B771" t="str">
            <v>MATTERHORN VENTURES/SC INDIA</v>
          </cell>
          <cell r="C771" t="str">
            <v>GBC1</v>
          </cell>
          <cell r="D771" t="str">
            <v>MAURITIUS</v>
          </cell>
          <cell r="E771" t="str">
            <v>OTHER FINANCIAL INSTITUTIONS</v>
          </cell>
        </row>
        <row r="772">
          <cell r="A772" t="str">
            <v>500750</v>
          </cell>
          <cell r="B772" t="str">
            <v>GLOBAL T.S.L INTERNATIONAL LTD</v>
          </cell>
          <cell r="C772" t="str">
            <v>GBC2</v>
          </cell>
          <cell r="D772" t="str">
            <v>MAURITIUS</v>
          </cell>
          <cell r="E772" t="str">
            <v>OTHER FINANCIAL INSTITUTIONS</v>
          </cell>
        </row>
        <row r="773">
          <cell r="A773" t="str">
            <v>500751</v>
          </cell>
          <cell r="B773" t="str">
            <v>INTEL CAPITAL (MAURITIUS), LTD</v>
          </cell>
          <cell r="C773" t="str">
            <v>gbc1</v>
          </cell>
          <cell r="D773" t="str">
            <v>MAURITIUS</v>
          </cell>
          <cell r="E773" t="str">
            <v>OTHER FINANCIAL INSTITUTIONS</v>
          </cell>
        </row>
        <row r="774">
          <cell r="A774" t="str">
            <v>500752</v>
          </cell>
          <cell r="B774" t="str">
            <v>SANOVI TECHNOLOGIES</v>
          </cell>
          <cell r="C774" t="str">
            <v>GBC1</v>
          </cell>
          <cell r="D774" t="str">
            <v>MAURITIUS</v>
          </cell>
          <cell r="E774" t="str">
            <v>OTHER FINANCIAL INSTITUTIONS</v>
          </cell>
        </row>
        <row r="775">
          <cell r="A775" t="str">
            <v>500753</v>
          </cell>
          <cell r="B775" t="str">
            <v>*KEY_ERR</v>
          </cell>
          <cell r="D775" t="str">
            <v>*KEY_ERR</v>
          </cell>
          <cell r="E775" t="str">
            <v>*KEY_ERR</v>
          </cell>
        </row>
        <row r="776">
          <cell r="A776" t="str">
            <v>500754</v>
          </cell>
          <cell r="B776" t="str">
            <v>STEWARDS FINANCIAL CUSTODIANS</v>
          </cell>
          <cell r="C776" t="str">
            <v>F</v>
          </cell>
          <cell r="D776" t="str">
            <v>SOUTH AFRICA</v>
          </cell>
          <cell r="E776" t="str">
            <v>OTHER FINANCIAL INSTITUTIONS</v>
          </cell>
        </row>
        <row r="777">
          <cell r="A777" t="str">
            <v>500755</v>
          </cell>
          <cell r="B777" t="str">
            <v>COLN LIMITED</v>
          </cell>
          <cell r="C777" t="str">
            <v>GBC1</v>
          </cell>
          <cell r="D777" t="str">
            <v>MAURITIUS</v>
          </cell>
          <cell r="E777" t="str">
            <v>OTHER FINANCIAL INSTITUTIONS</v>
          </cell>
        </row>
        <row r="778">
          <cell r="A778" t="str">
            <v>500756</v>
          </cell>
          <cell r="B778" t="str">
            <v>AFRICAN INFRAS. STAR COMM LTD</v>
          </cell>
          <cell r="C778" t="str">
            <v>GBC2</v>
          </cell>
          <cell r="D778" t="str">
            <v>MAURITIUS</v>
          </cell>
          <cell r="E778" t="str">
            <v>OTHER FINANCIAL INSTITUTIONS</v>
          </cell>
        </row>
        <row r="779">
          <cell r="A779" t="str">
            <v>500757</v>
          </cell>
          <cell r="B779" t="str">
            <v>SYNNEX MAURITIUS LIMITED</v>
          </cell>
          <cell r="C779" t="str">
            <v>GBC1</v>
          </cell>
          <cell r="D779" t="str">
            <v>MAURITIUS</v>
          </cell>
          <cell r="E779" t="str">
            <v>OTHER FINANCIAL INSTITUTIONS</v>
          </cell>
        </row>
        <row r="780">
          <cell r="A780" t="str">
            <v>500758</v>
          </cell>
          <cell r="B780" t="str">
            <v>AVON ASIA HOLDINGS COMPANY</v>
          </cell>
          <cell r="C780" t="str">
            <v>GBC1</v>
          </cell>
          <cell r="D780" t="str">
            <v>MAURITIUS</v>
          </cell>
          <cell r="E780" t="str">
            <v>OTHER FINANCIAL INSTITUTIONS</v>
          </cell>
        </row>
        <row r="781">
          <cell r="A781" t="str">
            <v>500759</v>
          </cell>
          <cell r="B781" t="str">
            <v>*KEY_ERR</v>
          </cell>
          <cell r="D781" t="str">
            <v>*KEY_ERR</v>
          </cell>
          <cell r="E781" t="str">
            <v>*KEY_ERR</v>
          </cell>
        </row>
        <row r="782">
          <cell r="A782" t="str">
            <v>500760</v>
          </cell>
          <cell r="B782" t="str">
            <v>*KEY_ERR</v>
          </cell>
          <cell r="D782" t="str">
            <v>*KEY_ERR</v>
          </cell>
          <cell r="E782" t="str">
            <v>*KEY_ERR</v>
          </cell>
        </row>
        <row r="783">
          <cell r="A783" t="str">
            <v>500761</v>
          </cell>
          <cell r="B783" t="str">
            <v>*KEY_ERR</v>
          </cell>
          <cell r="D783" t="str">
            <v>*KEY_ERR</v>
          </cell>
          <cell r="E783" t="str">
            <v>*KEY_ERR</v>
          </cell>
        </row>
        <row r="784">
          <cell r="A784" t="str">
            <v>500762</v>
          </cell>
          <cell r="B784" t="str">
            <v>*KEY_ERR</v>
          </cell>
          <cell r="D784" t="str">
            <v>*KEY_ERR</v>
          </cell>
          <cell r="E784" t="str">
            <v>*KEY_ERR</v>
          </cell>
        </row>
        <row r="785">
          <cell r="A785" t="str">
            <v>500763</v>
          </cell>
          <cell r="B785" t="str">
            <v>*KEY_ERR</v>
          </cell>
          <cell r="D785" t="str">
            <v>*KEY_ERR</v>
          </cell>
          <cell r="E785" t="str">
            <v>*KEY_ERR</v>
          </cell>
        </row>
        <row r="786">
          <cell r="A786" t="str">
            <v>500764</v>
          </cell>
          <cell r="B786" t="str">
            <v>MVC VI FVCI LTD</v>
          </cell>
          <cell r="C786" t="str">
            <v>GBC1</v>
          </cell>
          <cell r="D786" t="str">
            <v>MAURITIUS</v>
          </cell>
          <cell r="E786" t="str">
            <v>OTHER FINANCIAL INSTITUTIONS</v>
          </cell>
        </row>
        <row r="787">
          <cell r="A787" t="str">
            <v>500765</v>
          </cell>
          <cell r="B787" t="str">
            <v>GROFIN EAST AFRICA</v>
          </cell>
          <cell r="C787" t="str">
            <v>GBC2</v>
          </cell>
          <cell r="D787" t="str">
            <v>MAURITIUS</v>
          </cell>
          <cell r="E787" t="str">
            <v>OTHER FINANCIAL INSTITUTIONS</v>
          </cell>
        </row>
        <row r="788">
          <cell r="A788" t="str">
            <v>500766</v>
          </cell>
          <cell r="B788" t="str">
            <v>MATTERHORN VENTURES/LIVERPOOL</v>
          </cell>
          <cell r="C788" t="str">
            <v>GBC1</v>
          </cell>
          <cell r="D788" t="str">
            <v>MAURITIUS</v>
          </cell>
          <cell r="E788" t="str">
            <v>OTHER FINANCIAL INSTITUTIONS</v>
          </cell>
        </row>
        <row r="789">
          <cell r="A789" t="str">
            <v>500767</v>
          </cell>
          <cell r="B789" t="str">
            <v>S W CCN SPV 2 -SUSPENSE ACC</v>
          </cell>
          <cell r="C789" t="str">
            <v>GBC1</v>
          </cell>
          <cell r="D789" t="str">
            <v>MAURITIUS</v>
          </cell>
          <cell r="E789" t="str">
            <v>OTHER FINANCIAL INSTITUTIONS</v>
          </cell>
        </row>
        <row r="790">
          <cell r="A790" t="str">
            <v>500768</v>
          </cell>
          <cell r="B790" t="str">
            <v>TOMAS HOPMAN LIMITED</v>
          </cell>
          <cell r="C790" t="str">
            <v>GBC2</v>
          </cell>
          <cell r="D790" t="str">
            <v>MAURITIUS</v>
          </cell>
          <cell r="E790" t="str">
            <v>OTHER FINANCIAL INSTITUTIONS</v>
          </cell>
        </row>
        <row r="791">
          <cell r="A791" t="str">
            <v>500769</v>
          </cell>
          <cell r="B791" t="str">
            <v>PETTERS (MAURITIUS I) LIMITED</v>
          </cell>
          <cell r="C791" t="str">
            <v>GBC2</v>
          </cell>
          <cell r="D791" t="str">
            <v>MAURITIUS</v>
          </cell>
          <cell r="E791" t="str">
            <v>OTHER FINANCIAL INSTITUTIONS</v>
          </cell>
        </row>
        <row r="792">
          <cell r="A792" t="str">
            <v>500770</v>
          </cell>
          <cell r="B792" t="str">
            <v>PETTERS (MAURITIUS II) LIMITED</v>
          </cell>
          <cell r="C792" t="str">
            <v>GBC2</v>
          </cell>
          <cell r="D792" t="str">
            <v>MAURITIUS</v>
          </cell>
          <cell r="E792" t="str">
            <v>OTHER FINANCIAL INSTITUTIONS</v>
          </cell>
        </row>
        <row r="793">
          <cell r="A793" t="str">
            <v>500771</v>
          </cell>
          <cell r="B793" t="str">
            <v>PETTERS (MAURITIUS III) LTD</v>
          </cell>
          <cell r="C793" t="str">
            <v>GBC2</v>
          </cell>
          <cell r="D793" t="str">
            <v>MAURITIUS</v>
          </cell>
          <cell r="E793" t="str">
            <v>OTHER FINANCIAL INSTITUTIONS</v>
          </cell>
        </row>
        <row r="794">
          <cell r="A794" t="str">
            <v>500772</v>
          </cell>
          <cell r="B794" t="str">
            <v>*KEY_ERR</v>
          </cell>
          <cell r="D794" t="str">
            <v>*KEY_ERR</v>
          </cell>
          <cell r="E794" t="str">
            <v>*KEY_ERR</v>
          </cell>
        </row>
        <row r="795">
          <cell r="A795" t="str">
            <v>500773</v>
          </cell>
          <cell r="B795" t="str">
            <v>IP HOLDINGS (MAURITIUS) LTD</v>
          </cell>
          <cell r="C795" t="str">
            <v>GBC1</v>
          </cell>
          <cell r="D795" t="str">
            <v>MAURITIUS</v>
          </cell>
          <cell r="E795" t="str">
            <v>OTHER FINANCIAL INSTITUTIONS</v>
          </cell>
        </row>
        <row r="796">
          <cell r="A796" t="str">
            <v>500774</v>
          </cell>
          <cell r="B796" t="str">
            <v>CAPSEC INVESTMENTS LTD</v>
          </cell>
          <cell r="C796" t="str">
            <v>GBC2</v>
          </cell>
          <cell r="D796" t="str">
            <v>MAURITIUS</v>
          </cell>
          <cell r="E796" t="str">
            <v>OTHER FINANCIAL INSTITUTIONS</v>
          </cell>
        </row>
        <row r="797">
          <cell r="A797" t="str">
            <v>500775</v>
          </cell>
          <cell r="B797" t="str">
            <v>SW ENVIRONMENTAL TRADING</v>
          </cell>
          <cell r="C797" t="str">
            <v>GBC2</v>
          </cell>
          <cell r="D797" t="str">
            <v>MAURITIUS</v>
          </cell>
          <cell r="E797" t="str">
            <v>OTHER FINANCIAL INSTITUTIONS</v>
          </cell>
        </row>
        <row r="798">
          <cell r="A798" t="str">
            <v>500776</v>
          </cell>
          <cell r="B798" t="str">
            <v>CLAS INVESTMENT HOLDING</v>
          </cell>
          <cell r="C798" t="str">
            <v>GBC2</v>
          </cell>
          <cell r="D798" t="str">
            <v>MAURITIUS</v>
          </cell>
          <cell r="E798" t="str">
            <v>OTHER FINANCIAL INSTITUTIONS</v>
          </cell>
        </row>
        <row r="799">
          <cell r="A799" t="str">
            <v>500777</v>
          </cell>
          <cell r="B799" t="str">
            <v>THE DRAGON TRUST</v>
          </cell>
          <cell r="C799" t="str">
            <v>OT</v>
          </cell>
          <cell r="D799" t="str">
            <v>MAURITIUS</v>
          </cell>
          <cell r="E799" t="str">
            <v>OTHER FINANCIAL INSTITUTIONS</v>
          </cell>
        </row>
        <row r="800">
          <cell r="A800" t="str">
            <v>500778</v>
          </cell>
          <cell r="B800" t="str">
            <v>SUCCESS CHIP LTD</v>
          </cell>
          <cell r="C800" t="str">
            <v>F</v>
          </cell>
          <cell r="D800" t="str">
            <v>SINGAPORE</v>
          </cell>
          <cell r="E800" t="str">
            <v>OTHER FINANCIAL INSTITUTIONS</v>
          </cell>
        </row>
        <row r="801">
          <cell r="A801" t="str">
            <v>500780</v>
          </cell>
          <cell r="B801" t="str">
            <v>THE BLUE MOON TRUST</v>
          </cell>
          <cell r="C801" t="str">
            <v>OT</v>
          </cell>
          <cell r="D801" t="str">
            <v>MAURITIUS</v>
          </cell>
          <cell r="E801" t="str">
            <v>OTHER FINANCIAL INSTITUTIONS</v>
          </cell>
        </row>
        <row r="802">
          <cell r="A802" t="str">
            <v>500783</v>
          </cell>
          <cell r="B802" t="str">
            <v>TSS CONSULTANTS LTD</v>
          </cell>
          <cell r="C802" t="str">
            <v>GBC2</v>
          </cell>
          <cell r="D802" t="str">
            <v>MAURITIUS</v>
          </cell>
          <cell r="E802" t="str">
            <v>OTHER FINANCIAL INSTITUTIONS</v>
          </cell>
        </row>
        <row r="803">
          <cell r="A803" t="str">
            <v>500784</v>
          </cell>
          <cell r="B803" t="str">
            <v>MATTERHORN VENTURES/ LINKWOOD</v>
          </cell>
          <cell r="C803" t="str">
            <v>GBC1</v>
          </cell>
          <cell r="D803" t="str">
            <v>MAURITIUS</v>
          </cell>
          <cell r="E803" t="str">
            <v>OTHER FINANCIAL INSTITUTIONS</v>
          </cell>
        </row>
        <row r="804">
          <cell r="A804" t="str">
            <v>500785</v>
          </cell>
          <cell r="B804" t="str">
            <v>TRANSPORTATION,INFRASTRUCTURE</v>
          </cell>
          <cell r="C804" t="str">
            <v>GBC2</v>
          </cell>
          <cell r="D804" t="str">
            <v>MAURITIUS</v>
          </cell>
          <cell r="E804" t="str">
            <v>OTHER FINANCIAL INSTITUTIONS</v>
          </cell>
        </row>
        <row r="805">
          <cell r="A805" t="str">
            <v>500786</v>
          </cell>
          <cell r="B805" t="str">
            <v>*KEY_ERR</v>
          </cell>
          <cell r="D805" t="str">
            <v>*KEY_ERR</v>
          </cell>
          <cell r="E805" t="str">
            <v>*KEY_ERR</v>
          </cell>
        </row>
        <row r="806">
          <cell r="A806" t="str">
            <v>500787</v>
          </cell>
          <cell r="B806" t="str">
            <v>*KEY_ERR</v>
          </cell>
          <cell r="D806" t="str">
            <v>*KEY_ERR</v>
          </cell>
          <cell r="E806" t="str">
            <v>*KEY_ERR</v>
          </cell>
        </row>
        <row r="807">
          <cell r="A807" t="str">
            <v>500788</v>
          </cell>
          <cell r="B807" t="str">
            <v>THE LEVERAGE INDIA FUND LLC</v>
          </cell>
          <cell r="C807" t="str">
            <v>GBC1</v>
          </cell>
          <cell r="D807" t="str">
            <v>MAURITIUS</v>
          </cell>
          <cell r="E807" t="str">
            <v>OTHER FINANCIAL INSTITUTIONS</v>
          </cell>
        </row>
        <row r="808">
          <cell r="A808" t="str">
            <v>500789</v>
          </cell>
          <cell r="B808" t="str">
            <v>*KEY_ERR</v>
          </cell>
          <cell r="D808" t="str">
            <v>*KEY_ERR</v>
          </cell>
          <cell r="E808" t="str">
            <v>*KEY_ERR</v>
          </cell>
        </row>
        <row r="809">
          <cell r="A809" t="str">
            <v>500790</v>
          </cell>
          <cell r="B809" t="str">
            <v>YEOMAN 3-RIGHTS VALUE ASIA</v>
          </cell>
          <cell r="C809" t="str">
            <v>GBC1</v>
          </cell>
          <cell r="D809" t="str">
            <v>MAURITIUS</v>
          </cell>
          <cell r="E809" t="str">
            <v>OTHER FINANCIAL INSTITUTIONS</v>
          </cell>
        </row>
        <row r="810">
          <cell r="A810" t="str">
            <v>500791</v>
          </cell>
          <cell r="B810" t="str">
            <v>MR WILLIAM HENRY SALOMON</v>
          </cell>
          <cell r="C810" t="str">
            <v>P</v>
          </cell>
          <cell r="D810" t="str">
            <v>UNITED KINGDOM</v>
          </cell>
          <cell r="E810" t="str">
            <v>OTHER ADVANCES</v>
          </cell>
        </row>
        <row r="811">
          <cell r="A811" t="str">
            <v>500792</v>
          </cell>
          <cell r="B811" t="str">
            <v>*KEY_ERR</v>
          </cell>
          <cell r="D811" t="str">
            <v>*KEY_ERR</v>
          </cell>
          <cell r="E811" t="str">
            <v>*KEY_ERR</v>
          </cell>
        </row>
        <row r="812">
          <cell r="A812" t="str">
            <v>500793</v>
          </cell>
          <cell r="B812" t="str">
            <v>*KEY_ERR</v>
          </cell>
          <cell r="D812" t="str">
            <v>*KEY_ERR</v>
          </cell>
          <cell r="E812" t="str">
            <v>*KEY_ERR</v>
          </cell>
        </row>
        <row r="813">
          <cell r="A813" t="str">
            <v>500794</v>
          </cell>
          <cell r="B813" t="str">
            <v>*KEY_ERR</v>
          </cell>
          <cell r="D813" t="str">
            <v>*KEY_ERR</v>
          </cell>
          <cell r="E813" t="str">
            <v>*KEY_ERR</v>
          </cell>
        </row>
        <row r="814">
          <cell r="A814" t="str">
            <v>500795</v>
          </cell>
          <cell r="B814" t="str">
            <v>TORCELLO PRIVATE TRUST CO LTD</v>
          </cell>
          <cell r="C814" t="str">
            <v>GBC2</v>
          </cell>
          <cell r="D814" t="str">
            <v>MAURITIUS</v>
          </cell>
          <cell r="E814" t="str">
            <v>OTHER FINANCIAL INSTITUTIONS</v>
          </cell>
        </row>
        <row r="815">
          <cell r="A815" t="str">
            <v>500796</v>
          </cell>
          <cell r="B815" t="str">
            <v>IPC INTERNATIONAL PROCESS CO L</v>
          </cell>
          <cell r="C815" t="str">
            <v>GBC2</v>
          </cell>
          <cell r="D815" t="str">
            <v>MAURITIUS</v>
          </cell>
          <cell r="E815" t="str">
            <v>OTHER FINANCIAL INSTITUTIONS</v>
          </cell>
        </row>
        <row r="816">
          <cell r="A816" t="str">
            <v>500797</v>
          </cell>
          <cell r="B816" t="str">
            <v>*KEY_ERR</v>
          </cell>
          <cell r="D816" t="str">
            <v>*KEY_ERR</v>
          </cell>
          <cell r="E816" t="str">
            <v>*KEY_ERR</v>
          </cell>
        </row>
        <row r="817">
          <cell r="A817" t="str">
            <v>500798</v>
          </cell>
          <cell r="B817" t="str">
            <v>GABRIEL VENTURE PARTNERS (MTIU</v>
          </cell>
          <cell r="C817" t="str">
            <v>GBC1</v>
          </cell>
          <cell r="D817" t="str">
            <v>MAURITIUS</v>
          </cell>
          <cell r="E817" t="str">
            <v>OTHER FINANCIAL INSTITUTIONS</v>
          </cell>
        </row>
        <row r="818">
          <cell r="A818" t="str">
            <v>500799</v>
          </cell>
          <cell r="B818" t="str">
            <v>*KEY_ERR</v>
          </cell>
          <cell r="D818" t="str">
            <v>*KEY_ERR</v>
          </cell>
          <cell r="E818" t="str">
            <v>*KEY_ERR</v>
          </cell>
        </row>
        <row r="819">
          <cell r="A819" t="str">
            <v>500800</v>
          </cell>
          <cell r="B819" t="str">
            <v>THE BUSINESS ACCELERATION GRP</v>
          </cell>
          <cell r="C819" t="str">
            <v>GBC2</v>
          </cell>
          <cell r="D819" t="str">
            <v>MAURITIUS</v>
          </cell>
          <cell r="E819" t="str">
            <v>OTHER FINANCIAL INSTITUTIONS</v>
          </cell>
        </row>
        <row r="820">
          <cell r="A820" t="str">
            <v>500801</v>
          </cell>
          <cell r="B820" t="str">
            <v>FROGNAL HOLDINGS LIMITED</v>
          </cell>
          <cell r="C820" t="str">
            <v>gbc2</v>
          </cell>
          <cell r="D820" t="str">
            <v>MAURITIUS</v>
          </cell>
          <cell r="E820" t="str">
            <v>OTHER FINANCIAL INSTITUTIONS</v>
          </cell>
        </row>
        <row r="821">
          <cell r="A821" t="str">
            <v>500802</v>
          </cell>
          <cell r="B821" t="str">
            <v>ANEX MANAGEMENT SERVICES LTD</v>
          </cell>
          <cell r="C821" t="str">
            <v>M</v>
          </cell>
          <cell r="D821" t="str">
            <v>MAURITIUS</v>
          </cell>
          <cell r="E821" t="str">
            <v>OTHER FINANCIAL INSTITUTIONS</v>
          </cell>
        </row>
        <row r="822">
          <cell r="A822" t="str">
            <v>500803</v>
          </cell>
          <cell r="B822" t="str">
            <v>*KEY_ERR</v>
          </cell>
          <cell r="D822" t="str">
            <v>*KEY_ERR</v>
          </cell>
          <cell r="E822" t="str">
            <v>*KEY_ERR</v>
          </cell>
        </row>
        <row r="823">
          <cell r="A823" t="str">
            <v>500804</v>
          </cell>
          <cell r="B823" t="str">
            <v>FIN ANGLO INVESTMENT LIMITED</v>
          </cell>
          <cell r="C823" t="str">
            <v>GBC2</v>
          </cell>
          <cell r="D823" t="str">
            <v>MAURITIUS</v>
          </cell>
          <cell r="E823" t="str">
            <v>OTHER FINANCIAL INSTITUTIONS</v>
          </cell>
        </row>
        <row r="824">
          <cell r="A824" t="str">
            <v>500805</v>
          </cell>
          <cell r="B824" t="str">
            <v>*KEY_ERR</v>
          </cell>
          <cell r="D824" t="str">
            <v>*KEY_ERR</v>
          </cell>
          <cell r="E824" t="str">
            <v>*KEY_ERR</v>
          </cell>
        </row>
        <row r="825">
          <cell r="A825" t="str">
            <v>500806</v>
          </cell>
          <cell r="B825" t="str">
            <v>AVENUE ASIA MAURITIUS LTD</v>
          </cell>
          <cell r="C825" t="str">
            <v>GBC2</v>
          </cell>
          <cell r="D825" t="str">
            <v>MAURITIUS</v>
          </cell>
          <cell r="E825" t="str">
            <v>OTHER FINANCIAL INSTITUTIONS</v>
          </cell>
        </row>
        <row r="826">
          <cell r="A826" t="str">
            <v>500807</v>
          </cell>
          <cell r="B826" t="str">
            <v>STERLING WATERFORD CCN SPV 3</v>
          </cell>
          <cell r="C826" t="str">
            <v>GBC1</v>
          </cell>
          <cell r="D826" t="str">
            <v>MAURITIUS</v>
          </cell>
          <cell r="E826" t="str">
            <v>OTHER FINANCIAL INSTITUTIONS</v>
          </cell>
        </row>
        <row r="827">
          <cell r="A827" t="str">
            <v>500808</v>
          </cell>
          <cell r="B827" t="str">
            <v>*KEY_ERR</v>
          </cell>
          <cell r="D827" t="str">
            <v>*KEY_ERR</v>
          </cell>
          <cell r="E827" t="str">
            <v>*KEY_ERR</v>
          </cell>
        </row>
        <row r="828">
          <cell r="A828" t="str">
            <v>500809</v>
          </cell>
          <cell r="B828" t="str">
            <v>*KEY_ERR</v>
          </cell>
          <cell r="D828" t="str">
            <v>*KEY_ERR</v>
          </cell>
          <cell r="E828" t="str">
            <v>*KEY_ERR</v>
          </cell>
        </row>
        <row r="829">
          <cell r="A829" t="str">
            <v>500810</v>
          </cell>
          <cell r="B829" t="str">
            <v>PACIFIC SPINNER LIMITED</v>
          </cell>
          <cell r="C829" t="str">
            <v>GBC2</v>
          </cell>
          <cell r="D829" t="str">
            <v>MAURITIUS</v>
          </cell>
          <cell r="E829" t="str">
            <v>OTHER FINANCIAL INSTITUTIONS</v>
          </cell>
        </row>
        <row r="830">
          <cell r="A830" t="str">
            <v>500811</v>
          </cell>
          <cell r="B830" t="str">
            <v>*KEY_ERR</v>
          </cell>
          <cell r="D830" t="str">
            <v>*KEY_ERR</v>
          </cell>
          <cell r="E830" t="str">
            <v>*KEY_ERR</v>
          </cell>
        </row>
        <row r="831">
          <cell r="A831" t="str">
            <v>500812</v>
          </cell>
          <cell r="B831" t="str">
            <v>*KEY_ERR</v>
          </cell>
          <cell r="D831" t="str">
            <v>*KEY_ERR</v>
          </cell>
          <cell r="E831" t="str">
            <v>*KEY_ERR</v>
          </cell>
        </row>
        <row r="832">
          <cell r="A832" t="str">
            <v>500813</v>
          </cell>
          <cell r="B832" t="str">
            <v>PYLEWELL TECHNOLOGIES INC</v>
          </cell>
          <cell r="C832" t="str">
            <v>GBC2</v>
          </cell>
          <cell r="D832" t="str">
            <v>MAURITIUS</v>
          </cell>
          <cell r="E832" t="str">
            <v>OTHER FINANCIAL INSTITUTIONS</v>
          </cell>
        </row>
        <row r="833">
          <cell r="A833" t="str">
            <v>500814</v>
          </cell>
          <cell r="B833" t="str">
            <v>PILOT PROPERTY HOLDINGS LTD</v>
          </cell>
          <cell r="C833" t="str">
            <v>GBC1</v>
          </cell>
          <cell r="D833" t="str">
            <v>MAURITIUS</v>
          </cell>
          <cell r="E833" t="str">
            <v>OTHER FINANCIAL INSTITUTIONS</v>
          </cell>
        </row>
        <row r="834">
          <cell r="A834" t="str">
            <v>500815</v>
          </cell>
          <cell r="B834" t="str">
            <v>*KEY_ERR</v>
          </cell>
          <cell r="D834" t="str">
            <v>*KEY_ERR</v>
          </cell>
          <cell r="E834" t="str">
            <v>*KEY_ERR</v>
          </cell>
        </row>
        <row r="835">
          <cell r="A835" t="str">
            <v>500816</v>
          </cell>
          <cell r="B835" t="str">
            <v>LEADERGUARD SPOT FOREX</v>
          </cell>
          <cell r="C835" t="str">
            <v>GBC1</v>
          </cell>
          <cell r="D835" t="str">
            <v>MAURITIUS</v>
          </cell>
          <cell r="E835" t="str">
            <v>OTHER FINANCIAL INSTITUTIONS</v>
          </cell>
        </row>
        <row r="836">
          <cell r="A836" t="str">
            <v>500817</v>
          </cell>
          <cell r="B836" t="str">
            <v>*KEY_ERR</v>
          </cell>
          <cell r="D836" t="str">
            <v>*KEY_ERR</v>
          </cell>
          <cell r="E836" t="str">
            <v>*KEY_ERR</v>
          </cell>
        </row>
        <row r="837">
          <cell r="A837" t="str">
            <v>500818</v>
          </cell>
          <cell r="B837" t="str">
            <v>*KEY_ERR</v>
          </cell>
          <cell r="D837" t="str">
            <v>*KEY_ERR</v>
          </cell>
          <cell r="E837" t="str">
            <v>*KEY_ERR</v>
          </cell>
        </row>
        <row r="838">
          <cell r="A838" t="str">
            <v>500819</v>
          </cell>
          <cell r="B838" t="str">
            <v>*KEY_ERR</v>
          </cell>
          <cell r="D838" t="str">
            <v>*KEY_ERR</v>
          </cell>
          <cell r="E838" t="str">
            <v>*KEY_ERR</v>
          </cell>
        </row>
        <row r="839">
          <cell r="A839" t="str">
            <v>500820</v>
          </cell>
          <cell r="B839" t="str">
            <v>*KEY_ERR</v>
          </cell>
          <cell r="D839" t="str">
            <v>*KEY_ERR</v>
          </cell>
          <cell r="E839" t="str">
            <v>*KEY_ERR</v>
          </cell>
        </row>
        <row r="840">
          <cell r="A840" t="str">
            <v>500821</v>
          </cell>
          <cell r="B840" t="str">
            <v>MANITOWOC (MAURITIUS) LTD</v>
          </cell>
          <cell r="C840" t="str">
            <v>GBC1</v>
          </cell>
          <cell r="D840" t="str">
            <v>MAURITIUS</v>
          </cell>
          <cell r="E840" t="str">
            <v>OTHER FINANCIAL INSTITUTIONS</v>
          </cell>
        </row>
        <row r="841">
          <cell r="A841" t="str">
            <v>500822</v>
          </cell>
          <cell r="B841" t="str">
            <v>*KEY_ERR</v>
          </cell>
          <cell r="D841" t="str">
            <v>*KEY_ERR</v>
          </cell>
          <cell r="E841" t="str">
            <v>*KEY_ERR</v>
          </cell>
        </row>
        <row r="842">
          <cell r="A842" t="str">
            <v>500823</v>
          </cell>
          <cell r="B842" t="str">
            <v>DYNAMIC INDIA FUND III</v>
          </cell>
          <cell r="C842" t="str">
            <v>GBC1</v>
          </cell>
          <cell r="D842" t="str">
            <v>MAURITIUS</v>
          </cell>
          <cell r="E842" t="str">
            <v>OTHER FINANCIAL INSTITUTIONS</v>
          </cell>
        </row>
        <row r="843">
          <cell r="A843" t="str">
            <v>500824</v>
          </cell>
          <cell r="B843" t="str">
            <v>*KEY_ERR</v>
          </cell>
          <cell r="D843" t="str">
            <v>*KEY_ERR</v>
          </cell>
          <cell r="E843" t="str">
            <v>*KEY_ERR</v>
          </cell>
        </row>
        <row r="844">
          <cell r="A844" t="str">
            <v>500825</v>
          </cell>
          <cell r="B844" t="str">
            <v>*KEY_ERR</v>
          </cell>
          <cell r="D844" t="str">
            <v>*KEY_ERR</v>
          </cell>
          <cell r="E844" t="str">
            <v>*KEY_ERR</v>
          </cell>
        </row>
        <row r="845">
          <cell r="A845" t="str">
            <v>500826</v>
          </cell>
          <cell r="B845" t="str">
            <v>*KEY_ERR</v>
          </cell>
          <cell r="D845" t="str">
            <v>*KEY_ERR</v>
          </cell>
          <cell r="E845" t="str">
            <v>*KEY_ERR</v>
          </cell>
        </row>
        <row r="846">
          <cell r="A846" t="str">
            <v>500827</v>
          </cell>
          <cell r="B846" t="str">
            <v>DB SW CCN SPV 2 2006 ESCROW AC</v>
          </cell>
          <cell r="C846" t="str">
            <v>GBC1</v>
          </cell>
          <cell r="D846" t="str">
            <v>MAURITIUS</v>
          </cell>
          <cell r="E846" t="str">
            <v>OTHER FINANCIAL INSTITUTIONS</v>
          </cell>
        </row>
        <row r="847">
          <cell r="A847" t="str">
            <v>500828</v>
          </cell>
          <cell r="B847" t="str">
            <v>DB SW CCN SPV 2 2007 ESCROW AC</v>
          </cell>
          <cell r="C847" t="str">
            <v>GBC1</v>
          </cell>
          <cell r="D847" t="str">
            <v>MAURITIUS</v>
          </cell>
          <cell r="E847" t="str">
            <v>OTHER FINANCIAL INSTITUTIONS</v>
          </cell>
        </row>
        <row r="848">
          <cell r="A848" t="str">
            <v>500829</v>
          </cell>
          <cell r="B848" t="str">
            <v>DB SW CCN SPV 2 2008 ESCROW AC</v>
          </cell>
          <cell r="C848" t="str">
            <v>GBC1</v>
          </cell>
          <cell r="D848" t="str">
            <v>MAURITIUS</v>
          </cell>
          <cell r="E848" t="str">
            <v>OTHER FINANCIAL INSTITUTIONS</v>
          </cell>
        </row>
        <row r="849">
          <cell r="A849" t="str">
            <v>500830</v>
          </cell>
          <cell r="B849" t="str">
            <v>*KEY_ERR</v>
          </cell>
          <cell r="D849" t="str">
            <v>*KEY_ERR</v>
          </cell>
          <cell r="E849" t="str">
            <v>*KEY_ERR</v>
          </cell>
        </row>
        <row r="850">
          <cell r="A850" t="str">
            <v>500831</v>
          </cell>
          <cell r="B850" t="str">
            <v>DB SW CCN-CONTINGENT EXPENSE</v>
          </cell>
          <cell r="C850" t="str">
            <v>GBC1</v>
          </cell>
          <cell r="D850" t="str">
            <v>MAURITIUS</v>
          </cell>
          <cell r="E850" t="str">
            <v>OTHER FINANCIAL INSTITUTIONS</v>
          </cell>
        </row>
        <row r="851">
          <cell r="A851" t="str">
            <v>500832</v>
          </cell>
          <cell r="B851" t="str">
            <v>IMPERIAL PROPERTIES INTL LTD</v>
          </cell>
          <cell r="C851" t="str">
            <v>GBC2</v>
          </cell>
          <cell r="D851" t="str">
            <v>MAURITIUS</v>
          </cell>
          <cell r="E851" t="str">
            <v>OTHER FINANCIAL INSTITUTIONS</v>
          </cell>
        </row>
        <row r="852">
          <cell r="A852" t="str">
            <v>500833</v>
          </cell>
          <cell r="B852" t="str">
            <v>FORD INDIA PVT LTD</v>
          </cell>
          <cell r="C852" t="str">
            <v>F</v>
          </cell>
          <cell r="D852" t="str">
            <v>INDIA</v>
          </cell>
          <cell r="E852" t="str">
            <v>OTHER FINANCIAL INSTITUTIONS</v>
          </cell>
        </row>
        <row r="853">
          <cell r="A853" t="str">
            <v>500834</v>
          </cell>
          <cell r="B853" t="str">
            <v>HARVEST LIFE ASSURANCE CO LTD</v>
          </cell>
          <cell r="C853" t="str">
            <v>GBC1</v>
          </cell>
          <cell r="D853" t="str">
            <v>MAURITIUS</v>
          </cell>
          <cell r="E853" t="str">
            <v>OTHER FINANCIAL INSTITUTIONS</v>
          </cell>
        </row>
        <row r="854">
          <cell r="A854" t="str">
            <v>500835</v>
          </cell>
          <cell r="B854" t="str">
            <v>ASIA STEEL HOLDINGS LTD</v>
          </cell>
          <cell r="C854" t="str">
            <v>GBC1</v>
          </cell>
          <cell r="D854" t="str">
            <v>MAURITIUS</v>
          </cell>
          <cell r="E854" t="str">
            <v>OTHER FINANCIAL INSTITUTIONS</v>
          </cell>
        </row>
        <row r="855">
          <cell r="A855" t="str">
            <v>500836</v>
          </cell>
          <cell r="B855" t="str">
            <v>*KEY_ERR</v>
          </cell>
          <cell r="D855" t="str">
            <v>*KEY_ERR</v>
          </cell>
          <cell r="E855" t="str">
            <v>*KEY_ERR</v>
          </cell>
        </row>
        <row r="856">
          <cell r="A856" t="str">
            <v>500837</v>
          </cell>
          <cell r="B856" t="str">
            <v>*KEY_ERR</v>
          </cell>
          <cell r="D856" t="str">
            <v>*KEY_ERR</v>
          </cell>
          <cell r="E856" t="str">
            <v>*KEY_ERR</v>
          </cell>
        </row>
        <row r="857">
          <cell r="A857" t="str">
            <v>500838</v>
          </cell>
          <cell r="B857" t="str">
            <v>*KEY_ERR</v>
          </cell>
          <cell r="D857" t="str">
            <v>*KEY_ERR</v>
          </cell>
          <cell r="E857" t="str">
            <v>*KEY_ERR</v>
          </cell>
        </row>
        <row r="858">
          <cell r="A858" t="str">
            <v>500839</v>
          </cell>
          <cell r="B858" t="str">
            <v>PAIP-PCAP-FMO LETSHEGO LIMITED</v>
          </cell>
          <cell r="C858" t="str">
            <v>GBC1</v>
          </cell>
          <cell r="D858" t="str">
            <v>MAURITIUS</v>
          </cell>
          <cell r="E858" t="str">
            <v>OTHER FINANCIAL INSTITUTIONS</v>
          </cell>
        </row>
        <row r="859">
          <cell r="A859" t="str">
            <v>500840</v>
          </cell>
          <cell r="B859" t="str">
            <v>LUBRICANT ADDITIVE SOLN &amp; TECH</v>
          </cell>
          <cell r="C859" t="str">
            <v>GBC2</v>
          </cell>
          <cell r="D859" t="str">
            <v>MAURITIUS</v>
          </cell>
          <cell r="E859" t="str">
            <v>OTHER FINANCIAL INSTITUTIONS</v>
          </cell>
        </row>
        <row r="860">
          <cell r="A860" t="str">
            <v>500841</v>
          </cell>
          <cell r="B860" t="str">
            <v>MINIVET LIMITED</v>
          </cell>
          <cell r="D860" t="str">
            <v>MAURITIUS</v>
          </cell>
          <cell r="E860" t="str">
            <v>OTHER FINANCIAL INSTITUTIONS</v>
          </cell>
        </row>
        <row r="861">
          <cell r="A861" t="str">
            <v>500842</v>
          </cell>
          <cell r="B861" t="str">
            <v>ABAR FINANCIAL SERVICES LTD</v>
          </cell>
          <cell r="C861" t="str">
            <v>F</v>
          </cell>
          <cell r="D861" t="str">
            <v>BRITISH VIRGIN ISLANDS</v>
          </cell>
          <cell r="E861" t="str">
            <v>OTHER FINANCIAL INSTITUTIONS</v>
          </cell>
        </row>
        <row r="862">
          <cell r="A862" t="str">
            <v>500843</v>
          </cell>
          <cell r="B862" t="str">
            <v>*KEY_ERR</v>
          </cell>
          <cell r="D862" t="str">
            <v>*KEY_ERR</v>
          </cell>
          <cell r="E862" t="str">
            <v>*KEY_ERR</v>
          </cell>
        </row>
        <row r="863">
          <cell r="A863" t="str">
            <v>500844</v>
          </cell>
          <cell r="B863" t="str">
            <v>*KEY_ERR</v>
          </cell>
          <cell r="D863" t="str">
            <v>*KEY_ERR</v>
          </cell>
          <cell r="E863" t="str">
            <v>*KEY_ERR</v>
          </cell>
        </row>
        <row r="864">
          <cell r="A864" t="str">
            <v>500845</v>
          </cell>
          <cell r="B864" t="str">
            <v>KCH PRIVATE LIMITED</v>
          </cell>
          <cell r="C864" t="str">
            <v>GBC1</v>
          </cell>
          <cell r="D864" t="str">
            <v>MAURITIUS</v>
          </cell>
          <cell r="E864" t="str">
            <v>OTHER FINANCIAL INSTITUTIONS</v>
          </cell>
        </row>
        <row r="865">
          <cell r="A865" t="str">
            <v>500846</v>
          </cell>
          <cell r="B865" t="str">
            <v>SALLY MORRIS MEMORIAL TRUST</v>
          </cell>
          <cell r="C865" t="str">
            <v>OT</v>
          </cell>
          <cell r="D865" t="str">
            <v>MAURITIUS</v>
          </cell>
          <cell r="E865" t="str">
            <v>OTHER FINANCIAL INSTITUTIONS</v>
          </cell>
        </row>
        <row r="866">
          <cell r="A866" t="str">
            <v>500847</v>
          </cell>
          <cell r="B866" t="str">
            <v>SYNTEL STERLING BEST SHORES M</v>
          </cell>
          <cell r="C866" t="str">
            <v>GBC1</v>
          </cell>
          <cell r="D866" t="str">
            <v>MAURITIUS</v>
          </cell>
          <cell r="E866" t="str">
            <v>OTHER FINANCIAL INSTITUTIONS</v>
          </cell>
        </row>
        <row r="867">
          <cell r="A867" t="str">
            <v>500848</v>
          </cell>
          <cell r="B867" t="str">
            <v>TATA INDIAN OPPORTUNITIES FND</v>
          </cell>
          <cell r="C867" t="str">
            <v>GBC1</v>
          </cell>
          <cell r="D867" t="str">
            <v>MAURITIUS</v>
          </cell>
          <cell r="E867" t="str">
            <v>OTHER FINANCIAL INSTITUTIONS</v>
          </cell>
        </row>
        <row r="868">
          <cell r="A868" t="str">
            <v>500849</v>
          </cell>
          <cell r="B868" t="str">
            <v>HARVEST LIFE ASSURANCE CO LTD</v>
          </cell>
          <cell r="C868" t="str">
            <v>GBC1</v>
          </cell>
          <cell r="D868" t="str">
            <v>MAURITIUS</v>
          </cell>
          <cell r="E868" t="str">
            <v>OTHER FINANCIAL INSTITUTIONS</v>
          </cell>
        </row>
        <row r="869">
          <cell r="A869" t="str">
            <v>500850</v>
          </cell>
          <cell r="B869" t="str">
            <v>ZOBETH LIMITED</v>
          </cell>
          <cell r="D869" t="str">
            <v>MAURITIUS</v>
          </cell>
          <cell r="E869" t="str">
            <v>OTHER FINANCIAL INSTITUTIONS</v>
          </cell>
        </row>
        <row r="870">
          <cell r="A870" t="str">
            <v>500851</v>
          </cell>
          <cell r="B870" t="str">
            <v>*KEY_ERR</v>
          </cell>
          <cell r="D870" t="str">
            <v>*KEY_ERR</v>
          </cell>
          <cell r="E870" t="str">
            <v>*KEY_ERR</v>
          </cell>
        </row>
        <row r="871">
          <cell r="A871" t="str">
            <v>500852</v>
          </cell>
          <cell r="B871" t="str">
            <v>*KEY_ERR</v>
          </cell>
          <cell r="D871" t="str">
            <v>*KEY_ERR</v>
          </cell>
          <cell r="E871" t="str">
            <v>*KEY_ERR</v>
          </cell>
        </row>
        <row r="872">
          <cell r="A872" t="str">
            <v>500853</v>
          </cell>
          <cell r="B872" t="str">
            <v>SW INVESTMENT</v>
          </cell>
          <cell r="C872" t="str">
            <v>GBC2</v>
          </cell>
          <cell r="D872" t="str">
            <v>MAURITIUS</v>
          </cell>
          <cell r="E872" t="str">
            <v>OTHER FINANCIAL INSTITUTIONS</v>
          </cell>
        </row>
        <row r="873">
          <cell r="A873" t="str">
            <v>500854</v>
          </cell>
          <cell r="B873" t="str">
            <v>PROFOUND MARKET GROUP M LTD</v>
          </cell>
          <cell r="C873" t="str">
            <v>GBC1</v>
          </cell>
          <cell r="D873" t="str">
            <v>MAURITIUS</v>
          </cell>
          <cell r="E873" t="str">
            <v>OTHER FINANCIAL INSTITUTIONS</v>
          </cell>
        </row>
        <row r="874">
          <cell r="A874" t="str">
            <v>500855</v>
          </cell>
          <cell r="B874" t="str">
            <v>PRUDENTIAL INDIA OPP FUND LTD</v>
          </cell>
          <cell r="D874" t="str">
            <v>MAURITIUS</v>
          </cell>
          <cell r="E874" t="str">
            <v>OTHER FINANCIAL INSTITUTIONS</v>
          </cell>
        </row>
        <row r="875">
          <cell r="A875" t="str">
            <v>500856</v>
          </cell>
          <cell r="B875" t="str">
            <v>PRUDENTIAL MTIUS HLDGS LTD</v>
          </cell>
          <cell r="D875" t="str">
            <v>MAURITIUS</v>
          </cell>
          <cell r="E875" t="str">
            <v>OTHER FINANCIAL INSTITUTIONS</v>
          </cell>
        </row>
        <row r="876">
          <cell r="A876" t="str">
            <v>500857</v>
          </cell>
          <cell r="B876" t="str">
            <v>SABRE CAPITAL I HOLDINGS LTD</v>
          </cell>
          <cell r="D876" t="str">
            <v>MAURITIUS</v>
          </cell>
          <cell r="E876" t="str">
            <v>OTHER FINANCIAL INSTITUTIONS</v>
          </cell>
        </row>
        <row r="877">
          <cell r="A877" t="str">
            <v>500858</v>
          </cell>
          <cell r="B877" t="str">
            <v>*KEY_ERR</v>
          </cell>
          <cell r="D877" t="str">
            <v>*KEY_ERR</v>
          </cell>
          <cell r="E877" t="str">
            <v>*KEY_ERR</v>
          </cell>
        </row>
        <row r="878">
          <cell r="A878" t="str">
            <v>500859</v>
          </cell>
          <cell r="B878" t="str">
            <v>CROWN CAPITAL LIMITED</v>
          </cell>
          <cell r="D878" t="str">
            <v>DUBAI</v>
          </cell>
          <cell r="E878" t="str">
            <v>OTHER FINANCIAL INSTITUTIONS</v>
          </cell>
        </row>
        <row r="879">
          <cell r="A879" t="str">
            <v>500860</v>
          </cell>
          <cell r="B879" t="str">
            <v>PRU IND GLOBAL PF MGT SERV LTD</v>
          </cell>
          <cell r="D879" t="str">
            <v>MAURITIUS</v>
          </cell>
          <cell r="E879" t="str">
            <v>OTHER FINANCIAL INSTITUTIONS</v>
          </cell>
        </row>
        <row r="880">
          <cell r="A880" t="str">
            <v>500861</v>
          </cell>
          <cell r="B880" t="str">
            <v>*KEY_ERR</v>
          </cell>
          <cell r="D880" t="str">
            <v>*KEY_ERR</v>
          </cell>
          <cell r="E880" t="str">
            <v>*KEY_ERR</v>
          </cell>
        </row>
        <row r="881">
          <cell r="A881" t="str">
            <v>500862</v>
          </cell>
          <cell r="B881" t="str">
            <v>*KEY_ERR</v>
          </cell>
          <cell r="D881" t="str">
            <v>*KEY_ERR</v>
          </cell>
          <cell r="E881" t="str">
            <v>*KEY_ERR</v>
          </cell>
        </row>
        <row r="882">
          <cell r="A882" t="str">
            <v>500863</v>
          </cell>
          <cell r="B882" t="str">
            <v>*KEY_ERR</v>
          </cell>
          <cell r="D882" t="str">
            <v>*KEY_ERR</v>
          </cell>
          <cell r="E882" t="str">
            <v>*KEY_ERR</v>
          </cell>
        </row>
        <row r="883">
          <cell r="A883" t="str">
            <v>500864</v>
          </cell>
          <cell r="B883" t="str">
            <v>*KEY_ERR</v>
          </cell>
          <cell r="D883" t="str">
            <v>*KEY_ERR</v>
          </cell>
          <cell r="E883" t="str">
            <v>*KEY_ERR</v>
          </cell>
        </row>
        <row r="884">
          <cell r="A884" t="str">
            <v>500865</v>
          </cell>
          <cell r="B884" t="str">
            <v>*KEY_ERR</v>
          </cell>
          <cell r="D884" t="str">
            <v>*KEY_ERR</v>
          </cell>
          <cell r="E884" t="str">
            <v>*KEY_ERR</v>
          </cell>
        </row>
        <row r="885">
          <cell r="A885" t="str">
            <v>500866</v>
          </cell>
          <cell r="B885" t="str">
            <v>*KEY_ERR</v>
          </cell>
          <cell r="D885" t="str">
            <v>*KEY_ERR</v>
          </cell>
          <cell r="E885" t="str">
            <v>*KEY_ERR</v>
          </cell>
        </row>
        <row r="886">
          <cell r="A886" t="str">
            <v>500867</v>
          </cell>
          <cell r="B886" t="str">
            <v>*KEY_ERR</v>
          </cell>
          <cell r="D886" t="str">
            <v>*KEY_ERR</v>
          </cell>
          <cell r="E886" t="str">
            <v>*KEY_ERR</v>
          </cell>
        </row>
        <row r="887">
          <cell r="A887" t="str">
            <v>500868</v>
          </cell>
          <cell r="B887" t="str">
            <v>*KEY_ERR</v>
          </cell>
          <cell r="D887" t="str">
            <v>*KEY_ERR</v>
          </cell>
          <cell r="E887" t="str">
            <v>*KEY_ERR</v>
          </cell>
        </row>
        <row r="930">
          <cell r="A930" t="str">
            <v>990001</v>
          </cell>
          <cell r="B930" t="str">
            <v>IR IG LOANS MG + CO</v>
          </cell>
        </row>
        <row r="931">
          <cell r="A931" t="str">
            <v>990002</v>
          </cell>
          <cell r="B931" t="str">
            <v>IR INTERBANK LOANS DBO GROUP</v>
          </cell>
        </row>
        <row r="932">
          <cell r="A932" t="str">
            <v>990003</v>
          </cell>
          <cell r="B932" t="str">
            <v>IR IG LOANS DB</v>
          </cell>
        </row>
        <row r="933">
          <cell r="A933" t="str">
            <v>990004</v>
          </cell>
          <cell r="B933" t="str">
            <v>IR IB LOANS JAPANESE</v>
          </cell>
        </row>
        <row r="934">
          <cell r="A934" t="str">
            <v>990005</v>
          </cell>
          <cell r="B934" t="str">
            <v>IR IB LOANS BANK</v>
          </cell>
        </row>
        <row r="935">
          <cell r="A935" t="str">
            <v>990006</v>
          </cell>
          <cell r="B935" t="str">
            <v>IR IG LOAN NBNK MG</v>
          </cell>
        </row>
        <row r="936">
          <cell r="A936" t="str">
            <v>990007</v>
          </cell>
          <cell r="B936" t="str">
            <v>IR IG LOAN NBNK DBO GROUP</v>
          </cell>
        </row>
        <row r="937">
          <cell r="A937" t="str">
            <v>990008</v>
          </cell>
          <cell r="B937" t="str">
            <v>IR IG LOAN NBNK DB</v>
          </cell>
        </row>
        <row r="938">
          <cell r="A938" t="str">
            <v>990009</v>
          </cell>
          <cell r="B938" t="str">
            <v>IR REVERSE REPOS</v>
          </cell>
        </row>
        <row r="939">
          <cell r="A939" t="str">
            <v>990010</v>
          </cell>
          <cell r="B939" t="str">
            <v>IR CERTIFICATES OF DEPOSIT</v>
          </cell>
        </row>
        <row r="940">
          <cell r="A940" t="str">
            <v>990011</v>
          </cell>
          <cell r="B940" t="str">
            <v>IR COMMERCIAL PAPER</v>
          </cell>
        </row>
        <row r="941">
          <cell r="A941" t="str">
            <v>990012</v>
          </cell>
          <cell r="B941" t="str">
            <v>IR NOSTRO MG + CO</v>
          </cell>
        </row>
        <row r="942">
          <cell r="A942" t="str">
            <v>990013</v>
          </cell>
          <cell r="B942" t="str">
            <v>IR NOSTRO OFS GRP</v>
          </cell>
        </row>
        <row r="943">
          <cell r="A943" t="str">
            <v>990014</v>
          </cell>
          <cell r="B943" t="str">
            <v>IR NOSTRO DB</v>
          </cell>
        </row>
        <row r="944">
          <cell r="A944" t="str">
            <v>990015</v>
          </cell>
          <cell r="B944" t="str">
            <v>IR NOSTRO BANK</v>
          </cell>
        </row>
        <row r="945">
          <cell r="A945" t="str">
            <v>990016</v>
          </cell>
          <cell r="B945" t="str">
            <v>IR ARBITRAGE LOANS</v>
          </cell>
        </row>
        <row r="946">
          <cell r="A946" t="str">
            <v>990017</v>
          </cell>
          <cell r="B946" t="str">
            <v>FIXTURE BREAKAGE CHARGES</v>
          </cell>
        </row>
        <row r="947">
          <cell r="A947" t="str">
            <v>990018</v>
          </cell>
          <cell r="B947" t="str">
            <v>BANKING COMMISSION RECEIVED</v>
          </cell>
        </row>
        <row r="948">
          <cell r="A948" t="str">
            <v>990019</v>
          </cell>
          <cell r="B948" t="str">
            <v>BANK CHARGES RECOVERED</v>
          </cell>
        </row>
        <row r="949">
          <cell r="A949" t="str">
            <v>990020</v>
          </cell>
          <cell r="B949" t="str">
            <v>CASH MANAGEMENT FEES</v>
          </cell>
        </row>
        <row r="950">
          <cell r="A950" t="str">
            <v>990021</v>
          </cell>
          <cell r="B950" t="str">
            <v>FRA HEDGE DB</v>
          </cell>
        </row>
        <row r="951">
          <cell r="A951" t="str">
            <v>990022</v>
          </cell>
          <cell r="B951" t="str">
            <v>FRA HEDGE BANK</v>
          </cell>
        </row>
        <row r="952">
          <cell r="A952" t="str">
            <v>990023</v>
          </cell>
          <cell r="B952" t="str">
            <v>FINANCIAL FUTURE HEDGE INCOME</v>
          </cell>
        </row>
        <row r="953">
          <cell r="A953" t="str">
            <v>990024</v>
          </cell>
          <cell r="B953" t="str">
            <v>IR IRS IG HEDGE MG + CO</v>
          </cell>
        </row>
        <row r="954">
          <cell r="A954" t="str">
            <v>990025</v>
          </cell>
          <cell r="B954" t="str">
            <v>IR IRS IB HEDGE DBO GROUP</v>
          </cell>
        </row>
        <row r="955">
          <cell r="A955" t="str">
            <v>990026</v>
          </cell>
          <cell r="B955" t="str">
            <v>IR IRS IG HEDGE DB</v>
          </cell>
        </row>
        <row r="956">
          <cell r="A956" t="str">
            <v>990027</v>
          </cell>
          <cell r="B956" t="str">
            <v>IR IRS IB HEDGE BANK</v>
          </cell>
        </row>
        <row r="957">
          <cell r="A957" t="str">
            <v>990028</v>
          </cell>
          <cell r="B957" t="str">
            <v>IR IRS NBNK HEDGE DBO GROUP</v>
          </cell>
        </row>
        <row r="958">
          <cell r="A958" t="str">
            <v>990029</v>
          </cell>
          <cell r="B958" t="str">
            <v>IR OIS HEDGE DB</v>
          </cell>
        </row>
        <row r="959">
          <cell r="A959" t="str">
            <v>990030</v>
          </cell>
          <cell r="B959" t="str">
            <v>IR OIS HEDGE BANK</v>
          </cell>
        </row>
        <row r="960">
          <cell r="A960" t="str">
            <v>990031</v>
          </cell>
          <cell r="B960" t="str">
            <v>IR LENDING TO LOAN DESK</v>
          </cell>
        </row>
        <row r="961">
          <cell r="A961" t="str">
            <v>990032</v>
          </cell>
          <cell r="B961" t="str">
            <v>IR LENDING TO CORP DESK</v>
          </cell>
        </row>
        <row r="962">
          <cell r="A962" t="str">
            <v>990033</v>
          </cell>
          <cell r="B962" t="str">
            <v>*KEY_ERR</v>
          </cell>
        </row>
        <row r="963">
          <cell r="A963" t="str">
            <v>990034</v>
          </cell>
          <cell r="B963" t="str">
            <v>*KEY_ERR</v>
          </cell>
        </row>
      </sheetData>
      <sheetData sheetId="12"/>
      <sheetData sheetId="13"/>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2"/>
      <sheetName val="nos&amp;oths"/>
      <sheetName val="Grp loans"/>
      <sheetName val="Loans"/>
      <sheetName val="Sheet1"/>
      <sheetName val="Deposits "/>
      <sheetName val="GrpDeposits"/>
      <sheetName val="IB F.Depo"/>
      <sheetName val="IB loan db"/>
      <sheetName val="BOM"/>
      <sheetName val="Control"/>
      <sheetName val="List"/>
      <sheetName val="TAbles"/>
      <sheetName val="Interest"/>
    </sheetNames>
    <sheetDataSet>
      <sheetData sheetId="0"/>
      <sheetData sheetId="1"/>
      <sheetData sheetId="2"/>
      <sheetData sheetId="3"/>
      <sheetData sheetId="4"/>
      <sheetData sheetId="5"/>
      <sheetData sheetId="6"/>
      <sheetData sheetId="7"/>
      <sheetData sheetId="8"/>
      <sheetData sheetId="9"/>
      <sheetData sheetId="10"/>
      <sheetData sheetId="11" refreshError="1">
        <row r="11">
          <cell r="A11" t="str">
            <v>Account</v>
          </cell>
          <cell r="B11" t="str">
            <v>Customer name</v>
          </cell>
          <cell r="C11" t="str">
            <v>O/I/L/B/X</v>
          </cell>
          <cell r="D11" t="str">
            <v>Residence</v>
          </cell>
          <cell r="E11" t="str">
            <v>Business</v>
          </cell>
        </row>
        <row r="12">
          <cell r="A12" t="str">
            <v>110007</v>
          </cell>
          <cell r="B12" t="str">
            <v>MAURITIUS COMMERCIAL BANK LTD</v>
          </cell>
          <cell r="C12" t="str">
            <v>B</v>
          </cell>
          <cell r="D12" t="str">
            <v>MAURITIUS</v>
          </cell>
          <cell r="E12" t="str">
            <v>BANK</v>
          </cell>
        </row>
        <row r="13">
          <cell r="A13" t="str">
            <v>110077</v>
          </cell>
          <cell r="B13" t="str">
            <v>FNB BOTSWANA</v>
          </cell>
          <cell r="C13" t="str">
            <v>B</v>
          </cell>
          <cell r="D13" t="str">
            <v>BOTSWANA</v>
          </cell>
          <cell r="E13" t="str">
            <v>BANK</v>
          </cell>
        </row>
        <row r="14">
          <cell r="A14" t="str">
            <v>110078</v>
          </cell>
          <cell r="B14" t="str">
            <v>KINGDOM BANK AFRICA LIMITED</v>
          </cell>
          <cell r="C14" t="str">
            <v>B</v>
          </cell>
          <cell r="D14" t="str">
            <v>BOTSWANA</v>
          </cell>
          <cell r="E14" t="str">
            <v>BANK</v>
          </cell>
        </row>
        <row r="15">
          <cell r="A15" t="str">
            <v>210024</v>
          </cell>
          <cell r="B15" t="str">
            <v>DEUTSCHE BANK AG MUMBAI</v>
          </cell>
          <cell r="C15" t="str">
            <v>B</v>
          </cell>
          <cell r="D15" t="str">
            <v>INDIA</v>
          </cell>
          <cell r="E15" t="str">
            <v>BANK</v>
          </cell>
        </row>
        <row r="16">
          <cell r="A16" t="str">
            <v>210026</v>
          </cell>
          <cell r="B16" t="str">
            <v>BANKERS TRUST CO NY</v>
          </cell>
          <cell r="C16" t="str">
            <v>B</v>
          </cell>
          <cell r="D16" t="str">
            <v>UNITED STATES OF AMERICA</v>
          </cell>
          <cell r="E16" t="str">
            <v>BANK</v>
          </cell>
        </row>
        <row r="17">
          <cell r="A17" t="str">
            <v>210122</v>
          </cell>
          <cell r="B17" t="str">
            <v>DEUTSCHE BANK AG          LDN</v>
          </cell>
          <cell r="C17" t="str">
            <v>B</v>
          </cell>
          <cell r="D17" t="str">
            <v>UNITED KINGDOM</v>
          </cell>
          <cell r="E17" t="str">
            <v>BANK</v>
          </cell>
        </row>
        <row r="18">
          <cell r="A18" t="str">
            <v>220060</v>
          </cell>
          <cell r="B18" t="str">
            <v>MORGAN GRENFELL + CO LTD LDN</v>
          </cell>
          <cell r="C18" t="str">
            <v>B</v>
          </cell>
          <cell r="D18" t="str">
            <v>UNITED KINGDOM</v>
          </cell>
          <cell r="E18" t="str">
            <v>BANK</v>
          </cell>
        </row>
        <row r="19">
          <cell r="A19" t="str">
            <v>220126</v>
          </cell>
          <cell r="B19" t="str">
            <v>DEUTSCHE INT TRUST CORP (MAUR)</v>
          </cell>
          <cell r="C19" t="str">
            <v>M</v>
          </cell>
          <cell r="D19" t="str">
            <v>MAURITIUS</v>
          </cell>
          <cell r="E19" t="str">
            <v>OTHER FINANCIAL INSTITUTIONS</v>
          </cell>
        </row>
        <row r="20">
          <cell r="A20" t="str">
            <v>220137</v>
          </cell>
          <cell r="B20" t="str">
            <v>DEUTSCHE EQUITIES (MTIUS)LTD</v>
          </cell>
          <cell r="C20" t="str">
            <v>GBC1</v>
          </cell>
          <cell r="D20" t="str">
            <v>MAURITIUS</v>
          </cell>
          <cell r="E20" t="str">
            <v>OTHER FINANCIAL INSTITUTIONS</v>
          </cell>
        </row>
        <row r="21">
          <cell r="A21" t="str">
            <v>228001</v>
          </cell>
          <cell r="B21" t="str">
            <v>DEUTSCHE BANK INT LIMITED JSY</v>
          </cell>
          <cell r="C21" t="str">
            <v>B</v>
          </cell>
          <cell r="D21" t="str">
            <v>JERSEY</v>
          </cell>
          <cell r="E21" t="str">
            <v>BANK</v>
          </cell>
        </row>
        <row r="22">
          <cell r="A22" t="str">
            <v>500000</v>
          </cell>
          <cell r="B22" t="str">
            <v>PASTEL LIMITED</v>
          </cell>
          <cell r="C22" t="str">
            <v>GBC1</v>
          </cell>
          <cell r="D22" t="str">
            <v>MAURITIUS</v>
          </cell>
          <cell r="E22" t="str">
            <v>OTHER FINANCIAL INSTITUTIONS</v>
          </cell>
        </row>
        <row r="23">
          <cell r="A23" t="str">
            <v>500001</v>
          </cell>
          <cell r="B23" t="str">
            <v>HIGH ECONOMY HOLDINGS LTD</v>
          </cell>
          <cell r="C23" t="str">
            <v>GBC1</v>
          </cell>
          <cell r="D23" t="str">
            <v>MAURITIUS</v>
          </cell>
          <cell r="E23" t="str">
            <v>OTHER FINANCIAL INSTITUTIONS</v>
          </cell>
        </row>
        <row r="24">
          <cell r="A24" t="str">
            <v>500002</v>
          </cell>
          <cell r="B24" t="str">
            <v>MULIALAND FINANCE LIMITED</v>
          </cell>
          <cell r="C24" t="str">
            <v>GBC1</v>
          </cell>
          <cell r="D24" t="str">
            <v>MAURITIUS</v>
          </cell>
          <cell r="E24" t="str">
            <v>OTHER FINANCIAL INSTITUTIONS</v>
          </cell>
        </row>
        <row r="25">
          <cell r="A25" t="str">
            <v>500003</v>
          </cell>
          <cell r="B25" t="str">
            <v>MULIAKERAMIK FINANCE LIMITED</v>
          </cell>
          <cell r="C25" t="str">
            <v>GBC1</v>
          </cell>
          <cell r="D25" t="str">
            <v>MAURITIUS</v>
          </cell>
          <cell r="E25" t="str">
            <v>OTHER FINANCIAL INSTITUTIONS</v>
          </cell>
        </row>
        <row r="26">
          <cell r="A26" t="str">
            <v>500004</v>
          </cell>
          <cell r="B26" t="str">
            <v>MULIAGLASS FINANCE LIMITED</v>
          </cell>
          <cell r="C26" t="str">
            <v>GBC1</v>
          </cell>
          <cell r="D26" t="str">
            <v>MAURITIUS</v>
          </cell>
          <cell r="E26" t="str">
            <v>OTHER FINANCIAL INSTITUTIONS</v>
          </cell>
        </row>
        <row r="27">
          <cell r="A27" t="str">
            <v>500005</v>
          </cell>
          <cell r="B27" t="str">
            <v>LALETHA NITHIYANANDAN</v>
          </cell>
          <cell r="C27" t="str">
            <v>P</v>
          </cell>
          <cell r="D27" t="str">
            <v>SINGAPORE</v>
          </cell>
          <cell r="E27" t="str">
            <v>OTHER ADVANCES</v>
          </cell>
        </row>
        <row r="28">
          <cell r="A28" t="str">
            <v>500006</v>
          </cell>
          <cell r="B28" t="str">
            <v>ACCENT SERVICES</v>
          </cell>
          <cell r="C28" t="str">
            <v>GBC1</v>
          </cell>
          <cell r="D28" t="str">
            <v>MAURITIUS</v>
          </cell>
          <cell r="E28" t="str">
            <v>OTHER FINANCIAL INSTITUTIONS</v>
          </cell>
        </row>
        <row r="29">
          <cell r="A29" t="str">
            <v>500007</v>
          </cell>
          <cell r="B29" t="str">
            <v>FINANCIAL SOLUTIONS(MTIUS)LTD</v>
          </cell>
          <cell r="C29" t="str">
            <v>GBC1</v>
          </cell>
          <cell r="D29" t="str">
            <v>MAURITIUS</v>
          </cell>
          <cell r="E29" t="str">
            <v>OTHER FINANCIAL INSTITUTIONS</v>
          </cell>
        </row>
        <row r="30">
          <cell r="A30" t="str">
            <v>500008</v>
          </cell>
          <cell r="B30" t="str">
            <v>MR LAM SUNG FOON AH-YEN ANDRE</v>
          </cell>
          <cell r="C30" t="str">
            <v>P</v>
          </cell>
          <cell r="D30" t="str">
            <v>MAURITIUS</v>
          </cell>
          <cell r="E30" t="str">
            <v>OTHER ADVANCES</v>
          </cell>
        </row>
        <row r="31">
          <cell r="A31" t="str">
            <v>500009</v>
          </cell>
          <cell r="B31" t="str">
            <v>DBMGOF MAURITIUS LIMITED</v>
          </cell>
          <cell r="C31" t="str">
            <v>GBC1</v>
          </cell>
          <cell r="D31" t="str">
            <v>MAURITIUS</v>
          </cell>
          <cell r="E31" t="str">
            <v>OTHER FINANCIAL INSTITUTIONS</v>
          </cell>
        </row>
        <row r="32">
          <cell r="A32" t="str">
            <v>500010</v>
          </cell>
          <cell r="B32" t="str">
            <v>702671 KADINE HOLDINGS LTD</v>
          </cell>
          <cell r="C32" t="str">
            <v>F</v>
          </cell>
          <cell r="D32" t="str">
            <v>GUERNSEY</v>
          </cell>
          <cell r="E32" t="str">
            <v>OTHER FINANCIAL INSTITUTIONS</v>
          </cell>
        </row>
        <row r="33">
          <cell r="A33" t="str">
            <v>500011</v>
          </cell>
          <cell r="B33" t="str">
            <v>DEUTSCHE G.E.M.FUND MTIUS LTD</v>
          </cell>
          <cell r="C33" t="str">
            <v>GBC1</v>
          </cell>
          <cell r="D33" t="str">
            <v>MAURITIUS</v>
          </cell>
          <cell r="E33" t="str">
            <v>OTHER FINANCIAL INSTITUTIONS</v>
          </cell>
        </row>
        <row r="34">
          <cell r="A34" t="str">
            <v>500012</v>
          </cell>
          <cell r="B34" t="str">
            <v>DBAG AS CUSTODIAN D.IND.F(M)LT</v>
          </cell>
          <cell r="C34" t="str">
            <v>GBC1</v>
          </cell>
          <cell r="D34" t="str">
            <v>MAURITIUS</v>
          </cell>
          <cell r="E34" t="str">
            <v>OTHER FINANCIAL INSTITUTIONS</v>
          </cell>
        </row>
        <row r="35">
          <cell r="A35" t="str">
            <v>500013</v>
          </cell>
          <cell r="B35" t="str">
            <v>CMA INDIA GROWTH F(MTIUS)LTD</v>
          </cell>
          <cell r="C35" t="str">
            <v>GBC1</v>
          </cell>
          <cell r="D35" t="str">
            <v>MAURITIUS</v>
          </cell>
          <cell r="E35" t="str">
            <v>OTHER FINANCIAL INSTITUTIONS</v>
          </cell>
        </row>
        <row r="36">
          <cell r="A36" t="str">
            <v>500014</v>
          </cell>
          <cell r="B36" t="str">
            <v>MRS GE &amp; MR AR PARNWELL</v>
          </cell>
          <cell r="C36" t="str">
            <v>P</v>
          </cell>
          <cell r="D36" t="str">
            <v>SPAIN</v>
          </cell>
          <cell r="E36" t="str">
            <v>OTHER ADVANCES</v>
          </cell>
        </row>
        <row r="37">
          <cell r="A37" t="str">
            <v>500015</v>
          </cell>
          <cell r="B37" t="str">
            <v>DEUTSCHE DEBT INVESTMENT(MTIUS</v>
          </cell>
          <cell r="C37" t="str">
            <v>GBC1</v>
          </cell>
          <cell r="D37" t="str">
            <v>MAURITIUS</v>
          </cell>
          <cell r="E37" t="str">
            <v>OTHER FINANCIAL INSTITUTIONS</v>
          </cell>
        </row>
        <row r="38">
          <cell r="A38" t="str">
            <v>500016</v>
          </cell>
          <cell r="B38" t="str">
            <v>DEUTSCHE INTL.TRUST CORP.M.LTD</v>
          </cell>
          <cell r="C38" t="str">
            <v>GBC1</v>
          </cell>
          <cell r="D38" t="str">
            <v>MAURITIUS</v>
          </cell>
          <cell r="E38" t="str">
            <v>OTHER FINANCIAL INSTITUTIONS</v>
          </cell>
        </row>
        <row r="39">
          <cell r="A39" t="str">
            <v>500017</v>
          </cell>
          <cell r="B39" t="str">
            <v>INTL SOURCE &amp; DESIGN SOL.LTD</v>
          </cell>
          <cell r="C39" t="str">
            <v>GBC1</v>
          </cell>
          <cell r="D39" t="str">
            <v>MAURITIUS</v>
          </cell>
          <cell r="E39" t="str">
            <v>OTHER FINANCIAL INSTITUTIONS</v>
          </cell>
        </row>
        <row r="40">
          <cell r="A40" t="str">
            <v>500018</v>
          </cell>
          <cell r="B40" t="str">
            <v>FASTROCK INTL INVESTMENTS LTD</v>
          </cell>
          <cell r="C40" t="str">
            <v>GBC1</v>
          </cell>
          <cell r="D40" t="str">
            <v>MAURITIUS</v>
          </cell>
          <cell r="E40" t="str">
            <v>OTHER FINANCIAL INSTITUTIONS</v>
          </cell>
        </row>
        <row r="41">
          <cell r="A41" t="str">
            <v>500019</v>
          </cell>
          <cell r="B41" t="str">
            <v>SHENVALLA LTD</v>
          </cell>
          <cell r="C41" t="str">
            <v>F</v>
          </cell>
          <cell r="D41" t="str">
            <v>ISLE OF MAN</v>
          </cell>
          <cell r="E41" t="str">
            <v>OTHER FINANCIAL INSTITUTIONS</v>
          </cell>
        </row>
        <row r="42">
          <cell r="A42" t="str">
            <v>500020</v>
          </cell>
          <cell r="B42" t="str">
            <v>ZIP GLOBAL NETWORK LIMITED</v>
          </cell>
          <cell r="C42" t="str">
            <v>GBC1</v>
          </cell>
          <cell r="D42" t="str">
            <v>MAURITIUS</v>
          </cell>
          <cell r="E42" t="str">
            <v>OTHER FINANCIAL INSTITUTIONS</v>
          </cell>
        </row>
        <row r="43">
          <cell r="A43" t="str">
            <v>500021</v>
          </cell>
          <cell r="B43" t="str">
            <v>ALTS LIMITED</v>
          </cell>
          <cell r="C43" t="str">
            <v>GBC1</v>
          </cell>
          <cell r="D43" t="str">
            <v>MAURITIUS</v>
          </cell>
          <cell r="E43" t="str">
            <v>OTHER FINANCIAL INSTITUTIONS</v>
          </cell>
        </row>
        <row r="44">
          <cell r="A44" t="str">
            <v>500022</v>
          </cell>
          <cell r="B44" t="str">
            <v>STRATAL LIMITED</v>
          </cell>
          <cell r="C44" t="str">
            <v>GBC1</v>
          </cell>
          <cell r="D44" t="str">
            <v>MAURITIUS</v>
          </cell>
          <cell r="E44" t="str">
            <v>OTHER FINANCIAL INSTITUTIONS</v>
          </cell>
        </row>
        <row r="45">
          <cell r="A45" t="str">
            <v>500023</v>
          </cell>
          <cell r="B45" t="str">
            <v>IDEAL SOLUTIONS INC.</v>
          </cell>
          <cell r="C45" t="str">
            <v>GBC1</v>
          </cell>
          <cell r="D45" t="str">
            <v>MAURITIUS</v>
          </cell>
          <cell r="E45" t="str">
            <v>OTHER FINANCIAL INSTITUTIONS</v>
          </cell>
        </row>
        <row r="46">
          <cell r="A46" t="str">
            <v>500024</v>
          </cell>
          <cell r="B46" t="str">
            <v>702955 REDWAN INVESTMENTS LTD</v>
          </cell>
          <cell r="C46" t="str">
            <v>F</v>
          </cell>
          <cell r="D46" t="str">
            <v>GUERNSEY</v>
          </cell>
          <cell r="E46" t="str">
            <v>OTHER FINANCIAL INSTITUTIONS</v>
          </cell>
        </row>
        <row r="47">
          <cell r="A47" t="str">
            <v>500025</v>
          </cell>
          <cell r="B47" t="str">
            <v>SHD CORPORATION</v>
          </cell>
          <cell r="C47" t="str">
            <v>GBC2</v>
          </cell>
          <cell r="D47" t="str">
            <v>MAURITIUS</v>
          </cell>
          <cell r="E47" t="str">
            <v>CLOSED</v>
          </cell>
        </row>
        <row r="48">
          <cell r="A48" t="str">
            <v>500026</v>
          </cell>
          <cell r="B48" t="str">
            <v>RAJMEN HOLDINGS PVT LTD</v>
          </cell>
          <cell r="C48" t="str">
            <v>GBC1</v>
          </cell>
          <cell r="D48" t="str">
            <v>MAURITIUS</v>
          </cell>
          <cell r="E48" t="str">
            <v>OTHER FINANCIAL INSTITUTIONS</v>
          </cell>
        </row>
        <row r="49">
          <cell r="A49" t="str">
            <v>500027</v>
          </cell>
          <cell r="B49" t="str">
            <v>HERALD INVESTMENT COMPANY LTD</v>
          </cell>
          <cell r="C49" t="str">
            <v>GBC1</v>
          </cell>
          <cell r="D49" t="str">
            <v>MAURITIUS</v>
          </cell>
          <cell r="E49" t="str">
            <v>OTHER FINANCIAL INSTITUTIONS</v>
          </cell>
        </row>
        <row r="50">
          <cell r="A50" t="str">
            <v>500028</v>
          </cell>
          <cell r="B50" t="str">
            <v>NEWBURY INVESTMENTS LIMITED</v>
          </cell>
          <cell r="C50" t="str">
            <v>GBC1</v>
          </cell>
          <cell r="D50" t="str">
            <v>MAURITIUS</v>
          </cell>
          <cell r="E50" t="str">
            <v>OTHER FINANCIAL INSTITUTIONS</v>
          </cell>
        </row>
        <row r="51">
          <cell r="A51" t="str">
            <v>500029</v>
          </cell>
          <cell r="B51" t="str">
            <v>POWERLINE LTD</v>
          </cell>
          <cell r="C51" t="str">
            <v>GBC1</v>
          </cell>
          <cell r="D51" t="str">
            <v>MAURITIUS</v>
          </cell>
          <cell r="E51" t="str">
            <v>OTHER FINANCIAL INSTITUTIONS</v>
          </cell>
        </row>
        <row r="52">
          <cell r="A52" t="str">
            <v>500030</v>
          </cell>
          <cell r="B52" t="str">
            <v>KEE CHONG LI KWONG WING</v>
          </cell>
          <cell r="C52" t="str">
            <v>P</v>
          </cell>
          <cell r="D52" t="str">
            <v>MAURITIUS</v>
          </cell>
          <cell r="E52" t="str">
            <v>OTHER ADVANCES</v>
          </cell>
        </row>
        <row r="53">
          <cell r="A53" t="str">
            <v>500031</v>
          </cell>
          <cell r="B53" t="str">
            <v>GLOBUS MOTOR NOVA LIMITED</v>
          </cell>
          <cell r="C53" t="str">
            <v>GBC2</v>
          </cell>
          <cell r="D53" t="str">
            <v>MAURITIUS</v>
          </cell>
          <cell r="E53" t="str">
            <v>OTHER FINANCIAL INSTITUTIONS</v>
          </cell>
        </row>
        <row r="54">
          <cell r="A54" t="str">
            <v>500032</v>
          </cell>
          <cell r="B54" t="str">
            <v>ARACHON INVESTMENTS LIMITED</v>
          </cell>
          <cell r="C54" t="str">
            <v>F</v>
          </cell>
          <cell r="D54" t="str">
            <v>GUERNSEY</v>
          </cell>
          <cell r="E54" t="str">
            <v>OTHER FINANCIAL INSTITUTIONS</v>
          </cell>
        </row>
        <row r="55">
          <cell r="A55" t="str">
            <v>500033</v>
          </cell>
          <cell r="B55" t="str">
            <v>AMANIND INVESTMENTS LIMITED</v>
          </cell>
          <cell r="C55" t="str">
            <v>GBC2</v>
          </cell>
          <cell r="D55" t="str">
            <v>MAURITIUS</v>
          </cell>
          <cell r="E55" t="str">
            <v>OTHER FINANCIAL INSTITUTIONS</v>
          </cell>
        </row>
        <row r="56">
          <cell r="A56" t="str">
            <v>500034</v>
          </cell>
          <cell r="B56" t="str">
            <v>*KEY_ERR</v>
          </cell>
          <cell r="D56" t="str">
            <v>*KEY_ERR</v>
          </cell>
          <cell r="E56" t="str">
            <v>*KEY_ERR</v>
          </cell>
        </row>
        <row r="57">
          <cell r="A57" t="str">
            <v>500035</v>
          </cell>
          <cell r="B57" t="str">
            <v>P.T TMFC LIMITED</v>
          </cell>
          <cell r="C57" t="str">
            <v>GBC2</v>
          </cell>
          <cell r="D57" t="str">
            <v>MAURITIUS</v>
          </cell>
          <cell r="E57" t="str">
            <v>OTHER FINANCIAL INSTITUTIONS</v>
          </cell>
        </row>
        <row r="58">
          <cell r="A58" t="str">
            <v>500036</v>
          </cell>
          <cell r="B58" t="str">
            <v>*KEY_ERR</v>
          </cell>
          <cell r="D58" t="str">
            <v>*KEY_ERR</v>
          </cell>
          <cell r="E58" t="str">
            <v>*KEY_ERR</v>
          </cell>
        </row>
        <row r="59">
          <cell r="A59" t="str">
            <v>500037</v>
          </cell>
          <cell r="B59" t="str">
            <v>IFS T'EES RE:TLC FAMILY TRUST</v>
          </cell>
          <cell r="C59" t="str">
            <v>GBC1</v>
          </cell>
          <cell r="D59" t="str">
            <v>MAURITIUS</v>
          </cell>
          <cell r="E59" t="str">
            <v>OTHER FINANCIAL INSTITUTIONS</v>
          </cell>
        </row>
        <row r="60">
          <cell r="A60" t="str">
            <v>500038</v>
          </cell>
          <cell r="B60" t="str">
            <v>MILLHILL INVESTMENTS LIMITED</v>
          </cell>
          <cell r="C60" t="str">
            <v>GBC1</v>
          </cell>
          <cell r="D60" t="str">
            <v>MAURITIUS</v>
          </cell>
          <cell r="E60" t="str">
            <v>OTHER FINANCIAL INSTITUTIONS</v>
          </cell>
        </row>
        <row r="61">
          <cell r="A61" t="str">
            <v>500039</v>
          </cell>
          <cell r="B61" t="str">
            <v>FEES IN ADVANCE HOLDING A/C</v>
          </cell>
          <cell r="C61" t="str">
            <v>X</v>
          </cell>
          <cell r="D61" t="str">
            <v>MAURITIUS</v>
          </cell>
          <cell r="E61" t="str">
            <v>OTHER FINANCIAL INSTITUTIONS</v>
          </cell>
        </row>
        <row r="62">
          <cell r="A62" t="str">
            <v>500040</v>
          </cell>
          <cell r="B62" t="str">
            <v>KB CONSULTING S.A.</v>
          </cell>
          <cell r="C62" t="str">
            <v>GBC2</v>
          </cell>
          <cell r="D62" t="str">
            <v>MAURITIUS</v>
          </cell>
          <cell r="E62" t="str">
            <v>OTHER FINANCIAL INSTITUTIONS</v>
          </cell>
        </row>
        <row r="63">
          <cell r="A63" t="str">
            <v>500041</v>
          </cell>
          <cell r="B63" t="str">
            <v>OAKLEY HOLDING LIMITED</v>
          </cell>
          <cell r="C63" t="str">
            <v>F</v>
          </cell>
          <cell r="D63" t="str">
            <v>GUERNSEY</v>
          </cell>
          <cell r="E63" t="str">
            <v>OTHER FINANCIAL INSTITUTIONS</v>
          </cell>
        </row>
        <row r="64">
          <cell r="A64" t="str">
            <v>500042</v>
          </cell>
          <cell r="B64" t="str">
            <v>RENAISSANCE EAST. HLDS CORP</v>
          </cell>
          <cell r="C64" t="str">
            <v>GBC2</v>
          </cell>
          <cell r="D64" t="str">
            <v>MAURITIUS</v>
          </cell>
          <cell r="E64" t="str">
            <v>OTHER FINANCIAL INSTITUTIONS</v>
          </cell>
        </row>
        <row r="65">
          <cell r="A65" t="str">
            <v>500043</v>
          </cell>
          <cell r="B65" t="str">
            <v>AREDIN INVESTMENT LTD</v>
          </cell>
          <cell r="C65" t="str">
            <v>GBC1</v>
          </cell>
          <cell r="D65" t="str">
            <v>MAURITIUS</v>
          </cell>
          <cell r="E65" t="str">
            <v>OTHER FINANCIAL INSTITUTIONS</v>
          </cell>
        </row>
        <row r="66">
          <cell r="A66" t="str">
            <v>500044</v>
          </cell>
          <cell r="B66" t="str">
            <v>AREDIN INTERNATIONAL LTD</v>
          </cell>
          <cell r="C66" t="str">
            <v>GBC1</v>
          </cell>
          <cell r="D66" t="str">
            <v>MAURITIUS</v>
          </cell>
          <cell r="E66" t="str">
            <v>OTHER FINANCIAL INSTITUTIONS</v>
          </cell>
        </row>
        <row r="67">
          <cell r="A67" t="str">
            <v>500045</v>
          </cell>
          <cell r="B67" t="str">
            <v>KR INVESTMENTS CORPORATION</v>
          </cell>
          <cell r="C67" t="str">
            <v>GBC1</v>
          </cell>
          <cell r="D67" t="str">
            <v>MAURITIUS</v>
          </cell>
          <cell r="E67" t="str">
            <v>OTHER FINANCIAL INSTITUTIONS</v>
          </cell>
        </row>
        <row r="68">
          <cell r="A68" t="str">
            <v>500046</v>
          </cell>
          <cell r="B68" t="str">
            <v>HEMERY TRUST(MAURITIUS)LIMITED</v>
          </cell>
          <cell r="C68" t="str">
            <v>M</v>
          </cell>
          <cell r="D68" t="str">
            <v>MAURITIUS</v>
          </cell>
          <cell r="E68" t="str">
            <v>OTHER FINANCIAL INSTITUTIONS</v>
          </cell>
        </row>
        <row r="69">
          <cell r="A69" t="str">
            <v>500047</v>
          </cell>
          <cell r="B69" t="str">
            <v>ITNET CORP.</v>
          </cell>
          <cell r="C69" t="str">
            <v>GBC1</v>
          </cell>
          <cell r="D69" t="str">
            <v>MAURITIUS</v>
          </cell>
          <cell r="E69" t="str">
            <v>OTHER FINANCIAL INSTITUTIONS</v>
          </cell>
        </row>
        <row r="70">
          <cell r="A70" t="str">
            <v>500048</v>
          </cell>
          <cell r="B70" t="str">
            <v>*KEY_ERR</v>
          </cell>
          <cell r="D70" t="str">
            <v>*KEY_ERR</v>
          </cell>
          <cell r="E70" t="str">
            <v>*KEY_ERR</v>
          </cell>
        </row>
        <row r="71">
          <cell r="A71" t="str">
            <v>500049</v>
          </cell>
          <cell r="B71" t="str">
            <v>CASTERITE INTERNATIONAL LTD</v>
          </cell>
          <cell r="C71" t="str">
            <v>GBC2</v>
          </cell>
          <cell r="D71" t="str">
            <v>MAURITIUS</v>
          </cell>
          <cell r="E71" t="str">
            <v>OTHER FINANCIAL INSTITUTIONS</v>
          </cell>
        </row>
        <row r="72">
          <cell r="A72" t="str">
            <v>500050</v>
          </cell>
          <cell r="B72" t="str">
            <v>RMC INVESTMENTS LIMITED</v>
          </cell>
          <cell r="C72" t="str">
            <v>GBC1</v>
          </cell>
          <cell r="D72" t="str">
            <v>MAURITIUS</v>
          </cell>
          <cell r="E72" t="str">
            <v>OTHER FINANCIAL INSTITUTIONS</v>
          </cell>
        </row>
        <row r="73">
          <cell r="A73" t="str">
            <v>500051</v>
          </cell>
          <cell r="B73" t="str">
            <v>*KEY_ERR</v>
          </cell>
          <cell r="D73" t="str">
            <v>*KEY_ERR</v>
          </cell>
          <cell r="E73" t="str">
            <v>*KEY_ERR</v>
          </cell>
        </row>
        <row r="74">
          <cell r="A74" t="str">
            <v>500052</v>
          </cell>
          <cell r="B74" t="str">
            <v>BLUE OCEAN INVESTMENTS LIMITED</v>
          </cell>
          <cell r="C74" t="str">
            <v>GBC2</v>
          </cell>
          <cell r="D74" t="str">
            <v>MAURITIUS</v>
          </cell>
          <cell r="E74" t="str">
            <v>OTHER FINANCIAL INSTITUTIONS</v>
          </cell>
        </row>
        <row r="75">
          <cell r="A75" t="str">
            <v>500053</v>
          </cell>
          <cell r="B75" t="str">
            <v>NUPLAS LIMITED</v>
          </cell>
          <cell r="C75" t="str">
            <v>GBC1</v>
          </cell>
          <cell r="D75" t="str">
            <v>MAURITIUS</v>
          </cell>
          <cell r="E75" t="str">
            <v>OTHER FINANCIAL INSTITUTIONS</v>
          </cell>
        </row>
        <row r="76">
          <cell r="A76" t="str">
            <v>500054</v>
          </cell>
          <cell r="B76" t="str">
            <v>TANDON CAPITAL OFFSHORE</v>
          </cell>
          <cell r="C76" t="str">
            <v>GBC1</v>
          </cell>
          <cell r="D76" t="str">
            <v>MAURITIUS</v>
          </cell>
          <cell r="E76" t="str">
            <v>OTHER FINANCIAL INSTITUTIONS</v>
          </cell>
        </row>
        <row r="77">
          <cell r="A77" t="str">
            <v>500055</v>
          </cell>
          <cell r="B77" t="str">
            <v>SPG INFINITY TECHNOLOGY FUND I</v>
          </cell>
          <cell r="C77" t="str">
            <v>GBC1</v>
          </cell>
          <cell r="D77" t="str">
            <v>MAURITIUS</v>
          </cell>
          <cell r="E77" t="str">
            <v>OTHER FINANCIAL INSTITUTIONS</v>
          </cell>
        </row>
        <row r="78">
          <cell r="A78" t="str">
            <v>500056</v>
          </cell>
          <cell r="B78" t="str">
            <v>*KEY_ERR</v>
          </cell>
          <cell r="D78" t="str">
            <v>*KEY_ERR</v>
          </cell>
          <cell r="E78" t="str">
            <v>*KEY_ERR</v>
          </cell>
        </row>
        <row r="79">
          <cell r="A79" t="str">
            <v>500057</v>
          </cell>
          <cell r="B79" t="str">
            <v>MR BALZARETTI DENIS</v>
          </cell>
          <cell r="C79" t="str">
            <v>P</v>
          </cell>
          <cell r="D79" t="str">
            <v>SWITZERLAND</v>
          </cell>
          <cell r="E79" t="str">
            <v>OTHER ADVANCES</v>
          </cell>
        </row>
        <row r="80">
          <cell r="A80" t="str">
            <v>500058</v>
          </cell>
          <cell r="B80" t="str">
            <v>ACCESS DEVELOPMENT CORPORATION</v>
          </cell>
          <cell r="C80" t="str">
            <v>F</v>
          </cell>
          <cell r="D80" t="str">
            <v>UNITED STATES OF AMERICA</v>
          </cell>
          <cell r="E80" t="str">
            <v>OTHER FINANCIAL INSTITUTIONS</v>
          </cell>
        </row>
        <row r="81">
          <cell r="A81" t="str">
            <v>500059</v>
          </cell>
          <cell r="B81" t="str">
            <v>ROSELLINI INTL. ALPHA LTD</v>
          </cell>
          <cell r="C81" t="str">
            <v>GBC1</v>
          </cell>
          <cell r="D81" t="str">
            <v>MAURITIUS</v>
          </cell>
          <cell r="E81" t="str">
            <v>OTHER FINANCIAL INSTITUTIONS</v>
          </cell>
        </row>
        <row r="82">
          <cell r="A82" t="str">
            <v>500060</v>
          </cell>
          <cell r="B82" t="str">
            <v>ROSELLINI INTL. BETA LTD</v>
          </cell>
          <cell r="C82" t="str">
            <v>GBC1</v>
          </cell>
          <cell r="D82" t="str">
            <v>MAURITIUS</v>
          </cell>
          <cell r="E82" t="str">
            <v>OTHER FINANCIAL INSTITUTIONS</v>
          </cell>
        </row>
        <row r="83">
          <cell r="A83" t="str">
            <v>500061</v>
          </cell>
          <cell r="B83" t="str">
            <v>ROSELLINI INTL. GAMMA LTD</v>
          </cell>
          <cell r="C83" t="str">
            <v>GBC1</v>
          </cell>
          <cell r="D83" t="str">
            <v>MAURITIUS</v>
          </cell>
          <cell r="E83" t="str">
            <v>OTHER FINANCIAL INSTITUTIONS</v>
          </cell>
        </row>
        <row r="84">
          <cell r="A84" t="str">
            <v>500062</v>
          </cell>
          <cell r="B84" t="str">
            <v>TELLIAC S.A.</v>
          </cell>
          <cell r="C84" t="str">
            <v>GBC1</v>
          </cell>
          <cell r="D84" t="str">
            <v>MAURITIUS</v>
          </cell>
          <cell r="E84" t="str">
            <v>OTHER FINANCIAL INSTITUTIONS</v>
          </cell>
        </row>
        <row r="85">
          <cell r="A85" t="str">
            <v>500063</v>
          </cell>
          <cell r="B85" t="str">
            <v>FIRST DTV MAURITIUS LIMITED</v>
          </cell>
          <cell r="C85" t="str">
            <v>GBC1</v>
          </cell>
          <cell r="D85" t="str">
            <v>MAURITIUS</v>
          </cell>
          <cell r="E85" t="str">
            <v>OTHER FINANCIAL INSTITUTIONS</v>
          </cell>
        </row>
        <row r="86">
          <cell r="A86" t="str">
            <v>500064</v>
          </cell>
          <cell r="B86" t="str">
            <v>COMPUSOFT INC</v>
          </cell>
          <cell r="C86" t="str">
            <v>GBC2</v>
          </cell>
          <cell r="D86" t="str">
            <v>MAURITIUS</v>
          </cell>
          <cell r="E86" t="str">
            <v>OTHER FINANCIAL INSTITUTIONS</v>
          </cell>
        </row>
        <row r="87">
          <cell r="A87" t="str">
            <v>500065</v>
          </cell>
          <cell r="B87" t="str">
            <v>LA VALLIERE ASSET MGMT S. A.</v>
          </cell>
          <cell r="C87" t="str">
            <v>GBC1</v>
          </cell>
          <cell r="D87" t="str">
            <v>MAURITIUS</v>
          </cell>
          <cell r="E87" t="str">
            <v>OTHER FINANCIAL INSTITUTIONS</v>
          </cell>
        </row>
        <row r="88">
          <cell r="A88" t="str">
            <v>500066</v>
          </cell>
          <cell r="B88" t="str">
            <v>MR V.C.ANANTAPADMANBHAN</v>
          </cell>
          <cell r="C88" t="str">
            <v>P</v>
          </cell>
          <cell r="D88" t="str">
            <v>UNITED STATES OF AMERICA</v>
          </cell>
          <cell r="E88" t="str">
            <v>OTHER ADVANCES</v>
          </cell>
        </row>
        <row r="89">
          <cell r="A89" t="str">
            <v>500067</v>
          </cell>
          <cell r="B89" t="str">
            <v>BAY HILL INTERNATIONAL LIMITED</v>
          </cell>
          <cell r="C89" t="str">
            <v>F</v>
          </cell>
          <cell r="D89" t="str">
            <v>JERSEY</v>
          </cell>
          <cell r="E89" t="str">
            <v>OTHER FINANCIAL INSTITUTIONS</v>
          </cell>
        </row>
        <row r="90">
          <cell r="A90" t="str">
            <v>500068</v>
          </cell>
          <cell r="B90" t="str">
            <v>SUMUS NOS LIMITED</v>
          </cell>
          <cell r="C90" t="str">
            <v>GBC1</v>
          </cell>
          <cell r="D90" t="str">
            <v>MAURITIUS</v>
          </cell>
          <cell r="E90" t="str">
            <v>OTHER FINANCIAL INSTITUTIONS</v>
          </cell>
        </row>
        <row r="91">
          <cell r="A91" t="str">
            <v>500069</v>
          </cell>
          <cell r="B91" t="str">
            <v>DTV MAURITIUS HOLDINGS</v>
          </cell>
          <cell r="C91" t="str">
            <v>GBC1</v>
          </cell>
          <cell r="D91" t="str">
            <v>MAURITIUS</v>
          </cell>
          <cell r="E91" t="str">
            <v>OTHER FINANCIAL INSTITUTIONS</v>
          </cell>
        </row>
        <row r="92">
          <cell r="A92" t="str">
            <v>500070</v>
          </cell>
          <cell r="B92" t="str">
            <v>HWIC ASIA FUND CLASS A</v>
          </cell>
          <cell r="C92" t="str">
            <v>GBC1</v>
          </cell>
          <cell r="D92" t="str">
            <v>MAURITIUS</v>
          </cell>
          <cell r="E92" t="str">
            <v>OTHER FINANCIAL INSTITUTIONS</v>
          </cell>
        </row>
        <row r="93">
          <cell r="A93" t="str">
            <v>500071</v>
          </cell>
          <cell r="B93" t="str">
            <v>HWIC ASIA FUND CLASS B</v>
          </cell>
          <cell r="C93" t="str">
            <v>GBC1</v>
          </cell>
          <cell r="D93" t="str">
            <v>MAURITIUS</v>
          </cell>
          <cell r="E93" t="str">
            <v>OTHER FINANCIAL INSTITUTIONS</v>
          </cell>
        </row>
        <row r="94">
          <cell r="A94" t="str">
            <v>500072</v>
          </cell>
          <cell r="B94" t="str">
            <v>*KEY_ERR</v>
          </cell>
          <cell r="D94" t="str">
            <v>*KEY_ERR</v>
          </cell>
          <cell r="E94" t="str">
            <v>*KEY_ERR</v>
          </cell>
        </row>
        <row r="95">
          <cell r="A95" t="str">
            <v>500073</v>
          </cell>
          <cell r="B95" t="str">
            <v>*KEY_ERR</v>
          </cell>
          <cell r="D95" t="str">
            <v>*KEY_ERR</v>
          </cell>
          <cell r="E95" t="str">
            <v>*KEY_ERR</v>
          </cell>
        </row>
        <row r="96">
          <cell r="A96" t="str">
            <v>500074</v>
          </cell>
          <cell r="B96" t="str">
            <v>*KEY_ERR</v>
          </cell>
          <cell r="D96" t="str">
            <v>*KEY_ERR</v>
          </cell>
          <cell r="E96" t="str">
            <v>*KEY_ERR</v>
          </cell>
        </row>
        <row r="97">
          <cell r="A97" t="str">
            <v>500075</v>
          </cell>
          <cell r="B97" t="str">
            <v>LOCKLEIGH ESTATES LTD</v>
          </cell>
          <cell r="C97" t="str">
            <v>F</v>
          </cell>
          <cell r="D97" t="str">
            <v>JERSEY</v>
          </cell>
          <cell r="E97" t="str">
            <v>OTHER FINANCIAL INSTITUTIONS</v>
          </cell>
        </row>
        <row r="98">
          <cell r="A98" t="str">
            <v>500076</v>
          </cell>
          <cell r="B98" t="str">
            <v>SAFARI DAWN LTD</v>
          </cell>
          <cell r="C98" t="str">
            <v>F</v>
          </cell>
          <cell r="D98" t="str">
            <v>JERSEY</v>
          </cell>
          <cell r="E98" t="str">
            <v>OTHER FINANCIAL INSTITUTIONS</v>
          </cell>
        </row>
        <row r="99">
          <cell r="A99" t="str">
            <v>500077</v>
          </cell>
          <cell r="B99" t="str">
            <v>*KEY_ERR</v>
          </cell>
          <cell r="D99" t="str">
            <v>*KEY_ERR</v>
          </cell>
          <cell r="E99" t="str">
            <v>*KEY_ERR</v>
          </cell>
        </row>
        <row r="100">
          <cell r="A100" t="str">
            <v>500078</v>
          </cell>
          <cell r="B100" t="str">
            <v>*KEY_ERR</v>
          </cell>
          <cell r="D100" t="str">
            <v>*KEY_ERR</v>
          </cell>
          <cell r="E100" t="str">
            <v>*KEY_ERR</v>
          </cell>
        </row>
        <row r="101">
          <cell r="A101" t="str">
            <v>500079</v>
          </cell>
          <cell r="B101" t="str">
            <v>PRINCE REEF INVESTMENTS LTD</v>
          </cell>
          <cell r="C101" t="str">
            <v>GBC2</v>
          </cell>
          <cell r="D101" t="str">
            <v>MAURITIUS</v>
          </cell>
          <cell r="E101" t="str">
            <v>OTHER FINANCIAL INSTITUTIONS</v>
          </cell>
        </row>
        <row r="102">
          <cell r="A102" t="str">
            <v>500080</v>
          </cell>
          <cell r="B102" t="str">
            <v>EVON CORPORATION</v>
          </cell>
          <cell r="C102" t="str">
            <v>GBC1</v>
          </cell>
          <cell r="D102" t="str">
            <v>MAURITIUS</v>
          </cell>
          <cell r="E102" t="str">
            <v>OTHER FINANCIAL INSTITUTIONS</v>
          </cell>
        </row>
        <row r="103">
          <cell r="A103" t="str">
            <v>500081</v>
          </cell>
          <cell r="B103" t="str">
            <v>FINCH SOFTWARE LTD</v>
          </cell>
          <cell r="C103" t="str">
            <v>GBC1</v>
          </cell>
          <cell r="D103" t="str">
            <v>MAURITIUS</v>
          </cell>
          <cell r="E103" t="str">
            <v>OTHER FINANCIAL INSTITUTIONS</v>
          </cell>
        </row>
        <row r="104">
          <cell r="A104" t="str">
            <v>500082</v>
          </cell>
          <cell r="B104" t="str">
            <v>*KEY_ERR</v>
          </cell>
          <cell r="D104" t="str">
            <v>*KEY_ERR</v>
          </cell>
          <cell r="E104" t="str">
            <v>*KEY_ERR</v>
          </cell>
        </row>
        <row r="105">
          <cell r="A105" t="str">
            <v>500083</v>
          </cell>
          <cell r="B105" t="str">
            <v>*KEY_ERR</v>
          </cell>
          <cell r="D105" t="str">
            <v>*KEY_ERR</v>
          </cell>
          <cell r="E105" t="str">
            <v>*KEY_ERR</v>
          </cell>
        </row>
        <row r="106">
          <cell r="A106" t="str">
            <v>500084</v>
          </cell>
          <cell r="B106" t="str">
            <v>FEDNAV INTERNATIONAL LIMITED</v>
          </cell>
          <cell r="C106" t="str">
            <v>GBC1</v>
          </cell>
          <cell r="D106" t="str">
            <v>MAURITIUS</v>
          </cell>
          <cell r="E106" t="str">
            <v>OTHER FINANCIAL INSTITUTIONS</v>
          </cell>
        </row>
        <row r="107">
          <cell r="A107" t="str">
            <v>500085</v>
          </cell>
          <cell r="B107" t="str">
            <v>*KEY_ERR</v>
          </cell>
          <cell r="D107" t="str">
            <v>*KEY_ERR</v>
          </cell>
          <cell r="E107" t="str">
            <v>*KEY_ERR</v>
          </cell>
        </row>
        <row r="108">
          <cell r="A108" t="str">
            <v>500086</v>
          </cell>
          <cell r="B108" t="str">
            <v>*KEY_ERR</v>
          </cell>
          <cell r="D108" t="str">
            <v>*KEY_ERR</v>
          </cell>
          <cell r="E108" t="str">
            <v>*KEY_ERR</v>
          </cell>
        </row>
        <row r="109">
          <cell r="A109" t="str">
            <v>500087</v>
          </cell>
          <cell r="B109" t="str">
            <v>*KEY_ERR</v>
          </cell>
          <cell r="D109" t="str">
            <v>*KEY_ERR</v>
          </cell>
          <cell r="E109" t="str">
            <v>*KEY_ERR</v>
          </cell>
        </row>
        <row r="110">
          <cell r="A110" t="str">
            <v>500088</v>
          </cell>
          <cell r="B110" t="str">
            <v>SAMSON INTERNATIONAL INC</v>
          </cell>
          <cell r="C110" t="str">
            <v>GBC2</v>
          </cell>
          <cell r="D110" t="str">
            <v>MAURITIUS</v>
          </cell>
          <cell r="E110" t="str">
            <v>OTHER FINANCIAL INSTITUTIONS</v>
          </cell>
        </row>
        <row r="111">
          <cell r="A111" t="str">
            <v>500089</v>
          </cell>
          <cell r="B111" t="str">
            <v>DOSSIER STOCK INC</v>
          </cell>
          <cell r="C111" t="str">
            <v>GBC1</v>
          </cell>
          <cell r="D111" t="str">
            <v>MAURITIUS</v>
          </cell>
          <cell r="E111" t="str">
            <v>OTHER FINANCIAL INSTITUTIONS</v>
          </cell>
        </row>
        <row r="112">
          <cell r="A112" t="str">
            <v>500090</v>
          </cell>
          <cell r="B112" t="str">
            <v>HIGHVELD INVESTMENTS LIMITED</v>
          </cell>
          <cell r="C112" t="str">
            <v>GBC1</v>
          </cell>
          <cell r="D112" t="str">
            <v>MAURITIUS</v>
          </cell>
          <cell r="E112" t="str">
            <v>OTHER FINANCIAL INSTITUTIONS</v>
          </cell>
        </row>
        <row r="113">
          <cell r="A113" t="str">
            <v>500091</v>
          </cell>
          <cell r="B113" t="str">
            <v>TAIB SECURITIES MAURITIUS LTD</v>
          </cell>
          <cell r="C113" t="str">
            <v>GBC1</v>
          </cell>
          <cell r="D113" t="str">
            <v>MAURITIUS</v>
          </cell>
          <cell r="E113" t="str">
            <v>OTHER FINANCIAL INSTITUTIONS</v>
          </cell>
        </row>
        <row r="114">
          <cell r="A114" t="str">
            <v>500092</v>
          </cell>
          <cell r="B114" t="str">
            <v>INTERCOAST INV. HLDGS LIMITED</v>
          </cell>
          <cell r="C114" t="str">
            <v>GBC1</v>
          </cell>
          <cell r="D114" t="str">
            <v>MAURITIUS</v>
          </cell>
          <cell r="E114" t="str">
            <v>OTHER FINANCIAL INSTITUTIONS</v>
          </cell>
        </row>
        <row r="115">
          <cell r="A115" t="str">
            <v>500093</v>
          </cell>
          <cell r="B115" t="str">
            <v>MIBRO INTL. SECURITIES LIMITED</v>
          </cell>
          <cell r="C115" t="str">
            <v>GBC1</v>
          </cell>
          <cell r="D115" t="str">
            <v>MAURITIUS</v>
          </cell>
          <cell r="E115" t="str">
            <v>OTHER FINANCIAL INSTITUTIONS</v>
          </cell>
        </row>
        <row r="116">
          <cell r="A116" t="str">
            <v>500094</v>
          </cell>
          <cell r="B116" t="str">
            <v>THE AIG AFRICAN INFRA.FUND LLC</v>
          </cell>
          <cell r="C116" t="str">
            <v>GBC1</v>
          </cell>
          <cell r="D116" t="str">
            <v>MAURITIUS</v>
          </cell>
          <cell r="E116" t="str">
            <v>OTHER FINANCIAL INSTITUTIONS</v>
          </cell>
        </row>
        <row r="117">
          <cell r="A117" t="str">
            <v>500095</v>
          </cell>
          <cell r="B117" t="str">
            <v>AIG AFRICAN INFR.MGMNT LLC</v>
          </cell>
          <cell r="C117" t="str">
            <v>GBC1</v>
          </cell>
          <cell r="D117" t="str">
            <v>MAURITIUS</v>
          </cell>
          <cell r="E117" t="str">
            <v>OTHER FINANCIAL INSTITUTIONS</v>
          </cell>
        </row>
        <row r="118">
          <cell r="A118" t="str">
            <v>500096</v>
          </cell>
          <cell r="B118" t="str">
            <v>RAYTEK INVESTMENTS (MTIUS) LTD</v>
          </cell>
          <cell r="C118" t="str">
            <v>GBC1</v>
          </cell>
          <cell r="D118" t="str">
            <v>MAURITIUS</v>
          </cell>
          <cell r="E118" t="str">
            <v>OTHER FINANCIAL INSTITUTIONS</v>
          </cell>
        </row>
        <row r="119">
          <cell r="A119" t="str">
            <v>500097</v>
          </cell>
          <cell r="B119" t="str">
            <v>RPG GLOBAL MUSIC LIMITED</v>
          </cell>
          <cell r="C119" t="str">
            <v>GBC2</v>
          </cell>
          <cell r="D119" t="str">
            <v>MAURITIUS</v>
          </cell>
          <cell r="E119" t="str">
            <v>OTHER FINANCIAL INSTITUTIONS</v>
          </cell>
        </row>
        <row r="120">
          <cell r="A120" t="str">
            <v>500098</v>
          </cell>
          <cell r="B120" t="str">
            <v>TD WATERHOUSE PACIFIC LTD</v>
          </cell>
          <cell r="C120" t="str">
            <v>GBC1</v>
          </cell>
          <cell r="D120" t="str">
            <v>MAURITIUS</v>
          </cell>
          <cell r="E120" t="str">
            <v>OTHER FINANCIAL INSTITUTIONS</v>
          </cell>
        </row>
        <row r="121">
          <cell r="A121" t="str">
            <v>500099</v>
          </cell>
          <cell r="B121" t="str">
            <v>MORGAN STANLEY D.W.MTIUS LTD</v>
          </cell>
          <cell r="C121" t="str">
            <v>GBC1</v>
          </cell>
          <cell r="D121" t="str">
            <v>MAURITIUS</v>
          </cell>
          <cell r="E121" t="str">
            <v>OTHER FINANCIAL INSTITUTIONS</v>
          </cell>
        </row>
        <row r="122">
          <cell r="A122" t="str">
            <v>500100</v>
          </cell>
          <cell r="B122" t="str">
            <v>*KEY_ERR</v>
          </cell>
          <cell r="D122" t="str">
            <v>*KEY_ERR</v>
          </cell>
          <cell r="E122" t="str">
            <v>*KEY_ERR</v>
          </cell>
        </row>
        <row r="123">
          <cell r="A123" t="str">
            <v>500101</v>
          </cell>
          <cell r="B123" t="str">
            <v>*KEY_ERR</v>
          </cell>
          <cell r="D123" t="str">
            <v>*KEY_ERR</v>
          </cell>
          <cell r="E123" t="str">
            <v>*KEY_ERR</v>
          </cell>
        </row>
        <row r="124">
          <cell r="A124" t="str">
            <v>500102</v>
          </cell>
          <cell r="B124" t="str">
            <v>UNIVERSAL ENG.CON.MTIUS LTD</v>
          </cell>
          <cell r="C124" t="str">
            <v>GBC1</v>
          </cell>
          <cell r="D124" t="str">
            <v>MAURITIUS</v>
          </cell>
          <cell r="E124" t="str">
            <v>OTHER FINANCIAL INSTITUTIONS</v>
          </cell>
        </row>
        <row r="125">
          <cell r="A125" t="str">
            <v>500103</v>
          </cell>
          <cell r="B125" t="str">
            <v>BELIZE SECURITIES LIMITED</v>
          </cell>
          <cell r="C125" t="str">
            <v>GBC1</v>
          </cell>
          <cell r="D125" t="str">
            <v>MAURITIUS</v>
          </cell>
          <cell r="E125" t="str">
            <v>OTHER FINANCIAL INSTITUTIONS</v>
          </cell>
        </row>
        <row r="126">
          <cell r="A126" t="str">
            <v>500104</v>
          </cell>
          <cell r="B126" t="str">
            <v>ICICI GLOBAL OPPOR. FUND LLC</v>
          </cell>
          <cell r="C126" t="str">
            <v>GBC1</v>
          </cell>
          <cell r="D126" t="str">
            <v>MAURITIUS</v>
          </cell>
          <cell r="E126" t="str">
            <v>OTHER FINANCIAL INSTITUTIONS</v>
          </cell>
        </row>
        <row r="127">
          <cell r="A127" t="str">
            <v>500105</v>
          </cell>
          <cell r="B127" t="str">
            <v>*KEY_ERR</v>
          </cell>
          <cell r="D127" t="str">
            <v>*KEY_ERR</v>
          </cell>
          <cell r="E127" t="str">
            <v>*KEY_ERR</v>
          </cell>
        </row>
        <row r="128">
          <cell r="A128" t="str">
            <v>500106</v>
          </cell>
          <cell r="B128" t="str">
            <v>PRINCIPAL FIN.GROUP(MTIUS)LTD</v>
          </cell>
          <cell r="C128" t="str">
            <v>GBC1</v>
          </cell>
          <cell r="D128" t="str">
            <v>MAURITIUS</v>
          </cell>
          <cell r="E128" t="str">
            <v>OTHER FINANCIAL INSTITUTIONS</v>
          </cell>
        </row>
        <row r="129">
          <cell r="A129" t="str">
            <v>500107</v>
          </cell>
          <cell r="B129" t="str">
            <v>RIMOSAN INVESTMENT LIMITED</v>
          </cell>
          <cell r="C129" t="str">
            <v>GBC1</v>
          </cell>
          <cell r="D129" t="str">
            <v>MAURITIUS</v>
          </cell>
          <cell r="E129" t="str">
            <v>OTHER FINANCIAL INSTITUTIONS</v>
          </cell>
        </row>
        <row r="130">
          <cell r="A130" t="str">
            <v>500108</v>
          </cell>
          <cell r="B130" t="str">
            <v>GENESIS INDIAN INV.CO LIMITED</v>
          </cell>
          <cell r="C130" t="str">
            <v>GBC1</v>
          </cell>
          <cell r="D130" t="str">
            <v>MAURITIUS</v>
          </cell>
          <cell r="E130" t="str">
            <v>OTHER FINANCIAL INSTITUTIONS</v>
          </cell>
        </row>
        <row r="131">
          <cell r="A131" t="str">
            <v>500109</v>
          </cell>
          <cell r="B131" t="str">
            <v>GBS HOLDINGS PRIVATE LIMITED</v>
          </cell>
          <cell r="C131" t="str">
            <v>GBC1</v>
          </cell>
          <cell r="D131" t="str">
            <v>MAURITIUS</v>
          </cell>
          <cell r="E131" t="str">
            <v>OTHER FINANCIAL INSTITUTIONS</v>
          </cell>
        </row>
        <row r="132">
          <cell r="A132" t="str">
            <v>500110</v>
          </cell>
          <cell r="B132" t="str">
            <v>PROSPEROUS INVEST. LTD</v>
          </cell>
          <cell r="C132" t="str">
            <v>GBC1</v>
          </cell>
          <cell r="D132" t="str">
            <v>MAURITIUS</v>
          </cell>
          <cell r="E132" t="str">
            <v>OTHER FINANCIAL INSTITUTIONS</v>
          </cell>
        </row>
        <row r="133">
          <cell r="A133" t="str">
            <v>500111</v>
          </cell>
          <cell r="B133" t="str">
            <v>MR &amp;/OR MRS KOO MOY SING K.K.S</v>
          </cell>
          <cell r="C133" t="str">
            <v>P</v>
          </cell>
          <cell r="D133" t="str">
            <v>MAURITIUS</v>
          </cell>
          <cell r="E133" t="str">
            <v>OTHER ADVANCES</v>
          </cell>
        </row>
        <row r="134">
          <cell r="A134" t="str">
            <v>500112</v>
          </cell>
          <cell r="B134" t="str">
            <v>HEXCEL-CHINA HOLDINGS CORP</v>
          </cell>
          <cell r="C134" t="str">
            <v>GBC1</v>
          </cell>
          <cell r="D134" t="str">
            <v>MAURITIUS</v>
          </cell>
          <cell r="E134" t="str">
            <v>OTHER FINANCIAL INSTITUTIONS</v>
          </cell>
        </row>
        <row r="135">
          <cell r="A135" t="str">
            <v>500113</v>
          </cell>
          <cell r="B135" t="str">
            <v>INTL.FILM PROD.DIST.LIMITED</v>
          </cell>
          <cell r="C135" t="str">
            <v>GBC1</v>
          </cell>
          <cell r="D135" t="str">
            <v>MAURITIUS</v>
          </cell>
          <cell r="E135" t="str">
            <v>OTHER FINANCIAL INSTITUTIONS</v>
          </cell>
        </row>
        <row r="136">
          <cell r="A136" t="str">
            <v>500114</v>
          </cell>
          <cell r="B136" t="str">
            <v>*KEY_ERR</v>
          </cell>
          <cell r="D136" t="str">
            <v>*KEY_ERR</v>
          </cell>
          <cell r="E136" t="str">
            <v>*KEY_ERR</v>
          </cell>
        </row>
        <row r="137">
          <cell r="A137" t="str">
            <v>500115</v>
          </cell>
          <cell r="B137" t="str">
            <v>*KEY_ERR</v>
          </cell>
          <cell r="D137" t="str">
            <v>*KEY_ERR</v>
          </cell>
          <cell r="E137" t="str">
            <v>*KEY_ERR</v>
          </cell>
        </row>
        <row r="138">
          <cell r="A138" t="str">
            <v>500116</v>
          </cell>
          <cell r="B138" t="str">
            <v>GOLDERA INTERNATIONAL LTD</v>
          </cell>
          <cell r="C138" t="str">
            <v>GBC1</v>
          </cell>
          <cell r="D138" t="str">
            <v>MAURITIUS</v>
          </cell>
          <cell r="E138" t="str">
            <v>OTHER FINANCIAL INSTITUTIONS</v>
          </cell>
        </row>
        <row r="139">
          <cell r="A139" t="str">
            <v>500117</v>
          </cell>
          <cell r="B139" t="str">
            <v>CONVERGELABS CORP.</v>
          </cell>
          <cell r="C139" t="str">
            <v>GBC1</v>
          </cell>
          <cell r="D139" t="str">
            <v>MAURITIUS</v>
          </cell>
          <cell r="E139" t="str">
            <v>OTHER FINANCIAL INSTITUTIONS</v>
          </cell>
        </row>
        <row r="140">
          <cell r="A140" t="str">
            <v>500118</v>
          </cell>
          <cell r="B140" t="str">
            <v>CYCLE AND CARRIAGE(MTIUS)LTD</v>
          </cell>
          <cell r="C140" t="str">
            <v>GBC1</v>
          </cell>
          <cell r="D140" t="str">
            <v>MAURITIUS</v>
          </cell>
          <cell r="E140" t="str">
            <v>OTHER FINANCIAL INSTITUTIONS</v>
          </cell>
        </row>
        <row r="141">
          <cell r="A141" t="str">
            <v>500119</v>
          </cell>
          <cell r="B141" t="str">
            <v>INVESTEC BANK (MAURITIUS) LTD</v>
          </cell>
          <cell r="C141" t="str">
            <v>B</v>
          </cell>
          <cell r="D141" t="str">
            <v>MAURITIUS</v>
          </cell>
          <cell r="E141" t="str">
            <v>BANK</v>
          </cell>
        </row>
        <row r="142">
          <cell r="A142" t="str">
            <v>500120</v>
          </cell>
          <cell r="B142" t="str">
            <v>INTERNATIONAL MNGT (MTIUS) LTD</v>
          </cell>
          <cell r="C142" t="str">
            <v>M</v>
          </cell>
          <cell r="D142" t="str">
            <v>MAURITIUS</v>
          </cell>
          <cell r="E142" t="str">
            <v>OTHER FINANCIAL INSTITUTIONS</v>
          </cell>
        </row>
        <row r="143">
          <cell r="A143" t="str">
            <v>500121</v>
          </cell>
          <cell r="B143" t="str">
            <v>JUMPSTARTUP VENTURE FUND I LLC</v>
          </cell>
          <cell r="C143" t="str">
            <v>GBC1</v>
          </cell>
          <cell r="D143" t="str">
            <v>MAURITIUS</v>
          </cell>
          <cell r="E143" t="str">
            <v>OTHER FINANCIAL INSTITUTIONS</v>
          </cell>
        </row>
        <row r="144">
          <cell r="A144" t="str">
            <v>500122</v>
          </cell>
          <cell r="B144" t="str">
            <v>JUMPSTARTUP ADVISORS LLC</v>
          </cell>
          <cell r="C144" t="str">
            <v>GBC1</v>
          </cell>
          <cell r="D144" t="str">
            <v>MAURITIUS</v>
          </cell>
          <cell r="E144" t="str">
            <v>OTHER FINANCIAL INSTITUTIONS</v>
          </cell>
        </row>
        <row r="145">
          <cell r="A145" t="str">
            <v>500123</v>
          </cell>
          <cell r="B145" t="str">
            <v>MR WARREN LUYT</v>
          </cell>
          <cell r="C145" t="str">
            <v>P</v>
          </cell>
          <cell r="D145" t="str">
            <v>MAURITIUS</v>
          </cell>
          <cell r="E145" t="str">
            <v>OTHER ADVANCES</v>
          </cell>
        </row>
        <row r="146">
          <cell r="A146" t="str">
            <v>500124</v>
          </cell>
          <cell r="B146" t="str">
            <v>RR DONNELLEY (MTIUS) LTD</v>
          </cell>
          <cell r="C146" t="str">
            <v>GBC1</v>
          </cell>
          <cell r="D146" t="str">
            <v>MAURITIUS</v>
          </cell>
          <cell r="E146" t="str">
            <v>OTHER FINANCIAL INSTITUTIONS</v>
          </cell>
        </row>
        <row r="147">
          <cell r="A147" t="str">
            <v>500125</v>
          </cell>
          <cell r="B147" t="str">
            <v>YANNIS CORPORATION</v>
          </cell>
          <cell r="C147" t="str">
            <v>GBC1</v>
          </cell>
          <cell r="D147" t="str">
            <v>MAURITIUS</v>
          </cell>
          <cell r="E147" t="str">
            <v>OTHER FINANCIAL INSTITUTIONS</v>
          </cell>
        </row>
        <row r="148">
          <cell r="A148" t="str">
            <v>500126</v>
          </cell>
          <cell r="B148" t="str">
            <v>DBAG AS CUSTODIAN FOR INDIA F.</v>
          </cell>
          <cell r="C148" t="str">
            <v>F</v>
          </cell>
          <cell r="D148" t="str">
            <v>UNITED STATES OF AMERICA</v>
          </cell>
          <cell r="E148" t="str">
            <v>OTHER FINANCIAL INSTITUTIONS</v>
          </cell>
        </row>
        <row r="149">
          <cell r="A149" t="str">
            <v>500127</v>
          </cell>
          <cell r="B149" t="str">
            <v>*KEY_ERR</v>
          </cell>
          <cell r="D149" t="str">
            <v>*KEY_ERR</v>
          </cell>
          <cell r="E149" t="str">
            <v>*KEY_ERR</v>
          </cell>
        </row>
        <row r="150">
          <cell r="A150" t="str">
            <v>500128</v>
          </cell>
          <cell r="B150" t="str">
            <v>STRATEGIC VENTURES F MTIUS LTD</v>
          </cell>
          <cell r="C150" t="str">
            <v>GBC1</v>
          </cell>
          <cell r="D150" t="str">
            <v>MAURITIUS</v>
          </cell>
          <cell r="E150" t="str">
            <v>OTHER FINANCIAL INSTITUTIONS</v>
          </cell>
        </row>
        <row r="151">
          <cell r="A151" t="str">
            <v>500129</v>
          </cell>
          <cell r="B151" t="str">
            <v>IFS TRUSTEES RE SANNOX TRUST</v>
          </cell>
          <cell r="C151" t="str">
            <v>GBC1</v>
          </cell>
          <cell r="D151" t="str">
            <v>MAURITIUS</v>
          </cell>
          <cell r="E151" t="str">
            <v>OTHER FINANCIAL INSTITUTIONS</v>
          </cell>
        </row>
        <row r="152">
          <cell r="A152" t="str">
            <v>500130</v>
          </cell>
          <cell r="B152" t="str">
            <v>ASIAN COMPUTERS EXPERTS LTD</v>
          </cell>
          <cell r="C152" t="str">
            <v>GBC1</v>
          </cell>
          <cell r="D152" t="str">
            <v>MAURITIUS</v>
          </cell>
          <cell r="E152" t="str">
            <v>OTHER FINANCIAL INSTITUTIONS</v>
          </cell>
        </row>
        <row r="153">
          <cell r="A153" t="str">
            <v>500131</v>
          </cell>
          <cell r="B153" t="str">
            <v>IFS TRUSTEES RE:PERIVOLI TRUST</v>
          </cell>
          <cell r="C153" t="str">
            <v>GBC1</v>
          </cell>
          <cell r="D153" t="str">
            <v>MAURITIUS</v>
          </cell>
          <cell r="E153" t="str">
            <v>OTHER FINANCIAL INSTITUTIONS</v>
          </cell>
        </row>
        <row r="154">
          <cell r="A154" t="str">
            <v>500132</v>
          </cell>
          <cell r="B154" t="str">
            <v>RISHIMA INVESTMENTS LIMITED</v>
          </cell>
          <cell r="C154" t="str">
            <v>GBC1</v>
          </cell>
          <cell r="D154" t="str">
            <v>MAURITIUS</v>
          </cell>
          <cell r="E154" t="str">
            <v>OTHER FINANCIAL INSTITUTIONS</v>
          </cell>
        </row>
        <row r="155">
          <cell r="A155" t="str">
            <v>500133</v>
          </cell>
          <cell r="B155" t="str">
            <v>SHUTTLE INVESTMENTS LIMITED</v>
          </cell>
          <cell r="C155" t="str">
            <v>GBC1</v>
          </cell>
          <cell r="D155" t="str">
            <v>MAURITIUS</v>
          </cell>
          <cell r="E155" t="str">
            <v>OTHER FINANCIAL INSTITUTIONS</v>
          </cell>
        </row>
        <row r="156">
          <cell r="A156" t="str">
            <v>500134</v>
          </cell>
          <cell r="B156" t="str">
            <v>EROS BROADBAND LIMITED</v>
          </cell>
          <cell r="C156" t="str">
            <v>GBC1</v>
          </cell>
          <cell r="D156" t="str">
            <v>MAURITIUS</v>
          </cell>
          <cell r="E156" t="str">
            <v>OTHER FINANCIAL INSTITUTIONS</v>
          </cell>
        </row>
        <row r="157">
          <cell r="A157" t="str">
            <v>500135</v>
          </cell>
          <cell r="B157" t="str">
            <v>GINNY INVESTMENTS LIMITED</v>
          </cell>
          <cell r="C157" t="str">
            <v>GBC1</v>
          </cell>
          <cell r="D157" t="str">
            <v>MAURITIUS</v>
          </cell>
          <cell r="E157" t="str">
            <v>OTHER FINANCIAL INSTITUTIONS</v>
          </cell>
        </row>
        <row r="158">
          <cell r="A158" t="str">
            <v>500136</v>
          </cell>
          <cell r="B158" t="str">
            <v>CONNECTCAPITAL HOLDINGS</v>
          </cell>
          <cell r="C158" t="str">
            <v>GBC1</v>
          </cell>
          <cell r="D158" t="str">
            <v>MAURITIUS</v>
          </cell>
          <cell r="E158" t="str">
            <v>OTHER FINANCIAL INSTITUTIONS</v>
          </cell>
        </row>
        <row r="159">
          <cell r="A159" t="str">
            <v>500137</v>
          </cell>
          <cell r="B159" t="str">
            <v>QUEST HOLDINGS INC.</v>
          </cell>
          <cell r="C159" t="str">
            <v>GBC1</v>
          </cell>
          <cell r="D159" t="str">
            <v>MAURITIUS</v>
          </cell>
          <cell r="E159" t="str">
            <v>OTHER FINANCIAL INSTITUTIONS</v>
          </cell>
        </row>
        <row r="160">
          <cell r="A160" t="str">
            <v>500138</v>
          </cell>
          <cell r="B160" t="str">
            <v>GREEN DOT CAPITAL (MTIUS)LTD</v>
          </cell>
          <cell r="C160" t="str">
            <v>GBC1</v>
          </cell>
          <cell r="D160" t="str">
            <v>MAURITIUS</v>
          </cell>
          <cell r="E160" t="str">
            <v>OTHER FINANCIAL INSTITUTIONS</v>
          </cell>
        </row>
        <row r="161">
          <cell r="A161" t="str">
            <v>500139</v>
          </cell>
          <cell r="B161" t="str">
            <v>REGINA ESTATES LIMITED</v>
          </cell>
          <cell r="C161" t="str">
            <v>F</v>
          </cell>
          <cell r="D161" t="str">
            <v>MAURITIUS</v>
          </cell>
          <cell r="E161" t="str">
            <v>OTHER FINANCIAL INSTITUTIONS</v>
          </cell>
        </row>
        <row r="162">
          <cell r="A162" t="str">
            <v>500140</v>
          </cell>
          <cell r="B162" t="str">
            <v>CARRICK HOLDINGS LIMITED</v>
          </cell>
          <cell r="C162" t="str">
            <v>GBC2</v>
          </cell>
          <cell r="D162" t="str">
            <v>MAURITIUS</v>
          </cell>
          <cell r="E162" t="str">
            <v>OTHER FINANCIAL INSTITUTIONS</v>
          </cell>
        </row>
        <row r="163">
          <cell r="A163" t="str">
            <v>500141</v>
          </cell>
          <cell r="B163" t="str">
            <v>GLOBAL ENV.TECHNOLOGIES LTD</v>
          </cell>
          <cell r="C163" t="str">
            <v>GBC1</v>
          </cell>
          <cell r="D163" t="str">
            <v>MAURITIUS</v>
          </cell>
          <cell r="E163" t="str">
            <v>OTHER FINANCIAL INSTITUTIONS</v>
          </cell>
        </row>
        <row r="164">
          <cell r="A164" t="str">
            <v>500142</v>
          </cell>
          <cell r="B164" t="str">
            <v>INDASIA HOLDERINGS LIMITED</v>
          </cell>
          <cell r="C164" t="str">
            <v>GBC1</v>
          </cell>
          <cell r="D164" t="str">
            <v>MAURITIUS</v>
          </cell>
          <cell r="E164" t="str">
            <v>OTHER FINANCIAL INSTITUTIONS</v>
          </cell>
        </row>
        <row r="165">
          <cell r="A165" t="str">
            <v>500143</v>
          </cell>
          <cell r="B165" t="str">
            <v>SPACELINK COMMUNICATIONS</v>
          </cell>
          <cell r="C165" t="str">
            <v>GBC1</v>
          </cell>
          <cell r="D165" t="str">
            <v>MAURITIUS</v>
          </cell>
          <cell r="E165" t="str">
            <v>OTHER FINANCIAL INSTITUTIONS</v>
          </cell>
        </row>
        <row r="166">
          <cell r="A166" t="str">
            <v>500144</v>
          </cell>
          <cell r="B166" t="str">
            <v>INTECH.PCI (INDIA) LIMITED</v>
          </cell>
          <cell r="C166" t="str">
            <v>GBC1</v>
          </cell>
          <cell r="D166" t="str">
            <v>MAURITIUS</v>
          </cell>
          <cell r="E166" t="str">
            <v>OTHER FINANCIAL INSTITUTIONS</v>
          </cell>
        </row>
        <row r="167">
          <cell r="A167" t="str">
            <v>500145</v>
          </cell>
          <cell r="B167" t="str">
            <v>ENFIELD SOLUTIONS INC.</v>
          </cell>
          <cell r="C167" t="str">
            <v>GBC1</v>
          </cell>
          <cell r="D167" t="str">
            <v>MAURITIUS</v>
          </cell>
          <cell r="E167" t="str">
            <v>OTHER FINANCIAL INSTITUTIONS</v>
          </cell>
        </row>
        <row r="168">
          <cell r="A168" t="str">
            <v>500146</v>
          </cell>
          <cell r="B168" t="str">
            <v>NUCLEUS INV.&amp; SEC.PVT LIMITED</v>
          </cell>
          <cell r="C168" t="str">
            <v>GBC1</v>
          </cell>
          <cell r="D168" t="str">
            <v>MAURITIUS</v>
          </cell>
          <cell r="E168" t="str">
            <v>OTHER FINANCIAL INSTITUTIONS</v>
          </cell>
        </row>
        <row r="169">
          <cell r="A169" t="str">
            <v>500147</v>
          </cell>
          <cell r="B169" t="str">
            <v>LONDON NETWORK COMM CORP</v>
          </cell>
          <cell r="C169" t="str">
            <v>GBC1</v>
          </cell>
          <cell r="D169" t="str">
            <v>MAURITIUS</v>
          </cell>
          <cell r="E169" t="str">
            <v>OTHER FINANCIAL INSTITUTIONS</v>
          </cell>
        </row>
        <row r="170">
          <cell r="A170" t="str">
            <v>500148</v>
          </cell>
          <cell r="B170" t="str">
            <v>WATCHSTICK INV. CORP LIMITED</v>
          </cell>
          <cell r="C170" t="str">
            <v>GBC1</v>
          </cell>
          <cell r="D170" t="str">
            <v>MAURITIUS</v>
          </cell>
          <cell r="E170" t="str">
            <v>OTHER FINANCIAL INSTITUTIONS</v>
          </cell>
        </row>
        <row r="171">
          <cell r="A171" t="str">
            <v>500149</v>
          </cell>
          <cell r="B171" t="str">
            <v>MISSISSIPI INV.&amp; SECS PVT LTD</v>
          </cell>
          <cell r="C171" t="str">
            <v>GBC1</v>
          </cell>
          <cell r="D171" t="str">
            <v>MAURITIUS</v>
          </cell>
          <cell r="E171" t="str">
            <v>OTHER FINANCIAL INSTITUTIONS</v>
          </cell>
        </row>
        <row r="172">
          <cell r="A172" t="str">
            <v>500150</v>
          </cell>
          <cell r="B172" t="str">
            <v>KAMAKSHI GLOBAL FINANCIAL LTD</v>
          </cell>
          <cell r="C172" t="str">
            <v>GBC1</v>
          </cell>
          <cell r="D172" t="str">
            <v>MAURITIUS</v>
          </cell>
          <cell r="E172" t="str">
            <v>OTHER FINANCIAL INSTITUTIONS</v>
          </cell>
        </row>
        <row r="173">
          <cell r="A173" t="str">
            <v>500151</v>
          </cell>
          <cell r="B173" t="str">
            <v>*KEY_ERR</v>
          </cell>
          <cell r="D173" t="str">
            <v>*KEY_ERR</v>
          </cell>
          <cell r="E173" t="str">
            <v>*KEY_ERR</v>
          </cell>
        </row>
        <row r="174">
          <cell r="A174" t="str">
            <v>500152</v>
          </cell>
          <cell r="B174" t="str">
            <v>*KEY_ERR</v>
          </cell>
          <cell r="D174" t="str">
            <v>*KEY_ERR</v>
          </cell>
          <cell r="E174" t="str">
            <v>*KEY_ERR</v>
          </cell>
        </row>
        <row r="175">
          <cell r="A175" t="str">
            <v>500153</v>
          </cell>
          <cell r="B175" t="str">
            <v>*KEY_ERR</v>
          </cell>
          <cell r="D175" t="str">
            <v>*KEY_ERR</v>
          </cell>
          <cell r="E175" t="str">
            <v>*KEY_ERR</v>
          </cell>
        </row>
        <row r="176">
          <cell r="A176" t="str">
            <v>500154</v>
          </cell>
          <cell r="B176" t="str">
            <v>*KEY_ERR</v>
          </cell>
          <cell r="D176" t="str">
            <v>*KEY_ERR</v>
          </cell>
          <cell r="E176" t="str">
            <v>*KEY_ERR</v>
          </cell>
        </row>
        <row r="177">
          <cell r="A177" t="str">
            <v>500155</v>
          </cell>
          <cell r="B177" t="str">
            <v>*KEY_ERR</v>
          </cell>
          <cell r="D177" t="str">
            <v>*KEY_ERR</v>
          </cell>
          <cell r="E177" t="str">
            <v>*KEY_ERR</v>
          </cell>
        </row>
        <row r="178">
          <cell r="A178" t="str">
            <v>500156</v>
          </cell>
          <cell r="B178" t="str">
            <v>TROMELIN INTERNATIONAL LIMITED</v>
          </cell>
          <cell r="C178" t="str">
            <v>GBC1</v>
          </cell>
          <cell r="D178" t="str">
            <v>MAURITIUS</v>
          </cell>
          <cell r="E178" t="str">
            <v>OTHER FINANCIAL INSTITUTIONS</v>
          </cell>
        </row>
        <row r="179">
          <cell r="A179" t="str">
            <v>500157</v>
          </cell>
          <cell r="B179" t="str">
            <v>DEUTSCHE SECURITIES MTIUS LTD</v>
          </cell>
          <cell r="C179" t="str">
            <v>GBC1</v>
          </cell>
          <cell r="D179" t="str">
            <v>MAURITIUS</v>
          </cell>
          <cell r="E179" t="str">
            <v>OTHER FINANCIAL INSTITUTIONS</v>
          </cell>
        </row>
        <row r="180">
          <cell r="A180" t="str">
            <v>500158</v>
          </cell>
          <cell r="B180" t="str">
            <v>VISTA FILM &amp; PACKAGING PVT LTD</v>
          </cell>
          <cell r="C180" t="str">
            <v>F</v>
          </cell>
          <cell r="D180" t="str">
            <v>INDIA</v>
          </cell>
          <cell r="E180" t="str">
            <v>OTHER FINANCIAL INSTITUTIONS</v>
          </cell>
        </row>
        <row r="181">
          <cell r="A181" t="str">
            <v>500159</v>
          </cell>
          <cell r="B181" t="str">
            <v>WYCOMBE INTERNATIONAL CORP.LTD</v>
          </cell>
          <cell r="C181" t="str">
            <v>GBC1</v>
          </cell>
          <cell r="D181" t="str">
            <v>MAURITIUS</v>
          </cell>
          <cell r="E181" t="str">
            <v>OTHER FINANCIAL INSTITUTIONS</v>
          </cell>
        </row>
        <row r="182">
          <cell r="A182" t="str">
            <v>500160</v>
          </cell>
          <cell r="B182" t="str">
            <v>WEBSERVER TECHNOLOGIES LIMITED</v>
          </cell>
          <cell r="C182" t="str">
            <v>GBC1</v>
          </cell>
          <cell r="D182" t="str">
            <v>MAURITIUS</v>
          </cell>
          <cell r="E182" t="str">
            <v>OTHER FINANCIAL INSTITUTIONS</v>
          </cell>
        </row>
        <row r="183">
          <cell r="A183" t="str">
            <v>500161</v>
          </cell>
          <cell r="B183" t="str">
            <v>*KEY_ERR</v>
          </cell>
          <cell r="D183" t="str">
            <v>*KEY_ERR</v>
          </cell>
          <cell r="E183" t="str">
            <v>*KEY_ERR</v>
          </cell>
        </row>
        <row r="184">
          <cell r="A184" t="str">
            <v>500162</v>
          </cell>
          <cell r="B184" t="str">
            <v>AVENIR HOLDINGS INC.</v>
          </cell>
          <cell r="C184" t="str">
            <v>GBC1</v>
          </cell>
          <cell r="D184" t="str">
            <v>MAURITIUS</v>
          </cell>
          <cell r="E184" t="str">
            <v>OTHER FINANCIAL INSTITUTIONS</v>
          </cell>
        </row>
        <row r="185">
          <cell r="A185" t="str">
            <v>500163</v>
          </cell>
          <cell r="B185" t="str">
            <v>ROBERTS INVESTMENTS LTD</v>
          </cell>
          <cell r="C185" t="str">
            <v>GBC1</v>
          </cell>
          <cell r="D185" t="str">
            <v>MAURITIUS</v>
          </cell>
          <cell r="E185" t="str">
            <v>OTHER FINANCIAL INSTITUTIONS</v>
          </cell>
        </row>
        <row r="186">
          <cell r="A186" t="str">
            <v>500164</v>
          </cell>
          <cell r="B186" t="str">
            <v>eSOFTWARE PROJECT  LTD</v>
          </cell>
          <cell r="C186" t="str">
            <v>GBC1</v>
          </cell>
          <cell r="D186" t="str">
            <v>MAURITIUS</v>
          </cell>
          <cell r="E186" t="str">
            <v>OTHER FINANCIAL INSTITUTIONS</v>
          </cell>
        </row>
        <row r="187">
          <cell r="A187" t="str">
            <v>500165</v>
          </cell>
          <cell r="B187" t="str">
            <v>INDTEL INVESTMENTS (MTIUS)LTD</v>
          </cell>
          <cell r="C187" t="str">
            <v>GBC1</v>
          </cell>
          <cell r="D187" t="str">
            <v>MAURITIUS</v>
          </cell>
          <cell r="E187" t="str">
            <v>OTHER FINANCIAL INSTITUTIONS</v>
          </cell>
        </row>
        <row r="188">
          <cell r="A188" t="str">
            <v>500166</v>
          </cell>
          <cell r="B188" t="str">
            <v>INTL HOLDINGS(TRIUMPH)LIMITED</v>
          </cell>
          <cell r="C188" t="str">
            <v>GBC1</v>
          </cell>
          <cell r="D188" t="str">
            <v>MAURITIUS</v>
          </cell>
          <cell r="E188" t="str">
            <v>OTHER FINANCIAL INSTITUTIONS</v>
          </cell>
        </row>
        <row r="189">
          <cell r="A189" t="str">
            <v>500167</v>
          </cell>
          <cell r="B189" t="str">
            <v>*KEY_ERR</v>
          </cell>
          <cell r="D189" t="str">
            <v>*KEY_ERR</v>
          </cell>
          <cell r="E189" t="str">
            <v>*KEY_ERR</v>
          </cell>
        </row>
        <row r="190">
          <cell r="A190" t="str">
            <v>500168</v>
          </cell>
          <cell r="B190" t="str">
            <v>MC TRUST LTD AS T'EES FOR DBT</v>
          </cell>
          <cell r="C190" t="str">
            <v>GBC1</v>
          </cell>
          <cell r="D190" t="str">
            <v>MAURITIUS</v>
          </cell>
          <cell r="E190" t="str">
            <v>OTHER FINANCIAL INSTITUTIONS</v>
          </cell>
        </row>
        <row r="191">
          <cell r="A191" t="str">
            <v>500169</v>
          </cell>
          <cell r="B191" t="str">
            <v>PBI INVESTMENTS LIMITED</v>
          </cell>
          <cell r="C191" t="str">
            <v>GBC2</v>
          </cell>
          <cell r="D191" t="str">
            <v>MAURITIUS</v>
          </cell>
          <cell r="E191" t="str">
            <v>OTHER FINANCIAL INSTITUTIONS</v>
          </cell>
        </row>
        <row r="192">
          <cell r="A192" t="str">
            <v>500170</v>
          </cell>
          <cell r="B192" t="str">
            <v>*KEY_ERR</v>
          </cell>
          <cell r="C192" t="str">
            <v>GBC1</v>
          </cell>
          <cell r="D192" t="str">
            <v>*KEY_ERR</v>
          </cell>
          <cell r="E192" t="str">
            <v>*KEY_ERR</v>
          </cell>
        </row>
        <row r="193">
          <cell r="A193" t="str">
            <v>500171</v>
          </cell>
          <cell r="B193" t="str">
            <v>WINSTAR INDIA INVESTMENT CO LT</v>
          </cell>
          <cell r="C193" t="str">
            <v>GBC1</v>
          </cell>
          <cell r="D193" t="str">
            <v>MAURITIUS</v>
          </cell>
          <cell r="E193" t="str">
            <v>OTHER FINANCIAL INSTITUTIONS</v>
          </cell>
        </row>
        <row r="194">
          <cell r="A194" t="str">
            <v>500172</v>
          </cell>
          <cell r="B194" t="str">
            <v>*KEY_ERR</v>
          </cell>
          <cell r="D194" t="str">
            <v>*KEY_ERR</v>
          </cell>
          <cell r="E194" t="str">
            <v>*KEY_ERR</v>
          </cell>
        </row>
        <row r="195">
          <cell r="A195" t="str">
            <v>500173</v>
          </cell>
          <cell r="B195" t="str">
            <v>MR RAVI KAILAS</v>
          </cell>
          <cell r="C195" t="str">
            <v>P</v>
          </cell>
          <cell r="D195" t="str">
            <v>INDIA</v>
          </cell>
          <cell r="E195" t="str">
            <v>OTHER ADVANCES</v>
          </cell>
        </row>
        <row r="196">
          <cell r="A196" t="str">
            <v>500174</v>
          </cell>
          <cell r="B196" t="str">
            <v>IFS T'TEES FOR GREENVIEW TECH.</v>
          </cell>
          <cell r="C196" t="str">
            <v>GBC1</v>
          </cell>
          <cell r="D196" t="str">
            <v>MAURITIUS</v>
          </cell>
          <cell r="E196" t="str">
            <v>OTHER FINANCIAL INSTITUTIONS</v>
          </cell>
        </row>
        <row r="197">
          <cell r="A197" t="str">
            <v>500175</v>
          </cell>
          <cell r="B197" t="str">
            <v>IFS T'TEES FOR ZENITH TECH.</v>
          </cell>
          <cell r="C197" t="str">
            <v>GBC1</v>
          </cell>
          <cell r="D197" t="str">
            <v>MAURITIUS</v>
          </cell>
          <cell r="E197" t="str">
            <v>OTHER FINANCIAL INSTITUTIONS</v>
          </cell>
        </row>
        <row r="198">
          <cell r="A198" t="str">
            <v>500176</v>
          </cell>
          <cell r="B198" t="str">
            <v>AMAZON.COM.INCS LIMITED</v>
          </cell>
          <cell r="C198" t="str">
            <v>GBC1</v>
          </cell>
          <cell r="D198" t="str">
            <v>MAURITIUS</v>
          </cell>
          <cell r="E198" t="str">
            <v>OTHER FINANCIAL INSTITUTIONS</v>
          </cell>
        </row>
        <row r="199">
          <cell r="A199" t="str">
            <v>500177</v>
          </cell>
          <cell r="B199" t="str">
            <v>FEDERAL FINANCE (MTIUS) LTD</v>
          </cell>
          <cell r="C199" t="str">
            <v>M</v>
          </cell>
          <cell r="D199" t="str">
            <v>MAURITIUS</v>
          </cell>
          <cell r="E199" t="str">
            <v>OTHER FINANCIAL INSTITUTIONS</v>
          </cell>
        </row>
        <row r="200">
          <cell r="A200" t="str">
            <v>500178</v>
          </cell>
          <cell r="B200" t="str">
            <v>VASCO INC</v>
          </cell>
          <cell r="C200" t="str">
            <v>GBC1</v>
          </cell>
          <cell r="D200" t="str">
            <v>MAURITIUS</v>
          </cell>
          <cell r="E200" t="str">
            <v>OTHER FINANCIAL INSTITUTIONS</v>
          </cell>
        </row>
        <row r="201">
          <cell r="A201" t="str">
            <v>500179</v>
          </cell>
          <cell r="B201" t="str">
            <v>HTSG A/C CAM-GTF LIMITED</v>
          </cell>
          <cell r="C201" t="str">
            <v>GBC1</v>
          </cell>
          <cell r="D201" t="str">
            <v>MAURITIUS</v>
          </cell>
          <cell r="E201" t="str">
            <v>OTHER FINANCIAL INSTITUTIONS</v>
          </cell>
        </row>
        <row r="202">
          <cell r="A202" t="str">
            <v>500180</v>
          </cell>
          <cell r="B202" t="str">
            <v>WEBMASTER TECHNOLOGY LIMITED</v>
          </cell>
          <cell r="C202" t="str">
            <v>F</v>
          </cell>
          <cell r="D202" t="str">
            <v>CYPRUS</v>
          </cell>
          <cell r="E202" t="str">
            <v>OTHER FINANCIAL INSTITUTIONS</v>
          </cell>
        </row>
        <row r="203">
          <cell r="A203" t="str">
            <v>500181</v>
          </cell>
          <cell r="B203" t="str">
            <v>*KEY_ERR</v>
          </cell>
          <cell r="D203" t="str">
            <v>*KEY_ERR</v>
          </cell>
          <cell r="E203" t="str">
            <v>*KEY_ERR</v>
          </cell>
        </row>
        <row r="204">
          <cell r="A204" t="str">
            <v>500182</v>
          </cell>
          <cell r="B204" t="str">
            <v>JUNIPER INVEST.ADVISORS  LTD</v>
          </cell>
          <cell r="C204" t="str">
            <v>F</v>
          </cell>
          <cell r="D204" t="str">
            <v>MAURITIUS</v>
          </cell>
          <cell r="E204" t="str">
            <v>OTHER FINANCIAL INSTITUTIONS</v>
          </cell>
        </row>
        <row r="205">
          <cell r="A205" t="str">
            <v>500183</v>
          </cell>
          <cell r="B205" t="str">
            <v>LUCERNE INVESTMT ADVISORS LTD</v>
          </cell>
          <cell r="C205" t="str">
            <v>F</v>
          </cell>
          <cell r="D205" t="str">
            <v>MAURITIUS</v>
          </cell>
          <cell r="E205" t="str">
            <v>OTHER FINANCIAL INSTITUTIONS</v>
          </cell>
        </row>
        <row r="206">
          <cell r="A206" t="str">
            <v>500184</v>
          </cell>
          <cell r="B206" t="str">
            <v>E &amp; I CHEMICALS(MTIUS) LTD</v>
          </cell>
          <cell r="C206" t="str">
            <v>GBC2</v>
          </cell>
          <cell r="D206" t="str">
            <v>MAURITIUS</v>
          </cell>
          <cell r="E206" t="str">
            <v>OTHER FINANCIAL INSTITUTIONS</v>
          </cell>
        </row>
        <row r="207">
          <cell r="A207" t="str">
            <v>500185</v>
          </cell>
          <cell r="B207" t="str">
            <v>FUTURA ADVISORS LIMITED</v>
          </cell>
          <cell r="C207" t="str">
            <v>F</v>
          </cell>
          <cell r="D207" t="str">
            <v>BRITISH VIRGIN ISLANDS</v>
          </cell>
          <cell r="E207" t="str">
            <v>OTHER FINANCIAL INSTITUTIONS</v>
          </cell>
        </row>
        <row r="208">
          <cell r="A208" t="str">
            <v>500186</v>
          </cell>
          <cell r="B208" t="str">
            <v>NEXGEN ADVISORS LIMITED</v>
          </cell>
          <cell r="C208" t="str">
            <v>F</v>
          </cell>
          <cell r="D208" t="str">
            <v>BRITISH VIRGIN ISLANDS</v>
          </cell>
          <cell r="E208" t="str">
            <v>OTHER FINANCIAL INSTITUTIONS</v>
          </cell>
        </row>
        <row r="209">
          <cell r="A209" t="str">
            <v>500187</v>
          </cell>
          <cell r="B209" t="str">
            <v>*KEY_ERR</v>
          </cell>
          <cell r="D209" t="str">
            <v>*KEY_ERR</v>
          </cell>
          <cell r="E209" t="str">
            <v>*KEY_ERR</v>
          </cell>
        </row>
        <row r="210">
          <cell r="A210" t="str">
            <v>500188</v>
          </cell>
          <cell r="B210" t="str">
            <v>WESTBRIDGE VENTURES I LLC</v>
          </cell>
          <cell r="C210" t="str">
            <v>GBC1</v>
          </cell>
          <cell r="D210" t="str">
            <v>MAURITIUS</v>
          </cell>
          <cell r="E210" t="str">
            <v>OTHER FINANCIAL INSTITUTIONS</v>
          </cell>
        </row>
        <row r="211">
          <cell r="A211" t="str">
            <v>500189</v>
          </cell>
          <cell r="B211" t="str">
            <v>*KEY_ERR</v>
          </cell>
          <cell r="D211" t="str">
            <v>*KEY_ERR</v>
          </cell>
          <cell r="E211" t="str">
            <v>*KEY_ERR</v>
          </cell>
        </row>
        <row r="212">
          <cell r="A212" t="str">
            <v>500190</v>
          </cell>
          <cell r="B212" t="str">
            <v>XIUS TECHNOLOGIES LIMITED</v>
          </cell>
          <cell r="C212" t="str">
            <v>GBC1</v>
          </cell>
          <cell r="D212" t="str">
            <v>MAURITIUS</v>
          </cell>
          <cell r="E212" t="str">
            <v>OTHER FINANCIAL INSTITUTIONS</v>
          </cell>
        </row>
        <row r="213">
          <cell r="A213" t="str">
            <v>500191</v>
          </cell>
          <cell r="B213" t="str">
            <v>GALLERY NEW STYLE LIMITED</v>
          </cell>
          <cell r="C213" t="str">
            <v>GBC1</v>
          </cell>
          <cell r="D213" t="str">
            <v>MAURITIUS</v>
          </cell>
          <cell r="E213" t="str">
            <v>OTHER FINANCIAL INSTITUTIONS</v>
          </cell>
        </row>
        <row r="214">
          <cell r="A214" t="str">
            <v>500192</v>
          </cell>
          <cell r="B214" t="str">
            <v>WESTBRIDGE VENTURES CO.INV I</v>
          </cell>
          <cell r="C214" t="str">
            <v>GBC1</v>
          </cell>
          <cell r="D214" t="str">
            <v>MAURITIUS</v>
          </cell>
          <cell r="E214" t="str">
            <v>OTHER FINANCIAL INSTITUTIONS</v>
          </cell>
        </row>
        <row r="215">
          <cell r="A215" t="str">
            <v>500193</v>
          </cell>
          <cell r="B215" t="str">
            <v>*KEY_ERR</v>
          </cell>
          <cell r="D215" t="str">
            <v>*KEY_ERR</v>
          </cell>
          <cell r="E215" t="str">
            <v>*KEY_ERR</v>
          </cell>
        </row>
        <row r="216">
          <cell r="A216" t="str">
            <v>500194</v>
          </cell>
          <cell r="B216" t="str">
            <v>*KEY_ERR</v>
          </cell>
          <cell r="D216" t="str">
            <v>*KEY_ERR</v>
          </cell>
          <cell r="E216" t="str">
            <v>*KEY_ERR</v>
          </cell>
        </row>
        <row r="217">
          <cell r="A217" t="str">
            <v>500195</v>
          </cell>
          <cell r="B217" t="str">
            <v>LIQUID VENTURES LLC</v>
          </cell>
          <cell r="C217" t="str">
            <v>GBC1</v>
          </cell>
          <cell r="D217" t="str">
            <v>MAURITIUS</v>
          </cell>
          <cell r="E217" t="str">
            <v>OTHER FINANCIAL INSTITUTIONS</v>
          </cell>
        </row>
        <row r="218">
          <cell r="A218" t="str">
            <v>500196</v>
          </cell>
          <cell r="B218" t="str">
            <v>*KEY_ERR</v>
          </cell>
          <cell r="D218" t="str">
            <v>*KEY_ERR</v>
          </cell>
          <cell r="E218" t="str">
            <v>*KEY_ERR</v>
          </cell>
        </row>
        <row r="219">
          <cell r="A219" t="str">
            <v>500197</v>
          </cell>
          <cell r="B219" t="str">
            <v>UNITED INFORMATION TECH.SVCS</v>
          </cell>
          <cell r="C219" t="str">
            <v>GBC1</v>
          </cell>
          <cell r="D219" t="str">
            <v>MAURITIUS</v>
          </cell>
          <cell r="E219" t="str">
            <v>OTHER FINANCIAL INSTITUTIONS</v>
          </cell>
        </row>
        <row r="220">
          <cell r="A220" t="str">
            <v>500198</v>
          </cell>
          <cell r="B220" t="str">
            <v>SILVERQUAY LIMITED</v>
          </cell>
          <cell r="C220" t="str">
            <v>GBC2</v>
          </cell>
          <cell r="D220" t="str">
            <v>MAURITIUS</v>
          </cell>
          <cell r="E220" t="str">
            <v>OTHER FINANCIAL INSTITUTIONS</v>
          </cell>
        </row>
        <row r="221">
          <cell r="A221" t="str">
            <v>500199</v>
          </cell>
          <cell r="B221" t="str">
            <v>INDASIA GLOBAL ADVISORS LTD</v>
          </cell>
          <cell r="C221" t="str">
            <v>GBC1</v>
          </cell>
          <cell r="D221" t="str">
            <v>MAURITIUS</v>
          </cell>
          <cell r="E221" t="str">
            <v>OTHER FINANCIAL INSTITUTIONS</v>
          </cell>
        </row>
        <row r="222">
          <cell r="A222" t="str">
            <v>500200</v>
          </cell>
          <cell r="B222" t="str">
            <v>FLINT INK (MAURITIUS) LTD</v>
          </cell>
          <cell r="C222" t="str">
            <v>GBC1</v>
          </cell>
          <cell r="D222" t="str">
            <v>MAURITIUS</v>
          </cell>
          <cell r="E222" t="str">
            <v>OTHER FINANCIAL INSTITUTIONS</v>
          </cell>
        </row>
        <row r="223">
          <cell r="A223" t="str">
            <v>500201</v>
          </cell>
          <cell r="B223" t="str">
            <v>CORRIDOR III LIMITED</v>
          </cell>
          <cell r="C223" t="str">
            <v>GBC1</v>
          </cell>
          <cell r="D223" t="str">
            <v>MAURITIUS</v>
          </cell>
          <cell r="E223" t="str">
            <v>OTHER FINANCIAL INSTITUTIONS</v>
          </cell>
        </row>
        <row r="224">
          <cell r="A224" t="str">
            <v>500202</v>
          </cell>
          <cell r="B224" t="str">
            <v>THAI RECOVERY FUND LLC</v>
          </cell>
          <cell r="C224" t="str">
            <v>GBC1</v>
          </cell>
          <cell r="D224" t="str">
            <v>MAURITIUS</v>
          </cell>
          <cell r="E224" t="str">
            <v>OTHER FINANCIAL INSTITUTIONS</v>
          </cell>
        </row>
        <row r="225">
          <cell r="A225" t="str">
            <v>500203</v>
          </cell>
          <cell r="B225" t="str">
            <v>THAI RECOVERY MGMNT CO LLC</v>
          </cell>
          <cell r="C225" t="str">
            <v>GBC1</v>
          </cell>
          <cell r="D225" t="str">
            <v>MAURITIUS</v>
          </cell>
          <cell r="E225" t="str">
            <v>OTHER FINANCIAL INSTITUTIONS</v>
          </cell>
        </row>
        <row r="226">
          <cell r="A226" t="str">
            <v>500204</v>
          </cell>
          <cell r="B226" t="str">
            <v>CONNECTENERGY SERVICES MTIUS</v>
          </cell>
          <cell r="C226" t="str">
            <v>GBC1</v>
          </cell>
          <cell r="D226" t="str">
            <v>MAURITIUS</v>
          </cell>
          <cell r="E226" t="str">
            <v>OTHER FINANCIAL INSTITUTIONS</v>
          </cell>
        </row>
        <row r="227">
          <cell r="A227" t="str">
            <v>500205</v>
          </cell>
          <cell r="B227" t="str">
            <v>BHARTI i2i LIMITED</v>
          </cell>
          <cell r="C227" t="str">
            <v>GBC1</v>
          </cell>
          <cell r="D227" t="str">
            <v>MAURITIUS</v>
          </cell>
          <cell r="E227" t="str">
            <v>OTHER FINANCIAL INSTITUTIONS</v>
          </cell>
        </row>
        <row r="228">
          <cell r="A228" t="str">
            <v>500206</v>
          </cell>
          <cell r="B228" t="str">
            <v>*KEY_ERR</v>
          </cell>
          <cell r="D228" t="str">
            <v>*KEY_ERR</v>
          </cell>
          <cell r="E228" t="str">
            <v>*KEY_ERR</v>
          </cell>
        </row>
        <row r="229">
          <cell r="A229" t="str">
            <v>500207</v>
          </cell>
          <cell r="B229" t="str">
            <v>NETWORK i2i LIMITED</v>
          </cell>
          <cell r="C229" t="str">
            <v>GBC1</v>
          </cell>
          <cell r="D229" t="str">
            <v>MAURITIUS</v>
          </cell>
          <cell r="E229" t="str">
            <v>OTHER FINANCIAL INSTITUTIONS</v>
          </cell>
        </row>
        <row r="230">
          <cell r="A230" t="str">
            <v>500208</v>
          </cell>
          <cell r="B230" t="str">
            <v>RMB STRUCTURED INS.LTD PCC</v>
          </cell>
          <cell r="C230" t="str">
            <v>GBC1</v>
          </cell>
          <cell r="D230" t="str">
            <v>MAURITIUS</v>
          </cell>
          <cell r="E230" t="str">
            <v>OTHER FINANCIAL INSTITUTIONS</v>
          </cell>
        </row>
        <row r="231">
          <cell r="A231" t="str">
            <v>500209</v>
          </cell>
          <cell r="B231" t="str">
            <v>*KEY_ERR</v>
          </cell>
          <cell r="D231" t="str">
            <v>*KEY_ERR</v>
          </cell>
          <cell r="E231" t="str">
            <v>*KEY_ERR</v>
          </cell>
        </row>
        <row r="232">
          <cell r="A232" t="str">
            <v>500210</v>
          </cell>
          <cell r="B232" t="str">
            <v>SAISTRATEGIC INVESTMENTS</v>
          </cell>
          <cell r="C232" t="str">
            <v>GBC1</v>
          </cell>
          <cell r="D232" t="str">
            <v>MAURITIUS</v>
          </cell>
          <cell r="E232" t="str">
            <v>OTHER FINANCIAL INSTITUTIONS</v>
          </cell>
        </row>
        <row r="233">
          <cell r="A233" t="str">
            <v>500211</v>
          </cell>
          <cell r="B233" t="str">
            <v>LONGBRIDGE LIMITED</v>
          </cell>
          <cell r="C233" t="str">
            <v>GBC1</v>
          </cell>
          <cell r="D233" t="str">
            <v>MAURITIUS</v>
          </cell>
          <cell r="E233" t="str">
            <v>OTHER FINANCIAL INSTITUTIONS</v>
          </cell>
        </row>
        <row r="234">
          <cell r="A234" t="str">
            <v>500212</v>
          </cell>
          <cell r="B234" t="str">
            <v>*KEY_ERR</v>
          </cell>
          <cell r="D234" t="str">
            <v>*KEY_ERR</v>
          </cell>
          <cell r="E234" t="str">
            <v>*KEY_ERR</v>
          </cell>
        </row>
        <row r="235">
          <cell r="A235" t="str">
            <v>500213</v>
          </cell>
          <cell r="B235" t="str">
            <v>MR JOHAN WILHELM SMALBERGER</v>
          </cell>
          <cell r="C235" t="str">
            <v>P</v>
          </cell>
          <cell r="D235" t="str">
            <v>SOUTH AFRICA</v>
          </cell>
          <cell r="E235" t="str">
            <v>OTHER ADVANCES</v>
          </cell>
        </row>
        <row r="236">
          <cell r="A236" t="str">
            <v>500214</v>
          </cell>
          <cell r="B236" t="str">
            <v>*KEY_ERR</v>
          </cell>
          <cell r="D236" t="str">
            <v>*KEY_ERR</v>
          </cell>
          <cell r="E236" t="str">
            <v>*KEY_ERR</v>
          </cell>
        </row>
        <row r="237">
          <cell r="A237" t="str">
            <v>500215</v>
          </cell>
          <cell r="B237" t="str">
            <v>TD INVESTMENT PACIFIC INC.</v>
          </cell>
          <cell r="C237" t="str">
            <v>GBC1</v>
          </cell>
          <cell r="D237" t="str">
            <v>MAURITIUS</v>
          </cell>
          <cell r="E237" t="str">
            <v>OTHER FINANCIAL INSTITUTIONS</v>
          </cell>
        </row>
        <row r="238">
          <cell r="A238" t="str">
            <v>500216</v>
          </cell>
          <cell r="B238" t="str">
            <v>*KEY_ERR</v>
          </cell>
          <cell r="D238" t="str">
            <v>*KEY_ERR</v>
          </cell>
          <cell r="E238" t="str">
            <v>*KEY_ERR</v>
          </cell>
        </row>
        <row r="239">
          <cell r="A239" t="str">
            <v>500217</v>
          </cell>
          <cell r="B239" t="str">
            <v>KANEYA HAWABHAY:LIQUIDATOR AMP</v>
          </cell>
          <cell r="C239" t="str">
            <v>GBC1</v>
          </cell>
          <cell r="D239" t="str">
            <v>MAURITIUS</v>
          </cell>
          <cell r="E239" t="str">
            <v>OTHER FINANCIAL INSTITUTIONS</v>
          </cell>
        </row>
        <row r="240">
          <cell r="A240" t="str">
            <v>500218</v>
          </cell>
          <cell r="B240" t="str">
            <v>BIKIRA INC.</v>
          </cell>
          <cell r="C240" t="str">
            <v>GBC2</v>
          </cell>
          <cell r="D240" t="str">
            <v>MAURITIUS</v>
          </cell>
          <cell r="E240" t="str">
            <v>OTHER FINANCIAL INSTITUTIONS</v>
          </cell>
        </row>
        <row r="241">
          <cell r="A241" t="str">
            <v>500219</v>
          </cell>
          <cell r="B241" t="str">
            <v>GLENCOE LIMITED</v>
          </cell>
          <cell r="C241" t="str">
            <v>GBC2</v>
          </cell>
          <cell r="D241" t="str">
            <v>MAURITIUS</v>
          </cell>
          <cell r="E241" t="str">
            <v>OTHER FINANCIAL INSTITUTIONS</v>
          </cell>
        </row>
        <row r="242">
          <cell r="A242" t="str">
            <v>500220</v>
          </cell>
          <cell r="B242" t="str">
            <v>KANEYA HAWABHAY:LIQUIDATOR AMP</v>
          </cell>
          <cell r="C242" t="str">
            <v>GBC1</v>
          </cell>
          <cell r="D242" t="str">
            <v>MAURITIUS</v>
          </cell>
          <cell r="E242" t="str">
            <v>OTHER FINANCIAL INSTITUTIONS</v>
          </cell>
        </row>
        <row r="243">
          <cell r="A243" t="str">
            <v>500221</v>
          </cell>
          <cell r="B243" t="str">
            <v>ELECTRA PARTNERS MAURITIUS LTD</v>
          </cell>
          <cell r="C243" t="str">
            <v>GBC1</v>
          </cell>
          <cell r="D243" t="str">
            <v>MAURITIUS</v>
          </cell>
          <cell r="E243" t="str">
            <v>OTHER FINANCIAL INSTITUTIONS</v>
          </cell>
        </row>
        <row r="244">
          <cell r="A244" t="str">
            <v>500222</v>
          </cell>
          <cell r="B244" t="str">
            <v>*KEY_ERR</v>
          </cell>
          <cell r="D244" t="str">
            <v>*KEY_ERR</v>
          </cell>
          <cell r="E244" t="str">
            <v>*KEY_ERR</v>
          </cell>
        </row>
        <row r="245">
          <cell r="A245" t="str">
            <v>500223</v>
          </cell>
          <cell r="B245" t="str">
            <v>*KEY_ERR</v>
          </cell>
          <cell r="D245" t="str">
            <v>*KEY_ERR</v>
          </cell>
          <cell r="E245" t="str">
            <v>*KEY_ERR</v>
          </cell>
        </row>
        <row r="246">
          <cell r="A246" t="str">
            <v>500224</v>
          </cell>
          <cell r="B246" t="str">
            <v>BGL AS CUSTODIAN FOR BP FUND</v>
          </cell>
          <cell r="C246" t="str">
            <v>GBC1</v>
          </cell>
          <cell r="D246" t="str">
            <v>MAURITIUS</v>
          </cell>
          <cell r="E246" t="str">
            <v>OTHER FINANCIAL INSTITUTIONS</v>
          </cell>
        </row>
        <row r="247">
          <cell r="A247" t="str">
            <v>500225</v>
          </cell>
          <cell r="B247" t="str">
            <v>*KEY_ERR</v>
          </cell>
          <cell r="D247" t="str">
            <v>*KEY_ERR</v>
          </cell>
          <cell r="E247" t="str">
            <v>*KEY_ERR</v>
          </cell>
        </row>
        <row r="248">
          <cell r="A248" t="str">
            <v>500226</v>
          </cell>
          <cell r="B248" t="str">
            <v>THE CLARK FAMILY TRUST</v>
          </cell>
          <cell r="C248" t="str">
            <v>GBC1</v>
          </cell>
          <cell r="D248" t="str">
            <v>MAURITIUS</v>
          </cell>
          <cell r="E248" t="str">
            <v>OTHER FINANCIAL INSTITUTIONS</v>
          </cell>
        </row>
        <row r="249">
          <cell r="A249" t="str">
            <v>500227</v>
          </cell>
          <cell r="B249" t="str">
            <v>CB HLDGS E WELFARE TRUST RE CK</v>
          </cell>
          <cell r="C249" t="str">
            <v>GBC2</v>
          </cell>
          <cell r="D249" t="str">
            <v>MAURITIUS</v>
          </cell>
          <cell r="E249" t="str">
            <v>OTHER FINANCIAL INSTITUTIONS</v>
          </cell>
        </row>
        <row r="250">
          <cell r="A250" t="str">
            <v>500228</v>
          </cell>
          <cell r="B250" t="str">
            <v>CB HLDGS E WELFARE TRUST RE BS</v>
          </cell>
          <cell r="C250" t="str">
            <v>GBC1</v>
          </cell>
          <cell r="D250" t="str">
            <v>MAURITIUS</v>
          </cell>
          <cell r="E250" t="str">
            <v>OTHER FINANCIAL INSTITUTIONS</v>
          </cell>
        </row>
        <row r="251">
          <cell r="A251" t="str">
            <v>500229</v>
          </cell>
          <cell r="B251" t="str">
            <v>ANSET INTERNATIONAL LTD</v>
          </cell>
          <cell r="C251" t="str">
            <v>GBC1</v>
          </cell>
          <cell r="D251" t="str">
            <v>MAURITIUS</v>
          </cell>
          <cell r="E251" t="str">
            <v>OTHER FINANCIAL INSTITUTIONS</v>
          </cell>
        </row>
        <row r="252">
          <cell r="A252" t="str">
            <v>500230</v>
          </cell>
          <cell r="B252" t="str">
            <v>CARDOMOM LIMITED</v>
          </cell>
          <cell r="C252" t="str">
            <v>GBC1</v>
          </cell>
          <cell r="D252" t="str">
            <v>MAURITIUS</v>
          </cell>
          <cell r="E252" t="str">
            <v>OTHER FINANCIAL INSTITUTIONS</v>
          </cell>
        </row>
        <row r="253">
          <cell r="A253" t="str">
            <v>500231</v>
          </cell>
          <cell r="B253" t="str">
            <v>BEHRINGER INDUSTRIES CORP.</v>
          </cell>
          <cell r="C253" t="str">
            <v>gbc1</v>
          </cell>
          <cell r="D253" t="str">
            <v>MAURITIUS</v>
          </cell>
          <cell r="E253" t="str">
            <v>OTHER FINANCIAL INSTITUTIONS</v>
          </cell>
        </row>
        <row r="254">
          <cell r="A254" t="str">
            <v>500232</v>
          </cell>
          <cell r="B254" t="str">
            <v>MUNICH MTIUS REINSURANCE CO LT</v>
          </cell>
          <cell r="C254" t="str">
            <v>GBC1</v>
          </cell>
          <cell r="D254" t="str">
            <v>MAURITIUS</v>
          </cell>
          <cell r="E254" t="str">
            <v>OTHER FINANCIAL INSTITUTIONS</v>
          </cell>
        </row>
        <row r="255">
          <cell r="A255" t="str">
            <v>500233</v>
          </cell>
          <cell r="B255" t="str">
            <v>WINRED  INVESTMENTS LIMITED</v>
          </cell>
          <cell r="C255" t="str">
            <v>GBC1</v>
          </cell>
          <cell r="D255" t="str">
            <v>MAURITIUS</v>
          </cell>
          <cell r="E255" t="str">
            <v>OTHER FINANCIAL INSTITUTIONS</v>
          </cell>
        </row>
        <row r="256">
          <cell r="A256" t="str">
            <v>500234</v>
          </cell>
          <cell r="B256" t="str">
            <v>WORLD WINE BROKERS LTD</v>
          </cell>
          <cell r="C256" t="str">
            <v>GBC1</v>
          </cell>
          <cell r="D256" t="str">
            <v>MAURITIUS</v>
          </cell>
          <cell r="E256" t="str">
            <v>OTHER FINANCIAL INSTITUTIONS</v>
          </cell>
        </row>
        <row r="257">
          <cell r="A257" t="str">
            <v>500235</v>
          </cell>
          <cell r="B257" t="str">
            <v>WALTHER &amp; WALTHER INTL</v>
          </cell>
          <cell r="C257" t="str">
            <v>GBC1</v>
          </cell>
          <cell r="D257" t="str">
            <v>MAURITIUS</v>
          </cell>
          <cell r="E257" t="str">
            <v>OTHER FINANCIAL INSTITUTIONS</v>
          </cell>
        </row>
        <row r="258">
          <cell r="A258" t="str">
            <v>500236</v>
          </cell>
          <cell r="B258" t="str">
            <v>*KEY_ERR</v>
          </cell>
          <cell r="D258" t="str">
            <v>*KEY_ERR</v>
          </cell>
          <cell r="E258" t="str">
            <v>*KEY_ERR</v>
          </cell>
        </row>
        <row r="259">
          <cell r="A259" t="str">
            <v>500237</v>
          </cell>
          <cell r="B259" t="str">
            <v>*KEY_ERR</v>
          </cell>
          <cell r="D259" t="str">
            <v>*KEY_ERR</v>
          </cell>
          <cell r="E259" t="str">
            <v>*KEY_ERR</v>
          </cell>
        </row>
        <row r="260">
          <cell r="A260" t="str">
            <v>500238</v>
          </cell>
          <cell r="B260" t="str">
            <v>TMI MAURITIUS LTD</v>
          </cell>
          <cell r="C260" t="str">
            <v>GBC1</v>
          </cell>
          <cell r="D260" t="str">
            <v>MAURITIUS</v>
          </cell>
          <cell r="E260" t="str">
            <v>OTHER FINANCIAL INSTITUTIONS</v>
          </cell>
        </row>
        <row r="261">
          <cell r="A261" t="str">
            <v>500239</v>
          </cell>
          <cell r="B261" t="str">
            <v>*KEY_ERR</v>
          </cell>
          <cell r="D261" t="str">
            <v>*KEY_ERR</v>
          </cell>
          <cell r="E261" t="str">
            <v>*KEY_ERR</v>
          </cell>
        </row>
        <row r="262">
          <cell r="A262" t="str">
            <v>500240</v>
          </cell>
          <cell r="B262" t="str">
            <v>MR ABHAY HAVALDAR</v>
          </cell>
          <cell r="C262" t="str">
            <v>P</v>
          </cell>
          <cell r="D262" t="str">
            <v>INDIA</v>
          </cell>
          <cell r="E262" t="str">
            <v>OTHER ADVANCES</v>
          </cell>
        </row>
        <row r="263">
          <cell r="A263" t="str">
            <v>500241</v>
          </cell>
          <cell r="B263" t="str">
            <v>FNB OF BOTSWANA</v>
          </cell>
          <cell r="C263" t="str">
            <v>B</v>
          </cell>
          <cell r="D263" t="str">
            <v>BOTSWANA</v>
          </cell>
          <cell r="E263" t="str">
            <v>OTHER FINANCIAL INSTITUTIONS</v>
          </cell>
        </row>
        <row r="264">
          <cell r="A264" t="str">
            <v>500242</v>
          </cell>
          <cell r="B264" t="str">
            <v>MR REGINALD PONNAPPA</v>
          </cell>
          <cell r="C264" t="str">
            <v>P</v>
          </cell>
          <cell r="D264" t="str">
            <v>UNITED KINGDOM</v>
          </cell>
          <cell r="E264" t="str">
            <v>OTHER ADVANCES</v>
          </cell>
        </row>
        <row r="265">
          <cell r="A265" t="str">
            <v>500243</v>
          </cell>
          <cell r="B265" t="str">
            <v>ALL AFRICA AIRWAYS</v>
          </cell>
          <cell r="C265" t="str">
            <v>GBC1</v>
          </cell>
          <cell r="D265" t="str">
            <v>MAURITIUS</v>
          </cell>
          <cell r="E265" t="str">
            <v>OTHER FINANCIAL INSTITUTIONS</v>
          </cell>
        </row>
        <row r="266">
          <cell r="A266" t="str">
            <v>500244</v>
          </cell>
          <cell r="B266" t="str">
            <v>BUSINESS EXTRANET SERVICES LTD</v>
          </cell>
          <cell r="C266" t="str">
            <v>GBC1</v>
          </cell>
          <cell r="D266" t="str">
            <v>MAURITIUS</v>
          </cell>
          <cell r="E266" t="str">
            <v>OTHER FINANCIAL INSTITUTIONS</v>
          </cell>
        </row>
        <row r="267">
          <cell r="A267" t="str">
            <v>500245</v>
          </cell>
          <cell r="B267" t="str">
            <v>*KEY_ERR</v>
          </cell>
          <cell r="D267" t="str">
            <v>*KEY_ERR</v>
          </cell>
          <cell r="E267" t="str">
            <v>*KEY_ERR</v>
          </cell>
        </row>
        <row r="268">
          <cell r="A268" t="str">
            <v>500246</v>
          </cell>
          <cell r="B268" t="str">
            <v>AFRICAP MICROFINANCE FUND LTD</v>
          </cell>
          <cell r="C268" t="str">
            <v>GBC1</v>
          </cell>
          <cell r="D268" t="str">
            <v>MAURITIUS</v>
          </cell>
          <cell r="E268" t="str">
            <v>OTHER FINANCIAL INSTITUTIONS</v>
          </cell>
        </row>
        <row r="269">
          <cell r="A269" t="str">
            <v>500247</v>
          </cell>
          <cell r="B269" t="str">
            <v>LEASEQUIP INTERNATIONAL LTD</v>
          </cell>
          <cell r="C269" t="str">
            <v>GBC2</v>
          </cell>
          <cell r="D269" t="str">
            <v>MAURITIUS</v>
          </cell>
          <cell r="E269" t="str">
            <v>OTHER FINANCIAL INSTITUTIONS</v>
          </cell>
        </row>
        <row r="270">
          <cell r="A270" t="str">
            <v>500248</v>
          </cell>
          <cell r="B270" t="str">
            <v>DITC (C.I)LTD RE THE PBI TRUST</v>
          </cell>
          <cell r="C270" t="str">
            <v>F</v>
          </cell>
          <cell r="D270" t="str">
            <v>JERSEY</v>
          </cell>
          <cell r="E270" t="str">
            <v>OTHER FINANCIAL INSTITUTIONS</v>
          </cell>
        </row>
        <row r="271">
          <cell r="A271" t="str">
            <v>500249</v>
          </cell>
          <cell r="B271" t="str">
            <v>DITC(C.I)LTD RE THE IBP TRUST</v>
          </cell>
          <cell r="C271" t="str">
            <v>F</v>
          </cell>
          <cell r="D271" t="str">
            <v>JERSEY</v>
          </cell>
          <cell r="E271" t="str">
            <v>OTHER FINANCIAL INSTITUTIONS</v>
          </cell>
        </row>
        <row r="272">
          <cell r="A272" t="str">
            <v>500250</v>
          </cell>
          <cell r="B272" t="str">
            <v>FEDERAL FINANCE(MTIUS)LIMITED</v>
          </cell>
          <cell r="C272" t="str">
            <v>GBC1</v>
          </cell>
          <cell r="D272" t="str">
            <v>MAURITIUS</v>
          </cell>
          <cell r="E272" t="str">
            <v>OTHER FINANCIAL INSTITUTIONS</v>
          </cell>
        </row>
        <row r="273">
          <cell r="A273" t="str">
            <v>500251</v>
          </cell>
          <cell r="B273" t="str">
            <v>GAMUDA(OFFSHORE) PRIVATE LTD</v>
          </cell>
          <cell r="C273" t="str">
            <v>GBC1</v>
          </cell>
          <cell r="D273" t="str">
            <v>MAURITIUS</v>
          </cell>
          <cell r="E273" t="str">
            <v>OTHER FINANCIAL INSTITUTIONS</v>
          </cell>
        </row>
        <row r="274">
          <cell r="A274" t="str">
            <v>500252</v>
          </cell>
          <cell r="B274" t="str">
            <v>GAMUDA-WCT(OFFSHORE)PVT LTD</v>
          </cell>
          <cell r="C274" t="str">
            <v>GBC1</v>
          </cell>
          <cell r="D274" t="str">
            <v>MAURITIUS</v>
          </cell>
          <cell r="E274" t="str">
            <v>OTHER FINANCIAL INSTITUTIONS</v>
          </cell>
        </row>
        <row r="275">
          <cell r="A275" t="str">
            <v>500253</v>
          </cell>
          <cell r="B275" t="str">
            <v>SUNFIELD INVESTMENT LIMITED</v>
          </cell>
          <cell r="C275" t="str">
            <v>GBC2</v>
          </cell>
          <cell r="D275" t="str">
            <v>MAURITIUS</v>
          </cell>
          <cell r="E275" t="str">
            <v>OTHER FINANCIAL INSTITUTIONS</v>
          </cell>
        </row>
        <row r="276">
          <cell r="A276" t="str">
            <v>500254</v>
          </cell>
          <cell r="B276" t="str">
            <v>LUMENARE NETWORKS MTIUS LTD</v>
          </cell>
          <cell r="C276" t="str">
            <v>GBC1</v>
          </cell>
          <cell r="D276" t="str">
            <v>MAURITIUS</v>
          </cell>
          <cell r="E276" t="str">
            <v>OTHER FINANCIAL INSTITUTIONS</v>
          </cell>
        </row>
        <row r="277">
          <cell r="A277" t="str">
            <v>500255</v>
          </cell>
          <cell r="B277" t="str">
            <v>*KEY_ERR</v>
          </cell>
          <cell r="D277" t="str">
            <v>*KEY_ERR</v>
          </cell>
          <cell r="E277" t="str">
            <v>*KEY_ERR</v>
          </cell>
        </row>
        <row r="278">
          <cell r="A278" t="str">
            <v>500256</v>
          </cell>
          <cell r="B278" t="str">
            <v>STEFTINA</v>
          </cell>
          <cell r="C278" t="str">
            <v>GBC2</v>
          </cell>
          <cell r="D278" t="str">
            <v>MAURITIUS</v>
          </cell>
          <cell r="E278" t="str">
            <v>OTHER FINANCIAL INSTITUTIONS</v>
          </cell>
        </row>
        <row r="279">
          <cell r="A279" t="str">
            <v>500257</v>
          </cell>
          <cell r="B279" t="str">
            <v>GOLDENLEAVES HOTELS MGMNT SER</v>
          </cell>
          <cell r="C279" t="str">
            <v>GBC2</v>
          </cell>
          <cell r="D279" t="str">
            <v>MAURITIUS</v>
          </cell>
          <cell r="E279" t="str">
            <v>OTHER FINANCIAL INSTITUTIONS</v>
          </cell>
        </row>
        <row r="280">
          <cell r="A280" t="str">
            <v>500258</v>
          </cell>
          <cell r="B280" t="str">
            <v>INDONESIA COMMUNICATIONS LTD</v>
          </cell>
          <cell r="C280" t="str">
            <v>GBC1</v>
          </cell>
          <cell r="D280" t="str">
            <v>MAURITIUS</v>
          </cell>
          <cell r="E280" t="str">
            <v>OTHER FINANCIAL INSTITUTIONS</v>
          </cell>
        </row>
        <row r="281">
          <cell r="A281" t="str">
            <v>500259</v>
          </cell>
          <cell r="B281" t="str">
            <v>SINGTEL I2I PRIVATE LIMITED</v>
          </cell>
          <cell r="C281" t="str">
            <v>GBC1</v>
          </cell>
          <cell r="D281" t="str">
            <v>MAURITIUS</v>
          </cell>
          <cell r="E281" t="str">
            <v>OTHER FINANCIAL INSTITUTIONS</v>
          </cell>
        </row>
        <row r="282">
          <cell r="A282" t="str">
            <v>500260</v>
          </cell>
          <cell r="B282" t="str">
            <v>IROQUOIS INVESTMT MANAGERS LTD</v>
          </cell>
          <cell r="C282" t="str">
            <v>F</v>
          </cell>
          <cell r="D282" t="str">
            <v>BRITISH VIRGIN ISLANDS</v>
          </cell>
          <cell r="E282" t="str">
            <v>OTHER FINANCIAL INSTITUTIONS</v>
          </cell>
        </row>
        <row r="283">
          <cell r="A283" t="str">
            <v>500261</v>
          </cell>
          <cell r="B283" t="str">
            <v>THE PHIVINDOM TRUST</v>
          </cell>
          <cell r="D283" t="str">
            <v>Coding Error</v>
          </cell>
          <cell r="E283" t="str">
            <v>Coding Error</v>
          </cell>
        </row>
        <row r="284">
          <cell r="A284" t="str">
            <v>500262</v>
          </cell>
          <cell r="B284" t="str">
            <v>NEXGEN (MAURITIUS) LTD</v>
          </cell>
          <cell r="C284" t="str">
            <v>GBC1</v>
          </cell>
          <cell r="D284" t="str">
            <v>MAURITIUS</v>
          </cell>
          <cell r="E284" t="str">
            <v>OTHER FINANCIAL INSTITUTIONS</v>
          </cell>
        </row>
        <row r="285">
          <cell r="A285" t="str">
            <v>500263</v>
          </cell>
          <cell r="B285" t="str">
            <v>DEUTSCHE PARTICIPATIONS(MTIUS)</v>
          </cell>
          <cell r="C285" t="str">
            <v>GBC1</v>
          </cell>
          <cell r="D285" t="str">
            <v>MAURITIUS</v>
          </cell>
          <cell r="E285" t="str">
            <v>OTHER FINANCIAL INSTITUTIONS</v>
          </cell>
        </row>
        <row r="286">
          <cell r="A286" t="str">
            <v>500264</v>
          </cell>
          <cell r="B286" t="str">
            <v>BCM TRUSTEES AS TTEE CLARKE FT</v>
          </cell>
          <cell r="C286" t="str">
            <v>OT</v>
          </cell>
          <cell r="D286" t="str">
            <v>MAURITIUS</v>
          </cell>
          <cell r="E286" t="str">
            <v>OTHER FINANCIAL INSTITUTIONS</v>
          </cell>
        </row>
        <row r="287">
          <cell r="A287" t="str">
            <v>500265</v>
          </cell>
          <cell r="B287" t="str">
            <v>*KEY_ERR</v>
          </cell>
          <cell r="D287" t="str">
            <v>*KEY_ERR</v>
          </cell>
          <cell r="E287" t="str">
            <v>*KEY_ERR</v>
          </cell>
        </row>
        <row r="288">
          <cell r="A288" t="str">
            <v>500266</v>
          </cell>
          <cell r="B288" t="str">
            <v>ZAHRA'S CONSULTANCY LTD</v>
          </cell>
          <cell r="C288" t="str">
            <v>GBC2</v>
          </cell>
          <cell r="D288" t="str">
            <v>MAURITIUS</v>
          </cell>
          <cell r="E288" t="str">
            <v>OTHER FINANCIAL INSTITUTIONS</v>
          </cell>
        </row>
        <row r="289">
          <cell r="A289" t="str">
            <v>500267</v>
          </cell>
          <cell r="B289" t="str">
            <v>CORNING MAURITIUS LTD</v>
          </cell>
          <cell r="C289" t="str">
            <v>GBC1</v>
          </cell>
          <cell r="D289" t="str">
            <v>MAURITIUS</v>
          </cell>
          <cell r="E289" t="str">
            <v>OTHER FINANCIAL INSTITUTIONS</v>
          </cell>
        </row>
        <row r="290">
          <cell r="A290" t="str">
            <v>500268</v>
          </cell>
          <cell r="B290" t="str">
            <v>MICRORATE AFRICA LIMITED</v>
          </cell>
          <cell r="C290" t="str">
            <v>GBC1</v>
          </cell>
          <cell r="D290" t="str">
            <v>MAURITIUS</v>
          </cell>
          <cell r="E290" t="str">
            <v>OTHER FINANCIAL INSTITUTIONS</v>
          </cell>
        </row>
        <row r="291">
          <cell r="A291" t="str">
            <v>500269</v>
          </cell>
          <cell r="B291" t="str">
            <v>FRONTIERE FINANCE HOLDINGS LTD</v>
          </cell>
          <cell r="C291" t="str">
            <v>GBC1</v>
          </cell>
          <cell r="D291" t="str">
            <v>MAURITIUS</v>
          </cell>
          <cell r="E291" t="str">
            <v>OTHER FINANCIAL INSTITUTIONS</v>
          </cell>
        </row>
        <row r="292">
          <cell r="A292" t="str">
            <v>500270</v>
          </cell>
          <cell r="B292" t="str">
            <v>AFRICAN UBUNTU TRUST</v>
          </cell>
          <cell r="C292" t="str">
            <v>GBC1</v>
          </cell>
          <cell r="D292" t="str">
            <v>MAURITIUS</v>
          </cell>
          <cell r="E292" t="str">
            <v>OTHER FINANCIAL INSTITUTIONS</v>
          </cell>
        </row>
        <row r="293">
          <cell r="A293" t="str">
            <v>500271</v>
          </cell>
          <cell r="B293" t="str">
            <v>MR R.&amp; OR MRS S JAWAHEER</v>
          </cell>
          <cell r="C293" t="str">
            <v>P</v>
          </cell>
          <cell r="D293" t="str">
            <v>UNITED KINGDOM</v>
          </cell>
          <cell r="E293" t="str">
            <v>OTHER ADVANCES</v>
          </cell>
        </row>
        <row r="294">
          <cell r="A294" t="str">
            <v>500272</v>
          </cell>
          <cell r="B294" t="str">
            <v>MAURITIUS TOBACCO INVESTMENTS</v>
          </cell>
          <cell r="C294" t="str">
            <v>GBC1</v>
          </cell>
          <cell r="D294" t="str">
            <v>MAURITIUS</v>
          </cell>
          <cell r="E294" t="str">
            <v>OTHER FINANCIAL INSTITUTIONS</v>
          </cell>
        </row>
        <row r="295">
          <cell r="A295" t="str">
            <v>500273</v>
          </cell>
          <cell r="B295" t="str">
            <v>SURIA HOLDING (O) PVT LTD</v>
          </cell>
          <cell r="C295" t="str">
            <v>GBC1</v>
          </cell>
          <cell r="D295" t="str">
            <v>MAURITIUS</v>
          </cell>
          <cell r="E295" t="str">
            <v>OTHER FINANCIAL INSTITUTIONS</v>
          </cell>
        </row>
        <row r="296">
          <cell r="A296" t="str">
            <v>500274</v>
          </cell>
          <cell r="B296" t="str">
            <v>QUICKLINK INVESTMENTS LIMITED</v>
          </cell>
          <cell r="C296" t="str">
            <v>GBC1</v>
          </cell>
          <cell r="D296" t="str">
            <v>MAURITIUS</v>
          </cell>
          <cell r="E296" t="str">
            <v>OTHER FINANCIAL INSTITUTIONS</v>
          </cell>
        </row>
        <row r="297">
          <cell r="A297" t="str">
            <v>500275</v>
          </cell>
          <cell r="B297" t="str">
            <v>STEPHIGH INVESTMENTS LIMITED</v>
          </cell>
          <cell r="C297" t="str">
            <v>GBC1</v>
          </cell>
          <cell r="D297" t="str">
            <v>MAURITIUS</v>
          </cell>
          <cell r="E297" t="str">
            <v>OTHER FINANCIAL INSTITUTIONS</v>
          </cell>
        </row>
        <row r="298">
          <cell r="A298" t="str">
            <v>500276</v>
          </cell>
          <cell r="B298" t="str">
            <v>CLEARPOINT INVESTMENTS LIMITED</v>
          </cell>
          <cell r="C298" t="str">
            <v>GBC1</v>
          </cell>
          <cell r="D298" t="str">
            <v>MAURITIUS</v>
          </cell>
          <cell r="E298" t="str">
            <v>OTHER FINANCIAL INSTITUTIONS</v>
          </cell>
        </row>
        <row r="299">
          <cell r="A299" t="str">
            <v>500277</v>
          </cell>
          <cell r="B299" t="str">
            <v>DTOS LTD AS TTEE FOR WATSON F</v>
          </cell>
          <cell r="C299" t="str">
            <v>OT</v>
          </cell>
          <cell r="D299" t="str">
            <v>MAURITIUS</v>
          </cell>
          <cell r="E299" t="str">
            <v>OTHER FINANCIAL INSTITUTIONS</v>
          </cell>
        </row>
        <row r="300">
          <cell r="A300" t="str">
            <v>500278</v>
          </cell>
          <cell r="B300" t="str">
            <v>*KEY_ERR</v>
          </cell>
          <cell r="D300" t="str">
            <v>*KEY_ERR</v>
          </cell>
          <cell r="E300" t="str">
            <v>*KEY_ERR</v>
          </cell>
        </row>
        <row r="301">
          <cell r="A301" t="str">
            <v>500279</v>
          </cell>
          <cell r="B301" t="str">
            <v>*KEY_ERR</v>
          </cell>
          <cell r="C301" t="str">
            <v>gbc1</v>
          </cell>
          <cell r="D301" t="str">
            <v>*KEY_ERR</v>
          </cell>
          <cell r="E301" t="str">
            <v>*KEY_ERR</v>
          </cell>
        </row>
        <row r="302">
          <cell r="A302" t="str">
            <v>500280</v>
          </cell>
          <cell r="B302" t="str">
            <v>BNP PARIBAS SOUTH ASIA INVT</v>
          </cell>
          <cell r="C302" t="str">
            <v>gbc1</v>
          </cell>
          <cell r="D302" t="str">
            <v>MAURITIUS</v>
          </cell>
          <cell r="E302" t="str">
            <v>OTHER FINANCIAL INSTITUTIONS</v>
          </cell>
        </row>
        <row r="303">
          <cell r="A303" t="str">
            <v>500281</v>
          </cell>
          <cell r="B303" t="str">
            <v>DTOS LTD AS TTEE K.HARRINGTON</v>
          </cell>
          <cell r="C303" t="str">
            <v>ot</v>
          </cell>
          <cell r="D303" t="str">
            <v>MAURITIUS</v>
          </cell>
          <cell r="E303" t="str">
            <v>OTHER FINANCIAL INSTITUTIONS</v>
          </cell>
        </row>
        <row r="304">
          <cell r="A304" t="str">
            <v>500282</v>
          </cell>
          <cell r="B304" t="str">
            <v>DTOS LTD AS TTEES AC LOWRIE</v>
          </cell>
          <cell r="C304" t="str">
            <v>OT</v>
          </cell>
          <cell r="D304" t="str">
            <v>MAURITIUS</v>
          </cell>
          <cell r="E304" t="str">
            <v>OTHER FINANCIAL INSTITUTIONS</v>
          </cell>
        </row>
        <row r="305">
          <cell r="A305" t="str">
            <v>500283</v>
          </cell>
          <cell r="B305" t="str">
            <v>DTOS LTD AS TTEE FOR THE RA LE</v>
          </cell>
          <cell r="C305" t="str">
            <v>OT</v>
          </cell>
          <cell r="D305" t="str">
            <v>MAURITIUS</v>
          </cell>
          <cell r="E305" t="str">
            <v>OTHER FINANCIAL INSTITUTIONS</v>
          </cell>
        </row>
        <row r="306">
          <cell r="A306" t="str">
            <v>500284</v>
          </cell>
          <cell r="B306" t="str">
            <v>DTOS LTD AS TTEE FOR THE NS BU</v>
          </cell>
          <cell r="C306" t="str">
            <v>OT</v>
          </cell>
          <cell r="D306" t="str">
            <v>MAURITIUS</v>
          </cell>
          <cell r="E306" t="str">
            <v>OTHER FINANCIAL INSTITUTIONS</v>
          </cell>
        </row>
        <row r="307">
          <cell r="A307" t="str">
            <v>500285</v>
          </cell>
          <cell r="B307" t="str">
            <v>HWIC ASIA FUND CLASS C</v>
          </cell>
          <cell r="C307" t="str">
            <v>GBC1</v>
          </cell>
          <cell r="D307" t="str">
            <v>MAURITIUS</v>
          </cell>
          <cell r="E307" t="str">
            <v>OTHER FINANCIAL INSTITUTIONS</v>
          </cell>
        </row>
        <row r="308">
          <cell r="A308" t="str">
            <v>500286</v>
          </cell>
          <cell r="B308" t="str">
            <v>ROSE HILL LEASE FINANCE LTD</v>
          </cell>
          <cell r="C308" t="str">
            <v>GBC1</v>
          </cell>
          <cell r="D308" t="str">
            <v>MAURITIUS</v>
          </cell>
          <cell r="E308" t="str">
            <v>OTHER FINANCIAL INSTITUTIONS</v>
          </cell>
        </row>
        <row r="309">
          <cell r="A309" t="str">
            <v>500287</v>
          </cell>
          <cell r="B309" t="str">
            <v>LILA INVESTMENTS LIMITED</v>
          </cell>
          <cell r="C309" t="str">
            <v>GBC1</v>
          </cell>
          <cell r="D309" t="str">
            <v>MAURITIUS</v>
          </cell>
          <cell r="E309" t="str">
            <v>OTHER FINANCIAL INSTITUTIONS</v>
          </cell>
        </row>
        <row r="310">
          <cell r="A310" t="str">
            <v>500288</v>
          </cell>
          <cell r="B310" t="str">
            <v>MR K PATEL &amp; MRS I PATEL</v>
          </cell>
          <cell r="C310" t="str">
            <v>P</v>
          </cell>
          <cell r="D310" t="str">
            <v>UNITED KINGDOM</v>
          </cell>
          <cell r="E310" t="str">
            <v>OTHER ADVANCES</v>
          </cell>
        </row>
        <row r="311">
          <cell r="A311" t="str">
            <v>500289</v>
          </cell>
          <cell r="B311" t="str">
            <v>FRONTFIN INSURANCE LIMITED PCC</v>
          </cell>
          <cell r="C311" t="str">
            <v>GBC1</v>
          </cell>
          <cell r="D311" t="str">
            <v>MAURITIUS</v>
          </cell>
          <cell r="E311" t="str">
            <v>OTHER FINANCIAL INSTITUTIONS</v>
          </cell>
        </row>
        <row r="312">
          <cell r="A312" t="str">
            <v>500290</v>
          </cell>
          <cell r="B312" t="str">
            <v>TELEKOMUNIKASI SELULAR FIN.LTD</v>
          </cell>
          <cell r="C312" t="str">
            <v>GBC1</v>
          </cell>
          <cell r="D312" t="str">
            <v>MAURITIUS</v>
          </cell>
          <cell r="E312" t="str">
            <v>OTHER FINANCIAL INSTITUTIONS</v>
          </cell>
        </row>
        <row r="313">
          <cell r="A313" t="str">
            <v>500291</v>
          </cell>
          <cell r="B313" t="str">
            <v>CORRIDOR II LTD</v>
          </cell>
          <cell r="C313" t="str">
            <v>GBC1</v>
          </cell>
          <cell r="D313" t="str">
            <v>MAURITIUS</v>
          </cell>
          <cell r="E313" t="str">
            <v>OTHER FINANCIAL INSTITUTIONS</v>
          </cell>
        </row>
        <row r="314">
          <cell r="A314" t="str">
            <v>500292</v>
          </cell>
          <cell r="B314" t="str">
            <v>LE CALORIE MAURITIUS LIMITED</v>
          </cell>
          <cell r="C314" t="str">
            <v>GBC1</v>
          </cell>
          <cell r="D314" t="str">
            <v>MAURITIUS</v>
          </cell>
          <cell r="E314" t="str">
            <v>OTHER FINANCIAL INSTITUTIONS</v>
          </cell>
        </row>
        <row r="315">
          <cell r="A315" t="str">
            <v>500293</v>
          </cell>
          <cell r="B315" t="str">
            <v>*KEY_ERR</v>
          </cell>
          <cell r="D315" t="str">
            <v>*KEY_ERR</v>
          </cell>
          <cell r="E315" t="str">
            <v>*KEY_ERR</v>
          </cell>
        </row>
        <row r="316">
          <cell r="A316" t="str">
            <v>500294</v>
          </cell>
          <cell r="B316" t="str">
            <v>ENHANCED INDEX FUNDS PCC</v>
          </cell>
          <cell r="C316" t="str">
            <v>GBC1</v>
          </cell>
          <cell r="D316" t="str">
            <v>MAURITIUS</v>
          </cell>
          <cell r="E316" t="str">
            <v>OTHER FINANCIAL INSTITUTIONS</v>
          </cell>
        </row>
        <row r="317">
          <cell r="A317" t="str">
            <v>500295</v>
          </cell>
          <cell r="B317" t="str">
            <v>MR JAVEED AMEEN</v>
          </cell>
          <cell r="C317" t="str">
            <v>P</v>
          </cell>
          <cell r="D317" t="str">
            <v>SOUTH AFRICA</v>
          </cell>
          <cell r="E317" t="str">
            <v>OTHER ADVANCES</v>
          </cell>
        </row>
        <row r="318">
          <cell r="A318" t="str">
            <v>500296</v>
          </cell>
          <cell r="B318" t="str">
            <v>MR DENNIS PEREIRA</v>
          </cell>
          <cell r="C318" t="str">
            <v>P</v>
          </cell>
          <cell r="D318" t="str">
            <v>SINGAPORE</v>
          </cell>
          <cell r="E318" t="str">
            <v>OTHER ADVANCES</v>
          </cell>
        </row>
        <row r="319">
          <cell r="A319" t="str">
            <v>500297</v>
          </cell>
          <cell r="B319" t="str">
            <v>TRINITY HOLDINGS LIMITED</v>
          </cell>
          <cell r="C319" t="str">
            <v>GBC1</v>
          </cell>
          <cell r="D319" t="str">
            <v>MAURITIUS</v>
          </cell>
          <cell r="E319" t="str">
            <v>OTHER FINANCIAL INSTITUTIONS</v>
          </cell>
        </row>
        <row r="320">
          <cell r="A320" t="str">
            <v>500298</v>
          </cell>
          <cell r="B320" t="str">
            <v>CONNECTCAPITAL FOLLOW-ON LTD</v>
          </cell>
          <cell r="C320" t="str">
            <v>GBC1</v>
          </cell>
          <cell r="D320" t="str">
            <v>MAURITIUS</v>
          </cell>
          <cell r="E320" t="str">
            <v>OTHER FINANCIAL INSTITUTIONS</v>
          </cell>
        </row>
        <row r="321">
          <cell r="A321" t="str">
            <v>500299</v>
          </cell>
          <cell r="B321" t="str">
            <v>MR PRADIP SHAH</v>
          </cell>
          <cell r="C321" t="str">
            <v>P</v>
          </cell>
          <cell r="D321" t="str">
            <v>INDIA</v>
          </cell>
          <cell r="E321" t="str">
            <v>OTHER ADVANCES</v>
          </cell>
        </row>
        <row r="322">
          <cell r="A322" t="str">
            <v>500300</v>
          </cell>
          <cell r="B322" t="str">
            <v>CKLB INTERNATIONAL MGMNT LTD</v>
          </cell>
          <cell r="C322" t="str">
            <v>M</v>
          </cell>
          <cell r="D322" t="str">
            <v>MAURITIUS</v>
          </cell>
          <cell r="E322" t="str">
            <v>OTHER FINANCIAL INSTITUTIONS</v>
          </cell>
        </row>
        <row r="323">
          <cell r="A323" t="str">
            <v>500301</v>
          </cell>
          <cell r="B323" t="str">
            <v>MR/MRS CRAIG &amp; NICOLA McKENZIE</v>
          </cell>
          <cell r="C323" t="str">
            <v>P</v>
          </cell>
          <cell r="D323" t="str">
            <v>MAURITIUS</v>
          </cell>
          <cell r="E323" t="str">
            <v>OTHER ADVANCES</v>
          </cell>
        </row>
        <row r="324">
          <cell r="A324" t="str">
            <v>500302</v>
          </cell>
          <cell r="B324" t="str">
            <v>REMY MAURITIUS HOLDINGS LTD</v>
          </cell>
          <cell r="C324" t="str">
            <v>GBC1</v>
          </cell>
          <cell r="D324" t="str">
            <v>MAURITIUS</v>
          </cell>
          <cell r="E324" t="str">
            <v>OTHER FINANCIAL INSTITUTIONS</v>
          </cell>
        </row>
        <row r="325">
          <cell r="A325" t="str">
            <v>500303</v>
          </cell>
          <cell r="B325" t="str">
            <v>LINSSEN TRADING MAURITIUS LTD</v>
          </cell>
          <cell r="C325" t="str">
            <v>GBC1</v>
          </cell>
          <cell r="D325" t="str">
            <v>MAURITIUS</v>
          </cell>
          <cell r="E325" t="str">
            <v>OTHER FINANCIAL INSTITUTIONS</v>
          </cell>
        </row>
        <row r="326">
          <cell r="A326" t="str">
            <v>500304</v>
          </cell>
          <cell r="B326" t="str">
            <v>MATTERHORN VENTURES/DYNAMIC EF</v>
          </cell>
          <cell r="C326" t="str">
            <v>GBC1</v>
          </cell>
          <cell r="D326" t="str">
            <v>MAURITIUS</v>
          </cell>
          <cell r="E326" t="str">
            <v>OTHER FINANCIAL INSTITUTIONS</v>
          </cell>
        </row>
        <row r="327">
          <cell r="A327" t="str">
            <v>500305</v>
          </cell>
          <cell r="B327" t="str">
            <v>MARIMAR HOLDINGS LTD</v>
          </cell>
          <cell r="C327" t="str">
            <v>GBC1</v>
          </cell>
          <cell r="D327" t="str">
            <v>MAURITIUS</v>
          </cell>
          <cell r="E327" t="str">
            <v>OTHER FINANCIAL INSTITUTIONS</v>
          </cell>
        </row>
        <row r="328">
          <cell r="A328" t="str">
            <v>500306</v>
          </cell>
          <cell r="B328" t="str">
            <v>*KEY_ERR</v>
          </cell>
          <cell r="D328" t="str">
            <v>*KEY_ERR</v>
          </cell>
          <cell r="E328" t="str">
            <v>*KEY_ERR</v>
          </cell>
        </row>
        <row r="329">
          <cell r="A329" t="str">
            <v>500307</v>
          </cell>
          <cell r="B329" t="str">
            <v>*KEY_ERR</v>
          </cell>
          <cell r="D329" t="str">
            <v>*KEY_ERR</v>
          </cell>
          <cell r="E329" t="str">
            <v>*KEY_ERR</v>
          </cell>
        </row>
        <row r="330">
          <cell r="A330" t="str">
            <v>500308</v>
          </cell>
          <cell r="B330" t="str">
            <v>METAPHOR HOLDING COMPANY</v>
          </cell>
          <cell r="C330" t="str">
            <v>GBC2</v>
          </cell>
          <cell r="D330" t="str">
            <v>MAURITIUS</v>
          </cell>
          <cell r="E330" t="str">
            <v>OTHER FINANCIAL INSTITUTIONS</v>
          </cell>
        </row>
        <row r="331">
          <cell r="A331" t="str">
            <v>500309</v>
          </cell>
          <cell r="B331" t="str">
            <v>*KEY_ERR</v>
          </cell>
          <cell r="D331" t="str">
            <v>*KEY_ERR</v>
          </cell>
          <cell r="E331" t="str">
            <v>*KEY_ERR</v>
          </cell>
        </row>
        <row r="332">
          <cell r="A332" t="str">
            <v>500310</v>
          </cell>
          <cell r="B332" t="str">
            <v>METAPHOR INVESTMENT COMPANY</v>
          </cell>
          <cell r="C332" t="str">
            <v>GBC1</v>
          </cell>
          <cell r="D332" t="str">
            <v>MAURITIUS</v>
          </cell>
          <cell r="E332" t="str">
            <v>OTHER FINANCIAL INSTITUTIONS</v>
          </cell>
        </row>
        <row r="333">
          <cell r="A333" t="str">
            <v>500311</v>
          </cell>
          <cell r="B333" t="str">
            <v>CKLB INTERNATIONAL TRUSTEES LT</v>
          </cell>
          <cell r="C333" t="str">
            <v>GBC1</v>
          </cell>
          <cell r="D333" t="str">
            <v>MAURITIUS</v>
          </cell>
          <cell r="E333" t="str">
            <v>OTHER FINANCIAL INSTITUTIONS</v>
          </cell>
        </row>
        <row r="334">
          <cell r="A334" t="str">
            <v>500312</v>
          </cell>
          <cell r="B334" t="str">
            <v>MRS BILKISS MOORAD</v>
          </cell>
          <cell r="C334" t="str">
            <v>P</v>
          </cell>
          <cell r="D334" t="str">
            <v>BOTSWANA</v>
          </cell>
          <cell r="E334" t="str">
            <v>OTHER ADVANCES</v>
          </cell>
        </row>
        <row r="335">
          <cell r="A335" t="str">
            <v>500313</v>
          </cell>
          <cell r="B335" t="str">
            <v>CAPITAL AFRICA WORLDWIDE LTD</v>
          </cell>
          <cell r="C335" t="str">
            <v>GBC1</v>
          </cell>
          <cell r="D335" t="str">
            <v>MAURITIUS</v>
          </cell>
          <cell r="E335" t="str">
            <v>OTHER FINANCIAL INSTITUTIONS</v>
          </cell>
        </row>
        <row r="336">
          <cell r="A336" t="str">
            <v>500314</v>
          </cell>
          <cell r="B336" t="str">
            <v>SNBDC LIMITED</v>
          </cell>
          <cell r="C336" t="str">
            <v>GBC1</v>
          </cell>
          <cell r="D336" t="str">
            <v>MAURITIUS</v>
          </cell>
          <cell r="E336" t="str">
            <v>OTHER FINANCIAL INSTITUTIONS</v>
          </cell>
        </row>
        <row r="337">
          <cell r="A337" t="str">
            <v>500315</v>
          </cell>
          <cell r="B337" t="str">
            <v>GLOBAL GOODRICH CONTROL S.H LT</v>
          </cell>
          <cell r="C337" t="str">
            <v>GBC1</v>
          </cell>
          <cell r="D337" t="str">
            <v>MAURITIUS</v>
          </cell>
          <cell r="E337" t="str">
            <v>OTHER FINANCIAL INSTITUTIONS</v>
          </cell>
        </row>
        <row r="338">
          <cell r="A338" t="str">
            <v>500316</v>
          </cell>
          <cell r="B338" t="str">
            <v>MASCAREIGNES I ENGINEERING LTD</v>
          </cell>
          <cell r="C338" t="str">
            <v>GBC2</v>
          </cell>
          <cell r="D338" t="str">
            <v>MAURITIUS</v>
          </cell>
          <cell r="E338" t="str">
            <v>OTHER FINANCIAL INSTITUTIONS</v>
          </cell>
        </row>
        <row r="339">
          <cell r="A339" t="str">
            <v>500317</v>
          </cell>
          <cell r="B339" t="str">
            <v>*KEY_ERR</v>
          </cell>
          <cell r="D339" t="str">
            <v>*KEY_ERR</v>
          </cell>
          <cell r="E339" t="str">
            <v>*KEY_ERR</v>
          </cell>
        </row>
        <row r="340">
          <cell r="A340" t="str">
            <v>500318</v>
          </cell>
          <cell r="B340" t="str">
            <v>*KEY_ERR</v>
          </cell>
          <cell r="D340" t="str">
            <v>*KEY_ERR</v>
          </cell>
          <cell r="E340" t="str">
            <v>*KEY_ERR</v>
          </cell>
        </row>
        <row r="341">
          <cell r="A341" t="str">
            <v>500319</v>
          </cell>
          <cell r="B341" t="str">
            <v>FIRST DATA(MTIUS)HLDG CO.</v>
          </cell>
          <cell r="C341" t="str">
            <v>GBC1</v>
          </cell>
          <cell r="D341" t="str">
            <v>MAURITIUS</v>
          </cell>
          <cell r="E341" t="str">
            <v>OTHER FINANCIAL INSTITUTIONS</v>
          </cell>
        </row>
        <row r="342">
          <cell r="A342" t="str">
            <v>500320</v>
          </cell>
          <cell r="B342" t="str">
            <v>BROUGHTON INVESTMENTS LTD</v>
          </cell>
          <cell r="C342" t="str">
            <v>GBC1</v>
          </cell>
          <cell r="D342" t="str">
            <v>MAURITIUS</v>
          </cell>
          <cell r="E342" t="str">
            <v>OTHER FINANCIAL INSTITUTIONS</v>
          </cell>
        </row>
        <row r="343">
          <cell r="A343" t="str">
            <v>500321</v>
          </cell>
          <cell r="B343" t="str">
            <v>*KEY_ERR</v>
          </cell>
          <cell r="D343" t="str">
            <v>*KEY_ERR</v>
          </cell>
          <cell r="E343" t="str">
            <v>*KEY_ERR</v>
          </cell>
        </row>
        <row r="344">
          <cell r="A344" t="str">
            <v>500322</v>
          </cell>
          <cell r="B344" t="str">
            <v>TMS GROUP LTD</v>
          </cell>
          <cell r="C344" t="str">
            <v>GBC1</v>
          </cell>
          <cell r="D344" t="str">
            <v>MAURITIUS</v>
          </cell>
          <cell r="E344" t="str">
            <v>OTHER FINANCIAL INSTITUTIONS</v>
          </cell>
        </row>
        <row r="345">
          <cell r="A345" t="str">
            <v>500323</v>
          </cell>
          <cell r="B345" t="str">
            <v>MRS MUNIRA MAHOMED</v>
          </cell>
          <cell r="C345" t="str">
            <v>P</v>
          </cell>
          <cell r="D345" t="str">
            <v>BOTSWANA</v>
          </cell>
          <cell r="E345" t="str">
            <v>OTHER ADVANCES</v>
          </cell>
        </row>
        <row r="346">
          <cell r="A346" t="str">
            <v>500324</v>
          </cell>
          <cell r="B346" t="str">
            <v>BL TRSUTEES (MAURITIUS) LTD</v>
          </cell>
          <cell r="C346" t="str">
            <v>GBC1</v>
          </cell>
          <cell r="D346" t="str">
            <v>MAURITIUS</v>
          </cell>
          <cell r="E346" t="str">
            <v>OTHER FINANCIAL INSTITUTIONS</v>
          </cell>
        </row>
        <row r="347">
          <cell r="A347" t="str">
            <v>500325</v>
          </cell>
          <cell r="B347" t="str">
            <v>TRIPLE M INVESTMENTS LTD</v>
          </cell>
          <cell r="C347" t="str">
            <v>GBC1</v>
          </cell>
          <cell r="D347" t="str">
            <v>MAURITIUS</v>
          </cell>
          <cell r="E347" t="str">
            <v>OTHER FINANCIAL INSTITUTIONS</v>
          </cell>
        </row>
        <row r="348">
          <cell r="A348" t="str">
            <v>500326</v>
          </cell>
          <cell r="B348" t="str">
            <v>ZODIAC ADV AND CONS SERVICES</v>
          </cell>
          <cell r="C348" t="str">
            <v>F</v>
          </cell>
          <cell r="D348" t="str">
            <v>BRITISH VIRGIN ISLANDS</v>
          </cell>
          <cell r="E348" t="str">
            <v>OTHER FINANCIAL INSTITUTIONS</v>
          </cell>
        </row>
        <row r="349">
          <cell r="A349" t="str">
            <v>500327</v>
          </cell>
          <cell r="B349" t="str">
            <v>QUAN CONSULT LTD</v>
          </cell>
          <cell r="C349" t="str">
            <v>GBC2</v>
          </cell>
          <cell r="D349" t="str">
            <v>MAURITIUS</v>
          </cell>
          <cell r="E349" t="str">
            <v>OTHER FINANCIAL INSTITUTIONS</v>
          </cell>
        </row>
        <row r="350">
          <cell r="A350" t="str">
            <v>500328</v>
          </cell>
          <cell r="B350" t="str">
            <v>G &amp; C CORPORATION</v>
          </cell>
          <cell r="C350" t="str">
            <v>GBC1</v>
          </cell>
          <cell r="D350" t="str">
            <v>MAURITIUS</v>
          </cell>
          <cell r="E350" t="str">
            <v>OTHER FINANCIAL INSTITUTIONS</v>
          </cell>
        </row>
        <row r="351">
          <cell r="A351" t="str">
            <v>500329</v>
          </cell>
          <cell r="B351" t="str">
            <v>ANSET AFRICA LTD</v>
          </cell>
          <cell r="D351" t="str">
            <v>Coding Error</v>
          </cell>
          <cell r="E351" t="str">
            <v>Coding Error</v>
          </cell>
        </row>
        <row r="352">
          <cell r="A352" t="str">
            <v>500330</v>
          </cell>
          <cell r="B352" t="str">
            <v>LUMINOR INSURANCE SETTLEMENT</v>
          </cell>
          <cell r="C352" t="str">
            <v>OT</v>
          </cell>
          <cell r="D352" t="str">
            <v>MAURITIUS</v>
          </cell>
          <cell r="E352" t="str">
            <v>OTHER FINANCIAL INSTITUTIONS</v>
          </cell>
        </row>
        <row r="353">
          <cell r="A353" t="str">
            <v>500331</v>
          </cell>
          <cell r="B353" t="str">
            <v>*KEY_ERR</v>
          </cell>
          <cell r="D353" t="str">
            <v>*KEY_ERR</v>
          </cell>
          <cell r="E353" t="str">
            <v>*KEY_ERR</v>
          </cell>
        </row>
        <row r="354">
          <cell r="A354" t="str">
            <v>500332</v>
          </cell>
          <cell r="B354" t="str">
            <v>*KEY_ERR</v>
          </cell>
          <cell r="D354" t="str">
            <v>*KEY_ERR</v>
          </cell>
          <cell r="E354" t="str">
            <v>*KEY_ERR</v>
          </cell>
        </row>
        <row r="355">
          <cell r="A355" t="str">
            <v>500333</v>
          </cell>
          <cell r="B355" t="str">
            <v>*KEY_ERR</v>
          </cell>
          <cell r="D355" t="str">
            <v>*KEY_ERR</v>
          </cell>
          <cell r="E355" t="str">
            <v>*KEY_ERR</v>
          </cell>
        </row>
        <row r="356">
          <cell r="A356" t="str">
            <v>500334</v>
          </cell>
          <cell r="B356" t="str">
            <v>METAL PACKAGING CO LIMITED</v>
          </cell>
          <cell r="C356" t="str">
            <v>L</v>
          </cell>
          <cell r="D356" t="str">
            <v>MAURITIUS</v>
          </cell>
          <cell r="E356" t="str">
            <v>OTHER FINANCIAL INSTITUTIONS</v>
          </cell>
        </row>
        <row r="357">
          <cell r="A357" t="str">
            <v>500335</v>
          </cell>
          <cell r="B357" t="str">
            <v>CAMBRIDGE SERVICES LTD</v>
          </cell>
          <cell r="C357" t="str">
            <v>GBC2</v>
          </cell>
          <cell r="D357" t="str">
            <v>MAURITIUS</v>
          </cell>
          <cell r="E357" t="str">
            <v>OTHER FINANCIAL INSTITUTIONS</v>
          </cell>
        </row>
        <row r="358">
          <cell r="A358" t="str">
            <v>500336</v>
          </cell>
          <cell r="B358" t="str">
            <v>XATON LIMITED</v>
          </cell>
          <cell r="C358" t="str">
            <v>GBC1</v>
          </cell>
          <cell r="D358" t="str">
            <v>MAURITIUS</v>
          </cell>
          <cell r="E358" t="str">
            <v>OTHER FINANCIAL INSTITUTIONS</v>
          </cell>
        </row>
        <row r="359">
          <cell r="A359" t="str">
            <v>500337</v>
          </cell>
          <cell r="B359" t="str">
            <v>*KEY_ERR</v>
          </cell>
          <cell r="D359" t="str">
            <v>*KEY_ERR</v>
          </cell>
          <cell r="E359" t="str">
            <v>*KEY_ERR</v>
          </cell>
        </row>
        <row r="360">
          <cell r="A360" t="str">
            <v>500338</v>
          </cell>
          <cell r="B360" t="str">
            <v>*KEY_ERR</v>
          </cell>
          <cell r="D360" t="str">
            <v>*KEY_ERR</v>
          </cell>
          <cell r="E360" t="str">
            <v>*KEY_ERR</v>
          </cell>
        </row>
        <row r="361">
          <cell r="A361" t="str">
            <v>500339</v>
          </cell>
          <cell r="B361" t="str">
            <v>MR STEPHEN AND MRS K.PETERS</v>
          </cell>
          <cell r="C361" t="str">
            <v>P</v>
          </cell>
          <cell r="D361" t="str">
            <v>SOUTH AFRICA</v>
          </cell>
          <cell r="E361" t="str">
            <v>OTHER ADVANCES</v>
          </cell>
        </row>
        <row r="362">
          <cell r="A362" t="str">
            <v>500340</v>
          </cell>
          <cell r="B362" t="str">
            <v>GLENCORE COAL(MTIUS)LIMITED</v>
          </cell>
          <cell r="C362" t="str">
            <v>GBC1</v>
          </cell>
          <cell r="D362" t="str">
            <v>MAURITIUS</v>
          </cell>
          <cell r="E362" t="str">
            <v>OTHER FINANCIAL INSTITUTIONS</v>
          </cell>
        </row>
        <row r="363">
          <cell r="A363" t="str">
            <v>500341</v>
          </cell>
          <cell r="B363" t="str">
            <v>HERTLEY BRENT INTERNATIONAL</v>
          </cell>
          <cell r="C363" t="str">
            <v>GBC2</v>
          </cell>
          <cell r="D363" t="str">
            <v>MAURITIUS</v>
          </cell>
          <cell r="E363" t="str">
            <v>OTHER FINANCIAL INSTITUTIONS</v>
          </cell>
        </row>
        <row r="364">
          <cell r="A364" t="str">
            <v>500342</v>
          </cell>
          <cell r="B364" t="str">
            <v>CROY MANAGEMENT LIMITED</v>
          </cell>
          <cell r="C364" t="str">
            <v>GBC2</v>
          </cell>
          <cell r="D364" t="str">
            <v>MAURITIUS</v>
          </cell>
          <cell r="E364" t="str">
            <v>OTHER FINANCIAL INSTITUTIONS</v>
          </cell>
        </row>
        <row r="365">
          <cell r="A365" t="str">
            <v>500343</v>
          </cell>
          <cell r="B365" t="str">
            <v>DINARD TRUSTEES LIMITED</v>
          </cell>
          <cell r="C365" t="str">
            <v>GBC1</v>
          </cell>
          <cell r="D365" t="str">
            <v>MAURITIUS</v>
          </cell>
          <cell r="E365" t="str">
            <v>OTHER FINANCIAL INSTITUTIONS</v>
          </cell>
        </row>
        <row r="366">
          <cell r="A366" t="str">
            <v>500344</v>
          </cell>
          <cell r="B366" t="str">
            <v>STEWARDS (INTERNATIONAL) LTD</v>
          </cell>
          <cell r="C366" t="str">
            <v>GBC1</v>
          </cell>
          <cell r="D366" t="str">
            <v>MAURITIUS</v>
          </cell>
          <cell r="E366" t="str">
            <v>OTHER FINANCIAL INSTITUTIONS</v>
          </cell>
        </row>
        <row r="367">
          <cell r="A367" t="str">
            <v>500345</v>
          </cell>
          <cell r="B367" t="str">
            <v>INDIAN &amp; PACIFIC OCEANS F.T LT</v>
          </cell>
          <cell r="C367" t="str">
            <v>GBC2</v>
          </cell>
          <cell r="D367" t="str">
            <v>MAURITIUS</v>
          </cell>
          <cell r="E367" t="str">
            <v>OTHER FINANCIAL INSTITUTIONS</v>
          </cell>
        </row>
        <row r="368">
          <cell r="A368" t="str">
            <v>500346</v>
          </cell>
          <cell r="B368" t="str">
            <v>MR M AND MRS J HORNBY</v>
          </cell>
          <cell r="C368" t="str">
            <v>P</v>
          </cell>
          <cell r="D368" t="str">
            <v>SOUTH AFRICA</v>
          </cell>
          <cell r="E368" t="str">
            <v>OTHER ADVANCES</v>
          </cell>
        </row>
        <row r="369">
          <cell r="A369" t="str">
            <v>500347</v>
          </cell>
          <cell r="B369" t="str">
            <v>MIC 1 LIMITED</v>
          </cell>
          <cell r="C369" t="str">
            <v>GBC2</v>
          </cell>
          <cell r="D369" t="str">
            <v>MAURITIUS</v>
          </cell>
          <cell r="E369" t="str">
            <v>OTHER FINANCIAL INSTITUTIONS</v>
          </cell>
        </row>
        <row r="370">
          <cell r="A370" t="str">
            <v>500348</v>
          </cell>
          <cell r="B370" t="str">
            <v>PEG LIMITED</v>
          </cell>
          <cell r="C370" t="str">
            <v>GBC2</v>
          </cell>
          <cell r="D370" t="str">
            <v>MAURITIUS</v>
          </cell>
          <cell r="E370" t="str">
            <v>OTHER FINANCIAL INSTITUTIONS</v>
          </cell>
        </row>
        <row r="371">
          <cell r="A371" t="str">
            <v>500349</v>
          </cell>
          <cell r="B371" t="str">
            <v>MR R.C &amp; MRS MAXINE A.WICKS</v>
          </cell>
          <cell r="C371" t="str">
            <v>P</v>
          </cell>
          <cell r="D371" t="str">
            <v>SOUTH AFRICA</v>
          </cell>
          <cell r="E371" t="str">
            <v>OTHER ADVANCES</v>
          </cell>
        </row>
        <row r="372">
          <cell r="A372" t="str">
            <v>500350</v>
          </cell>
          <cell r="B372" t="str">
            <v>MR R M AND MRS K A JAMIESON</v>
          </cell>
          <cell r="C372" t="str">
            <v>P</v>
          </cell>
          <cell r="D372" t="str">
            <v>EIRE</v>
          </cell>
          <cell r="E372" t="str">
            <v>OTHER ADVANCES</v>
          </cell>
        </row>
        <row r="373">
          <cell r="A373" t="str">
            <v>500351</v>
          </cell>
          <cell r="B373" t="str">
            <v>GAP HOLDINGS PLC</v>
          </cell>
          <cell r="C373" t="str">
            <v>F</v>
          </cell>
          <cell r="D373" t="str">
            <v>BRITISH VIRGIN ISLANDS</v>
          </cell>
          <cell r="E373" t="str">
            <v>OTHER FINANCIAL INSTITUTIONS</v>
          </cell>
        </row>
        <row r="374">
          <cell r="A374" t="str">
            <v>500352</v>
          </cell>
          <cell r="B374" t="str">
            <v>STEWARDS (INTL) LTD-CLIENTS'AC</v>
          </cell>
          <cell r="C374" t="str">
            <v>GBC1</v>
          </cell>
          <cell r="D374" t="str">
            <v>Coding Error</v>
          </cell>
          <cell r="E374" t="str">
            <v>Coding Error</v>
          </cell>
        </row>
        <row r="375">
          <cell r="A375" t="str">
            <v>500353</v>
          </cell>
          <cell r="B375" t="str">
            <v>*KEY_ERR</v>
          </cell>
          <cell r="D375" t="str">
            <v>*KEY_ERR</v>
          </cell>
          <cell r="E375" t="str">
            <v>*KEY_ERR</v>
          </cell>
        </row>
        <row r="376">
          <cell r="A376" t="str">
            <v>500354</v>
          </cell>
          <cell r="B376" t="str">
            <v>MIC 3 LIMITED</v>
          </cell>
          <cell r="C376" t="str">
            <v>GBC2</v>
          </cell>
          <cell r="D376" t="str">
            <v>MAURITIUS</v>
          </cell>
          <cell r="E376" t="str">
            <v>OTHER FINANCIAL INSTITUTIONS</v>
          </cell>
        </row>
        <row r="377">
          <cell r="A377" t="str">
            <v>500355</v>
          </cell>
          <cell r="B377" t="str">
            <v>MRS VALERIE DAWN METCALFE</v>
          </cell>
          <cell r="C377" t="str">
            <v>P</v>
          </cell>
          <cell r="D377" t="str">
            <v>SOUTH AFRICA</v>
          </cell>
          <cell r="E377" t="str">
            <v>OTHER ADVANCES</v>
          </cell>
        </row>
        <row r="378">
          <cell r="A378" t="str">
            <v>500356</v>
          </cell>
          <cell r="B378" t="str">
            <v>MIC 4 LIMITED</v>
          </cell>
          <cell r="C378" t="str">
            <v>GBC2</v>
          </cell>
          <cell r="D378" t="str">
            <v>MAURITIUS</v>
          </cell>
          <cell r="E378" t="str">
            <v>OTHER FINANCIAL INSTITUTIONS</v>
          </cell>
        </row>
        <row r="379">
          <cell r="A379" t="str">
            <v>500357</v>
          </cell>
          <cell r="B379" t="str">
            <v>MIC 5 LIMITED</v>
          </cell>
          <cell r="C379" t="str">
            <v>GBC2</v>
          </cell>
          <cell r="D379" t="str">
            <v>MAURITIUS</v>
          </cell>
          <cell r="E379" t="str">
            <v>OTHER FINANCIAL INSTITUTIONS</v>
          </cell>
        </row>
        <row r="380">
          <cell r="A380" t="str">
            <v>500358</v>
          </cell>
          <cell r="B380" t="str">
            <v>MIC 2 LIMITED</v>
          </cell>
          <cell r="C380" t="str">
            <v>GBC2</v>
          </cell>
          <cell r="D380" t="str">
            <v>MAURITIUS</v>
          </cell>
          <cell r="E380" t="str">
            <v>OTHER FINANCIAL INSTITUTIONS</v>
          </cell>
        </row>
        <row r="381">
          <cell r="A381" t="str">
            <v>500359</v>
          </cell>
          <cell r="B381" t="str">
            <v>MIC 9 LIMITED</v>
          </cell>
          <cell r="C381" t="str">
            <v>GBC2</v>
          </cell>
          <cell r="D381" t="str">
            <v>MAURITIUS</v>
          </cell>
          <cell r="E381" t="str">
            <v>OTHER FINANCIAL INSTITUTIONS</v>
          </cell>
        </row>
        <row r="382">
          <cell r="A382" t="str">
            <v>500360</v>
          </cell>
          <cell r="B382" t="str">
            <v>BL TRUSTEES (MAURITIUS) LTD</v>
          </cell>
          <cell r="C382" t="str">
            <v>GBC1</v>
          </cell>
          <cell r="D382" t="str">
            <v>MAURITIUS</v>
          </cell>
          <cell r="E382" t="str">
            <v>OTHER FINANCIAL INSTITUTIONS</v>
          </cell>
        </row>
        <row r="383">
          <cell r="A383" t="str">
            <v>500361</v>
          </cell>
          <cell r="B383" t="str">
            <v>*KEY_ERR</v>
          </cell>
          <cell r="D383" t="str">
            <v>*KEY_ERR</v>
          </cell>
          <cell r="E383" t="str">
            <v>*KEY_ERR</v>
          </cell>
        </row>
        <row r="384">
          <cell r="A384" t="str">
            <v>500362</v>
          </cell>
          <cell r="B384" t="str">
            <v>M/S HUINCK DOMINIQUE A.K</v>
          </cell>
          <cell r="C384" t="str">
            <v>P</v>
          </cell>
          <cell r="D384" t="str">
            <v>NETHERLANDS</v>
          </cell>
          <cell r="E384" t="str">
            <v>OTHER ADVANCES</v>
          </cell>
        </row>
        <row r="385">
          <cell r="A385" t="str">
            <v>500363</v>
          </cell>
          <cell r="B385" t="str">
            <v>MR HUINCK VINCENT W.LODEWIJK</v>
          </cell>
          <cell r="C385" t="str">
            <v>P</v>
          </cell>
          <cell r="D385" t="str">
            <v>NETHERLANDS</v>
          </cell>
          <cell r="E385" t="str">
            <v>OTHER ADVANCES</v>
          </cell>
        </row>
        <row r="386">
          <cell r="A386" t="str">
            <v>500364</v>
          </cell>
          <cell r="B386" t="str">
            <v>THE LAETANS CORPORATION</v>
          </cell>
          <cell r="D386" t="str">
            <v>MAURITIUS</v>
          </cell>
          <cell r="E386" t="str">
            <v>OTHER FINANCIAL INSTITUTIONS</v>
          </cell>
        </row>
        <row r="387">
          <cell r="A387" t="str">
            <v>500365</v>
          </cell>
          <cell r="B387" t="str">
            <v>*KEY_ERR</v>
          </cell>
          <cell r="D387" t="str">
            <v>*KEY_ERR</v>
          </cell>
          <cell r="E387" t="str">
            <v>*KEY_ERR</v>
          </cell>
        </row>
        <row r="388">
          <cell r="A388" t="str">
            <v>500366</v>
          </cell>
          <cell r="B388" t="str">
            <v>ITL TTEE FOR THE MTIUS WATER T</v>
          </cell>
          <cell r="C388" t="str">
            <v>OT</v>
          </cell>
          <cell r="D388" t="str">
            <v>MAURITIUS</v>
          </cell>
          <cell r="E388" t="str">
            <v>OTHER FINANCIAL INSTITUTIONS</v>
          </cell>
        </row>
        <row r="389">
          <cell r="A389" t="str">
            <v>500367</v>
          </cell>
          <cell r="B389" t="str">
            <v>FT CAPITAL LIMITED</v>
          </cell>
          <cell r="C389" t="str">
            <v>GBC1</v>
          </cell>
          <cell r="D389" t="str">
            <v>MAURITIUS</v>
          </cell>
          <cell r="E389" t="str">
            <v>OTHER FINANCIAL INSTITUTIONS</v>
          </cell>
        </row>
        <row r="390">
          <cell r="A390" t="str">
            <v>500368</v>
          </cell>
          <cell r="B390" t="str">
            <v>FEDERAL TRUST(MAURITIUS)LTD</v>
          </cell>
          <cell r="C390" t="str">
            <v>M</v>
          </cell>
          <cell r="D390" t="str">
            <v>MAURITIUS</v>
          </cell>
          <cell r="E390" t="str">
            <v>OTHER FINANCIAL INSTITUTIONS</v>
          </cell>
        </row>
        <row r="391">
          <cell r="A391" t="str">
            <v>500369</v>
          </cell>
          <cell r="B391" t="str">
            <v>*KEY_ERR</v>
          </cell>
          <cell r="D391" t="str">
            <v>*KEY_ERR</v>
          </cell>
          <cell r="E391" t="str">
            <v>*KEY_ERR</v>
          </cell>
        </row>
        <row r="392">
          <cell r="A392" t="str">
            <v>500370</v>
          </cell>
          <cell r="B392" t="str">
            <v>MR HUINCK PHILIPPE H.JAN</v>
          </cell>
          <cell r="C392" t="str">
            <v>P</v>
          </cell>
          <cell r="D392" t="str">
            <v>SINGAPORE</v>
          </cell>
          <cell r="E392" t="str">
            <v>OTHER ADVANCES</v>
          </cell>
        </row>
        <row r="393">
          <cell r="A393" t="str">
            <v>500371</v>
          </cell>
          <cell r="B393" t="str">
            <v>MICHAEL MOORS SETTLEMENT</v>
          </cell>
          <cell r="C393" t="str">
            <v>OT</v>
          </cell>
          <cell r="D393" t="str">
            <v>MAURITIUS</v>
          </cell>
          <cell r="E393" t="str">
            <v>OTHER FINANCIAL INSTITUTIONS</v>
          </cell>
        </row>
        <row r="394">
          <cell r="A394" t="str">
            <v>500372</v>
          </cell>
          <cell r="B394" t="str">
            <v>SHINGI  INVESTMENTS</v>
          </cell>
          <cell r="C394" t="str">
            <v>GBC2</v>
          </cell>
          <cell r="D394" t="str">
            <v>MAURITIUS</v>
          </cell>
          <cell r="E394" t="str">
            <v>OTHER FINANCIAL INSTITUTIONS</v>
          </cell>
        </row>
        <row r="395">
          <cell r="A395" t="str">
            <v>500373</v>
          </cell>
          <cell r="B395" t="str">
            <v>PAKALY INVESTMENTS LIMITED</v>
          </cell>
          <cell r="D395" t="str">
            <v>MAURITIUS</v>
          </cell>
          <cell r="E395" t="str">
            <v>OTHER FINANCIAL INSTITUTIONS</v>
          </cell>
        </row>
        <row r="396">
          <cell r="A396" t="str">
            <v>500374</v>
          </cell>
          <cell r="B396" t="str">
            <v>FEDERAL FIN.(MTIUS)LTD-ESCROW</v>
          </cell>
          <cell r="C396" t="str">
            <v>GBC1</v>
          </cell>
          <cell r="D396" t="str">
            <v>MAURITIUS</v>
          </cell>
          <cell r="E396" t="str">
            <v>OTHER FINANCIAL INSTITUTIONS</v>
          </cell>
        </row>
        <row r="397">
          <cell r="A397" t="str">
            <v>500375</v>
          </cell>
          <cell r="B397" t="str">
            <v>DR LEON ALEXANDRE &amp; MRS DUMAS</v>
          </cell>
          <cell r="C397" t="str">
            <v>P</v>
          </cell>
          <cell r="D397" t="str">
            <v>SOUTH AFRICA</v>
          </cell>
          <cell r="E397" t="str">
            <v>OTHER ADVANCES</v>
          </cell>
        </row>
        <row r="398">
          <cell r="A398" t="str">
            <v>500376</v>
          </cell>
          <cell r="B398" t="str">
            <v>LUDOCA LIMITED</v>
          </cell>
          <cell r="C398" t="str">
            <v>GBC1</v>
          </cell>
          <cell r="D398" t="str">
            <v>MAURITIUS</v>
          </cell>
          <cell r="E398" t="str">
            <v>OTHER FINANCIAL INSTITUTIONS</v>
          </cell>
        </row>
        <row r="399">
          <cell r="A399" t="str">
            <v>500377</v>
          </cell>
          <cell r="B399" t="str">
            <v>CIEL DE CHINE LTD</v>
          </cell>
          <cell r="C399" t="str">
            <v>GBC2</v>
          </cell>
          <cell r="D399" t="str">
            <v>MAURITIUS</v>
          </cell>
          <cell r="E399" t="str">
            <v>OTHER FINANCIAL INSTITUTIONS</v>
          </cell>
        </row>
        <row r="400">
          <cell r="A400" t="str">
            <v>500378</v>
          </cell>
          <cell r="B400" t="str">
            <v>FLEXIBREAKS INL(HOLDINGS)LTD</v>
          </cell>
          <cell r="C400" t="str">
            <v>GBC2</v>
          </cell>
          <cell r="D400" t="str">
            <v>MAURITIUS</v>
          </cell>
          <cell r="E400" t="str">
            <v>OTHER FINANCIAL INSTITUTIONS</v>
          </cell>
        </row>
        <row r="401">
          <cell r="A401" t="str">
            <v>500379</v>
          </cell>
          <cell r="B401" t="str">
            <v>STEWART INTL (HOLDINGS)LTD</v>
          </cell>
          <cell r="C401" t="str">
            <v>GBC2</v>
          </cell>
          <cell r="D401" t="str">
            <v>MAURITIUS</v>
          </cell>
          <cell r="E401" t="str">
            <v>OTHER FINANCIAL INSTITUTIONS</v>
          </cell>
        </row>
        <row r="402">
          <cell r="A402" t="str">
            <v>500380</v>
          </cell>
          <cell r="B402" t="str">
            <v>ART CONSULTANTS LIMITED.</v>
          </cell>
          <cell r="C402" t="str">
            <v>GBC2</v>
          </cell>
          <cell r="D402" t="str">
            <v>MAURITIUS</v>
          </cell>
          <cell r="E402" t="str">
            <v>OTHER FINANCIAL INSTITUTIONS</v>
          </cell>
        </row>
        <row r="403">
          <cell r="A403" t="str">
            <v>500381</v>
          </cell>
          <cell r="B403" t="str">
            <v>WYDAH INTERNATIONAL INV. LTD</v>
          </cell>
          <cell r="C403" t="str">
            <v>GBC2</v>
          </cell>
          <cell r="D403" t="str">
            <v>MAURITIUS</v>
          </cell>
          <cell r="E403" t="str">
            <v>OTHER FINANCIAL INSTITUTIONS</v>
          </cell>
        </row>
        <row r="404">
          <cell r="A404" t="str">
            <v>500382</v>
          </cell>
          <cell r="B404" t="str">
            <v>*KEY_ERR</v>
          </cell>
          <cell r="D404" t="str">
            <v>*KEY_ERR</v>
          </cell>
          <cell r="E404" t="str">
            <v>*KEY_ERR</v>
          </cell>
        </row>
        <row r="405">
          <cell r="A405" t="str">
            <v>500383</v>
          </cell>
          <cell r="B405" t="str">
            <v>MR HARRY BENTEL</v>
          </cell>
          <cell r="C405" t="str">
            <v>P</v>
          </cell>
          <cell r="D405" t="str">
            <v>SOUTH AFRICA</v>
          </cell>
          <cell r="E405" t="str">
            <v>OTHER ADVANCES</v>
          </cell>
        </row>
        <row r="406">
          <cell r="A406" t="str">
            <v>500384</v>
          </cell>
          <cell r="B406" t="str">
            <v>*KEY_ERR</v>
          </cell>
          <cell r="D406" t="str">
            <v>*KEY_ERR</v>
          </cell>
          <cell r="E406" t="str">
            <v>*KEY_ERR</v>
          </cell>
        </row>
        <row r="407">
          <cell r="A407" t="str">
            <v>500385</v>
          </cell>
          <cell r="B407" t="str">
            <v>MIC 6 LIMITED</v>
          </cell>
          <cell r="C407" t="str">
            <v>GBc2</v>
          </cell>
          <cell r="D407" t="str">
            <v>MAURITIUS</v>
          </cell>
          <cell r="E407" t="str">
            <v>OTHER FINANCIAL INSTITUTIONS</v>
          </cell>
        </row>
        <row r="408">
          <cell r="A408" t="str">
            <v>500386</v>
          </cell>
          <cell r="B408" t="str">
            <v>LUCRE INTL TRUSTEE-INCOME AC</v>
          </cell>
          <cell r="C408" t="str">
            <v>M</v>
          </cell>
          <cell r="D408" t="str">
            <v>MAURITIUS</v>
          </cell>
          <cell r="E408" t="str">
            <v>OTHER FINANCIAL INSTITUTIONS</v>
          </cell>
        </row>
        <row r="409">
          <cell r="A409" t="str">
            <v>500387</v>
          </cell>
          <cell r="B409" t="str">
            <v>LUCRE INTL TRUSTEE CO. LTD</v>
          </cell>
          <cell r="C409" t="str">
            <v>M</v>
          </cell>
          <cell r="D409" t="str">
            <v>MAURITIUS</v>
          </cell>
          <cell r="E409" t="str">
            <v>OTHER FINANCIAL INSTITUTIONS</v>
          </cell>
        </row>
        <row r="410">
          <cell r="A410" t="str">
            <v>500388</v>
          </cell>
          <cell r="B410" t="str">
            <v>MIC 7 LIMITED</v>
          </cell>
          <cell r="C410" t="str">
            <v>GBC2</v>
          </cell>
          <cell r="D410" t="str">
            <v>MAURITIUS</v>
          </cell>
          <cell r="E410" t="str">
            <v>OTHER FINANCIAL INSTITUTIONS</v>
          </cell>
        </row>
        <row r="411">
          <cell r="A411" t="str">
            <v>500389</v>
          </cell>
          <cell r="B411" t="str">
            <v>SINTEX OVERSEAS(MTIUS)LTD</v>
          </cell>
          <cell r="C411" t="str">
            <v>GBC1</v>
          </cell>
          <cell r="D411" t="str">
            <v>MAURITIUS</v>
          </cell>
          <cell r="E411" t="str">
            <v>OTHER FINANCIAL INSTITUTIONS</v>
          </cell>
        </row>
        <row r="412">
          <cell r="A412" t="str">
            <v>500390</v>
          </cell>
          <cell r="B412" t="str">
            <v>BL TRUSTEES LIMITED</v>
          </cell>
          <cell r="C412" t="str">
            <v>OT</v>
          </cell>
          <cell r="D412" t="str">
            <v>MAURITIUS</v>
          </cell>
          <cell r="E412" t="str">
            <v>OTHER FINANCIAL INSTITUTIONS</v>
          </cell>
        </row>
        <row r="413">
          <cell r="A413" t="str">
            <v>500391</v>
          </cell>
          <cell r="B413" t="str">
            <v>FC TECHNOLOGIES</v>
          </cell>
          <cell r="C413" t="str">
            <v>GBC2</v>
          </cell>
          <cell r="D413" t="str">
            <v>MAURITIUS</v>
          </cell>
          <cell r="E413" t="str">
            <v>OTHER FINANCIAL INSTITUTIONS</v>
          </cell>
        </row>
        <row r="414">
          <cell r="A414" t="str">
            <v>500392</v>
          </cell>
          <cell r="B414" t="str">
            <v>*KEY_ERR</v>
          </cell>
          <cell r="D414" t="str">
            <v>*KEY_ERR</v>
          </cell>
          <cell r="E414" t="str">
            <v>*KEY_ERR</v>
          </cell>
        </row>
        <row r="415">
          <cell r="A415" t="str">
            <v>500393</v>
          </cell>
          <cell r="B415" t="str">
            <v>*KEY_ERR</v>
          </cell>
          <cell r="D415" t="str">
            <v>*KEY_ERR</v>
          </cell>
          <cell r="E415" t="str">
            <v>*KEY_ERR</v>
          </cell>
        </row>
        <row r="416">
          <cell r="A416" t="str">
            <v>500394</v>
          </cell>
          <cell r="B416" t="str">
            <v>ALPHA RECOVERY OPERATIONS LTD</v>
          </cell>
          <cell r="D416" t="str">
            <v>MAURITIUS</v>
          </cell>
          <cell r="E416" t="str">
            <v>OTHER FINANCIAL INSTITUTIONS</v>
          </cell>
        </row>
        <row r="417">
          <cell r="A417" t="str">
            <v>500395</v>
          </cell>
          <cell r="B417" t="str">
            <v>OMEGA RECOVERY OPERATIONS LTD</v>
          </cell>
          <cell r="C417" t="str">
            <v>GBC1</v>
          </cell>
          <cell r="D417" t="str">
            <v>MAURITIUS</v>
          </cell>
          <cell r="E417" t="str">
            <v>OTHER FINANCIAL INSTITUTIONS</v>
          </cell>
        </row>
        <row r="418">
          <cell r="A418" t="str">
            <v>500396</v>
          </cell>
          <cell r="B418" t="str">
            <v>ALPHA RECOVERY HOLDINGS LTD</v>
          </cell>
          <cell r="D418" t="str">
            <v>MAURITIUS</v>
          </cell>
          <cell r="E418" t="str">
            <v>OTHER FINANCIAL INSTITUTIONS</v>
          </cell>
        </row>
        <row r="419">
          <cell r="A419" t="str">
            <v>500397</v>
          </cell>
          <cell r="B419" t="str">
            <v>OMEGA RECOVERY HOLDINGS LTD</v>
          </cell>
          <cell r="D419" t="str">
            <v>MAURITIUS</v>
          </cell>
          <cell r="E419" t="str">
            <v>OTHER FINANCIAL INSTITUTIONS</v>
          </cell>
        </row>
        <row r="420">
          <cell r="A420" t="str">
            <v>500398</v>
          </cell>
          <cell r="B420" t="str">
            <v>*KEY_ERR</v>
          </cell>
          <cell r="D420" t="str">
            <v>*KEY_ERR</v>
          </cell>
          <cell r="E420" t="str">
            <v>*KEY_ERR</v>
          </cell>
        </row>
        <row r="421">
          <cell r="A421" t="str">
            <v>500399</v>
          </cell>
          <cell r="B421" t="str">
            <v>THE ELVEE(HONG KONG)TRUST</v>
          </cell>
          <cell r="C421" t="str">
            <v>OT</v>
          </cell>
          <cell r="D421" t="str">
            <v>MAURITIUS</v>
          </cell>
          <cell r="E421" t="str">
            <v>OTHER FINANCIAL INSTITUTIONS</v>
          </cell>
        </row>
        <row r="422">
          <cell r="A422" t="str">
            <v>500400</v>
          </cell>
          <cell r="B422" t="str">
            <v>SOUTHERN RESOURCES INC</v>
          </cell>
          <cell r="C422" t="str">
            <v>f</v>
          </cell>
          <cell r="D422" t="str">
            <v>BRITISH VIRGIN ISLANDS</v>
          </cell>
          <cell r="E422" t="str">
            <v>OTHER FINANCIAL INSTITUTIONS</v>
          </cell>
        </row>
        <row r="423">
          <cell r="A423" t="str">
            <v>500401</v>
          </cell>
          <cell r="B423" t="str">
            <v>MIC 8 LIMITED</v>
          </cell>
          <cell r="C423" t="str">
            <v>GBC2</v>
          </cell>
          <cell r="D423" t="str">
            <v>MAURITIUS</v>
          </cell>
          <cell r="E423" t="str">
            <v>OTHER FINANCIAL INSTITUTIONS</v>
          </cell>
        </row>
        <row r="424">
          <cell r="A424" t="str">
            <v>500402</v>
          </cell>
          <cell r="B424" t="str">
            <v>MIC 10 LIMITED</v>
          </cell>
          <cell r="C424" t="str">
            <v>GBC2</v>
          </cell>
          <cell r="D424" t="str">
            <v>MAURITIUS</v>
          </cell>
          <cell r="E424" t="str">
            <v>OTHER FINANCIAL INSTITUTIONS</v>
          </cell>
        </row>
        <row r="425">
          <cell r="A425" t="str">
            <v>500403</v>
          </cell>
          <cell r="B425" t="str">
            <v>USAHA GEDUNG BIMAN FIN BV</v>
          </cell>
          <cell r="C425" t="str">
            <v>GBC1</v>
          </cell>
          <cell r="D425" t="str">
            <v>MAURITIUS</v>
          </cell>
          <cell r="E425" t="str">
            <v>OTHER FINANCIAL INSTITUTIONS</v>
          </cell>
        </row>
        <row r="426">
          <cell r="A426" t="str">
            <v>500404</v>
          </cell>
          <cell r="B426" t="str">
            <v>*KEY_ERR</v>
          </cell>
          <cell r="D426" t="str">
            <v>*KEY_ERR</v>
          </cell>
          <cell r="E426" t="str">
            <v>*KEY_ERR</v>
          </cell>
        </row>
        <row r="427">
          <cell r="A427" t="str">
            <v>500405</v>
          </cell>
          <cell r="B427" t="str">
            <v>TANZANITE ONE MARKETING LTD</v>
          </cell>
          <cell r="C427" t="str">
            <v>GBC1</v>
          </cell>
          <cell r="D427" t="str">
            <v>MAURITIUS</v>
          </cell>
          <cell r="E427" t="str">
            <v>OTHER FINANCIAL INSTITUTIONS</v>
          </cell>
        </row>
        <row r="428">
          <cell r="A428" t="str">
            <v>500406</v>
          </cell>
          <cell r="B428" t="str">
            <v>MR RICHARD HENRY SCHLEY</v>
          </cell>
          <cell r="C428" t="str">
            <v>P</v>
          </cell>
          <cell r="D428" t="str">
            <v>SOUTH AFRICA</v>
          </cell>
          <cell r="E428" t="str">
            <v>OTHER ADVANCES</v>
          </cell>
        </row>
        <row r="429">
          <cell r="A429" t="str">
            <v>500407</v>
          </cell>
          <cell r="B429" t="str">
            <v>MR ROYCE &amp; MRS E ROSETTENSTEIN</v>
          </cell>
          <cell r="C429" t="str">
            <v>P</v>
          </cell>
          <cell r="D429" t="str">
            <v>SOUTH AFRICA</v>
          </cell>
          <cell r="E429" t="str">
            <v>OTHER ADVANCES</v>
          </cell>
        </row>
        <row r="430">
          <cell r="A430" t="str">
            <v>500408</v>
          </cell>
          <cell r="B430" t="str">
            <v>CENAINVEST II LTD</v>
          </cell>
          <cell r="C430" t="str">
            <v>GBC2</v>
          </cell>
          <cell r="D430" t="str">
            <v>MAURITIUS</v>
          </cell>
          <cell r="E430" t="str">
            <v>OTHER FINANCIAL INSTITUTIONS</v>
          </cell>
        </row>
        <row r="431">
          <cell r="A431" t="str">
            <v>500409</v>
          </cell>
          <cell r="B431" t="str">
            <v>*KEY_ERR</v>
          </cell>
          <cell r="D431" t="str">
            <v>*KEY_ERR</v>
          </cell>
          <cell r="E431" t="str">
            <v>*KEY_ERR</v>
          </cell>
        </row>
        <row r="432">
          <cell r="A432" t="str">
            <v>500410</v>
          </cell>
          <cell r="B432" t="str">
            <v>JVR DAWN LIMITED</v>
          </cell>
          <cell r="C432" t="str">
            <v>GBC2</v>
          </cell>
          <cell r="D432" t="str">
            <v>MAURITIUS</v>
          </cell>
          <cell r="E432" t="str">
            <v>OTHER FINANCIAL INSTITUTIONS</v>
          </cell>
        </row>
        <row r="433">
          <cell r="A433" t="str">
            <v>500411</v>
          </cell>
          <cell r="B433" t="str">
            <v>LUCRE PORTF CONS SVC INT LTD</v>
          </cell>
          <cell r="C433" t="str">
            <v>GBC2</v>
          </cell>
          <cell r="D433" t="str">
            <v>MAURITIUS</v>
          </cell>
          <cell r="E433" t="str">
            <v>OTHER FINANCIAL INSTITUTIONS</v>
          </cell>
        </row>
        <row r="434">
          <cell r="A434" t="str">
            <v>500412</v>
          </cell>
          <cell r="B434" t="str">
            <v>RASCOMSTAR QAF</v>
          </cell>
          <cell r="C434" t="str">
            <v>GBC1</v>
          </cell>
          <cell r="D434" t="str">
            <v>MAURITIUS</v>
          </cell>
          <cell r="E434" t="str">
            <v>OTHER FINANCIAL INSTITUTIONS</v>
          </cell>
        </row>
        <row r="435">
          <cell r="A435" t="str">
            <v>500413</v>
          </cell>
          <cell r="B435" t="str">
            <v>RASCOMSTAR FM2</v>
          </cell>
          <cell r="C435" t="str">
            <v>GBC1</v>
          </cell>
          <cell r="D435" t="str">
            <v>MAURITIUS</v>
          </cell>
          <cell r="E435" t="str">
            <v>OTHER FINANCIAL INSTITUTIONS</v>
          </cell>
        </row>
        <row r="436">
          <cell r="A436" t="str">
            <v>500414</v>
          </cell>
          <cell r="B436" t="str">
            <v>MIC 15 LIMITED</v>
          </cell>
          <cell r="C436" t="str">
            <v>GBC2</v>
          </cell>
          <cell r="D436" t="str">
            <v>MAURITIUS</v>
          </cell>
          <cell r="E436" t="str">
            <v>OTHER FINANCIAL INSTITUTIONS</v>
          </cell>
        </row>
        <row r="437">
          <cell r="A437" t="str">
            <v>500415</v>
          </cell>
          <cell r="B437" t="str">
            <v>*KEY_ERR</v>
          </cell>
          <cell r="D437" t="str">
            <v>*KEY_ERR</v>
          </cell>
          <cell r="E437" t="str">
            <v>*KEY_ERR</v>
          </cell>
        </row>
        <row r="438">
          <cell r="A438" t="str">
            <v>500416</v>
          </cell>
          <cell r="B438" t="str">
            <v>BEARING POWER INTL LIMITED</v>
          </cell>
          <cell r="C438" t="str">
            <v>GBC2</v>
          </cell>
          <cell r="D438" t="str">
            <v>MAURITIUS</v>
          </cell>
          <cell r="E438" t="str">
            <v>OTHER FINANCIAL INSTITUTIONS</v>
          </cell>
        </row>
        <row r="439">
          <cell r="A439" t="str">
            <v>500417</v>
          </cell>
          <cell r="B439" t="str">
            <v>MAYFAIR INVESTMENTS LTD</v>
          </cell>
          <cell r="C439" t="str">
            <v>GBC2</v>
          </cell>
          <cell r="D439" t="str">
            <v>MAURITIUS</v>
          </cell>
          <cell r="E439" t="str">
            <v>OTHER FINANCIAL INSTITUTIONS</v>
          </cell>
        </row>
        <row r="440">
          <cell r="A440" t="str">
            <v>500418</v>
          </cell>
          <cell r="B440" t="str">
            <v>KOWLOON INVESTMENTS LTD</v>
          </cell>
          <cell r="C440" t="str">
            <v>GBC2</v>
          </cell>
          <cell r="D440" t="str">
            <v>MAURITIUS</v>
          </cell>
          <cell r="E440" t="str">
            <v>OTHER FINANCIAL INSTITUTIONS</v>
          </cell>
        </row>
        <row r="441">
          <cell r="A441" t="str">
            <v>500419</v>
          </cell>
          <cell r="B441" t="str">
            <v>CLICKBEARINGS INTL LTD</v>
          </cell>
          <cell r="C441" t="str">
            <v>GBC2</v>
          </cell>
          <cell r="D441" t="str">
            <v>MAURITIUS</v>
          </cell>
          <cell r="E441" t="str">
            <v>OTHER FINANCIAL INSTITUTIONS</v>
          </cell>
        </row>
        <row r="442">
          <cell r="A442" t="str">
            <v>500420</v>
          </cell>
          <cell r="B442" t="str">
            <v>MR AND MRS SAXENA</v>
          </cell>
          <cell r="C442" t="str">
            <v>P</v>
          </cell>
          <cell r="D442" t="str">
            <v>INDIA</v>
          </cell>
          <cell r="E442" t="str">
            <v>OTHER ADVANCES</v>
          </cell>
        </row>
        <row r="443">
          <cell r="A443" t="str">
            <v>500421</v>
          </cell>
          <cell r="B443" t="str">
            <v>HEMERY TRUSTEES LIMITED</v>
          </cell>
          <cell r="C443" t="str">
            <v>F</v>
          </cell>
          <cell r="D443" t="str">
            <v>JERSEY</v>
          </cell>
          <cell r="E443" t="str">
            <v>OTHER FINANCIAL INSTITUTIONS</v>
          </cell>
        </row>
        <row r="444">
          <cell r="A444" t="str">
            <v>500422</v>
          </cell>
          <cell r="B444" t="str">
            <v>*KEY_ERR</v>
          </cell>
          <cell r="D444" t="str">
            <v>*KEY_ERR</v>
          </cell>
          <cell r="E444" t="str">
            <v>*KEY_ERR</v>
          </cell>
        </row>
        <row r="445">
          <cell r="A445" t="str">
            <v>500423</v>
          </cell>
          <cell r="B445" t="str">
            <v>TRUE CONSULTING LIMITED</v>
          </cell>
          <cell r="C445" t="str">
            <v>GBC2</v>
          </cell>
          <cell r="D445" t="str">
            <v>MAURITIUS</v>
          </cell>
          <cell r="E445" t="str">
            <v>OTHER FINANCIAL INSTITUTIONS</v>
          </cell>
        </row>
        <row r="446">
          <cell r="A446" t="str">
            <v>500424</v>
          </cell>
          <cell r="B446" t="str">
            <v>*KEY_ERR</v>
          </cell>
          <cell r="D446" t="str">
            <v>*KEY_ERR</v>
          </cell>
          <cell r="E446" t="str">
            <v>*KEY_ERR</v>
          </cell>
        </row>
        <row r="447">
          <cell r="A447" t="str">
            <v>500425</v>
          </cell>
          <cell r="B447" t="str">
            <v>*KEY_ERR</v>
          </cell>
          <cell r="D447" t="str">
            <v>*KEY_ERR</v>
          </cell>
          <cell r="E447" t="str">
            <v>*KEY_ERR</v>
          </cell>
        </row>
        <row r="448">
          <cell r="A448" t="str">
            <v>500426</v>
          </cell>
          <cell r="B448" t="str">
            <v>RHODES TRADING LTD</v>
          </cell>
          <cell r="C448" t="str">
            <v>GBC2</v>
          </cell>
          <cell r="D448" t="str">
            <v>MAURITIUS</v>
          </cell>
          <cell r="E448" t="str">
            <v>OTHER FINANCIAL INSTITUTIONS</v>
          </cell>
        </row>
        <row r="449">
          <cell r="A449" t="str">
            <v>500427</v>
          </cell>
          <cell r="B449" t="str">
            <v>NETTLE TRADING LIMITED</v>
          </cell>
          <cell r="C449" t="str">
            <v>GBC2</v>
          </cell>
          <cell r="D449" t="str">
            <v>MAURITIUS</v>
          </cell>
          <cell r="E449" t="str">
            <v>OTHER FINANCIAL INSTITUTIONS</v>
          </cell>
        </row>
        <row r="450">
          <cell r="A450" t="str">
            <v>500428</v>
          </cell>
          <cell r="B450" t="str">
            <v>*KEY_ERR</v>
          </cell>
          <cell r="D450" t="str">
            <v>*KEY_ERR</v>
          </cell>
          <cell r="E450" t="str">
            <v>*KEY_ERR</v>
          </cell>
        </row>
        <row r="451">
          <cell r="A451" t="str">
            <v>500429</v>
          </cell>
          <cell r="B451" t="str">
            <v>YORK FIDELITY LTD</v>
          </cell>
          <cell r="C451" t="str">
            <v>GBC2</v>
          </cell>
          <cell r="D451" t="str">
            <v>MAURITIUS</v>
          </cell>
          <cell r="E451" t="str">
            <v>OTHER FINANCIAL INSTITUTIONS</v>
          </cell>
        </row>
        <row r="452">
          <cell r="A452" t="str">
            <v>500430</v>
          </cell>
          <cell r="B452" t="str">
            <v>MIC 13 LIMITED</v>
          </cell>
          <cell r="C452" t="str">
            <v>GBC2</v>
          </cell>
          <cell r="D452" t="str">
            <v>MAURITIUS</v>
          </cell>
          <cell r="E452" t="str">
            <v>OTHER FINANCIAL INSTITUTIONS</v>
          </cell>
        </row>
        <row r="453">
          <cell r="A453" t="str">
            <v>500431</v>
          </cell>
          <cell r="B453" t="str">
            <v>MIC 14 LIMITED</v>
          </cell>
          <cell r="C453" t="str">
            <v>GBC2</v>
          </cell>
          <cell r="D453" t="str">
            <v>MAURITIUS</v>
          </cell>
          <cell r="E453" t="str">
            <v>OTHER FINANCIAL INSTITUTIONS</v>
          </cell>
        </row>
        <row r="454">
          <cell r="A454" t="str">
            <v>500432</v>
          </cell>
          <cell r="B454" t="str">
            <v>*KEY_ERR</v>
          </cell>
          <cell r="D454" t="str">
            <v>*KEY_ERR</v>
          </cell>
          <cell r="E454" t="str">
            <v>*KEY_ERR</v>
          </cell>
        </row>
        <row r="455">
          <cell r="A455" t="str">
            <v>500433</v>
          </cell>
          <cell r="B455" t="str">
            <v>UNIVERSAL STUDIOS HOLDINGS LTD</v>
          </cell>
          <cell r="C455" t="str">
            <v>GBc1</v>
          </cell>
          <cell r="D455" t="str">
            <v>MAURITIUS</v>
          </cell>
          <cell r="E455" t="str">
            <v>OTHER FINANCIAL INSTITUTIONS</v>
          </cell>
        </row>
        <row r="456">
          <cell r="A456" t="str">
            <v>500434</v>
          </cell>
          <cell r="B456" t="str">
            <v>ESCROW A/C-RASCOM/GPTC/ALCATEL</v>
          </cell>
          <cell r="C456" t="str">
            <v>GBC1</v>
          </cell>
          <cell r="D456" t="str">
            <v>MAURITIUS</v>
          </cell>
          <cell r="E456" t="str">
            <v>OTHER FINANCIAL INSTITUTIONS</v>
          </cell>
        </row>
        <row r="457">
          <cell r="A457" t="str">
            <v>500435</v>
          </cell>
          <cell r="B457" t="str">
            <v>MIC 16 LIMITED</v>
          </cell>
          <cell r="C457" t="str">
            <v>GBC2</v>
          </cell>
          <cell r="D457" t="str">
            <v>MAURITIUS</v>
          </cell>
          <cell r="E457" t="str">
            <v>OTHER FINANCIAL INSTITUTIONS</v>
          </cell>
        </row>
        <row r="458">
          <cell r="A458" t="str">
            <v>500436</v>
          </cell>
          <cell r="B458" t="str">
            <v>MAGRIKOM LIMITED</v>
          </cell>
          <cell r="C458" t="str">
            <v>GBC1</v>
          </cell>
          <cell r="D458" t="str">
            <v>MAURITIUS</v>
          </cell>
          <cell r="E458" t="str">
            <v>OTHER FINANCIAL INSTITUTIONS</v>
          </cell>
        </row>
        <row r="459">
          <cell r="A459" t="str">
            <v>500437</v>
          </cell>
          <cell r="B459" t="str">
            <v>MIC 12 LIMITED</v>
          </cell>
          <cell r="C459" t="str">
            <v>GBC2</v>
          </cell>
          <cell r="D459" t="str">
            <v>MAURITIUS</v>
          </cell>
          <cell r="E459" t="str">
            <v>OTHER FINANCIAL INSTITUTIONS</v>
          </cell>
        </row>
        <row r="460">
          <cell r="A460" t="str">
            <v>500438</v>
          </cell>
          <cell r="B460" t="str">
            <v>*KEY_ERR</v>
          </cell>
          <cell r="D460" t="str">
            <v>*KEY_ERR</v>
          </cell>
          <cell r="E460" t="str">
            <v>*KEY_ERR</v>
          </cell>
        </row>
        <row r="461">
          <cell r="A461" t="str">
            <v>500439</v>
          </cell>
          <cell r="B461" t="str">
            <v>MR V.H &amp; MRS J.G ALLWOOD</v>
          </cell>
          <cell r="C461" t="str">
            <v>P</v>
          </cell>
          <cell r="D461" t="str">
            <v>SOUTH AFRICA</v>
          </cell>
          <cell r="E461" t="str">
            <v>OTHER ADVANCES</v>
          </cell>
        </row>
        <row r="462">
          <cell r="A462" t="str">
            <v>500440</v>
          </cell>
          <cell r="B462" t="str">
            <v>WORLDPLAY LIMITED</v>
          </cell>
          <cell r="C462" t="str">
            <v>GBC2</v>
          </cell>
          <cell r="D462" t="str">
            <v>MAURITIUS</v>
          </cell>
          <cell r="E462" t="str">
            <v>OTHER FINANCIAL INSTITUTIONS</v>
          </cell>
        </row>
        <row r="463">
          <cell r="A463" t="str">
            <v>500441</v>
          </cell>
          <cell r="B463" t="str">
            <v>KALE INTERNATIONAL INC</v>
          </cell>
          <cell r="C463" t="str">
            <v>GBC2</v>
          </cell>
          <cell r="D463" t="str">
            <v>MAURITIUS</v>
          </cell>
          <cell r="E463" t="str">
            <v>OTHER FINANCIAL INSTITUTIONS</v>
          </cell>
        </row>
        <row r="464">
          <cell r="A464" t="str">
            <v>500442</v>
          </cell>
          <cell r="B464" t="str">
            <v>MR P AND MRS M BELLOS</v>
          </cell>
          <cell r="C464" t="str">
            <v>P</v>
          </cell>
          <cell r="D464" t="str">
            <v>BOTSWANA</v>
          </cell>
          <cell r="E464" t="str">
            <v>OTHER ADVANCES</v>
          </cell>
        </row>
        <row r="465">
          <cell r="A465" t="str">
            <v>500443</v>
          </cell>
          <cell r="B465" t="str">
            <v>INTERMEDICAL PLACEMENT SVCS LT</v>
          </cell>
          <cell r="C465" t="str">
            <v>GBC2</v>
          </cell>
          <cell r="D465" t="str">
            <v>MAURITIUS</v>
          </cell>
          <cell r="E465" t="str">
            <v>OTHER FINANCIAL INSTITUTIONS</v>
          </cell>
        </row>
        <row r="466">
          <cell r="A466" t="str">
            <v>500444</v>
          </cell>
          <cell r="B466" t="str">
            <v>MCC INCORPORATED LIMITED</v>
          </cell>
          <cell r="C466" t="str">
            <v>GBC2</v>
          </cell>
          <cell r="D466" t="str">
            <v>MAURITIUS</v>
          </cell>
          <cell r="E466" t="str">
            <v>OTHER FINANCIAL INSTITUTIONS</v>
          </cell>
        </row>
        <row r="467">
          <cell r="A467" t="str">
            <v>500445</v>
          </cell>
          <cell r="B467" t="str">
            <v>CADMUS KNOWLEDGEWORKS INTL LTD</v>
          </cell>
          <cell r="C467" t="str">
            <v>GBC1</v>
          </cell>
          <cell r="D467" t="str">
            <v>MAURITIUS</v>
          </cell>
          <cell r="E467" t="str">
            <v>OTHER FINANCIAL INSTITUTIONS</v>
          </cell>
        </row>
        <row r="468">
          <cell r="A468" t="str">
            <v>500446</v>
          </cell>
          <cell r="B468" t="str">
            <v>CRESCIENDO INVESTMENTS LIMITED</v>
          </cell>
          <cell r="C468" t="str">
            <v>GBC2</v>
          </cell>
          <cell r="D468" t="str">
            <v>MAURITIUS</v>
          </cell>
          <cell r="E468" t="str">
            <v>OTHER FINANCIAL INSTITUTIONS</v>
          </cell>
        </row>
        <row r="469">
          <cell r="A469" t="str">
            <v>500447</v>
          </cell>
          <cell r="B469" t="str">
            <v>MR ROXY MAXWELL JAMIESON</v>
          </cell>
          <cell r="C469" t="str">
            <v>P</v>
          </cell>
          <cell r="D469" t="str">
            <v>SOUTH AFRICA</v>
          </cell>
          <cell r="E469" t="str">
            <v>OTHER ADVANCES</v>
          </cell>
        </row>
        <row r="470">
          <cell r="A470" t="str">
            <v>500448</v>
          </cell>
          <cell r="B470" t="str">
            <v>FRONTIERE FIN FOR HBI 10012</v>
          </cell>
          <cell r="C470" t="str">
            <v>OT</v>
          </cell>
          <cell r="D470" t="str">
            <v>MAURITIUS</v>
          </cell>
          <cell r="E470" t="str">
            <v>OTHER FINANCIAL INSTITUTIONS</v>
          </cell>
        </row>
        <row r="471">
          <cell r="A471" t="str">
            <v>500449</v>
          </cell>
          <cell r="B471" t="str">
            <v>PT BAKRIE INVESTINDO SPV</v>
          </cell>
          <cell r="D471" t="str">
            <v>Coding Error</v>
          </cell>
          <cell r="E471" t="str">
            <v>Coding Error</v>
          </cell>
        </row>
        <row r="472">
          <cell r="A472" t="str">
            <v>500450</v>
          </cell>
          <cell r="B472" t="str">
            <v>SECOND STAGE CAPITAL PARTNERS</v>
          </cell>
          <cell r="C472" t="str">
            <v>GBC2</v>
          </cell>
          <cell r="D472" t="str">
            <v>MAURITIUS</v>
          </cell>
          <cell r="E472" t="str">
            <v>OTHER FINANCIAL INSTITUTIONS</v>
          </cell>
        </row>
        <row r="473">
          <cell r="A473" t="str">
            <v>500451</v>
          </cell>
          <cell r="B473" t="str">
            <v>MR &amp; MRS PUCHTLER</v>
          </cell>
          <cell r="C473" t="str">
            <v>P</v>
          </cell>
          <cell r="D473" t="str">
            <v>MAURITIUS</v>
          </cell>
          <cell r="E473" t="str">
            <v>OTHER ADVANCES</v>
          </cell>
        </row>
        <row r="474">
          <cell r="A474" t="str">
            <v>500452</v>
          </cell>
          <cell r="B474" t="str">
            <v>MIC 18 LIMITED</v>
          </cell>
          <cell r="C474" t="str">
            <v>GBC2</v>
          </cell>
          <cell r="D474" t="str">
            <v>MAURITIUS</v>
          </cell>
          <cell r="E474" t="str">
            <v>OTHER FINANCIAL INSTITUTIONS</v>
          </cell>
        </row>
        <row r="475">
          <cell r="A475" t="str">
            <v>500453</v>
          </cell>
          <cell r="B475" t="str">
            <v>*KEY_ERR</v>
          </cell>
          <cell r="D475" t="str">
            <v>*KEY_ERR</v>
          </cell>
          <cell r="E475" t="str">
            <v>*KEY_ERR</v>
          </cell>
        </row>
        <row r="476">
          <cell r="A476" t="str">
            <v>500454</v>
          </cell>
          <cell r="B476" t="str">
            <v>THE SAKURA TRUST</v>
          </cell>
          <cell r="C476" t="str">
            <v>OT</v>
          </cell>
          <cell r="D476" t="str">
            <v>MAURITIUS</v>
          </cell>
          <cell r="E476" t="str">
            <v>OTHER FINANCIAL INSTITUTIONS</v>
          </cell>
        </row>
        <row r="477">
          <cell r="A477" t="str">
            <v>500455</v>
          </cell>
          <cell r="B477" t="str">
            <v>ASIAN FUTURE LTD</v>
          </cell>
          <cell r="C477" t="str">
            <v>GBC2</v>
          </cell>
          <cell r="D477" t="str">
            <v>MAURITIUS</v>
          </cell>
          <cell r="E477" t="str">
            <v>OTHER FINANCIAL INSTITUTIONS</v>
          </cell>
        </row>
        <row r="478">
          <cell r="A478" t="str">
            <v>500456</v>
          </cell>
          <cell r="B478" t="str">
            <v>P &amp; H ASIA HOLDINGS</v>
          </cell>
          <cell r="C478" t="str">
            <v>GBC1</v>
          </cell>
          <cell r="D478" t="str">
            <v>MAURITIUS</v>
          </cell>
          <cell r="E478" t="str">
            <v>OTHER FINANCIAL INSTITUTIONS</v>
          </cell>
        </row>
        <row r="479">
          <cell r="A479" t="str">
            <v>500457</v>
          </cell>
          <cell r="B479" t="str">
            <v>MR ABDULLA KHAN</v>
          </cell>
          <cell r="C479" t="str">
            <v>P</v>
          </cell>
          <cell r="D479" t="str">
            <v>BOTSWANA</v>
          </cell>
          <cell r="E479" t="str">
            <v>OTHER ADVANCES</v>
          </cell>
        </row>
        <row r="480">
          <cell r="A480" t="str">
            <v>500458</v>
          </cell>
          <cell r="B480" t="str">
            <v>MR ROBERT MEGGY</v>
          </cell>
          <cell r="C480" t="str">
            <v>P</v>
          </cell>
          <cell r="D480" t="str">
            <v>UNITED KINGDOM</v>
          </cell>
          <cell r="E480" t="str">
            <v>OTHER ADVANCES</v>
          </cell>
        </row>
        <row r="481">
          <cell r="A481" t="str">
            <v>500459</v>
          </cell>
          <cell r="B481" t="str">
            <v>WOOD MANUFACTURING INTL LTD</v>
          </cell>
          <cell r="C481" t="str">
            <v>GBC2</v>
          </cell>
          <cell r="D481" t="str">
            <v>MAURITIUS</v>
          </cell>
          <cell r="E481" t="str">
            <v>OTHER FINANCIAL INSTITUTIONS</v>
          </cell>
        </row>
        <row r="482">
          <cell r="A482" t="str">
            <v>500460</v>
          </cell>
          <cell r="B482" t="str">
            <v>*KEY_ERR</v>
          </cell>
          <cell r="D482" t="str">
            <v>*KEY_ERR</v>
          </cell>
          <cell r="E482" t="str">
            <v>*KEY_ERR</v>
          </cell>
        </row>
        <row r="483">
          <cell r="A483" t="str">
            <v>500461</v>
          </cell>
          <cell r="B483" t="str">
            <v>COME WEALTH INVESTMENTS LTD</v>
          </cell>
          <cell r="C483" t="str">
            <v>GBC2</v>
          </cell>
          <cell r="D483" t="str">
            <v>MAURITIUS</v>
          </cell>
          <cell r="E483" t="str">
            <v>OTHER FINANCIAL INSTITUTIONS</v>
          </cell>
        </row>
        <row r="484">
          <cell r="A484" t="str">
            <v>500462</v>
          </cell>
          <cell r="B484" t="str">
            <v>CANADEX INC.</v>
          </cell>
          <cell r="C484" t="str">
            <v>F</v>
          </cell>
          <cell r="D484" t="str">
            <v>FRANCE</v>
          </cell>
          <cell r="E484" t="str">
            <v>OTHER FINANCIAL INSTITUTIONS</v>
          </cell>
        </row>
        <row r="485">
          <cell r="A485" t="str">
            <v>500463</v>
          </cell>
          <cell r="B485" t="str">
            <v>THE TATA POWER COMPANY LIMITED</v>
          </cell>
          <cell r="C485" t="str">
            <v>F</v>
          </cell>
          <cell r="D485" t="str">
            <v>INDIA</v>
          </cell>
          <cell r="E485" t="str">
            <v>OTHER FINANCIAL INSTITUTIONS</v>
          </cell>
        </row>
        <row r="486">
          <cell r="A486" t="str">
            <v>500464</v>
          </cell>
          <cell r="B486" t="str">
            <v>FRONTIERE FIN.AS TTEE CAGNAZZO</v>
          </cell>
          <cell r="C486" t="str">
            <v>OT</v>
          </cell>
          <cell r="D486" t="str">
            <v>MAURITIUS</v>
          </cell>
          <cell r="E486" t="str">
            <v>OTHER FINANCIAL INSTITUTIONS</v>
          </cell>
        </row>
        <row r="487">
          <cell r="A487" t="str">
            <v>500465</v>
          </cell>
          <cell r="B487" t="str">
            <v>LANDCASTER INTERNATIONAL LTD</v>
          </cell>
          <cell r="C487" t="str">
            <v>GBC2</v>
          </cell>
          <cell r="D487" t="str">
            <v>MAURITIUS</v>
          </cell>
          <cell r="E487" t="str">
            <v>OTHER FINANCIAL INSTITUTIONS</v>
          </cell>
        </row>
        <row r="488">
          <cell r="A488" t="str">
            <v>500466</v>
          </cell>
          <cell r="B488" t="str">
            <v>CLEAR CHANNEL INDEPENDENT CO.</v>
          </cell>
          <cell r="C488" t="str">
            <v>GBC1</v>
          </cell>
          <cell r="D488" t="str">
            <v>MAURITIUS</v>
          </cell>
          <cell r="E488" t="str">
            <v>OTHER FINANCIAL INSTITUTIONS</v>
          </cell>
        </row>
        <row r="489">
          <cell r="A489" t="str">
            <v>500467</v>
          </cell>
          <cell r="B489" t="str">
            <v>MR DONALD G AND MRS V PARRY</v>
          </cell>
          <cell r="C489" t="str">
            <v>P</v>
          </cell>
          <cell r="D489" t="str">
            <v>SOUTH AFRICA</v>
          </cell>
          <cell r="E489" t="str">
            <v>OTHER ADVANCES</v>
          </cell>
        </row>
        <row r="490">
          <cell r="A490" t="str">
            <v>500468</v>
          </cell>
          <cell r="B490" t="str">
            <v>*KEY_ERR</v>
          </cell>
          <cell r="D490" t="str">
            <v>*KEY_ERR</v>
          </cell>
          <cell r="E490" t="str">
            <v>*KEY_ERR</v>
          </cell>
        </row>
        <row r="491">
          <cell r="A491" t="str">
            <v>500469</v>
          </cell>
          <cell r="B491" t="str">
            <v>MERVEILLE CORPORATION</v>
          </cell>
          <cell r="C491" t="str">
            <v>GBC2</v>
          </cell>
          <cell r="D491" t="str">
            <v>MAURITIUS</v>
          </cell>
          <cell r="E491" t="str">
            <v>OTHER FINANCIAL INSTITUTIONS</v>
          </cell>
        </row>
        <row r="492">
          <cell r="A492" t="str">
            <v>500470</v>
          </cell>
          <cell r="B492" t="str">
            <v>STELSAT LIMITED</v>
          </cell>
          <cell r="C492" t="str">
            <v>GBC2</v>
          </cell>
          <cell r="D492" t="str">
            <v>MAURITIUS</v>
          </cell>
          <cell r="E492" t="str">
            <v>OTHER FINANCIAL INSTITUTIONS</v>
          </cell>
        </row>
        <row r="493">
          <cell r="A493" t="str">
            <v>500471</v>
          </cell>
          <cell r="B493" t="str">
            <v>*KEY_ERR</v>
          </cell>
          <cell r="D493" t="str">
            <v>*KEY_ERR</v>
          </cell>
          <cell r="E493" t="str">
            <v>*KEY_ERR</v>
          </cell>
        </row>
        <row r="494">
          <cell r="A494" t="str">
            <v>500472</v>
          </cell>
          <cell r="B494" t="str">
            <v>JAHA INVESTMENTS</v>
          </cell>
          <cell r="C494" t="str">
            <v>GBC2</v>
          </cell>
          <cell r="D494" t="str">
            <v>MAURITIUS</v>
          </cell>
          <cell r="E494" t="str">
            <v>OTHER FINANCIAL INSTITUTIONS</v>
          </cell>
        </row>
        <row r="495">
          <cell r="A495" t="str">
            <v>500473</v>
          </cell>
          <cell r="B495" t="str">
            <v>INVESTORS IN AFRICA LTD</v>
          </cell>
          <cell r="C495" t="str">
            <v>GBC1</v>
          </cell>
          <cell r="D495" t="str">
            <v>MAURITIUS</v>
          </cell>
          <cell r="E495" t="str">
            <v>OTHER FINANCIAL INSTITUTIONS</v>
          </cell>
        </row>
        <row r="496">
          <cell r="A496" t="str">
            <v>500474</v>
          </cell>
          <cell r="B496" t="str">
            <v>IG TELECOM LTD</v>
          </cell>
          <cell r="C496" t="str">
            <v>GBC2</v>
          </cell>
          <cell r="D496" t="str">
            <v>MAURITIUS</v>
          </cell>
          <cell r="E496" t="str">
            <v>OTHER FINANCIAL INSTITUTIONS</v>
          </cell>
        </row>
        <row r="497">
          <cell r="A497" t="str">
            <v>500475</v>
          </cell>
          <cell r="B497" t="str">
            <v>MR ELRIZ MUSTAPHA</v>
          </cell>
          <cell r="C497" t="str">
            <v>P</v>
          </cell>
          <cell r="D497" t="str">
            <v>FRANCE</v>
          </cell>
          <cell r="E497" t="str">
            <v>OTHER ADVANCES</v>
          </cell>
        </row>
        <row r="498">
          <cell r="A498" t="str">
            <v>500476</v>
          </cell>
          <cell r="B498" t="str">
            <v>CARDPRO LIMITED</v>
          </cell>
          <cell r="C498" t="str">
            <v>GBC2</v>
          </cell>
          <cell r="D498" t="str">
            <v>MAURITIUS</v>
          </cell>
          <cell r="E498" t="str">
            <v>OTHER FINANCIAL INSTITUTIONS</v>
          </cell>
        </row>
        <row r="499">
          <cell r="A499" t="str">
            <v>500477</v>
          </cell>
          <cell r="B499" t="str">
            <v>ORIGIN TRUST LIMITED</v>
          </cell>
          <cell r="C499" t="str">
            <v>GBC1</v>
          </cell>
          <cell r="D499" t="str">
            <v>MAURITIUS</v>
          </cell>
          <cell r="E499" t="str">
            <v>OTHER FINANCIAL INSTITUTIONS</v>
          </cell>
        </row>
        <row r="500">
          <cell r="A500" t="str">
            <v>500478</v>
          </cell>
          <cell r="B500" t="str">
            <v>*KEY_ERR</v>
          </cell>
          <cell r="D500" t="str">
            <v>*KEY_ERR</v>
          </cell>
          <cell r="E500" t="str">
            <v>*KEY_ERR</v>
          </cell>
        </row>
        <row r="501">
          <cell r="A501" t="str">
            <v>500479</v>
          </cell>
          <cell r="B501" t="str">
            <v>AGENTEX PTY LTD</v>
          </cell>
          <cell r="C501" t="str">
            <v>GBC2</v>
          </cell>
          <cell r="D501" t="str">
            <v>MAURITIUS</v>
          </cell>
          <cell r="E501" t="str">
            <v>OTHER FINANCIAL INSTITUTIONS</v>
          </cell>
        </row>
        <row r="502">
          <cell r="A502" t="str">
            <v>500480</v>
          </cell>
          <cell r="B502" t="str">
            <v>FRUIT ONE LIMITED</v>
          </cell>
          <cell r="C502" t="str">
            <v>GBC2</v>
          </cell>
          <cell r="D502" t="str">
            <v>MAURITIUS</v>
          </cell>
          <cell r="E502" t="str">
            <v>OTHER FINANCIAL INSTITUTIONS</v>
          </cell>
        </row>
        <row r="503">
          <cell r="A503" t="str">
            <v>500481</v>
          </cell>
          <cell r="B503" t="str">
            <v>DIT (C.I) RE THE QSC TRUST</v>
          </cell>
          <cell r="D503" t="str">
            <v>JERSEY</v>
          </cell>
          <cell r="E503" t="str">
            <v>OTHER FINANCIAL INSTITUTIONS</v>
          </cell>
        </row>
        <row r="504">
          <cell r="A504" t="str">
            <v>500482</v>
          </cell>
          <cell r="B504" t="str">
            <v>SILVERSTON CONSULTANTS LIMITED</v>
          </cell>
          <cell r="C504" t="str">
            <v>GBC2</v>
          </cell>
          <cell r="D504" t="str">
            <v>MAURITIUS</v>
          </cell>
          <cell r="E504" t="str">
            <v>OTHER FINANCIAL INSTITUTIONS</v>
          </cell>
        </row>
        <row r="505">
          <cell r="A505" t="str">
            <v>500483</v>
          </cell>
          <cell r="B505" t="str">
            <v>GANYMEDE MARKETING</v>
          </cell>
          <cell r="C505" t="str">
            <v>GBC2</v>
          </cell>
          <cell r="D505" t="str">
            <v>MAURITIUS</v>
          </cell>
          <cell r="E505" t="str">
            <v>OTHER FINANCIAL INSTITUTIONS</v>
          </cell>
        </row>
        <row r="506">
          <cell r="A506" t="str">
            <v>500484</v>
          </cell>
          <cell r="B506" t="str">
            <v>MR PAUL O.R &amp; MRS C THIEL</v>
          </cell>
          <cell r="C506" t="str">
            <v>P</v>
          </cell>
          <cell r="D506" t="str">
            <v>SOUTH AFRICA</v>
          </cell>
          <cell r="E506" t="str">
            <v>OTHER ADVANCES</v>
          </cell>
        </row>
        <row r="507">
          <cell r="A507" t="str">
            <v>500485</v>
          </cell>
          <cell r="B507" t="str">
            <v>PGN EURO FINANCE 2003 LIMITED</v>
          </cell>
          <cell r="D507" t="str">
            <v>MAURITIUS</v>
          </cell>
          <cell r="E507" t="str">
            <v>OTHER FINANCIAL INSTITUTIONS</v>
          </cell>
        </row>
        <row r="508">
          <cell r="A508" t="str">
            <v>500486</v>
          </cell>
          <cell r="B508" t="str">
            <v>MR CAMERON McFARLANE SCOTT</v>
          </cell>
          <cell r="C508" t="str">
            <v>P</v>
          </cell>
          <cell r="D508" t="str">
            <v>SOUTH AFRICA</v>
          </cell>
          <cell r="E508" t="str">
            <v>OTHER ADVANCES</v>
          </cell>
        </row>
        <row r="509">
          <cell r="A509" t="str">
            <v>500487</v>
          </cell>
          <cell r="B509" t="str">
            <v>MR VITALI SELTZER</v>
          </cell>
          <cell r="C509" t="str">
            <v>P</v>
          </cell>
          <cell r="D509" t="str">
            <v>SOUTH AFRICA</v>
          </cell>
          <cell r="E509" t="str">
            <v>OTHER ADVANCES</v>
          </cell>
        </row>
        <row r="510">
          <cell r="A510" t="str">
            <v>500488</v>
          </cell>
          <cell r="B510" t="str">
            <v>MR BORIS &amp; MRS V.KOKORIN</v>
          </cell>
          <cell r="C510" t="str">
            <v>P</v>
          </cell>
          <cell r="D510" t="str">
            <v>SOUTH AFRICA</v>
          </cell>
          <cell r="E510" t="str">
            <v>OTHER ADVANCES</v>
          </cell>
        </row>
        <row r="511">
          <cell r="A511" t="str">
            <v>500489</v>
          </cell>
          <cell r="B511" t="str">
            <v>FLOREAL GLOBAL LTD</v>
          </cell>
          <cell r="C511" t="str">
            <v>GBC2</v>
          </cell>
          <cell r="D511" t="str">
            <v>MAURITIUS</v>
          </cell>
          <cell r="E511" t="str">
            <v>OTHER FINANCIAL INSTITUTIONS</v>
          </cell>
        </row>
        <row r="512">
          <cell r="A512" t="str">
            <v>500490</v>
          </cell>
          <cell r="B512" t="str">
            <v>FEDERAL TRUST AS TTEE DRACO</v>
          </cell>
          <cell r="C512" t="str">
            <v>OT</v>
          </cell>
          <cell r="D512" t="str">
            <v>MAURITIUS</v>
          </cell>
          <cell r="E512" t="str">
            <v>OTHER FINANCIAL INSTITUTIONS</v>
          </cell>
        </row>
        <row r="513">
          <cell r="A513" t="str">
            <v>500491</v>
          </cell>
          <cell r="B513" t="str">
            <v>ITL TEES LTD FOR THE ASCOT T</v>
          </cell>
          <cell r="C513" t="str">
            <v>OT</v>
          </cell>
          <cell r="D513" t="str">
            <v>MAURITIUS</v>
          </cell>
          <cell r="E513" t="str">
            <v>OTHER FINANCIAL INSTITUTIONS</v>
          </cell>
        </row>
        <row r="514">
          <cell r="A514" t="str">
            <v>500492</v>
          </cell>
          <cell r="B514" t="str">
            <v>FEDERAL TRUST AS TTEE IGMERA</v>
          </cell>
          <cell r="C514" t="str">
            <v>OT</v>
          </cell>
          <cell r="D514" t="str">
            <v>MAURITIUS</v>
          </cell>
          <cell r="E514" t="str">
            <v>OTHER FINANCIAL INSTITUTIONS</v>
          </cell>
        </row>
        <row r="515">
          <cell r="A515" t="str">
            <v>500493</v>
          </cell>
          <cell r="B515" t="str">
            <v>ANTAM FINANCE LIMITED</v>
          </cell>
          <cell r="C515" t="str">
            <v>GBC1</v>
          </cell>
          <cell r="D515" t="str">
            <v>MAURITIUS</v>
          </cell>
          <cell r="E515" t="str">
            <v>OTHER FINANCIAL INSTITUTIONS</v>
          </cell>
        </row>
        <row r="516">
          <cell r="A516" t="str">
            <v>500494</v>
          </cell>
          <cell r="B516" t="str">
            <v>GLOBAL TELECOM SOLUTIONS LTD</v>
          </cell>
          <cell r="C516" t="str">
            <v>GBC2</v>
          </cell>
          <cell r="D516" t="str">
            <v>MAURITIUS</v>
          </cell>
          <cell r="E516" t="str">
            <v>OTHER FINANCIAL INSTITUTIONS</v>
          </cell>
        </row>
        <row r="517">
          <cell r="A517" t="str">
            <v>500495</v>
          </cell>
          <cell r="B517" t="str">
            <v>*KEY_ERR</v>
          </cell>
          <cell r="D517" t="str">
            <v>*KEY_ERR</v>
          </cell>
          <cell r="E517" t="str">
            <v>*KEY_ERR</v>
          </cell>
        </row>
        <row r="518">
          <cell r="A518" t="str">
            <v>500496</v>
          </cell>
          <cell r="B518" t="str">
            <v>*KEY_ERR</v>
          </cell>
          <cell r="D518" t="str">
            <v>*KEY_ERR</v>
          </cell>
          <cell r="E518" t="str">
            <v>*KEY_ERR</v>
          </cell>
        </row>
        <row r="519">
          <cell r="A519" t="str">
            <v>500497</v>
          </cell>
          <cell r="B519" t="str">
            <v>BOYER ALLAN INDIA FUND INC.</v>
          </cell>
          <cell r="C519" t="str">
            <v>GBC1</v>
          </cell>
          <cell r="D519" t="str">
            <v>MAURITIUS</v>
          </cell>
          <cell r="E519" t="str">
            <v>OTHER FINANCIAL INSTITUTIONS</v>
          </cell>
        </row>
        <row r="520">
          <cell r="A520" t="str">
            <v>500498</v>
          </cell>
          <cell r="B520" t="str">
            <v>*KEY_ERR</v>
          </cell>
          <cell r="D520" t="str">
            <v>*KEY_ERR</v>
          </cell>
          <cell r="E520" t="str">
            <v>*KEY_ERR</v>
          </cell>
        </row>
        <row r="521">
          <cell r="A521" t="str">
            <v>500499</v>
          </cell>
          <cell r="B521" t="str">
            <v>MATTERHORN STRATEGIC</v>
          </cell>
          <cell r="C521" t="str">
            <v>GBC1</v>
          </cell>
          <cell r="D521" t="str">
            <v>MAURITIUS</v>
          </cell>
          <cell r="E521" t="str">
            <v>OTHER FINANCIAL INSTITUTIONS</v>
          </cell>
        </row>
        <row r="522">
          <cell r="A522" t="str">
            <v>500500</v>
          </cell>
          <cell r="B522" t="str">
            <v>MR AND MRS PARAMESWARAN</v>
          </cell>
          <cell r="C522" t="str">
            <v>P</v>
          </cell>
          <cell r="D522" t="str">
            <v>BOTSWANA</v>
          </cell>
          <cell r="E522" t="str">
            <v>OTHER ADVANCES</v>
          </cell>
        </row>
        <row r="523">
          <cell r="A523" t="str">
            <v>500501</v>
          </cell>
          <cell r="B523" t="str">
            <v>ROHR REIN CHEMIE LIMITED</v>
          </cell>
          <cell r="C523" t="str">
            <v>F</v>
          </cell>
          <cell r="D523" t="str">
            <v>BRITISH VIRGIN ISLANDS</v>
          </cell>
          <cell r="E523" t="str">
            <v>OTHER FINANCIAL INSTITUTIONS</v>
          </cell>
        </row>
        <row r="524">
          <cell r="A524" t="str">
            <v>500502</v>
          </cell>
          <cell r="B524" t="str">
            <v>PINGA INVEST INTERNATIONAL</v>
          </cell>
          <cell r="C524" t="str">
            <v>GBC2</v>
          </cell>
          <cell r="D524" t="str">
            <v>MAURITIUS</v>
          </cell>
          <cell r="E524" t="str">
            <v>OTHER FINANCIAL INSTITUTIONS</v>
          </cell>
        </row>
        <row r="525">
          <cell r="A525" t="str">
            <v>500503</v>
          </cell>
          <cell r="B525" t="str">
            <v>*KEY_ERR</v>
          </cell>
          <cell r="D525" t="str">
            <v>*KEY_ERR</v>
          </cell>
          <cell r="E525" t="str">
            <v>*KEY_ERR</v>
          </cell>
        </row>
        <row r="526">
          <cell r="A526" t="str">
            <v>500504</v>
          </cell>
          <cell r="B526" t="str">
            <v>ARQ INTERNATIONAL LIMITED</v>
          </cell>
          <cell r="C526" t="str">
            <v>GBC2</v>
          </cell>
          <cell r="D526" t="str">
            <v>MAURITIUS</v>
          </cell>
          <cell r="E526" t="str">
            <v>OTHER FINANCIAL INSTITUTIONS</v>
          </cell>
        </row>
        <row r="527">
          <cell r="A527" t="str">
            <v>500505</v>
          </cell>
          <cell r="B527" t="str">
            <v>SUPRA ADVISORS BVI LIMITED</v>
          </cell>
          <cell r="C527" t="str">
            <v>f</v>
          </cell>
          <cell r="D527" t="str">
            <v>BRITISH VIRGIN ISLANDS</v>
          </cell>
          <cell r="E527" t="str">
            <v>OTHER FINANCIAL INSTITUTIONS</v>
          </cell>
        </row>
        <row r="528">
          <cell r="A528" t="str">
            <v>500506</v>
          </cell>
          <cell r="B528" t="str">
            <v>NORTHROCK CAPITAL INVESTMENTS</v>
          </cell>
          <cell r="C528" t="str">
            <v>GBC1</v>
          </cell>
          <cell r="D528" t="str">
            <v>MAURITIUS</v>
          </cell>
          <cell r="E528" t="str">
            <v>OTHER FINANCIAL INSTITUTIONS</v>
          </cell>
        </row>
        <row r="529">
          <cell r="A529" t="str">
            <v>500507</v>
          </cell>
          <cell r="B529" t="str">
            <v>*KEY_ERR</v>
          </cell>
          <cell r="D529" t="str">
            <v>*KEY_ERR</v>
          </cell>
          <cell r="E529" t="str">
            <v>*KEY_ERR</v>
          </cell>
        </row>
        <row r="530">
          <cell r="A530" t="str">
            <v>500508</v>
          </cell>
          <cell r="B530" t="str">
            <v>MR DIPENKUMAR J PATEL</v>
          </cell>
          <cell r="C530" t="str">
            <v>P</v>
          </cell>
          <cell r="D530" t="str">
            <v>BOTSWANA</v>
          </cell>
          <cell r="E530" t="str">
            <v>OTHER ADVANCES</v>
          </cell>
        </row>
        <row r="531">
          <cell r="A531" t="str">
            <v>500509</v>
          </cell>
          <cell r="B531" t="str">
            <v>LASHAM CAPITAL LIMITED</v>
          </cell>
          <cell r="C531" t="str">
            <v>GBC1</v>
          </cell>
          <cell r="D531" t="str">
            <v>MAURITIUS</v>
          </cell>
          <cell r="E531" t="str">
            <v>OTHER FINANCIAL INSTITUTIONS</v>
          </cell>
        </row>
        <row r="532">
          <cell r="A532" t="str">
            <v>500510</v>
          </cell>
          <cell r="B532" t="str">
            <v>MR AND MRS KAYUMARS F MEHTA</v>
          </cell>
          <cell r="C532" t="str">
            <v>P</v>
          </cell>
          <cell r="D532" t="str">
            <v>SINGAPORE</v>
          </cell>
          <cell r="E532" t="str">
            <v>OTHER ADVANCES</v>
          </cell>
        </row>
        <row r="533">
          <cell r="A533" t="str">
            <v>500511</v>
          </cell>
          <cell r="B533" t="str">
            <v>THE CANVAS AND PAPER COMPANY</v>
          </cell>
          <cell r="C533" t="str">
            <v>GBC2</v>
          </cell>
          <cell r="D533" t="str">
            <v>MAURITIUS</v>
          </cell>
          <cell r="E533" t="str">
            <v>OTHER FINANCIAL INSTITUTIONS</v>
          </cell>
        </row>
        <row r="534">
          <cell r="A534" t="str">
            <v>500512</v>
          </cell>
          <cell r="B534" t="str">
            <v>PVR CONSULTANTS</v>
          </cell>
          <cell r="C534" t="str">
            <v>GBC2</v>
          </cell>
          <cell r="D534" t="str">
            <v>MAURITIUS</v>
          </cell>
          <cell r="E534" t="str">
            <v>OTHER FINANCIAL INSTITUTIONS</v>
          </cell>
        </row>
        <row r="535">
          <cell r="A535" t="str">
            <v>500513</v>
          </cell>
          <cell r="B535" t="str">
            <v>HWIC ASIA FUND CLASS D</v>
          </cell>
          <cell r="C535" t="str">
            <v>GBC1</v>
          </cell>
          <cell r="D535" t="str">
            <v>MAURITIUS</v>
          </cell>
          <cell r="E535" t="str">
            <v>OTHER FINANCIAL INSTITUTIONS</v>
          </cell>
        </row>
        <row r="536">
          <cell r="A536" t="str">
            <v>500514</v>
          </cell>
          <cell r="B536" t="str">
            <v>KM INVESTMENTS LTD</v>
          </cell>
          <cell r="C536" t="str">
            <v>GBC1</v>
          </cell>
          <cell r="D536" t="str">
            <v>MAURITIUS</v>
          </cell>
          <cell r="E536" t="str">
            <v>OTHER FINANCIAL INSTITUTIONS</v>
          </cell>
        </row>
        <row r="537">
          <cell r="A537" t="str">
            <v>500515</v>
          </cell>
          <cell r="B537" t="str">
            <v>THE GRINDSTONE TRUST</v>
          </cell>
          <cell r="C537" t="str">
            <v>OT</v>
          </cell>
          <cell r="D537" t="str">
            <v>MAURITIUS</v>
          </cell>
          <cell r="E537" t="str">
            <v>OTHER FINANCIAL INSTITUTIONS</v>
          </cell>
        </row>
        <row r="538">
          <cell r="A538" t="str">
            <v>500516</v>
          </cell>
          <cell r="B538" t="str">
            <v>*KEY_ERR</v>
          </cell>
          <cell r="D538" t="str">
            <v>*KEY_ERR</v>
          </cell>
          <cell r="E538" t="str">
            <v>*KEY_ERR</v>
          </cell>
        </row>
        <row r="539">
          <cell r="A539" t="str">
            <v>500517</v>
          </cell>
          <cell r="B539" t="str">
            <v>*KEY_ERR</v>
          </cell>
          <cell r="D539" t="str">
            <v>*KEY_ERR</v>
          </cell>
          <cell r="E539" t="str">
            <v>*KEY_ERR</v>
          </cell>
        </row>
        <row r="540">
          <cell r="A540" t="str">
            <v>500518</v>
          </cell>
          <cell r="B540" t="str">
            <v>SWEET SYNERGISTICS LTD</v>
          </cell>
          <cell r="C540" t="str">
            <v>GBC2</v>
          </cell>
          <cell r="D540" t="str">
            <v>MAURITIUS</v>
          </cell>
          <cell r="E540" t="str">
            <v>OTHER FINANCIAL INSTITUTIONS</v>
          </cell>
        </row>
        <row r="541">
          <cell r="A541" t="str">
            <v>500519</v>
          </cell>
          <cell r="B541" t="str">
            <v>LUCRE-TRUSTEE 721/10/02 TRUST</v>
          </cell>
          <cell r="C541" t="str">
            <v>OT</v>
          </cell>
          <cell r="D541" t="str">
            <v>MAURITIUS</v>
          </cell>
          <cell r="E541" t="str">
            <v>OTHER FINANCIAL INSTITUTIONS</v>
          </cell>
        </row>
        <row r="542">
          <cell r="A542" t="str">
            <v>500520</v>
          </cell>
          <cell r="B542" t="str">
            <v>*KEY_ERR</v>
          </cell>
          <cell r="D542" t="str">
            <v>*KEY_ERR</v>
          </cell>
          <cell r="E542" t="str">
            <v>*KEY_ERR</v>
          </cell>
        </row>
        <row r="543">
          <cell r="A543" t="str">
            <v>500521</v>
          </cell>
          <cell r="B543" t="str">
            <v>LOEWS MAURITIUS HOLDING</v>
          </cell>
          <cell r="C543" t="str">
            <v>GBC1</v>
          </cell>
          <cell r="D543" t="str">
            <v>MAURITIUS</v>
          </cell>
          <cell r="E543" t="str">
            <v>OTHER FINANCIAL INSTITUTIONS</v>
          </cell>
        </row>
        <row r="544">
          <cell r="A544" t="str">
            <v>500522</v>
          </cell>
          <cell r="B544" t="str">
            <v>WINSLOW CONSULTING LIMITED</v>
          </cell>
          <cell r="C544" t="str">
            <v>GBC2</v>
          </cell>
          <cell r="D544" t="str">
            <v>MAURITIUS</v>
          </cell>
          <cell r="E544" t="str">
            <v>OTHER FINANCIAL INSTITUTIONS</v>
          </cell>
        </row>
        <row r="545">
          <cell r="A545" t="str">
            <v>500523</v>
          </cell>
          <cell r="B545" t="str">
            <v>VERITAS SOFTWARE MTIUS CORP</v>
          </cell>
          <cell r="C545" t="str">
            <v>GBC1</v>
          </cell>
          <cell r="D545" t="str">
            <v>MAURITIUS</v>
          </cell>
          <cell r="E545" t="str">
            <v>OTHER FINANCIAL INSTITUTIONS</v>
          </cell>
        </row>
        <row r="546">
          <cell r="A546" t="str">
            <v>500524</v>
          </cell>
          <cell r="B546" t="str">
            <v>*KEY_ERR</v>
          </cell>
          <cell r="D546" t="str">
            <v>*KEY_ERR</v>
          </cell>
          <cell r="E546" t="str">
            <v>*KEY_ERR</v>
          </cell>
        </row>
        <row r="547">
          <cell r="A547" t="str">
            <v>500525</v>
          </cell>
          <cell r="B547" t="str">
            <v>SABRE CAPITAL WORLDWIDE(MTIUS)</v>
          </cell>
          <cell r="C547" t="str">
            <v>GBC1</v>
          </cell>
          <cell r="D547" t="str">
            <v>MAURITIUS</v>
          </cell>
          <cell r="E547" t="str">
            <v>OTHER FINANCIAL INSTITUTIONS</v>
          </cell>
        </row>
        <row r="548">
          <cell r="A548" t="str">
            <v>500526</v>
          </cell>
          <cell r="B548" t="str">
            <v>SABRE CAPITAL(MAURITIUS)LTD</v>
          </cell>
          <cell r="C548" t="str">
            <v>GBC1</v>
          </cell>
          <cell r="D548" t="str">
            <v>MAURITIUS</v>
          </cell>
          <cell r="E548" t="str">
            <v>OTHER FINANCIAL INSTITUTIONS</v>
          </cell>
        </row>
        <row r="549">
          <cell r="A549" t="str">
            <v>500527</v>
          </cell>
          <cell r="B549" t="str">
            <v>NEW HALL INVESTMENTS(MTIUS)LTD</v>
          </cell>
          <cell r="C549" t="str">
            <v>GBC2</v>
          </cell>
          <cell r="D549" t="str">
            <v>MAURITIUS</v>
          </cell>
          <cell r="E549" t="str">
            <v>OTHER FINANCIAL INSTITUTIONS</v>
          </cell>
        </row>
        <row r="550">
          <cell r="A550" t="str">
            <v>500528</v>
          </cell>
          <cell r="B550" t="str">
            <v>THE LIGHTSPEED HOLDINGS TRUST</v>
          </cell>
          <cell r="C550" t="str">
            <v>ot</v>
          </cell>
          <cell r="D550" t="str">
            <v>MAURITIUS</v>
          </cell>
          <cell r="E550" t="str">
            <v>OTHER FINANCIAL INSTITUTIONS</v>
          </cell>
        </row>
        <row r="551">
          <cell r="A551" t="str">
            <v>500529</v>
          </cell>
          <cell r="B551" t="str">
            <v>THE PJ INVESTMENTS TRUST</v>
          </cell>
          <cell r="C551" t="str">
            <v>ot</v>
          </cell>
          <cell r="D551" t="str">
            <v>MAURITIUS</v>
          </cell>
          <cell r="E551" t="str">
            <v>OTHER FINANCIAL INSTITUTIONS</v>
          </cell>
        </row>
        <row r="552">
          <cell r="A552" t="str">
            <v>500530</v>
          </cell>
          <cell r="B552" t="str">
            <v>THE LBFM VENTURES TRUST</v>
          </cell>
          <cell r="C552" t="str">
            <v>ot</v>
          </cell>
          <cell r="D552" t="str">
            <v>MAURITIUS</v>
          </cell>
          <cell r="E552" t="str">
            <v>OTHER FINANCIAL INSTITUTIONS</v>
          </cell>
        </row>
        <row r="553">
          <cell r="A553" t="str">
            <v>500531</v>
          </cell>
          <cell r="B553" t="str">
            <v>KEPHINANCE INV.(MTIUS)LTD</v>
          </cell>
          <cell r="C553" t="str">
            <v>GBC1</v>
          </cell>
          <cell r="D553" t="str">
            <v>MAURITIUS</v>
          </cell>
          <cell r="E553" t="str">
            <v>OTHER FINANCIAL INSTITUTIONS</v>
          </cell>
        </row>
        <row r="554">
          <cell r="A554" t="str">
            <v>500532</v>
          </cell>
          <cell r="B554" t="str">
            <v>MOOREVIEW TRADING LTD</v>
          </cell>
          <cell r="C554" t="str">
            <v>GBC2</v>
          </cell>
          <cell r="D554" t="str">
            <v>MAURITIUS</v>
          </cell>
          <cell r="E554" t="str">
            <v>OTHER FINANCIAL INSTITUTIONS</v>
          </cell>
        </row>
        <row r="555">
          <cell r="A555" t="str">
            <v>500533</v>
          </cell>
          <cell r="B555" t="str">
            <v>HAWKLEE HOLDINGS LIMITED</v>
          </cell>
          <cell r="C555" t="str">
            <v>F</v>
          </cell>
          <cell r="D555" t="str">
            <v>BRITISH VIRGIN ISLANDS</v>
          </cell>
          <cell r="E555" t="str">
            <v>OTHER FINANCIAL INSTITUTIONS</v>
          </cell>
        </row>
        <row r="556">
          <cell r="A556" t="str">
            <v>500534</v>
          </cell>
          <cell r="B556" t="str">
            <v>ROSS TRAVEL LTD</v>
          </cell>
          <cell r="C556" t="str">
            <v>F</v>
          </cell>
          <cell r="D556" t="str">
            <v>UNITED KINGDOM</v>
          </cell>
          <cell r="E556" t="str">
            <v>OTHER FINANCIAL INSTITUTIONS</v>
          </cell>
        </row>
        <row r="557">
          <cell r="A557" t="str">
            <v>500535</v>
          </cell>
          <cell r="B557" t="str">
            <v>MR TOSHIHARU KATOGI</v>
          </cell>
          <cell r="C557" t="str">
            <v>P</v>
          </cell>
          <cell r="D557" t="str">
            <v>JAPAN</v>
          </cell>
          <cell r="E557" t="str">
            <v>OTHER ADVANCES</v>
          </cell>
        </row>
        <row r="558">
          <cell r="A558" t="str">
            <v>500536</v>
          </cell>
          <cell r="B558" t="str">
            <v>THE 605/03/03 TRUST</v>
          </cell>
          <cell r="C558" t="str">
            <v>OT</v>
          </cell>
          <cell r="D558" t="str">
            <v>MAURITIUS</v>
          </cell>
          <cell r="E558" t="str">
            <v>OTHER FINANCIAL INSTITUTIONS</v>
          </cell>
        </row>
        <row r="559">
          <cell r="A559" t="str">
            <v>500537</v>
          </cell>
          <cell r="B559" t="str">
            <v>BBY (MAURITIUS III)LIMITED</v>
          </cell>
          <cell r="C559" t="str">
            <v>GBC1</v>
          </cell>
          <cell r="D559" t="str">
            <v>MAURITIUS</v>
          </cell>
          <cell r="E559" t="str">
            <v>OTHER FINANCIAL INSTITUTIONS</v>
          </cell>
        </row>
        <row r="560">
          <cell r="A560" t="str">
            <v>500538</v>
          </cell>
          <cell r="B560" t="str">
            <v>*KEY_ERR</v>
          </cell>
          <cell r="D560" t="str">
            <v>*KEY_ERR</v>
          </cell>
          <cell r="E560" t="str">
            <v>*KEY_ERR</v>
          </cell>
        </row>
        <row r="561">
          <cell r="A561" t="str">
            <v>500539</v>
          </cell>
          <cell r="B561" t="str">
            <v>*KEY_ERR</v>
          </cell>
          <cell r="D561" t="str">
            <v>*KEY_ERR</v>
          </cell>
          <cell r="E561" t="str">
            <v>*KEY_ERR</v>
          </cell>
        </row>
        <row r="562">
          <cell r="A562" t="str">
            <v>500540</v>
          </cell>
          <cell r="B562" t="str">
            <v>AFRIKA ODYSSEY INTL LTD</v>
          </cell>
          <cell r="C562" t="str">
            <v>GBC2</v>
          </cell>
          <cell r="D562" t="str">
            <v>MAURITIUS</v>
          </cell>
          <cell r="E562" t="str">
            <v>OTHER FINANCIAL INSTITUTIONS</v>
          </cell>
        </row>
        <row r="563">
          <cell r="A563" t="str">
            <v>500541</v>
          </cell>
          <cell r="B563" t="str">
            <v>ABC GLOBAL MANAGEMENT SER LTD</v>
          </cell>
          <cell r="C563" t="str">
            <v>M</v>
          </cell>
          <cell r="D563" t="str">
            <v>MAURITIUS</v>
          </cell>
          <cell r="E563" t="str">
            <v>OTHER FINANCIAL INSTITUTIONS</v>
          </cell>
        </row>
        <row r="564">
          <cell r="A564" t="str">
            <v>500542</v>
          </cell>
          <cell r="B564" t="str">
            <v>FLUTEX LIMITED</v>
          </cell>
          <cell r="C564" t="str">
            <v>GBC2</v>
          </cell>
          <cell r="D564" t="str">
            <v>MAURITIUS</v>
          </cell>
          <cell r="E564" t="str">
            <v>OTHER FINANCIAL INSTITUTIONS</v>
          </cell>
        </row>
        <row r="565">
          <cell r="A565" t="str">
            <v>500543</v>
          </cell>
          <cell r="B565" t="str">
            <v>THE HILARKI TRUST</v>
          </cell>
          <cell r="C565" t="str">
            <v>ot</v>
          </cell>
          <cell r="D565" t="str">
            <v>MAURITIUS</v>
          </cell>
          <cell r="E565" t="str">
            <v>OTHER FINANCIAL INSTITUTIONS</v>
          </cell>
        </row>
        <row r="566">
          <cell r="A566" t="str">
            <v>500544</v>
          </cell>
          <cell r="B566" t="str">
            <v>*KEY_ERR</v>
          </cell>
          <cell r="D566" t="str">
            <v>*KEY_ERR</v>
          </cell>
          <cell r="E566" t="str">
            <v>*KEY_ERR</v>
          </cell>
        </row>
        <row r="567">
          <cell r="A567" t="str">
            <v>500545</v>
          </cell>
          <cell r="B567" t="str">
            <v>FIRM ADVISORS LTD</v>
          </cell>
          <cell r="C567" t="str">
            <v>f</v>
          </cell>
          <cell r="D567" t="str">
            <v>BRITISH VIRGIN ISLANDS</v>
          </cell>
          <cell r="E567" t="str">
            <v>OTHER FINANCIAL INSTITUTIONS</v>
          </cell>
        </row>
        <row r="568">
          <cell r="A568" t="str">
            <v>500546</v>
          </cell>
          <cell r="B568" t="str">
            <v>*KEY_ERR</v>
          </cell>
          <cell r="D568" t="str">
            <v>*KEY_ERR</v>
          </cell>
          <cell r="E568" t="str">
            <v>*KEY_ERR</v>
          </cell>
        </row>
        <row r="569">
          <cell r="A569" t="str">
            <v>500547</v>
          </cell>
          <cell r="B569" t="str">
            <v>*KEY_ERR</v>
          </cell>
          <cell r="D569" t="str">
            <v>*KEY_ERR</v>
          </cell>
          <cell r="E569" t="str">
            <v>*KEY_ERR</v>
          </cell>
        </row>
        <row r="570">
          <cell r="A570" t="str">
            <v>500548</v>
          </cell>
          <cell r="B570" t="str">
            <v>TURNSTONE TRUSTS &amp; SEC LIMITED</v>
          </cell>
          <cell r="C570" t="str">
            <v>M</v>
          </cell>
          <cell r="D570" t="str">
            <v>MAURITIUS</v>
          </cell>
          <cell r="E570" t="str">
            <v>OTHER FINANCIAL INSTITUTIONS</v>
          </cell>
        </row>
        <row r="571">
          <cell r="A571" t="str">
            <v>500549</v>
          </cell>
          <cell r="B571" t="str">
            <v>APAC LIMITED</v>
          </cell>
          <cell r="C571" t="str">
            <v>GBC2</v>
          </cell>
          <cell r="D571" t="str">
            <v>MAURITIUS</v>
          </cell>
          <cell r="E571" t="str">
            <v>OTHER FINANCIAL INSTITUTIONS</v>
          </cell>
        </row>
        <row r="572">
          <cell r="A572" t="str">
            <v>500550</v>
          </cell>
          <cell r="B572" t="str">
            <v>BOYER ALLAN(MAURITIUS)LIMITED</v>
          </cell>
          <cell r="C572" t="str">
            <v>GBC1</v>
          </cell>
          <cell r="D572" t="str">
            <v>MAURITIUS</v>
          </cell>
          <cell r="E572" t="str">
            <v>OTHER FINANCIAL INSTITUTIONS</v>
          </cell>
        </row>
        <row r="573">
          <cell r="A573" t="str">
            <v>500551</v>
          </cell>
          <cell r="B573" t="str">
            <v>CITADEL MT TRADING LTD</v>
          </cell>
          <cell r="C573" t="str">
            <v>GBC1</v>
          </cell>
          <cell r="D573" t="str">
            <v>MAURITIUS</v>
          </cell>
          <cell r="E573" t="str">
            <v>OTHER FINANCIAL INSTITUTIONS</v>
          </cell>
        </row>
        <row r="574">
          <cell r="A574" t="str">
            <v>500552</v>
          </cell>
          <cell r="B574" t="str">
            <v>THE KREW TRUST</v>
          </cell>
          <cell r="C574" t="str">
            <v>ot</v>
          </cell>
          <cell r="D574" t="str">
            <v>MAURITIUS</v>
          </cell>
          <cell r="E574" t="str">
            <v>OTHER FINANCIAL INSTITUTIONS</v>
          </cell>
        </row>
        <row r="575">
          <cell r="A575" t="str">
            <v>500553</v>
          </cell>
          <cell r="B575" t="str">
            <v>EBG INDIA PRIVATE LIMITED</v>
          </cell>
          <cell r="C575" t="str">
            <v>f</v>
          </cell>
          <cell r="D575" t="str">
            <v>INDIA</v>
          </cell>
          <cell r="E575" t="str">
            <v>OTHER FINANCIAL INSTITUTIONS</v>
          </cell>
        </row>
        <row r="576">
          <cell r="A576" t="str">
            <v>500554</v>
          </cell>
          <cell r="B576" t="str">
            <v>*KEY_ERR</v>
          </cell>
          <cell r="D576" t="str">
            <v>*KEY_ERR</v>
          </cell>
          <cell r="E576" t="str">
            <v>*KEY_ERR</v>
          </cell>
        </row>
        <row r="577">
          <cell r="A577" t="str">
            <v>500555</v>
          </cell>
          <cell r="B577" t="str">
            <v>ESPARRON LIMITED</v>
          </cell>
          <cell r="C577" t="str">
            <v>f</v>
          </cell>
          <cell r="D577" t="str">
            <v>JERSEY</v>
          </cell>
          <cell r="E577" t="str">
            <v>OTHER FINANCIAL INSTITUTIONS</v>
          </cell>
        </row>
        <row r="578">
          <cell r="A578" t="str">
            <v>500556</v>
          </cell>
          <cell r="B578" t="str">
            <v>TASADAY LIMITED</v>
          </cell>
          <cell r="C578" t="str">
            <v>f</v>
          </cell>
          <cell r="D578" t="str">
            <v>JERSEY</v>
          </cell>
          <cell r="E578" t="str">
            <v>OTHER FINANCIAL INSTITUTIONS</v>
          </cell>
        </row>
        <row r="579">
          <cell r="A579" t="str">
            <v>500557</v>
          </cell>
          <cell r="B579" t="str">
            <v>FAL CORPORATION</v>
          </cell>
          <cell r="C579" t="str">
            <v>GBC1</v>
          </cell>
          <cell r="D579" t="str">
            <v>MAURITIUS</v>
          </cell>
          <cell r="E579" t="str">
            <v>OTHER FINANCIAL INSTITUTIONS</v>
          </cell>
        </row>
        <row r="580">
          <cell r="A580" t="str">
            <v>500558</v>
          </cell>
          <cell r="B580" t="str">
            <v>SATHI LTD</v>
          </cell>
          <cell r="C580" t="str">
            <v>GBC2</v>
          </cell>
          <cell r="D580" t="str">
            <v>MAURITIUS</v>
          </cell>
          <cell r="E580" t="str">
            <v>OTHER FINANCIAL INSTITUTIONS</v>
          </cell>
        </row>
        <row r="581">
          <cell r="A581" t="str">
            <v>500559</v>
          </cell>
          <cell r="B581" t="str">
            <v>O R E HOLDINGS LIMITED</v>
          </cell>
          <cell r="C581" t="str">
            <v>GBC1</v>
          </cell>
          <cell r="D581" t="str">
            <v>MAURITIUS</v>
          </cell>
          <cell r="E581" t="str">
            <v>OTHER FINANCIAL INSTITUTIONS</v>
          </cell>
        </row>
        <row r="582">
          <cell r="A582" t="str">
            <v>500560</v>
          </cell>
          <cell r="B582" t="str">
            <v>DAIMLER CHRYSLER INDIA PVT LTD</v>
          </cell>
          <cell r="C582" t="str">
            <v>F</v>
          </cell>
          <cell r="D582" t="str">
            <v>INDIA</v>
          </cell>
          <cell r="E582" t="str">
            <v>OTHER FINANCIAL INSTITUTIONS</v>
          </cell>
        </row>
        <row r="583">
          <cell r="A583" t="str">
            <v>500561</v>
          </cell>
          <cell r="B583" t="str">
            <v>JP INVESTMENTS LTD</v>
          </cell>
          <cell r="C583" t="str">
            <v>GBC2</v>
          </cell>
          <cell r="D583" t="str">
            <v>MAURITIUS</v>
          </cell>
          <cell r="E583" t="str">
            <v>OTHER FINANCIAL INSTITUTIONS</v>
          </cell>
        </row>
        <row r="584">
          <cell r="A584" t="str">
            <v>500562</v>
          </cell>
          <cell r="B584" t="str">
            <v>*KEY_ERR</v>
          </cell>
          <cell r="D584" t="str">
            <v>*KEY_ERR</v>
          </cell>
          <cell r="E584" t="str">
            <v>*KEY_ERR</v>
          </cell>
        </row>
        <row r="585">
          <cell r="A585" t="str">
            <v>500563</v>
          </cell>
          <cell r="B585" t="str">
            <v>*KEY_ERR</v>
          </cell>
          <cell r="D585" t="str">
            <v>*KEY_ERR</v>
          </cell>
          <cell r="E585" t="str">
            <v>*KEY_ERR</v>
          </cell>
        </row>
        <row r="586">
          <cell r="A586" t="str">
            <v>500564</v>
          </cell>
          <cell r="B586" t="str">
            <v>*KEY_ERR</v>
          </cell>
          <cell r="D586" t="str">
            <v>*KEY_ERR</v>
          </cell>
          <cell r="E586" t="str">
            <v>*KEY_ERR</v>
          </cell>
        </row>
        <row r="587">
          <cell r="A587" t="str">
            <v>500565</v>
          </cell>
          <cell r="B587" t="str">
            <v>GRENFELL FUND MANAGERS LIMITED</v>
          </cell>
          <cell r="C587" t="str">
            <v>GBC1</v>
          </cell>
          <cell r="D587" t="str">
            <v>MAURITIUS</v>
          </cell>
          <cell r="E587" t="str">
            <v>OTHER FINANCIAL INSTITUTIONS</v>
          </cell>
        </row>
        <row r="588">
          <cell r="A588" t="str">
            <v>500566</v>
          </cell>
          <cell r="B588" t="str">
            <v>GLOBANK TRUST</v>
          </cell>
          <cell r="C588" t="str">
            <v>OT</v>
          </cell>
          <cell r="D588" t="str">
            <v>MAURITIUS</v>
          </cell>
          <cell r="E588" t="str">
            <v>OTHER FINANCIAL INSTITUTIONS</v>
          </cell>
        </row>
        <row r="589">
          <cell r="A589" t="str">
            <v>500567</v>
          </cell>
          <cell r="B589" t="str">
            <v>FRANKLIN INDIA BLUECHIP OFF F</v>
          </cell>
          <cell r="C589" t="str">
            <v>GBC1</v>
          </cell>
          <cell r="D589" t="str">
            <v>MAURITIUS</v>
          </cell>
          <cell r="E589" t="str">
            <v>OTHER FINANCIAL INSTITUTIONS</v>
          </cell>
        </row>
        <row r="590">
          <cell r="A590" t="str">
            <v>500568</v>
          </cell>
          <cell r="B590" t="str">
            <v>TEMPLETON INDIA INC OFF FUND</v>
          </cell>
          <cell r="C590" t="str">
            <v>GBC1</v>
          </cell>
          <cell r="D590" t="str">
            <v>MAURITIUS</v>
          </cell>
          <cell r="E590" t="str">
            <v>OTHER FINANCIAL INSTITUTIONS</v>
          </cell>
        </row>
        <row r="591">
          <cell r="A591" t="str">
            <v>500569</v>
          </cell>
          <cell r="B591" t="str">
            <v>THE COMMERCIAL HLDG CO LTD</v>
          </cell>
          <cell r="C591" t="str">
            <v>L</v>
          </cell>
          <cell r="D591" t="str">
            <v>MAURITIUS</v>
          </cell>
          <cell r="E591" t="str">
            <v>OTHER FINANCIAL INSTITUTIONS</v>
          </cell>
        </row>
        <row r="592">
          <cell r="A592" t="str">
            <v>500570</v>
          </cell>
          <cell r="B592" t="str">
            <v>CAD INTERNATIONAL LIMITED</v>
          </cell>
          <cell r="C592" t="str">
            <v>GBC2</v>
          </cell>
          <cell r="D592" t="str">
            <v>MAURITIUS</v>
          </cell>
          <cell r="E592" t="str">
            <v>OTHER FINANCIAL INSTITUTIONS</v>
          </cell>
        </row>
        <row r="593">
          <cell r="A593" t="str">
            <v>500571</v>
          </cell>
          <cell r="B593" t="str">
            <v>FORTE INTERNATIONAL LTD</v>
          </cell>
          <cell r="C593" t="str">
            <v>GBC2</v>
          </cell>
          <cell r="D593" t="str">
            <v>MAURITIUS</v>
          </cell>
          <cell r="E593" t="str">
            <v>OTHER FINANCIAL INSTITUTIONS</v>
          </cell>
        </row>
        <row r="594">
          <cell r="A594" t="str">
            <v>500572</v>
          </cell>
          <cell r="B594" t="str">
            <v>*KEY_ERR</v>
          </cell>
          <cell r="D594" t="str">
            <v>*KEY_ERR</v>
          </cell>
          <cell r="E594" t="str">
            <v>*KEY_ERR</v>
          </cell>
        </row>
        <row r="595">
          <cell r="A595" t="str">
            <v>500573</v>
          </cell>
          <cell r="B595" t="str">
            <v>MR G F &amp; MRS H M GOOSEN</v>
          </cell>
          <cell r="C595" t="str">
            <v>P</v>
          </cell>
          <cell r="D595" t="str">
            <v>SOUTH AFRICA</v>
          </cell>
          <cell r="E595" t="str">
            <v>OTHER ADVANCES</v>
          </cell>
        </row>
        <row r="596">
          <cell r="A596" t="str">
            <v>500574</v>
          </cell>
          <cell r="B596" t="str">
            <v>*KEY_ERR</v>
          </cell>
          <cell r="D596" t="str">
            <v>*KEY_ERR</v>
          </cell>
          <cell r="E596" t="str">
            <v>*KEY_ERR</v>
          </cell>
        </row>
        <row r="597">
          <cell r="A597" t="str">
            <v>500575</v>
          </cell>
          <cell r="B597" t="str">
            <v>BHARAT PETROLEUM CORP LIMITED</v>
          </cell>
          <cell r="C597" t="str">
            <v>F</v>
          </cell>
          <cell r="D597" t="str">
            <v>INDIA</v>
          </cell>
          <cell r="E597" t="str">
            <v>OTHER FINANCIAL INSTITUTIONS</v>
          </cell>
        </row>
        <row r="598">
          <cell r="A598" t="str">
            <v>500576</v>
          </cell>
          <cell r="B598" t="str">
            <v>*KEY_ERR</v>
          </cell>
          <cell r="D598" t="str">
            <v>*KEY_ERR</v>
          </cell>
          <cell r="E598" t="str">
            <v>*KEY_ERR</v>
          </cell>
        </row>
        <row r="599">
          <cell r="A599" t="str">
            <v>500577</v>
          </cell>
          <cell r="B599" t="str">
            <v>OVATION PUBLISHING LTD</v>
          </cell>
          <cell r="C599" t="str">
            <v>GBC1</v>
          </cell>
          <cell r="D599" t="str">
            <v>MAURITIUS</v>
          </cell>
          <cell r="E599" t="str">
            <v>OTHER FINANCIAL INSTITUTIONS</v>
          </cell>
        </row>
        <row r="600">
          <cell r="A600" t="str">
            <v>500578</v>
          </cell>
          <cell r="B600" t="str">
            <v>MR RJ AND MRS ME HANCOCK</v>
          </cell>
          <cell r="C600" t="str">
            <v>P</v>
          </cell>
          <cell r="D600" t="str">
            <v>SOUTH AFRICA</v>
          </cell>
          <cell r="E600" t="str">
            <v>OTHER ADVANCES</v>
          </cell>
        </row>
        <row r="601">
          <cell r="A601" t="str">
            <v>500579</v>
          </cell>
          <cell r="B601" t="str">
            <v>MR PJ AND MRS DA HANCOCK</v>
          </cell>
          <cell r="C601" t="str">
            <v>P</v>
          </cell>
          <cell r="D601" t="str">
            <v>SOUTH AFRICA</v>
          </cell>
          <cell r="E601" t="str">
            <v>OTHER ADVANCES</v>
          </cell>
        </row>
        <row r="602">
          <cell r="A602" t="str">
            <v>500580</v>
          </cell>
          <cell r="B602" t="str">
            <v>LUCRE INTL AS TTEES DM CHARLES</v>
          </cell>
          <cell r="C602" t="str">
            <v>OT</v>
          </cell>
          <cell r="D602" t="str">
            <v>MAURITIUS</v>
          </cell>
          <cell r="E602" t="str">
            <v>OTHER FINANCIAL INSTITUTIONS</v>
          </cell>
        </row>
        <row r="603">
          <cell r="A603" t="str">
            <v>500581</v>
          </cell>
          <cell r="B603" t="str">
            <v>DEUTSCHE T T C AS TTEE GG TST</v>
          </cell>
          <cell r="C603" t="str">
            <v>ot</v>
          </cell>
          <cell r="D603" t="str">
            <v>GUERNSEY</v>
          </cell>
          <cell r="E603" t="str">
            <v>OTHER FINANCIAL INSTITUTIONS</v>
          </cell>
        </row>
        <row r="604">
          <cell r="A604" t="str">
            <v>500582</v>
          </cell>
          <cell r="B604" t="str">
            <v>ARTHETIC DENTISTRY LTD</v>
          </cell>
          <cell r="C604" t="str">
            <v>GBC1</v>
          </cell>
          <cell r="D604" t="str">
            <v>MAURITIUS</v>
          </cell>
          <cell r="E604" t="str">
            <v>OTHER FINANCIAL INSTITUTIONS</v>
          </cell>
        </row>
        <row r="605">
          <cell r="A605" t="str">
            <v>500583</v>
          </cell>
          <cell r="B605" t="str">
            <v>MEDIA 4 AFRICA LIMITED</v>
          </cell>
          <cell r="C605" t="str">
            <v>GBC2</v>
          </cell>
          <cell r="D605" t="str">
            <v>MAURITIUS</v>
          </cell>
          <cell r="E605" t="str">
            <v>OTHER FINANCIAL INSTITUTIONS</v>
          </cell>
        </row>
        <row r="606">
          <cell r="A606" t="str">
            <v>500584</v>
          </cell>
          <cell r="B606" t="str">
            <v>HINDUSTAN PETROLEUM CORP LTD</v>
          </cell>
          <cell r="D606" t="str">
            <v>INDIA</v>
          </cell>
          <cell r="E606" t="str">
            <v>OTHER FINANCIAL INSTITUTIONS</v>
          </cell>
        </row>
        <row r="607">
          <cell r="A607" t="str">
            <v>500585</v>
          </cell>
          <cell r="B607" t="str">
            <v>R AND S TRADING INTL LTD</v>
          </cell>
          <cell r="C607" t="str">
            <v>GBC2</v>
          </cell>
          <cell r="D607" t="str">
            <v>MAURITIUS</v>
          </cell>
          <cell r="E607" t="str">
            <v>OTHER FINANCIAL INSTITUTIONS</v>
          </cell>
        </row>
        <row r="608">
          <cell r="A608" t="str">
            <v>500586</v>
          </cell>
          <cell r="B608" t="str">
            <v>FT INDIA OFFSHORE FUNDS</v>
          </cell>
          <cell r="C608" t="str">
            <v>GBC1</v>
          </cell>
          <cell r="D608" t="str">
            <v>MAURITIUS</v>
          </cell>
          <cell r="E608" t="str">
            <v>OTHER FINANCIAL INSTITUTIONS</v>
          </cell>
        </row>
        <row r="609">
          <cell r="A609" t="str">
            <v>500587</v>
          </cell>
          <cell r="B609" t="str">
            <v>TAD (MAURITIUS) LTD</v>
          </cell>
          <cell r="C609" t="str">
            <v>GBC1</v>
          </cell>
          <cell r="D609" t="str">
            <v>MAURITIUS</v>
          </cell>
          <cell r="E609" t="str">
            <v>OTHER FINANCIAL INSTITUTIONS</v>
          </cell>
        </row>
        <row r="610">
          <cell r="A610" t="str">
            <v>500588</v>
          </cell>
          <cell r="B610" t="str">
            <v>ASSOCIATED AVIATION SVCS LTD</v>
          </cell>
          <cell r="C610" t="str">
            <v>F</v>
          </cell>
          <cell r="D610" t="str">
            <v>BRITISH VIRGIN ISLANDS</v>
          </cell>
          <cell r="E610" t="str">
            <v>OTHER FINANCIAL INSTITUTIONS</v>
          </cell>
        </row>
        <row r="611">
          <cell r="A611" t="str">
            <v>500589</v>
          </cell>
          <cell r="B611" t="str">
            <v>DICKINSON PROPERTIES INTL LTD</v>
          </cell>
          <cell r="C611" t="str">
            <v>GBC2</v>
          </cell>
          <cell r="D611" t="str">
            <v>MAURITIUS</v>
          </cell>
          <cell r="E611" t="str">
            <v>OTHER FINANCIAL INSTITUTIONS</v>
          </cell>
        </row>
        <row r="612">
          <cell r="A612" t="str">
            <v>500590</v>
          </cell>
          <cell r="B612" t="str">
            <v>DICKINSON REFRACTORY SERV.INTL</v>
          </cell>
          <cell r="C612" t="str">
            <v>GBC2</v>
          </cell>
          <cell r="D612" t="str">
            <v>MAURITIUS</v>
          </cell>
          <cell r="E612" t="str">
            <v>OTHER FINANCIAL INSTITUTIONS</v>
          </cell>
        </row>
        <row r="613">
          <cell r="A613" t="str">
            <v>500591</v>
          </cell>
          <cell r="B613" t="str">
            <v>AIGUILLE LTD</v>
          </cell>
          <cell r="C613" t="str">
            <v>GBC1</v>
          </cell>
          <cell r="D613" t="str">
            <v>MAURITIUS</v>
          </cell>
          <cell r="E613" t="str">
            <v>OTHER FINANCIAL INSTITUTIONS</v>
          </cell>
        </row>
        <row r="614">
          <cell r="A614" t="str">
            <v>500592</v>
          </cell>
          <cell r="B614" t="str">
            <v>LUCRE TRUSTEE 734/03/03 TRUST</v>
          </cell>
          <cell r="C614" t="str">
            <v>OT</v>
          </cell>
          <cell r="D614" t="str">
            <v>MAURITIUS</v>
          </cell>
          <cell r="E614" t="str">
            <v>OTHER FINANCIAL INSTITUTIONS</v>
          </cell>
        </row>
        <row r="615">
          <cell r="A615" t="str">
            <v>500593</v>
          </cell>
          <cell r="B615" t="str">
            <v>MILKWOOD CC</v>
          </cell>
          <cell r="C615" t="str">
            <v>F</v>
          </cell>
          <cell r="D615" t="str">
            <v>SOUTH AFRICA</v>
          </cell>
          <cell r="E615" t="str">
            <v>OTHER FINANCIAL INSTITUTIONS</v>
          </cell>
        </row>
        <row r="616">
          <cell r="A616" t="str">
            <v>500594</v>
          </cell>
          <cell r="B616" t="str">
            <v>BAY BOYZ (PTY)LTD</v>
          </cell>
          <cell r="C616" t="str">
            <v>F</v>
          </cell>
          <cell r="D616" t="str">
            <v>SOUTH AFRICA</v>
          </cell>
          <cell r="E616" t="str">
            <v>OTHER FINANCIAL INSTITUTIONS</v>
          </cell>
        </row>
        <row r="617">
          <cell r="A617" t="str">
            <v>500595</v>
          </cell>
          <cell r="B617" t="str">
            <v>MR R &amp; MRS M E BARNARD</v>
          </cell>
          <cell r="C617" t="str">
            <v>P</v>
          </cell>
          <cell r="D617" t="str">
            <v>SOUTH AFRICA</v>
          </cell>
          <cell r="E617" t="str">
            <v>OTHER ADVANCES</v>
          </cell>
        </row>
        <row r="618">
          <cell r="A618" t="str">
            <v>500596</v>
          </cell>
          <cell r="B618" t="str">
            <v>INTERSTONE LTD</v>
          </cell>
          <cell r="C618" t="str">
            <v>GBC2</v>
          </cell>
          <cell r="D618" t="str">
            <v>MAURITIUS</v>
          </cell>
          <cell r="E618" t="str">
            <v>OTHER FINANCIAL INSTITUTIONS</v>
          </cell>
        </row>
        <row r="619">
          <cell r="A619" t="str">
            <v>500597</v>
          </cell>
          <cell r="B619" t="str">
            <v>*KEY_ERR</v>
          </cell>
          <cell r="D619" t="str">
            <v>*KEY_ERR</v>
          </cell>
          <cell r="E619" t="str">
            <v>*KEY_ERR</v>
          </cell>
        </row>
        <row r="620">
          <cell r="A620" t="str">
            <v>500598</v>
          </cell>
          <cell r="B620" t="str">
            <v>SUNNYDALE COMPANY LTD</v>
          </cell>
          <cell r="C620" t="str">
            <v>GBC1</v>
          </cell>
          <cell r="D620" t="str">
            <v>MAURITIUS</v>
          </cell>
          <cell r="E620" t="str">
            <v>OTHER FINANCIAL INSTITUTIONS</v>
          </cell>
        </row>
        <row r="621">
          <cell r="A621" t="str">
            <v>500599</v>
          </cell>
          <cell r="B621" t="str">
            <v>LEXON VENTURES LIMITED</v>
          </cell>
          <cell r="C621" t="str">
            <v>F</v>
          </cell>
          <cell r="D621" t="str">
            <v>BRITISH VIRGIN ISLANDS</v>
          </cell>
          <cell r="E621" t="str">
            <v>OTHER FINANCIAL INSTITUTIONS</v>
          </cell>
        </row>
        <row r="622">
          <cell r="A622" t="str">
            <v>500600</v>
          </cell>
          <cell r="B622" t="str">
            <v>LEXON HOTEL VENTURES LTD</v>
          </cell>
          <cell r="C622" t="str">
            <v>GBC1</v>
          </cell>
          <cell r="D622" t="str">
            <v>MAURITIUS</v>
          </cell>
          <cell r="E622" t="str">
            <v>OTHER FINANCIAL INSTITUTIONS</v>
          </cell>
        </row>
        <row r="623">
          <cell r="A623" t="str">
            <v>500601</v>
          </cell>
          <cell r="B623" t="str">
            <v>SYNTEL (MAURITIUS) LIMITED</v>
          </cell>
          <cell r="C623" t="str">
            <v>GBC1</v>
          </cell>
          <cell r="D623" t="str">
            <v>MAURITIUS</v>
          </cell>
          <cell r="E623" t="str">
            <v>OTHER FINANCIAL INSTITUTIONS</v>
          </cell>
        </row>
        <row r="624">
          <cell r="A624" t="str">
            <v>500602</v>
          </cell>
          <cell r="B624" t="str">
            <v>LEADERGUARD SPOT FOREX</v>
          </cell>
          <cell r="C624" t="str">
            <v>GBC1</v>
          </cell>
          <cell r="D624" t="str">
            <v>MAURITIUS</v>
          </cell>
          <cell r="E624" t="str">
            <v>OTHER FINANCIAL INSTITUTIONS</v>
          </cell>
        </row>
        <row r="625">
          <cell r="A625" t="str">
            <v>500603</v>
          </cell>
          <cell r="B625" t="str">
            <v>LEADERGUARD AFRICA LTD</v>
          </cell>
          <cell r="C625" t="str">
            <v>GBC2</v>
          </cell>
          <cell r="D625" t="str">
            <v>MAURITIUS</v>
          </cell>
          <cell r="E625" t="str">
            <v>OTHER FINANCIAL INSTITUTIONS</v>
          </cell>
        </row>
        <row r="626">
          <cell r="A626" t="str">
            <v>500604</v>
          </cell>
          <cell r="B626" t="str">
            <v>LEADERGUARD WORLDWIDE LTD</v>
          </cell>
          <cell r="C626" t="str">
            <v>GBC2</v>
          </cell>
          <cell r="D626" t="str">
            <v>MAURITIUS</v>
          </cell>
          <cell r="E626" t="str">
            <v>OTHER FINANCIAL INSTITUTIONS</v>
          </cell>
        </row>
        <row r="627">
          <cell r="A627" t="str">
            <v>500605</v>
          </cell>
          <cell r="B627" t="str">
            <v>S &amp; B CONSULTING</v>
          </cell>
          <cell r="C627" t="str">
            <v>F</v>
          </cell>
          <cell r="D627" t="str">
            <v>BRITISH VIRGIN ISLANDS</v>
          </cell>
          <cell r="E627" t="str">
            <v>OTHER FINANCIAL INSTITUTIONS</v>
          </cell>
        </row>
        <row r="628">
          <cell r="A628" t="str">
            <v>500606</v>
          </cell>
          <cell r="B628" t="str">
            <v>SHIBANI FINANCE CO LTD</v>
          </cell>
          <cell r="C628" t="str">
            <v>L</v>
          </cell>
          <cell r="D628" t="str">
            <v>MAURITIUS</v>
          </cell>
          <cell r="E628" t="str">
            <v>OTHER FINANCIAL INSTITUTIONS</v>
          </cell>
        </row>
        <row r="629">
          <cell r="A629" t="str">
            <v>500607</v>
          </cell>
          <cell r="B629" t="str">
            <v>NOVEON MAURITIUS HOLDINGS LTD</v>
          </cell>
          <cell r="C629" t="str">
            <v>GBC1</v>
          </cell>
          <cell r="D629" t="str">
            <v>MAURITIUS</v>
          </cell>
          <cell r="E629" t="str">
            <v>OTHER FINANCIAL INSTITUTIONS</v>
          </cell>
        </row>
        <row r="630">
          <cell r="A630" t="str">
            <v>500608</v>
          </cell>
          <cell r="B630" t="str">
            <v>MATTERHORN VENTURES/E.I.TIGER</v>
          </cell>
          <cell r="C630" t="str">
            <v>GBC1</v>
          </cell>
          <cell r="D630" t="str">
            <v>MAURITIUS</v>
          </cell>
          <cell r="E630" t="str">
            <v>OTHER FINANCIAL INSTITUTIONS</v>
          </cell>
        </row>
        <row r="631">
          <cell r="A631" t="str">
            <v>500609</v>
          </cell>
          <cell r="B631" t="str">
            <v>SYNTEL SOLUTIONS MTIUS LTD</v>
          </cell>
          <cell r="C631" t="str">
            <v>GBC1</v>
          </cell>
          <cell r="D631" t="str">
            <v>MAURITIUS</v>
          </cell>
          <cell r="E631" t="str">
            <v>OTHER FINANCIAL INSTITUTIONS</v>
          </cell>
        </row>
        <row r="632">
          <cell r="A632" t="str">
            <v>500610</v>
          </cell>
          <cell r="B632" t="str">
            <v>INTERNATIONAL CHAIN INV.LTD</v>
          </cell>
          <cell r="C632" t="str">
            <v>GBC1</v>
          </cell>
          <cell r="D632" t="str">
            <v>MAURITIUS</v>
          </cell>
          <cell r="E632" t="str">
            <v>OTHER FINANCIAL INSTITUTIONS</v>
          </cell>
        </row>
        <row r="633">
          <cell r="A633" t="str">
            <v>500611</v>
          </cell>
          <cell r="B633" t="str">
            <v>WJB CHILTERN-RE THE GEMINI TST</v>
          </cell>
          <cell r="C633" t="str">
            <v>F</v>
          </cell>
          <cell r="D633" t="str">
            <v>JERSEY</v>
          </cell>
          <cell r="E633" t="str">
            <v>OTHER FINANCIAL INSTITUTIONS</v>
          </cell>
        </row>
        <row r="634">
          <cell r="A634" t="str">
            <v>500612</v>
          </cell>
          <cell r="B634" t="str">
            <v>WJB CHILTERN-RE PANCO S.STTLE</v>
          </cell>
          <cell r="C634" t="str">
            <v>F</v>
          </cell>
          <cell r="D634" t="str">
            <v>JERSEY</v>
          </cell>
          <cell r="E634" t="str">
            <v>OTHER FINANCIAL INSTITUTIONS</v>
          </cell>
        </row>
        <row r="635">
          <cell r="A635" t="str">
            <v>500613</v>
          </cell>
          <cell r="B635" t="str">
            <v>BRUNCASTER TTEES-RE LEO TRUST</v>
          </cell>
          <cell r="C635" t="str">
            <v>F</v>
          </cell>
          <cell r="D635" t="str">
            <v>JERSEY</v>
          </cell>
          <cell r="E635" t="str">
            <v>OTHER FINANCIAL INSTITUTIONS</v>
          </cell>
        </row>
        <row r="636">
          <cell r="A636" t="str">
            <v>500614</v>
          </cell>
          <cell r="B636" t="str">
            <v>CANTRUST(CI)LTD-RE TAURUS SETT</v>
          </cell>
          <cell r="C636" t="str">
            <v>F</v>
          </cell>
          <cell r="D636" t="str">
            <v>JERSEY</v>
          </cell>
          <cell r="E636" t="str">
            <v>OTHER FINANCIAL INSTITUTIONS</v>
          </cell>
        </row>
        <row r="637">
          <cell r="A637" t="str">
            <v>500615</v>
          </cell>
          <cell r="B637" t="str">
            <v>MR M ABDUL &amp; MRS HUMERA ALEEM</v>
          </cell>
          <cell r="C637" t="str">
            <v>P</v>
          </cell>
          <cell r="D637" t="str">
            <v>MAURITIUS</v>
          </cell>
          <cell r="E637" t="str">
            <v>OTHER ADVANCES</v>
          </cell>
        </row>
        <row r="638">
          <cell r="A638" t="str">
            <v>500616</v>
          </cell>
          <cell r="B638" t="str">
            <v>*KEY_ERR</v>
          </cell>
          <cell r="D638" t="str">
            <v>*KEY_ERR</v>
          </cell>
          <cell r="E638" t="str">
            <v>*KEY_ERR</v>
          </cell>
        </row>
        <row r="639">
          <cell r="A639" t="str">
            <v>500617</v>
          </cell>
          <cell r="B639" t="str">
            <v>LURDINGTON HOLDING LTD</v>
          </cell>
          <cell r="C639" t="str">
            <v>GBC1</v>
          </cell>
          <cell r="D639" t="str">
            <v>MAURITIUS</v>
          </cell>
          <cell r="E639" t="str">
            <v>OTHER FINANCIAL INSTITUTIONS</v>
          </cell>
        </row>
        <row r="640">
          <cell r="A640" t="str">
            <v>500618</v>
          </cell>
          <cell r="B640" t="str">
            <v>MATTERHORN VENTURES</v>
          </cell>
          <cell r="C640" t="str">
            <v>GBC1</v>
          </cell>
          <cell r="D640" t="str">
            <v>MAURITIUS</v>
          </cell>
          <cell r="E640" t="str">
            <v>OTHER FINANCIAL INSTITUTIONS</v>
          </cell>
        </row>
        <row r="641">
          <cell r="A641" t="str">
            <v>500619</v>
          </cell>
          <cell r="B641" t="str">
            <v>DITCML RE THE PBI TRUST</v>
          </cell>
          <cell r="D641" t="str">
            <v>MAURITIUS</v>
          </cell>
          <cell r="E641" t="str">
            <v>OTHER FINANCIAL INSTITUTIONS</v>
          </cell>
        </row>
        <row r="642">
          <cell r="A642" t="str">
            <v>500620</v>
          </cell>
          <cell r="B642" t="str">
            <v>DITCML RE THE IBP TRUST</v>
          </cell>
          <cell r="D642" t="str">
            <v>MAURITIUS</v>
          </cell>
          <cell r="E642" t="str">
            <v>OTHER FINANCIAL INSTITUTIONS</v>
          </cell>
        </row>
        <row r="643">
          <cell r="A643" t="str">
            <v>500621</v>
          </cell>
          <cell r="B643" t="str">
            <v>DEUTSCHE INTL TST CO RE QSC</v>
          </cell>
          <cell r="D643" t="str">
            <v>MAURITIUS</v>
          </cell>
          <cell r="E643" t="str">
            <v>OTHER FINANCIAL INSTITUTIONS</v>
          </cell>
        </row>
        <row r="644">
          <cell r="A644" t="str">
            <v>500622</v>
          </cell>
          <cell r="B644" t="str">
            <v>PRIMETRADE INTERNATIONAL LTD</v>
          </cell>
          <cell r="C644" t="str">
            <v>GBC2</v>
          </cell>
          <cell r="D644" t="str">
            <v>MAURITIUS</v>
          </cell>
          <cell r="E644" t="str">
            <v>OTHER FINANCIAL INSTITUTIONS</v>
          </cell>
        </row>
        <row r="645">
          <cell r="A645" t="str">
            <v>500623</v>
          </cell>
          <cell r="B645" t="str">
            <v>OCBC OVERSEAS INVTS PTE LTD</v>
          </cell>
          <cell r="C645" t="str">
            <v>GBC1</v>
          </cell>
          <cell r="D645" t="str">
            <v>MAURITIUS</v>
          </cell>
          <cell r="E645" t="str">
            <v>OTHER FINANCIAL INSTITUTIONS</v>
          </cell>
        </row>
        <row r="646">
          <cell r="A646" t="str">
            <v>500624</v>
          </cell>
          <cell r="B646" t="str">
            <v>FRONTIERE FINANCE LTD:AMC TST</v>
          </cell>
          <cell r="C646" t="str">
            <v>OT</v>
          </cell>
          <cell r="D646" t="str">
            <v>MAURITIUS</v>
          </cell>
          <cell r="E646" t="str">
            <v>OTHER FINANCIAL INSTITUTIONS</v>
          </cell>
        </row>
        <row r="647">
          <cell r="A647" t="str">
            <v>500625</v>
          </cell>
          <cell r="B647" t="str">
            <v>LARK ASSOCIATES LTD</v>
          </cell>
          <cell r="C647" t="str">
            <v>F</v>
          </cell>
          <cell r="D647" t="str">
            <v>BRITISH VIRGIN ISLANDS</v>
          </cell>
          <cell r="E647" t="str">
            <v>OTHER FINANCIAL INSTITUTIONS</v>
          </cell>
        </row>
        <row r="648">
          <cell r="A648" t="str">
            <v>500626</v>
          </cell>
          <cell r="B648" t="str">
            <v>THE NIJAMO TRUST</v>
          </cell>
          <cell r="C648" t="str">
            <v>F</v>
          </cell>
          <cell r="D648" t="str">
            <v>GUERNSEY</v>
          </cell>
          <cell r="E648" t="str">
            <v>OTHER FINANCIAL INSTITUTIONS</v>
          </cell>
        </row>
        <row r="649">
          <cell r="A649" t="str">
            <v>500627</v>
          </cell>
          <cell r="B649" t="str">
            <v>HAAGIFS HOLDINGS LIMITED</v>
          </cell>
          <cell r="C649" t="str">
            <v>GBC1</v>
          </cell>
          <cell r="D649" t="str">
            <v>MAURITIUS</v>
          </cell>
          <cell r="E649" t="str">
            <v>OTHER FINANCIAL INSTITUTIONS</v>
          </cell>
        </row>
        <row r="650">
          <cell r="A650" t="str">
            <v>500628</v>
          </cell>
          <cell r="B650" t="str">
            <v>STRATEGIC PARTNERS HLDGS LTD</v>
          </cell>
          <cell r="C650" t="str">
            <v>F</v>
          </cell>
          <cell r="D650" t="str">
            <v>MAURITIUS</v>
          </cell>
          <cell r="E650" t="str">
            <v>OTHER FINANCIAL INSTITUTIONS</v>
          </cell>
        </row>
        <row r="651">
          <cell r="A651" t="str">
            <v>500629</v>
          </cell>
          <cell r="B651" t="str">
            <v>HIMALAYAN INDIA HOLDINGS</v>
          </cell>
          <cell r="C651" t="str">
            <v>GBC1</v>
          </cell>
          <cell r="D651" t="str">
            <v>MAURITIUS</v>
          </cell>
          <cell r="E651" t="str">
            <v>OTHER FINANCIAL INSTITUTIONS</v>
          </cell>
        </row>
        <row r="652">
          <cell r="A652" t="str">
            <v>500630</v>
          </cell>
          <cell r="B652" t="str">
            <v>HIMALAYAN FUND LIMITED</v>
          </cell>
          <cell r="C652" t="str">
            <v>F</v>
          </cell>
          <cell r="D652" t="str">
            <v>CAYMAN ISLANDS</v>
          </cell>
          <cell r="E652" t="str">
            <v>OTHER FINANCIAL INSTITUTIONS</v>
          </cell>
        </row>
        <row r="653">
          <cell r="A653" t="str">
            <v>500631</v>
          </cell>
          <cell r="B653" t="str">
            <v>WITTWORLD TECHNOLOGIES LTD</v>
          </cell>
          <cell r="C653" t="str">
            <v>GBC2</v>
          </cell>
          <cell r="D653" t="str">
            <v>MAURITIUS</v>
          </cell>
          <cell r="E653" t="str">
            <v>OTHER FINANCIAL INSTITUTIONS</v>
          </cell>
        </row>
        <row r="654">
          <cell r="A654" t="str">
            <v>500632</v>
          </cell>
          <cell r="B654" t="str">
            <v>HANSEN INVESTMENT CORPORATION</v>
          </cell>
          <cell r="C654" t="str">
            <v>GBC2</v>
          </cell>
          <cell r="D654" t="str">
            <v>MAURITIUS</v>
          </cell>
          <cell r="E654" t="str">
            <v>OTHER FINANCIAL INSTITUTIONS</v>
          </cell>
        </row>
        <row r="655">
          <cell r="A655" t="str">
            <v>500633</v>
          </cell>
          <cell r="B655" t="str">
            <v>OCEAN PASSAGE LIMITED</v>
          </cell>
          <cell r="C655" t="str">
            <v>GBC2</v>
          </cell>
          <cell r="D655" t="str">
            <v>MAURITIUS</v>
          </cell>
          <cell r="E655" t="str">
            <v>OTHER FINANCIAL INSTITUTIONS</v>
          </cell>
        </row>
        <row r="656">
          <cell r="A656" t="str">
            <v>500634</v>
          </cell>
          <cell r="B656" t="str">
            <v>VGC INVESTMENTS LTD</v>
          </cell>
          <cell r="C656" t="str">
            <v>GBC2</v>
          </cell>
          <cell r="D656" t="str">
            <v>MAURITIUS</v>
          </cell>
          <cell r="E656" t="str">
            <v>OTHER FINANCIAL INSTITUTIONS</v>
          </cell>
        </row>
        <row r="657">
          <cell r="A657" t="str">
            <v>500635</v>
          </cell>
          <cell r="B657" t="str">
            <v>*KEY_ERR</v>
          </cell>
          <cell r="D657" t="str">
            <v>*KEY_ERR</v>
          </cell>
          <cell r="E657" t="str">
            <v>*KEY_ERR</v>
          </cell>
        </row>
        <row r="658">
          <cell r="A658" t="str">
            <v>500636</v>
          </cell>
          <cell r="B658" t="str">
            <v>*KEY_ERR</v>
          </cell>
          <cell r="D658" t="str">
            <v>*KEY_ERR</v>
          </cell>
          <cell r="E658" t="str">
            <v>*KEY_ERR</v>
          </cell>
        </row>
        <row r="659">
          <cell r="A659" t="str">
            <v>500637</v>
          </cell>
          <cell r="B659" t="str">
            <v>FRANKLIN TEMPLETON HOLDING LTD</v>
          </cell>
          <cell r="C659" t="str">
            <v>gbc1</v>
          </cell>
          <cell r="D659" t="str">
            <v>MAURITIUS</v>
          </cell>
          <cell r="E659" t="str">
            <v>OTHER FINANCIAL INSTITUTIONS</v>
          </cell>
        </row>
        <row r="660">
          <cell r="A660" t="str">
            <v>500638</v>
          </cell>
          <cell r="B660" t="str">
            <v>BL FINANCIAL SERVICES M LTD</v>
          </cell>
          <cell r="C660" t="str">
            <v>GBC1</v>
          </cell>
          <cell r="D660" t="str">
            <v>MAURITIUS</v>
          </cell>
          <cell r="E660" t="str">
            <v>OTHER FINANCIAL INSTITUTIONS</v>
          </cell>
        </row>
        <row r="661">
          <cell r="A661" t="str">
            <v>500639</v>
          </cell>
          <cell r="B661" t="str">
            <v>ITL TSTEES -THE F.O.G TRUST</v>
          </cell>
          <cell r="C661" t="str">
            <v>OT</v>
          </cell>
          <cell r="D661" t="str">
            <v>MAURITIUS</v>
          </cell>
          <cell r="E661" t="str">
            <v>OTHER FINANCIAL INSTITUTIONS</v>
          </cell>
        </row>
        <row r="662">
          <cell r="A662" t="str">
            <v>500640</v>
          </cell>
          <cell r="B662" t="str">
            <v>SALTRIX LTD</v>
          </cell>
          <cell r="C662" t="str">
            <v>GBC2</v>
          </cell>
          <cell r="D662" t="str">
            <v>MAURITIUS</v>
          </cell>
          <cell r="E662" t="str">
            <v>OTHER FINANCIAL INSTITUTIONS</v>
          </cell>
        </row>
        <row r="663">
          <cell r="A663" t="str">
            <v>500641</v>
          </cell>
          <cell r="B663" t="str">
            <v>*KEY_ERR</v>
          </cell>
          <cell r="D663" t="str">
            <v>*KEY_ERR</v>
          </cell>
          <cell r="E663" t="str">
            <v>*KEY_ERR</v>
          </cell>
        </row>
        <row r="664">
          <cell r="A664" t="str">
            <v>500642</v>
          </cell>
          <cell r="B664" t="str">
            <v>EJD &amp; LC BUCKLAND &amp; SD KIERNAN</v>
          </cell>
          <cell r="C664" t="str">
            <v>P</v>
          </cell>
          <cell r="D664" t="str">
            <v>JERSEY</v>
          </cell>
          <cell r="E664" t="str">
            <v>OTHER ADVANCES</v>
          </cell>
        </row>
        <row r="665">
          <cell r="A665" t="str">
            <v>500643</v>
          </cell>
          <cell r="B665" t="str">
            <v>BKB INC</v>
          </cell>
          <cell r="C665" t="str">
            <v>f</v>
          </cell>
          <cell r="D665" t="str">
            <v>BRITISH VIRGIN ISLANDS</v>
          </cell>
          <cell r="E665" t="str">
            <v>OTHER FINANCIAL INSTITUTIONS</v>
          </cell>
        </row>
        <row r="666">
          <cell r="A666" t="str">
            <v>500644</v>
          </cell>
          <cell r="B666" t="str">
            <v>SIDH SECURITIES LTD</v>
          </cell>
          <cell r="C666" t="str">
            <v>GBC1</v>
          </cell>
          <cell r="D666" t="str">
            <v>MAURITIUS</v>
          </cell>
          <cell r="E666" t="str">
            <v>OTHER FINANCIAL INSTITUTIONS</v>
          </cell>
        </row>
        <row r="667">
          <cell r="A667" t="str">
            <v>500645</v>
          </cell>
          <cell r="B667" t="str">
            <v>ST AUSTELL TRUST</v>
          </cell>
          <cell r="C667" t="str">
            <v>OT</v>
          </cell>
          <cell r="D667" t="str">
            <v>MAURITIUS</v>
          </cell>
          <cell r="E667" t="str">
            <v>OTHER FINANCIAL INSTITUTIONS</v>
          </cell>
        </row>
        <row r="668">
          <cell r="A668" t="str">
            <v>500646</v>
          </cell>
          <cell r="B668" t="str">
            <v>INDIAN OCEAN ASSET MGMNT LTD</v>
          </cell>
          <cell r="C668" t="str">
            <v>GBC1</v>
          </cell>
          <cell r="D668" t="str">
            <v>MAURITIUS</v>
          </cell>
          <cell r="E668" t="str">
            <v>OTHER FINANCIAL INSTITUTIONS</v>
          </cell>
        </row>
        <row r="669">
          <cell r="A669" t="str">
            <v>500647</v>
          </cell>
          <cell r="B669" t="str">
            <v>*KEY_ERR</v>
          </cell>
          <cell r="D669" t="str">
            <v>*KEY_ERR</v>
          </cell>
          <cell r="E669" t="str">
            <v>*KEY_ERR</v>
          </cell>
        </row>
        <row r="670">
          <cell r="A670" t="str">
            <v>500648</v>
          </cell>
          <cell r="B670" t="str">
            <v>KUVERA FUND LIMITED</v>
          </cell>
          <cell r="C670" t="str">
            <v>GBC1</v>
          </cell>
          <cell r="D670" t="str">
            <v>MAURITIUS</v>
          </cell>
          <cell r="E670" t="str">
            <v>OTHER FINANCIAL INSTITUTIONS</v>
          </cell>
        </row>
        <row r="671">
          <cell r="A671" t="str">
            <v>500649</v>
          </cell>
          <cell r="B671" t="str">
            <v>DRAGON PEACOCK INVESTMENTS LTD</v>
          </cell>
          <cell r="C671" t="str">
            <v>GBC1</v>
          </cell>
          <cell r="D671" t="str">
            <v>MAURITIUS</v>
          </cell>
          <cell r="E671" t="str">
            <v>OTHER FINANCIAL INSTITUTIONS</v>
          </cell>
        </row>
        <row r="672">
          <cell r="A672" t="str">
            <v>500650</v>
          </cell>
          <cell r="B672" t="str">
            <v>*KEY_ERR</v>
          </cell>
          <cell r="D672" t="str">
            <v>*KEY_ERR</v>
          </cell>
          <cell r="E672" t="str">
            <v>*KEY_ERR</v>
          </cell>
        </row>
        <row r="673">
          <cell r="A673" t="str">
            <v>500651</v>
          </cell>
          <cell r="B673" t="str">
            <v>MRG HOLDINGS LTD</v>
          </cell>
          <cell r="C673" t="str">
            <v>GBC2</v>
          </cell>
          <cell r="D673" t="str">
            <v>MAURITIUS</v>
          </cell>
          <cell r="E673" t="str">
            <v>OTHER FINANCIAL INSTITUTIONS</v>
          </cell>
        </row>
        <row r="674">
          <cell r="A674" t="str">
            <v>500652</v>
          </cell>
          <cell r="B674" t="str">
            <v>*KEY_ERR</v>
          </cell>
          <cell r="D674" t="str">
            <v>*KEY_ERR</v>
          </cell>
          <cell r="E674" t="str">
            <v>*KEY_ERR</v>
          </cell>
        </row>
        <row r="675">
          <cell r="A675" t="str">
            <v>500653</v>
          </cell>
          <cell r="B675" t="str">
            <v>*KEY_ERR</v>
          </cell>
          <cell r="D675" t="str">
            <v>*KEY_ERR</v>
          </cell>
          <cell r="E675" t="str">
            <v>*KEY_ERR</v>
          </cell>
        </row>
        <row r="676">
          <cell r="A676" t="str">
            <v>500654</v>
          </cell>
          <cell r="B676" t="str">
            <v>*KEY_ERR</v>
          </cell>
          <cell r="D676" t="str">
            <v>*KEY_ERR</v>
          </cell>
          <cell r="E676" t="str">
            <v>*KEY_ERR</v>
          </cell>
        </row>
        <row r="677">
          <cell r="A677" t="str">
            <v>500655</v>
          </cell>
          <cell r="B677" t="str">
            <v>*KEY_ERR</v>
          </cell>
          <cell r="D677" t="str">
            <v>*KEY_ERR</v>
          </cell>
          <cell r="E677" t="str">
            <v>*KEY_ERR</v>
          </cell>
        </row>
        <row r="678">
          <cell r="A678" t="str">
            <v>500656</v>
          </cell>
          <cell r="B678" t="str">
            <v>IMM TSTEES -TRISTAR FOUNDATION</v>
          </cell>
          <cell r="C678" t="str">
            <v>OT</v>
          </cell>
          <cell r="D678" t="str">
            <v>MAURITIUS</v>
          </cell>
          <cell r="E678" t="str">
            <v>OTHER FINANCIAL INSTITUTIONS</v>
          </cell>
        </row>
        <row r="679">
          <cell r="A679" t="str">
            <v>500657</v>
          </cell>
          <cell r="B679" t="str">
            <v>*KEY_ERR</v>
          </cell>
          <cell r="D679" t="str">
            <v>*KEY_ERR</v>
          </cell>
          <cell r="E679" t="str">
            <v>*KEY_ERR</v>
          </cell>
        </row>
        <row r="680">
          <cell r="A680" t="str">
            <v>500658</v>
          </cell>
          <cell r="B680" t="str">
            <v>*KEY_ERR</v>
          </cell>
          <cell r="D680" t="str">
            <v>*KEY_ERR</v>
          </cell>
          <cell r="E680" t="str">
            <v>*KEY_ERR</v>
          </cell>
        </row>
        <row r="681">
          <cell r="A681" t="str">
            <v>500659</v>
          </cell>
          <cell r="B681" t="str">
            <v>LOTUS AFRICA LIMITED</v>
          </cell>
          <cell r="C681" t="str">
            <v>GBC2</v>
          </cell>
          <cell r="D681" t="str">
            <v>MAURITIUS</v>
          </cell>
          <cell r="E681" t="str">
            <v>OTHER FINANCIAL INSTITUTIONS</v>
          </cell>
        </row>
        <row r="682">
          <cell r="A682" t="str">
            <v>500660</v>
          </cell>
          <cell r="B682" t="str">
            <v>AKO LTD</v>
          </cell>
          <cell r="C682" t="str">
            <v>GBC2</v>
          </cell>
          <cell r="D682" t="str">
            <v>MAURITIUS</v>
          </cell>
          <cell r="E682" t="str">
            <v>OTHER FINANCIAL INSTITUTIONS</v>
          </cell>
        </row>
        <row r="683">
          <cell r="A683" t="str">
            <v>500661</v>
          </cell>
          <cell r="B683" t="str">
            <v>*KEY_ERR</v>
          </cell>
          <cell r="D683" t="str">
            <v>*KEY_ERR</v>
          </cell>
          <cell r="E683" t="str">
            <v>*KEY_ERR</v>
          </cell>
        </row>
        <row r="684">
          <cell r="A684" t="str">
            <v>500662</v>
          </cell>
          <cell r="B684" t="str">
            <v>COCOMA LTD</v>
          </cell>
          <cell r="C684" t="str">
            <v>GBC2</v>
          </cell>
          <cell r="D684" t="str">
            <v>MAURITIUS</v>
          </cell>
          <cell r="E684" t="str">
            <v>OTHER FINANCIAL INSTITUTIONS</v>
          </cell>
        </row>
        <row r="685">
          <cell r="A685" t="str">
            <v>500663</v>
          </cell>
          <cell r="B685" t="str">
            <v>MILESTRADE LTD</v>
          </cell>
          <cell r="C685" t="str">
            <v>GBC2</v>
          </cell>
          <cell r="D685" t="str">
            <v>MAURITIUS</v>
          </cell>
          <cell r="E685" t="str">
            <v>OTHER FINANCIAL INSTITUTIONS</v>
          </cell>
        </row>
        <row r="686">
          <cell r="A686" t="str">
            <v>500664</v>
          </cell>
          <cell r="B686" t="str">
            <v>MR YATRICK OUKABAY</v>
          </cell>
          <cell r="C686" t="str">
            <v>P</v>
          </cell>
          <cell r="D686" t="str">
            <v>MADAGASCAR</v>
          </cell>
          <cell r="E686" t="str">
            <v>OTHER ADVANCES</v>
          </cell>
        </row>
        <row r="687">
          <cell r="A687" t="str">
            <v>500665</v>
          </cell>
          <cell r="B687" t="str">
            <v>MR ASHIT OUKABAY</v>
          </cell>
          <cell r="C687" t="str">
            <v>P</v>
          </cell>
          <cell r="D687" t="str">
            <v>MADAGASCAR</v>
          </cell>
          <cell r="E687" t="str">
            <v>OTHER ADVANCES</v>
          </cell>
        </row>
        <row r="688">
          <cell r="A688" t="str">
            <v>500666</v>
          </cell>
          <cell r="B688" t="str">
            <v>KEPPEL INVESTMENT PTE LTD</v>
          </cell>
          <cell r="C688" t="str">
            <v>GBC1</v>
          </cell>
          <cell r="D688" t="str">
            <v>MAURITIUS</v>
          </cell>
          <cell r="E688" t="str">
            <v>OTHER FINANCIAL INSTITUTIONS</v>
          </cell>
        </row>
        <row r="689">
          <cell r="A689" t="str">
            <v>500667</v>
          </cell>
          <cell r="B689" t="str">
            <v>ALL GLOBE INVESTMENTS S.A</v>
          </cell>
          <cell r="C689" t="str">
            <v>F</v>
          </cell>
          <cell r="D689" t="str">
            <v>PANAMA</v>
          </cell>
          <cell r="E689" t="str">
            <v>OTHER FINANCIAL INSTITUTIONS</v>
          </cell>
        </row>
        <row r="690">
          <cell r="A690" t="str">
            <v>500668</v>
          </cell>
          <cell r="B690" t="str">
            <v>*KEY_ERR</v>
          </cell>
          <cell r="D690" t="str">
            <v>*KEY_ERR</v>
          </cell>
          <cell r="E690" t="str">
            <v>*KEY_ERR</v>
          </cell>
        </row>
        <row r="691">
          <cell r="A691" t="str">
            <v>500669</v>
          </cell>
          <cell r="B691" t="str">
            <v>*KEY_ERR</v>
          </cell>
          <cell r="D691" t="str">
            <v>*KEY_ERR</v>
          </cell>
          <cell r="E691" t="str">
            <v>*KEY_ERR</v>
          </cell>
        </row>
        <row r="692">
          <cell r="A692" t="str">
            <v>500670</v>
          </cell>
          <cell r="B692" t="str">
            <v>MARSHAL ASIA CAPITAL LIMITED</v>
          </cell>
          <cell r="C692" t="str">
            <v>GBC1</v>
          </cell>
          <cell r="D692" t="str">
            <v>MAURITIUS</v>
          </cell>
          <cell r="E692" t="str">
            <v>OTHER FINANCIAL INSTITUTIONS</v>
          </cell>
        </row>
        <row r="693">
          <cell r="A693" t="str">
            <v>500671</v>
          </cell>
          <cell r="B693" t="str">
            <v>TRENT BRIDGE HOLDINGS LTD</v>
          </cell>
          <cell r="C693" t="str">
            <v>F</v>
          </cell>
          <cell r="D693" t="str">
            <v>BRITISH VIRGIN ISLANDS</v>
          </cell>
          <cell r="E693" t="str">
            <v>OTHER FINANCIAL INSTITUTIONS</v>
          </cell>
        </row>
        <row r="694">
          <cell r="A694" t="str">
            <v>500672</v>
          </cell>
          <cell r="B694" t="str">
            <v>INVESTEC TRUST(MAURITIUS)LTD</v>
          </cell>
          <cell r="C694" t="str">
            <v>M</v>
          </cell>
          <cell r="D694" t="str">
            <v>MAURITIUS</v>
          </cell>
          <cell r="E694" t="str">
            <v>OTHER FINANCIAL INSTITUTIONS</v>
          </cell>
        </row>
        <row r="695">
          <cell r="A695" t="str">
            <v>500673</v>
          </cell>
          <cell r="B695" t="str">
            <v>MENLO OAK VENTURE INVESTMENTS</v>
          </cell>
          <cell r="C695" t="str">
            <v>GBC2</v>
          </cell>
          <cell r="D695" t="str">
            <v>MAURITIUS</v>
          </cell>
          <cell r="E695" t="str">
            <v>OTHER FINANCIAL INSTITUTIONS</v>
          </cell>
        </row>
        <row r="696">
          <cell r="A696" t="str">
            <v>500674</v>
          </cell>
          <cell r="B696" t="str">
            <v>*KEY_ERR</v>
          </cell>
          <cell r="D696" t="str">
            <v>*KEY_ERR</v>
          </cell>
          <cell r="E696" t="str">
            <v>*KEY_ERR</v>
          </cell>
        </row>
        <row r="697">
          <cell r="A697" t="str">
            <v>500675</v>
          </cell>
          <cell r="B697" t="str">
            <v>*KEY_ERR</v>
          </cell>
          <cell r="D697" t="str">
            <v>*KEY_ERR</v>
          </cell>
          <cell r="E697" t="str">
            <v>*KEY_ERR</v>
          </cell>
        </row>
        <row r="698">
          <cell r="A698" t="str">
            <v>500676</v>
          </cell>
          <cell r="B698" t="str">
            <v>JABBAH HOLDINGS LTD</v>
          </cell>
          <cell r="C698" t="str">
            <v>GBC1</v>
          </cell>
          <cell r="D698" t="str">
            <v>MAURITIUS</v>
          </cell>
          <cell r="E698" t="str">
            <v>OTHER FINANCIAL INSTITUTIONS</v>
          </cell>
        </row>
        <row r="699">
          <cell r="A699" t="str">
            <v>500677</v>
          </cell>
          <cell r="B699" t="str">
            <v>*KEY_ERR</v>
          </cell>
          <cell r="D699" t="str">
            <v>*KEY_ERR</v>
          </cell>
          <cell r="E699" t="str">
            <v>*KEY_ERR</v>
          </cell>
        </row>
        <row r="700">
          <cell r="A700" t="str">
            <v>500678</v>
          </cell>
          <cell r="B700" t="str">
            <v>NOCTURNUS INVESTMENTS LTD</v>
          </cell>
          <cell r="C700" t="str">
            <v>GBC2</v>
          </cell>
          <cell r="D700" t="str">
            <v>MAURITIUS</v>
          </cell>
          <cell r="E700" t="str">
            <v>OTHER FINANCIAL INSTITUTIONS</v>
          </cell>
        </row>
        <row r="701">
          <cell r="A701" t="str">
            <v>500679</v>
          </cell>
          <cell r="B701" t="str">
            <v>DYNAMIC INDIA FUND II</v>
          </cell>
          <cell r="C701" t="str">
            <v>GBC1</v>
          </cell>
          <cell r="D701" t="str">
            <v>MAURITIUS</v>
          </cell>
          <cell r="E701" t="str">
            <v>OTHER FINANCIAL INSTITUTIONS</v>
          </cell>
        </row>
        <row r="702">
          <cell r="A702" t="str">
            <v>500680</v>
          </cell>
          <cell r="B702" t="str">
            <v>*KEY_ERR</v>
          </cell>
          <cell r="D702" t="str">
            <v>*KEY_ERR</v>
          </cell>
          <cell r="E702" t="str">
            <v>*KEY_ERR</v>
          </cell>
        </row>
        <row r="703">
          <cell r="A703" t="str">
            <v>500681</v>
          </cell>
          <cell r="B703" t="str">
            <v>*KEY_ERR</v>
          </cell>
          <cell r="D703" t="str">
            <v>*KEY_ERR</v>
          </cell>
          <cell r="E703" t="str">
            <v>*KEY_ERR</v>
          </cell>
        </row>
        <row r="704">
          <cell r="A704" t="str">
            <v>500682</v>
          </cell>
          <cell r="B704" t="str">
            <v>*KEY_ERR</v>
          </cell>
          <cell r="D704" t="str">
            <v>*KEY_ERR</v>
          </cell>
          <cell r="E704" t="str">
            <v>*KEY_ERR</v>
          </cell>
        </row>
        <row r="705">
          <cell r="A705" t="str">
            <v>500683</v>
          </cell>
          <cell r="B705" t="str">
            <v>KAO SAWAN INVESTMENT LIMITED</v>
          </cell>
          <cell r="C705" t="str">
            <v>GBC1</v>
          </cell>
          <cell r="D705" t="str">
            <v>MAURITIUS</v>
          </cell>
          <cell r="E705" t="str">
            <v>OTHER FINANCIAL INSTITUTIONS</v>
          </cell>
        </row>
        <row r="706">
          <cell r="A706" t="str">
            <v>500684</v>
          </cell>
          <cell r="B706" t="str">
            <v>DYNAMIC INDIA FUND I</v>
          </cell>
          <cell r="C706" t="str">
            <v>GBC1</v>
          </cell>
          <cell r="D706" t="str">
            <v>MAURITIUS</v>
          </cell>
          <cell r="E706" t="str">
            <v>OTHER FINANCIAL INSTITUTIONS</v>
          </cell>
        </row>
        <row r="707">
          <cell r="A707" t="str">
            <v>500685</v>
          </cell>
          <cell r="B707" t="str">
            <v>MORGAN STANLEY D W ASIA LTD</v>
          </cell>
          <cell r="D707" t="str">
            <v>HONG KONG</v>
          </cell>
          <cell r="E707" t="str">
            <v>OTHER FINANCIAL INSTITUTIONS</v>
          </cell>
        </row>
        <row r="708">
          <cell r="A708" t="str">
            <v>500686</v>
          </cell>
          <cell r="B708" t="str">
            <v>MARLIN INVESTMENT HOLDINGS LTD</v>
          </cell>
          <cell r="C708" t="str">
            <v>GBC2</v>
          </cell>
          <cell r="D708" t="str">
            <v>MAURITIUS</v>
          </cell>
          <cell r="E708" t="str">
            <v>OTHER FINANCIAL INSTITUTIONS</v>
          </cell>
        </row>
        <row r="709">
          <cell r="A709" t="str">
            <v>500687</v>
          </cell>
          <cell r="B709" t="str">
            <v>TRICOLOR INDIA FUNDS - TIOF</v>
          </cell>
          <cell r="C709" t="str">
            <v>GBC1</v>
          </cell>
          <cell r="D709" t="str">
            <v>MAURITIUS</v>
          </cell>
          <cell r="E709" t="str">
            <v>OTHER FINANCIAL INSTITUTIONS</v>
          </cell>
        </row>
        <row r="710">
          <cell r="A710" t="str">
            <v>500688</v>
          </cell>
          <cell r="B710" t="str">
            <v>SAFFRON INVESTMENT MGT LTD</v>
          </cell>
          <cell r="C710" t="str">
            <v>GBC1</v>
          </cell>
          <cell r="D710" t="str">
            <v>MAURITIUS</v>
          </cell>
          <cell r="E710" t="str">
            <v>OTHER FINANCIAL INSTITUTIONS</v>
          </cell>
        </row>
        <row r="711">
          <cell r="A711" t="str">
            <v>500689</v>
          </cell>
          <cell r="B711" t="str">
            <v>CASCADE CAPITAL MGNT MTIUS</v>
          </cell>
          <cell r="C711" t="str">
            <v>GBC1</v>
          </cell>
          <cell r="D711" t="str">
            <v>MAURITIUS</v>
          </cell>
          <cell r="E711" t="str">
            <v>OTHER FINANCIAL INSTITUTIONS</v>
          </cell>
        </row>
        <row r="712">
          <cell r="A712" t="str">
            <v>500690</v>
          </cell>
          <cell r="B712" t="str">
            <v>MR SUMANT KAPUR</v>
          </cell>
          <cell r="C712" t="str">
            <v>P</v>
          </cell>
          <cell r="D712" t="str">
            <v>UNITED KINGDOM</v>
          </cell>
          <cell r="E712" t="str">
            <v>OTHER ADVANCES</v>
          </cell>
        </row>
        <row r="713">
          <cell r="A713" t="str">
            <v>500691</v>
          </cell>
          <cell r="B713" t="str">
            <v>STERLING WATERFORD CCN SPV 1</v>
          </cell>
          <cell r="C713" t="str">
            <v>GBC2</v>
          </cell>
          <cell r="D713" t="str">
            <v>MAURITIUS</v>
          </cell>
          <cell r="E713" t="str">
            <v>OTHER FINANCIAL INSTITUTIONS</v>
          </cell>
        </row>
        <row r="714">
          <cell r="A714" t="str">
            <v>500692</v>
          </cell>
          <cell r="B714" t="str">
            <v>AFRICINVEST LTD</v>
          </cell>
          <cell r="C714" t="str">
            <v>GBC1</v>
          </cell>
          <cell r="D714" t="str">
            <v>MAURITIUS</v>
          </cell>
          <cell r="E714" t="str">
            <v>OTHER FINANCIAL INSTITUTIONS</v>
          </cell>
        </row>
        <row r="715">
          <cell r="A715" t="str">
            <v>500693</v>
          </cell>
          <cell r="B715" t="str">
            <v>AFRICINVEST CAPITAL PARTNERS</v>
          </cell>
          <cell r="C715" t="str">
            <v>GBC1</v>
          </cell>
          <cell r="D715" t="str">
            <v>MAURITIUS</v>
          </cell>
          <cell r="E715" t="str">
            <v>OTHER FINANCIAL INSTITUTIONS</v>
          </cell>
        </row>
        <row r="716">
          <cell r="A716" t="str">
            <v>500694</v>
          </cell>
          <cell r="B716" t="str">
            <v>DEUTSCHE SECURITIES (M) LTD</v>
          </cell>
          <cell r="C716" t="str">
            <v>GBC1</v>
          </cell>
          <cell r="D716" t="str">
            <v>MAURITIUS</v>
          </cell>
          <cell r="E716" t="str">
            <v>OTHER FINANCIAL INSTITUTIONS</v>
          </cell>
        </row>
        <row r="717">
          <cell r="A717" t="str">
            <v>500695</v>
          </cell>
          <cell r="B717" t="str">
            <v>*KEY_ERR</v>
          </cell>
          <cell r="D717" t="str">
            <v>*KEY_ERR</v>
          </cell>
          <cell r="E717" t="str">
            <v>*KEY_ERR</v>
          </cell>
        </row>
        <row r="718">
          <cell r="A718" t="str">
            <v>500696</v>
          </cell>
          <cell r="B718" t="str">
            <v>THE PIKE TRUST</v>
          </cell>
          <cell r="C718" t="str">
            <v>F</v>
          </cell>
          <cell r="D718" t="str">
            <v>ISLE OF MAN</v>
          </cell>
          <cell r="E718" t="str">
            <v>OTHER FINANCIAL INSTITUTIONS</v>
          </cell>
        </row>
        <row r="719">
          <cell r="A719" t="str">
            <v>500697</v>
          </cell>
          <cell r="B719" t="str">
            <v>SKYWORKS SOLUTIONS MTIUS LTD</v>
          </cell>
          <cell r="C719" t="str">
            <v>GBC1</v>
          </cell>
          <cell r="D719" t="str">
            <v>MAURITIUS</v>
          </cell>
          <cell r="E719" t="str">
            <v>OTHER FINANCIAL INSTITUTIONS</v>
          </cell>
        </row>
        <row r="720">
          <cell r="A720" t="str">
            <v>500698</v>
          </cell>
          <cell r="B720" t="str">
            <v>CENTURY RESORTS INTL LTD</v>
          </cell>
          <cell r="C720" t="str">
            <v>GBC1</v>
          </cell>
          <cell r="D720" t="str">
            <v>MAURITIUS</v>
          </cell>
          <cell r="E720" t="str">
            <v>OTHER FINANCIAL INSTITUTIONS</v>
          </cell>
        </row>
        <row r="721">
          <cell r="A721" t="str">
            <v>500699</v>
          </cell>
          <cell r="B721" t="str">
            <v>*KEY_ERR</v>
          </cell>
          <cell r="D721" t="str">
            <v>*KEY_ERR</v>
          </cell>
          <cell r="E721" t="str">
            <v>*KEY_ERR</v>
          </cell>
        </row>
        <row r="722">
          <cell r="A722" t="str">
            <v>500700</v>
          </cell>
          <cell r="B722" t="str">
            <v>ASSISTANCE INVESTISSEMENT DEV.</v>
          </cell>
          <cell r="C722" t="str">
            <v>GBC1</v>
          </cell>
          <cell r="D722" t="str">
            <v>MAURITIUS</v>
          </cell>
          <cell r="E722" t="str">
            <v>OTHER FINANCIAL INSTITUTIONS</v>
          </cell>
        </row>
        <row r="723">
          <cell r="A723" t="str">
            <v>500701</v>
          </cell>
          <cell r="B723" t="str">
            <v>THE TRAVEST EQUITY TRUST</v>
          </cell>
          <cell r="C723" t="str">
            <v>OT</v>
          </cell>
          <cell r="D723" t="str">
            <v>MAURITIUS</v>
          </cell>
          <cell r="E723" t="str">
            <v>OTHER FINANCIAL INSTITUTIONS</v>
          </cell>
        </row>
        <row r="724">
          <cell r="A724" t="str">
            <v>500702</v>
          </cell>
          <cell r="B724" t="str">
            <v>*KEY_ERR</v>
          </cell>
          <cell r="D724" t="str">
            <v>*KEY_ERR</v>
          </cell>
          <cell r="E724" t="str">
            <v>*KEY_ERR</v>
          </cell>
        </row>
        <row r="725">
          <cell r="A725" t="str">
            <v>500703</v>
          </cell>
          <cell r="B725" t="str">
            <v>JR DICKINSON &amp; SONS (PTY) LTD</v>
          </cell>
          <cell r="C725" t="str">
            <v>F</v>
          </cell>
          <cell r="D725" t="str">
            <v>SOUTH AFRICA</v>
          </cell>
          <cell r="E725" t="str">
            <v>OTHER FINANCIAL INSTITUTIONS</v>
          </cell>
        </row>
        <row r="726">
          <cell r="A726" t="str">
            <v>500704</v>
          </cell>
          <cell r="B726" t="str">
            <v>DWM INVESTMENTS LIMITED</v>
          </cell>
          <cell r="C726" t="str">
            <v>GBC1</v>
          </cell>
          <cell r="D726" t="str">
            <v>MAURITIUS</v>
          </cell>
          <cell r="E726" t="str">
            <v>OTHER FINANCIAL INSTITUTIONS</v>
          </cell>
        </row>
        <row r="727">
          <cell r="A727" t="str">
            <v>500705</v>
          </cell>
          <cell r="B727" t="str">
            <v>*KEY_ERR</v>
          </cell>
          <cell r="D727" t="str">
            <v>*KEY_ERR</v>
          </cell>
          <cell r="E727" t="str">
            <v>*KEY_ERR</v>
          </cell>
        </row>
        <row r="728">
          <cell r="A728" t="str">
            <v>500706</v>
          </cell>
          <cell r="B728" t="str">
            <v>*KEY_ERR</v>
          </cell>
          <cell r="D728" t="str">
            <v>*KEY_ERR</v>
          </cell>
          <cell r="E728" t="str">
            <v>*KEY_ERR</v>
          </cell>
        </row>
        <row r="729">
          <cell r="A729" t="str">
            <v>500707</v>
          </cell>
          <cell r="B729" t="str">
            <v>QUADRANT PORTFOLIO SERVICES LT</v>
          </cell>
          <cell r="C729" t="str">
            <v>GBC2</v>
          </cell>
          <cell r="D729" t="str">
            <v>MAURITIUS</v>
          </cell>
          <cell r="E729" t="str">
            <v>OTHER FINANCIAL INSTITUTIONS</v>
          </cell>
        </row>
        <row r="730">
          <cell r="A730" t="str">
            <v>500708</v>
          </cell>
          <cell r="B730" t="str">
            <v>CATHAY CAPITAL COMPANY LTD</v>
          </cell>
          <cell r="C730" t="str">
            <v>GBC1</v>
          </cell>
          <cell r="D730" t="str">
            <v>MAURITIUS</v>
          </cell>
          <cell r="E730" t="str">
            <v>OTHER FINANCIAL INSTITUTIONS</v>
          </cell>
        </row>
        <row r="731">
          <cell r="A731" t="str">
            <v>500709</v>
          </cell>
          <cell r="B731" t="str">
            <v>CATHAY ASSET MGT COMPANY LTD</v>
          </cell>
          <cell r="C731" t="str">
            <v>GBC1</v>
          </cell>
          <cell r="D731" t="str">
            <v>MAURITIUS</v>
          </cell>
          <cell r="E731" t="str">
            <v>OTHER FINANCIAL INSTITUTIONS</v>
          </cell>
        </row>
        <row r="732">
          <cell r="A732" t="str">
            <v>500710</v>
          </cell>
          <cell r="B732" t="str">
            <v>CENTURY RESORTS LTD</v>
          </cell>
          <cell r="C732" t="str">
            <v>GBC1</v>
          </cell>
          <cell r="D732" t="str">
            <v>MAURITIUS</v>
          </cell>
          <cell r="E732" t="str">
            <v>OTHER FINANCIAL INSTITUTIONS</v>
          </cell>
        </row>
        <row r="733">
          <cell r="A733" t="str">
            <v>500711</v>
          </cell>
          <cell r="B733" t="str">
            <v>*KEY_ERR</v>
          </cell>
          <cell r="D733" t="str">
            <v>*KEY_ERR</v>
          </cell>
          <cell r="E733" t="str">
            <v>*KEY_ERR</v>
          </cell>
        </row>
        <row r="734">
          <cell r="A734" t="str">
            <v>500712</v>
          </cell>
          <cell r="B734" t="str">
            <v>*KEY_ERR</v>
          </cell>
          <cell r="D734" t="str">
            <v>*KEY_ERR</v>
          </cell>
          <cell r="E734" t="str">
            <v>*KEY_ERR</v>
          </cell>
        </row>
        <row r="735">
          <cell r="A735" t="str">
            <v>500713</v>
          </cell>
          <cell r="B735" t="str">
            <v>CASITA LIMITED</v>
          </cell>
          <cell r="C735" t="str">
            <v>F</v>
          </cell>
          <cell r="D735" t="str">
            <v>BRITISH VIRGIN ISLANDS</v>
          </cell>
          <cell r="E735" t="str">
            <v>OTHER FINANCIAL INSTITUTIONS</v>
          </cell>
        </row>
        <row r="736">
          <cell r="A736" t="str">
            <v>500714</v>
          </cell>
          <cell r="B736" t="str">
            <v>STERLING WATERFORD HOLDINGS</v>
          </cell>
          <cell r="C736" t="str">
            <v>GBC2</v>
          </cell>
          <cell r="D736" t="str">
            <v>MAURITIUS</v>
          </cell>
          <cell r="E736" t="str">
            <v>OTHER FINANCIAL INSTITUTIONS</v>
          </cell>
        </row>
        <row r="737">
          <cell r="A737" t="str">
            <v>500715</v>
          </cell>
          <cell r="B737" t="str">
            <v>MR &amp; MRS RIAZ DJOUMALILA</v>
          </cell>
          <cell r="C737" t="str">
            <v>P</v>
          </cell>
          <cell r="D737" t="str">
            <v>MADAGASCAR</v>
          </cell>
          <cell r="E737" t="str">
            <v>OTHER ADVANCES</v>
          </cell>
        </row>
        <row r="738">
          <cell r="A738" t="str">
            <v>500716</v>
          </cell>
          <cell r="B738" t="str">
            <v>MR TIMOTHY &amp; MRS SARAH TAYLOR</v>
          </cell>
          <cell r="C738" t="str">
            <v>P</v>
          </cell>
          <cell r="D738" t="str">
            <v>MAURITIUS</v>
          </cell>
          <cell r="E738" t="str">
            <v>OTHER ADVANCES</v>
          </cell>
        </row>
        <row r="739">
          <cell r="A739" t="str">
            <v>500717</v>
          </cell>
          <cell r="B739" t="str">
            <v>MR ASHRAF RAMTOOLA</v>
          </cell>
          <cell r="C739" t="str">
            <v>P</v>
          </cell>
          <cell r="D739" t="str">
            <v>MAURITIUS</v>
          </cell>
          <cell r="E739" t="str">
            <v>OTHER FINANCIAL INSTITUTIONS</v>
          </cell>
        </row>
        <row r="740">
          <cell r="A740" t="str">
            <v>500718</v>
          </cell>
          <cell r="B740" t="str">
            <v>FRANK CALANDRA INC OF MTIUS</v>
          </cell>
          <cell r="C740" t="str">
            <v>GBC1</v>
          </cell>
          <cell r="D740" t="str">
            <v>MAURITIUS</v>
          </cell>
          <cell r="E740" t="str">
            <v>OTHER FINANCIAL INSTITUTIONS</v>
          </cell>
        </row>
        <row r="741">
          <cell r="A741" t="str">
            <v>500719</v>
          </cell>
          <cell r="B741" t="str">
            <v>TADPOLE INTERNATIONAL</v>
          </cell>
          <cell r="C741" t="str">
            <v>GBC2</v>
          </cell>
          <cell r="D741" t="str">
            <v>MAURITIUS</v>
          </cell>
          <cell r="E741" t="str">
            <v>OTHER FINANCIAL INSTITUTIONS</v>
          </cell>
        </row>
        <row r="742">
          <cell r="A742" t="str">
            <v>500720</v>
          </cell>
          <cell r="B742" t="str">
            <v>*KEY_ERR</v>
          </cell>
          <cell r="D742" t="str">
            <v>*KEY_ERR</v>
          </cell>
          <cell r="E742" t="str">
            <v>*KEY_ERR</v>
          </cell>
        </row>
        <row r="743">
          <cell r="A743" t="str">
            <v>500721</v>
          </cell>
          <cell r="B743" t="str">
            <v>*KEY_ERR</v>
          </cell>
          <cell r="D743" t="str">
            <v>*KEY_ERR</v>
          </cell>
          <cell r="E743" t="str">
            <v>*KEY_ERR</v>
          </cell>
        </row>
        <row r="744">
          <cell r="A744" t="str">
            <v>500722</v>
          </cell>
          <cell r="B744" t="str">
            <v>BATU MERAH LTD</v>
          </cell>
          <cell r="C744" t="str">
            <v>GBC2</v>
          </cell>
          <cell r="D744" t="str">
            <v>MAURITIUS</v>
          </cell>
          <cell r="E744" t="str">
            <v>OTHER FINANCIAL INSTITUTIONS</v>
          </cell>
        </row>
        <row r="745">
          <cell r="A745" t="str">
            <v>500723</v>
          </cell>
          <cell r="B745" t="str">
            <v>*KEY_ERR</v>
          </cell>
          <cell r="D745" t="str">
            <v>*KEY_ERR</v>
          </cell>
          <cell r="E745" t="str">
            <v>*KEY_ERR</v>
          </cell>
        </row>
        <row r="746">
          <cell r="A746" t="str">
            <v>500724</v>
          </cell>
          <cell r="B746" t="str">
            <v>LINEUP LTD</v>
          </cell>
          <cell r="C746" t="str">
            <v>GBC2</v>
          </cell>
          <cell r="D746" t="str">
            <v>MAURITIUS</v>
          </cell>
          <cell r="E746" t="str">
            <v>OTHER FINANCIAL INSTITUTIONS</v>
          </cell>
        </row>
        <row r="747">
          <cell r="A747" t="str">
            <v>500725</v>
          </cell>
          <cell r="B747" t="str">
            <v>*KEY_ERR</v>
          </cell>
          <cell r="D747" t="str">
            <v>*KEY_ERR</v>
          </cell>
          <cell r="E747" t="str">
            <v>*KEY_ERR</v>
          </cell>
        </row>
        <row r="748">
          <cell r="A748" t="str">
            <v>500726</v>
          </cell>
          <cell r="B748" t="str">
            <v>HWIC ASIA FUND CLASS E</v>
          </cell>
          <cell r="C748" t="str">
            <v>GBC1</v>
          </cell>
          <cell r="D748" t="str">
            <v>MAURITIUS</v>
          </cell>
          <cell r="E748" t="str">
            <v>OTHER FINANCIAL INSTITUTIONS</v>
          </cell>
        </row>
        <row r="749">
          <cell r="A749" t="str">
            <v>500727</v>
          </cell>
          <cell r="B749" t="str">
            <v>NEW VERNON BHARAT LIMITED</v>
          </cell>
          <cell r="C749" t="str">
            <v>GBC1</v>
          </cell>
          <cell r="D749" t="str">
            <v>MAURITIUS</v>
          </cell>
          <cell r="E749" t="str">
            <v>OTHER FINANCIAL INSTITUTIONS</v>
          </cell>
        </row>
        <row r="750">
          <cell r="A750" t="str">
            <v>500728</v>
          </cell>
          <cell r="B750" t="str">
            <v>NEW VERNON INDIA LIMITED</v>
          </cell>
          <cell r="C750" t="str">
            <v>GBC1</v>
          </cell>
          <cell r="D750" t="str">
            <v>MAURITIUS</v>
          </cell>
          <cell r="E750" t="str">
            <v>OTHER FINANCIAL INSTITUTIONS</v>
          </cell>
        </row>
        <row r="751">
          <cell r="A751" t="str">
            <v>500729</v>
          </cell>
          <cell r="B751" t="str">
            <v>PRU INDIA EQUITY OPEN LIMITED</v>
          </cell>
          <cell r="C751" t="str">
            <v>GBC1</v>
          </cell>
          <cell r="D751" t="str">
            <v>MAURITIUS</v>
          </cell>
          <cell r="E751" t="str">
            <v>OTHER FINANCIAL INSTITUTIONS</v>
          </cell>
        </row>
        <row r="752">
          <cell r="A752" t="str">
            <v>500730</v>
          </cell>
          <cell r="B752" t="str">
            <v>BGK INVESTMENTS LTD</v>
          </cell>
          <cell r="C752" t="str">
            <v>GBC1</v>
          </cell>
          <cell r="D752" t="str">
            <v>MAURITIUS</v>
          </cell>
          <cell r="E752" t="str">
            <v>OTHER FINANCIAL INSTITUTIONS</v>
          </cell>
        </row>
        <row r="753">
          <cell r="A753" t="str">
            <v>500731</v>
          </cell>
          <cell r="B753" t="str">
            <v>MR LANCE BRENTON POOLEY</v>
          </cell>
          <cell r="C753" t="str">
            <v>P</v>
          </cell>
          <cell r="D753" t="str">
            <v>SOUTH AFRICA</v>
          </cell>
          <cell r="E753" t="str">
            <v>OTHER FINANCIAL INSTITUTIONS</v>
          </cell>
        </row>
        <row r="754">
          <cell r="A754" t="str">
            <v>500732</v>
          </cell>
          <cell r="B754" t="str">
            <v>CORSAIR HOLDINGS INC</v>
          </cell>
          <cell r="C754" t="str">
            <v>F</v>
          </cell>
          <cell r="D754" t="str">
            <v>MAURITIUS</v>
          </cell>
          <cell r="E754" t="str">
            <v>OTHER FINANCIAL INSTITUTIONS</v>
          </cell>
        </row>
        <row r="755">
          <cell r="A755" t="str">
            <v>500733</v>
          </cell>
          <cell r="B755" t="str">
            <v>*KEY_ERR</v>
          </cell>
          <cell r="D755" t="str">
            <v>*KEY_ERR</v>
          </cell>
          <cell r="E755" t="str">
            <v>*KEY_ERR</v>
          </cell>
        </row>
        <row r="756">
          <cell r="A756" t="str">
            <v>500734</v>
          </cell>
          <cell r="B756" t="str">
            <v>*KEY_ERR</v>
          </cell>
          <cell r="D756" t="str">
            <v>*KEY_ERR</v>
          </cell>
          <cell r="E756" t="str">
            <v>*KEY_ERR</v>
          </cell>
        </row>
        <row r="757">
          <cell r="A757" t="str">
            <v>500735</v>
          </cell>
          <cell r="B757" t="str">
            <v>OWLEY LIMITED</v>
          </cell>
          <cell r="C757" t="str">
            <v>GBC2</v>
          </cell>
          <cell r="D757" t="str">
            <v>MAURITIUS</v>
          </cell>
          <cell r="E757" t="str">
            <v>OTHER FINANCIAL INSTITUTIONS</v>
          </cell>
        </row>
        <row r="758">
          <cell r="A758" t="str">
            <v>500736</v>
          </cell>
          <cell r="B758" t="str">
            <v>MENT-AFRIQUE MEDICALE LLC</v>
          </cell>
          <cell r="C758" t="str">
            <v>F</v>
          </cell>
          <cell r="D758" t="str">
            <v>UNITED STATES OF AMERICA</v>
          </cell>
          <cell r="E758" t="str">
            <v>OTHER FINANCIAL INSTITUTIONS</v>
          </cell>
        </row>
        <row r="759">
          <cell r="A759" t="str">
            <v>500737</v>
          </cell>
          <cell r="B759" t="str">
            <v>MENT-AFRIQUE MEDICALE LIMITED</v>
          </cell>
          <cell r="C759" t="str">
            <v>GBC2</v>
          </cell>
          <cell r="D759" t="str">
            <v>MAURITIUS</v>
          </cell>
          <cell r="E759" t="str">
            <v>OTHER FINANCIAL INSTITUTIONS</v>
          </cell>
        </row>
        <row r="760">
          <cell r="A760" t="str">
            <v>500738</v>
          </cell>
          <cell r="B760" t="str">
            <v>DELOITTE &amp; TOUCHE M HOLDING</v>
          </cell>
          <cell r="C760" t="str">
            <v>GBC1</v>
          </cell>
          <cell r="D760" t="str">
            <v>MAURITIUS</v>
          </cell>
          <cell r="E760" t="str">
            <v>OTHER FINANCIAL INSTITUTIONS</v>
          </cell>
        </row>
        <row r="761">
          <cell r="A761" t="str">
            <v>500739</v>
          </cell>
          <cell r="B761" t="str">
            <v>*KEY_ERR</v>
          </cell>
          <cell r="D761" t="str">
            <v>*KEY_ERR</v>
          </cell>
          <cell r="E761" t="str">
            <v>*KEY_ERR</v>
          </cell>
        </row>
        <row r="762">
          <cell r="A762" t="str">
            <v>500740</v>
          </cell>
          <cell r="B762" t="str">
            <v>DELOITTE TAX MTIUS HOLDING</v>
          </cell>
          <cell r="C762" t="str">
            <v>GBC1</v>
          </cell>
          <cell r="D762" t="str">
            <v>MAURITIUS</v>
          </cell>
          <cell r="E762" t="str">
            <v>OTHER FINANCIAL INSTITUTIONS</v>
          </cell>
        </row>
        <row r="763">
          <cell r="A763" t="str">
            <v>500741</v>
          </cell>
          <cell r="B763" t="str">
            <v>*KEY_ERR</v>
          </cell>
          <cell r="D763" t="str">
            <v>*KEY_ERR</v>
          </cell>
          <cell r="E763" t="str">
            <v>*KEY_ERR</v>
          </cell>
        </row>
        <row r="764">
          <cell r="A764" t="str">
            <v>500742</v>
          </cell>
          <cell r="B764" t="str">
            <v>DELOITTE SERVICES M HOLDING</v>
          </cell>
          <cell r="C764" t="str">
            <v>GBC1</v>
          </cell>
          <cell r="D764" t="str">
            <v>MAURITIUS</v>
          </cell>
          <cell r="E764" t="str">
            <v>OTHER FINANCIAL INSTITUTIONS</v>
          </cell>
        </row>
        <row r="765">
          <cell r="A765" t="str">
            <v>500743</v>
          </cell>
          <cell r="B765" t="str">
            <v>*KEY_ERR</v>
          </cell>
          <cell r="D765" t="str">
            <v>*KEY_ERR</v>
          </cell>
          <cell r="E765" t="str">
            <v>*KEY_ERR</v>
          </cell>
        </row>
        <row r="766">
          <cell r="A766" t="str">
            <v>500744</v>
          </cell>
          <cell r="B766" t="str">
            <v>*KEY_ERR</v>
          </cell>
          <cell r="D766" t="str">
            <v>*KEY_ERR</v>
          </cell>
          <cell r="E766" t="str">
            <v>*KEY_ERR</v>
          </cell>
        </row>
        <row r="767">
          <cell r="A767" t="str">
            <v>500745</v>
          </cell>
          <cell r="B767" t="str">
            <v>MR MICHAEL GORDON TOD</v>
          </cell>
          <cell r="C767" t="str">
            <v>P</v>
          </cell>
          <cell r="D767" t="str">
            <v>SOUTH AFRICA</v>
          </cell>
          <cell r="E767" t="str">
            <v>OTHER ADVANCES</v>
          </cell>
        </row>
        <row r="768">
          <cell r="A768" t="str">
            <v>500746</v>
          </cell>
          <cell r="B768" t="str">
            <v>MIC 16 LIMITED</v>
          </cell>
          <cell r="C768" t="str">
            <v>GBC2</v>
          </cell>
          <cell r="D768" t="str">
            <v>MAURITIUS</v>
          </cell>
          <cell r="E768" t="str">
            <v>OTHER FINANCIAL INSTITUTIONS</v>
          </cell>
        </row>
        <row r="769">
          <cell r="A769" t="str">
            <v>500747</v>
          </cell>
          <cell r="B769" t="str">
            <v>*KEY_ERR</v>
          </cell>
          <cell r="D769" t="str">
            <v>*KEY_ERR</v>
          </cell>
          <cell r="E769" t="str">
            <v>*KEY_ERR</v>
          </cell>
        </row>
        <row r="770">
          <cell r="A770" t="str">
            <v>500748</v>
          </cell>
          <cell r="B770" t="str">
            <v>NELSON STUD WELDING HOLDINGS</v>
          </cell>
          <cell r="C770" t="str">
            <v>GBC1</v>
          </cell>
          <cell r="D770" t="str">
            <v>MAURITIUS</v>
          </cell>
          <cell r="E770" t="str">
            <v>OTHER FINANCIAL INSTITUTIONS</v>
          </cell>
        </row>
        <row r="771">
          <cell r="A771" t="str">
            <v>500749</v>
          </cell>
          <cell r="B771" t="str">
            <v>MATTERHORN VENTURES/SC INDIA</v>
          </cell>
          <cell r="C771" t="str">
            <v>GBC1</v>
          </cell>
          <cell r="D771" t="str">
            <v>MAURITIUS</v>
          </cell>
          <cell r="E771" t="str">
            <v>OTHER FINANCIAL INSTITUTIONS</v>
          </cell>
        </row>
        <row r="772">
          <cell r="A772" t="str">
            <v>500750</v>
          </cell>
          <cell r="B772" t="str">
            <v>GLOBAL T.S.L INTERNATIONAL LTD</v>
          </cell>
          <cell r="C772" t="str">
            <v>GBC2</v>
          </cell>
          <cell r="D772" t="str">
            <v>MAURITIUS</v>
          </cell>
          <cell r="E772" t="str">
            <v>OTHER FINANCIAL INSTITUTIONS</v>
          </cell>
        </row>
        <row r="773">
          <cell r="A773" t="str">
            <v>500751</v>
          </cell>
          <cell r="B773" t="str">
            <v>INTEL CAPITAL (MAURITIUS), LTD</v>
          </cell>
          <cell r="C773" t="str">
            <v>gbc1</v>
          </cell>
          <cell r="D773" t="str">
            <v>MAURITIUS</v>
          </cell>
          <cell r="E773" t="str">
            <v>OTHER FINANCIAL INSTITUTIONS</v>
          </cell>
        </row>
        <row r="774">
          <cell r="A774" t="str">
            <v>500752</v>
          </cell>
          <cell r="B774" t="str">
            <v>SANOVI TECHNOLOGIES</v>
          </cell>
          <cell r="C774" t="str">
            <v>GBC1</v>
          </cell>
          <cell r="D774" t="str">
            <v>MAURITIUS</v>
          </cell>
          <cell r="E774" t="str">
            <v>OTHER FINANCIAL INSTITUTIONS</v>
          </cell>
        </row>
        <row r="775">
          <cell r="A775" t="str">
            <v>500753</v>
          </cell>
          <cell r="B775" t="str">
            <v>*KEY_ERR</v>
          </cell>
          <cell r="D775" t="str">
            <v>*KEY_ERR</v>
          </cell>
          <cell r="E775" t="str">
            <v>*KEY_ERR</v>
          </cell>
        </row>
        <row r="776">
          <cell r="A776" t="str">
            <v>500754</v>
          </cell>
          <cell r="B776" t="str">
            <v>STEWARDS FINANCIAL CUSTODIANS</v>
          </cell>
          <cell r="C776" t="str">
            <v>F</v>
          </cell>
          <cell r="D776" t="str">
            <v>SOUTH AFRICA</v>
          </cell>
          <cell r="E776" t="str">
            <v>OTHER FINANCIAL INSTITUTIONS</v>
          </cell>
        </row>
        <row r="777">
          <cell r="A777" t="str">
            <v>500755</v>
          </cell>
          <cell r="B777" t="str">
            <v>COLN LIMITED</v>
          </cell>
          <cell r="C777" t="str">
            <v>GBC1</v>
          </cell>
          <cell r="D777" t="str">
            <v>MAURITIUS</v>
          </cell>
          <cell r="E777" t="str">
            <v>OTHER FINANCIAL INSTITUTIONS</v>
          </cell>
        </row>
        <row r="778">
          <cell r="A778" t="str">
            <v>500756</v>
          </cell>
          <cell r="B778" t="str">
            <v>AFRICAN INFRAS. STAR COMM LTD</v>
          </cell>
          <cell r="C778" t="str">
            <v>GBC2</v>
          </cell>
          <cell r="D778" t="str">
            <v>MAURITIUS</v>
          </cell>
          <cell r="E778" t="str">
            <v>OTHER FINANCIAL INSTITUTIONS</v>
          </cell>
        </row>
        <row r="779">
          <cell r="A779" t="str">
            <v>500757</v>
          </cell>
          <cell r="B779" t="str">
            <v>SYNNEX MAURITIUS LIMITED</v>
          </cell>
          <cell r="C779" t="str">
            <v>GBC1</v>
          </cell>
          <cell r="D779" t="str">
            <v>MAURITIUS</v>
          </cell>
          <cell r="E779" t="str">
            <v>OTHER FINANCIAL INSTITUTIONS</v>
          </cell>
        </row>
        <row r="780">
          <cell r="A780" t="str">
            <v>500758</v>
          </cell>
          <cell r="B780" t="str">
            <v>AVON ASIA HOLDINGS COMPANY</v>
          </cell>
          <cell r="C780" t="str">
            <v>GBC1</v>
          </cell>
          <cell r="D780" t="str">
            <v>MAURITIUS</v>
          </cell>
          <cell r="E780" t="str">
            <v>OTHER FINANCIAL INSTITUTIONS</v>
          </cell>
        </row>
        <row r="781">
          <cell r="A781" t="str">
            <v>500759</v>
          </cell>
          <cell r="B781" t="str">
            <v>*KEY_ERR</v>
          </cell>
          <cell r="D781" t="str">
            <v>*KEY_ERR</v>
          </cell>
          <cell r="E781" t="str">
            <v>*KEY_ERR</v>
          </cell>
        </row>
        <row r="782">
          <cell r="A782" t="str">
            <v>500760</v>
          </cell>
          <cell r="B782" t="str">
            <v>*KEY_ERR</v>
          </cell>
          <cell r="D782" t="str">
            <v>*KEY_ERR</v>
          </cell>
          <cell r="E782" t="str">
            <v>*KEY_ERR</v>
          </cell>
        </row>
        <row r="783">
          <cell r="A783" t="str">
            <v>500761</v>
          </cell>
          <cell r="B783" t="str">
            <v>*KEY_ERR</v>
          </cell>
          <cell r="D783" t="str">
            <v>*KEY_ERR</v>
          </cell>
          <cell r="E783" t="str">
            <v>*KEY_ERR</v>
          </cell>
        </row>
        <row r="784">
          <cell r="A784" t="str">
            <v>500762</v>
          </cell>
          <cell r="B784" t="str">
            <v>*KEY_ERR</v>
          </cell>
          <cell r="D784" t="str">
            <v>*KEY_ERR</v>
          </cell>
          <cell r="E784" t="str">
            <v>*KEY_ERR</v>
          </cell>
        </row>
        <row r="785">
          <cell r="A785" t="str">
            <v>500763</v>
          </cell>
          <cell r="B785" t="str">
            <v>*KEY_ERR</v>
          </cell>
          <cell r="D785" t="str">
            <v>*KEY_ERR</v>
          </cell>
          <cell r="E785" t="str">
            <v>*KEY_ERR</v>
          </cell>
        </row>
        <row r="786">
          <cell r="A786" t="str">
            <v>500764</v>
          </cell>
          <cell r="B786" t="str">
            <v>MVC VI FVCI LTD</v>
          </cell>
          <cell r="C786" t="str">
            <v>GBC1</v>
          </cell>
          <cell r="D786" t="str">
            <v>MAURITIUS</v>
          </cell>
          <cell r="E786" t="str">
            <v>OTHER FINANCIAL INSTITUTIONS</v>
          </cell>
        </row>
        <row r="787">
          <cell r="A787" t="str">
            <v>500765</v>
          </cell>
          <cell r="B787" t="str">
            <v>GROFIN EAST AFRICA</v>
          </cell>
          <cell r="C787" t="str">
            <v>GBC2</v>
          </cell>
          <cell r="D787" t="str">
            <v>MAURITIUS</v>
          </cell>
          <cell r="E787" t="str">
            <v>OTHER FINANCIAL INSTITUTIONS</v>
          </cell>
        </row>
        <row r="788">
          <cell r="A788" t="str">
            <v>500766</v>
          </cell>
          <cell r="B788" t="str">
            <v>MATTERHORN VENTURES/LIVERPOOL</v>
          </cell>
          <cell r="C788" t="str">
            <v>GBC1</v>
          </cell>
          <cell r="D788" t="str">
            <v>MAURITIUS</v>
          </cell>
          <cell r="E788" t="str">
            <v>OTHER FINANCIAL INSTITUTIONS</v>
          </cell>
        </row>
        <row r="789">
          <cell r="A789" t="str">
            <v>500767</v>
          </cell>
          <cell r="B789" t="str">
            <v>S W CCN SPV 2 -SUSPENSE ACC</v>
          </cell>
          <cell r="C789" t="str">
            <v>GBC1</v>
          </cell>
          <cell r="D789" t="str">
            <v>MAURITIUS</v>
          </cell>
          <cell r="E789" t="str">
            <v>OTHER FINANCIAL INSTITUTIONS</v>
          </cell>
        </row>
        <row r="790">
          <cell r="A790" t="str">
            <v>500768</v>
          </cell>
          <cell r="B790" t="str">
            <v>TOMAS HOPMAN LIMITED</v>
          </cell>
          <cell r="C790" t="str">
            <v>GBC2</v>
          </cell>
          <cell r="D790" t="str">
            <v>MAURITIUS</v>
          </cell>
          <cell r="E790" t="str">
            <v>OTHER FINANCIAL INSTITUTIONS</v>
          </cell>
        </row>
        <row r="791">
          <cell r="A791" t="str">
            <v>500769</v>
          </cell>
          <cell r="B791" t="str">
            <v>PETTERS (MAURITIUS I) LIMITED</v>
          </cell>
          <cell r="C791" t="str">
            <v>GBC2</v>
          </cell>
          <cell r="D791" t="str">
            <v>MAURITIUS</v>
          </cell>
          <cell r="E791" t="str">
            <v>OTHER FINANCIAL INSTITUTIONS</v>
          </cell>
        </row>
        <row r="792">
          <cell r="A792" t="str">
            <v>500770</v>
          </cell>
          <cell r="B792" t="str">
            <v>PETTERS (MAURITIUS II) LIMITED</v>
          </cell>
          <cell r="C792" t="str">
            <v>GBC2</v>
          </cell>
          <cell r="D792" t="str">
            <v>MAURITIUS</v>
          </cell>
          <cell r="E792" t="str">
            <v>OTHER FINANCIAL INSTITUTIONS</v>
          </cell>
        </row>
        <row r="793">
          <cell r="A793" t="str">
            <v>500771</v>
          </cell>
          <cell r="B793" t="str">
            <v>PETTERS (MAURITIUS III) LTD</v>
          </cell>
          <cell r="C793" t="str">
            <v>GBC2</v>
          </cell>
          <cell r="D793" t="str">
            <v>MAURITIUS</v>
          </cell>
          <cell r="E793" t="str">
            <v>OTHER FINANCIAL INSTITUTIONS</v>
          </cell>
        </row>
        <row r="794">
          <cell r="A794" t="str">
            <v>500772</v>
          </cell>
          <cell r="B794" t="str">
            <v>*KEY_ERR</v>
          </cell>
          <cell r="D794" t="str">
            <v>*KEY_ERR</v>
          </cell>
          <cell r="E794" t="str">
            <v>*KEY_ERR</v>
          </cell>
        </row>
        <row r="795">
          <cell r="A795" t="str">
            <v>500773</v>
          </cell>
          <cell r="B795" t="str">
            <v>IP HOLDINGS (MAURITIUS) LTD</v>
          </cell>
          <cell r="C795" t="str">
            <v>GBC1</v>
          </cell>
          <cell r="D795" t="str">
            <v>MAURITIUS</v>
          </cell>
          <cell r="E795" t="str">
            <v>OTHER FINANCIAL INSTITUTIONS</v>
          </cell>
        </row>
        <row r="796">
          <cell r="A796" t="str">
            <v>500774</v>
          </cell>
          <cell r="B796" t="str">
            <v>CAPSEC INVESTMENTS LTD</v>
          </cell>
          <cell r="C796" t="str">
            <v>GBC2</v>
          </cell>
          <cell r="D796" t="str">
            <v>MAURITIUS</v>
          </cell>
          <cell r="E796" t="str">
            <v>OTHER FINANCIAL INSTITUTIONS</v>
          </cell>
        </row>
        <row r="797">
          <cell r="A797" t="str">
            <v>500775</v>
          </cell>
          <cell r="B797" t="str">
            <v>SW ENVIRONMENTAL TRADING</v>
          </cell>
          <cell r="C797" t="str">
            <v>GBC2</v>
          </cell>
          <cell r="D797" t="str">
            <v>MAURITIUS</v>
          </cell>
          <cell r="E797" t="str">
            <v>OTHER FINANCIAL INSTITUTIONS</v>
          </cell>
        </row>
        <row r="798">
          <cell r="A798" t="str">
            <v>500776</v>
          </cell>
          <cell r="B798" t="str">
            <v>CLAS INVESTMENT HOLDING</v>
          </cell>
          <cell r="C798" t="str">
            <v>GBC2</v>
          </cell>
          <cell r="D798" t="str">
            <v>MAURITIUS</v>
          </cell>
          <cell r="E798" t="str">
            <v>OTHER FINANCIAL INSTITUTIONS</v>
          </cell>
        </row>
        <row r="799">
          <cell r="A799" t="str">
            <v>500777</v>
          </cell>
          <cell r="B799" t="str">
            <v>THE DRAGON TRUST</v>
          </cell>
          <cell r="C799" t="str">
            <v>OT</v>
          </cell>
          <cell r="D799" t="str">
            <v>MAURITIUS</v>
          </cell>
          <cell r="E799" t="str">
            <v>OTHER FINANCIAL INSTITUTIONS</v>
          </cell>
        </row>
        <row r="800">
          <cell r="A800" t="str">
            <v>500778</v>
          </cell>
          <cell r="B800" t="str">
            <v>SUCCESS CHIP LTD</v>
          </cell>
          <cell r="C800" t="str">
            <v>F</v>
          </cell>
          <cell r="D800" t="str">
            <v>SINGAPORE</v>
          </cell>
          <cell r="E800" t="str">
            <v>OTHER FINANCIAL INSTITUTIONS</v>
          </cell>
        </row>
        <row r="801">
          <cell r="A801" t="str">
            <v>500780</v>
          </cell>
          <cell r="B801" t="str">
            <v>THE BLUE MOON TRUST</v>
          </cell>
          <cell r="C801" t="str">
            <v>OT</v>
          </cell>
          <cell r="D801" t="str">
            <v>MAURITIUS</v>
          </cell>
          <cell r="E801" t="str">
            <v>OTHER FINANCIAL INSTITUTIONS</v>
          </cell>
        </row>
        <row r="802">
          <cell r="A802" t="str">
            <v>500783</v>
          </cell>
          <cell r="B802" t="str">
            <v>TSS CONSULTANTS LTD</v>
          </cell>
          <cell r="C802" t="str">
            <v>GBC2</v>
          </cell>
          <cell r="D802" t="str">
            <v>MAURITIUS</v>
          </cell>
          <cell r="E802" t="str">
            <v>OTHER FINANCIAL INSTITUTIONS</v>
          </cell>
        </row>
        <row r="803">
          <cell r="A803" t="str">
            <v>500784</v>
          </cell>
          <cell r="B803" t="str">
            <v>MATTERHORN VENTURES/ LINKWOOD</v>
          </cell>
          <cell r="C803" t="str">
            <v>GBC1</v>
          </cell>
          <cell r="D803" t="str">
            <v>MAURITIUS</v>
          </cell>
          <cell r="E803" t="str">
            <v>OTHER FINANCIAL INSTITUTIONS</v>
          </cell>
        </row>
        <row r="804">
          <cell r="A804" t="str">
            <v>500785</v>
          </cell>
          <cell r="B804" t="str">
            <v>TRANSPORTATION,INFRASTRUCTURE</v>
          </cell>
          <cell r="C804" t="str">
            <v>GBC2</v>
          </cell>
          <cell r="D804" t="str">
            <v>MAURITIUS</v>
          </cell>
          <cell r="E804" t="str">
            <v>OTHER FINANCIAL INSTITUTIONS</v>
          </cell>
        </row>
        <row r="805">
          <cell r="A805" t="str">
            <v>500786</v>
          </cell>
          <cell r="B805" t="str">
            <v>*KEY_ERR</v>
          </cell>
          <cell r="D805" t="str">
            <v>*KEY_ERR</v>
          </cell>
          <cell r="E805" t="str">
            <v>*KEY_ERR</v>
          </cell>
        </row>
        <row r="806">
          <cell r="A806" t="str">
            <v>500787</v>
          </cell>
          <cell r="B806" t="str">
            <v>*KEY_ERR</v>
          </cell>
          <cell r="D806" t="str">
            <v>*KEY_ERR</v>
          </cell>
          <cell r="E806" t="str">
            <v>*KEY_ERR</v>
          </cell>
        </row>
        <row r="807">
          <cell r="A807" t="str">
            <v>500788</v>
          </cell>
          <cell r="B807" t="str">
            <v>THE LEVERAGE INDIA FUND LLC</v>
          </cell>
          <cell r="C807" t="str">
            <v>GBC1</v>
          </cell>
          <cell r="D807" t="str">
            <v>MAURITIUS</v>
          </cell>
          <cell r="E807" t="str">
            <v>OTHER FINANCIAL INSTITUTIONS</v>
          </cell>
        </row>
        <row r="808">
          <cell r="A808" t="str">
            <v>500789</v>
          </cell>
          <cell r="B808" t="str">
            <v>*KEY_ERR</v>
          </cell>
          <cell r="D808" t="str">
            <v>*KEY_ERR</v>
          </cell>
          <cell r="E808" t="str">
            <v>*KEY_ERR</v>
          </cell>
        </row>
        <row r="809">
          <cell r="A809" t="str">
            <v>500790</v>
          </cell>
          <cell r="B809" t="str">
            <v>YEOMAN 3-RIGHTS VALUE ASIA</v>
          </cell>
          <cell r="C809" t="str">
            <v>GBC1</v>
          </cell>
          <cell r="D809" t="str">
            <v>MAURITIUS</v>
          </cell>
          <cell r="E809" t="str">
            <v>OTHER FINANCIAL INSTITUTIONS</v>
          </cell>
        </row>
        <row r="810">
          <cell r="A810" t="str">
            <v>500791</v>
          </cell>
          <cell r="B810" t="str">
            <v>MR WILLIAM HENRY SALOMON</v>
          </cell>
          <cell r="C810" t="str">
            <v>P</v>
          </cell>
          <cell r="D810" t="str">
            <v>UNITED KINGDOM</v>
          </cell>
          <cell r="E810" t="str">
            <v>OTHER ADVANCES</v>
          </cell>
        </row>
        <row r="811">
          <cell r="A811" t="str">
            <v>500792</v>
          </cell>
          <cell r="B811" t="str">
            <v>*KEY_ERR</v>
          </cell>
          <cell r="D811" t="str">
            <v>*KEY_ERR</v>
          </cell>
          <cell r="E811" t="str">
            <v>*KEY_ERR</v>
          </cell>
        </row>
        <row r="812">
          <cell r="A812" t="str">
            <v>500793</v>
          </cell>
          <cell r="B812" t="str">
            <v>*KEY_ERR</v>
          </cell>
          <cell r="D812" t="str">
            <v>*KEY_ERR</v>
          </cell>
          <cell r="E812" t="str">
            <v>*KEY_ERR</v>
          </cell>
        </row>
        <row r="813">
          <cell r="A813" t="str">
            <v>500794</v>
          </cell>
          <cell r="B813" t="str">
            <v>*KEY_ERR</v>
          </cell>
          <cell r="D813" t="str">
            <v>*KEY_ERR</v>
          </cell>
          <cell r="E813" t="str">
            <v>*KEY_ERR</v>
          </cell>
        </row>
        <row r="814">
          <cell r="A814" t="str">
            <v>500795</v>
          </cell>
          <cell r="B814" t="str">
            <v>TORCELLO PRIVATE TRUST CO LTD</v>
          </cell>
          <cell r="C814" t="str">
            <v>GBC2</v>
          </cell>
          <cell r="D814" t="str">
            <v>MAURITIUS</v>
          </cell>
          <cell r="E814" t="str">
            <v>OTHER FINANCIAL INSTITUTIONS</v>
          </cell>
        </row>
        <row r="815">
          <cell r="A815" t="str">
            <v>500796</v>
          </cell>
          <cell r="B815" t="str">
            <v>IPC INTERNATIONAL PROCESS CO L</v>
          </cell>
          <cell r="C815" t="str">
            <v>GBC2</v>
          </cell>
          <cell r="D815" t="str">
            <v>MAURITIUS</v>
          </cell>
          <cell r="E815" t="str">
            <v>OTHER FINANCIAL INSTITUTIONS</v>
          </cell>
        </row>
        <row r="816">
          <cell r="A816" t="str">
            <v>500797</v>
          </cell>
          <cell r="B816" t="str">
            <v>*KEY_ERR</v>
          </cell>
          <cell r="D816" t="str">
            <v>*KEY_ERR</v>
          </cell>
          <cell r="E816" t="str">
            <v>*KEY_ERR</v>
          </cell>
        </row>
        <row r="817">
          <cell r="A817" t="str">
            <v>500798</v>
          </cell>
          <cell r="B817" t="str">
            <v>GABRIEL VENTURE PARTNERS (MTIU</v>
          </cell>
          <cell r="C817" t="str">
            <v>GBC1</v>
          </cell>
          <cell r="D817" t="str">
            <v>MAURITIUS</v>
          </cell>
          <cell r="E817" t="str">
            <v>OTHER FINANCIAL INSTITUTIONS</v>
          </cell>
        </row>
        <row r="818">
          <cell r="A818" t="str">
            <v>500799</v>
          </cell>
          <cell r="B818" t="str">
            <v>*KEY_ERR</v>
          </cell>
          <cell r="D818" t="str">
            <v>*KEY_ERR</v>
          </cell>
          <cell r="E818" t="str">
            <v>*KEY_ERR</v>
          </cell>
        </row>
        <row r="819">
          <cell r="A819" t="str">
            <v>500800</v>
          </cell>
          <cell r="B819" t="str">
            <v>THE BUSINESS ACCELERATION GRP</v>
          </cell>
          <cell r="C819" t="str">
            <v>GBC2</v>
          </cell>
          <cell r="D819" t="str">
            <v>MAURITIUS</v>
          </cell>
          <cell r="E819" t="str">
            <v>OTHER FINANCIAL INSTITUTIONS</v>
          </cell>
        </row>
        <row r="820">
          <cell r="A820" t="str">
            <v>500801</v>
          </cell>
          <cell r="B820" t="str">
            <v>FROGNAL HOLDINGS LIMITED</v>
          </cell>
          <cell r="C820" t="str">
            <v>gbc2</v>
          </cell>
          <cell r="D820" t="str">
            <v>MAURITIUS</v>
          </cell>
          <cell r="E820" t="str">
            <v>OTHER FINANCIAL INSTITUTIONS</v>
          </cell>
        </row>
        <row r="821">
          <cell r="A821" t="str">
            <v>500802</v>
          </cell>
          <cell r="B821" t="str">
            <v>ANEX MANAGEMENT SERVICES LTD</v>
          </cell>
          <cell r="C821" t="str">
            <v>M</v>
          </cell>
          <cell r="D821" t="str">
            <v>MAURITIUS</v>
          </cell>
          <cell r="E821" t="str">
            <v>OTHER FINANCIAL INSTITUTIONS</v>
          </cell>
        </row>
        <row r="822">
          <cell r="A822" t="str">
            <v>500803</v>
          </cell>
          <cell r="B822" t="str">
            <v>*KEY_ERR</v>
          </cell>
          <cell r="D822" t="str">
            <v>*KEY_ERR</v>
          </cell>
          <cell r="E822" t="str">
            <v>*KEY_ERR</v>
          </cell>
        </row>
        <row r="823">
          <cell r="A823" t="str">
            <v>500804</v>
          </cell>
          <cell r="B823" t="str">
            <v>FIN ANGLO INVESTMENT LIMITED</v>
          </cell>
          <cell r="C823" t="str">
            <v>GBC2</v>
          </cell>
          <cell r="D823" t="str">
            <v>MAURITIUS</v>
          </cell>
          <cell r="E823" t="str">
            <v>OTHER FINANCIAL INSTITUTIONS</v>
          </cell>
        </row>
        <row r="824">
          <cell r="A824" t="str">
            <v>500805</v>
          </cell>
          <cell r="B824" t="str">
            <v>*KEY_ERR</v>
          </cell>
          <cell r="D824" t="str">
            <v>*KEY_ERR</v>
          </cell>
          <cell r="E824" t="str">
            <v>*KEY_ERR</v>
          </cell>
        </row>
        <row r="825">
          <cell r="A825" t="str">
            <v>500806</v>
          </cell>
          <cell r="B825" t="str">
            <v>AVENUE ASIA MAURITIUS LTD</v>
          </cell>
          <cell r="C825" t="str">
            <v>GBC2</v>
          </cell>
          <cell r="D825" t="str">
            <v>MAURITIUS</v>
          </cell>
          <cell r="E825" t="str">
            <v>OTHER FINANCIAL INSTITUTIONS</v>
          </cell>
        </row>
        <row r="826">
          <cell r="A826" t="str">
            <v>500807</v>
          </cell>
          <cell r="B826" t="str">
            <v>STERLING WATERFORD CCN SPV 3</v>
          </cell>
          <cell r="C826" t="str">
            <v>GBC1</v>
          </cell>
          <cell r="D826" t="str">
            <v>MAURITIUS</v>
          </cell>
          <cell r="E826" t="str">
            <v>OTHER FINANCIAL INSTITUTIONS</v>
          </cell>
        </row>
        <row r="827">
          <cell r="A827" t="str">
            <v>500808</v>
          </cell>
          <cell r="B827" t="str">
            <v>*KEY_ERR</v>
          </cell>
          <cell r="D827" t="str">
            <v>*KEY_ERR</v>
          </cell>
          <cell r="E827" t="str">
            <v>*KEY_ERR</v>
          </cell>
        </row>
        <row r="828">
          <cell r="A828" t="str">
            <v>500809</v>
          </cell>
          <cell r="B828" t="str">
            <v>*KEY_ERR</v>
          </cell>
          <cell r="D828" t="str">
            <v>*KEY_ERR</v>
          </cell>
          <cell r="E828" t="str">
            <v>*KEY_ERR</v>
          </cell>
        </row>
        <row r="829">
          <cell r="A829" t="str">
            <v>500810</v>
          </cell>
          <cell r="B829" t="str">
            <v>PACIFIC SPINNER LIMITED</v>
          </cell>
          <cell r="C829" t="str">
            <v>GBC2</v>
          </cell>
          <cell r="D829" t="str">
            <v>MAURITIUS</v>
          </cell>
          <cell r="E829" t="str">
            <v>OTHER FINANCIAL INSTITUTIONS</v>
          </cell>
        </row>
        <row r="830">
          <cell r="A830" t="str">
            <v>500811</v>
          </cell>
          <cell r="B830" t="str">
            <v>*KEY_ERR</v>
          </cell>
          <cell r="D830" t="str">
            <v>*KEY_ERR</v>
          </cell>
          <cell r="E830" t="str">
            <v>*KEY_ERR</v>
          </cell>
        </row>
        <row r="831">
          <cell r="A831" t="str">
            <v>500812</v>
          </cell>
          <cell r="B831" t="str">
            <v>*KEY_ERR</v>
          </cell>
          <cell r="D831" t="str">
            <v>*KEY_ERR</v>
          </cell>
          <cell r="E831" t="str">
            <v>*KEY_ERR</v>
          </cell>
        </row>
        <row r="832">
          <cell r="A832" t="str">
            <v>500813</v>
          </cell>
          <cell r="B832" t="str">
            <v>PYLEWELL TECHNOLOGIES INC</v>
          </cell>
          <cell r="C832" t="str">
            <v>GBC2</v>
          </cell>
          <cell r="D832" t="str">
            <v>MAURITIUS</v>
          </cell>
          <cell r="E832" t="str">
            <v>OTHER FINANCIAL INSTITUTIONS</v>
          </cell>
        </row>
        <row r="833">
          <cell r="A833" t="str">
            <v>500814</v>
          </cell>
          <cell r="B833" t="str">
            <v>PILOT PROPERTY HOLDINGS LTD</v>
          </cell>
          <cell r="C833" t="str">
            <v>GBC1</v>
          </cell>
          <cell r="D833" t="str">
            <v>MAURITIUS</v>
          </cell>
          <cell r="E833" t="str">
            <v>OTHER FINANCIAL INSTITUTIONS</v>
          </cell>
        </row>
        <row r="834">
          <cell r="A834" t="str">
            <v>500815</v>
          </cell>
          <cell r="B834" t="str">
            <v>*KEY_ERR</v>
          </cell>
          <cell r="D834" t="str">
            <v>*KEY_ERR</v>
          </cell>
          <cell r="E834" t="str">
            <v>*KEY_ERR</v>
          </cell>
        </row>
        <row r="835">
          <cell r="A835" t="str">
            <v>500816</v>
          </cell>
          <cell r="B835" t="str">
            <v>LEADERGUARD SPOT FOREX</v>
          </cell>
          <cell r="C835" t="str">
            <v>GBC1</v>
          </cell>
          <cell r="D835" t="str">
            <v>MAURITIUS</v>
          </cell>
          <cell r="E835" t="str">
            <v>OTHER FINANCIAL INSTITUTIONS</v>
          </cell>
        </row>
        <row r="836">
          <cell r="A836" t="str">
            <v>500817</v>
          </cell>
          <cell r="B836" t="str">
            <v>*KEY_ERR</v>
          </cell>
          <cell r="D836" t="str">
            <v>*KEY_ERR</v>
          </cell>
          <cell r="E836" t="str">
            <v>*KEY_ERR</v>
          </cell>
        </row>
        <row r="837">
          <cell r="A837" t="str">
            <v>500818</v>
          </cell>
          <cell r="B837" t="str">
            <v>*KEY_ERR</v>
          </cell>
          <cell r="D837" t="str">
            <v>*KEY_ERR</v>
          </cell>
          <cell r="E837" t="str">
            <v>*KEY_ERR</v>
          </cell>
        </row>
        <row r="838">
          <cell r="A838" t="str">
            <v>500819</v>
          </cell>
          <cell r="B838" t="str">
            <v>*KEY_ERR</v>
          </cell>
          <cell r="D838" t="str">
            <v>*KEY_ERR</v>
          </cell>
          <cell r="E838" t="str">
            <v>*KEY_ERR</v>
          </cell>
        </row>
        <row r="839">
          <cell r="A839" t="str">
            <v>500820</v>
          </cell>
          <cell r="B839" t="str">
            <v>*KEY_ERR</v>
          </cell>
          <cell r="D839" t="str">
            <v>*KEY_ERR</v>
          </cell>
          <cell r="E839" t="str">
            <v>*KEY_ERR</v>
          </cell>
        </row>
        <row r="840">
          <cell r="A840" t="str">
            <v>500821</v>
          </cell>
          <cell r="B840" t="str">
            <v>MANITOWOC (MAURITIUS) LTD</v>
          </cell>
          <cell r="C840" t="str">
            <v>GBC1</v>
          </cell>
          <cell r="D840" t="str">
            <v>MAURITIUS</v>
          </cell>
          <cell r="E840" t="str">
            <v>OTHER FINANCIAL INSTITUTIONS</v>
          </cell>
        </row>
        <row r="841">
          <cell r="A841" t="str">
            <v>500822</v>
          </cell>
          <cell r="B841" t="str">
            <v>*KEY_ERR</v>
          </cell>
          <cell r="D841" t="str">
            <v>*KEY_ERR</v>
          </cell>
          <cell r="E841" t="str">
            <v>*KEY_ERR</v>
          </cell>
        </row>
        <row r="842">
          <cell r="A842" t="str">
            <v>500823</v>
          </cell>
          <cell r="B842" t="str">
            <v>DYNAMIC INDIA FUND III</v>
          </cell>
          <cell r="C842" t="str">
            <v>GBC1</v>
          </cell>
          <cell r="D842" t="str">
            <v>MAURITIUS</v>
          </cell>
          <cell r="E842" t="str">
            <v>OTHER FINANCIAL INSTITUTIONS</v>
          </cell>
        </row>
        <row r="843">
          <cell r="A843" t="str">
            <v>500824</v>
          </cell>
          <cell r="B843" t="str">
            <v>*KEY_ERR</v>
          </cell>
          <cell r="D843" t="str">
            <v>*KEY_ERR</v>
          </cell>
          <cell r="E843" t="str">
            <v>*KEY_ERR</v>
          </cell>
        </row>
        <row r="844">
          <cell r="A844" t="str">
            <v>500825</v>
          </cell>
          <cell r="B844" t="str">
            <v>*KEY_ERR</v>
          </cell>
          <cell r="D844" t="str">
            <v>*KEY_ERR</v>
          </cell>
          <cell r="E844" t="str">
            <v>*KEY_ERR</v>
          </cell>
        </row>
        <row r="845">
          <cell r="A845" t="str">
            <v>500826</v>
          </cell>
          <cell r="B845" t="str">
            <v>*KEY_ERR</v>
          </cell>
          <cell r="D845" t="str">
            <v>*KEY_ERR</v>
          </cell>
          <cell r="E845" t="str">
            <v>*KEY_ERR</v>
          </cell>
        </row>
        <row r="846">
          <cell r="A846" t="str">
            <v>500827</v>
          </cell>
          <cell r="B846" t="str">
            <v>DB SW CCN SPV 2 2006 ESCROW AC</v>
          </cell>
          <cell r="C846" t="str">
            <v>GBC1</v>
          </cell>
          <cell r="D846" t="str">
            <v>MAURITIUS</v>
          </cell>
          <cell r="E846" t="str">
            <v>OTHER FINANCIAL INSTITUTIONS</v>
          </cell>
        </row>
        <row r="847">
          <cell r="A847" t="str">
            <v>500828</v>
          </cell>
          <cell r="B847" t="str">
            <v>DB SW CCN SPV 2 2007 ESCROW AC</v>
          </cell>
          <cell r="C847" t="str">
            <v>GBC1</v>
          </cell>
          <cell r="D847" t="str">
            <v>MAURITIUS</v>
          </cell>
          <cell r="E847" t="str">
            <v>OTHER FINANCIAL INSTITUTIONS</v>
          </cell>
        </row>
        <row r="848">
          <cell r="A848" t="str">
            <v>500829</v>
          </cell>
          <cell r="B848" t="str">
            <v>DB SW CCN SPV 2 2008 ESCROW AC</v>
          </cell>
          <cell r="C848" t="str">
            <v>GBC1</v>
          </cell>
          <cell r="D848" t="str">
            <v>MAURITIUS</v>
          </cell>
          <cell r="E848" t="str">
            <v>OTHER FINANCIAL INSTITUTIONS</v>
          </cell>
        </row>
        <row r="849">
          <cell r="A849" t="str">
            <v>500830</v>
          </cell>
          <cell r="B849" t="str">
            <v>*KEY_ERR</v>
          </cell>
          <cell r="D849" t="str">
            <v>*KEY_ERR</v>
          </cell>
          <cell r="E849" t="str">
            <v>*KEY_ERR</v>
          </cell>
        </row>
        <row r="850">
          <cell r="A850" t="str">
            <v>500831</v>
          </cell>
          <cell r="B850" t="str">
            <v>DB SW CCN-CONTINGENT EXPENSE</v>
          </cell>
          <cell r="C850" t="str">
            <v>GBC1</v>
          </cell>
          <cell r="D850" t="str">
            <v>MAURITIUS</v>
          </cell>
          <cell r="E850" t="str">
            <v>OTHER FINANCIAL INSTITUTIONS</v>
          </cell>
        </row>
        <row r="851">
          <cell r="A851" t="str">
            <v>500832</v>
          </cell>
          <cell r="B851" t="str">
            <v>IMPERIAL PROPERTIES INTL LTD</v>
          </cell>
          <cell r="C851" t="str">
            <v>GBC2</v>
          </cell>
          <cell r="D851" t="str">
            <v>MAURITIUS</v>
          </cell>
          <cell r="E851" t="str">
            <v>OTHER FINANCIAL INSTITUTIONS</v>
          </cell>
        </row>
        <row r="852">
          <cell r="A852" t="str">
            <v>500833</v>
          </cell>
          <cell r="B852" t="str">
            <v>FORD INDIA PVT LTD</v>
          </cell>
          <cell r="C852" t="str">
            <v>F</v>
          </cell>
          <cell r="D852" t="str">
            <v>INDIA</v>
          </cell>
          <cell r="E852" t="str">
            <v>OTHER FINANCIAL INSTITUTIONS</v>
          </cell>
        </row>
        <row r="853">
          <cell r="A853" t="str">
            <v>500834</v>
          </cell>
          <cell r="B853" t="str">
            <v>HARVEST LIFE ASSURANCE CO LTD</v>
          </cell>
          <cell r="C853" t="str">
            <v>GBC1</v>
          </cell>
          <cell r="D853" t="str">
            <v>MAURITIUS</v>
          </cell>
          <cell r="E853" t="str">
            <v>OTHER FINANCIAL INSTITUTIONS</v>
          </cell>
        </row>
        <row r="854">
          <cell r="A854" t="str">
            <v>500835</v>
          </cell>
          <cell r="B854" t="str">
            <v>ASIA STEEL HOLDINGS LTD</v>
          </cell>
          <cell r="C854" t="str">
            <v>GBC1</v>
          </cell>
          <cell r="D854" t="str">
            <v>MAURITIUS</v>
          </cell>
          <cell r="E854" t="str">
            <v>OTHER FINANCIAL INSTITUTIONS</v>
          </cell>
        </row>
        <row r="855">
          <cell r="A855" t="str">
            <v>500836</v>
          </cell>
          <cell r="B855" t="str">
            <v>*KEY_ERR</v>
          </cell>
          <cell r="D855" t="str">
            <v>*KEY_ERR</v>
          </cell>
          <cell r="E855" t="str">
            <v>*KEY_ERR</v>
          </cell>
        </row>
        <row r="856">
          <cell r="A856" t="str">
            <v>500837</v>
          </cell>
          <cell r="B856" t="str">
            <v>*KEY_ERR</v>
          </cell>
          <cell r="D856" t="str">
            <v>*KEY_ERR</v>
          </cell>
          <cell r="E856" t="str">
            <v>*KEY_ERR</v>
          </cell>
        </row>
        <row r="857">
          <cell r="A857" t="str">
            <v>500838</v>
          </cell>
          <cell r="B857" t="str">
            <v>*KEY_ERR</v>
          </cell>
          <cell r="D857" t="str">
            <v>*KEY_ERR</v>
          </cell>
          <cell r="E857" t="str">
            <v>*KEY_ERR</v>
          </cell>
        </row>
        <row r="858">
          <cell r="A858" t="str">
            <v>500839</v>
          </cell>
          <cell r="B858" t="str">
            <v>PAIP-PCAP-FMO LETSHEGO LIMITED</v>
          </cell>
          <cell r="C858" t="str">
            <v>GBC1</v>
          </cell>
          <cell r="D858" t="str">
            <v>MAURITIUS</v>
          </cell>
          <cell r="E858" t="str">
            <v>OTHER FINANCIAL INSTITUTIONS</v>
          </cell>
        </row>
        <row r="859">
          <cell r="A859" t="str">
            <v>500840</v>
          </cell>
          <cell r="B859" t="str">
            <v>LUBRICANT ADDITIVE SOLN &amp; TECH</v>
          </cell>
          <cell r="C859" t="str">
            <v>GBC2</v>
          </cell>
          <cell r="D859" t="str">
            <v>MAURITIUS</v>
          </cell>
          <cell r="E859" t="str">
            <v>OTHER FINANCIAL INSTITUTIONS</v>
          </cell>
        </row>
        <row r="860">
          <cell r="A860" t="str">
            <v>500841</v>
          </cell>
          <cell r="B860" t="str">
            <v>MINIVET LIMITED</v>
          </cell>
          <cell r="D860" t="str">
            <v>MAURITIUS</v>
          </cell>
          <cell r="E860" t="str">
            <v>OTHER FINANCIAL INSTITUTIONS</v>
          </cell>
        </row>
        <row r="861">
          <cell r="A861" t="str">
            <v>500842</v>
          </cell>
          <cell r="B861" t="str">
            <v>ABAR FINANCIAL SERVICES LTD</v>
          </cell>
          <cell r="C861" t="str">
            <v>F</v>
          </cell>
          <cell r="D861" t="str">
            <v>BRITISH VIRGIN ISLANDS</v>
          </cell>
          <cell r="E861" t="str">
            <v>OTHER FINANCIAL INSTITUTIONS</v>
          </cell>
        </row>
        <row r="862">
          <cell r="A862" t="str">
            <v>500843</v>
          </cell>
          <cell r="B862" t="str">
            <v>*KEY_ERR</v>
          </cell>
          <cell r="D862" t="str">
            <v>*KEY_ERR</v>
          </cell>
          <cell r="E862" t="str">
            <v>*KEY_ERR</v>
          </cell>
        </row>
        <row r="863">
          <cell r="A863" t="str">
            <v>500844</v>
          </cell>
          <cell r="B863" t="str">
            <v>*KEY_ERR</v>
          </cell>
          <cell r="D863" t="str">
            <v>*KEY_ERR</v>
          </cell>
          <cell r="E863" t="str">
            <v>*KEY_ERR</v>
          </cell>
        </row>
        <row r="864">
          <cell r="A864" t="str">
            <v>500845</v>
          </cell>
          <cell r="B864" t="str">
            <v>KCH PRIVATE LIMITED</v>
          </cell>
          <cell r="C864" t="str">
            <v>GBC1</v>
          </cell>
          <cell r="D864" t="str">
            <v>MAURITIUS</v>
          </cell>
          <cell r="E864" t="str">
            <v>OTHER FINANCIAL INSTITUTIONS</v>
          </cell>
        </row>
        <row r="865">
          <cell r="A865" t="str">
            <v>500846</v>
          </cell>
          <cell r="B865" t="str">
            <v>SALLY MORRIS MEMORIAL TRUST</v>
          </cell>
          <cell r="C865" t="str">
            <v>OT</v>
          </cell>
          <cell r="D865" t="str">
            <v>MAURITIUS</v>
          </cell>
          <cell r="E865" t="str">
            <v>OTHER FINANCIAL INSTITUTIONS</v>
          </cell>
        </row>
        <row r="866">
          <cell r="A866" t="str">
            <v>500847</v>
          </cell>
          <cell r="B866" t="str">
            <v>SYNTEL STERLING BEST SHORES M</v>
          </cell>
          <cell r="C866" t="str">
            <v>GBC1</v>
          </cell>
          <cell r="D866" t="str">
            <v>MAURITIUS</v>
          </cell>
          <cell r="E866" t="str">
            <v>OTHER FINANCIAL INSTITUTIONS</v>
          </cell>
        </row>
        <row r="867">
          <cell r="A867" t="str">
            <v>500848</v>
          </cell>
          <cell r="B867" t="str">
            <v>TATA INDIAN OPPORTUNITIES FND</v>
          </cell>
          <cell r="C867" t="str">
            <v>GBC1</v>
          </cell>
          <cell r="D867" t="str">
            <v>MAURITIUS</v>
          </cell>
          <cell r="E867" t="str">
            <v>OTHER FINANCIAL INSTITUTIONS</v>
          </cell>
        </row>
        <row r="868">
          <cell r="A868" t="str">
            <v>500849</v>
          </cell>
          <cell r="B868" t="str">
            <v>HARVEST LIFE ASSURANCE CO LTD</v>
          </cell>
          <cell r="C868" t="str">
            <v>GBC1</v>
          </cell>
          <cell r="D868" t="str">
            <v>MAURITIUS</v>
          </cell>
          <cell r="E868" t="str">
            <v>OTHER FINANCIAL INSTITUTIONS</v>
          </cell>
        </row>
        <row r="869">
          <cell r="A869" t="str">
            <v>500850</v>
          </cell>
          <cell r="B869" t="str">
            <v>ZOBETH LIMITED</v>
          </cell>
          <cell r="D869" t="str">
            <v>MAURITIUS</v>
          </cell>
          <cell r="E869" t="str">
            <v>OTHER FINANCIAL INSTITUTIONS</v>
          </cell>
        </row>
        <row r="870">
          <cell r="A870" t="str">
            <v>500851</v>
          </cell>
          <cell r="B870" t="str">
            <v>*KEY_ERR</v>
          </cell>
          <cell r="D870" t="str">
            <v>*KEY_ERR</v>
          </cell>
          <cell r="E870" t="str">
            <v>*KEY_ERR</v>
          </cell>
        </row>
        <row r="871">
          <cell r="A871" t="str">
            <v>500852</v>
          </cell>
          <cell r="B871" t="str">
            <v>*KEY_ERR</v>
          </cell>
          <cell r="D871" t="str">
            <v>*KEY_ERR</v>
          </cell>
          <cell r="E871" t="str">
            <v>*KEY_ERR</v>
          </cell>
        </row>
        <row r="872">
          <cell r="A872" t="str">
            <v>500853</v>
          </cell>
          <cell r="B872" t="str">
            <v>SW INVESTMENT</v>
          </cell>
          <cell r="C872" t="str">
            <v>GBC2</v>
          </cell>
          <cell r="D872" t="str">
            <v>MAURITIUS</v>
          </cell>
          <cell r="E872" t="str">
            <v>OTHER FINANCIAL INSTITUTIONS</v>
          </cell>
        </row>
        <row r="873">
          <cell r="A873" t="str">
            <v>500854</v>
          </cell>
          <cell r="B873" t="str">
            <v>PROFOUND MARKET GROUP M LTD</v>
          </cell>
          <cell r="C873" t="str">
            <v>GBC1</v>
          </cell>
          <cell r="D873" t="str">
            <v>MAURITIUS</v>
          </cell>
          <cell r="E873" t="str">
            <v>OTHER FINANCIAL INSTITUTIONS</v>
          </cell>
        </row>
        <row r="874">
          <cell r="A874" t="str">
            <v>500855</v>
          </cell>
          <cell r="B874" t="str">
            <v>PRUDENTIAL INDIA OPP FUND LTD</v>
          </cell>
          <cell r="D874" t="str">
            <v>MAURITIUS</v>
          </cell>
          <cell r="E874" t="str">
            <v>OTHER FINANCIAL INSTITUTIONS</v>
          </cell>
        </row>
        <row r="875">
          <cell r="A875" t="str">
            <v>500856</v>
          </cell>
          <cell r="B875" t="str">
            <v>PRUDENTIAL MTIUS HLDGS LTD</v>
          </cell>
          <cell r="D875" t="str">
            <v>MAURITIUS</v>
          </cell>
          <cell r="E875" t="str">
            <v>OTHER FINANCIAL INSTITUTIONS</v>
          </cell>
        </row>
        <row r="876">
          <cell r="A876" t="str">
            <v>500857</v>
          </cell>
          <cell r="B876" t="str">
            <v>SABRE CAPITAL I HOLDINGS LTD</v>
          </cell>
          <cell r="D876" t="str">
            <v>MAURITIUS</v>
          </cell>
          <cell r="E876" t="str">
            <v>OTHER FINANCIAL INSTITUTIONS</v>
          </cell>
        </row>
        <row r="877">
          <cell r="A877" t="str">
            <v>500858</v>
          </cell>
          <cell r="B877" t="str">
            <v>*KEY_ERR</v>
          </cell>
          <cell r="D877" t="str">
            <v>*KEY_ERR</v>
          </cell>
          <cell r="E877" t="str">
            <v>*KEY_ERR</v>
          </cell>
        </row>
        <row r="878">
          <cell r="A878" t="str">
            <v>500859</v>
          </cell>
          <cell r="B878" t="str">
            <v>CROWN CAPITAL LIMITED</v>
          </cell>
          <cell r="D878" t="str">
            <v>DUBAI</v>
          </cell>
          <cell r="E878" t="str">
            <v>OTHER FINANCIAL INSTITUTIONS</v>
          </cell>
        </row>
        <row r="879">
          <cell r="A879" t="str">
            <v>500860</v>
          </cell>
          <cell r="B879" t="str">
            <v>PRU IND GLOBAL PF MGT SERV LTD</v>
          </cell>
          <cell r="D879" t="str">
            <v>MAURITIUS</v>
          </cell>
          <cell r="E879" t="str">
            <v>OTHER FINANCIAL INSTITUTIONS</v>
          </cell>
        </row>
        <row r="880">
          <cell r="A880" t="str">
            <v>500861</v>
          </cell>
          <cell r="B880" t="str">
            <v>*KEY_ERR</v>
          </cell>
          <cell r="D880" t="str">
            <v>*KEY_ERR</v>
          </cell>
          <cell r="E880" t="str">
            <v>*KEY_ERR</v>
          </cell>
        </row>
        <row r="881">
          <cell r="A881" t="str">
            <v>500862</v>
          </cell>
          <cell r="B881" t="str">
            <v>*KEY_ERR</v>
          </cell>
          <cell r="D881" t="str">
            <v>*KEY_ERR</v>
          </cell>
          <cell r="E881" t="str">
            <v>*KEY_ERR</v>
          </cell>
        </row>
        <row r="882">
          <cell r="A882" t="str">
            <v>500863</v>
          </cell>
          <cell r="B882" t="str">
            <v>*KEY_ERR</v>
          </cell>
          <cell r="D882" t="str">
            <v>*KEY_ERR</v>
          </cell>
          <cell r="E882" t="str">
            <v>*KEY_ERR</v>
          </cell>
        </row>
        <row r="883">
          <cell r="A883" t="str">
            <v>500864</v>
          </cell>
          <cell r="B883" t="str">
            <v>*KEY_ERR</v>
          </cell>
          <cell r="D883" t="str">
            <v>*KEY_ERR</v>
          </cell>
          <cell r="E883" t="str">
            <v>*KEY_ERR</v>
          </cell>
        </row>
        <row r="884">
          <cell r="A884" t="str">
            <v>500865</v>
          </cell>
          <cell r="B884" t="str">
            <v>*KEY_ERR</v>
          </cell>
          <cell r="D884" t="str">
            <v>*KEY_ERR</v>
          </cell>
          <cell r="E884" t="str">
            <v>*KEY_ERR</v>
          </cell>
        </row>
        <row r="885">
          <cell r="A885" t="str">
            <v>500866</v>
          </cell>
          <cell r="B885" t="str">
            <v>*KEY_ERR</v>
          </cell>
          <cell r="D885" t="str">
            <v>*KEY_ERR</v>
          </cell>
          <cell r="E885" t="str">
            <v>*KEY_ERR</v>
          </cell>
        </row>
        <row r="886">
          <cell r="A886" t="str">
            <v>500867</v>
          </cell>
          <cell r="B886" t="str">
            <v>*KEY_ERR</v>
          </cell>
          <cell r="D886" t="str">
            <v>*KEY_ERR</v>
          </cell>
          <cell r="E886" t="str">
            <v>*KEY_ERR</v>
          </cell>
        </row>
        <row r="887">
          <cell r="A887" t="str">
            <v>500868</v>
          </cell>
          <cell r="B887" t="str">
            <v>*KEY_ERR</v>
          </cell>
          <cell r="D887" t="str">
            <v>*KEY_ERR</v>
          </cell>
          <cell r="E887" t="str">
            <v>*KEY_ERR</v>
          </cell>
        </row>
        <row r="930">
          <cell r="A930" t="str">
            <v>990001</v>
          </cell>
          <cell r="B930" t="str">
            <v>IR IG LOANS MG + CO</v>
          </cell>
        </row>
        <row r="931">
          <cell r="A931" t="str">
            <v>990002</v>
          </cell>
          <cell r="B931" t="str">
            <v>IR INTERBANK LOANS DBO GROUP</v>
          </cell>
        </row>
        <row r="932">
          <cell r="A932" t="str">
            <v>990003</v>
          </cell>
          <cell r="B932" t="str">
            <v>IR IG LOANS DB</v>
          </cell>
        </row>
        <row r="933">
          <cell r="A933" t="str">
            <v>990004</v>
          </cell>
          <cell r="B933" t="str">
            <v>IR IB LOANS JAPANESE</v>
          </cell>
        </row>
        <row r="934">
          <cell r="A934" t="str">
            <v>990005</v>
          </cell>
          <cell r="B934" t="str">
            <v>IR IB LOANS BANK</v>
          </cell>
        </row>
        <row r="935">
          <cell r="A935" t="str">
            <v>990006</v>
          </cell>
          <cell r="B935" t="str">
            <v>IR IG LOAN NBNK MG</v>
          </cell>
        </row>
        <row r="936">
          <cell r="A936" t="str">
            <v>990007</v>
          </cell>
          <cell r="B936" t="str">
            <v>IR IG LOAN NBNK DBO GROUP</v>
          </cell>
        </row>
        <row r="937">
          <cell r="A937" t="str">
            <v>990008</v>
          </cell>
          <cell r="B937" t="str">
            <v>IR IG LOAN NBNK DB</v>
          </cell>
        </row>
        <row r="938">
          <cell r="A938" t="str">
            <v>990009</v>
          </cell>
          <cell r="B938" t="str">
            <v>IR REVERSE REPOS</v>
          </cell>
        </row>
        <row r="939">
          <cell r="A939" t="str">
            <v>990010</v>
          </cell>
          <cell r="B939" t="str">
            <v>IR CERTIFICATES OF DEPOSIT</v>
          </cell>
        </row>
        <row r="940">
          <cell r="A940" t="str">
            <v>990011</v>
          </cell>
          <cell r="B940" t="str">
            <v>IR COMMERCIAL PAPER</v>
          </cell>
        </row>
        <row r="941">
          <cell r="A941" t="str">
            <v>990012</v>
          </cell>
          <cell r="B941" t="str">
            <v>IR NOSTRO MG + CO</v>
          </cell>
        </row>
        <row r="942">
          <cell r="A942" t="str">
            <v>990013</v>
          </cell>
          <cell r="B942" t="str">
            <v>IR NOSTRO OFS GRP</v>
          </cell>
        </row>
        <row r="943">
          <cell r="A943" t="str">
            <v>990014</v>
          </cell>
          <cell r="B943" t="str">
            <v>IR NOSTRO DB</v>
          </cell>
        </row>
        <row r="944">
          <cell r="A944" t="str">
            <v>990015</v>
          </cell>
          <cell r="B944" t="str">
            <v>IR NOSTRO BANK</v>
          </cell>
        </row>
        <row r="945">
          <cell r="A945" t="str">
            <v>990016</v>
          </cell>
          <cell r="B945" t="str">
            <v>IR ARBITRAGE LOANS</v>
          </cell>
        </row>
        <row r="946">
          <cell r="A946" t="str">
            <v>990017</v>
          </cell>
          <cell r="B946" t="str">
            <v>FIXTURE BREAKAGE CHARGES</v>
          </cell>
        </row>
        <row r="947">
          <cell r="A947" t="str">
            <v>990018</v>
          </cell>
          <cell r="B947" t="str">
            <v>BANKING COMMISSION RECEIVED</v>
          </cell>
        </row>
        <row r="948">
          <cell r="A948" t="str">
            <v>990019</v>
          </cell>
          <cell r="B948" t="str">
            <v>BANK CHARGES RECOVERED</v>
          </cell>
        </row>
        <row r="949">
          <cell r="A949" t="str">
            <v>990020</v>
          </cell>
          <cell r="B949" t="str">
            <v>CASH MANAGEMENT FEES</v>
          </cell>
        </row>
        <row r="950">
          <cell r="A950" t="str">
            <v>990021</v>
          </cell>
          <cell r="B950" t="str">
            <v>FRA HEDGE DB</v>
          </cell>
        </row>
        <row r="951">
          <cell r="A951" t="str">
            <v>990022</v>
          </cell>
          <cell r="B951" t="str">
            <v>FRA HEDGE BANK</v>
          </cell>
        </row>
        <row r="952">
          <cell r="A952" t="str">
            <v>990023</v>
          </cell>
          <cell r="B952" t="str">
            <v>FINANCIAL FUTURE HEDGE INCOME</v>
          </cell>
        </row>
        <row r="953">
          <cell r="A953" t="str">
            <v>990024</v>
          </cell>
          <cell r="B953" t="str">
            <v>IR IRS IG HEDGE MG + CO</v>
          </cell>
        </row>
        <row r="954">
          <cell r="A954" t="str">
            <v>990025</v>
          </cell>
          <cell r="B954" t="str">
            <v>IR IRS IB HEDGE DBO GROUP</v>
          </cell>
        </row>
        <row r="955">
          <cell r="A955" t="str">
            <v>990026</v>
          </cell>
          <cell r="B955" t="str">
            <v>IR IRS IG HEDGE DB</v>
          </cell>
        </row>
        <row r="956">
          <cell r="A956" t="str">
            <v>990027</v>
          </cell>
          <cell r="B956" t="str">
            <v>IR IRS IB HEDGE BANK</v>
          </cell>
        </row>
        <row r="957">
          <cell r="A957" t="str">
            <v>990028</v>
          </cell>
          <cell r="B957" t="str">
            <v>IR IRS NBNK HEDGE DBO GROUP</v>
          </cell>
        </row>
        <row r="958">
          <cell r="A958" t="str">
            <v>990029</v>
          </cell>
          <cell r="B958" t="str">
            <v>IR OIS HEDGE DB</v>
          </cell>
        </row>
        <row r="959">
          <cell r="A959" t="str">
            <v>990030</v>
          </cell>
          <cell r="B959" t="str">
            <v>IR OIS HEDGE BANK</v>
          </cell>
        </row>
        <row r="960">
          <cell r="A960" t="str">
            <v>990031</v>
          </cell>
          <cell r="B960" t="str">
            <v>IR LENDING TO LOAN DESK</v>
          </cell>
        </row>
        <row r="961">
          <cell r="A961" t="str">
            <v>990032</v>
          </cell>
          <cell r="B961" t="str">
            <v>IR LENDING TO CORP DESK</v>
          </cell>
        </row>
        <row r="962">
          <cell r="A962" t="str">
            <v>990033</v>
          </cell>
          <cell r="B962" t="str">
            <v>*KEY_ERR</v>
          </cell>
        </row>
        <row r="963">
          <cell r="A963" t="str">
            <v>990034</v>
          </cell>
          <cell r="B963" t="str">
            <v>*KEY_ERR</v>
          </cell>
        </row>
      </sheetData>
      <sheetData sheetId="12"/>
      <sheetData sheetId="13"/>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2"/>
      <sheetName val="nos&amp;oths"/>
      <sheetName val="Grp loans"/>
      <sheetName val="Loans"/>
      <sheetName val="Sheet1"/>
      <sheetName val="Deposits "/>
      <sheetName val="GrpDeposits"/>
      <sheetName val="IB F.Depo"/>
      <sheetName val="IB loan db"/>
      <sheetName val="BOM"/>
      <sheetName val="Control"/>
      <sheetName val="List"/>
      <sheetName val="TAbles"/>
      <sheetName val="Interest"/>
    </sheetNames>
    <sheetDataSet>
      <sheetData sheetId="0"/>
      <sheetData sheetId="1"/>
      <sheetData sheetId="2"/>
      <sheetData sheetId="3"/>
      <sheetData sheetId="4"/>
      <sheetData sheetId="5"/>
      <sheetData sheetId="6"/>
      <sheetData sheetId="7"/>
      <sheetData sheetId="8"/>
      <sheetData sheetId="9"/>
      <sheetData sheetId="10"/>
      <sheetData sheetId="11" refreshError="1">
        <row r="11">
          <cell r="A11" t="str">
            <v>Account</v>
          </cell>
          <cell r="B11" t="str">
            <v>Customer name</v>
          </cell>
          <cell r="C11" t="str">
            <v>O/I/L/B/X</v>
          </cell>
          <cell r="D11" t="str">
            <v>Residence</v>
          </cell>
          <cell r="E11" t="str">
            <v>Business</v>
          </cell>
        </row>
        <row r="12">
          <cell r="A12" t="str">
            <v>110007</v>
          </cell>
          <cell r="B12" t="str">
            <v>MAURITIUS COMMERCIAL BANK LTD</v>
          </cell>
          <cell r="C12" t="str">
            <v>B</v>
          </cell>
          <cell r="D12" t="str">
            <v>MAURITIUS</v>
          </cell>
          <cell r="E12" t="str">
            <v>BANK</v>
          </cell>
        </row>
        <row r="13">
          <cell r="A13" t="str">
            <v>110077</v>
          </cell>
          <cell r="B13" t="str">
            <v>FNB BOTSWANA</v>
          </cell>
          <cell r="C13" t="str">
            <v>B</v>
          </cell>
          <cell r="D13" t="str">
            <v>BOTSWANA</v>
          </cell>
          <cell r="E13" t="str">
            <v>BANK</v>
          </cell>
        </row>
        <row r="14">
          <cell r="A14" t="str">
            <v>110078</v>
          </cell>
          <cell r="B14" t="str">
            <v>KINGDOM BANK AFRICA LIMITED</v>
          </cell>
          <cell r="C14" t="str">
            <v>B</v>
          </cell>
          <cell r="D14" t="str">
            <v>BOTSWANA</v>
          </cell>
          <cell r="E14" t="str">
            <v>BANK</v>
          </cell>
        </row>
        <row r="15">
          <cell r="A15" t="str">
            <v>210024</v>
          </cell>
          <cell r="B15" t="str">
            <v>DEUTSCHE BANK AG MUMBAI</v>
          </cell>
          <cell r="C15" t="str">
            <v>B</v>
          </cell>
          <cell r="D15" t="str">
            <v>INDIA</v>
          </cell>
          <cell r="E15" t="str">
            <v>BANK</v>
          </cell>
        </row>
        <row r="16">
          <cell r="A16" t="str">
            <v>210026</v>
          </cell>
          <cell r="B16" t="str">
            <v>BANKERS TRUST CO NY</v>
          </cell>
          <cell r="C16" t="str">
            <v>B</v>
          </cell>
          <cell r="D16" t="str">
            <v>UNITED STATES OF AMERICA</v>
          </cell>
          <cell r="E16" t="str">
            <v>BANK</v>
          </cell>
        </row>
        <row r="17">
          <cell r="A17" t="str">
            <v>210122</v>
          </cell>
          <cell r="B17" t="str">
            <v>DEUTSCHE BANK AG          LDN</v>
          </cell>
          <cell r="C17" t="str">
            <v>B</v>
          </cell>
          <cell r="D17" t="str">
            <v>UNITED KINGDOM</v>
          </cell>
          <cell r="E17" t="str">
            <v>BANK</v>
          </cell>
        </row>
        <row r="18">
          <cell r="A18" t="str">
            <v>220060</v>
          </cell>
          <cell r="B18" t="str">
            <v>MORGAN GRENFELL + CO LTD LDN</v>
          </cell>
          <cell r="C18" t="str">
            <v>B</v>
          </cell>
          <cell r="D18" t="str">
            <v>UNITED KINGDOM</v>
          </cell>
          <cell r="E18" t="str">
            <v>BANK</v>
          </cell>
        </row>
        <row r="19">
          <cell r="A19" t="str">
            <v>220126</v>
          </cell>
          <cell r="B19" t="str">
            <v>DEUTSCHE INT TRUST CORP (MAUR)</v>
          </cell>
          <cell r="C19" t="str">
            <v>M</v>
          </cell>
          <cell r="D19" t="str">
            <v>MAURITIUS</v>
          </cell>
          <cell r="E19" t="str">
            <v>OTHER FINANCIAL INSTITUTIONS</v>
          </cell>
        </row>
        <row r="20">
          <cell r="A20" t="str">
            <v>220137</v>
          </cell>
          <cell r="B20" t="str">
            <v>DEUTSCHE EQUITIES (MTIUS)LTD</v>
          </cell>
          <cell r="C20" t="str">
            <v>GBC1</v>
          </cell>
          <cell r="D20" t="str">
            <v>MAURITIUS</v>
          </cell>
          <cell r="E20" t="str">
            <v>OTHER FINANCIAL INSTITUTIONS</v>
          </cell>
        </row>
        <row r="21">
          <cell r="A21" t="str">
            <v>228001</v>
          </cell>
          <cell r="B21" t="str">
            <v>DEUTSCHE BANK INT LIMITED JSY</v>
          </cell>
          <cell r="C21" t="str">
            <v>B</v>
          </cell>
          <cell r="D21" t="str">
            <v>JERSEY</v>
          </cell>
          <cell r="E21" t="str">
            <v>BANK</v>
          </cell>
        </row>
        <row r="22">
          <cell r="A22" t="str">
            <v>500000</v>
          </cell>
          <cell r="B22" t="str">
            <v>PASTEL LIMITED</v>
          </cell>
          <cell r="C22" t="str">
            <v>GBC1</v>
          </cell>
          <cell r="D22" t="str">
            <v>MAURITIUS</v>
          </cell>
          <cell r="E22" t="str">
            <v>OTHER FINANCIAL INSTITUTIONS</v>
          </cell>
        </row>
        <row r="23">
          <cell r="A23" t="str">
            <v>500001</v>
          </cell>
          <cell r="B23" t="str">
            <v>HIGH ECONOMY HOLDINGS LTD</v>
          </cell>
          <cell r="C23" t="str">
            <v>GBC1</v>
          </cell>
          <cell r="D23" t="str">
            <v>MAURITIUS</v>
          </cell>
          <cell r="E23" t="str">
            <v>OTHER FINANCIAL INSTITUTIONS</v>
          </cell>
        </row>
        <row r="24">
          <cell r="A24" t="str">
            <v>500002</v>
          </cell>
          <cell r="B24" t="str">
            <v>MULIALAND FINANCE LIMITED</v>
          </cell>
          <cell r="C24" t="str">
            <v>GBC1</v>
          </cell>
          <cell r="D24" t="str">
            <v>MAURITIUS</v>
          </cell>
          <cell r="E24" t="str">
            <v>OTHER FINANCIAL INSTITUTIONS</v>
          </cell>
        </row>
        <row r="25">
          <cell r="A25" t="str">
            <v>500003</v>
          </cell>
          <cell r="B25" t="str">
            <v>MULIAKERAMIK FINANCE LIMITED</v>
          </cell>
          <cell r="C25" t="str">
            <v>GBC1</v>
          </cell>
          <cell r="D25" t="str">
            <v>MAURITIUS</v>
          </cell>
          <cell r="E25" t="str">
            <v>OTHER FINANCIAL INSTITUTIONS</v>
          </cell>
        </row>
        <row r="26">
          <cell r="A26" t="str">
            <v>500004</v>
          </cell>
          <cell r="B26" t="str">
            <v>MULIAGLASS FINANCE LIMITED</v>
          </cell>
          <cell r="C26" t="str">
            <v>GBC1</v>
          </cell>
          <cell r="D26" t="str">
            <v>MAURITIUS</v>
          </cell>
          <cell r="E26" t="str">
            <v>OTHER FINANCIAL INSTITUTIONS</v>
          </cell>
        </row>
        <row r="27">
          <cell r="A27" t="str">
            <v>500005</v>
          </cell>
          <cell r="B27" t="str">
            <v>LALETHA NITHIYANANDAN</v>
          </cell>
          <cell r="C27" t="str">
            <v>P</v>
          </cell>
          <cell r="D27" t="str">
            <v>SINGAPORE</v>
          </cell>
          <cell r="E27" t="str">
            <v>OTHER ADVANCES</v>
          </cell>
        </row>
        <row r="28">
          <cell r="A28" t="str">
            <v>500006</v>
          </cell>
          <cell r="B28" t="str">
            <v>ACCENT SERVICES</v>
          </cell>
          <cell r="C28" t="str">
            <v>GBC1</v>
          </cell>
          <cell r="D28" t="str">
            <v>MAURITIUS</v>
          </cell>
          <cell r="E28" t="str">
            <v>OTHER FINANCIAL INSTITUTIONS</v>
          </cell>
        </row>
        <row r="29">
          <cell r="A29" t="str">
            <v>500007</v>
          </cell>
          <cell r="B29" t="str">
            <v>FINANCIAL SOLUTIONS(MTIUS)LTD</v>
          </cell>
          <cell r="C29" t="str">
            <v>GBC1</v>
          </cell>
          <cell r="D29" t="str">
            <v>MAURITIUS</v>
          </cell>
          <cell r="E29" t="str">
            <v>OTHER FINANCIAL INSTITUTIONS</v>
          </cell>
        </row>
        <row r="30">
          <cell r="A30" t="str">
            <v>500008</v>
          </cell>
          <cell r="B30" t="str">
            <v>MR LAM SUNG FOON AH-YEN ANDRE</v>
          </cell>
          <cell r="C30" t="str">
            <v>P</v>
          </cell>
          <cell r="D30" t="str">
            <v>MAURITIUS</v>
          </cell>
          <cell r="E30" t="str">
            <v>OTHER ADVANCES</v>
          </cell>
        </row>
        <row r="31">
          <cell r="A31" t="str">
            <v>500009</v>
          </cell>
          <cell r="B31" t="str">
            <v>DBMGOF MAURITIUS LIMITED</v>
          </cell>
          <cell r="C31" t="str">
            <v>GBC1</v>
          </cell>
          <cell r="D31" t="str">
            <v>MAURITIUS</v>
          </cell>
          <cell r="E31" t="str">
            <v>OTHER FINANCIAL INSTITUTIONS</v>
          </cell>
        </row>
        <row r="32">
          <cell r="A32" t="str">
            <v>500010</v>
          </cell>
          <cell r="B32" t="str">
            <v>702671 KADINE HOLDINGS LTD</v>
          </cell>
          <cell r="C32" t="str">
            <v>F</v>
          </cell>
          <cell r="D32" t="str">
            <v>GUERNSEY</v>
          </cell>
          <cell r="E32" t="str">
            <v>OTHER FINANCIAL INSTITUTIONS</v>
          </cell>
        </row>
        <row r="33">
          <cell r="A33" t="str">
            <v>500011</v>
          </cell>
          <cell r="B33" t="str">
            <v>DEUTSCHE G.E.M.FUND MTIUS LTD</v>
          </cell>
          <cell r="C33" t="str">
            <v>GBC1</v>
          </cell>
          <cell r="D33" t="str">
            <v>MAURITIUS</v>
          </cell>
          <cell r="E33" t="str">
            <v>OTHER FINANCIAL INSTITUTIONS</v>
          </cell>
        </row>
        <row r="34">
          <cell r="A34" t="str">
            <v>500012</v>
          </cell>
          <cell r="B34" t="str">
            <v>DBAG AS CUSTODIAN D.IND.F(M)LT</v>
          </cell>
          <cell r="C34" t="str">
            <v>GBC1</v>
          </cell>
          <cell r="D34" t="str">
            <v>MAURITIUS</v>
          </cell>
          <cell r="E34" t="str">
            <v>OTHER FINANCIAL INSTITUTIONS</v>
          </cell>
        </row>
        <row r="35">
          <cell r="A35" t="str">
            <v>500013</v>
          </cell>
          <cell r="B35" t="str">
            <v>CMA INDIA GROWTH F(MTIUS)LTD</v>
          </cell>
          <cell r="C35" t="str">
            <v>GBC1</v>
          </cell>
          <cell r="D35" t="str">
            <v>MAURITIUS</v>
          </cell>
          <cell r="E35" t="str">
            <v>OTHER FINANCIAL INSTITUTIONS</v>
          </cell>
        </row>
        <row r="36">
          <cell r="A36" t="str">
            <v>500014</v>
          </cell>
          <cell r="B36" t="str">
            <v>MRS GE &amp; MR AR PARNWELL</v>
          </cell>
          <cell r="C36" t="str">
            <v>P</v>
          </cell>
          <cell r="D36" t="str">
            <v>SPAIN</v>
          </cell>
          <cell r="E36" t="str">
            <v>OTHER ADVANCES</v>
          </cell>
        </row>
        <row r="37">
          <cell r="A37" t="str">
            <v>500015</v>
          </cell>
          <cell r="B37" t="str">
            <v>DEUTSCHE DEBT INVESTMENT(MTIUS</v>
          </cell>
          <cell r="C37" t="str">
            <v>GBC1</v>
          </cell>
          <cell r="D37" t="str">
            <v>MAURITIUS</v>
          </cell>
          <cell r="E37" t="str">
            <v>OTHER FINANCIAL INSTITUTIONS</v>
          </cell>
        </row>
        <row r="38">
          <cell r="A38" t="str">
            <v>500016</v>
          </cell>
          <cell r="B38" t="str">
            <v>DEUTSCHE INTL.TRUST CORP.M.LTD</v>
          </cell>
          <cell r="C38" t="str">
            <v>GBC1</v>
          </cell>
          <cell r="D38" t="str">
            <v>MAURITIUS</v>
          </cell>
          <cell r="E38" t="str">
            <v>OTHER FINANCIAL INSTITUTIONS</v>
          </cell>
        </row>
        <row r="39">
          <cell r="A39" t="str">
            <v>500017</v>
          </cell>
          <cell r="B39" t="str">
            <v>INTL SOURCE &amp; DESIGN SOL.LTD</v>
          </cell>
          <cell r="C39" t="str">
            <v>GBC1</v>
          </cell>
          <cell r="D39" t="str">
            <v>MAURITIUS</v>
          </cell>
          <cell r="E39" t="str">
            <v>OTHER FINANCIAL INSTITUTIONS</v>
          </cell>
        </row>
        <row r="40">
          <cell r="A40" t="str">
            <v>500018</v>
          </cell>
          <cell r="B40" t="str">
            <v>FASTROCK INTL INVESTMENTS LTD</v>
          </cell>
          <cell r="C40" t="str">
            <v>GBC1</v>
          </cell>
          <cell r="D40" t="str">
            <v>MAURITIUS</v>
          </cell>
          <cell r="E40" t="str">
            <v>OTHER FINANCIAL INSTITUTIONS</v>
          </cell>
        </row>
        <row r="41">
          <cell r="A41" t="str">
            <v>500019</v>
          </cell>
          <cell r="B41" t="str">
            <v>SHENVALLA LTD</v>
          </cell>
          <cell r="C41" t="str">
            <v>F</v>
          </cell>
          <cell r="D41" t="str">
            <v>ISLE OF MAN</v>
          </cell>
          <cell r="E41" t="str">
            <v>OTHER FINANCIAL INSTITUTIONS</v>
          </cell>
        </row>
        <row r="42">
          <cell r="A42" t="str">
            <v>500020</v>
          </cell>
          <cell r="B42" t="str">
            <v>ZIP GLOBAL NETWORK LIMITED</v>
          </cell>
          <cell r="C42" t="str">
            <v>GBC1</v>
          </cell>
          <cell r="D42" t="str">
            <v>MAURITIUS</v>
          </cell>
          <cell r="E42" t="str">
            <v>OTHER FINANCIAL INSTITUTIONS</v>
          </cell>
        </row>
        <row r="43">
          <cell r="A43" t="str">
            <v>500021</v>
          </cell>
          <cell r="B43" t="str">
            <v>ALTS LIMITED</v>
          </cell>
          <cell r="C43" t="str">
            <v>GBC1</v>
          </cell>
          <cell r="D43" t="str">
            <v>MAURITIUS</v>
          </cell>
          <cell r="E43" t="str">
            <v>OTHER FINANCIAL INSTITUTIONS</v>
          </cell>
        </row>
        <row r="44">
          <cell r="A44" t="str">
            <v>500022</v>
          </cell>
          <cell r="B44" t="str">
            <v>STRATAL LIMITED</v>
          </cell>
          <cell r="C44" t="str">
            <v>GBC1</v>
          </cell>
          <cell r="D44" t="str">
            <v>MAURITIUS</v>
          </cell>
          <cell r="E44" t="str">
            <v>OTHER FINANCIAL INSTITUTIONS</v>
          </cell>
        </row>
        <row r="45">
          <cell r="A45" t="str">
            <v>500023</v>
          </cell>
          <cell r="B45" t="str">
            <v>IDEAL SOLUTIONS INC.</v>
          </cell>
          <cell r="C45" t="str">
            <v>GBC1</v>
          </cell>
          <cell r="D45" t="str">
            <v>MAURITIUS</v>
          </cell>
          <cell r="E45" t="str">
            <v>OTHER FINANCIAL INSTITUTIONS</v>
          </cell>
        </row>
        <row r="46">
          <cell r="A46" t="str">
            <v>500024</v>
          </cell>
          <cell r="B46" t="str">
            <v>702955 REDWAN INVESTMENTS LTD</v>
          </cell>
          <cell r="C46" t="str">
            <v>F</v>
          </cell>
          <cell r="D46" t="str">
            <v>GUERNSEY</v>
          </cell>
          <cell r="E46" t="str">
            <v>OTHER FINANCIAL INSTITUTIONS</v>
          </cell>
        </row>
        <row r="47">
          <cell r="A47" t="str">
            <v>500025</v>
          </cell>
          <cell r="B47" t="str">
            <v>SHD CORPORATION</v>
          </cell>
          <cell r="C47" t="str">
            <v>GBC2</v>
          </cell>
          <cell r="D47" t="str">
            <v>MAURITIUS</v>
          </cell>
          <cell r="E47" t="str">
            <v>CLOSED</v>
          </cell>
        </row>
        <row r="48">
          <cell r="A48" t="str">
            <v>500026</v>
          </cell>
          <cell r="B48" t="str">
            <v>RAJMEN HOLDINGS PVT LTD</v>
          </cell>
          <cell r="C48" t="str">
            <v>GBC1</v>
          </cell>
          <cell r="D48" t="str">
            <v>MAURITIUS</v>
          </cell>
          <cell r="E48" t="str">
            <v>OTHER FINANCIAL INSTITUTIONS</v>
          </cell>
        </row>
        <row r="49">
          <cell r="A49" t="str">
            <v>500027</v>
          </cell>
          <cell r="B49" t="str">
            <v>HERALD INVESTMENT COMPANY LTD</v>
          </cell>
          <cell r="C49" t="str">
            <v>GBC1</v>
          </cell>
          <cell r="D49" t="str">
            <v>MAURITIUS</v>
          </cell>
          <cell r="E49" t="str">
            <v>OTHER FINANCIAL INSTITUTIONS</v>
          </cell>
        </row>
        <row r="50">
          <cell r="A50" t="str">
            <v>500028</v>
          </cell>
          <cell r="B50" t="str">
            <v>NEWBURY INVESTMENTS LIMITED</v>
          </cell>
          <cell r="C50" t="str">
            <v>GBC1</v>
          </cell>
          <cell r="D50" t="str">
            <v>MAURITIUS</v>
          </cell>
          <cell r="E50" t="str">
            <v>OTHER FINANCIAL INSTITUTIONS</v>
          </cell>
        </row>
        <row r="51">
          <cell r="A51" t="str">
            <v>500029</v>
          </cell>
          <cell r="B51" t="str">
            <v>POWERLINE LTD</v>
          </cell>
          <cell r="C51" t="str">
            <v>GBC1</v>
          </cell>
          <cell r="D51" t="str">
            <v>MAURITIUS</v>
          </cell>
          <cell r="E51" t="str">
            <v>OTHER FINANCIAL INSTITUTIONS</v>
          </cell>
        </row>
        <row r="52">
          <cell r="A52" t="str">
            <v>500030</v>
          </cell>
          <cell r="B52" t="str">
            <v>KEE CHONG LI KWONG WING</v>
          </cell>
          <cell r="C52" t="str">
            <v>P</v>
          </cell>
          <cell r="D52" t="str">
            <v>MAURITIUS</v>
          </cell>
          <cell r="E52" t="str">
            <v>OTHER ADVANCES</v>
          </cell>
        </row>
        <row r="53">
          <cell r="A53" t="str">
            <v>500031</v>
          </cell>
          <cell r="B53" t="str">
            <v>GLOBUS MOTOR NOVA LIMITED</v>
          </cell>
          <cell r="C53" t="str">
            <v>GBC2</v>
          </cell>
          <cell r="D53" t="str">
            <v>MAURITIUS</v>
          </cell>
          <cell r="E53" t="str">
            <v>OTHER FINANCIAL INSTITUTIONS</v>
          </cell>
        </row>
        <row r="54">
          <cell r="A54" t="str">
            <v>500032</v>
          </cell>
          <cell r="B54" t="str">
            <v>ARACHON INVESTMENTS LIMITED</v>
          </cell>
          <cell r="C54" t="str">
            <v>F</v>
          </cell>
          <cell r="D54" t="str">
            <v>GUERNSEY</v>
          </cell>
          <cell r="E54" t="str">
            <v>OTHER FINANCIAL INSTITUTIONS</v>
          </cell>
        </row>
        <row r="55">
          <cell r="A55" t="str">
            <v>500033</v>
          </cell>
          <cell r="B55" t="str">
            <v>AMANIND INVESTMENTS LIMITED</v>
          </cell>
          <cell r="C55" t="str">
            <v>GBC2</v>
          </cell>
          <cell r="D55" t="str">
            <v>MAURITIUS</v>
          </cell>
          <cell r="E55" t="str">
            <v>OTHER FINANCIAL INSTITUTIONS</v>
          </cell>
        </row>
        <row r="56">
          <cell r="A56" t="str">
            <v>500034</v>
          </cell>
          <cell r="B56" t="str">
            <v>*KEY_ERR</v>
          </cell>
          <cell r="D56" t="str">
            <v>*KEY_ERR</v>
          </cell>
          <cell r="E56" t="str">
            <v>*KEY_ERR</v>
          </cell>
        </row>
        <row r="57">
          <cell r="A57" t="str">
            <v>500035</v>
          </cell>
          <cell r="B57" t="str">
            <v>P.T TMFC LIMITED</v>
          </cell>
          <cell r="C57" t="str">
            <v>GBC2</v>
          </cell>
          <cell r="D57" t="str">
            <v>MAURITIUS</v>
          </cell>
          <cell r="E57" t="str">
            <v>OTHER FINANCIAL INSTITUTIONS</v>
          </cell>
        </row>
        <row r="58">
          <cell r="A58" t="str">
            <v>500036</v>
          </cell>
          <cell r="B58" t="str">
            <v>*KEY_ERR</v>
          </cell>
          <cell r="D58" t="str">
            <v>*KEY_ERR</v>
          </cell>
          <cell r="E58" t="str">
            <v>*KEY_ERR</v>
          </cell>
        </row>
        <row r="59">
          <cell r="A59" t="str">
            <v>500037</v>
          </cell>
          <cell r="B59" t="str">
            <v>IFS T'EES RE:TLC FAMILY TRUST</v>
          </cell>
          <cell r="C59" t="str">
            <v>GBC1</v>
          </cell>
          <cell r="D59" t="str">
            <v>MAURITIUS</v>
          </cell>
          <cell r="E59" t="str">
            <v>OTHER FINANCIAL INSTITUTIONS</v>
          </cell>
        </row>
        <row r="60">
          <cell r="A60" t="str">
            <v>500038</v>
          </cell>
          <cell r="B60" t="str">
            <v>MILLHILL INVESTMENTS LIMITED</v>
          </cell>
          <cell r="C60" t="str">
            <v>GBC1</v>
          </cell>
          <cell r="D60" t="str">
            <v>MAURITIUS</v>
          </cell>
          <cell r="E60" t="str">
            <v>OTHER FINANCIAL INSTITUTIONS</v>
          </cell>
        </row>
        <row r="61">
          <cell r="A61" t="str">
            <v>500039</v>
          </cell>
          <cell r="B61" t="str">
            <v>FEES IN ADVANCE HOLDING A/C</v>
          </cell>
          <cell r="C61" t="str">
            <v>X</v>
          </cell>
          <cell r="D61" t="str">
            <v>MAURITIUS</v>
          </cell>
          <cell r="E61" t="str">
            <v>OTHER FINANCIAL INSTITUTIONS</v>
          </cell>
        </row>
        <row r="62">
          <cell r="A62" t="str">
            <v>500040</v>
          </cell>
          <cell r="B62" t="str">
            <v>KB CONSULTING S.A.</v>
          </cell>
          <cell r="C62" t="str">
            <v>GBC2</v>
          </cell>
          <cell r="D62" t="str">
            <v>MAURITIUS</v>
          </cell>
          <cell r="E62" t="str">
            <v>OTHER FINANCIAL INSTITUTIONS</v>
          </cell>
        </row>
        <row r="63">
          <cell r="A63" t="str">
            <v>500041</v>
          </cell>
          <cell r="B63" t="str">
            <v>OAKLEY HOLDING LIMITED</v>
          </cell>
          <cell r="C63" t="str">
            <v>F</v>
          </cell>
          <cell r="D63" t="str">
            <v>GUERNSEY</v>
          </cell>
          <cell r="E63" t="str">
            <v>OTHER FINANCIAL INSTITUTIONS</v>
          </cell>
        </row>
        <row r="64">
          <cell r="A64" t="str">
            <v>500042</v>
          </cell>
          <cell r="B64" t="str">
            <v>RENAISSANCE EAST. HLDS CORP</v>
          </cell>
          <cell r="C64" t="str">
            <v>GBC2</v>
          </cell>
          <cell r="D64" t="str">
            <v>MAURITIUS</v>
          </cell>
          <cell r="E64" t="str">
            <v>OTHER FINANCIAL INSTITUTIONS</v>
          </cell>
        </row>
        <row r="65">
          <cell r="A65" t="str">
            <v>500043</v>
          </cell>
          <cell r="B65" t="str">
            <v>AREDIN INVESTMENT LTD</v>
          </cell>
          <cell r="C65" t="str">
            <v>GBC1</v>
          </cell>
          <cell r="D65" t="str">
            <v>MAURITIUS</v>
          </cell>
          <cell r="E65" t="str">
            <v>OTHER FINANCIAL INSTITUTIONS</v>
          </cell>
        </row>
        <row r="66">
          <cell r="A66" t="str">
            <v>500044</v>
          </cell>
          <cell r="B66" t="str">
            <v>AREDIN INTERNATIONAL LTD</v>
          </cell>
          <cell r="C66" t="str">
            <v>GBC1</v>
          </cell>
          <cell r="D66" t="str">
            <v>MAURITIUS</v>
          </cell>
          <cell r="E66" t="str">
            <v>OTHER FINANCIAL INSTITUTIONS</v>
          </cell>
        </row>
        <row r="67">
          <cell r="A67" t="str">
            <v>500045</v>
          </cell>
          <cell r="B67" t="str">
            <v>KR INVESTMENTS CORPORATION</v>
          </cell>
          <cell r="C67" t="str">
            <v>GBC1</v>
          </cell>
          <cell r="D67" t="str">
            <v>MAURITIUS</v>
          </cell>
          <cell r="E67" t="str">
            <v>OTHER FINANCIAL INSTITUTIONS</v>
          </cell>
        </row>
        <row r="68">
          <cell r="A68" t="str">
            <v>500046</v>
          </cell>
          <cell r="B68" t="str">
            <v>HEMERY TRUST(MAURITIUS)LIMITED</v>
          </cell>
          <cell r="C68" t="str">
            <v>M</v>
          </cell>
          <cell r="D68" t="str">
            <v>MAURITIUS</v>
          </cell>
          <cell r="E68" t="str">
            <v>OTHER FINANCIAL INSTITUTIONS</v>
          </cell>
        </row>
        <row r="69">
          <cell r="A69" t="str">
            <v>500047</v>
          </cell>
          <cell r="B69" t="str">
            <v>ITNET CORP.</v>
          </cell>
          <cell r="C69" t="str">
            <v>GBC1</v>
          </cell>
          <cell r="D69" t="str">
            <v>MAURITIUS</v>
          </cell>
          <cell r="E69" t="str">
            <v>OTHER FINANCIAL INSTITUTIONS</v>
          </cell>
        </row>
        <row r="70">
          <cell r="A70" t="str">
            <v>500048</v>
          </cell>
          <cell r="B70" t="str">
            <v>*KEY_ERR</v>
          </cell>
          <cell r="D70" t="str">
            <v>*KEY_ERR</v>
          </cell>
          <cell r="E70" t="str">
            <v>*KEY_ERR</v>
          </cell>
        </row>
        <row r="71">
          <cell r="A71" t="str">
            <v>500049</v>
          </cell>
          <cell r="B71" t="str">
            <v>CASTERITE INTERNATIONAL LTD</v>
          </cell>
          <cell r="C71" t="str">
            <v>GBC2</v>
          </cell>
          <cell r="D71" t="str">
            <v>MAURITIUS</v>
          </cell>
          <cell r="E71" t="str">
            <v>OTHER FINANCIAL INSTITUTIONS</v>
          </cell>
        </row>
        <row r="72">
          <cell r="A72" t="str">
            <v>500050</v>
          </cell>
          <cell r="B72" t="str">
            <v>RMC INVESTMENTS LIMITED</v>
          </cell>
          <cell r="C72" t="str">
            <v>GBC1</v>
          </cell>
          <cell r="D72" t="str">
            <v>MAURITIUS</v>
          </cell>
          <cell r="E72" t="str">
            <v>OTHER FINANCIAL INSTITUTIONS</v>
          </cell>
        </row>
        <row r="73">
          <cell r="A73" t="str">
            <v>500051</v>
          </cell>
          <cell r="B73" t="str">
            <v>*KEY_ERR</v>
          </cell>
          <cell r="D73" t="str">
            <v>*KEY_ERR</v>
          </cell>
          <cell r="E73" t="str">
            <v>*KEY_ERR</v>
          </cell>
        </row>
        <row r="74">
          <cell r="A74" t="str">
            <v>500052</v>
          </cell>
          <cell r="B74" t="str">
            <v>BLUE OCEAN INVESTMENTS LIMITED</v>
          </cell>
          <cell r="C74" t="str">
            <v>GBC2</v>
          </cell>
          <cell r="D74" t="str">
            <v>MAURITIUS</v>
          </cell>
          <cell r="E74" t="str">
            <v>OTHER FINANCIAL INSTITUTIONS</v>
          </cell>
        </row>
        <row r="75">
          <cell r="A75" t="str">
            <v>500053</v>
          </cell>
          <cell r="B75" t="str">
            <v>NUPLAS LIMITED</v>
          </cell>
          <cell r="C75" t="str">
            <v>GBC1</v>
          </cell>
          <cell r="D75" t="str">
            <v>MAURITIUS</v>
          </cell>
          <cell r="E75" t="str">
            <v>OTHER FINANCIAL INSTITUTIONS</v>
          </cell>
        </row>
        <row r="76">
          <cell r="A76" t="str">
            <v>500054</v>
          </cell>
          <cell r="B76" t="str">
            <v>TANDON CAPITAL OFFSHORE</v>
          </cell>
          <cell r="C76" t="str">
            <v>GBC1</v>
          </cell>
          <cell r="D76" t="str">
            <v>MAURITIUS</v>
          </cell>
          <cell r="E76" t="str">
            <v>OTHER FINANCIAL INSTITUTIONS</v>
          </cell>
        </row>
        <row r="77">
          <cell r="A77" t="str">
            <v>500055</v>
          </cell>
          <cell r="B77" t="str">
            <v>SPG INFINITY TECHNOLOGY FUND I</v>
          </cell>
          <cell r="C77" t="str">
            <v>GBC1</v>
          </cell>
          <cell r="D77" t="str">
            <v>MAURITIUS</v>
          </cell>
          <cell r="E77" t="str">
            <v>OTHER FINANCIAL INSTITUTIONS</v>
          </cell>
        </row>
        <row r="78">
          <cell r="A78" t="str">
            <v>500056</v>
          </cell>
          <cell r="B78" t="str">
            <v>*KEY_ERR</v>
          </cell>
          <cell r="D78" t="str">
            <v>*KEY_ERR</v>
          </cell>
          <cell r="E78" t="str">
            <v>*KEY_ERR</v>
          </cell>
        </row>
        <row r="79">
          <cell r="A79" t="str">
            <v>500057</v>
          </cell>
          <cell r="B79" t="str">
            <v>MR BALZARETTI DENIS</v>
          </cell>
          <cell r="C79" t="str">
            <v>P</v>
          </cell>
          <cell r="D79" t="str">
            <v>SWITZERLAND</v>
          </cell>
          <cell r="E79" t="str">
            <v>OTHER ADVANCES</v>
          </cell>
        </row>
        <row r="80">
          <cell r="A80" t="str">
            <v>500058</v>
          </cell>
          <cell r="B80" t="str">
            <v>ACCESS DEVELOPMENT CORPORATION</v>
          </cell>
          <cell r="C80" t="str">
            <v>F</v>
          </cell>
          <cell r="D80" t="str">
            <v>UNITED STATES OF AMERICA</v>
          </cell>
          <cell r="E80" t="str">
            <v>OTHER FINANCIAL INSTITUTIONS</v>
          </cell>
        </row>
        <row r="81">
          <cell r="A81" t="str">
            <v>500059</v>
          </cell>
          <cell r="B81" t="str">
            <v>ROSELLINI INTL. ALPHA LTD</v>
          </cell>
          <cell r="C81" t="str">
            <v>GBC1</v>
          </cell>
          <cell r="D81" t="str">
            <v>MAURITIUS</v>
          </cell>
          <cell r="E81" t="str">
            <v>OTHER FINANCIAL INSTITUTIONS</v>
          </cell>
        </row>
        <row r="82">
          <cell r="A82" t="str">
            <v>500060</v>
          </cell>
          <cell r="B82" t="str">
            <v>ROSELLINI INTL. BETA LTD</v>
          </cell>
          <cell r="C82" t="str">
            <v>GBC1</v>
          </cell>
          <cell r="D82" t="str">
            <v>MAURITIUS</v>
          </cell>
          <cell r="E82" t="str">
            <v>OTHER FINANCIAL INSTITUTIONS</v>
          </cell>
        </row>
        <row r="83">
          <cell r="A83" t="str">
            <v>500061</v>
          </cell>
          <cell r="B83" t="str">
            <v>ROSELLINI INTL. GAMMA LTD</v>
          </cell>
          <cell r="C83" t="str">
            <v>GBC1</v>
          </cell>
          <cell r="D83" t="str">
            <v>MAURITIUS</v>
          </cell>
          <cell r="E83" t="str">
            <v>OTHER FINANCIAL INSTITUTIONS</v>
          </cell>
        </row>
        <row r="84">
          <cell r="A84" t="str">
            <v>500062</v>
          </cell>
          <cell r="B84" t="str">
            <v>TELLIAC S.A.</v>
          </cell>
          <cell r="C84" t="str">
            <v>GBC1</v>
          </cell>
          <cell r="D84" t="str">
            <v>MAURITIUS</v>
          </cell>
          <cell r="E84" t="str">
            <v>OTHER FINANCIAL INSTITUTIONS</v>
          </cell>
        </row>
        <row r="85">
          <cell r="A85" t="str">
            <v>500063</v>
          </cell>
          <cell r="B85" t="str">
            <v>FIRST DTV MAURITIUS LIMITED</v>
          </cell>
          <cell r="C85" t="str">
            <v>GBC1</v>
          </cell>
          <cell r="D85" t="str">
            <v>MAURITIUS</v>
          </cell>
          <cell r="E85" t="str">
            <v>OTHER FINANCIAL INSTITUTIONS</v>
          </cell>
        </row>
        <row r="86">
          <cell r="A86" t="str">
            <v>500064</v>
          </cell>
          <cell r="B86" t="str">
            <v>COMPUSOFT INC</v>
          </cell>
          <cell r="C86" t="str">
            <v>GBC2</v>
          </cell>
          <cell r="D86" t="str">
            <v>MAURITIUS</v>
          </cell>
          <cell r="E86" t="str">
            <v>OTHER FINANCIAL INSTITUTIONS</v>
          </cell>
        </row>
        <row r="87">
          <cell r="A87" t="str">
            <v>500065</v>
          </cell>
          <cell r="B87" t="str">
            <v>LA VALLIERE ASSET MGMT S. A.</v>
          </cell>
          <cell r="C87" t="str">
            <v>GBC1</v>
          </cell>
          <cell r="D87" t="str">
            <v>MAURITIUS</v>
          </cell>
          <cell r="E87" t="str">
            <v>OTHER FINANCIAL INSTITUTIONS</v>
          </cell>
        </row>
        <row r="88">
          <cell r="A88" t="str">
            <v>500066</v>
          </cell>
          <cell r="B88" t="str">
            <v>MR V.C.ANANTAPADMANBHAN</v>
          </cell>
          <cell r="C88" t="str">
            <v>P</v>
          </cell>
          <cell r="D88" t="str">
            <v>UNITED STATES OF AMERICA</v>
          </cell>
          <cell r="E88" t="str">
            <v>OTHER ADVANCES</v>
          </cell>
        </row>
        <row r="89">
          <cell r="A89" t="str">
            <v>500067</v>
          </cell>
          <cell r="B89" t="str">
            <v>BAY HILL INTERNATIONAL LIMITED</v>
          </cell>
          <cell r="C89" t="str">
            <v>F</v>
          </cell>
          <cell r="D89" t="str">
            <v>JERSEY</v>
          </cell>
          <cell r="E89" t="str">
            <v>OTHER FINANCIAL INSTITUTIONS</v>
          </cell>
        </row>
        <row r="90">
          <cell r="A90" t="str">
            <v>500068</v>
          </cell>
          <cell r="B90" t="str">
            <v>SUMUS NOS LIMITED</v>
          </cell>
          <cell r="C90" t="str">
            <v>GBC1</v>
          </cell>
          <cell r="D90" t="str">
            <v>MAURITIUS</v>
          </cell>
          <cell r="E90" t="str">
            <v>OTHER FINANCIAL INSTITUTIONS</v>
          </cell>
        </row>
        <row r="91">
          <cell r="A91" t="str">
            <v>500069</v>
          </cell>
          <cell r="B91" t="str">
            <v>DTV MAURITIUS HOLDINGS</v>
          </cell>
          <cell r="C91" t="str">
            <v>GBC1</v>
          </cell>
          <cell r="D91" t="str">
            <v>MAURITIUS</v>
          </cell>
          <cell r="E91" t="str">
            <v>OTHER FINANCIAL INSTITUTIONS</v>
          </cell>
        </row>
        <row r="92">
          <cell r="A92" t="str">
            <v>500070</v>
          </cell>
          <cell r="B92" t="str">
            <v>HWIC ASIA FUND CLASS A</v>
          </cell>
          <cell r="C92" t="str">
            <v>GBC1</v>
          </cell>
          <cell r="D92" t="str">
            <v>MAURITIUS</v>
          </cell>
          <cell r="E92" t="str">
            <v>OTHER FINANCIAL INSTITUTIONS</v>
          </cell>
        </row>
        <row r="93">
          <cell r="A93" t="str">
            <v>500071</v>
          </cell>
          <cell r="B93" t="str">
            <v>HWIC ASIA FUND CLASS B</v>
          </cell>
          <cell r="C93" t="str">
            <v>GBC1</v>
          </cell>
          <cell r="D93" t="str">
            <v>MAURITIUS</v>
          </cell>
          <cell r="E93" t="str">
            <v>OTHER FINANCIAL INSTITUTIONS</v>
          </cell>
        </row>
        <row r="94">
          <cell r="A94" t="str">
            <v>500072</v>
          </cell>
          <cell r="B94" t="str">
            <v>*KEY_ERR</v>
          </cell>
          <cell r="D94" t="str">
            <v>*KEY_ERR</v>
          </cell>
          <cell r="E94" t="str">
            <v>*KEY_ERR</v>
          </cell>
        </row>
        <row r="95">
          <cell r="A95" t="str">
            <v>500073</v>
          </cell>
          <cell r="B95" t="str">
            <v>*KEY_ERR</v>
          </cell>
          <cell r="D95" t="str">
            <v>*KEY_ERR</v>
          </cell>
          <cell r="E95" t="str">
            <v>*KEY_ERR</v>
          </cell>
        </row>
        <row r="96">
          <cell r="A96" t="str">
            <v>500074</v>
          </cell>
          <cell r="B96" t="str">
            <v>*KEY_ERR</v>
          </cell>
          <cell r="D96" t="str">
            <v>*KEY_ERR</v>
          </cell>
          <cell r="E96" t="str">
            <v>*KEY_ERR</v>
          </cell>
        </row>
        <row r="97">
          <cell r="A97" t="str">
            <v>500075</v>
          </cell>
          <cell r="B97" t="str">
            <v>LOCKLEIGH ESTATES LTD</v>
          </cell>
          <cell r="C97" t="str">
            <v>F</v>
          </cell>
          <cell r="D97" t="str">
            <v>JERSEY</v>
          </cell>
          <cell r="E97" t="str">
            <v>OTHER FINANCIAL INSTITUTIONS</v>
          </cell>
        </row>
        <row r="98">
          <cell r="A98" t="str">
            <v>500076</v>
          </cell>
          <cell r="B98" t="str">
            <v>SAFARI DAWN LTD</v>
          </cell>
          <cell r="C98" t="str">
            <v>F</v>
          </cell>
          <cell r="D98" t="str">
            <v>JERSEY</v>
          </cell>
          <cell r="E98" t="str">
            <v>OTHER FINANCIAL INSTITUTIONS</v>
          </cell>
        </row>
        <row r="99">
          <cell r="A99" t="str">
            <v>500077</v>
          </cell>
          <cell r="B99" t="str">
            <v>*KEY_ERR</v>
          </cell>
          <cell r="D99" t="str">
            <v>*KEY_ERR</v>
          </cell>
          <cell r="E99" t="str">
            <v>*KEY_ERR</v>
          </cell>
        </row>
        <row r="100">
          <cell r="A100" t="str">
            <v>500078</v>
          </cell>
          <cell r="B100" t="str">
            <v>*KEY_ERR</v>
          </cell>
          <cell r="D100" t="str">
            <v>*KEY_ERR</v>
          </cell>
          <cell r="E100" t="str">
            <v>*KEY_ERR</v>
          </cell>
        </row>
        <row r="101">
          <cell r="A101" t="str">
            <v>500079</v>
          </cell>
          <cell r="B101" t="str">
            <v>PRINCE REEF INVESTMENTS LTD</v>
          </cell>
          <cell r="C101" t="str">
            <v>GBC2</v>
          </cell>
          <cell r="D101" t="str">
            <v>MAURITIUS</v>
          </cell>
          <cell r="E101" t="str">
            <v>OTHER FINANCIAL INSTITUTIONS</v>
          </cell>
        </row>
        <row r="102">
          <cell r="A102" t="str">
            <v>500080</v>
          </cell>
          <cell r="B102" t="str">
            <v>EVON CORPORATION</v>
          </cell>
          <cell r="C102" t="str">
            <v>GBC1</v>
          </cell>
          <cell r="D102" t="str">
            <v>MAURITIUS</v>
          </cell>
          <cell r="E102" t="str">
            <v>OTHER FINANCIAL INSTITUTIONS</v>
          </cell>
        </row>
        <row r="103">
          <cell r="A103" t="str">
            <v>500081</v>
          </cell>
          <cell r="B103" t="str">
            <v>FINCH SOFTWARE LTD</v>
          </cell>
          <cell r="C103" t="str">
            <v>GBC1</v>
          </cell>
          <cell r="D103" t="str">
            <v>MAURITIUS</v>
          </cell>
          <cell r="E103" t="str">
            <v>OTHER FINANCIAL INSTITUTIONS</v>
          </cell>
        </row>
        <row r="104">
          <cell r="A104" t="str">
            <v>500082</v>
          </cell>
          <cell r="B104" t="str">
            <v>*KEY_ERR</v>
          </cell>
          <cell r="D104" t="str">
            <v>*KEY_ERR</v>
          </cell>
          <cell r="E104" t="str">
            <v>*KEY_ERR</v>
          </cell>
        </row>
        <row r="105">
          <cell r="A105" t="str">
            <v>500083</v>
          </cell>
          <cell r="B105" t="str">
            <v>*KEY_ERR</v>
          </cell>
          <cell r="D105" t="str">
            <v>*KEY_ERR</v>
          </cell>
          <cell r="E105" t="str">
            <v>*KEY_ERR</v>
          </cell>
        </row>
        <row r="106">
          <cell r="A106" t="str">
            <v>500084</v>
          </cell>
          <cell r="B106" t="str">
            <v>FEDNAV INTERNATIONAL LIMITED</v>
          </cell>
          <cell r="C106" t="str">
            <v>GBC1</v>
          </cell>
          <cell r="D106" t="str">
            <v>MAURITIUS</v>
          </cell>
          <cell r="E106" t="str">
            <v>OTHER FINANCIAL INSTITUTIONS</v>
          </cell>
        </row>
        <row r="107">
          <cell r="A107" t="str">
            <v>500085</v>
          </cell>
          <cell r="B107" t="str">
            <v>*KEY_ERR</v>
          </cell>
          <cell r="D107" t="str">
            <v>*KEY_ERR</v>
          </cell>
          <cell r="E107" t="str">
            <v>*KEY_ERR</v>
          </cell>
        </row>
        <row r="108">
          <cell r="A108" t="str">
            <v>500086</v>
          </cell>
          <cell r="B108" t="str">
            <v>*KEY_ERR</v>
          </cell>
          <cell r="D108" t="str">
            <v>*KEY_ERR</v>
          </cell>
          <cell r="E108" t="str">
            <v>*KEY_ERR</v>
          </cell>
        </row>
        <row r="109">
          <cell r="A109" t="str">
            <v>500087</v>
          </cell>
          <cell r="B109" t="str">
            <v>*KEY_ERR</v>
          </cell>
          <cell r="D109" t="str">
            <v>*KEY_ERR</v>
          </cell>
          <cell r="E109" t="str">
            <v>*KEY_ERR</v>
          </cell>
        </row>
        <row r="110">
          <cell r="A110" t="str">
            <v>500088</v>
          </cell>
          <cell r="B110" t="str">
            <v>SAMSON INTERNATIONAL INC</v>
          </cell>
          <cell r="C110" t="str">
            <v>GBC2</v>
          </cell>
          <cell r="D110" t="str">
            <v>MAURITIUS</v>
          </cell>
          <cell r="E110" t="str">
            <v>OTHER FINANCIAL INSTITUTIONS</v>
          </cell>
        </row>
        <row r="111">
          <cell r="A111" t="str">
            <v>500089</v>
          </cell>
          <cell r="B111" t="str">
            <v>DOSSIER STOCK INC</v>
          </cell>
          <cell r="C111" t="str">
            <v>GBC1</v>
          </cell>
          <cell r="D111" t="str">
            <v>MAURITIUS</v>
          </cell>
          <cell r="E111" t="str">
            <v>OTHER FINANCIAL INSTITUTIONS</v>
          </cell>
        </row>
        <row r="112">
          <cell r="A112" t="str">
            <v>500090</v>
          </cell>
          <cell r="B112" t="str">
            <v>HIGHVELD INVESTMENTS LIMITED</v>
          </cell>
          <cell r="C112" t="str">
            <v>GBC1</v>
          </cell>
          <cell r="D112" t="str">
            <v>MAURITIUS</v>
          </cell>
          <cell r="E112" t="str">
            <v>OTHER FINANCIAL INSTITUTIONS</v>
          </cell>
        </row>
        <row r="113">
          <cell r="A113" t="str">
            <v>500091</v>
          </cell>
          <cell r="B113" t="str">
            <v>TAIB SECURITIES MAURITIUS LTD</v>
          </cell>
          <cell r="C113" t="str">
            <v>GBC1</v>
          </cell>
          <cell r="D113" t="str">
            <v>MAURITIUS</v>
          </cell>
          <cell r="E113" t="str">
            <v>OTHER FINANCIAL INSTITUTIONS</v>
          </cell>
        </row>
        <row r="114">
          <cell r="A114" t="str">
            <v>500092</v>
          </cell>
          <cell r="B114" t="str">
            <v>INTERCOAST INV. HLDGS LIMITED</v>
          </cell>
          <cell r="C114" t="str">
            <v>GBC1</v>
          </cell>
          <cell r="D114" t="str">
            <v>MAURITIUS</v>
          </cell>
          <cell r="E114" t="str">
            <v>OTHER FINANCIAL INSTITUTIONS</v>
          </cell>
        </row>
        <row r="115">
          <cell r="A115" t="str">
            <v>500093</v>
          </cell>
          <cell r="B115" t="str">
            <v>MIBRO INTL. SECURITIES LIMITED</v>
          </cell>
          <cell r="C115" t="str">
            <v>GBC1</v>
          </cell>
          <cell r="D115" t="str">
            <v>MAURITIUS</v>
          </cell>
          <cell r="E115" t="str">
            <v>OTHER FINANCIAL INSTITUTIONS</v>
          </cell>
        </row>
        <row r="116">
          <cell r="A116" t="str">
            <v>500094</v>
          </cell>
          <cell r="B116" t="str">
            <v>THE AIG AFRICAN INFRA.FUND LLC</v>
          </cell>
          <cell r="C116" t="str">
            <v>GBC1</v>
          </cell>
          <cell r="D116" t="str">
            <v>MAURITIUS</v>
          </cell>
          <cell r="E116" t="str">
            <v>OTHER FINANCIAL INSTITUTIONS</v>
          </cell>
        </row>
        <row r="117">
          <cell r="A117" t="str">
            <v>500095</v>
          </cell>
          <cell r="B117" t="str">
            <v>AIG AFRICAN INFR.MGMNT LLC</v>
          </cell>
          <cell r="C117" t="str">
            <v>GBC1</v>
          </cell>
          <cell r="D117" t="str">
            <v>MAURITIUS</v>
          </cell>
          <cell r="E117" t="str">
            <v>OTHER FINANCIAL INSTITUTIONS</v>
          </cell>
        </row>
        <row r="118">
          <cell r="A118" t="str">
            <v>500096</v>
          </cell>
          <cell r="B118" t="str">
            <v>RAYTEK INVESTMENTS (MTIUS) LTD</v>
          </cell>
          <cell r="C118" t="str">
            <v>GBC1</v>
          </cell>
          <cell r="D118" t="str">
            <v>MAURITIUS</v>
          </cell>
          <cell r="E118" t="str">
            <v>OTHER FINANCIAL INSTITUTIONS</v>
          </cell>
        </row>
        <row r="119">
          <cell r="A119" t="str">
            <v>500097</v>
          </cell>
          <cell r="B119" t="str">
            <v>RPG GLOBAL MUSIC LIMITED</v>
          </cell>
          <cell r="C119" t="str">
            <v>GBC2</v>
          </cell>
          <cell r="D119" t="str">
            <v>MAURITIUS</v>
          </cell>
          <cell r="E119" t="str">
            <v>OTHER FINANCIAL INSTITUTIONS</v>
          </cell>
        </row>
        <row r="120">
          <cell r="A120" t="str">
            <v>500098</v>
          </cell>
          <cell r="B120" t="str">
            <v>TD WATERHOUSE PACIFIC LTD</v>
          </cell>
          <cell r="C120" t="str">
            <v>GBC1</v>
          </cell>
          <cell r="D120" t="str">
            <v>MAURITIUS</v>
          </cell>
          <cell r="E120" t="str">
            <v>OTHER FINANCIAL INSTITUTIONS</v>
          </cell>
        </row>
        <row r="121">
          <cell r="A121" t="str">
            <v>500099</v>
          </cell>
          <cell r="B121" t="str">
            <v>MORGAN STANLEY D.W.MTIUS LTD</v>
          </cell>
          <cell r="C121" t="str">
            <v>GBC1</v>
          </cell>
          <cell r="D121" t="str">
            <v>MAURITIUS</v>
          </cell>
          <cell r="E121" t="str">
            <v>OTHER FINANCIAL INSTITUTIONS</v>
          </cell>
        </row>
        <row r="122">
          <cell r="A122" t="str">
            <v>500100</v>
          </cell>
          <cell r="B122" t="str">
            <v>*KEY_ERR</v>
          </cell>
          <cell r="D122" t="str">
            <v>*KEY_ERR</v>
          </cell>
          <cell r="E122" t="str">
            <v>*KEY_ERR</v>
          </cell>
        </row>
        <row r="123">
          <cell r="A123" t="str">
            <v>500101</v>
          </cell>
          <cell r="B123" t="str">
            <v>*KEY_ERR</v>
          </cell>
          <cell r="D123" t="str">
            <v>*KEY_ERR</v>
          </cell>
          <cell r="E123" t="str">
            <v>*KEY_ERR</v>
          </cell>
        </row>
        <row r="124">
          <cell r="A124" t="str">
            <v>500102</v>
          </cell>
          <cell r="B124" t="str">
            <v>UNIVERSAL ENG.CON.MTIUS LTD</v>
          </cell>
          <cell r="C124" t="str">
            <v>GBC1</v>
          </cell>
          <cell r="D124" t="str">
            <v>MAURITIUS</v>
          </cell>
          <cell r="E124" t="str">
            <v>OTHER FINANCIAL INSTITUTIONS</v>
          </cell>
        </row>
        <row r="125">
          <cell r="A125" t="str">
            <v>500103</v>
          </cell>
          <cell r="B125" t="str">
            <v>BELIZE SECURITIES LIMITED</v>
          </cell>
          <cell r="C125" t="str">
            <v>GBC1</v>
          </cell>
          <cell r="D125" t="str">
            <v>MAURITIUS</v>
          </cell>
          <cell r="E125" t="str">
            <v>OTHER FINANCIAL INSTITUTIONS</v>
          </cell>
        </row>
        <row r="126">
          <cell r="A126" t="str">
            <v>500104</v>
          </cell>
          <cell r="B126" t="str">
            <v>ICICI GLOBAL OPPOR. FUND LLC</v>
          </cell>
          <cell r="C126" t="str">
            <v>GBC1</v>
          </cell>
          <cell r="D126" t="str">
            <v>MAURITIUS</v>
          </cell>
          <cell r="E126" t="str">
            <v>OTHER FINANCIAL INSTITUTIONS</v>
          </cell>
        </row>
        <row r="127">
          <cell r="A127" t="str">
            <v>500105</v>
          </cell>
          <cell r="B127" t="str">
            <v>*KEY_ERR</v>
          </cell>
          <cell r="D127" t="str">
            <v>*KEY_ERR</v>
          </cell>
          <cell r="E127" t="str">
            <v>*KEY_ERR</v>
          </cell>
        </row>
        <row r="128">
          <cell r="A128" t="str">
            <v>500106</v>
          </cell>
          <cell r="B128" t="str">
            <v>PRINCIPAL FIN.GROUP(MTIUS)LTD</v>
          </cell>
          <cell r="C128" t="str">
            <v>GBC1</v>
          </cell>
          <cell r="D128" t="str">
            <v>MAURITIUS</v>
          </cell>
          <cell r="E128" t="str">
            <v>OTHER FINANCIAL INSTITUTIONS</v>
          </cell>
        </row>
        <row r="129">
          <cell r="A129" t="str">
            <v>500107</v>
          </cell>
          <cell r="B129" t="str">
            <v>RIMOSAN INVESTMENT LIMITED</v>
          </cell>
          <cell r="C129" t="str">
            <v>GBC1</v>
          </cell>
          <cell r="D129" t="str">
            <v>MAURITIUS</v>
          </cell>
          <cell r="E129" t="str">
            <v>OTHER FINANCIAL INSTITUTIONS</v>
          </cell>
        </row>
        <row r="130">
          <cell r="A130" t="str">
            <v>500108</v>
          </cell>
          <cell r="B130" t="str">
            <v>GENESIS INDIAN INV.CO LIMITED</v>
          </cell>
          <cell r="C130" t="str">
            <v>GBC1</v>
          </cell>
          <cell r="D130" t="str">
            <v>MAURITIUS</v>
          </cell>
          <cell r="E130" t="str">
            <v>OTHER FINANCIAL INSTITUTIONS</v>
          </cell>
        </row>
        <row r="131">
          <cell r="A131" t="str">
            <v>500109</v>
          </cell>
          <cell r="B131" t="str">
            <v>GBS HOLDINGS PRIVATE LIMITED</v>
          </cell>
          <cell r="C131" t="str">
            <v>GBC1</v>
          </cell>
          <cell r="D131" t="str">
            <v>MAURITIUS</v>
          </cell>
          <cell r="E131" t="str">
            <v>OTHER FINANCIAL INSTITUTIONS</v>
          </cell>
        </row>
        <row r="132">
          <cell r="A132" t="str">
            <v>500110</v>
          </cell>
          <cell r="B132" t="str">
            <v>PROSPEROUS INVEST. LTD</v>
          </cell>
          <cell r="C132" t="str">
            <v>GBC1</v>
          </cell>
          <cell r="D132" t="str">
            <v>MAURITIUS</v>
          </cell>
          <cell r="E132" t="str">
            <v>OTHER FINANCIAL INSTITUTIONS</v>
          </cell>
        </row>
        <row r="133">
          <cell r="A133" t="str">
            <v>500111</v>
          </cell>
          <cell r="B133" t="str">
            <v>MR &amp;/OR MRS KOO MOY SING K.K.S</v>
          </cell>
          <cell r="C133" t="str">
            <v>P</v>
          </cell>
          <cell r="D133" t="str">
            <v>MAURITIUS</v>
          </cell>
          <cell r="E133" t="str">
            <v>OTHER ADVANCES</v>
          </cell>
        </row>
        <row r="134">
          <cell r="A134" t="str">
            <v>500112</v>
          </cell>
          <cell r="B134" t="str">
            <v>HEXCEL-CHINA HOLDINGS CORP</v>
          </cell>
          <cell r="C134" t="str">
            <v>GBC1</v>
          </cell>
          <cell r="D134" t="str">
            <v>MAURITIUS</v>
          </cell>
          <cell r="E134" t="str">
            <v>OTHER FINANCIAL INSTITUTIONS</v>
          </cell>
        </row>
        <row r="135">
          <cell r="A135" t="str">
            <v>500113</v>
          </cell>
          <cell r="B135" t="str">
            <v>INTL.FILM PROD.DIST.LIMITED</v>
          </cell>
          <cell r="C135" t="str">
            <v>GBC1</v>
          </cell>
          <cell r="D135" t="str">
            <v>MAURITIUS</v>
          </cell>
          <cell r="E135" t="str">
            <v>OTHER FINANCIAL INSTITUTIONS</v>
          </cell>
        </row>
        <row r="136">
          <cell r="A136" t="str">
            <v>500114</v>
          </cell>
          <cell r="B136" t="str">
            <v>*KEY_ERR</v>
          </cell>
          <cell r="D136" t="str">
            <v>*KEY_ERR</v>
          </cell>
          <cell r="E136" t="str">
            <v>*KEY_ERR</v>
          </cell>
        </row>
        <row r="137">
          <cell r="A137" t="str">
            <v>500115</v>
          </cell>
          <cell r="B137" t="str">
            <v>*KEY_ERR</v>
          </cell>
          <cell r="D137" t="str">
            <v>*KEY_ERR</v>
          </cell>
          <cell r="E137" t="str">
            <v>*KEY_ERR</v>
          </cell>
        </row>
        <row r="138">
          <cell r="A138" t="str">
            <v>500116</v>
          </cell>
          <cell r="B138" t="str">
            <v>GOLDERA INTERNATIONAL LTD</v>
          </cell>
          <cell r="C138" t="str">
            <v>GBC1</v>
          </cell>
          <cell r="D138" t="str">
            <v>MAURITIUS</v>
          </cell>
          <cell r="E138" t="str">
            <v>OTHER FINANCIAL INSTITUTIONS</v>
          </cell>
        </row>
        <row r="139">
          <cell r="A139" t="str">
            <v>500117</v>
          </cell>
          <cell r="B139" t="str">
            <v>CONVERGELABS CORP.</v>
          </cell>
          <cell r="C139" t="str">
            <v>GBC1</v>
          </cell>
          <cell r="D139" t="str">
            <v>MAURITIUS</v>
          </cell>
          <cell r="E139" t="str">
            <v>OTHER FINANCIAL INSTITUTIONS</v>
          </cell>
        </row>
        <row r="140">
          <cell r="A140" t="str">
            <v>500118</v>
          </cell>
          <cell r="B140" t="str">
            <v>CYCLE AND CARRIAGE(MTIUS)LTD</v>
          </cell>
          <cell r="C140" t="str">
            <v>GBC1</v>
          </cell>
          <cell r="D140" t="str">
            <v>MAURITIUS</v>
          </cell>
          <cell r="E140" t="str">
            <v>OTHER FINANCIAL INSTITUTIONS</v>
          </cell>
        </row>
        <row r="141">
          <cell r="A141" t="str">
            <v>500119</v>
          </cell>
          <cell r="B141" t="str">
            <v>INVESTEC BANK (MAURITIUS) LTD</v>
          </cell>
          <cell r="C141" t="str">
            <v>B</v>
          </cell>
          <cell r="D141" t="str">
            <v>MAURITIUS</v>
          </cell>
          <cell r="E141" t="str">
            <v>BANK</v>
          </cell>
        </row>
        <row r="142">
          <cell r="A142" t="str">
            <v>500120</v>
          </cell>
          <cell r="B142" t="str">
            <v>INTERNATIONAL MNGT (MTIUS) LTD</v>
          </cell>
          <cell r="C142" t="str">
            <v>M</v>
          </cell>
          <cell r="D142" t="str">
            <v>MAURITIUS</v>
          </cell>
          <cell r="E142" t="str">
            <v>OTHER FINANCIAL INSTITUTIONS</v>
          </cell>
        </row>
        <row r="143">
          <cell r="A143" t="str">
            <v>500121</v>
          </cell>
          <cell r="B143" t="str">
            <v>JUMPSTARTUP VENTURE FUND I LLC</v>
          </cell>
          <cell r="C143" t="str">
            <v>GBC1</v>
          </cell>
          <cell r="D143" t="str">
            <v>MAURITIUS</v>
          </cell>
          <cell r="E143" t="str">
            <v>OTHER FINANCIAL INSTITUTIONS</v>
          </cell>
        </row>
        <row r="144">
          <cell r="A144" t="str">
            <v>500122</v>
          </cell>
          <cell r="B144" t="str">
            <v>JUMPSTARTUP ADVISORS LLC</v>
          </cell>
          <cell r="C144" t="str">
            <v>GBC1</v>
          </cell>
          <cell r="D144" t="str">
            <v>MAURITIUS</v>
          </cell>
          <cell r="E144" t="str">
            <v>OTHER FINANCIAL INSTITUTIONS</v>
          </cell>
        </row>
        <row r="145">
          <cell r="A145" t="str">
            <v>500123</v>
          </cell>
          <cell r="B145" t="str">
            <v>MR WARREN LUYT</v>
          </cell>
          <cell r="C145" t="str">
            <v>P</v>
          </cell>
          <cell r="D145" t="str">
            <v>MAURITIUS</v>
          </cell>
          <cell r="E145" t="str">
            <v>OTHER ADVANCES</v>
          </cell>
        </row>
        <row r="146">
          <cell r="A146" t="str">
            <v>500124</v>
          </cell>
          <cell r="B146" t="str">
            <v>RR DONNELLEY (MTIUS) LTD</v>
          </cell>
          <cell r="C146" t="str">
            <v>GBC1</v>
          </cell>
          <cell r="D146" t="str">
            <v>MAURITIUS</v>
          </cell>
          <cell r="E146" t="str">
            <v>OTHER FINANCIAL INSTITUTIONS</v>
          </cell>
        </row>
        <row r="147">
          <cell r="A147" t="str">
            <v>500125</v>
          </cell>
          <cell r="B147" t="str">
            <v>YANNIS CORPORATION</v>
          </cell>
          <cell r="C147" t="str">
            <v>GBC1</v>
          </cell>
          <cell r="D147" t="str">
            <v>MAURITIUS</v>
          </cell>
          <cell r="E147" t="str">
            <v>OTHER FINANCIAL INSTITUTIONS</v>
          </cell>
        </row>
        <row r="148">
          <cell r="A148" t="str">
            <v>500126</v>
          </cell>
          <cell r="B148" t="str">
            <v>DBAG AS CUSTODIAN FOR INDIA F.</v>
          </cell>
          <cell r="C148" t="str">
            <v>F</v>
          </cell>
          <cell r="D148" t="str">
            <v>UNITED STATES OF AMERICA</v>
          </cell>
          <cell r="E148" t="str">
            <v>OTHER FINANCIAL INSTITUTIONS</v>
          </cell>
        </row>
        <row r="149">
          <cell r="A149" t="str">
            <v>500127</v>
          </cell>
          <cell r="B149" t="str">
            <v>*KEY_ERR</v>
          </cell>
          <cell r="D149" t="str">
            <v>*KEY_ERR</v>
          </cell>
          <cell r="E149" t="str">
            <v>*KEY_ERR</v>
          </cell>
        </row>
        <row r="150">
          <cell r="A150" t="str">
            <v>500128</v>
          </cell>
          <cell r="B150" t="str">
            <v>STRATEGIC VENTURES F MTIUS LTD</v>
          </cell>
          <cell r="C150" t="str">
            <v>GBC1</v>
          </cell>
          <cell r="D150" t="str">
            <v>MAURITIUS</v>
          </cell>
          <cell r="E150" t="str">
            <v>OTHER FINANCIAL INSTITUTIONS</v>
          </cell>
        </row>
        <row r="151">
          <cell r="A151" t="str">
            <v>500129</v>
          </cell>
          <cell r="B151" t="str">
            <v>IFS TRUSTEES RE SANNOX TRUST</v>
          </cell>
          <cell r="C151" t="str">
            <v>GBC1</v>
          </cell>
          <cell r="D151" t="str">
            <v>MAURITIUS</v>
          </cell>
          <cell r="E151" t="str">
            <v>OTHER FINANCIAL INSTITUTIONS</v>
          </cell>
        </row>
        <row r="152">
          <cell r="A152" t="str">
            <v>500130</v>
          </cell>
          <cell r="B152" t="str">
            <v>ASIAN COMPUTERS EXPERTS LTD</v>
          </cell>
          <cell r="C152" t="str">
            <v>GBC1</v>
          </cell>
          <cell r="D152" t="str">
            <v>MAURITIUS</v>
          </cell>
          <cell r="E152" t="str">
            <v>OTHER FINANCIAL INSTITUTIONS</v>
          </cell>
        </row>
        <row r="153">
          <cell r="A153" t="str">
            <v>500131</v>
          </cell>
          <cell r="B153" t="str">
            <v>IFS TRUSTEES RE:PERIVOLI TRUST</v>
          </cell>
          <cell r="C153" t="str">
            <v>GBC1</v>
          </cell>
          <cell r="D153" t="str">
            <v>MAURITIUS</v>
          </cell>
          <cell r="E153" t="str">
            <v>OTHER FINANCIAL INSTITUTIONS</v>
          </cell>
        </row>
        <row r="154">
          <cell r="A154" t="str">
            <v>500132</v>
          </cell>
          <cell r="B154" t="str">
            <v>RISHIMA INVESTMENTS LIMITED</v>
          </cell>
          <cell r="C154" t="str">
            <v>GBC1</v>
          </cell>
          <cell r="D154" t="str">
            <v>MAURITIUS</v>
          </cell>
          <cell r="E154" t="str">
            <v>OTHER FINANCIAL INSTITUTIONS</v>
          </cell>
        </row>
        <row r="155">
          <cell r="A155" t="str">
            <v>500133</v>
          </cell>
          <cell r="B155" t="str">
            <v>SHUTTLE INVESTMENTS LIMITED</v>
          </cell>
          <cell r="C155" t="str">
            <v>GBC1</v>
          </cell>
          <cell r="D155" t="str">
            <v>MAURITIUS</v>
          </cell>
          <cell r="E155" t="str">
            <v>OTHER FINANCIAL INSTITUTIONS</v>
          </cell>
        </row>
        <row r="156">
          <cell r="A156" t="str">
            <v>500134</v>
          </cell>
          <cell r="B156" t="str">
            <v>EROS BROADBAND LIMITED</v>
          </cell>
          <cell r="C156" t="str">
            <v>GBC1</v>
          </cell>
          <cell r="D156" t="str">
            <v>MAURITIUS</v>
          </cell>
          <cell r="E156" t="str">
            <v>OTHER FINANCIAL INSTITUTIONS</v>
          </cell>
        </row>
        <row r="157">
          <cell r="A157" t="str">
            <v>500135</v>
          </cell>
          <cell r="B157" t="str">
            <v>GINNY INVESTMENTS LIMITED</v>
          </cell>
          <cell r="C157" t="str">
            <v>GBC1</v>
          </cell>
          <cell r="D157" t="str">
            <v>MAURITIUS</v>
          </cell>
          <cell r="E157" t="str">
            <v>OTHER FINANCIAL INSTITUTIONS</v>
          </cell>
        </row>
        <row r="158">
          <cell r="A158" t="str">
            <v>500136</v>
          </cell>
          <cell r="B158" t="str">
            <v>CONNECTCAPITAL HOLDINGS</v>
          </cell>
          <cell r="C158" t="str">
            <v>GBC1</v>
          </cell>
          <cell r="D158" t="str">
            <v>MAURITIUS</v>
          </cell>
          <cell r="E158" t="str">
            <v>OTHER FINANCIAL INSTITUTIONS</v>
          </cell>
        </row>
        <row r="159">
          <cell r="A159" t="str">
            <v>500137</v>
          </cell>
          <cell r="B159" t="str">
            <v>QUEST HOLDINGS INC.</v>
          </cell>
          <cell r="C159" t="str">
            <v>GBC1</v>
          </cell>
          <cell r="D159" t="str">
            <v>MAURITIUS</v>
          </cell>
          <cell r="E159" t="str">
            <v>OTHER FINANCIAL INSTITUTIONS</v>
          </cell>
        </row>
        <row r="160">
          <cell r="A160" t="str">
            <v>500138</v>
          </cell>
          <cell r="B160" t="str">
            <v>GREEN DOT CAPITAL (MTIUS)LTD</v>
          </cell>
          <cell r="C160" t="str">
            <v>GBC1</v>
          </cell>
          <cell r="D160" t="str">
            <v>MAURITIUS</v>
          </cell>
          <cell r="E160" t="str">
            <v>OTHER FINANCIAL INSTITUTIONS</v>
          </cell>
        </row>
        <row r="161">
          <cell r="A161" t="str">
            <v>500139</v>
          </cell>
          <cell r="B161" t="str">
            <v>REGINA ESTATES LIMITED</v>
          </cell>
          <cell r="C161" t="str">
            <v>F</v>
          </cell>
          <cell r="D161" t="str">
            <v>MAURITIUS</v>
          </cell>
          <cell r="E161" t="str">
            <v>OTHER FINANCIAL INSTITUTIONS</v>
          </cell>
        </row>
        <row r="162">
          <cell r="A162" t="str">
            <v>500140</v>
          </cell>
          <cell r="B162" t="str">
            <v>CARRICK HOLDINGS LIMITED</v>
          </cell>
          <cell r="C162" t="str">
            <v>GBC2</v>
          </cell>
          <cell r="D162" t="str">
            <v>MAURITIUS</v>
          </cell>
          <cell r="E162" t="str">
            <v>OTHER FINANCIAL INSTITUTIONS</v>
          </cell>
        </row>
        <row r="163">
          <cell r="A163" t="str">
            <v>500141</v>
          </cell>
          <cell r="B163" t="str">
            <v>GLOBAL ENV.TECHNOLOGIES LTD</v>
          </cell>
          <cell r="C163" t="str">
            <v>GBC1</v>
          </cell>
          <cell r="D163" t="str">
            <v>MAURITIUS</v>
          </cell>
          <cell r="E163" t="str">
            <v>OTHER FINANCIAL INSTITUTIONS</v>
          </cell>
        </row>
        <row r="164">
          <cell r="A164" t="str">
            <v>500142</v>
          </cell>
          <cell r="B164" t="str">
            <v>INDASIA HOLDERINGS LIMITED</v>
          </cell>
          <cell r="C164" t="str">
            <v>GBC1</v>
          </cell>
          <cell r="D164" t="str">
            <v>MAURITIUS</v>
          </cell>
          <cell r="E164" t="str">
            <v>OTHER FINANCIAL INSTITUTIONS</v>
          </cell>
        </row>
        <row r="165">
          <cell r="A165" t="str">
            <v>500143</v>
          </cell>
          <cell r="B165" t="str">
            <v>SPACELINK COMMUNICATIONS</v>
          </cell>
          <cell r="C165" t="str">
            <v>GBC1</v>
          </cell>
          <cell r="D165" t="str">
            <v>MAURITIUS</v>
          </cell>
          <cell r="E165" t="str">
            <v>OTHER FINANCIAL INSTITUTIONS</v>
          </cell>
        </row>
        <row r="166">
          <cell r="A166" t="str">
            <v>500144</v>
          </cell>
          <cell r="B166" t="str">
            <v>INTECH.PCI (INDIA) LIMITED</v>
          </cell>
          <cell r="C166" t="str">
            <v>GBC1</v>
          </cell>
          <cell r="D166" t="str">
            <v>MAURITIUS</v>
          </cell>
          <cell r="E166" t="str">
            <v>OTHER FINANCIAL INSTITUTIONS</v>
          </cell>
        </row>
        <row r="167">
          <cell r="A167" t="str">
            <v>500145</v>
          </cell>
          <cell r="B167" t="str">
            <v>ENFIELD SOLUTIONS INC.</v>
          </cell>
          <cell r="C167" t="str">
            <v>GBC1</v>
          </cell>
          <cell r="D167" t="str">
            <v>MAURITIUS</v>
          </cell>
          <cell r="E167" t="str">
            <v>OTHER FINANCIAL INSTITUTIONS</v>
          </cell>
        </row>
        <row r="168">
          <cell r="A168" t="str">
            <v>500146</v>
          </cell>
          <cell r="B168" t="str">
            <v>NUCLEUS INV.&amp; SEC.PVT LIMITED</v>
          </cell>
          <cell r="C168" t="str">
            <v>GBC1</v>
          </cell>
          <cell r="D168" t="str">
            <v>MAURITIUS</v>
          </cell>
          <cell r="E168" t="str">
            <v>OTHER FINANCIAL INSTITUTIONS</v>
          </cell>
        </row>
        <row r="169">
          <cell r="A169" t="str">
            <v>500147</v>
          </cell>
          <cell r="B169" t="str">
            <v>LONDON NETWORK COMM CORP</v>
          </cell>
          <cell r="C169" t="str">
            <v>GBC1</v>
          </cell>
          <cell r="D169" t="str">
            <v>MAURITIUS</v>
          </cell>
          <cell r="E169" t="str">
            <v>OTHER FINANCIAL INSTITUTIONS</v>
          </cell>
        </row>
        <row r="170">
          <cell r="A170" t="str">
            <v>500148</v>
          </cell>
          <cell r="B170" t="str">
            <v>WATCHSTICK INV. CORP LIMITED</v>
          </cell>
          <cell r="C170" t="str">
            <v>GBC1</v>
          </cell>
          <cell r="D170" t="str">
            <v>MAURITIUS</v>
          </cell>
          <cell r="E170" t="str">
            <v>OTHER FINANCIAL INSTITUTIONS</v>
          </cell>
        </row>
        <row r="171">
          <cell r="A171" t="str">
            <v>500149</v>
          </cell>
          <cell r="B171" t="str">
            <v>MISSISSIPI INV.&amp; SECS PVT LTD</v>
          </cell>
          <cell r="C171" t="str">
            <v>GBC1</v>
          </cell>
          <cell r="D171" t="str">
            <v>MAURITIUS</v>
          </cell>
          <cell r="E171" t="str">
            <v>OTHER FINANCIAL INSTITUTIONS</v>
          </cell>
        </row>
        <row r="172">
          <cell r="A172" t="str">
            <v>500150</v>
          </cell>
          <cell r="B172" t="str">
            <v>KAMAKSHI GLOBAL FINANCIAL LTD</v>
          </cell>
          <cell r="C172" t="str">
            <v>GBC1</v>
          </cell>
          <cell r="D172" t="str">
            <v>MAURITIUS</v>
          </cell>
          <cell r="E172" t="str">
            <v>OTHER FINANCIAL INSTITUTIONS</v>
          </cell>
        </row>
        <row r="173">
          <cell r="A173" t="str">
            <v>500151</v>
          </cell>
          <cell r="B173" t="str">
            <v>*KEY_ERR</v>
          </cell>
          <cell r="D173" t="str">
            <v>*KEY_ERR</v>
          </cell>
          <cell r="E173" t="str">
            <v>*KEY_ERR</v>
          </cell>
        </row>
        <row r="174">
          <cell r="A174" t="str">
            <v>500152</v>
          </cell>
          <cell r="B174" t="str">
            <v>*KEY_ERR</v>
          </cell>
          <cell r="D174" t="str">
            <v>*KEY_ERR</v>
          </cell>
          <cell r="E174" t="str">
            <v>*KEY_ERR</v>
          </cell>
        </row>
        <row r="175">
          <cell r="A175" t="str">
            <v>500153</v>
          </cell>
          <cell r="B175" t="str">
            <v>*KEY_ERR</v>
          </cell>
          <cell r="D175" t="str">
            <v>*KEY_ERR</v>
          </cell>
          <cell r="E175" t="str">
            <v>*KEY_ERR</v>
          </cell>
        </row>
        <row r="176">
          <cell r="A176" t="str">
            <v>500154</v>
          </cell>
          <cell r="B176" t="str">
            <v>*KEY_ERR</v>
          </cell>
          <cell r="D176" t="str">
            <v>*KEY_ERR</v>
          </cell>
          <cell r="E176" t="str">
            <v>*KEY_ERR</v>
          </cell>
        </row>
        <row r="177">
          <cell r="A177" t="str">
            <v>500155</v>
          </cell>
          <cell r="B177" t="str">
            <v>*KEY_ERR</v>
          </cell>
          <cell r="D177" t="str">
            <v>*KEY_ERR</v>
          </cell>
          <cell r="E177" t="str">
            <v>*KEY_ERR</v>
          </cell>
        </row>
        <row r="178">
          <cell r="A178" t="str">
            <v>500156</v>
          </cell>
          <cell r="B178" t="str">
            <v>TROMELIN INTERNATIONAL LIMITED</v>
          </cell>
          <cell r="C178" t="str">
            <v>GBC1</v>
          </cell>
          <cell r="D178" t="str">
            <v>MAURITIUS</v>
          </cell>
          <cell r="E178" t="str">
            <v>OTHER FINANCIAL INSTITUTIONS</v>
          </cell>
        </row>
        <row r="179">
          <cell r="A179" t="str">
            <v>500157</v>
          </cell>
          <cell r="B179" t="str">
            <v>DEUTSCHE SECURITIES MTIUS LTD</v>
          </cell>
          <cell r="C179" t="str">
            <v>GBC1</v>
          </cell>
          <cell r="D179" t="str">
            <v>MAURITIUS</v>
          </cell>
          <cell r="E179" t="str">
            <v>OTHER FINANCIAL INSTITUTIONS</v>
          </cell>
        </row>
        <row r="180">
          <cell r="A180" t="str">
            <v>500158</v>
          </cell>
          <cell r="B180" t="str">
            <v>VISTA FILM &amp; PACKAGING PVT LTD</v>
          </cell>
          <cell r="C180" t="str">
            <v>F</v>
          </cell>
          <cell r="D180" t="str">
            <v>INDIA</v>
          </cell>
          <cell r="E180" t="str">
            <v>OTHER FINANCIAL INSTITUTIONS</v>
          </cell>
        </row>
        <row r="181">
          <cell r="A181" t="str">
            <v>500159</v>
          </cell>
          <cell r="B181" t="str">
            <v>WYCOMBE INTERNATIONAL CORP.LTD</v>
          </cell>
          <cell r="C181" t="str">
            <v>GBC1</v>
          </cell>
          <cell r="D181" t="str">
            <v>MAURITIUS</v>
          </cell>
          <cell r="E181" t="str">
            <v>OTHER FINANCIAL INSTITUTIONS</v>
          </cell>
        </row>
        <row r="182">
          <cell r="A182" t="str">
            <v>500160</v>
          </cell>
          <cell r="B182" t="str">
            <v>WEBSERVER TECHNOLOGIES LIMITED</v>
          </cell>
          <cell r="C182" t="str">
            <v>GBC1</v>
          </cell>
          <cell r="D182" t="str">
            <v>MAURITIUS</v>
          </cell>
          <cell r="E182" t="str">
            <v>OTHER FINANCIAL INSTITUTIONS</v>
          </cell>
        </row>
        <row r="183">
          <cell r="A183" t="str">
            <v>500161</v>
          </cell>
          <cell r="B183" t="str">
            <v>*KEY_ERR</v>
          </cell>
          <cell r="D183" t="str">
            <v>*KEY_ERR</v>
          </cell>
          <cell r="E183" t="str">
            <v>*KEY_ERR</v>
          </cell>
        </row>
        <row r="184">
          <cell r="A184" t="str">
            <v>500162</v>
          </cell>
          <cell r="B184" t="str">
            <v>AVENIR HOLDINGS INC.</v>
          </cell>
          <cell r="C184" t="str">
            <v>GBC1</v>
          </cell>
          <cell r="D184" t="str">
            <v>MAURITIUS</v>
          </cell>
          <cell r="E184" t="str">
            <v>OTHER FINANCIAL INSTITUTIONS</v>
          </cell>
        </row>
        <row r="185">
          <cell r="A185" t="str">
            <v>500163</v>
          </cell>
          <cell r="B185" t="str">
            <v>ROBERTS INVESTMENTS LTD</v>
          </cell>
          <cell r="C185" t="str">
            <v>GBC1</v>
          </cell>
          <cell r="D185" t="str">
            <v>MAURITIUS</v>
          </cell>
          <cell r="E185" t="str">
            <v>OTHER FINANCIAL INSTITUTIONS</v>
          </cell>
        </row>
        <row r="186">
          <cell r="A186" t="str">
            <v>500164</v>
          </cell>
          <cell r="B186" t="str">
            <v>eSOFTWARE PROJECT  LTD</v>
          </cell>
          <cell r="C186" t="str">
            <v>GBC1</v>
          </cell>
          <cell r="D186" t="str">
            <v>MAURITIUS</v>
          </cell>
          <cell r="E186" t="str">
            <v>OTHER FINANCIAL INSTITUTIONS</v>
          </cell>
        </row>
        <row r="187">
          <cell r="A187" t="str">
            <v>500165</v>
          </cell>
          <cell r="B187" t="str">
            <v>INDTEL INVESTMENTS (MTIUS)LTD</v>
          </cell>
          <cell r="C187" t="str">
            <v>GBC1</v>
          </cell>
          <cell r="D187" t="str">
            <v>MAURITIUS</v>
          </cell>
          <cell r="E187" t="str">
            <v>OTHER FINANCIAL INSTITUTIONS</v>
          </cell>
        </row>
        <row r="188">
          <cell r="A188" t="str">
            <v>500166</v>
          </cell>
          <cell r="B188" t="str">
            <v>INTL HOLDINGS(TRIUMPH)LIMITED</v>
          </cell>
          <cell r="C188" t="str">
            <v>GBC1</v>
          </cell>
          <cell r="D188" t="str">
            <v>MAURITIUS</v>
          </cell>
          <cell r="E188" t="str">
            <v>OTHER FINANCIAL INSTITUTIONS</v>
          </cell>
        </row>
        <row r="189">
          <cell r="A189" t="str">
            <v>500167</v>
          </cell>
          <cell r="B189" t="str">
            <v>*KEY_ERR</v>
          </cell>
          <cell r="D189" t="str">
            <v>*KEY_ERR</v>
          </cell>
          <cell r="E189" t="str">
            <v>*KEY_ERR</v>
          </cell>
        </row>
        <row r="190">
          <cell r="A190" t="str">
            <v>500168</v>
          </cell>
          <cell r="B190" t="str">
            <v>MC TRUST LTD AS T'EES FOR DBT</v>
          </cell>
          <cell r="C190" t="str">
            <v>GBC1</v>
          </cell>
          <cell r="D190" t="str">
            <v>MAURITIUS</v>
          </cell>
          <cell r="E190" t="str">
            <v>OTHER FINANCIAL INSTITUTIONS</v>
          </cell>
        </row>
        <row r="191">
          <cell r="A191" t="str">
            <v>500169</v>
          </cell>
          <cell r="B191" t="str">
            <v>PBI INVESTMENTS LIMITED</v>
          </cell>
          <cell r="C191" t="str">
            <v>GBC2</v>
          </cell>
          <cell r="D191" t="str">
            <v>MAURITIUS</v>
          </cell>
          <cell r="E191" t="str">
            <v>OTHER FINANCIAL INSTITUTIONS</v>
          </cell>
        </row>
        <row r="192">
          <cell r="A192" t="str">
            <v>500170</v>
          </cell>
          <cell r="B192" t="str">
            <v>*KEY_ERR</v>
          </cell>
          <cell r="C192" t="str">
            <v>GBC1</v>
          </cell>
          <cell r="D192" t="str">
            <v>*KEY_ERR</v>
          </cell>
          <cell r="E192" t="str">
            <v>*KEY_ERR</v>
          </cell>
        </row>
        <row r="193">
          <cell r="A193" t="str">
            <v>500171</v>
          </cell>
          <cell r="B193" t="str">
            <v>WINSTAR INDIA INVESTMENT CO LT</v>
          </cell>
          <cell r="C193" t="str">
            <v>GBC1</v>
          </cell>
          <cell r="D193" t="str">
            <v>MAURITIUS</v>
          </cell>
          <cell r="E193" t="str">
            <v>OTHER FINANCIAL INSTITUTIONS</v>
          </cell>
        </row>
        <row r="194">
          <cell r="A194" t="str">
            <v>500172</v>
          </cell>
          <cell r="B194" t="str">
            <v>*KEY_ERR</v>
          </cell>
          <cell r="D194" t="str">
            <v>*KEY_ERR</v>
          </cell>
          <cell r="E194" t="str">
            <v>*KEY_ERR</v>
          </cell>
        </row>
        <row r="195">
          <cell r="A195" t="str">
            <v>500173</v>
          </cell>
          <cell r="B195" t="str">
            <v>MR RAVI KAILAS</v>
          </cell>
          <cell r="C195" t="str">
            <v>P</v>
          </cell>
          <cell r="D195" t="str">
            <v>INDIA</v>
          </cell>
          <cell r="E195" t="str">
            <v>OTHER ADVANCES</v>
          </cell>
        </row>
        <row r="196">
          <cell r="A196" t="str">
            <v>500174</v>
          </cell>
          <cell r="B196" t="str">
            <v>IFS T'TEES FOR GREENVIEW TECH.</v>
          </cell>
          <cell r="C196" t="str">
            <v>GBC1</v>
          </cell>
          <cell r="D196" t="str">
            <v>MAURITIUS</v>
          </cell>
          <cell r="E196" t="str">
            <v>OTHER FINANCIAL INSTITUTIONS</v>
          </cell>
        </row>
        <row r="197">
          <cell r="A197" t="str">
            <v>500175</v>
          </cell>
          <cell r="B197" t="str">
            <v>IFS T'TEES FOR ZENITH TECH.</v>
          </cell>
          <cell r="C197" t="str">
            <v>GBC1</v>
          </cell>
          <cell r="D197" t="str">
            <v>MAURITIUS</v>
          </cell>
          <cell r="E197" t="str">
            <v>OTHER FINANCIAL INSTITUTIONS</v>
          </cell>
        </row>
        <row r="198">
          <cell r="A198" t="str">
            <v>500176</v>
          </cell>
          <cell r="B198" t="str">
            <v>AMAZON.COM.INCS LIMITED</v>
          </cell>
          <cell r="C198" t="str">
            <v>GBC1</v>
          </cell>
          <cell r="D198" t="str">
            <v>MAURITIUS</v>
          </cell>
          <cell r="E198" t="str">
            <v>OTHER FINANCIAL INSTITUTIONS</v>
          </cell>
        </row>
        <row r="199">
          <cell r="A199" t="str">
            <v>500177</v>
          </cell>
          <cell r="B199" t="str">
            <v>FEDERAL FINANCE (MTIUS) LTD</v>
          </cell>
          <cell r="C199" t="str">
            <v>M</v>
          </cell>
          <cell r="D199" t="str">
            <v>MAURITIUS</v>
          </cell>
          <cell r="E199" t="str">
            <v>OTHER FINANCIAL INSTITUTIONS</v>
          </cell>
        </row>
        <row r="200">
          <cell r="A200" t="str">
            <v>500178</v>
          </cell>
          <cell r="B200" t="str">
            <v>VASCO INC</v>
          </cell>
          <cell r="C200" t="str">
            <v>GBC1</v>
          </cell>
          <cell r="D200" t="str">
            <v>MAURITIUS</v>
          </cell>
          <cell r="E200" t="str">
            <v>OTHER FINANCIAL INSTITUTIONS</v>
          </cell>
        </row>
        <row r="201">
          <cell r="A201" t="str">
            <v>500179</v>
          </cell>
          <cell r="B201" t="str">
            <v>HTSG A/C CAM-GTF LIMITED</v>
          </cell>
          <cell r="C201" t="str">
            <v>GBC1</v>
          </cell>
          <cell r="D201" t="str">
            <v>MAURITIUS</v>
          </cell>
          <cell r="E201" t="str">
            <v>OTHER FINANCIAL INSTITUTIONS</v>
          </cell>
        </row>
        <row r="202">
          <cell r="A202" t="str">
            <v>500180</v>
          </cell>
          <cell r="B202" t="str">
            <v>WEBMASTER TECHNOLOGY LIMITED</v>
          </cell>
          <cell r="C202" t="str">
            <v>F</v>
          </cell>
          <cell r="D202" t="str">
            <v>CYPRUS</v>
          </cell>
          <cell r="E202" t="str">
            <v>OTHER FINANCIAL INSTITUTIONS</v>
          </cell>
        </row>
        <row r="203">
          <cell r="A203" t="str">
            <v>500181</v>
          </cell>
          <cell r="B203" t="str">
            <v>*KEY_ERR</v>
          </cell>
          <cell r="D203" t="str">
            <v>*KEY_ERR</v>
          </cell>
          <cell r="E203" t="str">
            <v>*KEY_ERR</v>
          </cell>
        </row>
        <row r="204">
          <cell r="A204" t="str">
            <v>500182</v>
          </cell>
          <cell r="B204" t="str">
            <v>JUNIPER INVEST.ADVISORS  LTD</v>
          </cell>
          <cell r="C204" t="str">
            <v>F</v>
          </cell>
          <cell r="D204" t="str">
            <v>MAURITIUS</v>
          </cell>
          <cell r="E204" t="str">
            <v>OTHER FINANCIAL INSTITUTIONS</v>
          </cell>
        </row>
        <row r="205">
          <cell r="A205" t="str">
            <v>500183</v>
          </cell>
          <cell r="B205" t="str">
            <v>LUCERNE INVESTMT ADVISORS LTD</v>
          </cell>
          <cell r="C205" t="str">
            <v>F</v>
          </cell>
          <cell r="D205" t="str">
            <v>MAURITIUS</v>
          </cell>
          <cell r="E205" t="str">
            <v>OTHER FINANCIAL INSTITUTIONS</v>
          </cell>
        </row>
        <row r="206">
          <cell r="A206" t="str">
            <v>500184</v>
          </cell>
          <cell r="B206" t="str">
            <v>E &amp; I CHEMICALS(MTIUS) LTD</v>
          </cell>
          <cell r="C206" t="str">
            <v>GBC2</v>
          </cell>
          <cell r="D206" t="str">
            <v>MAURITIUS</v>
          </cell>
          <cell r="E206" t="str">
            <v>OTHER FINANCIAL INSTITUTIONS</v>
          </cell>
        </row>
        <row r="207">
          <cell r="A207" t="str">
            <v>500185</v>
          </cell>
          <cell r="B207" t="str">
            <v>FUTURA ADVISORS LIMITED</v>
          </cell>
          <cell r="C207" t="str">
            <v>F</v>
          </cell>
          <cell r="D207" t="str">
            <v>BRITISH VIRGIN ISLANDS</v>
          </cell>
          <cell r="E207" t="str">
            <v>OTHER FINANCIAL INSTITUTIONS</v>
          </cell>
        </row>
        <row r="208">
          <cell r="A208" t="str">
            <v>500186</v>
          </cell>
          <cell r="B208" t="str">
            <v>NEXGEN ADVISORS LIMITED</v>
          </cell>
          <cell r="C208" t="str">
            <v>F</v>
          </cell>
          <cell r="D208" t="str">
            <v>BRITISH VIRGIN ISLANDS</v>
          </cell>
          <cell r="E208" t="str">
            <v>OTHER FINANCIAL INSTITUTIONS</v>
          </cell>
        </row>
        <row r="209">
          <cell r="A209" t="str">
            <v>500187</v>
          </cell>
          <cell r="B209" t="str">
            <v>*KEY_ERR</v>
          </cell>
          <cell r="D209" t="str">
            <v>*KEY_ERR</v>
          </cell>
          <cell r="E209" t="str">
            <v>*KEY_ERR</v>
          </cell>
        </row>
        <row r="210">
          <cell r="A210" t="str">
            <v>500188</v>
          </cell>
          <cell r="B210" t="str">
            <v>WESTBRIDGE VENTURES I LLC</v>
          </cell>
          <cell r="C210" t="str">
            <v>GBC1</v>
          </cell>
          <cell r="D210" t="str">
            <v>MAURITIUS</v>
          </cell>
          <cell r="E210" t="str">
            <v>OTHER FINANCIAL INSTITUTIONS</v>
          </cell>
        </row>
        <row r="211">
          <cell r="A211" t="str">
            <v>500189</v>
          </cell>
          <cell r="B211" t="str">
            <v>*KEY_ERR</v>
          </cell>
          <cell r="D211" t="str">
            <v>*KEY_ERR</v>
          </cell>
          <cell r="E211" t="str">
            <v>*KEY_ERR</v>
          </cell>
        </row>
        <row r="212">
          <cell r="A212" t="str">
            <v>500190</v>
          </cell>
          <cell r="B212" t="str">
            <v>XIUS TECHNOLOGIES LIMITED</v>
          </cell>
          <cell r="C212" t="str">
            <v>GBC1</v>
          </cell>
          <cell r="D212" t="str">
            <v>MAURITIUS</v>
          </cell>
          <cell r="E212" t="str">
            <v>OTHER FINANCIAL INSTITUTIONS</v>
          </cell>
        </row>
        <row r="213">
          <cell r="A213" t="str">
            <v>500191</v>
          </cell>
          <cell r="B213" t="str">
            <v>GALLERY NEW STYLE LIMITED</v>
          </cell>
          <cell r="C213" t="str">
            <v>GBC1</v>
          </cell>
          <cell r="D213" t="str">
            <v>MAURITIUS</v>
          </cell>
          <cell r="E213" t="str">
            <v>OTHER FINANCIAL INSTITUTIONS</v>
          </cell>
        </row>
        <row r="214">
          <cell r="A214" t="str">
            <v>500192</v>
          </cell>
          <cell r="B214" t="str">
            <v>WESTBRIDGE VENTURES CO.INV I</v>
          </cell>
          <cell r="C214" t="str">
            <v>GBC1</v>
          </cell>
          <cell r="D214" t="str">
            <v>MAURITIUS</v>
          </cell>
          <cell r="E214" t="str">
            <v>OTHER FINANCIAL INSTITUTIONS</v>
          </cell>
        </row>
        <row r="215">
          <cell r="A215" t="str">
            <v>500193</v>
          </cell>
          <cell r="B215" t="str">
            <v>*KEY_ERR</v>
          </cell>
          <cell r="D215" t="str">
            <v>*KEY_ERR</v>
          </cell>
          <cell r="E215" t="str">
            <v>*KEY_ERR</v>
          </cell>
        </row>
        <row r="216">
          <cell r="A216" t="str">
            <v>500194</v>
          </cell>
          <cell r="B216" t="str">
            <v>*KEY_ERR</v>
          </cell>
          <cell r="D216" t="str">
            <v>*KEY_ERR</v>
          </cell>
          <cell r="E216" t="str">
            <v>*KEY_ERR</v>
          </cell>
        </row>
        <row r="217">
          <cell r="A217" t="str">
            <v>500195</v>
          </cell>
          <cell r="B217" t="str">
            <v>LIQUID VENTURES LLC</v>
          </cell>
          <cell r="C217" t="str">
            <v>GBC1</v>
          </cell>
          <cell r="D217" t="str">
            <v>MAURITIUS</v>
          </cell>
          <cell r="E217" t="str">
            <v>OTHER FINANCIAL INSTITUTIONS</v>
          </cell>
        </row>
        <row r="218">
          <cell r="A218" t="str">
            <v>500196</v>
          </cell>
          <cell r="B218" t="str">
            <v>*KEY_ERR</v>
          </cell>
          <cell r="D218" t="str">
            <v>*KEY_ERR</v>
          </cell>
          <cell r="E218" t="str">
            <v>*KEY_ERR</v>
          </cell>
        </row>
        <row r="219">
          <cell r="A219" t="str">
            <v>500197</v>
          </cell>
          <cell r="B219" t="str">
            <v>UNITED INFORMATION TECH.SVCS</v>
          </cell>
          <cell r="C219" t="str">
            <v>GBC1</v>
          </cell>
          <cell r="D219" t="str">
            <v>MAURITIUS</v>
          </cell>
          <cell r="E219" t="str">
            <v>OTHER FINANCIAL INSTITUTIONS</v>
          </cell>
        </row>
        <row r="220">
          <cell r="A220" t="str">
            <v>500198</v>
          </cell>
          <cell r="B220" t="str">
            <v>SILVERQUAY LIMITED</v>
          </cell>
          <cell r="C220" t="str">
            <v>GBC2</v>
          </cell>
          <cell r="D220" t="str">
            <v>MAURITIUS</v>
          </cell>
          <cell r="E220" t="str">
            <v>OTHER FINANCIAL INSTITUTIONS</v>
          </cell>
        </row>
        <row r="221">
          <cell r="A221" t="str">
            <v>500199</v>
          </cell>
          <cell r="B221" t="str">
            <v>INDASIA GLOBAL ADVISORS LTD</v>
          </cell>
          <cell r="C221" t="str">
            <v>GBC1</v>
          </cell>
          <cell r="D221" t="str">
            <v>MAURITIUS</v>
          </cell>
          <cell r="E221" t="str">
            <v>OTHER FINANCIAL INSTITUTIONS</v>
          </cell>
        </row>
        <row r="222">
          <cell r="A222" t="str">
            <v>500200</v>
          </cell>
          <cell r="B222" t="str">
            <v>FLINT INK (MAURITIUS) LTD</v>
          </cell>
          <cell r="C222" t="str">
            <v>GBC1</v>
          </cell>
          <cell r="D222" t="str">
            <v>MAURITIUS</v>
          </cell>
          <cell r="E222" t="str">
            <v>OTHER FINANCIAL INSTITUTIONS</v>
          </cell>
        </row>
        <row r="223">
          <cell r="A223" t="str">
            <v>500201</v>
          </cell>
          <cell r="B223" t="str">
            <v>CORRIDOR III LIMITED</v>
          </cell>
          <cell r="C223" t="str">
            <v>GBC1</v>
          </cell>
          <cell r="D223" t="str">
            <v>MAURITIUS</v>
          </cell>
          <cell r="E223" t="str">
            <v>OTHER FINANCIAL INSTITUTIONS</v>
          </cell>
        </row>
        <row r="224">
          <cell r="A224" t="str">
            <v>500202</v>
          </cell>
          <cell r="B224" t="str">
            <v>THAI RECOVERY FUND LLC</v>
          </cell>
          <cell r="C224" t="str">
            <v>GBC1</v>
          </cell>
          <cell r="D224" t="str">
            <v>MAURITIUS</v>
          </cell>
          <cell r="E224" t="str">
            <v>OTHER FINANCIAL INSTITUTIONS</v>
          </cell>
        </row>
        <row r="225">
          <cell r="A225" t="str">
            <v>500203</v>
          </cell>
          <cell r="B225" t="str">
            <v>THAI RECOVERY MGMNT CO LLC</v>
          </cell>
          <cell r="C225" t="str">
            <v>GBC1</v>
          </cell>
          <cell r="D225" t="str">
            <v>MAURITIUS</v>
          </cell>
          <cell r="E225" t="str">
            <v>OTHER FINANCIAL INSTITUTIONS</v>
          </cell>
        </row>
        <row r="226">
          <cell r="A226" t="str">
            <v>500204</v>
          </cell>
          <cell r="B226" t="str">
            <v>CONNECTENERGY SERVICES MTIUS</v>
          </cell>
          <cell r="C226" t="str">
            <v>GBC1</v>
          </cell>
          <cell r="D226" t="str">
            <v>MAURITIUS</v>
          </cell>
          <cell r="E226" t="str">
            <v>OTHER FINANCIAL INSTITUTIONS</v>
          </cell>
        </row>
        <row r="227">
          <cell r="A227" t="str">
            <v>500205</v>
          </cell>
          <cell r="B227" t="str">
            <v>BHARTI i2i LIMITED</v>
          </cell>
          <cell r="C227" t="str">
            <v>GBC1</v>
          </cell>
          <cell r="D227" t="str">
            <v>MAURITIUS</v>
          </cell>
          <cell r="E227" t="str">
            <v>OTHER FINANCIAL INSTITUTIONS</v>
          </cell>
        </row>
        <row r="228">
          <cell r="A228" t="str">
            <v>500206</v>
          </cell>
          <cell r="B228" t="str">
            <v>*KEY_ERR</v>
          </cell>
          <cell r="D228" t="str">
            <v>*KEY_ERR</v>
          </cell>
          <cell r="E228" t="str">
            <v>*KEY_ERR</v>
          </cell>
        </row>
        <row r="229">
          <cell r="A229" t="str">
            <v>500207</v>
          </cell>
          <cell r="B229" t="str">
            <v>NETWORK i2i LIMITED</v>
          </cell>
          <cell r="C229" t="str">
            <v>GBC1</v>
          </cell>
          <cell r="D229" t="str">
            <v>MAURITIUS</v>
          </cell>
          <cell r="E229" t="str">
            <v>OTHER FINANCIAL INSTITUTIONS</v>
          </cell>
        </row>
        <row r="230">
          <cell r="A230" t="str">
            <v>500208</v>
          </cell>
          <cell r="B230" t="str">
            <v>RMB STRUCTURED INS.LTD PCC</v>
          </cell>
          <cell r="C230" t="str">
            <v>GBC1</v>
          </cell>
          <cell r="D230" t="str">
            <v>MAURITIUS</v>
          </cell>
          <cell r="E230" t="str">
            <v>OTHER FINANCIAL INSTITUTIONS</v>
          </cell>
        </row>
        <row r="231">
          <cell r="A231" t="str">
            <v>500209</v>
          </cell>
          <cell r="B231" t="str">
            <v>*KEY_ERR</v>
          </cell>
          <cell r="D231" t="str">
            <v>*KEY_ERR</v>
          </cell>
          <cell r="E231" t="str">
            <v>*KEY_ERR</v>
          </cell>
        </row>
        <row r="232">
          <cell r="A232" t="str">
            <v>500210</v>
          </cell>
          <cell r="B232" t="str">
            <v>SAISTRATEGIC INVESTMENTS</v>
          </cell>
          <cell r="C232" t="str">
            <v>GBC1</v>
          </cell>
          <cell r="D232" t="str">
            <v>MAURITIUS</v>
          </cell>
          <cell r="E232" t="str">
            <v>OTHER FINANCIAL INSTITUTIONS</v>
          </cell>
        </row>
        <row r="233">
          <cell r="A233" t="str">
            <v>500211</v>
          </cell>
          <cell r="B233" t="str">
            <v>LONGBRIDGE LIMITED</v>
          </cell>
          <cell r="C233" t="str">
            <v>GBC1</v>
          </cell>
          <cell r="D233" t="str">
            <v>MAURITIUS</v>
          </cell>
          <cell r="E233" t="str">
            <v>OTHER FINANCIAL INSTITUTIONS</v>
          </cell>
        </row>
        <row r="234">
          <cell r="A234" t="str">
            <v>500212</v>
          </cell>
          <cell r="B234" t="str">
            <v>*KEY_ERR</v>
          </cell>
          <cell r="D234" t="str">
            <v>*KEY_ERR</v>
          </cell>
          <cell r="E234" t="str">
            <v>*KEY_ERR</v>
          </cell>
        </row>
        <row r="235">
          <cell r="A235" t="str">
            <v>500213</v>
          </cell>
          <cell r="B235" t="str">
            <v>MR JOHAN WILHELM SMALBERGER</v>
          </cell>
          <cell r="C235" t="str">
            <v>P</v>
          </cell>
          <cell r="D235" t="str">
            <v>SOUTH AFRICA</v>
          </cell>
          <cell r="E235" t="str">
            <v>OTHER ADVANCES</v>
          </cell>
        </row>
        <row r="236">
          <cell r="A236" t="str">
            <v>500214</v>
          </cell>
          <cell r="B236" t="str">
            <v>*KEY_ERR</v>
          </cell>
          <cell r="D236" t="str">
            <v>*KEY_ERR</v>
          </cell>
          <cell r="E236" t="str">
            <v>*KEY_ERR</v>
          </cell>
        </row>
        <row r="237">
          <cell r="A237" t="str">
            <v>500215</v>
          </cell>
          <cell r="B237" t="str">
            <v>TD INVESTMENT PACIFIC INC.</v>
          </cell>
          <cell r="C237" t="str">
            <v>GBC1</v>
          </cell>
          <cell r="D237" t="str">
            <v>MAURITIUS</v>
          </cell>
          <cell r="E237" t="str">
            <v>OTHER FINANCIAL INSTITUTIONS</v>
          </cell>
        </row>
        <row r="238">
          <cell r="A238" t="str">
            <v>500216</v>
          </cell>
          <cell r="B238" t="str">
            <v>*KEY_ERR</v>
          </cell>
          <cell r="D238" t="str">
            <v>*KEY_ERR</v>
          </cell>
          <cell r="E238" t="str">
            <v>*KEY_ERR</v>
          </cell>
        </row>
        <row r="239">
          <cell r="A239" t="str">
            <v>500217</v>
          </cell>
          <cell r="B239" t="str">
            <v>KANEYA HAWABHAY:LIQUIDATOR AMP</v>
          </cell>
          <cell r="C239" t="str">
            <v>GBC1</v>
          </cell>
          <cell r="D239" t="str">
            <v>MAURITIUS</v>
          </cell>
          <cell r="E239" t="str">
            <v>OTHER FINANCIAL INSTITUTIONS</v>
          </cell>
        </row>
        <row r="240">
          <cell r="A240" t="str">
            <v>500218</v>
          </cell>
          <cell r="B240" t="str">
            <v>BIKIRA INC.</v>
          </cell>
          <cell r="C240" t="str">
            <v>GBC2</v>
          </cell>
          <cell r="D240" t="str">
            <v>MAURITIUS</v>
          </cell>
          <cell r="E240" t="str">
            <v>OTHER FINANCIAL INSTITUTIONS</v>
          </cell>
        </row>
        <row r="241">
          <cell r="A241" t="str">
            <v>500219</v>
          </cell>
          <cell r="B241" t="str">
            <v>GLENCOE LIMITED</v>
          </cell>
          <cell r="C241" t="str">
            <v>GBC2</v>
          </cell>
          <cell r="D241" t="str">
            <v>MAURITIUS</v>
          </cell>
          <cell r="E241" t="str">
            <v>OTHER FINANCIAL INSTITUTIONS</v>
          </cell>
        </row>
        <row r="242">
          <cell r="A242" t="str">
            <v>500220</v>
          </cell>
          <cell r="B242" t="str">
            <v>KANEYA HAWABHAY:LIQUIDATOR AMP</v>
          </cell>
          <cell r="C242" t="str">
            <v>GBC1</v>
          </cell>
          <cell r="D242" t="str">
            <v>MAURITIUS</v>
          </cell>
          <cell r="E242" t="str">
            <v>OTHER FINANCIAL INSTITUTIONS</v>
          </cell>
        </row>
        <row r="243">
          <cell r="A243" t="str">
            <v>500221</v>
          </cell>
          <cell r="B243" t="str">
            <v>ELECTRA PARTNERS MAURITIUS LTD</v>
          </cell>
          <cell r="C243" t="str">
            <v>GBC1</v>
          </cell>
          <cell r="D243" t="str">
            <v>MAURITIUS</v>
          </cell>
          <cell r="E243" t="str">
            <v>OTHER FINANCIAL INSTITUTIONS</v>
          </cell>
        </row>
        <row r="244">
          <cell r="A244" t="str">
            <v>500222</v>
          </cell>
          <cell r="B244" t="str">
            <v>*KEY_ERR</v>
          </cell>
          <cell r="D244" t="str">
            <v>*KEY_ERR</v>
          </cell>
          <cell r="E244" t="str">
            <v>*KEY_ERR</v>
          </cell>
        </row>
        <row r="245">
          <cell r="A245" t="str">
            <v>500223</v>
          </cell>
          <cell r="B245" t="str">
            <v>*KEY_ERR</v>
          </cell>
          <cell r="D245" t="str">
            <v>*KEY_ERR</v>
          </cell>
          <cell r="E245" t="str">
            <v>*KEY_ERR</v>
          </cell>
        </row>
        <row r="246">
          <cell r="A246" t="str">
            <v>500224</v>
          </cell>
          <cell r="B246" t="str">
            <v>BGL AS CUSTODIAN FOR BP FUND</v>
          </cell>
          <cell r="C246" t="str">
            <v>GBC1</v>
          </cell>
          <cell r="D246" t="str">
            <v>MAURITIUS</v>
          </cell>
          <cell r="E246" t="str">
            <v>OTHER FINANCIAL INSTITUTIONS</v>
          </cell>
        </row>
        <row r="247">
          <cell r="A247" t="str">
            <v>500225</v>
          </cell>
          <cell r="B247" t="str">
            <v>*KEY_ERR</v>
          </cell>
          <cell r="D247" t="str">
            <v>*KEY_ERR</v>
          </cell>
          <cell r="E247" t="str">
            <v>*KEY_ERR</v>
          </cell>
        </row>
        <row r="248">
          <cell r="A248" t="str">
            <v>500226</v>
          </cell>
          <cell r="B248" t="str">
            <v>THE CLARK FAMILY TRUST</v>
          </cell>
          <cell r="C248" t="str">
            <v>GBC1</v>
          </cell>
          <cell r="D248" t="str">
            <v>MAURITIUS</v>
          </cell>
          <cell r="E248" t="str">
            <v>OTHER FINANCIAL INSTITUTIONS</v>
          </cell>
        </row>
        <row r="249">
          <cell r="A249" t="str">
            <v>500227</v>
          </cell>
          <cell r="B249" t="str">
            <v>CB HLDGS E WELFARE TRUST RE CK</v>
          </cell>
          <cell r="C249" t="str">
            <v>GBC2</v>
          </cell>
          <cell r="D249" t="str">
            <v>MAURITIUS</v>
          </cell>
          <cell r="E249" t="str">
            <v>OTHER FINANCIAL INSTITUTIONS</v>
          </cell>
        </row>
        <row r="250">
          <cell r="A250" t="str">
            <v>500228</v>
          </cell>
          <cell r="B250" t="str">
            <v>CB HLDGS E WELFARE TRUST RE BS</v>
          </cell>
          <cell r="C250" t="str">
            <v>GBC1</v>
          </cell>
          <cell r="D250" t="str">
            <v>MAURITIUS</v>
          </cell>
          <cell r="E250" t="str">
            <v>OTHER FINANCIAL INSTITUTIONS</v>
          </cell>
        </row>
        <row r="251">
          <cell r="A251" t="str">
            <v>500229</v>
          </cell>
          <cell r="B251" t="str">
            <v>ANSET INTERNATIONAL LTD</v>
          </cell>
          <cell r="C251" t="str">
            <v>GBC1</v>
          </cell>
          <cell r="D251" t="str">
            <v>MAURITIUS</v>
          </cell>
          <cell r="E251" t="str">
            <v>OTHER FINANCIAL INSTITUTIONS</v>
          </cell>
        </row>
        <row r="252">
          <cell r="A252" t="str">
            <v>500230</v>
          </cell>
          <cell r="B252" t="str">
            <v>CARDOMOM LIMITED</v>
          </cell>
          <cell r="C252" t="str">
            <v>GBC1</v>
          </cell>
          <cell r="D252" t="str">
            <v>MAURITIUS</v>
          </cell>
          <cell r="E252" t="str">
            <v>OTHER FINANCIAL INSTITUTIONS</v>
          </cell>
        </row>
        <row r="253">
          <cell r="A253" t="str">
            <v>500231</v>
          </cell>
          <cell r="B253" t="str">
            <v>BEHRINGER INDUSTRIES CORP.</v>
          </cell>
          <cell r="C253" t="str">
            <v>gbc1</v>
          </cell>
          <cell r="D253" t="str">
            <v>MAURITIUS</v>
          </cell>
          <cell r="E253" t="str">
            <v>OTHER FINANCIAL INSTITUTIONS</v>
          </cell>
        </row>
        <row r="254">
          <cell r="A254" t="str">
            <v>500232</v>
          </cell>
          <cell r="B254" t="str">
            <v>MUNICH MTIUS REINSURANCE CO LT</v>
          </cell>
          <cell r="C254" t="str">
            <v>GBC1</v>
          </cell>
          <cell r="D254" t="str">
            <v>MAURITIUS</v>
          </cell>
          <cell r="E254" t="str">
            <v>OTHER FINANCIAL INSTITUTIONS</v>
          </cell>
        </row>
        <row r="255">
          <cell r="A255" t="str">
            <v>500233</v>
          </cell>
          <cell r="B255" t="str">
            <v>WINRED  INVESTMENTS LIMITED</v>
          </cell>
          <cell r="C255" t="str">
            <v>GBC1</v>
          </cell>
          <cell r="D255" t="str">
            <v>MAURITIUS</v>
          </cell>
          <cell r="E255" t="str">
            <v>OTHER FINANCIAL INSTITUTIONS</v>
          </cell>
        </row>
        <row r="256">
          <cell r="A256" t="str">
            <v>500234</v>
          </cell>
          <cell r="B256" t="str">
            <v>WORLD WINE BROKERS LTD</v>
          </cell>
          <cell r="C256" t="str">
            <v>GBC1</v>
          </cell>
          <cell r="D256" t="str">
            <v>MAURITIUS</v>
          </cell>
          <cell r="E256" t="str">
            <v>OTHER FINANCIAL INSTITUTIONS</v>
          </cell>
        </row>
        <row r="257">
          <cell r="A257" t="str">
            <v>500235</v>
          </cell>
          <cell r="B257" t="str">
            <v>WALTHER &amp; WALTHER INTL</v>
          </cell>
          <cell r="C257" t="str">
            <v>GBC1</v>
          </cell>
          <cell r="D257" t="str">
            <v>MAURITIUS</v>
          </cell>
          <cell r="E257" t="str">
            <v>OTHER FINANCIAL INSTITUTIONS</v>
          </cell>
        </row>
        <row r="258">
          <cell r="A258" t="str">
            <v>500236</v>
          </cell>
          <cell r="B258" t="str">
            <v>*KEY_ERR</v>
          </cell>
          <cell r="D258" t="str">
            <v>*KEY_ERR</v>
          </cell>
          <cell r="E258" t="str">
            <v>*KEY_ERR</v>
          </cell>
        </row>
        <row r="259">
          <cell r="A259" t="str">
            <v>500237</v>
          </cell>
          <cell r="B259" t="str">
            <v>*KEY_ERR</v>
          </cell>
          <cell r="D259" t="str">
            <v>*KEY_ERR</v>
          </cell>
          <cell r="E259" t="str">
            <v>*KEY_ERR</v>
          </cell>
        </row>
        <row r="260">
          <cell r="A260" t="str">
            <v>500238</v>
          </cell>
          <cell r="B260" t="str">
            <v>TMI MAURITIUS LTD</v>
          </cell>
          <cell r="C260" t="str">
            <v>GBC1</v>
          </cell>
          <cell r="D260" t="str">
            <v>MAURITIUS</v>
          </cell>
          <cell r="E260" t="str">
            <v>OTHER FINANCIAL INSTITUTIONS</v>
          </cell>
        </row>
        <row r="261">
          <cell r="A261" t="str">
            <v>500239</v>
          </cell>
          <cell r="B261" t="str">
            <v>*KEY_ERR</v>
          </cell>
          <cell r="D261" t="str">
            <v>*KEY_ERR</v>
          </cell>
          <cell r="E261" t="str">
            <v>*KEY_ERR</v>
          </cell>
        </row>
        <row r="262">
          <cell r="A262" t="str">
            <v>500240</v>
          </cell>
          <cell r="B262" t="str">
            <v>MR ABHAY HAVALDAR</v>
          </cell>
          <cell r="C262" t="str">
            <v>P</v>
          </cell>
          <cell r="D262" t="str">
            <v>INDIA</v>
          </cell>
          <cell r="E262" t="str">
            <v>OTHER ADVANCES</v>
          </cell>
        </row>
        <row r="263">
          <cell r="A263" t="str">
            <v>500241</v>
          </cell>
          <cell r="B263" t="str">
            <v>FNB OF BOTSWANA</v>
          </cell>
          <cell r="C263" t="str">
            <v>B</v>
          </cell>
          <cell r="D263" t="str">
            <v>BOTSWANA</v>
          </cell>
          <cell r="E263" t="str">
            <v>OTHER FINANCIAL INSTITUTIONS</v>
          </cell>
        </row>
        <row r="264">
          <cell r="A264" t="str">
            <v>500242</v>
          </cell>
          <cell r="B264" t="str">
            <v>MR REGINALD PONNAPPA</v>
          </cell>
          <cell r="C264" t="str">
            <v>P</v>
          </cell>
          <cell r="D264" t="str">
            <v>UNITED KINGDOM</v>
          </cell>
          <cell r="E264" t="str">
            <v>OTHER ADVANCES</v>
          </cell>
        </row>
        <row r="265">
          <cell r="A265" t="str">
            <v>500243</v>
          </cell>
          <cell r="B265" t="str">
            <v>ALL AFRICA AIRWAYS</v>
          </cell>
          <cell r="C265" t="str">
            <v>GBC1</v>
          </cell>
          <cell r="D265" t="str">
            <v>MAURITIUS</v>
          </cell>
          <cell r="E265" t="str">
            <v>OTHER FINANCIAL INSTITUTIONS</v>
          </cell>
        </row>
        <row r="266">
          <cell r="A266" t="str">
            <v>500244</v>
          </cell>
          <cell r="B266" t="str">
            <v>BUSINESS EXTRANET SERVICES LTD</v>
          </cell>
          <cell r="C266" t="str">
            <v>GBC1</v>
          </cell>
          <cell r="D266" t="str">
            <v>MAURITIUS</v>
          </cell>
          <cell r="E266" t="str">
            <v>OTHER FINANCIAL INSTITUTIONS</v>
          </cell>
        </row>
        <row r="267">
          <cell r="A267" t="str">
            <v>500245</v>
          </cell>
          <cell r="B267" t="str">
            <v>*KEY_ERR</v>
          </cell>
          <cell r="D267" t="str">
            <v>*KEY_ERR</v>
          </cell>
          <cell r="E267" t="str">
            <v>*KEY_ERR</v>
          </cell>
        </row>
        <row r="268">
          <cell r="A268" t="str">
            <v>500246</v>
          </cell>
          <cell r="B268" t="str">
            <v>AFRICAP MICROFINANCE FUND LTD</v>
          </cell>
          <cell r="C268" t="str">
            <v>GBC1</v>
          </cell>
          <cell r="D268" t="str">
            <v>MAURITIUS</v>
          </cell>
          <cell r="E268" t="str">
            <v>OTHER FINANCIAL INSTITUTIONS</v>
          </cell>
        </row>
        <row r="269">
          <cell r="A269" t="str">
            <v>500247</v>
          </cell>
          <cell r="B269" t="str">
            <v>LEASEQUIP INTERNATIONAL LTD</v>
          </cell>
          <cell r="C269" t="str">
            <v>GBC2</v>
          </cell>
          <cell r="D269" t="str">
            <v>MAURITIUS</v>
          </cell>
          <cell r="E269" t="str">
            <v>OTHER FINANCIAL INSTITUTIONS</v>
          </cell>
        </row>
        <row r="270">
          <cell r="A270" t="str">
            <v>500248</v>
          </cell>
          <cell r="B270" t="str">
            <v>DITC (C.I)LTD RE THE PBI TRUST</v>
          </cell>
          <cell r="C270" t="str">
            <v>F</v>
          </cell>
          <cell r="D270" t="str">
            <v>JERSEY</v>
          </cell>
          <cell r="E270" t="str">
            <v>OTHER FINANCIAL INSTITUTIONS</v>
          </cell>
        </row>
        <row r="271">
          <cell r="A271" t="str">
            <v>500249</v>
          </cell>
          <cell r="B271" t="str">
            <v>DITC(C.I)LTD RE THE IBP TRUST</v>
          </cell>
          <cell r="C271" t="str">
            <v>F</v>
          </cell>
          <cell r="D271" t="str">
            <v>JERSEY</v>
          </cell>
          <cell r="E271" t="str">
            <v>OTHER FINANCIAL INSTITUTIONS</v>
          </cell>
        </row>
        <row r="272">
          <cell r="A272" t="str">
            <v>500250</v>
          </cell>
          <cell r="B272" t="str">
            <v>FEDERAL FINANCE(MTIUS)LIMITED</v>
          </cell>
          <cell r="C272" t="str">
            <v>GBC1</v>
          </cell>
          <cell r="D272" t="str">
            <v>MAURITIUS</v>
          </cell>
          <cell r="E272" t="str">
            <v>OTHER FINANCIAL INSTITUTIONS</v>
          </cell>
        </row>
        <row r="273">
          <cell r="A273" t="str">
            <v>500251</v>
          </cell>
          <cell r="B273" t="str">
            <v>GAMUDA(OFFSHORE) PRIVATE LTD</v>
          </cell>
          <cell r="C273" t="str">
            <v>GBC1</v>
          </cell>
          <cell r="D273" t="str">
            <v>MAURITIUS</v>
          </cell>
          <cell r="E273" t="str">
            <v>OTHER FINANCIAL INSTITUTIONS</v>
          </cell>
        </row>
        <row r="274">
          <cell r="A274" t="str">
            <v>500252</v>
          </cell>
          <cell r="B274" t="str">
            <v>GAMUDA-WCT(OFFSHORE)PVT LTD</v>
          </cell>
          <cell r="C274" t="str">
            <v>GBC1</v>
          </cell>
          <cell r="D274" t="str">
            <v>MAURITIUS</v>
          </cell>
          <cell r="E274" t="str">
            <v>OTHER FINANCIAL INSTITUTIONS</v>
          </cell>
        </row>
        <row r="275">
          <cell r="A275" t="str">
            <v>500253</v>
          </cell>
          <cell r="B275" t="str">
            <v>SUNFIELD INVESTMENT LIMITED</v>
          </cell>
          <cell r="C275" t="str">
            <v>GBC2</v>
          </cell>
          <cell r="D275" t="str">
            <v>MAURITIUS</v>
          </cell>
          <cell r="E275" t="str">
            <v>OTHER FINANCIAL INSTITUTIONS</v>
          </cell>
        </row>
        <row r="276">
          <cell r="A276" t="str">
            <v>500254</v>
          </cell>
          <cell r="B276" t="str">
            <v>LUMENARE NETWORKS MTIUS LTD</v>
          </cell>
          <cell r="C276" t="str">
            <v>GBC1</v>
          </cell>
          <cell r="D276" t="str">
            <v>MAURITIUS</v>
          </cell>
          <cell r="E276" t="str">
            <v>OTHER FINANCIAL INSTITUTIONS</v>
          </cell>
        </row>
        <row r="277">
          <cell r="A277" t="str">
            <v>500255</v>
          </cell>
          <cell r="B277" t="str">
            <v>*KEY_ERR</v>
          </cell>
          <cell r="D277" t="str">
            <v>*KEY_ERR</v>
          </cell>
          <cell r="E277" t="str">
            <v>*KEY_ERR</v>
          </cell>
        </row>
        <row r="278">
          <cell r="A278" t="str">
            <v>500256</v>
          </cell>
          <cell r="B278" t="str">
            <v>STEFTINA</v>
          </cell>
          <cell r="C278" t="str">
            <v>GBC2</v>
          </cell>
          <cell r="D278" t="str">
            <v>MAURITIUS</v>
          </cell>
          <cell r="E278" t="str">
            <v>OTHER FINANCIAL INSTITUTIONS</v>
          </cell>
        </row>
        <row r="279">
          <cell r="A279" t="str">
            <v>500257</v>
          </cell>
          <cell r="B279" t="str">
            <v>GOLDENLEAVES HOTELS MGMNT SER</v>
          </cell>
          <cell r="C279" t="str">
            <v>GBC2</v>
          </cell>
          <cell r="D279" t="str">
            <v>MAURITIUS</v>
          </cell>
          <cell r="E279" t="str">
            <v>OTHER FINANCIAL INSTITUTIONS</v>
          </cell>
        </row>
        <row r="280">
          <cell r="A280" t="str">
            <v>500258</v>
          </cell>
          <cell r="B280" t="str">
            <v>INDONESIA COMMUNICATIONS LTD</v>
          </cell>
          <cell r="C280" t="str">
            <v>GBC1</v>
          </cell>
          <cell r="D280" t="str">
            <v>MAURITIUS</v>
          </cell>
          <cell r="E280" t="str">
            <v>OTHER FINANCIAL INSTITUTIONS</v>
          </cell>
        </row>
        <row r="281">
          <cell r="A281" t="str">
            <v>500259</v>
          </cell>
          <cell r="B281" t="str">
            <v>SINGTEL I2I PRIVATE LIMITED</v>
          </cell>
          <cell r="C281" t="str">
            <v>GBC1</v>
          </cell>
          <cell r="D281" t="str">
            <v>MAURITIUS</v>
          </cell>
          <cell r="E281" t="str">
            <v>OTHER FINANCIAL INSTITUTIONS</v>
          </cell>
        </row>
        <row r="282">
          <cell r="A282" t="str">
            <v>500260</v>
          </cell>
          <cell r="B282" t="str">
            <v>IROQUOIS INVESTMT MANAGERS LTD</v>
          </cell>
          <cell r="C282" t="str">
            <v>F</v>
          </cell>
          <cell r="D282" t="str">
            <v>BRITISH VIRGIN ISLANDS</v>
          </cell>
          <cell r="E282" t="str">
            <v>OTHER FINANCIAL INSTITUTIONS</v>
          </cell>
        </row>
        <row r="283">
          <cell r="A283" t="str">
            <v>500261</v>
          </cell>
          <cell r="B283" t="str">
            <v>THE PHIVINDOM TRUST</v>
          </cell>
          <cell r="D283" t="str">
            <v>Coding Error</v>
          </cell>
          <cell r="E283" t="str">
            <v>Coding Error</v>
          </cell>
        </row>
        <row r="284">
          <cell r="A284" t="str">
            <v>500262</v>
          </cell>
          <cell r="B284" t="str">
            <v>NEXGEN (MAURITIUS) LTD</v>
          </cell>
          <cell r="C284" t="str">
            <v>GBC1</v>
          </cell>
          <cell r="D284" t="str">
            <v>MAURITIUS</v>
          </cell>
          <cell r="E284" t="str">
            <v>OTHER FINANCIAL INSTITUTIONS</v>
          </cell>
        </row>
        <row r="285">
          <cell r="A285" t="str">
            <v>500263</v>
          </cell>
          <cell r="B285" t="str">
            <v>DEUTSCHE PARTICIPATIONS(MTIUS)</v>
          </cell>
          <cell r="C285" t="str">
            <v>GBC1</v>
          </cell>
          <cell r="D285" t="str">
            <v>MAURITIUS</v>
          </cell>
          <cell r="E285" t="str">
            <v>OTHER FINANCIAL INSTITUTIONS</v>
          </cell>
        </row>
        <row r="286">
          <cell r="A286" t="str">
            <v>500264</v>
          </cell>
          <cell r="B286" t="str">
            <v>BCM TRUSTEES AS TTEE CLARKE FT</v>
          </cell>
          <cell r="C286" t="str">
            <v>OT</v>
          </cell>
          <cell r="D286" t="str">
            <v>MAURITIUS</v>
          </cell>
          <cell r="E286" t="str">
            <v>OTHER FINANCIAL INSTITUTIONS</v>
          </cell>
        </row>
        <row r="287">
          <cell r="A287" t="str">
            <v>500265</v>
          </cell>
          <cell r="B287" t="str">
            <v>*KEY_ERR</v>
          </cell>
          <cell r="D287" t="str">
            <v>*KEY_ERR</v>
          </cell>
          <cell r="E287" t="str">
            <v>*KEY_ERR</v>
          </cell>
        </row>
        <row r="288">
          <cell r="A288" t="str">
            <v>500266</v>
          </cell>
          <cell r="B288" t="str">
            <v>ZAHRA'S CONSULTANCY LTD</v>
          </cell>
          <cell r="C288" t="str">
            <v>GBC2</v>
          </cell>
          <cell r="D288" t="str">
            <v>MAURITIUS</v>
          </cell>
          <cell r="E288" t="str">
            <v>OTHER FINANCIAL INSTITUTIONS</v>
          </cell>
        </row>
        <row r="289">
          <cell r="A289" t="str">
            <v>500267</v>
          </cell>
          <cell r="B289" t="str">
            <v>CORNING MAURITIUS LTD</v>
          </cell>
          <cell r="C289" t="str">
            <v>GBC1</v>
          </cell>
          <cell r="D289" t="str">
            <v>MAURITIUS</v>
          </cell>
          <cell r="E289" t="str">
            <v>OTHER FINANCIAL INSTITUTIONS</v>
          </cell>
        </row>
        <row r="290">
          <cell r="A290" t="str">
            <v>500268</v>
          </cell>
          <cell r="B290" t="str">
            <v>MICRORATE AFRICA LIMITED</v>
          </cell>
          <cell r="C290" t="str">
            <v>GBC1</v>
          </cell>
          <cell r="D290" t="str">
            <v>MAURITIUS</v>
          </cell>
          <cell r="E290" t="str">
            <v>OTHER FINANCIAL INSTITUTIONS</v>
          </cell>
        </row>
        <row r="291">
          <cell r="A291" t="str">
            <v>500269</v>
          </cell>
          <cell r="B291" t="str">
            <v>FRONTIERE FINANCE HOLDINGS LTD</v>
          </cell>
          <cell r="C291" t="str">
            <v>GBC1</v>
          </cell>
          <cell r="D291" t="str">
            <v>MAURITIUS</v>
          </cell>
          <cell r="E291" t="str">
            <v>OTHER FINANCIAL INSTITUTIONS</v>
          </cell>
        </row>
        <row r="292">
          <cell r="A292" t="str">
            <v>500270</v>
          </cell>
          <cell r="B292" t="str">
            <v>AFRICAN UBUNTU TRUST</v>
          </cell>
          <cell r="C292" t="str">
            <v>GBC1</v>
          </cell>
          <cell r="D292" t="str">
            <v>MAURITIUS</v>
          </cell>
          <cell r="E292" t="str">
            <v>OTHER FINANCIAL INSTITUTIONS</v>
          </cell>
        </row>
        <row r="293">
          <cell r="A293" t="str">
            <v>500271</v>
          </cell>
          <cell r="B293" t="str">
            <v>MR R.&amp; OR MRS S JAWAHEER</v>
          </cell>
          <cell r="C293" t="str">
            <v>P</v>
          </cell>
          <cell r="D293" t="str">
            <v>UNITED KINGDOM</v>
          </cell>
          <cell r="E293" t="str">
            <v>OTHER ADVANCES</v>
          </cell>
        </row>
        <row r="294">
          <cell r="A294" t="str">
            <v>500272</v>
          </cell>
          <cell r="B294" t="str">
            <v>MAURITIUS TOBACCO INVESTMENTS</v>
          </cell>
          <cell r="C294" t="str">
            <v>GBC1</v>
          </cell>
          <cell r="D294" t="str">
            <v>MAURITIUS</v>
          </cell>
          <cell r="E294" t="str">
            <v>OTHER FINANCIAL INSTITUTIONS</v>
          </cell>
        </row>
        <row r="295">
          <cell r="A295" t="str">
            <v>500273</v>
          </cell>
          <cell r="B295" t="str">
            <v>SURIA HOLDING (O) PVT LTD</v>
          </cell>
          <cell r="C295" t="str">
            <v>GBC1</v>
          </cell>
          <cell r="D295" t="str">
            <v>MAURITIUS</v>
          </cell>
          <cell r="E295" t="str">
            <v>OTHER FINANCIAL INSTITUTIONS</v>
          </cell>
        </row>
        <row r="296">
          <cell r="A296" t="str">
            <v>500274</v>
          </cell>
          <cell r="B296" t="str">
            <v>QUICKLINK INVESTMENTS LIMITED</v>
          </cell>
          <cell r="C296" t="str">
            <v>GBC1</v>
          </cell>
          <cell r="D296" t="str">
            <v>MAURITIUS</v>
          </cell>
          <cell r="E296" t="str">
            <v>OTHER FINANCIAL INSTITUTIONS</v>
          </cell>
        </row>
        <row r="297">
          <cell r="A297" t="str">
            <v>500275</v>
          </cell>
          <cell r="B297" t="str">
            <v>STEPHIGH INVESTMENTS LIMITED</v>
          </cell>
          <cell r="C297" t="str">
            <v>GBC1</v>
          </cell>
          <cell r="D297" t="str">
            <v>MAURITIUS</v>
          </cell>
          <cell r="E297" t="str">
            <v>OTHER FINANCIAL INSTITUTIONS</v>
          </cell>
        </row>
        <row r="298">
          <cell r="A298" t="str">
            <v>500276</v>
          </cell>
          <cell r="B298" t="str">
            <v>CLEARPOINT INVESTMENTS LIMITED</v>
          </cell>
          <cell r="C298" t="str">
            <v>GBC1</v>
          </cell>
          <cell r="D298" t="str">
            <v>MAURITIUS</v>
          </cell>
          <cell r="E298" t="str">
            <v>OTHER FINANCIAL INSTITUTIONS</v>
          </cell>
        </row>
        <row r="299">
          <cell r="A299" t="str">
            <v>500277</v>
          </cell>
          <cell r="B299" t="str">
            <v>DTOS LTD AS TTEE FOR WATSON F</v>
          </cell>
          <cell r="C299" t="str">
            <v>OT</v>
          </cell>
          <cell r="D299" t="str">
            <v>MAURITIUS</v>
          </cell>
          <cell r="E299" t="str">
            <v>OTHER FINANCIAL INSTITUTIONS</v>
          </cell>
        </row>
        <row r="300">
          <cell r="A300" t="str">
            <v>500278</v>
          </cell>
          <cell r="B300" t="str">
            <v>*KEY_ERR</v>
          </cell>
          <cell r="D300" t="str">
            <v>*KEY_ERR</v>
          </cell>
          <cell r="E300" t="str">
            <v>*KEY_ERR</v>
          </cell>
        </row>
        <row r="301">
          <cell r="A301" t="str">
            <v>500279</v>
          </cell>
          <cell r="B301" t="str">
            <v>*KEY_ERR</v>
          </cell>
          <cell r="C301" t="str">
            <v>gbc1</v>
          </cell>
          <cell r="D301" t="str">
            <v>*KEY_ERR</v>
          </cell>
          <cell r="E301" t="str">
            <v>*KEY_ERR</v>
          </cell>
        </row>
        <row r="302">
          <cell r="A302" t="str">
            <v>500280</v>
          </cell>
          <cell r="B302" t="str">
            <v>BNP PARIBAS SOUTH ASIA INVT</v>
          </cell>
          <cell r="C302" t="str">
            <v>gbc1</v>
          </cell>
          <cell r="D302" t="str">
            <v>MAURITIUS</v>
          </cell>
          <cell r="E302" t="str">
            <v>OTHER FINANCIAL INSTITUTIONS</v>
          </cell>
        </row>
        <row r="303">
          <cell r="A303" t="str">
            <v>500281</v>
          </cell>
          <cell r="B303" t="str">
            <v>DTOS LTD AS TTEE K.HARRINGTON</v>
          </cell>
          <cell r="C303" t="str">
            <v>ot</v>
          </cell>
          <cell r="D303" t="str">
            <v>MAURITIUS</v>
          </cell>
          <cell r="E303" t="str">
            <v>OTHER FINANCIAL INSTITUTIONS</v>
          </cell>
        </row>
        <row r="304">
          <cell r="A304" t="str">
            <v>500282</v>
          </cell>
          <cell r="B304" t="str">
            <v>DTOS LTD AS TTEES AC LOWRIE</v>
          </cell>
          <cell r="C304" t="str">
            <v>OT</v>
          </cell>
          <cell r="D304" t="str">
            <v>MAURITIUS</v>
          </cell>
          <cell r="E304" t="str">
            <v>OTHER FINANCIAL INSTITUTIONS</v>
          </cell>
        </row>
        <row r="305">
          <cell r="A305" t="str">
            <v>500283</v>
          </cell>
          <cell r="B305" t="str">
            <v>DTOS LTD AS TTEE FOR THE RA LE</v>
          </cell>
          <cell r="C305" t="str">
            <v>OT</v>
          </cell>
          <cell r="D305" t="str">
            <v>MAURITIUS</v>
          </cell>
          <cell r="E305" t="str">
            <v>OTHER FINANCIAL INSTITUTIONS</v>
          </cell>
        </row>
        <row r="306">
          <cell r="A306" t="str">
            <v>500284</v>
          </cell>
          <cell r="B306" t="str">
            <v>DTOS LTD AS TTEE FOR THE NS BU</v>
          </cell>
          <cell r="C306" t="str">
            <v>OT</v>
          </cell>
          <cell r="D306" t="str">
            <v>MAURITIUS</v>
          </cell>
          <cell r="E306" t="str">
            <v>OTHER FINANCIAL INSTITUTIONS</v>
          </cell>
        </row>
        <row r="307">
          <cell r="A307" t="str">
            <v>500285</v>
          </cell>
          <cell r="B307" t="str">
            <v>HWIC ASIA FUND CLASS C</v>
          </cell>
          <cell r="C307" t="str">
            <v>GBC1</v>
          </cell>
          <cell r="D307" t="str">
            <v>MAURITIUS</v>
          </cell>
          <cell r="E307" t="str">
            <v>OTHER FINANCIAL INSTITUTIONS</v>
          </cell>
        </row>
        <row r="308">
          <cell r="A308" t="str">
            <v>500286</v>
          </cell>
          <cell r="B308" t="str">
            <v>ROSE HILL LEASE FINANCE LTD</v>
          </cell>
          <cell r="C308" t="str">
            <v>GBC1</v>
          </cell>
          <cell r="D308" t="str">
            <v>MAURITIUS</v>
          </cell>
          <cell r="E308" t="str">
            <v>OTHER FINANCIAL INSTITUTIONS</v>
          </cell>
        </row>
        <row r="309">
          <cell r="A309" t="str">
            <v>500287</v>
          </cell>
          <cell r="B309" t="str">
            <v>LILA INVESTMENTS LIMITED</v>
          </cell>
          <cell r="C309" t="str">
            <v>GBC1</v>
          </cell>
          <cell r="D309" t="str">
            <v>MAURITIUS</v>
          </cell>
          <cell r="E309" t="str">
            <v>OTHER FINANCIAL INSTITUTIONS</v>
          </cell>
        </row>
        <row r="310">
          <cell r="A310" t="str">
            <v>500288</v>
          </cell>
          <cell r="B310" t="str">
            <v>MR K PATEL &amp; MRS I PATEL</v>
          </cell>
          <cell r="C310" t="str">
            <v>P</v>
          </cell>
          <cell r="D310" t="str">
            <v>UNITED KINGDOM</v>
          </cell>
          <cell r="E310" t="str">
            <v>OTHER ADVANCES</v>
          </cell>
        </row>
        <row r="311">
          <cell r="A311" t="str">
            <v>500289</v>
          </cell>
          <cell r="B311" t="str">
            <v>FRONTFIN INSURANCE LIMITED PCC</v>
          </cell>
          <cell r="C311" t="str">
            <v>GBC1</v>
          </cell>
          <cell r="D311" t="str">
            <v>MAURITIUS</v>
          </cell>
          <cell r="E311" t="str">
            <v>OTHER FINANCIAL INSTITUTIONS</v>
          </cell>
        </row>
        <row r="312">
          <cell r="A312" t="str">
            <v>500290</v>
          </cell>
          <cell r="B312" t="str">
            <v>TELEKOMUNIKASI SELULAR FIN.LTD</v>
          </cell>
          <cell r="C312" t="str">
            <v>GBC1</v>
          </cell>
          <cell r="D312" t="str">
            <v>MAURITIUS</v>
          </cell>
          <cell r="E312" t="str">
            <v>OTHER FINANCIAL INSTITUTIONS</v>
          </cell>
        </row>
        <row r="313">
          <cell r="A313" t="str">
            <v>500291</v>
          </cell>
          <cell r="B313" t="str">
            <v>CORRIDOR II LTD</v>
          </cell>
          <cell r="C313" t="str">
            <v>GBC1</v>
          </cell>
          <cell r="D313" t="str">
            <v>MAURITIUS</v>
          </cell>
          <cell r="E313" t="str">
            <v>OTHER FINANCIAL INSTITUTIONS</v>
          </cell>
        </row>
        <row r="314">
          <cell r="A314" t="str">
            <v>500292</v>
          </cell>
          <cell r="B314" t="str">
            <v>LE CALORIE MAURITIUS LIMITED</v>
          </cell>
          <cell r="C314" t="str">
            <v>GBC1</v>
          </cell>
          <cell r="D314" t="str">
            <v>MAURITIUS</v>
          </cell>
          <cell r="E314" t="str">
            <v>OTHER FINANCIAL INSTITUTIONS</v>
          </cell>
        </row>
        <row r="315">
          <cell r="A315" t="str">
            <v>500293</v>
          </cell>
          <cell r="B315" t="str">
            <v>*KEY_ERR</v>
          </cell>
          <cell r="D315" t="str">
            <v>*KEY_ERR</v>
          </cell>
          <cell r="E315" t="str">
            <v>*KEY_ERR</v>
          </cell>
        </row>
        <row r="316">
          <cell r="A316" t="str">
            <v>500294</v>
          </cell>
          <cell r="B316" t="str">
            <v>ENHANCED INDEX FUNDS PCC</v>
          </cell>
          <cell r="C316" t="str">
            <v>GBC1</v>
          </cell>
          <cell r="D316" t="str">
            <v>MAURITIUS</v>
          </cell>
          <cell r="E316" t="str">
            <v>OTHER FINANCIAL INSTITUTIONS</v>
          </cell>
        </row>
        <row r="317">
          <cell r="A317" t="str">
            <v>500295</v>
          </cell>
          <cell r="B317" t="str">
            <v>MR JAVEED AMEEN</v>
          </cell>
          <cell r="C317" t="str">
            <v>P</v>
          </cell>
          <cell r="D317" t="str">
            <v>SOUTH AFRICA</v>
          </cell>
          <cell r="E317" t="str">
            <v>OTHER ADVANCES</v>
          </cell>
        </row>
        <row r="318">
          <cell r="A318" t="str">
            <v>500296</v>
          </cell>
          <cell r="B318" t="str">
            <v>MR DENNIS PEREIRA</v>
          </cell>
          <cell r="C318" t="str">
            <v>P</v>
          </cell>
          <cell r="D318" t="str">
            <v>SINGAPORE</v>
          </cell>
          <cell r="E318" t="str">
            <v>OTHER ADVANCES</v>
          </cell>
        </row>
        <row r="319">
          <cell r="A319" t="str">
            <v>500297</v>
          </cell>
          <cell r="B319" t="str">
            <v>TRINITY HOLDINGS LIMITED</v>
          </cell>
          <cell r="C319" t="str">
            <v>GBC1</v>
          </cell>
          <cell r="D319" t="str">
            <v>MAURITIUS</v>
          </cell>
          <cell r="E319" t="str">
            <v>OTHER FINANCIAL INSTITUTIONS</v>
          </cell>
        </row>
        <row r="320">
          <cell r="A320" t="str">
            <v>500298</v>
          </cell>
          <cell r="B320" t="str">
            <v>CONNECTCAPITAL FOLLOW-ON LTD</v>
          </cell>
          <cell r="C320" t="str">
            <v>GBC1</v>
          </cell>
          <cell r="D320" t="str">
            <v>MAURITIUS</v>
          </cell>
          <cell r="E320" t="str">
            <v>OTHER FINANCIAL INSTITUTIONS</v>
          </cell>
        </row>
        <row r="321">
          <cell r="A321" t="str">
            <v>500299</v>
          </cell>
          <cell r="B321" t="str">
            <v>MR PRADIP SHAH</v>
          </cell>
          <cell r="C321" t="str">
            <v>P</v>
          </cell>
          <cell r="D321" t="str">
            <v>INDIA</v>
          </cell>
          <cell r="E321" t="str">
            <v>OTHER ADVANCES</v>
          </cell>
        </row>
        <row r="322">
          <cell r="A322" t="str">
            <v>500300</v>
          </cell>
          <cell r="B322" t="str">
            <v>CKLB INTERNATIONAL MGMNT LTD</v>
          </cell>
          <cell r="C322" t="str">
            <v>M</v>
          </cell>
          <cell r="D322" t="str">
            <v>MAURITIUS</v>
          </cell>
          <cell r="E322" t="str">
            <v>OTHER FINANCIAL INSTITUTIONS</v>
          </cell>
        </row>
        <row r="323">
          <cell r="A323" t="str">
            <v>500301</v>
          </cell>
          <cell r="B323" t="str">
            <v>MR/MRS CRAIG &amp; NICOLA McKENZIE</v>
          </cell>
          <cell r="C323" t="str">
            <v>P</v>
          </cell>
          <cell r="D323" t="str">
            <v>MAURITIUS</v>
          </cell>
          <cell r="E323" t="str">
            <v>OTHER ADVANCES</v>
          </cell>
        </row>
        <row r="324">
          <cell r="A324" t="str">
            <v>500302</v>
          </cell>
          <cell r="B324" t="str">
            <v>REMY MAURITIUS HOLDINGS LTD</v>
          </cell>
          <cell r="C324" t="str">
            <v>GBC1</v>
          </cell>
          <cell r="D324" t="str">
            <v>MAURITIUS</v>
          </cell>
          <cell r="E324" t="str">
            <v>OTHER FINANCIAL INSTITUTIONS</v>
          </cell>
        </row>
        <row r="325">
          <cell r="A325" t="str">
            <v>500303</v>
          </cell>
          <cell r="B325" t="str">
            <v>LINSSEN TRADING MAURITIUS LTD</v>
          </cell>
          <cell r="C325" t="str">
            <v>GBC1</v>
          </cell>
          <cell r="D325" t="str">
            <v>MAURITIUS</v>
          </cell>
          <cell r="E325" t="str">
            <v>OTHER FINANCIAL INSTITUTIONS</v>
          </cell>
        </row>
        <row r="326">
          <cell r="A326" t="str">
            <v>500304</v>
          </cell>
          <cell r="B326" t="str">
            <v>MATTERHORN VENTURES/DYNAMIC EF</v>
          </cell>
          <cell r="C326" t="str">
            <v>GBC1</v>
          </cell>
          <cell r="D326" t="str">
            <v>MAURITIUS</v>
          </cell>
          <cell r="E326" t="str">
            <v>OTHER FINANCIAL INSTITUTIONS</v>
          </cell>
        </row>
        <row r="327">
          <cell r="A327" t="str">
            <v>500305</v>
          </cell>
          <cell r="B327" t="str">
            <v>MARIMAR HOLDINGS LTD</v>
          </cell>
          <cell r="C327" t="str">
            <v>GBC1</v>
          </cell>
          <cell r="D327" t="str">
            <v>MAURITIUS</v>
          </cell>
          <cell r="E327" t="str">
            <v>OTHER FINANCIAL INSTITUTIONS</v>
          </cell>
        </row>
        <row r="328">
          <cell r="A328" t="str">
            <v>500306</v>
          </cell>
          <cell r="B328" t="str">
            <v>*KEY_ERR</v>
          </cell>
          <cell r="D328" t="str">
            <v>*KEY_ERR</v>
          </cell>
          <cell r="E328" t="str">
            <v>*KEY_ERR</v>
          </cell>
        </row>
        <row r="329">
          <cell r="A329" t="str">
            <v>500307</v>
          </cell>
          <cell r="B329" t="str">
            <v>*KEY_ERR</v>
          </cell>
          <cell r="D329" t="str">
            <v>*KEY_ERR</v>
          </cell>
          <cell r="E329" t="str">
            <v>*KEY_ERR</v>
          </cell>
        </row>
        <row r="330">
          <cell r="A330" t="str">
            <v>500308</v>
          </cell>
          <cell r="B330" t="str">
            <v>METAPHOR HOLDING COMPANY</v>
          </cell>
          <cell r="C330" t="str">
            <v>GBC2</v>
          </cell>
          <cell r="D330" t="str">
            <v>MAURITIUS</v>
          </cell>
          <cell r="E330" t="str">
            <v>OTHER FINANCIAL INSTITUTIONS</v>
          </cell>
        </row>
        <row r="331">
          <cell r="A331" t="str">
            <v>500309</v>
          </cell>
          <cell r="B331" t="str">
            <v>*KEY_ERR</v>
          </cell>
          <cell r="D331" t="str">
            <v>*KEY_ERR</v>
          </cell>
          <cell r="E331" t="str">
            <v>*KEY_ERR</v>
          </cell>
        </row>
        <row r="332">
          <cell r="A332" t="str">
            <v>500310</v>
          </cell>
          <cell r="B332" t="str">
            <v>METAPHOR INVESTMENT COMPANY</v>
          </cell>
          <cell r="C332" t="str">
            <v>GBC1</v>
          </cell>
          <cell r="D332" t="str">
            <v>MAURITIUS</v>
          </cell>
          <cell r="E332" t="str">
            <v>OTHER FINANCIAL INSTITUTIONS</v>
          </cell>
        </row>
        <row r="333">
          <cell r="A333" t="str">
            <v>500311</v>
          </cell>
          <cell r="B333" t="str">
            <v>CKLB INTERNATIONAL TRUSTEES LT</v>
          </cell>
          <cell r="C333" t="str">
            <v>GBC1</v>
          </cell>
          <cell r="D333" t="str">
            <v>MAURITIUS</v>
          </cell>
          <cell r="E333" t="str">
            <v>OTHER FINANCIAL INSTITUTIONS</v>
          </cell>
        </row>
        <row r="334">
          <cell r="A334" t="str">
            <v>500312</v>
          </cell>
          <cell r="B334" t="str">
            <v>MRS BILKISS MOORAD</v>
          </cell>
          <cell r="C334" t="str">
            <v>P</v>
          </cell>
          <cell r="D334" t="str">
            <v>BOTSWANA</v>
          </cell>
          <cell r="E334" t="str">
            <v>OTHER ADVANCES</v>
          </cell>
        </row>
        <row r="335">
          <cell r="A335" t="str">
            <v>500313</v>
          </cell>
          <cell r="B335" t="str">
            <v>CAPITAL AFRICA WORLDWIDE LTD</v>
          </cell>
          <cell r="C335" t="str">
            <v>GBC1</v>
          </cell>
          <cell r="D335" t="str">
            <v>MAURITIUS</v>
          </cell>
          <cell r="E335" t="str">
            <v>OTHER FINANCIAL INSTITUTIONS</v>
          </cell>
        </row>
        <row r="336">
          <cell r="A336" t="str">
            <v>500314</v>
          </cell>
          <cell r="B336" t="str">
            <v>SNBDC LIMITED</v>
          </cell>
          <cell r="C336" t="str">
            <v>GBC1</v>
          </cell>
          <cell r="D336" t="str">
            <v>MAURITIUS</v>
          </cell>
          <cell r="E336" t="str">
            <v>OTHER FINANCIAL INSTITUTIONS</v>
          </cell>
        </row>
        <row r="337">
          <cell r="A337" t="str">
            <v>500315</v>
          </cell>
          <cell r="B337" t="str">
            <v>GLOBAL GOODRICH CONTROL S.H LT</v>
          </cell>
          <cell r="C337" t="str">
            <v>GBC1</v>
          </cell>
          <cell r="D337" t="str">
            <v>MAURITIUS</v>
          </cell>
          <cell r="E337" t="str">
            <v>OTHER FINANCIAL INSTITUTIONS</v>
          </cell>
        </row>
        <row r="338">
          <cell r="A338" t="str">
            <v>500316</v>
          </cell>
          <cell r="B338" t="str">
            <v>MASCAREIGNES I ENGINEERING LTD</v>
          </cell>
          <cell r="C338" t="str">
            <v>GBC2</v>
          </cell>
          <cell r="D338" t="str">
            <v>MAURITIUS</v>
          </cell>
          <cell r="E338" t="str">
            <v>OTHER FINANCIAL INSTITUTIONS</v>
          </cell>
        </row>
        <row r="339">
          <cell r="A339" t="str">
            <v>500317</v>
          </cell>
          <cell r="B339" t="str">
            <v>*KEY_ERR</v>
          </cell>
          <cell r="D339" t="str">
            <v>*KEY_ERR</v>
          </cell>
          <cell r="E339" t="str">
            <v>*KEY_ERR</v>
          </cell>
        </row>
        <row r="340">
          <cell r="A340" t="str">
            <v>500318</v>
          </cell>
          <cell r="B340" t="str">
            <v>*KEY_ERR</v>
          </cell>
          <cell r="D340" t="str">
            <v>*KEY_ERR</v>
          </cell>
          <cell r="E340" t="str">
            <v>*KEY_ERR</v>
          </cell>
        </row>
        <row r="341">
          <cell r="A341" t="str">
            <v>500319</v>
          </cell>
          <cell r="B341" t="str">
            <v>FIRST DATA(MTIUS)HLDG CO.</v>
          </cell>
          <cell r="C341" t="str">
            <v>GBC1</v>
          </cell>
          <cell r="D341" t="str">
            <v>MAURITIUS</v>
          </cell>
          <cell r="E341" t="str">
            <v>OTHER FINANCIAL INSTITUTIONS</v>
          </cell>
        </row>
        <row r="342">
          <cell r="A342" t="str">
            <v>500320</v>
          </cell>
          <cell r="B342" t="str">
            <v>BROUGHTON INVESTMENTS LTD</v>
          </cell>
          <cell r="C342" t="str">
            <v>GBC1</v>
          </cell>
          <cell r="D342" t="str">
            <v>MAURITIUS</v>
          </cell>
          <cell r="E342" t="str">
            <v>OTHER FINANCIAL INSTITUTIONS</v>
          </cell>
        </row>
        <row r="343">
          <cell r="A343" t="str">
            <v>500321</v>
          </cell>
          <cell r="B343" t="str">
            <v>*KEY_ERR</v>
          </cell>
          <cell r="D343" t="str">
            <v>*KEY_ERR</v>
          </cell>
          <cell r="E343" t="str">
            <v>*KEY_ERR</v>
          </cell>
        </row>
        <row r="344">
          <cell r="A344" t="str">
            <v>500322</v>
          </cell>
          <cell r="B344" t="str">
            <v>TMS GROUP LTD</v>
          </cell>
          <cell r="C344" t="str">
            <v>GBC1</v>
          </cell>
          <cell r="D344" t="str">
            <v>MAURITIUS</v>
          </cell>
          <cell r="E344" t="str">
            <v>OTHER FINANCIAL INSTITUTIONS</v>
          </cell>
        </row>
        <row r="345">
          <cell r="A345" t="str">
            <v>500323</v>
          </cell>
          <cell r="B345" t="str">
            <v>MRS MUNIRA MAHOMED</v>
          </cell>
          <cell r="C345" t="str">
            <v>P</v>
          </cell>
          <cell r="D345" t="str">
            <v>BOTSWANA</v>
          </cell>
          <cell r="E345" t="str">
            <v>OTHER ADVANCES</v>
          </cell>
        </row>
        <row r="346">
          <cell r="A346" t="str">
            <v>500324</v>
          </cell>
          <cell r="B346" t="str">
            <v>BL TRSUTEES (MAURITIUS) LTD</v>
          </cell>
          <cell r="C346" t="str">
            <v>GBC1</v>
          </cell>
          <cell r="D346" t="str">
            <v>MAURITIUS</v>
          </cell>
          <cell r="E346" t="str">
            <v>OTHER FINANCIAL INSTITUTIONS</v>
          </cell>
        </row>
        <row r="347">
          <cell r="A347" t="str">
            <v>500325</v>
          </cell>
          <cell r="B347" t="str">
            <v>TRIPLE M INVESTMENTS LTD</v>
          </cell>
          <cell r="C347" t="str">
            <v>GBC1</v>
          </cell>
          <cell r="D347" t="str">
            <v>MAURITIUS</v>
          </cell>
          <cell r="E347" t="str">
            <v>OTHER FINANCIAL INSTITUTIONS</v>
          </cell>
        </row>
        <row r="348">
          <cell r="A348" t="str">
            <v>500326</v>
          </cell>
          <cell r="B348" t="str">
            <v>ZODIAC ADV AND CONS SERVICES</v>
          </cell>
          <cell r="C348" t="str">
            <v>F</v>
          </cell>
          <cell r="D348" t="str">
            <v>BRITISH VIRGIN ISLANDS</v>
          </cell>
          <cell r="E348" t="str">
            <v>OTHER FINANCIAL INSTITUTIONS</v>
          </cell>
        </row>
        <row r="349">
          <cell r="A349" t="str">
            <v>500327</v>
          </cell>
          <cell r="B349" t="str">
            <v>QUAN CONSULT LTD</v>
          </cell>
          <cell r="C349" t="str">
            <v>GBC2</v>
          </cell>
          <cell r="D349" t="str">
            <v>MAURITIUS</v>
          </cell>
          <cell r="E349" t="str">
            <v>OTHER FINANCIAL INSTITUTIONS</v>
          </cell>
        </row>
        <row r="350">
          <cell r="A350" t="str">
            <v>500328</v>
          </cell>
          <cell r="B350" t="str">
            <v>G &amp; C CORPORATION</v>
          </cell>
          <cell r="C350" t="str">
            <v>GBC1</v>
          </cell>
          <cell r="D350" t="str">
            <v>MAURITIUS</v>
          </cell>
          <cell r="E350" t="str">
            <v>OTHER FINANCIAL INSTITUTIONS</v>
          </cell>
        </row>
        <row r="351">
          <cell r="A351" t="str">
            <v>500329</v>
          </cell>
          <cell r="B351" t="str">
            <v>ANSET AFRICA LTD</v>
          </cell>
          <cell r="D351" t="str">
            <v>Coding Error</v>
          </cell>
          <cell r="E351" t="str">
            <v>Coding Error</v>
          </cell>
        </row>
        <row r="352">
          <cell r="A352" t="str">
            <v>500330</v>
          </cell>
          <cell r="B352" t="str">
            <v>LUMINOR INSURANCE SETTLEMENT</v>
          </cell>
          <cell r="C352" t="str">
            <v>OT</v>
          </cell>
          <cell r="D352" t="str">
            <v>MAURITIUS</v>
          </cell>
          <cell r="E352" t="str">
            <v>OTHER FINANCIAL INSTITUTIONS</v>
          </cell>
        </row>
        <row r="353">
          <cell r="A353" t="str">
            <v>500331</v>
          </cell>
          <cell r="B353" t="str">
            <v>*KEY_ERR</v>
          </cell>
          <cell r="D353" t="str">
            <v>*KEY_ERR</v>
          </cell>
          <cell r="E353" t="str">
            <v>*KEY_ERR</v>
          </cell>
        </row>
        <row r="354">
          <cell r="A354" t="str">
            <v>500332</v>
          </cell>
          <cell r="B354" t="str">
            <v>*KEY_ERR</v>
          </cell>
          <cell r="D354" t="str">
            <v>*KEY_ERR</v>
          </cell>
          <cell r="E354" t="str">
            <v>*KEY_ERR</v>
          </cell>
        </row>
        <row r="355">
          <cell r="A355" t="str">
            <v>500333</v>
          </cell>
          <cell r="B355" t="str">
            <v>*KEY_ERR</v>
          </cell>
          <cell r="D355" t="str">
            <v>*KEY_ERR</v>
          </cell>
          <cell r="E355" t="str">
            <v>*KEY_ERR</v>
          </cell>
        </row>
        <row r="356">
          <cell r="A356" t="str">
            <v>500334</v>
          </cell>
          <cell r="B356" t="str">
            <v>METAL PACKAGING CO LIMITED</v>
          </cell>
          <cell r="C356" t="str">
            <v>L</v>
          </cell>
          <cell r="D356" t="str">
            <v>MAURITIUS</v>
          </cell>
          <cell r="E356" t="str">
            <v>OTHER FINANCIAL INSTITUTIONS</v>
          </cell>
        </row>
        <row r="357">
          <cell r="A357" t="str">
            <v>500335</v>
          </cell>
          <cell r="B357" t="str">
            <v>CAMBRIDGE SERVICES LTD</v>
          </cell>
          <cell r="C357" t="str">
            <v>GBC2</v>
          </cell>
          <cell r="D357" t="str">
            <v>MAURITIUS</v>
          </cell>
          <cell r="E357" t="str">
            <v>OTHER FINANCIAL INSTITUTIONS</v>
          </cell>
        </row>
        <row r="358">
          <cell r="A358" t="str">
            <v>500336</v>
          </cell>
          <cell r="B358" t="str">
            <v>XATON LIMITED</v>
          </cell>
          <cell r="C358" t="str">
            <v>GBC1</v>
          </cell>
          <cell r="D358" t="str">
            <v>MAURITIUS</v>
          </cell>
          <cell r="E358" t="str">
            <v>OTHER FINANCIAL INSTITUTIONS</v>
          </cell>
        </row>
        <row r="359">
          <cell r="A359" t="str">
            <v>500337</v>
          </cell>
          <cell r="B359" t="str">
            <v>*KEY_ERR</v>
          </cell>
          <cell r="D359" t="str">
            <v>*KEY_ERR</v>
          </cell>
          <cell r="E359" t="str">
            <v>*KEY_ERR</v>
          </cell>
        </row>
        <row r="360">
          <cell r="A360" t="str">
            <v>500338</v>
          </cell>
          <cell r="B360" t="str">
            <v>*KEY_ERR</v>
          </cell>
          <cell r="D360" t="str">
            <v>*KEY_ERR</v>
          </cell>
          <cell r="E360" t="str">
            <v>*KEY_ERR</v>
          </cell>
        </row>
        <row r="361">
          <cell r="A361" t="str">
            <v>500339</v>
          </cell>
          <cell r="B361" t="str">
            <v>MR STEPHEN AND MRS K.PETERS</v>
          </cell>
          <cell r="C361" t="str">
            <v>P</v>
          </cell>
          <cell r="D361" t="str">
            <v>SOUTH AFRICA</v>
          </cell>
          <cell r="E361" t="str">
            <v>OTHER ADVANCES</v>
          </cell>
        </row>
        <row r="362">
          <cell r="A362" t="str">
            <v>500340</v>
          </cell>
          <cell r="B362" t="str">
            <v>GLENCORE COAL(MTIUS)LIMITED</v>
          </cell>
          <cell r="C362" t="str">
            <v>GBC1</v>
          </cell>
          <cell r="D362" t="str">
            <v>MAURITIUS</v>
          </cell>
          <cell r="E362" t="str">
            <v>OTHER FINANCIAL INSTITUTIONS</v>
          </cell>
        </row>
        <row r="363">
          <cell r="A363" t="str">
            <v>500341</v>
          </cell>
          <cell r="B363" t="str">
            <v>HERTLEY BRENT INTERNATIONAL</v>
          </cell>
          <cell r="C363" t="str">
            <v>GBC2</v>
          </cell>
          <cell r="D363" t="str">
            <v>MAURITIUS</v>
          </cell>
          <cell r="E363" t="str">
            <v>OTHER FINANCIAL INSTITUTIONS</v>
          </cell>
        </row>
        <row r="364">
          <cell r="A364" t="str">
            <v>500342</v>
          </cell>
          <cell r="B364" t="str">
            <v>CROY MANAGEMENT LIMITED</v>
          </cell>
          <cell r="C364" t="str">
            <v>GBC2</v>
          </cell>
          <cell r="D364" t="str">
            <v>MAURITIUS</v>
          </cell>
          <cell r="E364" t="str">
            <v>OTHER FINANCIAL INSTITUTIONS</v>
          </cell>
        </row>
        <row r="365">
          <cell r="A365" t="str">
            <v>500343</v>
          </cell>
          <cell r="B365" t="str">
            <v>DINARD TRUSTEES LIMITED</v>
          </cell>
          <cell r="C365" t="str">
            <v>GBC1</v>
          </cell>
          <cell r="D365" t="str">
            <v>MAURITIUS</v>
          </cell>
          <cell r="E365" t="str">
            <v>OTHER FINANCIAL INSTITUTIONS</v>
          </cell>
        </row>
        <row r="366">
          <cell r="A366" t="str">
            <v>500344</v>
          </cell>
          <cell r="B366" t="str">
            <v>STEWARDS (INTERNATIONAL) LTD</v>
          </cell>
          <cell r="C366" t="str">
            <v>GBC1</v>
          </cell>
          <cell r="D366" t="str">
            <v>MAURITIUS</v>
          </cell>
          <cell r="E366" t="str">
            <v>OTHER FINANCIAL INSTITUTIONS</v>
          </cell>
        </row>
        <row r="367">
          <cell r="A367" t="str">
            <v>500345</v>
          </cell>
          <cell r="B367" t="str">
            <v>INDIAN &amp; PACIFIC OCEANS F.T LT</v>
          </cell>
          <cell r="C367" t="str">
            <v>GBC2</v>
          </cell>
          <cell r="D367" t="str">
            <v>MAURITIUS</v>
          </cell>
          <cell r="E367" t="str">
            <v>OTHER FINANCIAL INSTITUTIONS</v>
          </cell>
        </row>
        <row r="368">
          <cell r="A368" t="str">
            <v>500346</v>
          </cell>
          <cell r="B368" t="str">
            <v>MR M AND MRS J HORNBY</v>
          </cell>
          <cell r="C368" t="str">
            <v>P</v>
          </cell>
          <cell r="D368" t="str">
            <v>SOUTH AFRICA</v>
          </cell>
          <cell r="E368" t="str">
            <v>OTHER ADVANCES</v>
          </cell>
        </row>
        <row r="369">
          <cell r="A369" t="str">
            <v>500347</v>
          </cell>
          <cell r="B369" t="str">
            <v>MIC 1 LIMITED</v>
          </cell>
          <cell r="C369" t="str">
            <v>GBC2</v>
          </cell>
          <cell r="D369" t="str">
            <v>MAURITIUS</v>
          </cell>
          <cell r="E369" t="str">
            <v>OTHER FINANCIAL INSTITUTIONS</v>
          </cell>
        </row>
        <row r="370">
          <cell r="A370" t="str">
            <v>500348</v>
          </cell>
          <cell r="B370" t="str">
            <v>PEG LIMITED</v>
          </cell>
          <cell r="C370" t="str">
            <v>GBC2</v>
          </cell>
          <cell r="D370" t="str">
            <v>MAURITIUS</v>
          </cell>
          <cell r="E370" t="str">
            <v>OTHER FINANCIAL INSTITUTIONS</v>
          </cell>
        </row>
        <row r="371">
          <cell r="A371" t="str">
            <v>500349</v>
          </cell>
          <cell r="B371" t="str">
            <v>MR R.C &amp; MRS MAXINE A.WICKS</v>
          </cell>
          <cell r="C371" t="str">
            <v>P</v>
          </cell>
          <cell r="D371" t="str">
            <v>SOUTH AFRICA</v>
          </cell>
          <cell r="E371" t="str">
            <v>OTHER ADVANCES</v>
          </cell>
        </row>
        <row r="372">
          <cell r="A372" t="str">
            <v>500350</v>
          </cell>
          <cell r="B372" t="str">
            <v>MR R M AND MRS K A JAMIESON</v>
          </cell>
          <cell r="C372" t="str">
            <v>P</v>
          </cell>
          <cell r="D372" t="str">
            <v>EIRE</v>
          </cell>
          <cell r="E372" t="str">
            <v>OTHER ADVANCES</v>
          </cell>
        </row>
        <row r="373">
          <cell r="A373" t="str">
            <v>500351</v>
          </cell>
          <cell r="B373" t="str">
            <v>GAP HOLDINGS PLC</v>
          </cell>
          <cell r="C373" t="str">
            <v>F</v>
          </cell>
          <cell r="D373" t="str">
            <v>BRITISH VIRGIN ISLANDS</v>
          </cell>
          <cell r="E373" t="str">
            <v>OTHER FINANCIAL INSTITUTIONS</v>
          </cell>
        </row>
        <row r="374">
          <cell r="A374" t="str">
            <v>500352</v>
          </cell>
          <cell r="B374" t="str">
            <v>STEWARDS (INTL) LTD-CLIENTS'AC</v>
          </cell>
          <cell r="C374" t="str">
            <v>GBC1</v>
          </cell>
          <cell r="D374" t="str">
            <v>Coding Error</v>
          </cell>
          <cell r="E374" t="str">
            <v>Coding Error</v>
          </cell>
        </row>
        <row r="375">
          <cell r="A375" t="str">
            <v>500353</v>
          </cell>
          <cell r="B375" t="str">
            <v>*KEY_ERR</v>
          </cell>
          <cell r="D375" t="str">
            <v>*KEY_ERR</v>
          </cell>
          <cell r="E375" t="str">
            <v>*KEY_ERR</v>
          </cell>
        </row>
        <row r="376">
          <cell r="A376" t="str">
            <v>500354</v>
          </cell>
          <cell r="B376" t="str">
            <v>MIC 3 LIMITED</v>
          </cell>
          <cell r="C376" t="str">
            <v>GBC2</v>
          </cell>
          <cell r="D376" t="str">
            <v>MAURITIUS</v>
          </cell>
          <cell r="E376" t="str">
            <v>OTHER FINANCIAL INSTITUTIONS</v>
          </cell>
        </row>
        <row r="377">
          <cell r="A377" t="str">
            <v>500355</v>
          </cell>
          <cell r="B377" t="str">
            <v>MRS VALERIE DAWN METCALFE</v>
          </cell>
          <cell r="C377" t="str">
            <v>P</v>
          </cell>
          <cell r="D377" t="str">
            <v>SOUTH AFRICA</v>
          </cell>
          <cell r="E377" t="str">
            <v>OTHER ADVANCES</v>
          </cell>
        </row>
        <row r="378">
          <cell r="A378" t="str">
            <v>500356</v>
          </cell>
          <cell r="B378" t="str">
            <v>MIC 4 LIMITED</v>
          </cell>
          <cell r="C378" t="str">
            <v>GBC2</v>
          </cell>
          <cell r="D378" t="str">
            <v>MAURITIUS</v>
          </cell>
          <cell r="E378" t="str">
            <v>OTHER FINANCIAL INSTITUTIONS</v>
          </cell>
        </row>
        <row r="379">
          <cell r="A379" t="str">
            <v>500357</v>
          </cell>
          <cell r="B379" t="str">
            <v>MIC 5 LIMITED</v>
          </cell>
          <cell r="C379" t="str">
            <v>GBC2</v>
          </cell>
          <cell r="D379" t="str">
            <v>MAURITIUS</v>
          </cell>
          <cell r="E379" t="str">
            <v>OTHER FINANCIAL INSTITUTIONS</v>
          </cell>
        </row>
        <row r="380">
          <cell r="A380" t="str">
            <v>500358</v>
          </cell>
          <cell r="B380" t="str">
            <v>MIC 2 LIMITED</v>
          </cell>
          <cell r="C380" t="str">
            <v>GBC2</v>
          </cell>
          <cell r="D380" t="str">
            <v>MAURITIUS</v>
          </cell>
          <cell r="E380" t="str">
            <v>OTHER FINANCIAL INSTITUTIONS</v>
          </cell>
        </row>
        <row r="381">
          <cell r="A381" t="str">
            <v>500359</v>
          </cell>
          <cell r="B381" t="str">
            <v>MIC 9 LIMITED</v>
          </cell>
          <cell r="C381" t="str">
            <v>GBC2</v>
          </cell>
          <cell r="D381" t="str">
            <v>MAURITIUS</v>
          </cell>
          <cell r="E381" t="str">
            <v>OTHER FINANCIAL INSTITUTIONS</v>
          </cell>
        </row>
        <row r="382">
          <cell r="A382" t="str">
            <v>500360</v>
          </cell>
          <cell r="B382" t="str">
            <v>BL TRUSTEES (MAURITIUS) LTD</v>
          </cell>
          <cell r="C382" t="str">
            <v>GBC1</v>
          </cell>
          <cell r="D382" t="str">
            <v>MAURITIUS</v>
          </cell>
          <cell r="E382" t="str">
            <v>OTHER FINANCIAL INSTITUTIONS</v>
          </cell>
        </row>
        <row r="383">
          <cell r="A383" t="str">
            <v>500361</v>
          </cell>
          <cell r="B383" t="str">
            <v>*KEY_ERR</v>
          </cell>
          <cell r="D383" t="str">
            <v>*KEY_ERR</v>
          </cell>
          <cell r="E383" t="str">
            <v>*KEY_ERR</v>
          </cell>
        </row>
        <row r="384">
          <cell r="A384" t="str">
            <v>500362</v>
          </cell>
          <cell r="B384" t="str">
            <v>M/S HUINCK DOMINIQUE A.K</v>
          </cell>
          <cell r="C384" t="str">
            <v>P</v>
          </cell>
          <cell r="D384" t="str">
            <v>NETHERLANDS</v>
          </cell>
          <cell r="E384" t="str">
            <v>OTHER ADVANCES</v>
          </cell>
        </row>
        <row r="385">
          <cell r="A385" t="str">
            <v>500363</v>
          </cell>
          <cell r="B385" t="str">
            <v>MR HUINCK VINCENT W.LODEWIJK</v>
          </cell>
          <cell r="C385" t="str">
            <v>P</v>
          </cell>
          <cell r="D385" t="str">
            <v>NETHERLANDS</v>
          </cell>
          <cell r="E385" t="str">
            <v>OTHER ADVANCES</v>
          </cell>
        </row>
        <row r="386">
          <cell r="A386" t="str">
            <v>500364</v>
          </cell>
          <cell r="B386" t="str">
            <v>THE LAETANS CORPORATION</v>
          </cell>
          <cell r="D386" t="str">
            <v>MAURITIUS</v>
          </cell>
          <cell r="E386" t="str">
            <v>OTHER FINANCIAL INSTITUTIONS</v>
          </cell>
        </row>
        <row r="387">
          <cell r="A387" t="str">
            <v>500365</v>
          </cell>
          <cell r="B387" t="str">
            <v>*KEY_ERR</v>
          </cell>
          <cell r="D387" t="str">
            <v>*KEY_ERR</v>
          </cell>
          <cell r="E387" t="str">
            <v>*KEY_ERR</v>
          </cell>
        </row>
        <row r="388">
          <cell r="A388" t="str">
            <v>500366</v>
          </cell>
          <cell r="B388" t="str">
            <v>ITL TTEE FOR THE MTIUS WATER T</v>
          </cell>
          <cell r="C388" t="str">
            <v>OT</v>
          </cell>
          <cell r="D388" t="str">
            <v>MAURITIUS</v>
          </cell>
          <cell r="E388" t="str">
            <v>OTHER FINANCIAL INSTITUTIONS</v>
          </cell>
        </row>
        <row r="389">
          <cell r="A389" t="str">
            <v>500367</v>
          </cell>
          <cell r="B389" t="str">
            <v>FT CAPITAL LIMITED</v>
          </cell>
          <cell r="C389" t="str">
            <v>GBC1</v>
          </cell>
          <cell r="D389" t="str">
            <v>MAURITIUS</v>
          </cell>
          <cell r="E389" t="str">
            <v>OTHER FINANCIAL INSTITUTIONS</v>
          </cell>
        </row>
        <row r="390">
          <cell r="A390" t="str">
            <v>500368</v>
          </cell>
          <cell r="B390" t="str">
            <v>FEDERAL TRUST(MAURITIUS)LTD</v>
          </cell>
          <cell r="C390" t="str">
            <v>M</v>
          </cell>
          <cell r="D390" t="str">
            <v>MAURITIUS</v>
          </cell>
          <cell r="E390" t="str">
            <v>OTHER FINANCIAL INSTITUTIONS</v>
          </cell>
        </row>
        <row r="391">
          <cell r="A391" t="str">
            <v>500369</v>
          </cell>
          <cell r="B391" t="str">
            <v>*KEY_ERR</v>
          </cell>
          <cell r="D391" t="str">
            <v>*KEY_ERR</v>
          </cell>
          <cell r="E391" t="str">
            <v>*KEY_ERR</v>
          </cell>
        </row>
        <row r="392">
          <cell r="A392" t="str">
            <v>500370</v>
          </cell>
          <cell r="B392" t="str">
            <v>MR HUINCK PHILIPPE H.JAN</v>
          </cell>
          <cell r="C392" t="str">
            <v>P</v>
          </cell>
          <cell r="D392" t="str">
            <v>SINGAPORE</v>
          </cell>
          <cell r="E392" t="str">
            <v>OTHER ADVANCES</v>
          </cell>
        </row>
        <row r="393">
          <cell r="A393" t="str">
            <v>500371</v>
          </cell>
          <cell r="B393" t="str">
            <v>MICHAEL MOORS SETTLEMENT</v>
          </cell>
          <cell r="C393" t="str">
            <v>OT</v>
          </cell>
          <cell r="D393" t="str">
            <v>MAURITIUS</v>
          </cell>
          <cell r="E393" t="str">
            <v>OTHER FINANCIAL INSTITUTIONS</v>
          </cell>
        </row>
        <row r="394">
          <cell r="A394" t="str">
            <v>500372</v>
          </cell>
          <cell r="B394" t="str">
            <v>SHINGI  INVESTMENTS</v>
          </cell>
          <cell r="C394" t="str">
            <v>GBC2</v>
          </cell>
          <cell r="D394" t="str">
            <v>MAURITIUS</v>
          </cell>
          <cell r="E394" t="str">
            <v>OTHER FINANCIAL INSTITUTIONS</v>
          </cell>
        </row>
        <row r="395">
          <cell r="A395" t="str">
            <v>500373</v>
          </cell>
          <cell r="B395" t="str">
            <v>PAKALY INVESTMENTS LIMITED</v>
          </cell>
          <cell r="D395" t="str">
            <v>MAURITIUS</v>
          </cell>
          <cell r="E395" t="str">
            <v>OTHER FINANCIAL INSTITUTIONS</v>
          </cell>
        </row>
        <row r="396">
          <cell r="A396" t="str">
            <v>500374</v>
          </cell>
          <cell r="B396" t="str">
            <v>FEDERAL FIN.(MTIUS)LTD-ESCROW</v>
          </cell>
          <cell r="C396" t="str">
            <v>GBC1</v>
          </cell>
          <cell r="D396" t="str">
            <v>MAURITIUS</v>
          </cell>
          <cell r="E396" t="str">
            <v>OTHER FINANCIAL INSTITUTIONS</v>
          </cell>
        </row>
        <row r="397">
          <cell r="A397" t="str">
            <v>500375</v>
          </cell>
          <cell r="B397" t="str">
            <v>DR LEON ALEXANDRE &amp; MRS DUMAS</v>
          </cell>
          <cell r="C397" t="str">
            <v>P</v>
          </cell>
          <cell r="D397" t="str">
            <v>SOUTH AFRICA</v>
          </cell>
          <cell r="E397" t="str">
            <v>OTHER ADVANCES</v>
          </cell>
        </row>
        <row r="398">
          <cell r="A398" t="str">
            <v>500376</v>
          </cell>
          <cell r="B398" t="str">
            <v>LUDOCA LIMITED</v>
          </cell>
          <cell r="C398" t="str">
            <v>GBC1</v>
          </cell>
          <cell r="D398" t="str">
            <v>MAURITIUS</v>
          </cell>
          <cell r="E398" t="str">
            <v>OTHER FINANCIAL INSTITUTIONS</v>
          </cell>
        </row>
        <row r="399">
          <cell r="A399" t="str">
            <v>500377</v>
          </cell>
          <cell r="B399" t="str">
            <v>CIEL DE CHINE LTD</v>
          </cell>
          <cell r="C399" t="str">
            <v>GBC2</v>
          </cell>
          <cell r="D399" t="str">
            <v>MAURITIUS</v>
          </cell>
          <cell r="E399" t="str">
            <v>OTHER FINANCIAL INSTITUTIONS</v>
          </cell>
        </row>
        <row r="400">
          <cell r="A400" t="str">
            <v>500378</v>
          </cell>
          <cell r="B400" t="str">
            <v>FLEXIBREAKS INL(HOLDINGS)LTD</v>
          </cell>
          <cell r="C400" t="str">
            <v>GBC2</v>
          </cell>
          <cell r="D400" t="str">
            <v>MAURITIUS</v>
          </cell>
          <cell r="E400" t="str">
            <v>OTHER FINANCIAL INSTITUTIONS</v>
          </cell>
        </row>
        <row r="401">
          <cell r="A401" t="str">
            <v>500379</v>
          </cell>
          <cell r="B401" t="str">
            <v>STEWART INTL (HOLDINGS)LTD</v>
          </cell>
          <cell r="C401" t="str">
            <v>GBC2</v>
          </cell>
          <cell r="D401" t="str">
            <v>MAURITIUS</v>
          </cell>
          <cell r="E401" t="str">
            <v>OTHER FINANCIAL INSTITUTIONS</v>
          </cell>
        </row>
        <row r="402">
          <cell r="A402" t="str">
            <v>500380</v>
          </cell>
          <cell r="B402" t="str">
            <v>ART CONSULTANTS LIMITED.</v>
          </cell>
          <cell r="C402" t="str">
            <v>GBC2</v>
          </cell>
          <cell r="D402" t="str">
            <v>MAURITIUS</v>
          </cell>
          <cell r="E402" t="str">
            <v>OTHER FINANCIAL INSTITUTIONS</v>
          </cell>
        </row>
        <row r="403">
          <cell r="A403" t="str">
            <v>500381</v>
          </cell>
          <cell r="B403" t="str">
            <v>WYDAH INTERNATIONAL INV. LTD</v>
          </cell>
          <cell r="C403" t="str">
            <v>GBC2</v>
          </cell>
          <cell r="D403" t="str">
            <v>MAURITIUS</v>
          </cell>
          <cell r="E403" t="str">
            <v>OTHER FINANCIAL INSTITUTIONS</v>
          </cell>
        </row>
        <row r="404">
          <cell r="A404" t="str">
            <v>500382</v>
          </cell>
          <cell r="B404" t="str">
            <v>*KEY_ERR</v>
          </cell>
          <cell r="D404" t="str">
            <v>*KEY_ERR</v>
          </cell>
          <cell r="E404" t="str">
            <v>*KEY_ERR</v>
          </cell>
        </row>
        <row r="405">
          <cell r="A405" t="str">
            <v>500383</v>
          </cell>
          <cell r="B405" t="str">
            <v>MR HARRY BENTEL</v>
          </cell>
          <cell r="C405" t="str">
            <v>P</v>
          </cell>
          <cell r="D405" t="str">
            <v>SOUTH AFRICA</v>
          </cell>
          <cell r="E405" t="str">
            <v>OTHER ADVANCES</v>
          </cell>
        </row>
        <row r="406">
          <cell r="A406" t="str">
            <v>500384</v>
          </cell>
          <cell r="B406" t="str">
            <v>*KEY_ERR</v>
          </cell>
          <cell r="D406" t="str">
            <v>*KEY_ERR</v>
          </cell>
          <cell r="E406" t="str">
            <v>*KEY_ERR</v>
          </cell>
        </row>
        <row r="407">
          <cell r="A407" t="str">
            <v>500385</v>
          </cell>
          <cell r="B407" t="str">
            <v>MIC 6 LIMITED</v>
          </cell>
          <cell r="C407" t="str">
            <v>GBc2</v>
          </cell>
          <cell r="D407" t="str">
            <v>MAURITIUS</v>
          </cell>
          <cell r="E407" t="str">
            <v>OTHER FINANCIAL INSTITUTIONS</v>
          </cell>
        </row>
        <row r="408">
          <cell r="A408" t="str">
            <v>500386</v>
          </cell>
          <cell r="B408" t="str">
            <v>LUCRE INTL TRUSTEE-INCOME AC</v>
          </cell>
          <cell r="C408" t="str">
            <v>M</v>
          </cell>
          <cell r="D408" t="str">
            <v>MAURITIUS</v>
          </cell>
          <cell r="E408" t="str">
            <v>OTHER FINANCIAL INSTITUTIONS</v>
          </cell>
        </row>
        <row r="409">
          <cell r="A409" t="str">
            <v>500387</v>
          </cell>
          <cell r="B409" t="str">
            <v>LUCRE INTL TRUSTEE CO. LTD</v>
          </cell>
          <cell r="C409" t="str">
            <v>M</v>
          </cell>
          <cell r="D409" t="str">
            <v>MAURITIUS</v>
          </cell>
          <cell r="E409" t="str">
            <v>OTHER FINANCIAL INSTITUTIONS</v>
          </cell>
        </row>
        <row r="410">
          <cell r="A410" t="str">
            <v>500388</v>
          </cell>
          <cell r="B410" t="str">
            <v>MIC 7 LIMITED</v>
          </cell>
          <cell r="C410" t="str">
            <v>GBC2</v>
          </cell>
          <cell r="D410" t="str">
            <v>MAURITIUS</v>
          </cell>
          <cell r="E410" t="str">
            <v>OTHER FINANCIAL INSTITUTIONS</v>
          </cell>
        </row>
        <row r="411">
          <cell r="A411" t="str">
            <v>500389</v>
          </cell>
          <cell r="B411" t="str">
            <v>SINTEX OVERSEAS(MTIUS)LTD</v>
          </cell>
          <cell r="C411" t="str">
            <v>GBC1</v>
          </cell>
          <cell r="D411" t="str">
            <v>MAURITIUS</v>
          </cell>
          <cell r="E411" t="str">
            <v>OTHER FINANCIAL INSTITUTIONS</v>
          </cell>
        </row>
        <row r="412">
          <cell r="A412" t="str">
            <v>500390</v>
          </cell>
          <cell r="B412" t="str">
            <v>BL TRUSTEES LIMITED</v>
          </cell>
          <cell r="C412" t="str">
            <v>OT</v>
          </cell>
          <cell r="D412" t="str">
            <v>MAURITIUS</v>
          </cell>
          <cell r="E412" t="str">
            <v>OTHER FINANCIAL INSTITUTIONS</v>
          </cell>
        </row>
        <row r="413">
          <cell r="A413" t="str">
            <v>500391</v>
          </cell>
          <cell r="B413" t="str">
            <v>FC TECHNOLOGIES</v>
          </cell>
          <cell r="C413" t="str">
            <v>GBC2</v>
          </cell>
          <cell r="D413" t="str">
            <v>MAURITIUS</v>
          </cell>
          <cell r="E413" t="str">
            <v>OTHER FINANCIAL INSTITUTIONS</v>
          </cell>
        </row>
        <row r="414">
          <cell r="A414" t="str">
            <v>500392</v>
          </cell>
          <cell r="B414" t="str">
            <v>*KEY_ERR</v>
          </cell>
          <cell r="D414" t="str">
            <v>*KEY_ERR</v>
          </cell>
          <cell r="E414" t="str">
            <v>*KEY_ERR</v>
          </cell>
        </row>
        <row r="415">
          <cell r="A415" t="str">
            <v>500393</v>
          </cell>
          <cell r="B415" t="str">
            <v>*KEY_ERR</v>
          </cell>
          <cell r="D415" t="str">
            <v>*KEY_ERR</v>
          </cell>
          <cell r="E415" t="str">
            <v>*KEY_ERR</v>
          </cell>
        </row>
        <row r="416">
          <cell r="A416" t="str">
            <v>500394</v>
          </cell>
          <cell r="B416" t="str">
            <v>ALPHA RECOVERY OPERATIONS LTD</v>
          </cell>
          <cell r="D416" t="str">
            <v>MAURITIUS</v>
          </cell>
          <cell r="E416" t="str">
            <v>OTHER FINANCIAL INSTITUTIONS</v>
          </cell>
        </row>
        <row r="417">
          <cell r="A417" t="str">
            <v>500395</v>
          </cell>
          <cell r="B417" t="str">
            <v>OMEGA RECOVERY OPERATIONS LTD</v>
          </cell>
          <cell r="C417" t="str">
            <v>GBC1</v>
          </cell>
          <cell r="D417" t="str">
            <v>MAURITIUS</v>
          </cell>
          <cell r="E417" t="str">
            <v>OTHER FINANCIAL INSTITUTIONS</v>
          </cell>
        </row>
        <row r="418">
          <cell r="A418" t="str">
            <v>500396</v>
          </cell>
          <cell r="B418" t="str">
            <v>ALPHA RECOVERY HOLDINGS LTD</v>
          </cell>
          <cell r="D418" t="str">
            <v>MAURITIUS</v>
          </cell>
          <cell r="E418" t="str">
            <v>OTHER FINANCIAL INSTITUTIONS</v>
          </cell>
        </row>
        <row r="419">
          <cell r="A419" t="str">
            <v>500397</v>
          </cell>
          <cell r="B419" t="str">
            <v>OMEGA RECOVERY HOLDINGS LTD</v>
          </cell>
          <cell r="D419" t="str">
            <v>MAURITIUS</v>
          </cell>
          <cell r="E419" t="str">
            <v>OTHER FINANCIAL INSTITUTIONS</v>
          </cell>
        </row>
        <row r="420">
          <cell r="A420" t="str">
            <v>500398</v>
          </cell>
          <cell r="B420" t="str">
            <v>*KEY_ERR</v>
          </cell>
          <cell r="D420" t="str">
            <v>*KEY_ERR</v>
          </cell>
          <cell r="E420" t="str">
            <v>*KEY_ERR</v>
          </cell>
        </row>
        <row r="421">
          <cell r="A421" t="str">
            <v>500399</v>
          </cell>
          <cell r="B421" t="str">
            <v>THE ELVEE(HONG KONG)TRUST</v>
          </cell>
          <cell r="C421" t="str">
            <v>OT</v>
          </cell>
          <cell r="D421" t="str">
            <v>MAURITIUS</v>
          </cell>
          <cell r="E421" t="str">
            <v>OTHER FINANCIAL INSTITUTIONS</v>
          </cell>
        </row>
        <row r="422">
          <cell r="A422" t="str">
            <v>500400</v>
          </cell>
          <cell r="B422" t="str">
            <v>SOUTHERN RESOURCES INC</v>
          </cell>
          <cell r="C422" t="str">
            <v>f</v>
          </cell>
          <cell r="D422" t="str">
            <v>BRITISH VIRGIN ISLANDS</v>
          </cell>
          <cell r="E422" t="str">
            <v>OTHER FINANCIAL INSTITUTIONS</v>
          </cell>
        </row>
        <row r="423">
          <cell r="A423" t="str">
            <v>500401</v>
          </cell>
          <cell r="B423" t="str">
            <v>MIC 8 LIMITED</v>
          </cell>
          <cell r="C423" t="str">
            <v>GBC2</v>
          </cell>
          <cell r="D423" t="str">
            <v>MAURITIUS</v>
          </cell>
          <cell r="E423" t="str">
            <v>OTHER FINANCIAL INSTITUTIONS</v>
          </cell>
        </row>
        <row r="424">
          <cell r="A424" t="str">
            <v>500402</v>
          </cell>
          <cell r="B424" t="str">
            <v>MIC 10 LIMITED</v>
          </cell>
          <cell r="C424" t="str">
            <v>GBC2</v>
          </cell>
          <cell r="D424" t="str">
            <v>MAURITIUS</v>
          </cell>
          <cell r="E424" t="str">
            <v>OTHER FINANCIAL INSTITUTIONS</v>
          </cell>
        </row>
        <row r="425">
          <cell r="A425" t="str">
            <v>500403</v>
          </cell>
          <cell r="B425" t="str">
            <v>USAHA GEDUNG BIMAN FIN BV</v>
          </cell>
          <cell r="C425" t="str">
            <v>GBC1</v>
          </cell>
          <cell r="D425" t="str">
            <v>MAURITIUS</v>
          </cell>
          <cell r="E425" t="str">
            <v>OTHER FINANCIAL INSTITUTIONS</v>
          </cell>
        </row>
        <row r="426">
          <cell r="A426" t="str">
            <v>500404</v>
          </cell>
          <cell r="B426" t="str">
            <v>*KEY_ERR</v>
          </cell>
          <cell r="D426" t="str">
            <v>*KEY_ERR</v>
          </cell>
          <cell r="E426" t="str">
            <v>*KEY_ERR</v>
          </cell>
        </row>
        <row r="427">
          <cell r="A427" t="str">
            <v>500405</v>
          </cell>
          <cell r="B427" t="str">
            <v>TANZANITE ONE MARKETING LTD</v>
          </cell>
          <cell r="C427" t="str">
            <v>GBC1</v>
          </cell>
          <cell r="D427" t="str">
            <v>MAURITIUS</v>
          </cell>
          <cell r="E427" t="str">
            <v>OTHER FINANCIAL INSTITUTIONS</v>
          </cell>
        </row>
        <row r="428">
          <cell r="A428" t="str">
            <v>500406</v>
          </cell>
          <cell r="B428" t="str">
            <v>MR RICHARD HENRY SCHLEY</v>
          </cell>
          <cell r="C428" t="str">
            <v>P</v>
          </cell>
          <cell r="D428" t="str">
            <v>SOUTH AFRICA</v>
          </cell>
          <cell r="E428" t="str">
            <v>OTHER ADVANCES</v>
          </cell>
        </row>
        <row r="429">
          <cell r="A429" t="str">
            <v>500407</v>
          </cell>
          <cell r="B429" t="str">
            <v>MR ROYCE &amp; MRS E ROSETTENSTEIN</v>
          </cell>
          <cell r="C429" t="str">
            <v>P</v>
          </cell>
          <cell r="D429" t="str">
            <v>SOUTH AFRICA</v>
          </cell>
          <cell r="E429" t="str">
            <v>OTHER ADVANCES</v>
          </cell>
        </row>
        <row r="430">
          <cell r="A430" t="str">
            <v>500408</v>
          </cell>
          <cell r="B430" t="str">
            <v>CENAINVEST II LTD</v>
          </cell>
          <cell r="C430" t="str">
            <v>GBC2</v>
          </cell>
          <cell r="D430" t="str">
            <v>MAURITIUS</v>
          </cell>
          <cell r="E430" t="str">
            <v>OTHER FINANCIAL INSTITUTIONS</v>
          </cell>
        </row>
        <row r="431">
          <cell r="A431" t="str">
            <v>500409</v>
          </cell>
          <cell r="B431" t="str">
            <v>*KEY_ERR</v>
          </cell>
          <cell r="D431" t="str">
            <v>*KEY_ERR</v>
          </cell>
          <cell r="E431" t="str">
            <v>*KEY_ERR</v>
          </cell>
        </row>
        <row r="432">
          <cell r="A432" t="str">
            <v>500410</v>
          </cell>
          <cell r="B432" t="str">
            <v>JVR DAWN LIMITED</v>
          </cell>
          <cell r="C432" t="str">
            <v>GBC2</v>
          </cell>
          <cell r="D432" t="str">
            <v>MAURITIUS</v>
          </cell>
          <cell r="E432" t="str">
            <v>OTHER FINANCIAL INSTITUTIONS</v>
          </cell>
        </row>
        <row r="433">
          <cell r="A433" t="str">
            <v>500411</v>
          </cell>
          <cell r="B433" t="str">
            <v>LUCRE PORTF CONS SVC INT LTD</v>
          </cell>
          <cell r="C433" t="str">
            <v>GBC2</v>
          </cell>
          <cell r="D433" t="str">
            <v>MAURITIUS</v>
          </cell>
          <cell r="E433" t="str">
            <v>OTHER FINANCIAL INSTITUTIONS</v>
          </cell>
        </row>
        <row r="434">
          <cell r="A434" t="str">
            <v>500412</v>
          </cell>
          <cell r="B434" t="str">
            <v>RASCOMSTAR QAF</v>
          </cell>
          <cell r="C434" t="str">
            <v>GBC1</v>
          </cell>
          <cell r="D434" t="str">
            <v>MAURITIUS</v>
          </cell>
          <cell r="E434" t="str">
            <v>OTHER FINANCIAL INSTITUTIONS</v>
          </cell>
        </row>
        <row r="435">
          <cell r="A435" t="str">
            <v>500413</v>
          </cell>
          <cell r="B435" t="str">
            <v>RASCOMSTAR FM2</v>
          </cell>
          <cell r="C435" t="str">
            <v>GBC1</v>
          </cell>
          <cell r="D435" t="str">
            <v>MAURITIUS</v>
          </cell>
          <cell r="E435" t="str">
            <v>OTHER FINANCIAL INSTITUTIONS</v>
          </cell>
        </row>
        <row r="436">
          <cell r="A436" t="str">
            <v>500414</v>
          </cell>
          <cell r="B436" t="str">
            <v>MIC 15 LIMITED</v>
          </cell>
          <cell r="C436" t="str">
            <v>GBC2</v>
          </cell>
          <cell r="D436" t="str">
            <v>MAURITIUS</v>
          </cell>
          <cell r="E436" t="str">
            <v>OTHER FINANCIAL INSTITUTIONS</v>
          </cell>
        </row>
        <row r="437">
          <cell r="A437" t="str">
            <v>500415</v>
          </cell>
          <cell r="B437" t="str">
            <v>*KEY_ERR</v>
          </cell>
          <cell r="D437" t="str">
            <v>*KEY_ERR</v>
          </cell>
          <cell r="E437" t="str">
            <v>*KEY_ERR</v>
          </cell>
        </row>
        <row r="438">
          <cell r="A438" t="str">
            <v>500416</v>
          </cell>
          <cell r="B438" t="str">
            <v>BEARING POWER INTL LIMITED</v>
          </cell>
          <cell r="C438" t="str">
            <v>GBC2</v>
          </cell>
          <cell r="D438" t="str">
            <v>MAURITIUS</v>
          </cell>
          <cell r="E438" t="str">
            <v>OTHER FINANCIAL INSTITUTIONS</v>
          </cell>
        </row>
        <row r="439">
          <cell r="A439" t="str">
            <v>500417</v>
          </cell>
          <cell r="B439" t="str">
            <v>MAYFAIR INVESTMENTS LTD</v>
          </cell>
          <cell r="C439" t="str">
            <v>GBC2</v>
          </cell>
          <cell r="D439" t="str">
            <v>MAURITIUS</v>
          </cell>
          <cell r="E439" t="str">
            <v>OTHER FINANCIAL INSTITUTIONS</v>
          </cell>
        </row>
        <row r="440">
          <cell r="A440" t="str">
            <v>500418</v>
          </cell>
          <cell r="B440" t="str">
            <v>KOWLOON INVESTMENTS LTD</v>
          </cell>
          <cell r="C440" t="str">
            <v>GBC2</v>
          </cell>
          <cell r="D440" t="str">
            <v>MAURITIUS</v>
          </cell>
          <cell r="E440" t="str">
            <v>OTHER FINANCIAL INSTITUTIONS</v>
          </cell>
        </row>
        <row r="441">
          <cell r="A441" t="str">
            <v>500419</v>
          </cell>
          <cell r="B441" t="str">
            <v>CLICKBEARINGS INTL LTD</v>
          </cell>
          <cell r="C441" t="str">
            <v>GBC2</v>
          </cell>
          <cell r="D441" t="str">
            <v>MAURITIUS</v>
          </cell>
          <cell r="E441" t="str">
            <v>OTHER FINANCIAL INSTITUTIONS</v>
          </cell>
        </row>
        <row r="442">
          <cell r="A442" t="str">
            <v>500420</v>
          </cell>
          <cell r="B442" t="str">
            <v>MR AND MRS SAXENA</v>
          </cell>
          <cell r="C442" t="str">
            <v>P</v>
          </cell>
          <cell r="D442" t="str">
            <v>INDIA</v>
          </cell>
          <cell r="E442" t="str">
            <v>OTHER ADVANCES</v>
          </cell>
        </row>
        <row r="443">
          <cell r="A443" t="str">
            <v>500421</v>
          </cell>
          <cell r="B443" t="str">
            <v>HEMERY TRUSTEES LIMITED</v>
          </cell>
          <cell r="C443" t="str">
            <v>F</v>
          </cell>
          <cell r="D443" t="str">
            <v>JERSEY</v>
          </cell>
          <cell r="E443" t="str">
            <v>OTHER FINANCIAL INSTITUTIONS</v>
          </cell>
        </row>
        <row r="444">
          <cell r="A444" t="str">
            <v>500422</v>
          </cell>
          <cell r="B444" t="str">
            <v>*KEY_ERR</v>
          </cell>
          <cell r="D444" t="str">
            <v>*KEY_ERR</v>
          </cell>
          <cell r="E444" t="str">
            <v>*KEY_ERR</v>
          </cell>
        </row>
        <row r="445">
          <cell r="A445" t="str">
            <v>500423</v>
          </cell>
          <cell r="B445" t="str">
            <v>TRUE CONSULTING LIMITED</v>
          </cell>
          <cell r="C445" t="str">
            <v>GBC2</v>
          </cell>
          <cell r="D445" t="str">
            <v>MAURITIUS</v>
          </cell>
          <cell r="E445" t="str">
            <v>OTHER FINANCIAL INSTITUTIONS</v>
          </cell>
        </row>
        <row r="446">
          <cell r="A446" t="str">
            <v>500424</v>
          </cell>
          <cell r="B446" t="str">
            <v>*KEY_ERR</v>
          </cell>
          <cell r="D446" t="str">
            <v>*KEY_ERR</v>
          </cell>
          <cell r="E446" t="str">
            <v>*KEY_ERR</v>
          </cell>
        </row>
        <row r="447">
          <cell r="A447" t="str">
            <v>500425</v>
          </cell>
          <cell r="B447" t="str">
            <v>*KEY_ERR</v>
          </cell>
          <cell r="D447" t="str">
            <v>*KEY_ERR</v>
          </cell>
          <cell r="E447" t="str">
            <v>*KEY_ERR</v>
          </cell>
        </row>
        <row r="448">
          <cell r="A448" t="str">
            <v>500426</v>
          </cell>
          <cell r="B448" t="str">
            <v>RHODES TRADING LTD</v>
          </cell>
          <cell r="C448" t="str">
            <v>GBC2</v>
          </cell>
          <cell r="D448" t="str">
            <v>MAURITIUS</v>
          </cell>
          <cell r="E448" t="str">
            <v>OTHER FINANCIAL INSTITUTIONS</v>
          </cell>
        </row>
        <row r="449">
          <cell r="A449" t="str">
            <v>500427</v>
          </cell>
          <cell r="B449" t="str">
            <v>NETTLE TRADING LIMITED</v>
          </cell>
          <cell r="C449" t="str">
            <v>GBC2</v>
          </cell>
          <cell r="D449" t="str">
            <v>MAURITIUS</v>
          </cell>
          <cell r="E449" t="str">
            <v>OTHER FINANCIAL INSTITUTIONS</v>
          </cell>
        </row>
        <row r="450">
          <cell r="A450" t="str">
            <v>500428</v>
          </cell>
          <cell r="B450" t="str">
            <v>*KEY_ERR</v>
          </cell>
          <cell r="D450" t="str">
            <v>*KEY_ERR</v>
          </cell>
          <cell r="E450" t="str">
            <v>*KEY_ERR</v>
          </cell>
        </row>
        <row r="451">
          <cell r="A451" t="str">
            <v>500429</v>
          </cell>
          <cell r="B451" t="str">
            <v>YORK FIDELITY LTD</v>
          </cell>
          <cell r="C451" t="str">
            <v>GBC2</v>
          </cell>
          <cell r="D451" t="str">
            <v>MAURITIUS</v>
          </cell>
          <cell r="E451" t="str">
            <v>OTHER FINANCIAL INSTITUTIONS</v>
          </cell>
        </row>
        <row r="452">
          <cell r="A452" t="str">
            <v>500430</v>
          </cell>
          <cell r="B452" t="str">
            <v>MIC 13 LIMITED</v>
          </cell>
          <cell r="C452" t="str">
            <v>GBC2</v>
          </cell>
          <cell r="D452" t="str">
            <v>MAURITIUS</v>
          </cell>
          <cell r="E452" t="str">
            <v>OTHER FINANCIAL INSTITUTIONS</v>
          </cell>
        </row>
        <row r="453">
          <cell r="A453" t="str">
            <v>500431</v>
          </cell>
          <cell r="B453" t="str">
            <v>MIC 14 LIMITED</v>
          </cell>
          <cell r="C453" t="str">
            <v>GBC2</v>
          </cell>
          <cell r="D453" t="str">
            <v>MAURITIUS</v>
          </cell>
          <cell r="E453" t="str">
            <v>OTHER FINANCIAL INSTITUTIONS</v>
          </cell>
        </row>
        <row r="454">
          <cell r="A454" t="str">
            <v>500432</v>
          </cell>
          <cell r="B454" t="str">
            <v>*KEY_ERR</v>
          </cell>
          <cell r="D454" t="str">
            <v>*KEY_ERR</v>
          </cell>
          <cell r="E454" t="str">
            <v>*KEY_ERR</v>
          </cell>
        </row>
        <row r="455">
          <cell r="A455" t="str">
            <v>500433</v>
          </cell>
          <cell r="B455" t="str">
            <v>UNIVERSAL STUDIOS HOLDINGS LTD</v>
          </cell>
          <cell r="C455" t="str">
            <v>GBc1</v>
          </cell>
          <cell r="D455" t="str">
            <v>MAURITIUS</v>
          </cell>
          <cell r="E455" t="str">
            <v>OTHER FINANCIAL INSTITUTIONS</v>
          </cell>
        </row>
        <row r="456">
          <cell r="A456" t="str">
            <v>500434</v>
          </cell>
          <cell r="B456" t="str">
            <v>ESCROW A/C-RASCOM/GPTC/ALCATEL</v>
          </cell>
          <cell r="C456" t="str">
            <v>GBC1</v>
          </cell>
          <cell r="D456" t="str">
            <v>MAURITIUS</v>
          </cell>
          <cell r="E456" t="str">
            <v>OTHER FINANCIAL INSTITUTIONS</v>
          </cell>
        </row>
        <row r="457">
          <cell r="A457" t="str">
            <v>500435</v>
          </cell>
          <cell r="B457" t="str">
            <v>MIC 16 LIMITED</v>
          </cell>
          <cell r="C457" t="str">
            <v>GBC2</v>
          </cell>
          <cell r="D457" t="str">
            <v>MAURITIUS</v>
          </cell>
          <cell r="E457" t="str">
            <v>OTHER FINANCIAL INSTITUTIONS</v>
          </cell>
        </row>
        <row r="458">
          <cell r="A458" t="str">
            <v>500436</v>
          </cell>
          <cell r="B458" t="str">
            <v>MAGRIKOM LIMITED</v>
          </cell>
          <cell r="C458" t="str">
            <v>GBC1</v>
          </cell>
          <cell r="D458" t="str">
            <v>MAURITIUS</v>
          </cell>
          <cell r="E458" t="str">
            <v>OTHER FINANCIAL INSTITUTIONS</v>
          </cell>
        </row>
        <row r="459">
          <cell r="A459" t="str">
            <v>500437</v>
          </cell>
          <cell r="B459" t="str">
            <v>MIC 12 LIMITED</v>
          </cell>
          <cell r="C459" t="str">
            <v>GBC2</v>
          </cell>
          <cell r="D459" t="str">
            <v>MAURITIUS</v>
          </cell>
          <cell r="E459" t="str">
            <v>OTHER FINANCIAL INSTITUTIONS</v>
          </cell>
        </row>
        <row r="460">
          <cell r="A460" t="str">
            <v>500438</v>
          </cell>
          <cell r="B460" t="str">
            <v>*KEY_ERR</v>
          </cell>
          <cell r="D460" t="str">
            <v>*KEY_ERR</v>
          </cell>
          <cell r="E460" t="str">
            <v>*KEY_ERR</v>
          </cell>
        </row>
        <row r="461">
          <cell r="A461" t="str">
            <v>500439</v>
          </cell>
          <cell r="B461" t="str">
            <v>MR V.H &amp; MRS J.G ALLWOOD</v>
          </cell>
          <cell r="C461" t="str">
            <v>P</v>
          </cell>
          <cell r="D461" t="str">
            <v>SOUTH AFRICA</v>
          </cell>
          <cell r="E461" t="str">
            <v>OTHER ADVANCES</v>
          </cell>
        </row>
        <row r="462">
          <cell r="A462" t="str">
            <v>500440</v>
          </cell>
          <cell r="B462" t="str">
            <v>WORLDPLAY LIMITED</v>
          </cell>
          <cell r="C462" t="str">
            <v>GBC2</v>
          </cell>
          <cell r="D462" t="str">
            <v>MAURITIUS</v>
          </cell>
          <cell r="E462" t="str">
            <v>OTHER FINANCIAL INSTITUTIONS</v>
          </cell>
        </row>
        <row r="463">
          <cell r="A463" t="str">
            <v>500441</v>
          </cell>
          <cell r="B463" t="str">
            <v>KALE INTERNATIONAL INC</v>
          </cell>
          <cell r="C463" t="str">
            <v>GBC2</v>
          </cell>
          <cell r="D463" t="str">
            <v>MAURITIUS</v>
          </cell>
          <cell r="E463" t="str">
            <v>OTHER FINANCIAL INSTITUTIONS</v>
          </cell>
        </row>
        <row r="464">
          <cell r="A464" t="str">
            <v>500442</v>
          </cell>
          <cell r="B464" t="str">
            <v>MR P AND MRS M BELLOS</v>
          </cell>
          <cell r="C464" t="str">
            <v>P</v>
          </cell>
          <cell r="D464" t="str">
            <v>BOTSWANA</v>
          </cell>
          <cell r="E464" t="str">
            <v>OTHER ADVANCES</v>
          </cell>
        </row>
        <row r="465">
          <cell r="A465" t="str">
            <v>500443</v>
          </cell>
          <cell r="B465" t="str">
            <v>INTERMEDICAL PLACEMENT SVCS LT</v>
          </cell>
          <cell r="C465" t="str">
            <v>GBC2</v>
          </cell>
          <cell r="D465" t="str">
            <v>MAURITIUS</v>
          </cell>
          <cell r="E465" t="str">
            <v>OTHER FINANCIAL INSTITUTIONS</v>
          </cell>
        </row>
        <row r="466">
          <cell r="A466" t="str">
            <v>500444</v>
          </cell>
          <cell r="B466" t="str">
            <v>MCC INCORPORATED LIMITED</v>
          </cell>
          <cell r="C466" t="str">
            <v>GBC2</v>
          </cell>
          <cell r="D466" t="str">
            <v>MAURITIUS</v>
          </cell>
          <cell r="E466" t="str">
            <v>OTHER FINANCIAL INSTITUTIONS</v>
          </cell>
        </row>
        <row r="467">
          <cell r="A467" t="str">
            <v>500445</v>
          </cell>
          <cell r="B467" t="str">
            <v>CADMUS KNOWLEDGEWORKS INTL LTD</v>
          </cell>
          <cell r="C467" t="str">
            <v>GBC1</v>
          </cell>
          <cell r="D467" t="str">
            <v>MAURITIUS</v>
          </cell>
          <cell r="E467" t="str">
            <v>OTHER FINANCIAL INSTITUTIONS</v>
          </cell>
        </row>
        <row r="468">
          <cell r="A468" t="str">
            <v>500446</v>
          </cell>
          <cell r="B468" t="str">
            <v>CRESCIENDO INVESTMENTS LIMITED</v>
          </cell>
          <cell r="C468" t="str">
            <v>GBC2</v>
          </cell>
          <cell r="D468" t="str">
            <v>MAURITIUS</v>
          </cell>
          <cell r="E468" t="str">
            <v>OTHER FINANCIAL INSTITUTIONS</v>
          </cell>
        </row>
        <row r="469">
          <cell r="A469" t="str">
            <v>500447</v>
          </cell>
          <cell r="B469" t="str">
            <v>MR ROXY MAXWELL JAMIESON</v>
          </cell>
          <cell r="C469" t="str">
            <v>P</v>
          </cell>
          <cell r="D469" t="str">
            <v>SOUTH AFRICA</v>
          </cell>
          <cell r="E469" t="str">
            <v>OTHER ADVANCES</v>
          </cell>
        </row>
        <row r="470">
          <cell r="A470" t="str">
            <v>500448</v>
          </cell>
          <cell r="B470" t="str">
            <v>FRONTIERE FIN FOR HBI 10012</v>
          </cell>
          <cell r="C470" t="str">
            <v>OT</v>
          </cell>
          <cell r="D470" t="str">
            <v>MAURITIUS</v>
          </cell>
          <cell r="E470" t="str">
            <v>OTHER FINANCIAL INSTITUTIONS</v>
          </cell>
        </row>
        <row r="471">
          <cell r="A471" t="str">
            <v>500449</v>
          </cell>
          <cell r="B471" t="str">
            <v>PT BAKRIE INVESTINDO SPV</v>
          </cell>
          <cell r="D471" t="str">
            <v>Coding Error</v>
          </cell>
          <cell r="E471" t="str">
            <v>Coding Error</v>
          </cell>
        </row>
        <row r="472">
          <cell r="A472" t="str">
            <v>500450</v>
          </cell>
          <cell r="B472" t="str">
            <v>SECOND STAGE CAPITAL PARTNERS</v>
          </cell>
          <cell r="C472" t="str">
            <v>GBC2</v>
          </cell>
          <cell r="D472" t="str">
            <v>MAURITIUS</v>
          </cell>
          <cell r="E472" t="str">
            <v>OTHER FINANCIAL INSTITUTIONS</v>
          </cell>
        </row>
        <row r="473">
          <cell r="A473" t="str">
            <v>500451</v>
          </cell>
          <cell r="B473" t="str">
            <v>MR &amp; MRS PUCHTLER</v>
          </cell>
          <cell r="C473" t="str">
            <v>P</v>
          </cell>
          <cell r="D473" t="str">
            <v>MAURITIUS</v>
          </cell>
          <cell r="E473" t="str">
            <v>OTHER ADVANCES</v>
          </cell>
        </row>
        <row r="474">
          <cell r="A474" t="str">
            <v>500452</v>
          </cell>
          <cell r="B474" t="str">
            <v>MIC 18 LIMITED</v>
          </cell>
          <cell r="C474" t="str">
            <v>GBC2</v>
          </cell>
          <cell r="D474" t="str">
            <v>MAURITIUS</v>
          </cell>
          <cell r="E474" t="str">
            <v>OTHER FINANCIAL INSTITUTIONS</v>
          </cell>
        </row>
        <row r="475">
          <cell r="A475" t="str">
            <v>500453</v>
          </cell>
          <cell r="B475" t="str">
            <v>*KEY_ERR</v>
          </cell>
          <cell r="D475" t="str">
            <v>*KEY_ERR</v>
          </cell>
          <cell r="E475" t="str">
            <v>*KEY_ERR</v>
          </cell>
        </row>
        <row r="476">
          <cell r="A476" t="str">
            <v>500454</v>
          </cell>
          <cell r="B476" t="str">
            <v>THE SAKURA TRUST</v>
          </cell>
          <cell r="C476" t="str">
            <v>OT</v>
          </cell>
          <cell r="D476" t="str">
            <v>MAURITIUS</v>
          </cell>
          <cell r="E476" t="str">
            <v>OTHER FINANCIAL INSTITUTIONS</v>
          </cell>
        </row>
        <row r="477">
          <cell r="A477" t="str">
            <v>500455</v>
          </cell>
          <cell r="B477" t="str">
            <v>ASIAN FUTURE LTD</v>
          </cell>
          <cell r="C477" t="str">
            <v>GBC2</v>
          </cell>
          <cell r="D477" t="str">
            <v>MAURITIUS</v>
          </cell>
          <cell r="E477" t="str">
            <v>OTHER FINANCIAL INSTITUTIONS</v>
          </cell>
        </row>
        <row r="478">
          <cell r="A478" t="str">
            <v>500456</v>
          </cell>
          <cell r="B478" t="str">
            <v>P &amp; H ASIA HOLDINGS</v>
          </cell>
          <cell r="C478" t="str">
            <v>GBC1</v>
          </cell>
          <cell r="D478" t="str">
            <v>MAURITIUS</v>
          </cell>
          <cell r="E478" t="str">
            <v>OTHER FINANCIAL INSTITUTIONS</v>
          </cell>
        </row>
        <row r="479">
          <cell r="A479" t="str">
            <v>500457</v>
          </cell>
          <cell r="B479" t="str">
            <v>MR ABDULLA KHAN</v>
          </cell>
          <cell r="C479" t="str">
            <v>P</v>
          </cell>
          <cell r="D479" t="str">
            <v>BOTSWANA</v>
          </cell>
          <cell r="E479" t="str">
            <v>OTHER ADVANCES</v>
          </cell>
        </row>
        <row r="480">
          <cell r="A480" t="str">
            <v>500458</v>
          </cell>
          <cell r="B480" t="str">
            <v>MR ROBERT MEGGY</v>
          </cell>
          <cell r="C480" t="str">
            <v>P</v>
          </cell>
          <cell r="D480" t="str">
            <v>UNITED KINGDOM</v>
          </cell>
          <cell r="E480" t="str">
            <v>OTHER ADVANCES</v>
          </cell>
        </row>
        <row r="481">
          <cell r="A481" t="str">
            <v>500459</v>
          </cell>
          <cell r="B481" t="str">
            <v>WOOD MANUFACTURING INTL LTD</v>
          </cell>
          <cell r="C481" t="str">
            <v>GBC2</v>
          </cell>
          <cell r="D481" t="str">
            <v>MAURITIUS</v>
          </cell>
          <cell r="E481" t="str">
            <v>OTHER FINANCIAL INSTITUTIONS</v>
          </cell>
        </row>
        <row r="482">
          <cell r="A482" t="str">
            <v>500460</v>
          </cell>
          <cell r="B482" t="str">
            <v>*KEY_ERR</v>
          </cell>
          <cell r="D482" t="str">
            <v>*KEY_ERR</v>
          </cell>
          <cell r="E482" t="str">
            <v>*KEY_ERR</v>
          </cell>
        </row>
        <row r="483">
          <cell r="A483" t="str">
            <v>500461</v>
          </cell>
          <cell r="B483" t="str">
            <v>COME WEALTH INVESTMENTS LTD</v>
          </cell>
          <cell r="C483" t="str">
            <v>GBC2</v>
          </cell>
          <cell r="D483" t="str">
            <v>MAURITIUS</v>
          </cell>
          <cell r="E483" t="str">
            <v>OTHER FINANCIAL INSTITUTIONS</v>
          </cell>
        </row>
        <row r="484">
          <cell r="A484" t="str">
            <v>500462</v>
          </cell>
          <cell r="B484" t="str">
            <v>CANADEX INC.</v>
          </cell>
          <cell r="C484" t="str">
            <v>F</v>
          </cell>
          <cell r="D484" t="str">
            <v>FRANCE</v>
          </cell>
          <cell r="E484" t="str">
            <v>OTHER FINANCIAL INSTITUTIONS</v>
          </cell>
        </row>
        <row r="485">
          <cell r="A485" t="str">
            <v>500463</v>
          </cell>
          <cell r="B485" t="str">
            <v>THE TATA POWER COMPANY LIMITED</v>
          </cell>
          <cell r="C485" t="str">
            <v>F</v>
          </cell>
          <cell r="D485" t="str">
            <v>INDIA</v>
          </cell>
          <cell r="E485" t="str">
            <v>OTHER FINANCIAL INSTITUTIONS</v>
          </cell>
        </row>
        <row r="486">
          <cell r="A486" t="str">
            <v>500464</v>
          </cell>
          <cell r="B486" t="str">
            <v>FRONTIERE FIN.AS TTEE CAGNAZZO</v>
          </cell>
          <cell r="C486" t="str">
            <v>OT</v>
          </cell>
          <cell r="D486" t="str">
            <v>MAURITIUS</v>
          </cell>
          <cell r="E486" t="str">
            <v>OTHER FINANCIAL INSTITUTIONS</v>
          </cell>
        </row>
        <row r="487">
          <cell r="A487" t="str">
            <v>500465</v>
          </cell>
          <cell r="B487" t="str">
            <v>LANDCASTER INTERNATIONAL LTD</v>
          </cell>
          <cell r="C487" t="str">
            <v>GBC2</v>
          </cell>
          <cell r="D487" t="str">
            <v>MAURITIUS</v>
          </cell>
          <cell r="E487" t="str">
            <v>OTHER FINANCIAL INSTITUTIONS</v>
          </cell>
        </row>
        <row r="488">
          <cell r="A488" t="str">
            <v>500466</v>
          </cell>
          <cell r="B488" t="str">
            <v>CLEAR CHANNEL INDEPENDENT CO.</v>
          </cell>
          <cell r="C488" t="str">
            <v>GBC1</v>
          </cell>
          <cell r="D488" t="str">
            <v>MAURITIUS</v>
          </cell>
          <cell r="E488" t="str">
            <v>OTHER FINANCIAL INSTITUTIONS</v>
          </cell>
        </row>
        <row r="489">
          <cell r="A489" t="str">
            <v>500467</v>
          </cell>
          <cell r="B489" t="str">
            <v>MR DONALD G AND MRS V PARRY</v>
          </cell>
          <cell r="C489" t="str">
            <v>P</v>
          </cell>
          <cell r="D489" t="str">
            <v>SOUTH AFRICA</v>
          </cell>
          <cell r="E489" t="str">
            <v>OTHER ADVANCES</v>
          </cell>
        </row>
        <row r="490">
          <cell r="A490" t="str">
            <v>500468</v>
          </cell>
          <cell r="B490" t="str">
            <v>*KEY_ERR</v>
          </cell>
          <cell r="D490" t="str">
            <v>*KEY_ERR</v>
          </cell>
          <cell r="E490" t="str">
            <v>*KEY_ERR</v>
          </cell>
        </row>
        <row r="491">
          <cell r="A491" t="str">
            <v>500469</v>
          </cell>
          <cell r="B491" t="str">
            <v>MERVEILLE CORPORATION</v>
          </cell>
          <cell r="C491" t="str">
            <v>GBC2</v>
          </cell>
          <cell r="D491" t="str">
            <v>MAURITIUS</v>
          </cell>
          <cell r="E491" t="str">
            <v>OTHER FINANCIAL INSTITUTIONS</v>
          </cell>
        </row>
        <row r="492">
          <cell r="A492" t="str">
            <v>500470</v>
          </cell>
          <cell r="B492" t="str">
            <v>STELSAT LIMITED</v>
          </cell>
          <cell r="C492" t="str">
            <v>GBC2</v>
          </cell>
          <cell r="D492" t="str">
            <v>MAURITIUS</v>
          </cell>
          <cell r="E492" t="str">
            <v>OTHER FINANCIAL INSTITUTIONS</v>
          </cell>
        </row>
        <row r="493">
          <cell r="A493" t="str">
            <v>500471</v>
          </cell>
          <cell r="B493" t="str">
            <v>*KEY_ERR</v>
          </cell>
          <cell r="D493" t="str">
            <v>*KEY_ERR</v>
          </cell>
          <cell r="E493" t="str">
            <v>*KEY_ERR</v>
          </cell>
        </row>
        <row r="494">
          <cell r="A494" t="str">
            <v>500472</v>
          </cell>
          <cell r="B494" t="str">
            <v>JAHA INVESTMENTS</v>
          </cell>
          <cell r="C494" t="str">
            <v>GBC2</v>
          </cell>
          <cell r="D494" t="str">
            <v>MAURITIUS</v>
          </cell>
          <cell r="E494" t="str">
            <v>OTHER FINANCIAL INSTITUTIONS</v>
          </cell>
        </row>
        <row r="495">
          <cell r="A495" t="str">
            <v>500473</v>
          </cell>
          <cell r="B495" t="str">
            <v>INVESTORS IN AFRICA LTD</v>
          </cell>
          <cell r="C495" t="str">
            <v>GBC1</v>
          </cell>
          <cell r="D495" t="str">
            <v>MAURITIUS</v>
          </cell>
          <cell r="E495" t="str">
            <v>OTHER FINANCIAL INSTITUTIONS</v>
          </cell>
        </row>
        <row r="496">
          <cell r="A496" t="str">
            <v>500474</v>
          </cell>
          <cell r="B496" t="str">
            <v>IG TELECOM LTD</v>
          </cell>
          <cell r="C496" t="str">
            <v>GBC2</v>
          </cell>
          <cell r="D496" t="str">
            <v>MAURITIUS</v>
          </cell>
          <cell r="E496" t="str">
            <v>OTHER FINANCIAL INSTITUTIONS</v>
          </cell>
        </row>
        <row r="497">
          <cell r="A497" t="str">
            <v>500475</v>
          </cell>
          <cell r="B497" t="str">
            <v>MR ELRIZ MUSTAPHA</v>
          </cell>
          <cell r="C497" t="str">
            <v>P</v>
          </cell>
          <cell r="D497" t="str">
            <v>FRANCE</v>
          </cell>
          <cell r="E497" t="str">
            <v>OTHER ADVANCES</v>
          </cell>
        </row>
        <row r="498">
          <cell r="A498" t="str">
            <v>500476</v>
          </cell>
          <cell r="B498" t="str">
            <v>CARDPRO LIMITED</v>
          </cell>
          <cell r="C498" t="str">
            <v>GBC2</v>
          </cell>
          <cell r="D498" t="str">
            <v>MAURITIUS</v>
          </cell>
          <cell r="E498" t="str">
            <v>OTHER FINANCIAL INSTITUTIONS</v>
          </cell>
        </row>
        <row r="499">
          <cell r="A499" t="str">
            <v>500477</v>
          </cell>
          <cell r="B499" t="str">
            <v>ORIGIN TRUST LIMITED</v>
          </cell>
          <cell r="C499" t="str">
            <v>GBC1</v>
          </cell>
          <cell r="D499" t="str">
            <v>MAURITIUS</v>
          </cell>
          <cell r="E499" t="str">
            <v>OTHER FINANCIAL INSTITUTIONS</v>
          </cell>
        </row>
        <row r="500">
          <cell r="A500" t="str">
            <v>500478</v>
          </cell>
          <cell r="B500" t="str">
            <v>*KEY_ERR</v>
          </cell>
          <cell r="D500" t="str">
            <v>*KEY_ERR</v>
          </cell>
          <cell r="E500" t="str">
            <v>*KEY_ERR</v>
          </cell>
        </row>
        <row r="501">
          <cell r="A501" t="str">
            <v>500479</v>
          </cell>
          <cell r="B501" t="str">
            <v>AGENTEX PTY LTD</v>
          </cell>
          <cell r="C501" t="str">
            <v>GBC2</v>
          </cell>
          <cell r="D501" t="str">
            <v>MAURITIUS</v>
          </cell>
          <cell r="E501" t="str">
            <v>OTHER FINANCIAL INSTITUTIONS</v>
          </cell>
        </row>
        <row r="502">
          <cell r="A502" t="str">
            <v>500480</v>
          </cell>
          <cell r="B502" t="str">
            <v>FRUIT ONE LIMITED</v>
          </cell>
          <cell r="C502" t="str">
            <v>GBC2</v>
          </cell>
          <cell r="D502" t="str">
            <v>MAURITIUS</v>
          </cell>
          <cell r="E502" t="str">
            <v>OTHER FINANCIAL INSTITUTIONS</v>
          </cell>
        </row>
        <row r="503">
          <cell r="A503" t="str">
            <v>500481</v>
          </cell>
          <cell r="B503" t="str">
            <v>DIT (C.I) RE THE QSC TRUST</v>
          </cell>
          <cell r="D503" t="str">
            <v>JERSEY</v>
          </cell>
          <cell r="E503" t="str">
            <v>OTHER FINANCIAL INSTITUTIONS</v>
          </cell>
        </row>
        <row r="504">
          <cell r="A504" t="str">
            <v>500482</v>
          </cell>
          <cell r="B504" t="str">
            <v>SILVERSTON CONSULTANTS LIMITED</v>
          </cell>
          <cell r="C504" t="str">
            <v>GBC2</v>
          </cell>
          <cell r="D504" t="str">
            <v>MAURITIUS</v>
          </cell>
          <cell r="E504" t="str">
            <v>OTHER FINANCIAL INSTITUTIONS</v>
          </cell>
        </row>
        <row r="505">
          <cell r="A505" t="str">
            <v>500483</v>
          </cell>
          <cell r="B505" t="str">
            <v>GANYMEDE MARKETING</v>
          </cell>
          <cell r="C505" t="str">
            <v>GBC2</v>
          </cell>
          <cell r="D505" t="str">
            <v>MAURITIUS</v>
          </cell>
          <cell r="E505" t="str">
            <v>OTHER FINANCIAL INSTITUTIONS</v>
          </cell>
        </row>
        <row r="506">
          <cell r="A506" t="str">
            <v>500484</v>
          </cell>
          <cell r="B506" t="str">
            <v>MR PAUL O.R &amp; MRS C THIEL</v>
          </cell>
          <cell r="C506" t="str">
            <v>P</v>
          </cell>
          <cell r="D506" t="str">
            <v>SOUTH AFRICA</v>
          </cell>
          <cell r="E506" t="str">
            <v>OTHER ADVANCES</v>
          </cell>
        </row>
        <row r="507">
          <cell r="A507" t="str">
            <v>500485</v>
          </cell>
          <cell r="B507" t="str">
            <v>PGN EURO FINANCE 2003 LIMITED</v>
          </cell>
          <cell r="D507" t="str">
            <v>MAURITIUS</v>
          </cell>
          <cell r="E507" t="str">
            <v>OTHER FINANCIAL INSTITUTIONS</v>
          </cell>
        </row>
        <row r="508">
          <cell r="A508" t="str">
            <v>500486</v>
          </cell>
          <cell r="B508" t="str">
            <v>MR CAMERON McFARLANE SCOTT</v>
          </cell>
          <cell r="C508" t="str">
            <v>P</v>
          </cell>
          <cell r="D508" t="str">
            <v>SOUTH AFRICA</v>
          </cell>
          <cell r="E508" t="str">
            <v>OTHER ADVANCES</v>
          </cell>
        </row>
        <row r="509">
          <cell r="A509" t="str">
            <v>500487</v>
          </cell>
          <cell r="B509" t="str">
            <v>MR VITALI SELTZER</v>
          </cell>
          <cell r="C509" t="str">
            <v>P</v>
          </cell>
          <cell r="D509" t="str">
            <v>SOUTH AFRICA</v>
          </cell>
          <cell r="E509" t="str">
            <v>OTHER ADVANCES</v>
          </cell>
        </row>
        <row r="510">
          <cell r="A510" t="str">
            <v>500488</v>
          </cell>
          <cell r="B510" t="str">
            <v>MR BORIS &amp; MRS V.KOKORIN</v>
          </cell>
          <cell r="C510" t="str">
            <v>P</v>
          </cell>
          <cell r="D510" t="str">
            <v>SOUTH AFRICA</v>
          </cell>
          <cell r="E510" t="str">
            <v>OTHER ADVANCES</v>
          </cell>
        </row>
        <row r="511">
          <cell r="A511" t="str">
            <v>500489</v>
          </cell>
          <cell r="B511" t="str">
            <v>FLOREAL GLOBAL LTD</v>
          </cell>
          <cell r="C511" t="str">
            <v>GBC2</v>
          </cell>
          <cell r="D511" t="str">
            <v>MAURITIUS</v>
          </cell>
          <cell r="E511" t="str">
            <v>OTHER FINANCIAL INSTITUTIONS</v>
          </cell>
        </row>
        <row r="512">
          <cell r="A512" t="str">
            <v>500490</v>
          </cell>
          <cell r="B512" t="str">
            <v>FEDERAL TRUST AS TTEE DRACO</v>
          </cell>
          <cell r="C512" t="str">
            <v>OT</v>
          </cell>
          <cell r="D512" t="str">
            <v>MAURITIUS</v>
          </cell>
          <cell r="E512" t="str">
            <v>OTHER FINANCIAL INSTITUTIONS</v>
          </cell>
        </row>
        <row r="513">
          <cell r="A513" t="str">
            <v>500491</v>
          </cell>
          <cell r="B513" t="str">
            <v>ITL TEES LTD FOR THE ASCOT T</v>
          </cell>
          <cell r="C513" t="str">
            <v>OT</v>
          </cell>
          <cell r="D513" t="str">
            <v>MAURITIUS</v>
          </cell>
          <cell r="E513" t="str">
            <v>OTHER FINANCIAL INSTITUTIONS</v>
          </cell>
        </row>
        <row r="514">
          <cell r="A514" t="str">
            <v>500492</v>
          </cell>
          <cell r="B514" t="str">
            <v>FEDERAL TRUST AS TTEE IGMERA</v>
          </cell>
          <cell r="C514" t="str">
            <v>OT</v>
          </cell>
          <cell r="D514" t="str">
            <v>MAURITIUS</v>
          </cell>
          <cell r="E514" t="str">
            <v>OTHER FINANCIAL INSTITUTIONS</v>
          </cell>
        </row>
        <row r="515">
          <cell r="A515" t="str">
            <v>500493</v>
          </cell>
          <cell r="B515" t="str">
            <v>ANTAM FINANCE LIMITED</v>
          </cell>
          <cell r="C515" t="str">
            <v>GBC1</v>
          </cell>
          <cell r="D515" t="str">
            <v>MAURITIUS</v>
          </cell>
          <cell r="E515" t="str">
            <v>OTHER FINANCIAL INSTITUTIONS</v>
          </cell>
        </row>
        <row r="516">
          <cell r="A516" t="str">
            <v>500494</v>
          </cell>
          <cell r="B516" t="str">
            <v>GLOBAL TELECOM SOLUTIONS LTD</v>
          </cell>
          <cell r="C516" t="str">
            <v>GBC2</v>
          </cell>
          <cell r="D516" t="str">
            <v>MAURITIUS</v>
          </cell>
          <cell r="E516" t="str">
            <v>OTHER FINANCIAL INSTITUTIONS</v>
          </cell>
        </row>
        <row r="517">
          <cell r="A517" t="str">
            <v>500495</v>
          </cell>
          <cell r="B517" t="str">
            <v>*KEY_ERR</v>
          </cell>
          <cell r="D517" t="str">
            <v>*KEY_ERR</v>
          </cell>
          <cell r="E517" t="str">
            <v>*KEY_ERR</v>
          </cell>
        </row>
        <row r="518">
          <cell r="A518" t="str">
            <v>500496</v>
          </cell>
          <cell r="B518" t="str">
            <v>*KEY_ERR</v>
          </cell>
          <cell r="D518" t="str">
            <v>*KEY_ERR</v>
          </cell>
          <cell r="E518" t="str">
            <v>*KEY_ERR</v>
          </cell>
        </row>
        <row r="519">
          <cell r="A519" t="str">
            <v>500497</v>
          </cell>
          <cell r="B519" t="str">
            <v>BOYER ALLAN INDIA FUND INC.</v>
          </cell>
          <cell r="C519" t="str">
            <v>GBC1</v>
          </cell>
          <cell r="D519" t="str">
            <v>MAURITIUS</v>
          </cell>
          <cell r="E519" t="str">
            <v>OTHER FINANCIAL INSTITUTIONS</v>
          </cell>
        </row>
        <row r="520">
          <cell r="A520" t="str">
            <v>500498</v>
          </cell>
          <cell r="B520" t="str">
            <v>*KEY_ERR</v>
          </cell>
          <cell r="D520" t="str">
            <v>*KEY_ERR</v>
          </cell>
          <cell r="E520" t="str">
            <v>*KEY_ERR</v>
          </cell>
        </row>
        <row r="521">
          <cell r="A521" t="str">
            <v>500499</v>
          </cell>
          <cell r="B521" t="str">
            <v>MATTERHORN STRATEGIC</v>
          </cell>
          <cell r="C521" t="str">
            <v>GBC1</v>
          </cell>
          <cell r="D521" t="str">
            <v>MAURITIUS</v>
          </cell>
          <cell r="E521" t="str">
            <v>OTHER FINANCIAL INSTITUTIONS</v>
          </cell>
        </row>
        <row r="522">
          <cell r="A522" t="str">
            <v>500500</v>
          </cell>
          <cell r="B522" t="str">
            <v>MR AND MRS PARAMESWARAN</v>
          </cell>
          <cell r="C522" t="str">
            <v>P</v>
          </cell>
          <cell r="D522" t="str">
            <v>BOTSWANA</v>
          </cell>
          <cell r="E522" t="str">
            <v>OTHER ADVANCES</v>
          </cell>
        </row>
        <row r="523">
          <cell r="A523" t="str">
            <v>500501</v>
          </cell>
          <cell r="B523" t="str">
            <v>ROHR REIN CHEMIE LIMITED</v>
          </cell>
          <cell r="C523" t="str">
            <v>F</v>
          </cell>
          <cell r="D523" t="str">
            <v>BRITISH VIRGIN ISLANDS</v>
          </cell>
          <cell r="E523" t="str">
            <v>OTHER FINANCIAL INSTITUTIONS</v>
          </cell>
        </row>
        <row r="524">
          <cell r="A524" t="str">
            <v>500502</v>
          </cell>
          <cell r="B524" t="str">
            <v>PINGA INVEST INTERNATIONAL</v>
          </cell>
          <cell r="C524" t="str">
            <v>GBC2</v>
          </cell>
          <cell r="D524" t="str">
            <v>MAURITIUS</v>
          </cell>
          <cell r="E524" t="str">
            <v>OTHER FINANCIAL INSTITUTIONS</v>
          </cell>
        </row>
        <row r="525">
          <cell r="A525" t="str">
            <v>500503</v>
          </cell>
          <cell r="B525" t="str">
            <v>*KEY_ERR</v>
          </cell>
          <cell r="D525" t="str">
            <v>*KEY_ERR</v>
          </cell>
          <cell r="E525" t="str">
            <v>*KEY_ERR</v>
          </cell>
        </row>
        <row r="526">
          <cell r="A526" t="str">
            <v>500504</v>
          </cell>
          <cell r="B526" t="str">
            <v>ARQ INTERNATIONAL LIMITED</v>
          </cell>
          <cell r="C526" t="str">
            <v>GBC2</v>
          </cell>
          <cell r="D526" t="str">
            <v>MAURITIUS</v>
          </cell>
          <cell r="E526" t="str">
            <v>OTHER FINANCIAL INSTITUTIONS</v>
          </cell>
        </row>
        <row r="527">
          <cell r="A527" t="str">
            <v>500505</v>
          </cell>
          <cell r="B527" t="str">
            <v>SUPRA ADVISORS BVI LIMITED</v>
          </cell>
          <cell r="C527" t="str">
            <v>f</v>
          </cell>
          <cell r="D527" t="str">
            <v>BRITISH VIRGIN ISLANDS</v>
          </cell>
          <cell r="E527" t="str">
            <v>OTHER FINANCIAL INSTITUTIONS</v>
          </cell>
        </row>
        <row r="528">
          <cell r="A528" t="str">
            <v>500506</v>
          </cell>
          <cell r="B528" t="str">
            <v>NORTHROCK CAPITAL INVESTMENTS</v>
          </cell>
          <cell r="C528" t="str">
            <v>GBC1</v>
          </cell>
          <cell r="D528" t="str">
            <v>MAURITIUS</v>
          </cell>
          <cell r="E528" t="str">
            <v>OTHER FINANCIAL INSTITUTIONS</v>
          </cell>
        </row>
        <row r="529">
          <cell r="A529" t="str">
            <v>500507</v>
          </cell>
          <cell r="B529" t="str">
            <v>*KEY_ERR</v>
          </cell>
          <cell r="D529" t="str">
            <v>*KEY_ERR</v>
          </cell>
          <cell r="E529" t="str">
            <v>*KEY_ERR</v>
          </cell>
        </row>
        <row r="530">
          <cell r="A530" t="str">
            <v>500508</v>
          </cell>
          <cell r="B530" t="str">
            <v>MR DIPENKUMAR J PATEL</v>
          </cell>
          <cell r="C530" t="str">
            <v>P</v>
          </cell>
          <cell r="D530" t="str">
            <v>BOTSWANA</v>
          </cell>
          <cell r="E530" t="str">
            <v>OTHER ADVANCES</v>
          </cell>
        </row>
        <row r="531">
          <cell r="A531" t="str">
            <v>500509</v>
          </cell>
          <cell r="B531" t="str">
            <v>LASHAM CAPITAL LIMITED</v>
          </cell>
          <cell r="C531" t="str">
            <v>GBC1</v>
          </cell>
          <cell r="D531" t="str">
            <v>MAURITIUS</v>
          </cell>
          <cell r="E531" t="str">
            <v>OTHER FINANCIAL INSTITUTIONS</v>
          </cell>
        </row>
        <row r="532">
          <cell r="A532" t="str">
            <v>500510</v>
          </cell>
          <cell r="B532" t="str">
            <v>MR AND MRS KAYUMARS F MEHTA</v>
          </cell>
          <cell r="C532" t="str">
            <v>P</v>
          </cell>
          <cell r="D532" t="str">
            <v>SINGAPORE</v>
          </cell>
          <cell r="E532" t="str">
            <v>OTHER ADVANCES</v>
          </cell>
        </row>
        <row r="533">
          <cell r="A533" t="str">
            <v>500511</v>
          </cell>
          <cell r="B533" t="str">
            <v>THE CANVAS AND PAPER COMPANY</v>
          </cell>
          <cell r="C533" t="str">
            <v>GBC2</v>
          </cell>
          <cell r="D533" t="str">
            <v>MAURITIUS</v>
          </cell>
          <cell r="E533" t="str">
            <v>OTHER FINANCIAL INSTITUTIONS</v>
          </cell>
        </row>
        <row r="534">
          <cell r="A534" t="str">
            <v>500512</v>
          </cell>
          <cell r="B534" t="str">
            <v>PVR CONSULTANTS</v>
          </cell>
          <cell r="C534" t="str">
            <v>GBC2</v>
          </cell>
          <cell r="D534" t="str">
            <v>MAURITIUS</v>
          </cell>
          <cell r="E534" t="str">
            <v>OTHER FINANCIAL INSTITUTIONS</v>
          </cell>
        </row>
        <row r="535">
          <cell r="A535" t="str">
            <v>500513</v>
          </cell>
          <cell r="B535" t="str">
            <v>HWIC ASIA FUND CLASS D</v>
          </cell>
          <cell r="C535" t="str">
            <v>GBC1</v>
          </cell>
          <cell r="D535" t="str">
            <v>MAURITIUS</v>
          </cell>
          <cell r="E535" t="str">
            <v>OTHER FINANCIAL INSTITUTIONS</v>
          </cell>
        </row>
        <row r="536">
          <cell r="A536" t="str">
            <v>500514</v>
          </cell>
          <cell r="B536" t="str">
            <v>KM INVESTMENTS LTD</v>
          </cell>
          <cell r="C536" t="str">
            <v>GBC1</v>
          </cell>
          <cell r="D536" t="str">
            <v>MAURITIUS</v>
          </cell>
          <cell r="E536" t="str">
            <v>OTHER FINANCIAL INSTITUTIONS</v>
          </cell>
        </row>
        <row r="537">
          <cell r="A537" t="str">
            <v>500515</v>
          </cell>
          <cell r="B537" t="str">
            <v>THE GRINDSTONE TRUST</v>
          </cell>
          <cell r="C537" t="str">
            <v>OT</v>
          </cell>
          <cell r="D537" t="str">
            <v>MAURITIUS</v>
          </cell>
          <cell r="E537" t="str">
            <v>OTHER FINANCIAL INSTITUTIONS</v>
          </cell>
        </row>
        <row r="538">
          <cell r="A538" t="str">
            <v>500516</v>
          </cell>
          <cell r="B538" t="str">
            <v>*KEY_ERR</v>
          </cell>
          <cell r="D538" t="str">
            <v>*KEY_ERR</v>
          </cell>
          <cell r="E538" t="str">
            <v>*KEY_ERR</v>
          </cell>
        </row>
        <row r="539">
          <cell r="A539" t="str">
            <v>500517</v>
          </cell>
          <cell r="B539" t="str">
            <v>*KEY_ERR</v>
          </cell>
          <cell r="D539" t="str">
            <v>*KEY_ERR</v>
          </cell>
          <cell r="E539" t="str">
            <v>*KEY_ERR</v>
          </cell>
        </row>
        <row r="540">
          <cell r="A540" t="str">
            <v>500518</v>
          </cell>
          <cell r="B540" t="str">
            <v>SWEET SYNERGISTICS LTD</v>
          </cell>
          <cell r="C540" t="str">
            <v>GBC2</v>
          </cell>
          <cell r="D540" t="str">
            <v>MAURITIUS</v>
          </cell>
          <cell r="E540" t="str">
            <v>OTHER FINANCIAL INSTITUTIONS</v>
          </cell>
        </row>
        <row r="541">
          <cell r="A541" t="str">
            <v>500519</v>
          </cell>
          <cell r="B541" t="str">
            <v>LUCRE-TRUSTEE 721/10/02 TRUST</v>
          </cell>
          <cell r="C541" t="str">
            <v>OT</v>
          </cell>
          <cell r="D541" t="str">
            <v>MAURITIUS</v>
          </cell>
          <cell r="E541" t="str">
            <v>OTHER FINANCIAL INSTITUTIONS</v>
          </cell>
        </row>
        <row r="542">
          <cell r="A542" t="str">
            <v>500520</v>
          </cell>
          <cell r="B542" t="str">
            <v>*KEY_ERR</v>
          </cell>
          <cell r="D542" t="str">
            <v>*KEY_ERR</v>
          </cell>
          <cell r="E542" t="str">
            <v>*KEY_ERR</v>
          </cell>
        </row>
        <row r="543">
          <cell r="A543" t="str">
            <v>500521</v>
          </cell>
          <cell r="B543" t="str">
            <v>LOEWS MAURITIUS HOLDING</v>
          </cell>
          <cell r="C543" t="str">
            <v>GBC1</v>
          </cell>
          <cell r="D543" t="str">
            <v>MAURITIUS</v>
          </cell>
          <cell r="E543" t="str">
            <v>OTHER FINANCIAL INSTITUTIONS</v>
          </cell>
        </row>
        <row r="544">
          <cell r="A544" t="str">
            <v>500522</v>
          </cell>
          <cell r="B544" t="str">
            <v>WINSLOW CONSULTING LIMITED</v>
          </cell>
          <cell r="C544" t="str">
            <v>GBC2</v>
          </cell>
          <cell r="D544" t="str">
            <v>MAURITIUS</v>
          </cell>
          <cell r="E544" t="str">
            <v>OTHER FINANCIAL INSTITUTIONS</v>
          </cell>
        </row>
        <row r="545">
          <cell r="A545" t="str">
            <v>500523</v>
          </cell>
          <cell r="B545" t="str">
            <v>VERITAS SOFTWARE MTIUS CORP</v>
          </cell>
          <cell r="C545" t="str">
            <v>GBC1</v>
          </cell>
          <cell r="D545" t="str">
            <v>MAURITIUS</v>
          </cell>
          <cell r="E545" t="str">
            <v>OTHER FINANCIAL INSTITUTIONS</v>
          </cell>
        </row>
        <row r="546">
          <cell r="A546" t="str">
            <v>500524</v>
          </cell>
          <cell r="B546" t="str">
            <v>*KEY_ERR</v>
          </cell>
          <cell r="D546" t="str">
            <v>*KEY_ERR</v>
          </cell>
          <cell r="E546" t="str">
            <v>*KEY_ERR</v>
          </cell>
        </row>
        <row r="547">
          <cell r="A547" t="str">
            <v>500525</v>
          </cell>
          <cell r="B547" t="str">
            <v>SABRE CAPITAL WORLDWIDE(MTIUS)</v>
          </cell>
          <cell r="C547" t="str">
            <v>GBC1</v>
          </cell>
          <cell r="D547" t="str">
            <v>MAURITIUS</v>
          </cell>
          <cell r="E547" t="str">
            <v>OTHER FINANCIAL INSTITUTIONS</v>
          </cell>
        </row>
        <row r="548">
          <cell r="A548" t="str">
            <v>500526</v>
          </cell>
          <cell r="B548" t="str">
            <v>SABRE CAPITAL(MAURITIUS)LTD</v>
          </cell>
          <cell r="C548" t="str">
            <v>GBC1</v>
          </cell>
          <cell r="D548" t="str">
            <v>MAURITIUS</v>
          </cell>
          <cell r="E548" t="str">
            <v>OTHER FINANCIAL INSTITUTIONS</v>
          </cell>
        </row>
        <row r="549">
          <cell r="A549" t="str">
            <v>500527</v>
          </cell>
          <cell r="B549" t="str">
            <v>NEW HALL INVESTMENTS(MTIUS)LTD</v>
          </cell>
          <cell r="C549" t="str">
            <v>GBC2</v>
          </cell>
          <cell r="D549" t="str">
            <v>MAURITIUS</v>
          </cell>
          <cell r="E549" t="str">
            <v>OTHER FINANCIAL INSTITUTIONS</v>
          </cell>
        </row>
        <row r="550">
          <cell r="A550" t="str">
            <v>500528</v>
          </cell>
          <cell r="B550" t="str">
            <v>THE LIGHTSPEED HOLDINGS TRUST</v>
          </cell>
          <cell r="C550" t="str">
            <v>ot</v>
          </cell>
          <cell r="D550" t="str">
            <v>MAURITIUS</v>
          </cell>
          <cell r="E550" t="str">
            <v>OTHER FINANCIAL INSTITUTIONS</v>
          </cell>
        </row>
        <row r="551">
          <cell r="A551" t="str">
            <v>500529</v>
          </cell>
          <cell r="B551" t="str">
            <v>THE PJ INVESTMENTS TRUST</v>
          </cell>
          <cell r="C551" t="str">
            <v>ot</v>
          </cell>
          <cell r="D551" t="str">
            <v>MAURITIUS</v>
          </cell>
          <cell r="E551" t="str">
            <v>OTHER FINANCIAL INSTITUTIONS</v>
          </cell>
        </row>
        <row r="552">
          <cell r="A552" t="str">
            <v>500530</v>
          </cell>
          <cell r="B552" t="str">
            <v>THE LBFM VENTURES TRUST</v>
          </cell>
          <cell r="C552" t="str">
            <v>ot</v>
          </cell>
          <cell r="D552" t="str">
            <v>MAURITIUS</v>
          </cell>
          <cell r="E552" t="str">
            <v>OTHER FINANCIAL INSTITUTIONS</v>
          </cell>
        </row>
        <row r="553">
          <cell r="A553" t="str">
            <v>500531</v>
          </cell>
          <cell r="B553" t="str">
            <v>KEPHINANCE INV.(MTIUS)LTD</v>
          </cell>
          <cell r="C553" t="str">
            <v>GBC1</v>
          </cell>
          <cell r="D553" t="str">
            <v>MAURITIUS</v>
          </cell>
          <cell r="E553" t="str">
            <v>OTHER FINANCIAL INSTITUTIONS</v>
          </cell>
        </row>
        <row r="554">
          <cell r="A554" t="str">
            <v>500532</v>
          </cell>
          <cell r="B554" t="str">
            <v>MOOREVIEW TRADING LTD</v>
          </cell>
          <cell r="C554" t="str">
            <v>GBC2</v>
          </cell>
          <cell r="D554" t="str">
            <v>MAURITIUS</v>
          </cell>
          <cell r="E554" t="str">
            <v>OTHER FINANCIAL INSTITUTIONS</v>
          </cell>
        </row>
        <row r="555">
          <cell r="A555" t="str">
            <v>500533</v>
          </cell>
          <cell r="B555" t="str">
            <v>HAWKLEE HOLDINGS LIMITED</v>
          </cell>
          <cell r="C555" t="str">
            <v>F</v>
          </cell>
          <cell r="D555" t="str">
            <v>BRITISH VIRGIN ISLANDS</v>
          </cell>
          <cell r="E555" t="str">
            <v>OTHER FINANCIAL INSTITUTIONS</v>
          </cell>
        </row>
        <row r="556">
          <cell r="A556" t="str">
            <v>500534</v>
          </cell>
          <cell r="B556" t="str">
            <v>ROSS TRAVEL LTD</v>
          </cell>
          <cell r="C556" t="str">
            <v>F</v>
          </cell>
          <cell r="D556" t="str">
            <v>UNITED KINGDOM</v>
          </cell>
          <cell r="E556" t="str">
            <v>OTHER FINANCIAL INSTITUTIONS</v>
          </cell>
        </row>
        <row r="557">
          <cell r="A557" t="str">
            <v>500535</v>
          </cell>
          <cell r="B557" t="str">
            <v>MR TOSHIHARU KATOGI</v>
          </cell>
          <cell r="C557" t="str">
            <v>P</v>
          </cell>
          <cell r="D557" t="str">
            <v>JAPAN</v>
          </cell>
          <cell r="E557" t="str">
            <v>OTHER ADVANCES</v>
          </cell>
        </row>
        <row r="558">
          <cell r="A558" t="str">
            <v>500536</v>
          </cell>
          <cell r="B558" t="str">
            <v>THE 605/03/03 TRUST</v>
          </cell>
          <cell r="C558" t="str">
            <v>OT</v>
          </cell>
          <cell r="D558" t="str">
            <v>MAURITIUS</v>
          </cell>
          <cell r="E558" t="str">
            <v>OTHER FINANCIAL INSTITUTIONS</v>
          </cell>
        </row>
        <row r="559">
          <cell r="A559" t="str">
            <v>500537</v>
          </cell>
          <cell r="B559" t="str">
            <v>BBY (MAURITIUS III)LIMITED</v>
          </cell>
          <cell r="C559" t="str">
            <v>GBC1</v>
          </cell>
          <cell r="D559" t="str">
            <v>MAURITIUS</v>
          </cell>
          <cell r="E559" t="str">
            <v>OTHER FINANCIAL INSTITUTIONS</v>
          </cell>
        </row>
        <row r="560">
          <cell r="A560" t="str">
            <v>500538</v>
          </cell>
          <cell r="B560" t="str">
            <v>*KEY_ERR</v>
          </cell>
          <cell r="D560" t="str">
            <v>*KEY_ERR</v>
          </cell>
          <cell r="E560" t="str">
            <v>*KEY_ERR</v>
          </cell>
        </row>
        <row r="561">
          <cell r="A561" t="str">
            <v>500539</v>
          </cell>
          <cell r="B561" t="str">
            <v>*KEY_ERR</v>
          </cell>
          <cell r="D561" t="str">
            <v>*KEY_ERR</v>
          </cell>
          <cell r="E561" t="str">
            <v>*KEY_ERR</v>
          </cell>
        </row>
        <row r="562">
          <cell r="A562" t="str">
            <v>500540</v>
          </cell>
          <cell r="B562" t="str">
            <v>AFRIKA ODYSSEY INTL LTD</v>
          </cell>
          <cell r="C562" t="str">
            <v>GBC2</v>
          </cell>
          <cell r="D562" t="str">
            <v>MAURITIUS</v>
          </cell>
          <cell r="E562" t="str">
            <v>OTHER FINANCIAL INSTITUTIONS</v>
          </cell>
        </row>
        <row r="563">
          <cell r="A563" t="str">
            <v>500541</v>
          </cell>
          <cell r="B563" t="str">
            <v>ABC GLOBAL MANAGEMENT SER LTD</v>
          </cell>
          <cell r="C563" t="str">
            <v>M</v>
          </cell>
          <cell r="D563" t="str">
            <v>MAURITIUS</v>
          </cell>
          <cell r="E563" t="str">
            <v>OTHER FINANCIAL INSTITUTIONS</v>
          </cell>
        </row>
        <row r="564">
          <cell r="A564" t="str">
            <v>500542</v>
          </cell>
          <cell r="B564" t="str">
            <v>FLUTEX LIMITED</v>
          </cell>
          <cell r="C564" t="str">
            <v>GBC2</v>
          </cell>
          <cell r="D564" t="str">
            <v>MAURITIUS</v>
          </cell>
          <cell r="E564" t="str">
            <v>OTHER FINANCIAL INSTITUTIONS</v>
          </cell>
        </row>
        <row r="565">
          <cell r="A565" t="str">
            <v>500543</v>
          </cell>
          <cell r="B565" t="str">
            <v>THE HILARKI TRUST</v>
          </cell>
          <cell r="C565" t="str">
            <v>ot</v>
          </cell>
          <cell r="D565" t="str">
            <v>MAURITIUS</v>
          </cell>
          <cell r="E565" t="str">
            <v>OTHER FINANCIAL INSTITUTIONS</v>
          </cell>
        </row>
        <row r="566">
          <cell r="A566" t="str">
            <v>500544</v>
          </cell>
          <cell r="B566" t="str">
            <v>*KEY_ERR</v>
          </cell>
          <cell r="D566" t="str">
            <v>*KEY_ERR</v>
          </cell>
          <cell r="E566" t="str">
            <v>*KEY_ERR</v>
          </cell>
        </row>
        <row r="567">
          <cell r="A567" t="str">
            <v>500545</v>
          </cell>
          <cell r="B567" t="str">
            <v>FIRM ADVISORS LTD</v>
          </cell>
          <cell r="C567" t="str">
            <v>f</v>
          </cell>
          <cell r="D567" t="str">
            <v>BRITISH VIRGIN ISLANDS</v>
          </cell>
          <cell r="E567" t="str">
            <v>OTHER FINANCIAL INSTITUTIONS</v>
          </cell>
        </row>
        <row r="568">
          <cell r="A568" t="str">
            <v>500546</v>
          </cell>
          <cell r="B568" t="str">
            <v>*KEY_ERR</v>
          </cell>
          <cell r="D568" t="str">
            <v>*KEY_ERR</v>
          </cell>
          <cell r="E568" t="str">
            <v>*KEY_ERR</v>
          </cell>
        </row>
        <row r="569">
          <cell r="A569" t="str">
            <v>500547</v>
          </cell>
          <cell r="B569" t="str">
            <v>*KEY_ERR</v>
          </cell>
          <cell r="D569" t="str">
            <v>*KEY_ERR</v>
          </cell>
          <cell r="E569" t="str">
            <v>*KEY_ERR</v>
          </cell>
        </row>
        <row r="570">
          <cell r="A570" t="str">
            <v>500548</v>
          </cell>
          <cell r="B570" t="str">
            <v>TURNSTONE TRUSTS &amp; SEC LIMITED</v>
          </cell>
          <cell r="C570" t="str">
            <v>M</v>
          </cell>
          <cell r="D570" t="str">
            <v>MAURITIUS</v>
          </cell>
          <cell r="E570" t="str">
            <v>OTHER FINANCIAL INSTITUTIONS</v>
          </cell>
        </row>
        <row r="571">
          <cell r="A571" t="str">
            <v>500549</v>
          </cell>
          <cell r="B571" t="str">
            <v>APAC LIMITED</v>
          </cell>
          <cell r="C571" t="str">
            <v>GBC2</v>
          </cell>
          <cell r="D571" t="str">
            <v>MAURITIUS</v>
          </cell>
          <cell r="E571" t="str">
            <v>OTHER FINANCIAL INSTITUTIONS</v>
          </cell>
        </row>
        <row r="572">
          <cell r="A572" t="str">
            <v>500550</v>
          </cell>
          <cell r="B572" t="str">
            <v>BOYER ALLAN(MAURITIUS)LIMITED</v>
          </cell>
          <cell r="C572" t="str">
            <v>GBC1</v>
          </cell>
          <cell r="D572" t="str">
            <v>MAURITIUS</v>
          </cell>
          <cell r="E572" t="str">
            <v>OTHER FINANCIAL INSTITUTIONS</v>
          </cell>
        </row>
        <row r="573">
          <cell r="A573" t="str">
            <v>500551</v>
          </cell>
          <cell r="B573" t="str">
            <v>CITADEL MT TRADING LTD</v>
          </cell>
          <cell r="C573" t="str">
            <v>GBC1</v>
          </cell>
          <cell r="D573" t="str">
            <v>MAURITIUS</v>
          </cell>
          <cell r="E573" t="str">
            <v>OTHER FINANCIAL INSTITUTIONS</v>
          </cell>
        </row>
        <row r="574">
          <cell r="A574" t="str">
            <v>500552</v>
          </cell>
          <cell r="B574" t="str">
            <v>THE KREW TRUST</v>
          </cell>
          <cell r="C574" t="str">
            <v>ot</v>
          </cell>
          <cell r="D574" t="str">
            <v>MAURITIUS</v>
          </cell>
          <cell r="E574" t="str">
            <v>OTHER FINANCIAL INSTITUTIONS</v>
          </cell>
        </row>
        <row r="575">
          <cell r="A575" t="str">
            <v>500553</v>
          </cell>
          <cell r="B575" t="str">
            <v>EBG INDIA PRIVATE LIMITED</v>
          </cell>
          <cell r="C575" t="str">
            <v>f</v>
          </cell>
          <cell r="D575" t="str">
            <v>INDIA</v>
          </cell>
          <cell r="E575" t="str">
            <v>OTHER FINANCIAL INSTITUTIONS</v>
          </cell>
        </row>
        <row r="576">
          <cell r="A576" t="str">
            <v>500554</v>
          </cell>
          <cell r="B576" t="str">
            <v>*KEY_ERR</v>
          </cell>
          <cell r="D576" t="str">
            <v>*KEY_ERR</v>
          </cell>
          <cell r="E576" t="str">
            <v>*KEY_ERR</v>
          </cell>
        </row>
        <row r="577">
          <cell r="A577" t="str">
            <v>500555</v>
          </cell>
          <cell r="B577" t="str">
            <v>ESPARRON LIMITED</v>
          </cell>
          <cell r="C577" t="str">
            <v>f</v>
          </cell>
          <cell r="D577" t="str">
            <v>JERSEY</v>
          </cell>
          <cell r="E577" t="str">
            <v>OTHER FINANCIAL INSTITUTIONS</v>
          </cell>
        </row>
        <row r="578">
          <cell r="A578" t="str">
            <v>500556</v>
          </cell>
          <cell r="B578" t="str">
            <v>TASADAY LIMITED</v>
          </cell>
          <cell r="C578" t="str">
            <v>f</v>
          </cell>
          <cell r="D578" t="str">
            <v>JERSEY</v>
          </cell>
          <cell r="E578" t="str">
            <v>OTHER FINANCIAL INSTITUTIONS</v>
          </cell>
        </row>
        <row r="579">
          <cell r="A579" t="str">
            <v>500557</v>
          </cell>
          <cell r="B579" t="str">
            <v>FAL CORPORATION</v>
          </cell>
          <cell r="C579" t="str">
            <v>GBC1</v>
          </cell>
          <cell r="D579" t="str">
            <v>MAURITIUS</v>
          </cell>
          <cell r="E579" t="str">
            <v>OTHER FINANCIAL INSTITUTIONS</v>
          </cell>
        </row>
        <row r="580">
          <cell r="A580" t="str">
            <v>500558</v>
          </cell>
          <cell r="B580" t="str">
            <v>SATHI LTD</v>
          </cell>
          <cell r="C580" t="str">
            <v>GBC2</v>
          </cell>
          <cell r="D580" t="str">
            <v>MAURITIUS</v>
          </cell>
          <cell r="E580" t="str">
            <v>OTHER FINANCIAL INSTITUTIONS</v>
          </cell>
        </row>
        <row r="581">
          <cell r="A581" t="str">
            <v>500559</v>
          </cell>
          <cell r="B581" t="str">
            <v>O R E HOLDINGS LIMITED</v>
          </cell>
          <cell r="C581" t="str">
            <v>GBC1</v>
          </cell>
          <cell r="D581" t="str">
            <v>MAURITIUS</v>
          </cell>
          <cell r="E581" t="str">
            <v>OTHER FINANCIAL INSTITUTIONS</v>
          </cell>
        </row>
        <row r="582">
          <cell r="A582" t="str">
            <v>500560</v>
          </cell>
          <cell r="B582" t="str">
            <v>DAIMLER CHRYSLER INDIA PVT LTD</v>
          </cell>
          <cell r="C582" t="str">
            <v>F</v>
          </cell>
          <cell r="D582" t="str">
            <v>INDIA</v>
          </cell>
          <cell r="E582" t="str">
            <v>OTHER FINANCIAL INSTITUTIONS</v>
          </cell>
        </row>
        <row r="583">
          <cell r="A583" t="str">
            <v>500561</v>
          </cell>
          <cell r="B583" t="str">
            <v>JP INVESTMENTS LTD</v>
          </cell>
          <cell r="C583" t="str">
            <v>GBC2</v>
          </cell>
          <cell r="D583" t="str">
            <v>MAURITIUS</v>
          </cell>
          <cell r="E583" t="str">
            <v>OTHER FINANCIAL INSTITUTIONS</v>
          </cell>
        </row>
        <row r="584">
          <cell r="A584" t="str">
            <v>500562</v>
          </cell>
          <cell r="B584" t="str">
            <v>*KEY_ERR</v>
          </cell>
          <cell r="D584" t="str">
            <v>*KEY_ERR</v>
          </cell>
          <cell r="E584" t="str">
            <v>*KEY_ERR</v>
          </cell>
        </row>
        <row r="585">
          <cell r="A585" t="str">
            <v>500563</v>
          </cell>
          <cell r="B585" t="str">
            <v>*KEY_ERR</v>
          </cell>
          <cell r="D585" t="str">
            <v>*KEY_ERR</v>
          </cell>
          <cell r="E585" t="str">
            <v>*KEY_ERR</v>
          </cell>
        </row>
        <row r="586">
          <cell r="A586" t="str">
            <v>500564</v>
          </cell>
          <cell r="B586" t="str">
            <v>*KEY_ERR</v>
          </cell>
          <cell r="D586" t="str">
            <v>*KEY_ERR</v>
          </cell>
          <cell r="E586" t="str">
            <v>*KEY_ERR</v>
          </cell>
        </row>
        <row r="587">
          <cell r="A587" t="str">
            <v>500565</v>
          </cell>
          <cell r="B587" t="str">
            <v>GRENFELL FUND MANAGERS LIMITED</v>
          </cell>
          <cell r="C587" t="str">
            <v>GBC1</v>
          </cell>
          <cell r="D587" t="str">
            <v>MAURITIUS</v>
          </cell>
          <cell r="E587" t="str">
            <v>OTHER FINANCIAL INSTITUTIONS</v>
          </cell>
        </row>
        <row r="588">
          <cell r="A588" t="str">
            <v>500566</v>
          </cell>
          <cell r="B588" t="str">
            <v>GLOBANK TRUST</v>
          </cell>
          <cell r="C588" t="str">
            <v>OT</v>
          </cell>
          <cell r="D588" t="str">
            <v>MAURITIUS</v>
          </cell>
          <cell r="E588" t="str">
            <v>OTHER FINANCIAL INSTITUTIONS</v>
          </cell>
        </row>
        <row r="589">
          <cell r="A589" t="str">
            <v>500567</v>
          </cell>
          <cell r="B589" t="str">
            <v>FRANKLIN INDIA BLUECHIP OFF F</v>
          </cell>
          <cell r="C589" t="str">
            <v>GBC1</v>
          </cell>
          <cell r="D589" t="str">
            <v>MAURITIUS</v>
          </cell>
          <cell r="E589" t="str">
            <v>OTHER FINANCIAL INSTITUTIONS</v>
          </cell>
        </row>
        <row r="590">
          <cell r="A590" t="str">
            <v>500568</v>
          </cell>
          <cell r="B590" t="str">
            <v>TEMPLETON INDIA INC OFF FUND</v>
          </cell>
          <cell r="C590" t="str">
            <v>GBC1</v>
          </cell>
          <cell r="D590" t="str">
            <v>MAURITIUS</v>
          </cell>
          <cell r="E590" t="str">
            <v>OTHER FINANCIAL INSTITUTIONS</v>
          </cell>
        </row>
        <row r="591">
          <cell r="A591" t="str">
            <v>500569</v>
          </cell>
          <cell r="B591" t="str">
            <v>THE COMMERCIAL HLDG CO LTD</v>
          </cell>
          <cell r="C591" t="str">
            <v>L</v>
          </cell>
          <cell r="D591" t="str">
            <v>MAURITIUS</v>
          </cell>
          <cell r="E591" t="str">
            <v>OTHER FINANCIAL INSTITUTIONS</v>
          </cell>
        </row>
        <row r="592">
          <cell r="A592" t="str">
            <v>500570</v>
          </cell>
          <cell r="B592" t="str">
            <v>CAD INTERNATIONAL LIMITED</v>
          </cell>
          <cell r="C592" t="str">
            <v>GBC2</v>
          </cell>
          <cell r="D592" t="str">
            <v>MAURITIUS</v>
          </cell>
          <cell r="E592" t="str">
            <v>OTHER FINANCIAL INSTITUTIONS</v>
          </cell>
        </row>
        <row r="593">
          <cell r="A593" t="str">
            <v>500571</v>
          </cell>
          <cell r="B593" t="str">
            <v>FORTE INTERNATIONAL LTD</v>
          </cell>
          <cell r="C593" t="str">
            <v>GBC2</v>
          </cell>
          <cell r="D593" t="str">
            <v>MAURITIUS</v>
          </cell>
          <cell r="E593" t="str">
            <v>OTHER FINANCIAL INSTITUTIONS</v>
          </cell>
        </row>
        <row r="594">
          <cell r="A594" t="str">
            <v>500572</v>
          </cell>
          <cell r="B594" t="str">
            <v>*KEY_ERR</v>
          </cell>
          <cell r="D594" t="str">
            <v>*KEY_ERR</v>
          </cell>
          <cell r="E594" t="str">
            <v>*KEY_ERR</v>
          </cell>
        </row>
        <row r="595">
          <cell r="A595" t="str">
            <v>500573</v>
          </cell>
          <cell r="B595" t="str">
            <v>MR G F &amp; MRS H M GOOSEN</v>
          </cell>
          <cell r="C595" t="str">
            <v>P</v>
          </cell>
          <cell r="D595" t="str">
            <v>SOUTH AFRICA</v>
          </cell>
          <cell r="E595" t="str">
            <v>OTHER ADVANCES</v>
          </cell>
        </row>
        <row r="596">
          <cell r="A596" t="str">
            <v>500574</v>
          </cell>
          <cell r="B596" t="str">
            <v>*KEY_ERR</v>
          </cell>
          <cell r="D596" t="str">
            <v>*KEY_ERR</v>
          </cell>
          <cell r="E596" t="str">
            <v>*KEY_ERR</v>
          </cell>
        </row>
        <row r="597">
          <cell r="A597" t="str">
            <v>500575</v>
          </cell>
          <cell r="B597" t="str">
            <v>BHARAT PETROLEUM CORP LIMITED</v>
          </cell>
          <cell r="C597" t="str">
            <v>F</v>
          </cell>
          <cell r="D597" t="str">
            <v>INDIA</v>
          </cell>
          <cell r="E597" t="str">
            <v>OTHER FINANCIAL INSTITUTIONS</v>
          </cell>
        </row>
        <row r="598">
          <cell r="A598" t="str">
            <v>500576</v>
          </cell>
          <cell r="B598" t="str">
            <v>*KEY_ERR</v>
          </cell>
          <cell r="D598" t="str">
            <v>*KEY_ERR</v>
          </cell>
          <cell r="E598" t="str">
            <v>*KEY_ERR</v>
          </cell>
        </row>
        <row r="599">
          <cell r="A599" t="str">
            <v>500577</v>
          </cell>
          <cell r="B599" t="str">
            <v>OVATION PUBLISHING LTD</v>
          </cell>
          <cell r="C599" t="str">
            <v>GBC1</v>
          </cell>
          <cell r="D599" t="str">
            <v>MAURITIUS</v>
          </cell>
          <cell r="E599" t="str">
            <v>OTHER FINANCIAL INSTITUTIONS</v>
          </cell>
        </row>
        <row r="600">
          <cell r="A600" t="str">
            <v>500578</v>
          </cell>
          <cell r="B600" t="str">
            <v>MR RJ AND MRS ME HANCOCK</v>
          </cell>
          <cell r="C600" t="str">
            <v>P</v>
          </cell>
          <cell r="D600" t="str">
            <v>SOUTH AFRICA</v>
          </cell>
          <cell r="E600" t="str">
            <v>OTHER ADVANCES</v>
          </cell>
        </row>
        <row r="601">
          <cell r="A601" t="str">
            <v>500579</v>
          </cell>
          <cell r="B601" t="str">
            <v>MR PJ AND MRS DA HANCOCK</v>
          </cell>
          <cell r="C601" t="str">
            <v>P</v>
          </cell>
          <cell r="D601" t="str">
            <v>SOUTH AFRICA</v>
          </cell>
          <cell r="E601" t="str">
            <v>OTHER ADVANCES</v>
          </cell>
        </row>
        <row r="602">
          <cell r="A602" t="str">
            <v>500580</v>
          </cell>
          <cell r="B602" t="str">
            <v>LUCRE INTL AS TTEES DM CHARLES</v>
          </cell>
          <cell r="C602" t="str">
            <v>OT</v>
          </cell>
          <cell r="D602" t="str">
            <v>MAURITIUS</v>
          </cell>
          <cell r="E602" t="str">
            <v>OTHER FINANCIAL INSTITUTIONS</v>
          </cell>
        </row>
        <row r="603">
          <cell r="A603" t="str">
            <v>500581</v>
          </cell>
          <cell r="B603" t="str">
            <v>DEUTSCHE T T C AS TTEE GG TST</v>
          </cell>
          <cell r="C603" t="str">
            <v>ot</v>
          </cell>
          <cell r="D603" t="str">
            <v>GUERNSEY</v>
          </cell>
          <cell r="E603" t="str">
            <v>OTHER FINANCIAL INSTITUTIONS</v>
          </cell>
        </row>
        <row r="604">
          <cell r="A604" t="str">
            <v>500582</v>
          </cell>
          <cell r="B604" t="str">
            <v>ARTHETIC DENTISTRY LTD</v>
          </cell>
          <cell r="C604" t="str">
            <v>GBC1</v>
          </cell>
          <cell r="D604" t="str">
            <v>MAURITIUS</v>
          </cell>
          <cell r="E604" t="str">
            <v>OTHER FINANCIAL INSTITUTIONS</v>
          </cell>
        </row>
        <row r="605">
          <cell r="A605" t="str">
            <v>500583</v>
          </cell>
          <cell r="B605" t="str">
            <v>MEDIA 4 AFRICA LIMITED</v>
          </cell>
          <cell r="C605" t="str">
            <v>GBC2</v>
          </cell>
          <cell r="D605" t="str">
            <v>MAURITIUS</v>
          </cell>
          <cell r="E605" t="str">
            <v>OTHER FINANCIAL INSTITUTIONS</v>
          </cell>
        </row>
        <row r="606">
          <cell r="A606" t="str">
            <v>500584</v>
          </cell>
          <cell r="B606" t="str">
            <v>HINDUSTAN PETROLEUM CORP LTD</v>
          </cell>
          <cell r="D606" t="str">
            <v>INDIA</v>
          </cell>
          <cell r="E606" t="str">
            <v>OTHER FINANCIAL INSTITUTIONS</v>
          </cell>
        </row>
        <row r="607">
          <cell r="A607" t="str">
            <v>500585</v>
          </cell>
          <cell r="B607" t="str">
            <v>R AND S TRADING INTL LTD</v>
          </cell>
          <cell r="C607" t="str">
            <v>GBC2</v>
          </cell>
          <cell r="D607" t="str">
            <v>MAURITIUS</v>
          </cell>
          <cell r="E607" t="str">
            <v>OTHER FINANCIAL INSTITUTIONS</v>
          </cell>
        </row>
        <row r="608">
          <cell r="A608" t="str">
            <v>500586</v>
          </cell>
          <cell r="B608" t="str">
            <v>FT INDIA OFFSHORE FUNDS</v>
          </cell>
          <cell r="C608" t="str">
            <v>GBC1</v>
          </cell>
          <cell r="D608" t="str">
            <v>MAURITIUS</v>
          </cell>
          <cell r="E608" t="str">
            <v>OTHER FINANCIAL INSTITUTIONS</v>
          </cell>
        </row>
        <row r="609">
          <cell r="A609" t="str">
            <v>500587</v>
          </cell>
          <cell r="B609" t="str">
            <v>TAD (MAURITIUS) LTD</v>
          </cell>
          <cell r="C609" t="str">
            <v>GBC1</v>
          </cell>
          <cell r="D609" t="str">
            <v>MAURITIUS</v>
          </cell>
          <cell r="E609" t="str">
            <v>OTHER FINANCIAL INSTITUTIONS</v>
          </cell>
        </row>
        <row r="610">
          <cell r="A610" t="str">
            <v>500588</v>
          </cell>
          <cell r="B610" t="str">
            <v>ASSOCIATED AVIATION SVCS LTD</v>
          </cell>
          <cell r="C610" t="str">
            <v>F</v>
          </cell>
          <cell r="D610" t="str">
            <v>BRITISH VIRGIN ISLANDS</v>
          </cell>
          <cell r="E610" t="str">
            <v>OTHER FINANCIAL INSTITUTIONS</v>
          </cell>
        </row>
        <row r="611">
          <cell r="A611" t="str">
            <v>500589</v>
          </cell>
          <cell r="B611" t="str">
            <v>DICKINSON PROPERTIES INTL LTD</v>
          </cell>
          <cell r="C611" t="str">
            <v>GBC2</v>
          </cell>
          <cell r="D611" t="str">
            <v>MAURITIUS</v>
          </cell>
          <cell r="E611" t="str">
            <v>OTHER FINANCIAL INSTITUTIONS</v>
          </cell>
        </row>
        <row r="612">
          <cell r="A612" t="str">
            <v>500590</v>
          </cell>
          <cell r="B612" t="str">
            <v>DICKINSON REFRACTORY SERV.INTL</v>
          </cell>
          <cell r="C612" t="str">
            <v>GBC2</v>
          </cell>
          <cell r="D612" t="str">
            <v>MAURITIUS</v>
          </cell>
          <cell r="E612" t="str">
            <v>OTHER FINANCIAL INSTITUTIONS</v>
          </cell>
        </row>
        <row r="613">
          <cell r="A613" t="str">
            <v>500591</v>
          </cell>
          <cell r="B613" t="str">
            <v>AIGUILLE LTD</v>
          </cell>
          <cell r="C613" t="str">
            <v>GBC1</v>
          </cell>
          <cell r="D613" t="str">
            <v>MAURITIUS</v>
          </cell>
          <cell r="E613" t="str">
            <v>OTHER FINANCIAL INSTITUTIONS</v>
          </cell>
        </row>
        <row r="614">
          <cell r="A614" t="str">
            <v>500592</v>
          </cell>
          <cell r="B614" t="str">
            <v>LUCRE TRUSTEE 734/03/03 TRUST</v>
          </cell>
          <cell r="C614" t="str">
            <v>OT</v>
          </cell>
          <cell r="D614" t="str">
            <v>MAURITIUS</v>
          </cell>
          <cell r="E614" t="str">
            <v>OTHER FINANCIAL INSTITUTIONS</v>
          </cell>
        </row>
        <row r="615">
          <cell r="A615" t="str">
            <v>500593</v>
          </cell>
          <cell r="B615" t="str">
            <v>MILKWOOD CC</v>
          </cell>
          <cell r="C615" t="str">
            <v>F</v>
          </cell>
          <cell r="D615" t="str">
            <v>SOUTH AFRICA</v>
          </cell>
          <cell r="E615" t="str">
            <v>OTHER FINANCIAL INSTITUTIONS</v>
          </cell>
        </row>
        <row r="616">
          <cell r="A616" t="str">
            <v>500594</v>
          </cell>
          <cell r="B616" t="str">
            <v>BAY BOYZ (PTY)LTD</v>
          </cell>
          <cell r="C616" t="str">
            <v>F</v>
          </cell>
          <cell r="D616" t="str">
            <v>SOUTH AFRICA</v>
          </cell>
          <cell r="E616" t="str">
            <v>OTHER FINANCIAL INSTITUTIONS</v>
          </cell>
        </row>
        <row r="617">
          <cell r="A617" t="str">
            <v>500595</v>
          </cell>
          <cell r="B617" t="str">
            <v>MR R &amp; MRS M E BARNARD</v>
          </cell>
          <cell r="C617" t="str">
            <v>P</v>
          </cell>
          <cell r="D617" t="str">
            <v>SOUTH AFRICA</v>
          </cell>
          <cell r="E617" t="str">
            <v>OTHER ADVANCES</v>
          </cell>
        </row>
        <row r="618">
          <cell r="A618" t="str">
            <v>500596</v>
          </cell>
          <cell r="B618" t="str">
            <v>INTERSTONE LTD</v>
          </cell>
          <cell r="C618" t="str">
            <v>GBC2</v>
          </cell>
          <cell r="D618" t="str">
            <v>MAURITIUS</v>
          </cell>
          <cell r="E618" t="str">
            <v>OTHER FINANCIAL INSTITUTIONS</v>
          </cell>
        </row>
        <row r="619">
          <cell r="A619" t="str">
            <v>500597</v>
          </cell>
          <cell r="B619" t="str">
            <v>*KEY_ERR</v>
          </cell>
          <cell r="D619" t="str">
            <v>*KEY_ERR</v>
          </cell>
          <cell r="E619" t="str">
            <v>*KEY_ERR</v>
          </cell>
        </row>
        <row r="620">
          <cell r="A620" t="str">
            <v>500598</v>
          </cell>
          <cell r="B620" t="str">
            <v>SUNNYDALE COMPANY LTD</v>
          </cell>
          <cell r="C620" t="str">
            <v>GBC1</v>
          </cell>
          <cell r="D620" t="str">
            <v>MAURITIUS</v>
          </cell>
          <cell r="E620" t="str">
            <v>OTHER FINANCIAL INSTITUTIONS</v>
          </cell>
        </row>
        <row r="621">
          <cell r="A621" t="str">
            <v>500599</v>
          </cell>
          <cell r="B621" t="str">
            <v>LEXON VENTURES LIMITED</v>
          </cell>
          <cell r="C621" t="str">
            <v>F</v>
          </cell>
          <cell r="D621" t="str">
            <v>BRITISH VIRGIN ISLANDS</v>
          </cell>
          <cell r="E621" t="str">
            <v>OTHER FINANCIAL INSTITUTIONS</v>
          </cell>
        </row>
        <row r="622">
          <cell r="A622" t="str">
            <v>500600</v>
          </cell>
          <cell r="B622" t="str">
            <v>LEXON HOTEL VENTURES LTD</v>
          </cell>
          <cell r="C622" t="str">
            <v>GBC1</v>
          </cell>
          <cell r="D622" t="str">
            <v>MAURITIUS</v>
          </cell>
          <cell r="E622" t="str">
            <v>OTHER FINANCIAL INSTITUTIONS</v>
          </cell>
        </row>
        <row r="623">
          <cell r="A623" t="str">
            <v>500601</v>
          </cell>
          <cell r="B623" t="str">
            <v>SYNTEL (MAURITIUS) LIMITED</v>
          </cell>
          <cell r="C623" t="str">
            <v>GBC1</v>
          </cell>
          <cell r="D623" t="str">
            <v>MAURITIUS</v>
          </cell>
          <cell r="E623" t="str">
            <v>OTHER FINANCIAL INSTITUTIONS</v>
          </cell>
        </row>
        <row r="624">
          <cell r="A624" t="str">
            <v>500602</v>
          </cell>
          <cell r="B624" t="str">
            <v>LEADERGUARD SPOT FOREX</v>
          </cell>
          <cell r="C624" t="str">
            <v>GBC1</v>
          </cell>
          <cell r="D624" t="str">
            <v>MAURITIUS</v>
          </cell>
          <cell r="E624" t="str">
            <v>OTHER FINANCIAL INSTITUTIONS</v>
          </cell>
        </row>
        <row r="625">
          <cell r="A625" t="str">
            <v>500603</v>
          </cell>
          <cell r="B625" t="str">
            <v>LEADERGUARD AFRICA LTD</v>
          </cell>
          <cell r="C625" t="str">
            <v>GBC2</v>
          </cell>
          <cell r="D625" t="str">
            <v>MAURITIUS</v>
          </cell>
          <cell r="E625" t="str">
            <v>OTHER FINANCIAL INSTITUTIONS</v>
          </cell>
        </row>
        <row r="626">
          <cell r="A626" t="str">
            <v>500604</v>
          </cell>
          <cell r="B626" t="str">
            <v>LEADERGUARD WORLDWIDE LTD</v>
          </cell>
          <cell r="C626" t="str">
            <v>GBC2</v>
          </cell>
          <cell r="D626" t="str">
            <v>MAURITIUS</v>
          </cell>
          <cell r="E626" t="str">
            <v>OTHER FINANCIAL INSTITUTIONS</v>
          </cell>
        </row>
        <row r="627">
          <cell r="A627" t="str">
            <v>500605</v>
          </cell>
          <cell r="B627" t="str">
            <v>S &amp; B CONSULTING</v>
          </cell>
          <cell r="C627" t="str">
            <v>F</v>
          </cell>
          <cell r="D627" t="str">
            <v>BRITISH VIRGIN ISLANDS</v>
          </cell>
          <cell r="E627" t="str">
            <v>OTHER FINANCIAL INSTITUTIONS</v>
          </cell>
        </row>
        <row r="628">
          <cell r="A628" t="str">
            <v>500606</v>
          </cell>
          <cell r="B628" t="str">
            <v>SHIBANI FINANCE CO LTD</v>
          </cell>
          <cell r="C628" t="str">
            <v>L</v>
          </cell>
          <cell r="D628" t="str">
            <v>MAURITIUS</v>
          </cell>
          <cell r="E628" t="str">
            <v>OTHER FINANCIAL INSTITUTIONS</v>
          </cell>
        </row>
        <row r="629">
          <cell r="A629" t="str">
            <v>500607</v>
          </cell>
          <cell r="B629" t="str">
            <v>NOVEON MAURITIUS HOLDINGS LTD</v>
          </cell>
          <cell r="C629" t="str">
            <v>GBC1</v>
          </cell>
          <cell r="D629" t="str">
            <v>MAURITIUS</v>
          </cell>
          <cell r="E629" t="str">
            <v>OTHER FINANCIAL INSTITUTIONS</v>
          </cell>
        </row>
        <row r="630">
          <cell r="A630" t="str">
            <v>500608</v>
          </cell>
          <cell r="B630" t="str">
            <v>MATTERHORN VENTURES/E.I.TIGER</v>
          </cell>
          <cell r="C630" t="str">
            <v>GBC1</v>
          </cell>
          <cell r="D630" t="str">
            <v>MAURITIUS</v>
          </cell>
          <cell r="E630" t="str">
            <v>OTHER FINANCIAL INSTITUTIONS</v>
          </cell>
        </row>
        <row r="631">
          <cell r="A631" t="str">
            <v>500609</v>
          </cell>
          <cell r="B631" t="str">
            <v>SYNTEL SOLUTIONS MTIUS LTD</v>
          </cell>
          <cell r="C631" t="str">
            <v>GBC1</v>
          </cell>
          <cell r="D631" t="str">
            <v>MAURITIUS</v>
          </cell>
          <cell r="E631" t="str">
            <v>OTHER FINANCIAL INSTITUTIONS</v>
          </cell>
        </row>
        <row r="632">
          <cell r="A632" t="str">
            <v>500610</v>
          </cell>
          <cell r="B632" t="str">
            <v>INTERNATIONAL CHAIN INV.LTD</v>
          </cell>
          <cell r="C632" t="str">
            <v>GBC1</v>
          </cell>
          <cell r="D632" t="str">
            <v>MAURITIUS</v>
          </cell>
          <cell r="E632" t="str">
            <v>OTHER FINANCIAL INSTITUTIONS</v>
          </cell>
        </row>
        <row r="633">
          <cell r="A633" t="str">
            <v>500611</v>
          </cell>
          <cell r="B633" t="str">
            <v>WJB CHILTERN-RE THE GEMINI TST</v>
          </cell>
          <cell r="C633" t="str">
            <v>F</v>
          </cell>
          <cell r="D633" t="str">
            <v>JERSEY</v>
          </cell>
          <cell r="E633" t="str">
            <v>OTHER FINANCIAL INSTITUTIONS</v>
          </cell>
        </row>
        <row r="634">
          <cell r="A634" t="str">
            <v>500612</v>
          </cell>
          <cell r="B634" t="str">
            <v>WJB CHILTERN-RE PANCO S.STTLE</v>
          </cell>
          <cell r="C634" t="str">
            <v>F</v>
          </cell>
          <cell r="D634" t="str">
            <v>JERSEY</v>
          </cell>
          <cell r="E634" t="str">
            <v>OTHER FINANCIAL INSTITUTIONS</v>
          </cell>
        </row>
        <row r="635">
          <cell r="A635" t="str">
            <v>500613</v>
          </cell>
          <cell r="B635" t="str">
            <v>BRUNCASTER TTEES-RE LEO TRUST</v>
          </cell>
          <cell r="C635" t="str">
            <v>F</v>
          </cell>
          <cell r="D635" t="str">
            <v>JERSEY</v>
          </cell>
          <cell r="E635" t="str">
            <v>OTHER FINANCIAL INSTITUTIONS</v>
          </cell>
        </row>
        <row r="636">
          <cell r="A636" t="str">
            <v>500614</v>
          </cell>
          <cell r="B636" t="str">
            <v>CANTRUST(CI)LTD-RE TAURUS SETT</v>
          </cell>
          <cell r="C636" t="str">
            <v>F</v>
          </cell>
          <cell r="D636" t="str">
            <v>JERSEY</v>
          </cell>
          <cell r="E636" t="str">
            <v>OTHER FINANCIAL INSTITUTIONS</v>
          </cell>
        </row>
        <row r="637">
          <cell r="A637" t="str">
            <v>500615</v>
          </cell>
          <cell r="B637" t="str">
            <v>MR M ABDUL &amp; MRS HUMERA ALEEM</v>
          </cell>
          <cell r="C637" t="str">
            <v>P</v>
          </cell>
          <cell r="D637" t="str">
            <v>MAURITIUS</v>
          </cell>
          <cell r="E637" t="str">
            <v>OTHER ADVANCES</v>
          </cell>
        </row>
        <row r="638">
          <cell r="A638" t="str">
            <v>500616</v>
          </cell>
          <cell r="B638" t="str">
            <v>*KEY_ERR</v>
          </cell>
          <cell r="D638" t="str">
            <v>*KEY_ERR</v>
          </cell>
          <cell r="E638" t="str">
            <v>*KEY_ERR</v>
          </cell>
        </row>
        <row r="639">
          <cell r="A639" t="str">
            <v>500617</v>
          </cell>
          <cell r="B639" t="str">
            <v>LURDINGTON HOLDING LTD</v>
          </cell>
          <cell r="C639" t="str">
            <v>GBC1</v>
          </cell>
          <cell r="D639" t="str">
            <v>MAURITIUS</v>
          </cell>
          <cell r="E639" t="str">
            <v>OTHER FINANCIAL INSTITUTIONS</v>
          </cell>
        </row>
        <row r="640">
          <cell r="A640" t="str">
            <v>500618</v>
          </cell>
          <cell r="B640" t="str">
            <v>MATTERHORN VENTURES</v>
          </cell>
          <cell r="C640" t="str">
            <v>GBC1</v>
          </cell>
          <cell r="D640" t="str">
            <v>MAURITIUS</v>
          </cell>
          <cell r="E640" t="str">
            <v>OTHER FINANCIAL INSTITUTIONS</v>
          </cell>
        </row>
        <row r="641">
          <cell r="A641" t="str">
            <v>500619</v>
          </cell>
          <cell r="B641" t="str">
            <v>DITCML RE THE PBI TRUST</v>
          </cell>
          <cell r="D641" t="str">
            <v>MAURITIUS</v>
          </cell>
          <cell r="E641" t="str">
            <v>OTHER FINANCIAL INSTITUTIONS</v>
          </cell>
        </row>
        <row r="642">
          <cell r="A642" t="str">
            <v>500620</v>
          </cell>
          <cell r="B642" t="str">
            <v>DITCML RE THE IBP TRUST</v>
          </cell>
          <cell r="D642" t="str">
            <v>MAURITIUS</v>
          </cell>
          <cell r="E642" t="str">
            <v>OTHER FINANCIAL INSTITUTIONS</v>
          </cell>
        </row>
        <row r="643">
          <cell r="A643" t="str">
            <v>500621</v>
          </cell>
          <cell r="B643" t="str">
            <v>DEUTSCHE INTL TST CO RE QSC</v>
          </cell>
          <cell r="D643" t="str">
            <v>MAURITIUS</v>
          </cell>
          <cell r="E643" t="str">
            <v>OTHER FINANCIAL INSTITUTIONS</v>
          </cell>
        </row>
        <row r="644">
          <cell r="A644" t="str">
            <v>500622</v>
          </cell>
          <cell r="B644" t="str">
            <v>PRIMETRADE INTERNATIONAL LTD</v>
          </cell>
          <cell r="C644" t="str">
            <v>GBC2</v>
          </cell>
          <cell r="D644" t="str">
            <v>MAURITIUS</v>
          </cell>
          <cell r="E644" t="str">
            <v>OTHER FINANCIAL INSTITUTIONS</v>
          </cell>
        </row>
        <row r="645">
          <cell r="A645" t="str">
            <v>500623</v>
          </cell>
          <cell r="B645" t="str">
            <v>OCBC OVERSEAS INVTS PTE LTD</v>
          </cell>
          <cell r="C645" t="str">
            <v>GBC1</v>
          </cell>
          <cell r="D645" t="str">
            <v>MAURITIUS</v>
          </cell>
          <cell r="E645" t="str">
            <v>OTHER FINANCIAL INSTITUTIONS</v>
          </cell>
        </row>
        <row r="646">
          <cell r="A646" t="str">
            <v>500624</v>
          </cell>
          <cell r="B646" t="str">
            <v>FRONTIERE FINANCE LTD:AMC TST</v>
          </cell>
          <cell r="C646" t="str">
            <v>OT</v>
          </cell>
          <cell r="D646" t="str">
            <v>MAURITIUS</v>
          </cell>
          <cell r="E646" t="str">
            <v>OTHER FINANCIAL INSTITUTIONS</v>
          </cell>
        </row>
        <row r="647">
          <cell r="A647" t="str">
            <v>500625</v>
          </cell>
          <cell r="B647" t="str">
            <v>LARK ASSOCIATES LTD</v>
          </cell>
          <cell r="C647" t="str">
            <v>F</v>
          </cell>
          <cell r="D647" t="str">
            <v>BRITISH VIRGIN ISLANDS</v>
          </cell>
          <cell r="E647" t="str">
            <v>OTHER FINANCIAL INSTITUTIONS</v>
          </cell>
        </row>
        <row r="648">
          <cell r="A648" t="str">
            <v>500626</v>
          </cell>
          <cell r="B648" t="str">
            <v>THE NIJAMO TRUST</v>
          </cell>
          <cell r="C648" t="str">
            <v>F</v>
          </cell>
          <cell r="D648" t="str">
            <v>GUERNSEY</v>
          </cell>
          <cell r="E648" t="str">
            <v>OTHER FINANCIAL INSTITUTIONS</v>
          </cell>
        </row>
        <row r="649">
          <cell r="A649" t="str">
            <v>500627</v>
          </cell>
          <cell r="B649" t="str">
            <v>HAAGIFS HOLDINGS LIMITED</v>
          </cell>
          <cell r="C649" t="str">
            <v>GBC1</v>
          </cell>
          <cell r="D649" t="str">
            <v>MAURITIUS</v>
          </cell>
          <cell r="E649" t="str">
            <v>OTHER FINANCIAL INSTITUTIONS</v>
          </cell>
        </row>
        <row r="650">
          <cell r="A650" t="str">
            <v>500628</v>
          </cell>
          <cell r="B650" t="str">
            <v>STRATEGIC PARTNERS HLDGS LTD</v>
          </cell>
          <cell r="C650" t="str">
            <v>F</v>
          </cell>
          <cell r="D650" t="str">
            <v>MAURITIUS</v>
          </cell>
          <cell r="E650" t="str">
            <v>OTHER FINANCIAL INSTITUTIONS</v>
          </cell>
        </row>
        <row r="651">
          <cell r="A651" t="str">
            <v>500629</v>
          </cell>
          <cell r="B651" t="str">
            <v>HIMALAYAN INDIA HOLDINGS</v>
          </cell>
          <cell r="C651" t="str">
            <v>GBC1</v>
          </cell>
          <cell r="D651" t="str">
            <v>MAURITIUS</v>
          </cell>
          <cell r="E651" t="str">
            <v>OTHER FINANCIAL INSTITUTIONS</v>
          </cell>
        </row>
        <row r="652">
          <cell r="A652" t="str">
            <v>500630</v>
          </cell>
          <cell r="B652" t="str">
            <v>HIMALAYAN FUND LIMITED</v>
          </cell>
          <cell r="C652" t="str">
            <v>F</v>
          </cell>
          <cell r="D652" t="str">
            <v>CAYMAN ISLANDS</v>
          </cell>
          <cell r="E652" t="str">
            <v>OTHER FINANCIAL INSTITUTIONS</v>
          </cell>
        </row>
        <row r="653">
          <cell r="A653" t="str">
            <v>500631</v>
          </cell>
          <cell r="B653" t="str">
            <v>WITTWORLD TECHNOLOGIES LTD</v>
          </cell>
          <cell r="C653" t="str">
            <v>GBC2</v>
          </cell>
          <cell r="D653" t="str">
            <v>MAURITIUS</v>
          </cell>
          <cell r="E653" t="str">
            <v>OTHER FINANCIAL INSTITUTIONS</v>
          </cell>
        </row>
        <row r="654">
          <cell r="A654" t="str">
            <v>500632</v>
          </cell>
          <cell r="B654" t="str">
            <v>HANSEN INVESTMENT CORPORATION</v>
          </cell>
          <cell r="C654" t="str">
            <v>GBC2</v>
          </cell>
          <cell r="D654" t="str">
            <v>MAURITIUS</v>
          </cell>
          <cell r="E654" t="str">
            <v>OTHER FINANCIAL INSTITUTIONS</v>
          </cell>
        </row>
        <row r="655">
          <cell r="A655" t="str">
            <v>500633</v>
          </cell>
          <cell r="B655" t="str">
            <v>OCEAN PASSAGE LIMITED</v>
          </cell>
          <cell r="C655" t="str">
            <v>GBC2</v>
          </cell>
          <cell r="D655" t="str">
            <v>MAURITIUS</v>
          </cell>
          <cell r="E655" t="str">
            <v>OTHER FINANCIAL INSTITUTIONS</v>
          </cell>
        </row>
        <row r="656">
          <cell r="A656" t="str">
            <v>500634</v>
          </cell>
          <cell r="B656" t="str">
            <v>VGC INVESTMENTS LTD</v>
          </cell>
          <cell r="C656" t="str">
            <v>GBC2</v>
          </cell>
          <cell r="D656" t="str">
            <v>MAURITIUS</v>
          </cell>
          <cell r="E656" t="str">
            <v>OTHER FINANCIAL INSTITUTIONS</v>
          </cell>
        </row>
        <row r="657">
          <cell r="A657" t="str">
            <v>500635</v>
          </cell>
          <cell r="B657" t="str">
            <v>*KEY_ERR</v>
          </cell>
          <cell r="D657" t="str">
            <v>*KEY_ERR</v>
          </cell>
          <cell r="E657" t="str">
            <v>*KEY_ERR</v>
          </cell>
        </row>
        <row r="658">
          <cell r="A658" t="str">
            <v>500636</v>
          </cell>
          <cell r="B658" t="str">
            <v>*KEY_ERR</v>
          </cell>
          <cell r="D658" t="str">
            <v>*KEY_ERR</v>
          </cell>
          <cell r="E658" t="str">
            <v>*KEY_ERR</v>
          </cell>
        </row>
        <row r="659">
          <cell r="A659" t="str">
            <v>500637</v>
          </cell>
          <cell r="B659" t="str">
            <v>FRANKLIN TEMPLETON HOLDING LTD</v>
          </cell>
          <cell r="C659" t="str">
            <v>gbc1</v>
          </cell>
          <cell r="D659" t="str">
            <v>MAURITIUS</v>
          </cell>
          <cell r="E659" t="str">
            <v>OTHER FINANCIAL INSTITUTIONS</v>
          </cell>
        </row>
        <row r="660">
          <cell r="A660" t="str">
            <v>500638</v>
          </cell>
          <cell r="B660" t="str">
            <v>BL FINANCIAL SERVICES M LTD</v>
          </cell>
          <cell r="C660" t="str">
            <v>GBC1</v>
          </cell>
          <cell r="D660" t="str">
            <v>MAURITIUS</v>
          </cell>
          <cell r="E660" t="str">
            <v>OTHER FINANCIAL INSTITUTIONS</v>
          </cell>
        </row>
        <row r="661">
          <cell r="A661" t="str">
            <v>500639</v>
          </cell>
          <cell r="B661" t="str">
            <v>ITL TSTEES -THE F.O.G TRUST</v>
          </cell>
          <cell r="C661" t="str">
            <v>OT</v>
          </cell>
          <cell r="D661" t="str">
            <v>MAURITIUS</v>
          </cell>
          <cell r="E661" t="str">
            <v>OTHER FINANCIAL INSTITUTIONS</v>
          </cell>
        </row>
        <row r="662">
          <cell r="A662" t="str">
            <v>500640</v>
          </cell>
          <cell r="B662" t="str">
            <v>SALTRIX LTD</v>
          </cell>
          <cell r="C662" t="str">
            <v>GBC2</v>
          </cell>
          <cell r="D662" t="str">
            <v>MAURITIUS</v>
          </cell>
          <cell r="E662" t="str">
            <v>OTHER FINANCIAL INSTITUTIONS</v>
          </cell>
        </row>
        <row r="663">
          <cell r="A663" t="str">
            <v>500641</v>
          </cell>
          <cell r="B663" t="str">
            <v>*KEY_ERR</v>
          </cell>
          <cell r="D663" t="str">
            <v>*KEY_ERR</v>
          </cell>
          <cell r="E663" t="str">
            <v>*KEY_ERR</v>
          </cell>
        </row>
        <row r="664">
          <cell r="A664" t="str">
            <v>500642</v>
          </cell>
          <cell r="B664" t="str">
            <v>EJD &amp; LC BUCKLAND &amp; SD KIERNAN</v>
          </cell>
          <cell r="C664" t="str">
            <v>P</v>
          </cell>
          <cell r="D664" t="str">
            <v>JERSEY</v>
          </cell>
          <cell r="E664" t="str">
            <v>OTHER ADVANCES</v>
          </cell>
        </row>
        <row r="665">
          <cell r="A665" t="str">
            <v>500643</v>
          </cell>
          <cell r="B665" t="str">
            <v>BKB INC</v>
          </cell>
          <cell r="C665" t="str">
            <v>f</v>
          </cell>
          <cell r="D665" t="str">
            <v>BRITISH VIRGIN ISLANDS</v>
          </cell>
          <cell r="E665" t="str">
            <v>OTHER FINANCIAL INSTITUTIONS</v>
          </cell>
        </row>
        <row r="666">
          <cell r="A666" t="str">
            <v>500644</v>
          </cell>
          <cell r="B666" t="str">
            <v>SIDH SECURITIES LTD</v>
          </cell>
          <cell r="C666" t="str">
            <v>GBC1</v>
          </cell>
          <cell r="D666" t="str">
            <v>MAURITIUS</v>
          </cell>
          <cell r="E666" t="str">
            <v>OTHER FINANCIAL INSTITUTIONS</v>
          </cell>
        </row>
        <row r="667">
          <cell r="A667" t="str">
            <v>500645</v>
          </cell>
          <cell r="B667" t="str">
            <v>ST AUSTELL TRUST</v>
          </cell>
          <cell r="C667" t="str">
            <v>OT</v>
          </cell>
          <cell r="D667" t="str">
            <v>MAURITIUS</v>
          </cell>
          <cell r="E667" t="str">
            <v>OTHER FINANCIAL INSTITUTIONS</v>
          </cell>
        </row>
        <row r="668">
          <cell r="A668" t="str">
            <v>500646</v>
          </cell>
          <cell r="B668" t="str">
            <v>INDIAN OCEAN ASSET MGMNT LTD</v>
          </cell>
          <cell r="C668" t="str">
            <v>GBC1</v>
          </cell>
          <cell r="D668" t="str">
            <v>MAURITIUS</v>
          </cell>
          <cell r="E668" t="str">
            <v>OTHER FINANCIAL INSTITUTIONS</v>
          </cell>
        </row>
        <row r="669">
          <cell r="A669" t="str">
            <v>500647</v>
          </cell>
          <cell r="B669" t="str">
            <v>*KEY_ERR</v>
          </cell>
          <cell r="D669" t="str">
            <v>*KEY_ERR</v>
          </cell>
          <cell r="E669" t="str">
            <v>*KEY_ERR</v>
          </cell>
        </row>
        <row r="670">
          <cell r="A670" t="str">
            <v>500648</v>
          </cell>
          <cell r="B670" t="str">
            <v>KUVERA FUND LIMITED</v>
          </cell>
          <cell r="C670" t="str">
            <v>GBC1</v>
          </cell>
          <cell r="D670" t="str">
            <v>MAURITIUS</v>
          </cell>
          <cell r="E670" t="str">
            <v>OTHER FINANCIAL INSTITUTIONS</v>
          </cell>
        </row>
        <row r="671">
          <cell r="A671" t="str">
            <v>500649</v>
          </cell>
          <cell r="B671" t="str">
            <v>DRAGON PEACOCK INVESTMENTS LTD</v>
          </cell>
          <cell r="C671" t="str">
            <v>GBC1</v>
          </cell>
          <cell r="D671" t="str">
            <v>MAURITIUS</v>
          </cell>
          <cell r="E671" t="str">
            <v>OTHER FINANCIAL INSTITUTIONS</v>
          </cell>
        </row>
        <row r="672">
          <cell r="A672" t="str">
            <v>500650</v>
          </cell>
          <cell r="B672" t="str">
            <v>*KEY_ERR</v>
          </cell>
          <cell r="D672" t="str">
            <v>*KEY_ERR</v>
          </cell>
          <cell r="E672" t="str">
            <v>*KEY_ERR</v>
          </cell>
        </row>
        <row r="673">
          <cell r="A673" t="str">
            <v>500651</v>
          </cell>
          <cell r="B673" t="str">
            <v>MRG HOLDINGS LTD</v>
          </cell>
          <cell r="C673" t="str">
            <v>GBC2</v>
          </cell>
          <cell r="D673" t="str">
            <v>MAURITIUS</v>
          </cell>
          <cell r="E673" t="str">
            <v>OTHER FINANCIAL INSTITUTIONS</v>
          </cell>
        </row>
        <row r="674">
          <cell r="A674" t="str">
            <v>500652</v>
          </cell>
          <cell r="B674" t="str">
            <v>*KEY_ERR</v>
          </cell>
          <cell r="D674" t="str">
            <v>*KEY_ERR</v>
          </cell>
          <cell r="E674" t="str">
            <v>*KEY_ERR</v>
          </cell>
        </row>
        <row r="675">
          <cell r="A675" t="str">
            <v>500653</v>
          </cell>
          <cell r="B675" t="str">
            <v>*KEY_ERR</v>
          </cell>
          <cell r="D675" t="str">
            <v>*KEY_ERR</v>
          </cell>
          <cell r="E675" t="str">
            <v>*KEY_ERR</v>
          </cell>
        </row>
        <row r="676">
          <cell r="A676" t="str">
            <v>500654</v>
          </cell>
          <cell r="B676" t="str">
            <v>*KEY_ERR</v>
          </cell>
          <cell r="D676" t="str">
            <v>*KEY_ERR</v>
          </cell>
          <cell r="E676" t="str">
            <v>*KEY_ERR</v>
          </cell>
        </row>
        <row r="677">
          <cell r="A677" t="str">
            <v>500655</v>
          </cell>
          <cell r="B677" t="str">
            <v>*KEY_ERR</v>
          </cell>
          <cell r="D677" t="str">
            <v>*KEY_ERR</v>
          </cell>
          <cell r="E677" t="str">
            <v>*KEY_ERR</v>
          </cell>
        </row>
        <row r="678">
          <cell r="A678" t="str">
            <v>500656</v>
          </cell>
          <cell r="B678" t="str">
            <v>IMM TSTEES -TRISTAR FOUNDATION</v>
          </cell>
          <cell r="C678" t="str">
            <v>OT</v>
          </cell>
          <cell r="D678" t="str">
            <v>MAURITIUS</v>
          </cell>
          <cell r="E678" t="str">
            <v>OTHER FINANCIAL INSTITUTIONS</v>
          </cell>
        </row>
        <row r="679">
          <cell r="A679" t="str">
            <v>500657</v>
          </cell>
          <cell r="B679" t="str">
            <v>*KEY_ERR</v>
          </cell>
          <cell r="D679" t="str">
            <v>*KEY_ERR</v>
          </cell>
          <cell r="E679" t="str">
            <v>*KEY_ERR</v>
          </cell>
        </row>
        <row r="680">
          <cell r="A680" t="str">
            <v>500658</v>
          </cell>
          <cell r="B680" t="str">
            <v>*KEY_ERR</v>
          </cell>
          <cell r="D680" t="str">
            <v>*KEY_ERR</v>
          </cell>
          <cell r="E680" t="str">
            <v>*KEY_ERR</v>
          </cell>
        </row>
        <row r="681">
          <cell r="A681" t="str">
            <v>500659</v>
          </cell>
          <cell r="B681" t="str">
            <v>LOTUS AFRICA LIMITED</v>
          </cell>
          <cell r="C681" t="str">
            <v>GBC2</v>
          </cell>
          <cell r="D681" t="str">
            <v>MAURITIUS</v>
          </cell>
          <cell r="E681" t="str">
            <v>OTHER FINANCIAL INSTITUTIONS</v>
          </cell>
        </row>
        <row r="682">
          <cell r="A682" t="str">
            <v>500660</v>
          </cell>
          <cell r="B682" t="str">
            <v>AKO LTD</v>
          </cell>
          <cell r="C682" t="str">
            <v>GBC2</v>
          </cell>
          <cell r="D682" t="str">
            <v>MAURITIUS</v>
          </cell>
          <cell r="E682" t="str">
            <v>OTHER FINANCIAL INSTITUTIONS</v>
          </cell>
        </row>
        <row r="683">
          <cell r="A683" t="str">
            <v>500661</v>
          </cell>
          <cell r="B683" t="str">
            <v>*KEY_ERR</v>
          </cell>
          <cell r="D683" t="str">
            <v>*KEY_ERR</v>
          </cell>
          <cell r="E683" t="str">
            <v>*KEY_ERR</v>
          </cell>
        </row>
        <row r="684">
          <cell r="A684" t="str">
            <v>500662</v>
          </cell>
          <cell r="B684" t="str">
            <v>COCOMA LTD</v>
          </cell>
          <cell r="C684" t="str">
            <v>GBC2</v>
          </cell>
          <cell r="D684" t="str">
            <v>MAURITIUS</v>
          </cell>
          <cell r="E684" t="str">
            <v>OTHER FINANCIAL INSTITUTIONS</v>
          </cell>
        </row>
        <row r="685">
          <cell r="A685" t="str">
            <v>500663</v>
          </cell>
          <cell r="B685" t="str">
            <v>MILESTRADE LTD</v>
          </cell>
          <cell r="C685" t="str">
            <v>GBC2</v>
          </cell>
          <cell r="D685" t="str">
            <v>MAURITIUS</v>
          </cell>
          <cell r="E685" t="str">
            <v>OTHER FINANCIAL INSTITUTIONS</v>
          </cell>
        </row>
        <row r="686">
          <cell r="A686" t="str">
            <v>500664</v>
          </cell>
          <cell r="B686" t="str">
            <v>MR YATRICK OUKABAY</v>
          </cell>
          <cell r="C686" t="str">
            <v>P</v>
          </cell>
          <cell r="D686" t="str">
            <v>MADAGASCAR</v>
          </cell>
          <cell r="E686" t="str">
            <v>OTHER ADVANCES</v>
          </cell>
        </row>
        <row r="687">
          <cell r="A687" t="str">
            <v>500665</v>
          </cell>
          <cell r="B687" t="str">
            <v>MR ASHIT OUKABAY</v>
          </cell>
          <cell r="C687" t="str">
            <v>P</v>
          </cell>
          <cell r="D687" t="str">
            <v>MADAGASCAR</v>
          </cell>
          <cell r="E687" t="str">
            <v>OTHER ADVANCES</v>
          </cell>
        </row>
        <row r="688">
          <cell r="A688" t="str">
            <v>500666</v>
          </cell>
          <cell r="B688" t="str">
            <v>KEPPEL INVESTMENT PTE LTD</v>
          </cell>
          <cell r="C688" t="str">
            <v>GBC1</v>
          </cell>
          <cell r="D688" t="str">
            <v>MAURITIUS</v>
          </cell>
          <cell r="E688" t="str">
            <v>OTHER FINANCIAL INSTITUTIONS</v>
          </cell>
        </row>
        <row r="689">
          <cell r="A689" t="str">
            <v>500667</v>
          </cell>
          <cell r="B689" t="str">
            <v>ALL GLOBE INVESTMENTS S.A</v>
          </cell>
          <cell r="C689" t="str">
            <v>F</v>
          </cell>
          <cell r="D689" t="str">
            <v>PANAMA</v>
          </cell>
          <cell r="E689" t="str">
            <v>OTHER FINANCIAL INSTITUTIONS</v>
          </cell>
        </row>
        <row r="690">
          <cell r="A690" t="str">
            <v>500668</v>
          </cell>
          <cell r="B690" t="str">
            <v>*KEY_ERR</v>
          </cell>
          <cell r="D690" t="str">
            <v>*KEY_ERR</v>
          </cell>
          <cell r="E690" t="str">
            <v>*KEY_ERR</v>
          </cell>
        </row>
        <row r="691">
          <cell r="A691" t="str">
            <v>500669</v>
          </cell>
          <cell r="B691" t="str">
            <v>*KEY_ERR</v>
          </cell>
          <cell r="D691" t="str">
            <v>*KEY_ERR</v>
          </cell>
          <cell r="E691" t="str">
            <v>*KEY_ERR</v>
          </cell>
        </row>
        <row r="692">
          <cell r="A692" t="str">
            <v>500670</v>
          </cell>
          <cell r="B692" t="str">
            <v>MARSHAL ASIA CAPITAL LIMITED</v>
          </cell>
          <cell r="C692" t="str">
            <v>GBC1</v>
          </cell>
          <cell r="D692" t="str">
            <v>MAURITIUS</v>
          </cell>
          <cell r="E692" t="str">
            <v>OTHER FINANCIAL INSTITUTIONS</v>
          </cell>
        </row>
        <row r="693">
          <cell r="A693" t="str">
            <v>500671</v>
          </cell>
          <cell r="B693" t="str">
            <v>TRENT BRIDGE HOLDINGS LTD</v>
          </cell>
          <cell r="C693" t="str">
            <v>F</v>
          </cell>
          <cell r="D693" t="str">
            <v>BRITISH VIRGIN ISLANDS</v>
          </cell>
          <cell r="E693" t="str">
            <v>OTHER FINANCIAL INSTITUTIONS</v>
          </cell>
        </row>
        <row r="694">
          <cell r="A694" t="str">
            <v>500672</v>
          </cell>
          <cell r="B694" t="str">
            <v>INVESTEC TRUST(MAURITIUS)LTD</v>
          </cell>
          <cell r="C694" t="str">
            <v>M</v>
          </cell>
          <cell r="D694" t="str">
            <v>MAURITIUS</v>
          </cell>
          <cell r="E694" t="str">
            <v>OTHER FINANCIAL INSTITUTIONS</v>
          </cell>
        </row>
        <row r="695">
          <cell r="A695" t="str">
            <v>500673</v>
          </cell>
          <cell r="B695" t="str">
            <v>MENLO OAK VENTURE INVESTMENTS</v>
          </cell>
          <cell r="C695" t="str">
            <v>GBC2</v>
          </cell>
          <cell r="D695" t="str">
            <v>MAURITIUS</v>
          </cell>
          <cell r="E695" t="str">
            <v>OTHER FINANCIAL INSTITUTIONS</v>
          </cell>
        </row>
        <row r="696">
          <cell r="A696" t="str">
            <v>500674</v>
          </cell>
          <cell r="B696" t="str">
            <v>*KEY_ERR</v>
          </cell>
          <cell r="D696" t="str">
            <v>*KEY_ERR</v>
          </cell>
          <cell r="E696" t="str">
            <v>*KEY_ERR</v>
          </cell>
        </row>
        <row r="697">
          <cell r="A697" t="str">
            <v>500675</v>
          </cell>
          <cell r="B697" t="str">
            <v>*KEY_ERR</v>
          </cell>
          <cell r="D697" t="str">
            <v>*KEY_ERR</v>
          </cell>
          <cell r="E697" t="str">
            <v>*KEY_ERR</v>
          </cell>
        </row>
        <row r="698">
          <cell r="A698" t="str">
            <v>500676</v>
          </cell>
          <cell r="B698" t="str">
            <v>JABBAH HOLDINGS LTD</v>
          </cell>
          <cell r="C698" t="str">
            <v>GBC1</v>
          </cell>
          <cell r="D698" t="str">
            <v>MAURITIUS</v>
          </cell>
          <cell r="E698" t="str">
            <v>OTHER FINANCIAL INSTITUTIONS</v>
          </cell>
        </row>
        <row r="699">
          <cell r="A699" t="str">
            <v>500677</v>
          </cell>
          <cell r="B699" t="str">
            <v>*KEY_ERR</v>
          </cell>
          <cell r="D699" t="str">
            <v>*KEY_ERR</v>
          </cell>
          <cell r="E699" t="str">
            <v>*KEY_ERR</v>
          </cell>
        </row>
        <row r="700">
          <cell r="A700" t="str">
            <v>500678</v>
          </cell>
          <cell r="B700" t="str">
            <v>NOCTURNUS INVESTMENTS LTD</v>
          </cell>
          <cell r="C700" t="str">
            <v>GBC2</v>
          </cell>
          <cell r="D700" t="str">
            <v>MAURITIUS</v>
          </cell>
          <cell r="E700" t="str">
            <v>OTHER FINANCIAL INSTITUTIONS</v>
          </cell>
        </row>
        <row r="701">
          <cell r="A701" t="str">
            <v>500679</v>
          </cell>
          <cell r="B701" t="str">
            <v>DYNAMIC INDIA FUND II</v>
          </cell>
          <cell r="C701" t="str">
            <v>GBC1</v>
          </cell>
          <cell r="D701" t="str">
            <v>MAURITIUS</v>
          </cell>
          <cell r="E701" t="str">
            <v>OTHER FINANCIAL INSTITUTIONS</v>
          </cell>
        </row>
        <row r="702">
          <cell r="A702" t="str">
            <v>500680</v>
          </cell>
          <cell r="B702" t="str">
            <v>*KEY_ERR</v>
          </cell>
          <cell r="D702" t="str">
            <v>*KEY_ERR</v>
          </cell>
          <cell r="E702" t="str">
            <v>*KEY_ERR</v>
          </cell>
        </row>
        <row r="703">
          <cell r="A703" t="str">
            <v>500681</v>
          </cell>
          <cell r="B703" t="str">
            <v>*KEY_ERR</v>
          </cell>
          <cell r="D703" t="str">
            <v>*KEY_ERR</v>
          </cell>
          <cell r="E703" t="str">
            <v>*KEY_ERR</v>
          </cell>
        </row>
        <row r="704">
          <cell r="A704" t="str">
            <v>500682</v>
          </cell>
          <cell r="B704" t="str">
            <v>*KEY_ERR</v>
          </cell>
          <cell r="D704" t="str">
            <v>*KEY_ERR</v>
          </cell>
          <cell r="E704" t="str">
            <v>*KEY_ERR</v>
          </cell>
        </row>
        <row r="705">
          <cell r="A705" t="str">
            <v>500683</v>
          </cell>
          <cell r="B705" t="str">
            <v>KAO SAWAN INVESTMENT LIMITED</v>
          </cell>
          <cell r="C705" t="str">
            <v>GBC1</v>
          </cell>
          <cell r="D705" t="str">
            <v>MAURITIUS</v>
          </cell>
          <cell r="E705" t="str">
            <v>OTHER FINANCIAL INSTITUTIONS</v>
          </cell>
        </row>
        <row r="706">
          <cell r="A706" t="str">
            <v>500684</v>
          </cell>
          <cell r="B706" t="str">
            <v>DYNAMIC INDIA FUND I</v>
          </cell>
          <cell r="C706" t="str">
            <v>GBC1</v>
          </cell>
          <cell r="D706" t="str">
            <v>MAURITIUS</v>
          </cell>
          <cell r="E706" t="str">
            <v>OTHER FINANCIAL INSTITUTIONS</v>
          </cell>
        </row>
        <row r="707">
          <cell r="A707" t="str">
            <v>500685</v>
          </cell>
          <cell r="B707" t="str">
            <v>MORGAN STANLEY D W ASIA LTD</v>
          </cell>
          <cell r="D707" t="str">
            <v>HONG KONG</v>
          </cell>
          <cell r="E707" t="str">
            <v>OTHER FINANCIAL INSTITUTIONS</v>
          </cell>
        </row>
        <row r="708">
          <cell r="A708" t="str">
            <v>500686</v>
          </cell>
          <cell r="B708" t="str">
            <v>MARLIN INVESTMENT HOLDINGS LTD</v>
          </cell>
          <cell r="C708" t="str">
            <v>GBC2</v>
          </cell>
          <cell r="D708" t="str">
            <v>MAURITIUS</v>
          </cell>
          <cell r="E708" t="str">
            <v>OTHER FINANCIAL INSTITUTIONS</v>
          </cell>
        </row>
        <row r="709">
          <cell r="A709" t="str">
            <v>500687</v>
          </cell>
          <cell r="B709" t="str">
            <v>TRICOLOR INDIA FUNDS - TIOF</v>
          </cell>
          <cell r="C709" t="str">
            <v>GBC1</v>
          </cell>
          <cell r="D709" t="str">
            <v>MAURITIUS</v>
          </cell>
          <cell r="E709" t="str">
            <v>OTHER FINANCIAL INSTITUTIONS</v>
          </cell>
        </row>
        <row r="710">
          <cell r="A710" t="str">
            <v>500688</v>
          </cell>
          <cell r="B710" t="str">
            <v>SAFFRON INVESTMENT MGT LTD</v>
          </cell>
          <cell r="C710" t="str">
            <v>GBC1</v>
          </cell>
          <cell r="D710" t="str">
            <v>MAURITIUS</v>
          </cell>
          <cell r="E710" t="str">
            <v>OTHER FINANCIAL INSTITUTIONS</v>
          </cell>
        </row>
        <row r="711">
          <cell r="A711" t="str">
            <v>500689</v>
          </cell>
          <cell r="B711" t="str">
            <v>CASCADE CAPITAL MGNT MTIUS</v>
          </cell>
          <cell r="C711" t="str">
            <v>GBC1</v>
          </cell>
          <cell r="D711" t="str">
            <v>MAURITIUS</v>
          </cell>
          <cell r="E711" t="str">
            <v>OTHER FINANCIAL INSTITUTIONS</v>
          </cell>
        </row>
        <row r="712">
          <cell r="A712" t="str">
            <v>500690</v>
          </cell>
          <cell r="B712" t="str">
            <v>MR SUMANT KAPUR</v>
          </cell>
          <cell r="C712" t="str">
            <v>P</v>
          </cell>
          <cell r="D712" t="str">
            <v>UNITED KINGDOM</v>
          </cell>
          <cell r="E712" t="str">
            <v>OTHER ADVANCES</v>
          </cell>
        </row>
        <row r="713">
          <cell r="A713" t="str">
            <v>500691</v>
          </cell>
          <cell r="B713" t="str">
            <v>STERLING WATERFORD CCN SPV 1</v>
          </cell>
          <cell r="C713" t="str">
            <v>GBC2</v>
          </cell>
          <cell r="D713" t="str">
            <v>MAURITIUS</v>
          </cell>
          <cell r="E713" t="str">
            <v>OTHER FINANCIAL INSTITUTIONS</v>
          </cell>
        </row>
        <row r="714">
          <cell r="A714" t="str">
            <v>500692</v>
          </cell>
          <cell r="B714" t="str">
            <v>AFRICINVEST LTD</v>
          </cell>
          <cell r="C714" t="str">
            <v>GBC1</v>
          </cell>
          <cell r="D714" t="str">
            <v>MAURITIUS</v>
          </cell>
          <cell r="E714" t="str">
            <v>OTHER FINANCIAL INSTITUTIONS</v>
          </cell>
        </row>
        <row r="715">
          <cell r="A715" t="str">
            <v>500693</v>
          </cell>
          <cell r="B715" t="str">
            <v>AFRICINVEST CAPITAL PARTNERS</v>
          </cell>
          <cell r="C715" t="str">
            <v>GBC1</v>
          </cell>
          <cell r="D715" t="str">
            <v>MAURITIUS</v>
          </cell>
          <cell r="E715" t="str">
            <v>OTHER FINANCIAL INSTITUTIONS</v>
          </cell>
        </row>
        <row r="716">
          <cell r="A716" t="str">
            <v>500694</v>
          </cell>
          <cell r="B716" t="str">
            <v>DEUTSCHE SECURITIES (M) LTD</v>
          </cell>
          <cell r="C716" t="str">
            <v>GBC1</v>
          </cell>
          <cell r="D716" t="str">
            <v>MAURITIUS</v>
          </cell>
          <cell r="E716" t="str">
            <v>OTHER FINANCIAL INSTITUTIONS</v>
          </cell>
        </row>
        <row r="717">
          <cell r="A717" t="str">
            <v>500695</v>
          </cell>
          <cell r="B717" t="str">
            <v>*KEY_ERR</v>
          </cell>
          <cell r="D717" t="str">
            <v>*KEY_ERR</v>
          </cell>
          <cell r="E717" t="str">
            <v>*KEY_ERR</v>
          </cell>
        </row>
        <row r="718">
          <cell r="A718" t="str">
            <v>500696</v>
          </cell>
          <cell r="B718" t="str">
            <v>THE PIKE TRUST</v>
          </cell>
          <cell r="C718" t="str">
            <v>F</v>
          </cell>
          <cell r="D718" t="str">
            <v>ISLE OF MAN</v>
          </cell>
          <cell r="E718" t="str">
            <v>OTHER FINANCIAL INSTITUTIONS</v>
          </cell>
        </row>
        <row r="719">
          <cell r="A719" t="str">
            <v>500697</v>
          </cell>
          <cell r="B719" t="str">
            <v>SKYWORKS SOLUTIONS MTIUS LTD</v>
          </cell>
          <cell r="C719" t="str">
            <v>GBC1</v>
          </cell>
          <cell r="D719" t="str">
            <v>MAURITIUS</v>
          </cell>
          <cell r="E719" t="str">
            <v>OTHER FINANCIAL INSTITUTIONS</v>
          </cell>
        </row>
        <row r="720">
          <cell r="A720" t="str">
            <v>500698</v>
          </cell>
          <cell r="B720" t="str">
            <v>CENTURY RESORTS INTL LTD</v>
          </cell>
          <cell r="C720" t="str">
            <v>GBC1</v>
          </cell>
          <cell r="D720" t="str">
            <v>MAURITIUS</v>
          </cell>
          <cell r="E720" t="str">
            <v>OTHER FINANCIAL INSTITUTIONS</v>
          </cell>
        </row>
        <row r="721">
          <cell r="A721" t="str">
            <v>500699</v>
          </cell>
          <cell r="B721" t="str">
            <v>*KEY_ERR</v>
          </cell>
          <cell r="D721" t="str">
            <v>*KEY_ERR</v>
          </cell>
          <cell r="E721" t="str">
            <v>*KEY_ERR</v>
          </cell>
        </row>
        <row r="722">
          <cell r="A722" t="str">
            <v>500700</v>
          </cell>
          <cell r="B722" t="str">
            <v>ASSISTANCE INVESTISSEMENT DEV.</v>
          </cell>
          <cell r="C722" t="str">
            <v>GBC1</v>
          </cell>
          <cell r="D722" t="str">
            <v>MAURITIUS</v>
          </cell>
          <cell r="E722" t="str">
            <v>OTHER FINANCIAL INSTITUTIONS</v>
          </cell>
        </row>
        <row r="723">
          <cell r="A723" t="str">
            <v>500701</v>
          </cell>
          <cell r="B723" t="str">
            <v>THE TRAVEST EQUITY TRUST</v>
          </cell>
          <cell r="C723" t="str">
            <v>OT</v>
          </cell>
          <cell r="D723" t="str">
            <v>MAURITIUS</v>
          </cell>
          <cell r="E723" t="str">
            <v>OTHER FINANCIAL INSTITUTIONS</v>
          </cell>
        </row>
        <row r="724">
          <cell r="A724" t="str">
            <v>500702</v>
          </cell>
          <cell r="B724" t="str">
            <v>*KEY_ERR</v>
          </cell>
          <cell r="D724" t="str">
            <v>*KEY_ERR</v>
          </cell>
          <cell r="E724" t="str">
            <v>*KEY_ERR</v>
          </cell>
        </row>
        <row r="725">
          <cell r="A725" t="str">
            <v>500703</v>
          </cell>
          <cell r="B725" t="str">
            <v>JR DICKINSON &amp; SONS (PTY) LTD</v>
          </cell>
          <cell r="C725" t="str">
            <v>F</v>
          </cell>
          <cell r="D725" t="str">
            <v>SOUTH AFRICA</v>
          </cell>
          <cell r="E725" t="str">
            <v>OTHER FINANCIAL INSTITUTIONS</v>
          </cell>
        </row>
        <row r="726">
          <cell r="A726" t="str">
            <v>500704</v>
          </cell>
          <cell r="B726" t="str">
            <v>DWM INVESTMENTS LIMITED</v>
          </cell>
          <cell r="C726" t="str">
            <v>GBC1</v>
          </cell>
          <cell r="D726" t="str">
            <v>MAURITIUS</v>
          </cell>
          <cell r="E726" t="str">
            <v>OTHER FINANCIAL INSTITUTIONS</v>
          </cell>
        </row>
        <row r="727">
          <cell r="A727" t="str">
            <v>500705</v>
          </cell>
          <cell r="B727" t="str">
            <v>*KEY_ERR</v>
          </cell>
          <cell r="D727" t="str">
            <v>*KEY_ERR</v>
          </cell>
          <cell r="E727" t="str">
            <v>*KEY_ERR</v>
          </cell>
        </row>
        <row r="728">
          <cell r="A728" t="str">
            <v>500706</v>
          </cell>
          <cell r="B728" t="str">
            <v>*KEY_ERR</v>
          </cell>
          <cell r="D728" t="str">
            <v>*KEY_ERR</v>
          </cell>
          <cell r="E728" t="str">
            <v>*KEY_ERR</v>
          </cell>
        </row>
        <row r="729">
          <cell r="A729" t="str">
            <v>500707</v>
          </cell>
          <cell r="B729" t="str">
            <v>QUADRANT PORTFOLIO SERVICES LT</v>
          </cell>
          <cell r="C729" t="str">
            <v>GBC2</v>
          </cell>
          <cell r="D729" t="str">
            <v>MAURITIUS</v>
          </cell>
          <cell r="E729" t="str">
            <v>OTHER FINANCIAL INSTITUTIONS</v>
          </cell>
        </row>
        <row r="730">
          <cell r="A730" t="str">
            <v>500708</v>
          </cell>
          <cell r="B730" t="str">
            <v>CATHAY CAPITAL COMPANY LTD</v>
          </cell>
          <cell r="C730" t="str">
            <v>GBC1</v>
          </cell>
          <cell r="D730" t="str">
            <v>MAURITIUS</v>
          </cell>
          <cell r="E730" t="str">
            <v>OTHER FINANCIAL INSTITUTIONS</v>
          </cell>
        </row>
        <row r="731">
          <cell r="A731" t="str">
            <v>500709</v>
          </cell>
          <cell r="B731" t="str">
            <v>CATHAY ASSET MGT COMPANY LTD</v>
          </cell>
          <cell r="C731" t="str">
            <v>GBC1</v>
          </cell>
          <cell r="D731" t="str">
            <v>MAURITIUS</v>
          </cell>
          <cell r="E731" t="str">
            <v>OTHER FINANCIAL INSTITUTIONS</v>
          </cell>
        </row>
        <row r="732">
          <cell r="A732" t="str">
            <v>500710</v>
          </cell>
          <cell r="B732" t="str">
            <v>CENTURY RESORTS LTD</v>
          </cell>
          <cell r="C732" t="str">
            <v>GBC1</v>
          </cell>
          <cell r="D732" t="str">
            <v>MAURITIUS</v>
          </cell>
          <cell r="E732" t="str">
            <v>OTHER FINANCIAL INSTITUTIONS</v>
          </cell>
        </row>
        <row r="733">
          <cell r="A733" t="str">
            <v>500711</v>
          </cell>
          <cell r="B733" t="str">
            <v>*KEY_ERR</v>
          </cell>
          <cell r="D733" t="str">
            <v>*KEY_ERR</v>
          </cell>
          <cell r="E733" t="str">
            <v>*KEY_ERR</v>
          </cell>
        </row>
        <row r="734">
          <cell r="A734" t="str">
            <v>500712</v>
          </cell>
          <cell r="B734" t="str">
            <v>*KEY_ERR</v>
          </cell>
          <cell r="D734" t="str">
            <v>*KEY_ERR</v>
          </cell>
          <cell r="E734" t="str">
            <v>*KEY_ERR</v>
          </cell>
        </row>
        <row r="735">
          <cell r="A735" t="str">
            <v>500713</v>
          </cell>
          <cell r="B735" t="str">
            <v>CASITA LIMITED</v>
          </cell>
          <cell r="C735" t="str">
            <v>F</v>
          </cell>
          <cell r="D735" t="str">
            <v>BRITISH VIRGIN ISLANDS</v>
          </cell>
          <cell r="E735" t="str">
            <v>OTHER FINANCIAL INSTITUTIONS</v>
          </cell>
        </row>
        <row r="736">
          <cell r="A736" t="str">
            <v>500714</v>
          </cell>
          <cell r="B736" t="str">
            <v>STERLING WATERFORD HOLDINGS</v>
          </cell>
          <cell r="C736" t="str">
            <v>GBC2</v>
          </cell>
          <cell r="D736" t="str">
            <v>MAURITIUS</v>
          </cell>
          <cell r="E736" t="str">
            <v>OTHER FINANCIAL INSTITUTIONS</v>
          </cell>
        </row>
        <row r="737">
          <cell r="A737" t="str">
            <v>500715</v>
          </cell>
          <cell r="B737" t="str">
            <v>MR &amp; MRS RIAZ DJOUMALILA</v>
          </cell>
          <cell r="C737" t="str">
            <v>P</v>
          </cell>
          <cell r="D737" t="str">
            <v>MADAGASCAR</v>
          </cell>
          <cell r="E737" t="str">
            <v>OTHER ADVANCES</v>
          </cell>
        </row>
        <row r="738">
          <cell r="A738" t="str">
            <v>500716</v>
          </cell>
          <cell r="B738" t="str">
            <v>MR TIMOTHY &amp; MRS SARAH TAYLOR</v>
          </cell>
          <cell r="C738" t="str">
            <v>P</v>
          </cell>
          <cell r="D738" t="str">
            <v>MAURITIUS</v>
          </cell>
          <cell r="E738" t="str">
            <v>OTHER ADVANCES</v>
          </cell>
        </row>
        <row r="739">
          <cell r="A739" t="str">
            <v>500717</v>
          </cell>
          <cell r="B739" t="str">
            <v>MR ASHRAF RAMTOOLA</v>
          </cell>
          <cell r="C739" t="str">
            <v>P</v>
          </cell>
          <cell r="D739" t="str">
            <v>MAURITIUS</v>
          </cell>
          <cell r="E739" t="str">
            <v>OTHER FINANCIAL INSTITUTIONS</v>
          </cell>
        </row>
        <row r="740">
          <cell r="A740" t="str">
            <v>500718</v>
          </cell>
          <cell r="B740" t="str">
            <v>FRANK CALANDRA INC OF MTIUS</v>
          </cell>
          <cell r="C740" t="str">
            <v>GBC1</v>
          </cell>
          <cell r="D740" t="str">
            <v>MAURITIUS</v>
          </cell>
          <cell r="E740" t="str">
            <v>OTHER FINANCIAL INSTITUTIONS</v>
          </cell>
        </row>
        <row r="741">
          <cell r="A741" t="str">
            <v>500719</v>
          </cell>
          <cell r="B741" t="str">
            <v>TADPOLE INTERNATIONAL</v>
          </cell>
          <cell r="C741" t="str">
            <v>GBC2</v>
          </cell>
          <cell r="D741" t="str">
            <v>MAURITIUS</v>
          </cell>
          <cell r="E741" t="str">
            <v>OTHER FINANCIAL INSTITUTIONS</v>
          </cell>
        </row>
        <row r="742">
          <cell r="A742" t="str">
            <v>500720</v>
          </cell>
          <cell r="B742" t="str">
            <v>*KEY_ERR</v>
          </cell>
          <cell r="D742" t="str">
            <v>*KEY_ERR</v>
          </cell>
          <cell r="E742" t="str">
            <v>*KEY_ERR</v>
          </cell>
        </row>
        <row r="743">
          <cell r="A743" t="str">
            <v>500721</v>
          </cell>
          <cell r="B743" t="str">
            <v>*KEY_ERR</v>
          </cell>
          <cell r="D743" t="str">
            <v>*KEY_ERR</v>
          </cell>
          <cell r="E743" t="str">
            <v>*KEY_ERR</v>
          </cell>
        </row>
        <row r="744">
          <cell r="A744" t="str">
            <v>500722</v>
          </cell>
          <cell r="B744" t="str">
            <v>BATU MERAH LTD</v>
          </cell>
          <cell r="C744" t="str">
            <v>GBC2</v>
          </cell>
          <cell r="D744" t="str">
            <v>MAURITIUS</v>
          </cell>
          <cell r="E744" t="str">
            <v>OTHER FINANCIAL INSTITUTIONS</v>
          </cell>
        </row>
        <row r="745">
          <cell r="A745" t="str">
            <v>500723</v>
          </cell>
          <cell r="B745" t="str">
            <v>*KEY_ERR</v>
          </cell>
          <cell r="D745" t="str">
            <v>*KEY_ERR</v>
          </cell>
          <cell r="E745" t="str">
            <v>*KEY_ERR</v>
          </cell>
        </row>
        <row r="746">
          <cell r="A746" t="str">
            <v>500724</v>
          </cell>
          <cell r="B746" t="str">
            <v>LINEUP LTD</v>
          </cell>
          <cell r="C746" t="str">
            <v>GBC2</v>
          </cell>
          <cell r="D746" t="str">
            <v>MAURITIUS</v>
          </cell>
          <cell r="E746" t="str">
            <v>OTHER FINANCIAL INSTITUTIONS</v>
          </cell>
        </row>
        <row r="747">
          <cell r="A747" t="str">
            <v>500725</v>
          </cell>
          <cell r="B747" t="str">
            <v>*KEY_ERR</v>
          </cell>
          <cell r="D747" t="str">
            <v>*KEY_ERR</v>
          </cell>
          <cell r="E747" t="str">
            <v>*KEY_ERR</v>
          </cell>
        </row>
        <row r="748">
          <cell r="A748" t="str">
            <v>500726</v>
          </cell>
          <cell r="B748" t="str">
            <v>HWIC ASIA FUND CLASS E</v>
          </cell>
          <cell r="C748" t="str">
            <v>GBC1</v>
          </cell>
          <cell r="D748" t="str">
            <v>MAURITIUS</v>
          </cell>
          <cell r="E748" t="str">
            <v>OTHER FINANCIAL INSTITUTIONS</v>
          </cell>
        </row>
        <row r="749">
          <cell r="A749" t="str">
            <v>500727</v>
          </cell>
          <cell r="B749" t="str">
            <v>NEW VERNON BHARAT LIMITED</v>
          </cell>
          <cell r="C749" t="str">
            <v>GBC1</v>
          </cell>
          <cell r="D749" t="str">
            <v>MAURITIUS</v>
          </cell>
          <cell r="E749" t="str">
            <v>OTHER FINANCIAL INSTITUTIONS</v>
          </cell>
        </row>
        <row r="750">
          <cell r="A750" t="str">
            <v>500728</v>
          </cell>
          <cell r="B750" t="str">
            <v>NEW VERNON INDIA LIMITED</v>
          </cell>
          <cell r="C750" t="str">
            <v>GBC1</v>
          </cell>
          <cell r="D750" t="str">
            <v>MAURITIUS</v>
          </cell>
          <cell r="E750" t="str">
            <v>OTHER FINANCIAL INSTITUTIONS</v>
          </cell>
        </row>
        <row r="751">
          <cell r="A751" t="str">
            <v>500729</v>
          </cell>
          <cell r="B751" t="str">
            <v>PRU INDIA EQUITY OPEN LIMITED</v>
          </cell>
          <cell r="C751" t="str">
            <v>GBC1</v>
          </cell>
          <cell r="D751" t="str">
            <v>MAURITIUS</v>
          </cell>
          <cell r="E751" t="str">
            <v>OTHER FINANCIAL INSTITUTIONS</v>
          </cell>
        </row>
        <row r="752">
          <cell r="A752" t="str">
            <v>500730</v>
          </cell>
          <cell r="B752" t="str">
            <v>BGK INVESTMENTS LTD</v>
          </cell>
          <cell r="C752" t="str">
            <v>GBC1</v>
          </cell>
          <cell r="D752" t="str">
            <v>MAURITIUS</v>
          </cell>
          <cell r="E752" t="str">
            <v>OTHER FINANCIAL INSTITUTIONS</v>
          </cell>
        </row>
        <row r="753">
          <cell r="A753" t="str">
            <v>500731</v>
          </cell>
          <cell r="B753" t="str">
            <v>MR LANCE BRENTON POOLEY</v>
          </cell>
          <cell r="C753" t="str">
            <v>P</v>
          </cell>
          <cell r="D753" t="str">
            <v>SOUTH AFRICA</v>
          </cell>
          <cell r="E753" t="str">
            <v>OTHER FINANCIAL INSTITUTIONS</v>
          </cell>
        </row>
        <row r="754">
          <cell r="A754" t="str">
            <v>500732</v>
          </cell>
          <cell r="B754" t="str">
            <v>CORSAIR HOLDINGS INC</v>
          </cell>
          <cell r="C754" t="str">
            <v>F</v>
          </cell>
          <cell r="D754" t="str">
            <v>MAURITIUS</v>
          </cell>
          <cell r="E754" t="str">
            <v>OTHER FINANCIAL INSTITUTIONS</v>
          </cell>
        </row>
        <row r="755">
          <cell r="A755" t="str">
            <v>500733</v>
          </cell>
          <cell r="B755" t="str">
            <v>*KEY_ERR</v>
          </cell>
          <cell r="D755" t="str">
            <v>*KEY_ERR</v>
          </cell>
          <cell r="E755" t="str">
            <v>*KEY_ERR</v>
          </cell>
        </row>
        <row r="756">
          <cell r="A756" t="str">
            <v>500734</v>
          </cell>
          <cell r="B756" t="str">
            <v>*KEY_ERR</v>
          </cell>
          <cell r="D756" t="str">
            <v>*KEY_ERR</v>
          </cell>
          <cell r="E756" t="str">
            <v>*KEY_ERR</v>
          </cell>
        </row>
        <row r="757">
          <cell r="A757" t="str">
            <v>500735</v>
          </cell>
          <cell r="B757" t="str">
            <v>OWLEY LIMITED</v>
          </cell>
          <cell r="C757" t="str">
            <v>GBC2</v>
          </cell>
          <cell r="D757" t="str">
            <v>MAURITIUS</v>
          </cell>
          <cell r="E757" t="str">
            <v>OTHER FINANCIAL INSTITUTIONS</v>
          </cell>
        </row>
        <row r="758">
          <cell r="A758" t="str">
            <v>500736</v>
          </cell>
          <cell r="B758" t="str">
            <v>MENT-AFRIQUE MEDICALE LLC</v>
          </cell>
          <cell r="C758" t="str">
            <v>F</v>
          </cell>
          <cell r="D758" t="str">
            <v>UNITED STATES OF AMERICA</v>
          </cell>
          <cell r="E758" t="str">
            <v>OTHER FINANCIAL INSTITUTIONS</v>
          </cell>
        </row>
        <row r="759">
          <cell r="A759" t="str">
            <v>500737</v>
          </cell>
          <cell r="B759" t="str">
            <v>MENT-AFRIQUE MEDICALE LIMITED</v>
          </cell>
          <cell r="C759" t="str">
            <v>GBC2</v>
          </cell>
          <cell r="D759" t="str">
            <v>MAURITIUS</v>
          </cell>
          <cell r="E759" t="str">
            <v>OTHER FINANCIAL INSTITUTIONS</v>
          </cell>
        </row>
        <row r="760">
          <cell r="A760" t="str">
            <v>500738</v>
          </cell>
          <cell r="B760" t="str">
            <v>DELOITTE &amp; TOUCHE M HOLDING</v>
          </cell>
          <cell r="C760" t="str">
            <v>GBC1</v>
          </cell>
          <cell r="D760" t="str">
            <v>MAURITIUS</v>
          </cell>
          <cell r="E760" t="str">
            <v>OTHER FINANCIAL INSTITUTIONS</v>
          </cell>
        </row>
        <row r="761">
          <cell r="A761" t="str">
            <v>500739</v>
          </cell>
          <cell r="B761" t="str">
            <v>*KEY_ERR</v>
          </cell>
          <cell r="D761" t="str">
            <v>*KEY_ERR</v>
          </cell>
          <cell r="E761" t="str">
            <v>*KEY_ERR</v>
          </cell>
        </row>
        <row r="762">
          <cell r="A762" t="str">
            <v>500740</v>
          </cell>
          <cell r="B762" t="str">
            <v>DELOITTE TAX MTIUS HOLDING</v>
          </cell>
          <cell r="C762" t="str">
            <v>GBC1</v>
          </cell>
          <cell r="D762" t="str">
            <v>MAURITIUS</v>
          </cell>
          <cell r="E762" t="str">
            <v>OTHER FINANCIAL INSTITUTIONS</v>
          </cell>
        </row>
        <row r="763">
          <cell r="A763" t="str">
            <v>500741</v>
          </cell>
          <cell r="B763" t="str">
            <v>*KEY_ERR</v>
          </cell>
          <cell r="D763" t="str">
            <v>*KEY_ERR</v>
          </cell>
          <cell r="E763" t="str">
            <v>*KEY_ERR</v>
          </cell>
        </row>
        <row r="764">
          <cell r="A764" t="str">
            <v>500742</v>
          </cell>
          <cell r="B764" t="str">
            <v>DELOITTE SERVICES M HOLDING</v>
          </cell>
          <cell r="C764" t="str">
            <v>GBC1</v>
          </cell>
          <cell r="D764" t="str">
            <v>MAURITIUS</v>
          </cell>
          <cell r="E764" t="str">
            <v>OTHER FINANCIAL INSTITUTIONS</v>
          </cell>
        </row>
        <row r="765">
          <cell r="A765" t="str">
            <v>500743</v>
          </cell>
          <cell r="B765" t="str">
            <v>*KEY_ERR</v>
          </cell>
          <cell r="D765" t="str">
            <v>*KEY_ERR</v>
          </cell>
          <cell r="E765" t="str">
            <v>*KEY_ERR</v>
          </cell>
        </row>
        <row r="766">
          <cell r="A766" t="str">
            <v>500744</v>
          </cell>
          <cell r="B766" t="str">
            <v>*KEY_ERR</v>
          </cell>
          <cell r="D766" t="str">
            <v>*KEY_ERR</v>
          </cell>
          <cell r="E766" t="str">
            <v>*KEY_ERR</v>
          </cell>
        </row>
        <row r="767">
          <cell r="A767" t="str">
            <v>500745</v>
          </cell>
          <cell r="B767" t="str">
            <v>MR MICHAEL GORDON TOD</v>
          </cell>
          <cell r="C767" t="str">
            <v>P</v>
          </cell>
          <cell r="D767" t="str">
            <v>SOUTH AFRICA</v>
          </cell>
          <cell r="E767" t="str">
            <v>OTHER ADVANCES</v>
          </cell>
        </row>
        <row r="768">
          <cell r="A768" t="str">
            <v>500746</v>
          </cell>
          <cell r="B768" t="str">
            <v>MIC 16 LIMITED</v>
          </cell>
          <cell r="C768" t="str">
            <v>GBC2</v>
          </cell>
          <cell r="D768" t="str">
            <v>MAURITIUS</v>
          </cell>
          <cell r="E768" t="str">
            <v>OTHER FINANCIAL INSTITUTIONS</v>
          </cell>
        </row>
        <row r="769">
          <cell r="A769" t="str">
            <v>500747</v>
          </cell>
          <cell r="B769" t="str">
            <v>*KEY_ERR</v>
          </cell>
          <cell r="D769" t="str">
            <v>*KEY_ERR</v>
          </cell>
          <cell r="E769" t="str">
            <v>*KEY_ERR</v>
          </cell>
        </row>
        <row r="770">
          <cell r="A770" t="str">
            <v>500748</v>
          </cell>
          <cell r="B770" t="str">
            <v>NELSON STUD WELDING HOLDINGS</v>
          </cell>
          <cell r="C770" t="str">
            <v>GBC1</v>
          </cell>
          <cell r="D770" t="str">
            <v>MAURITIUS</v>
          </cell>
          <cell r="E770" t="str">
            <v>OTHER FINANCIAL INSTITUTIONS</v>
          </cell>
        </row>
        <row r="771">
          <cell r="A771" t="str">
            <v>500749</v>
          </cell>
          <cell r="B771" t="str">
            <v>MATTERHORN VENTURES/SC INDIA</v>
          </cell>
          <cell r="C771" t="str">
            <v>GBC1</v>
          </cell>
          <cell r="D771" t="str">
            <v>MAURITIUS</v>
          </cell>
          <cell r="E771" t="str">
            <v>OTHER FINANCIAL INSTITUTIONS</v>
          </cell>
        </row>
        <row r="772">
          <cell r="A772" t="str">
            <v>500750</v>
          </cell>
          <cell r="B772" t="str">
            <v>GLOBAL T.S.L INTERNATIONAL LTD</v>
          </cell>
          <cell r="C772" t="str">
            <v>GBC2</v>
          </cell>
          <cell r="D772" t="str">
            <v>MAURITIUS</v>
          </cell>
          <cell r="E772" t="str">
            <v>OTHER FINANCIAL INSTITUTIONS</v>
          </cell>
        </row>
        <row r="773">
          <cell r="A773" t="str">
            <v>500751</v>
          </cell>
          <cell r="B773" t="str">
            <v>INTEL CAPITAL (MAURITIUS), LTD</v>
          </cell>
          <cell r="C773" t="str">
            <v>gbc1</v>
          </cell>
          <cell r="D773" t="str">
            <v>MAURITIUS</v>
          </cell>
          <cell r="E773" t="str">
            <v>OTHER FINANCIAL INSTITUTIONS</v>
          </cell>
        </row>
        <row r="774">
          <cell r="A774" t="str">
            <v>500752</v>
          </cell>
          <cell r="B774" t="str">
            <v>SANOVI TECHNOLOGIES</v>
          </cell>
          <cell r="C774" t="str">
            <v>GBC1</v>
          </cell>
          <cell r="D774" t="str">
            <v>MAURITIUS</v>
          </cell>
          <cell r="E774" t="str">
            <v>OTHER FINANCIAL INSTITUTIONS</v>
          </cell>
        </row>
        <row r="775">
          <cell r="A775" t="str">
            <v>500753</v>
          </cell>
          <cell r="B775" t="str">
            <v>*KEY_ERR</v>
          </cell>
          <cell r="D775" t="str">
            <v>*KEY_ERR</v>
          </cell>
          <cell r="E775" t="str">
            <v>*KEY_ERR</v>
          </cell>
        </row>
        <row r="776">
          <cell r="A776" t="str">
            <v>500754</v>
          </cell>
          <cell r="B776" t="str">
            <v>STEWARDS FINANCIAL CUSTODIANS</v>
          </cell>
          <cell r="C776" t="str">
            <v>F</v>
          </cell>
          <cell r="D776" t="str">
            <v>SOUTH AFRICA</v>
          </cell>
          <cell r="E776" t="str">
            <v>OTHER FINANCIAL INSTITUTIONS</v>
          </cell>
        </row>
        <row r="777">
          <cell r="A777" t="str">
            <v>500755</v>
          </cell>
          <cell r="B777" t="str">
            <v>COLN LIMITED</v>
          </cell>
          <cell r="C777" t="str">
            <v>GBC1</v>
          </cell>
          <cell r="D777" t="str">
            <v>MAURITIUS</v>
          </cell>
          <cell r="E777" t="str">
            <v>OTHER FINANCIAL INSTITUTIONS</v>
          </cell>
        </row>
        <row r="778">
          <cell r="A778" t="str">
            <v>500756</v>
          </cell>
          <cell r="B778" t="str">
            <v>AFRICAN INFRAS. STAR COMM LTD</v>
          </cell>
          <cell r="C778" t="str">
            <v>GBC2</v>
          </cell>
          <cell r="D778" t="str">
            <v>MAURITIUS</v>
          </cell>
          <cell r="E778" t="str">
            <v>OTHER FINANCIAL INSTITUTIONS</v>
          </cell>
        </row>
        <row r="779">
          <cell r="A779" t="str">
            <v>500757</v>
          </cell>
          <cell r="B779" t="str">
            <v>SYNNEX MAURITIUS LIMITED</v>
          </cell>
          <cell r="C779" t="str">
            <v>GBC1</v>
          </cell>
          <cell r="D779" t="str">
            <v>MAURITIUS</v>
          </cell>
          <cell r="E779" t="str">
            <v>OTHER FINANCIAL INSTITUTIONS</v>
          </cell>
        </row>
        <row r="780">
          <cell r="A780" t="str">
            <v>500758</v>
          </cell>
          <cell r="B780" t="str">
            <v>AVON ASIA HOLDINGS COMPANY</v>
          </cell>
          <cell r="C780" t="str">
            <v>GBC1</v>
          </cell>
          <cell r="D780" t="str">
            <v>MAURITIUS</v>
          </cell>
          <cell r="E780" t="str">
            <v>OTHER FINANCIAL INSTITUTIONS</v>
          </cell>
        </row>
        <row r="781">
          <cell r="A781" t="str">
            <v>500759</v>
          </cell>
          <cell r="B781" t="str">
            <v>*KEY_ERR</v>
          </cell>
          <cell r="D781" t="str">
            <v>*KEY_ERR</v>
          </cell>
          <cell r="E781" t="str">
            <v>*KEY_ERR</v>
          </cell>
        </row>
        <row r="782">
          <cell r="A782" t="str">
            <v>500760</v>
          </cell>
          <cell r="B782" t="str">
            <v>*KEY_ERR</v>
          </cell>
          <cell r="D782" t="str">
            <v>*KEY_ERR</v>
          </cell>
          <cell r="E782" t="str">
            <v>*KEY_ERR</v>
          </cell>
        </row>
        <row r="783">
          <cell r="A783" t="str">
            <v>500761</v>
          </cell>
          <cell r="B783" t="str">
            <v>*KEY_ERR</v>
          </cell>
          <cell r="D783" t="str">
            <v>*KEY_ERR</v>
          </cell>
          <cell r="E783" t="str">
            <v>*KEY_ERR</v>
          </cell>
        </row>
        <row r="784">
          <cell r="A784" t="str">
            <v>500762</v>
          </cell>
          <cell r="B784" t="str">
            <v>*KEY_ERR</v>
          </cell>
          <cell r="D784" t="str">
            <v>*KEY_ERR</v>
          </cell>
          <cell r="E784" t="str">
            <v>*KEY_ERR</v>
          </cell>
        </row>
        <row r="785">
          <cell r="A785" t="str">
            <v>500763</v>
          </cell>
          <cell r="B785" t="str">
            <v>*KEY_ERR</v>
          </cell>
          <cell r="D785" t="str">
            <v>*KEY_ERR</v>
          </cell>
          <cell r="E785" t="str">
            <v>*KEY_ERR</v>
          </cell>
        </row>
        <row r="786">
          <cell r="A786" t="str">
            <v>500764</v>
          </cell>
          <cell r="B786" t="str">
            <v>MVC VI FVCI LTD</v>
          </cell>
          <cell r="C786" t="str">
            <v>GBC1</v>
          </cell>
          <cell r="D786" t="str">
            <v>MAURITIUS</v>
          </cell>
          <cell r="E786" t="str">
            <v>OTHER FINANCIAL INSTITUTIONS</v>
          </cell>
        </row>
        <row r="787">
          <cell r="A787" t="str">
            <v>500765</v>
          </cell>
          <cell r="B787" t="str">
            <v>GROFIN EAST AFRICA</v>
          </cell>
          <cell r="C787" t="str">
            <v>GBC2</v>
          </cell>
          <cell r="D787" t="str">
            <v>MAURITIUS</v>
          </cell>
          <cell r="E787" t="str">
            <v>OTHER FINANCIAL INSTITUTIONS</v>
          </cell>
        </row>
        <row r="788">
          <cell r="A788" t="str">
            <v>500766</v>
          </cell>
          <cell r="B788" t="str">
            <v>MATTERHORN VENTURES/LIVERPOOL</v>
          </cell>
          <cell r="C788" t="str">
            <v>GBC1</v>
          </cell>
          <cell r="D788" t="str">
            <v>MAURITIUS</v>
          </cell>
          <cell r="E788" t="str">
            <v>OTHER FINANCIAL INSTITUTIONS</v>
          </cell>
        </row>
        <row r="789">
          <cell r="A789" t="str">
            <v>500767</v>
          </cell>
          <cell r="B789" t="str">
            <v>S W CCN SPV 2 -SUSPENSE ACC</v>
          </cell>
          <cell r="C789" t="str">
            <v>GBC1</v>
          </cell>
          <cell r="D789" t="str">
            <v>MAURITIUS</v>
          </cell>
          <cell r="E789" t="str">
            <v>OTHER FINANCIAL INSTITUTIONS</v>
          </cell>
        </row>
        <row r="790">
          <cell r="A790" t="str">
            <v>500768</v>
          </cell>
          <cell r="B790" t="str">
            <v>TOMAS HOPMAN LIMITED</v>
          </cell>
          <cell r="C790" t="str">
            <v>GBC2</v>
          </cell>
          <cell r="D790" t="str">
            <v>MAURITIUS</v>
          </cell>
          <cell r="E790" t="str">
            <v>OTHER FINANCIAL INSTITUTIONS</v>
          </cell>
        </row>
        <row r="791">
          <cell r="A791" t="str">
            <v>500769</v>
          </cell>
          <cell r="B791" t="str">
            <v>PETTERS (MAURITIUS I) LIMITED</v>
          </cell>
          <cell r="C791" t="str">
            <v>GBC2</v>
          </cell>
          <cell r="D791" t="str">
            <v>MAURITIUS</v>
          </cell>
          <cell r="E791" t="str">
            <v>OTHER FINANCIAL INSTITUTIONS</v>
          </cell>
        </row>
        <row r="792">
          <cell r="A792" t="str">
            <v>500770</v>
          </cell>
          <cell r="B792" t="str">
            <v>PETTERS (MAURITIUS II) LIMITED</v>
          </cell>
          <cell r="C792" t="str">
            <v>GBC2</v>
          </cell>
          <cell r="D792" t="str">
            <v>MAURITIUS</v>
          </cell>
          <cell r="E792" t="str">
            <v>OTHER FINANCIAL INSTITUTIONS</v>
          </cell>
        </row>
        <row r="793">
          <cell r="A793" t="str">
            <v>500771</v>
          </cell>
          <cell r="B793" t="str">
            <v>PETTERS (MAURITIUS III) LTD</v>
          </cell>
          <cell r="C793" t="str">
            <v>GBC2</v>
          </cell>
          <cell r="D793" t="str">
            <v>MAURITIUS</v>
          </cell>
          <cell r="E793" t="str">
            <v>OTHER FINANCIAL INSTITUTIONS</v>
          </cell>
        </row>
        <row r="794">
          <cell r="A794" t="str">
            <v>500772</v>
          </cell>
          <cell r="B794" t="str">
            <v>*KEY_ERR</v>
          </cell>
          <cell r="D794" t="str">
            <v>*KEY_ERR</v>
          </cell>
          <cell r="E794" t="str">
            <v>*KEY_ERR</v>
          </cell>
        </row>
        <row r="795">
          <cell r="A795" t="str">
            <v>500773</v>
          </cell>
          <cell r="B795" t="str">
            <v>IP HOLDINGS (MAURITIUS) LTD</v>
          </cell>
          <cell r="C795" t="str">
            <v>GBC1</v>
          </cell>
          <cell r="D795" t="str">
            <v>MAURITIUS</v>
          </cell>
          <cell r="E795" t="str">
            <v>OTHER FINANCIAL INSTITUTIONS</v>
          </cell>
        </row>
        <row r="796">
          <cell r="A796" t="str">
            <v>500774</v>
          </cell>
          <cell r="B796" t="str">
            <v>CAPSEC INVESTMENTS LTD</v>
          </cell>
          <cell r="C796" t="str">
            <v>GBC2</v>
          </cell>
          <cell r="D796" t="str">
            <v>MAURITIUS</v>
          </cell>
          <cell r="E796" t="str">
            <v>OTHER FINANCIAL INSTITUTIONS</v>
          </cell>
        </row>
        <row r="797">
          <cell r="A797" t="str">
            <v>500775</v>
          </cell>
          <cell r="B797" t="str">
            <v>SW ENVIRONMENTAL TRADING</v>
          </cell>
          <cell r="C797" t="str">
            <v>GBC2</v>
          </cell>
          <cell r="D797" t="str">
            <v>MAURITIUS</v>
          </cell>
          <cell r="E797" t="str">
            <v>OTHER FINANCIAL INSTITUTIONS</v>
          </cell>
        </row>
        <row r="798">
          <cell r="A798" t="str">
            <v>500776</v>
          </cell>
          <cell r="B798" t="str">
            <v>CLAS INVESTMENT HOLDING</v>
          </cell>
          <cell r="C798" t="str">
            <v>GBC2</v>
          </cell>
          <cell r="D798" t="str">
            <v>MAURITIUS</v>
          </cell>
          <cell r="E798" t="str">
            <v>OTHER FINANCIAL INSTITUTIONS</v>
          </cell>
        </row>
        <row r="799">
          <cell r="A799" t="str">
            <v>500777</v>
          </cell>
          <cell r="B799" t="str">
            <v>THE DRAGON TRUST</v>
          </cell>
          <cell r="C799" t="str">
            <v>OT</v>
          </cell>
          <cell r="D799" t="str">
            <v>MAURITIUS</v>
          </cell>
          <cell r="E799" t="str">
            <v>OTHER FINANCIAL INSTITUTIONS</v>
          </cell>
        </row>
        <row r="800">
          <cell r="A800" t="str">
            <v>500778</v>
          </cell>
          <cell r="B800" t="str">
            <v>SUCCESS CHIP LTD</v>
          </cell>
          <cell r="C800" t="str">
            <v>F</v>
          </cell>
          <cell r="D800" t="str">
            <v>SINGAPORE</v>
          </cell>
          <cell r="E800" t="str">
            <v>OTHER FINANCIAL INSTITUTIONS</v>
          </cell>
        </row>
        <row r="801">
          <cell r="A801" t="str">
            <v>500780</v>
          </cell>
          <cell r="B801" t="str">
            <v>THE BLUE MOON TRUST</v>
          </cell>
          <cell r="C801" t="str">
            <v>OT</v>
          </cell>
          <cell r="D801" t="str">
            <v>MAURITIUS</v>
          </cell>
          <cell r="E801" t="str">
            <v>OTHER FINANCIAL INSTITUTIONS</v>
          </cell>
        </row>
        <row r="802">
          <cell r="A802" t="str">
            <v>500783</v>
          </cell>
          <cell r="B802" t="str">
            <v>TSS CONSULTANTS LTD</v>
          </cell>
          <cell r="C802" t="str">
            <v>GBC2</v>
          </cell>
          <cell r="D802" t="str">
            <v>MAURITIUS</v>
          </cell>
          <cell r="E802" t="str">
            <v>OTHER FINANCIAL INSTITUTIONS</v>
          </cell>
        </row>
        <row r="803">
          <cell r="A803" t="str">
            <v>500784</v>
          </cell>
          <cell r="B803" t="str">
            <v>MATTERHORN VENTURES/ LINKWOOD</v>
          </cell>
          <cell r="C803" t="str">
            <v>GBC1</v>
          </cell>
          <cell r="D803" t="str">
            <v>MAURITIUS</v>
          </cell>
          <cell r="E803" t="str">
            <v>OTHER FINANCIAL INSTITUTIONS</v>
          </cell>
        </row>
        <row r="804">
          <cell r="A804" t="str">
            <v>500785</v>
          </cell>
          <cell r="B804" t="str">
            <v>TRANSPORTATION,INFRASTRUCTURE</v>
          </cell>
          <cell r="C804" t="str">
            <v>GBC2</v>
          </cell>
          <cell r="D804" t="str">
            <v>MAURITIUS</v>
          </cell>
          <cell r="E804" t="str">
            <v>OTHER FINANCIAL INSTITUTIONS</v>
          </cell>
        </row>
        <row r="805">
          <cell r="A805" t="str">
            <v>500786</v>
          </cell>
          <cell r="B805" t="str">
            <v>*KEY_ERR</v>
          </cell>
          <cell r="D805" t="str">
            <v>*KEY_ERR</v>
          </cell>
          <cell r="E805" t="str">
            <v>*KEY_ERR</v>
          </cell>
        </row>
        <row r="806">
          <cell r="A806" t="str">
            <v>500787</v>
          </cell>
          <cell r="B806" t="str">
            <v>*KEY_ERR</v>
          </cell>
          <cell r="D806" t="str">
            <v>*KEY_ERR</v>
          </cell>
          <cell r="E806" t="str">
            <v>*KEY_ERR</v>
          </cell>
        </row>
        <row r="807">
          <cell r="A807" t="str">
            <v>500788</v>
          </cell>
          <cell r="B807" t="str">
            <v>THE LEVERAGE INDIA FUND LLC</v>
          </cell>
          <cell r="C807" t="str">
            <v>GBC1</v>
          </cell>
          <cell r="D807" t="str">
            <v>MAURITIUS</v>
          </cell>
          <cell r="E807" t="str">
            <v>OTHER FINANCIAL INSTITUTIONS</v>
          </cell>
        </row>
        <row r="808">
          <cell r="A808" t="str">
            <v>500789</v>
          </cell>
          <cell r="B808" t="str">
            <v>*KEY_ERR</v>
          </cell>
          <cell r="D808" t="str">
            <v>*KEY_ERR</v>
          </cell>
          <cell r="E808" t="str">
            <v>*KEY_ERR</v>
          </cell>
        </row>
        <row r="809">
          <cell r="A809" t="str">
            <v>500790</v>
          </cell>
          <cell r="B809" t="str">
            <v>YEOMAN 3-RIGHTS VALUE ASIA</v>
          </cell>
          <cell r="C809" t="str">
            <v>GBC1</v>
          </cell>
          <cell r="D809" t="str">
            <v>MAURITIUS</v>
          </cell>
          <cell r="E809" t="str">
            <v>OTHER FINANCIAL INSTITUTIONS</v>
          </cell>
        </row>
        <row r="810">
          <cell r="A810" t="str">
            <v>500791</v>
          </cell>
          <cell r="B810" t="str">
            <v>MR WILLIAM HENRY SALOMON</v>
          </cell>
          <cell r="C810" t="str">
            <v>P</v>
          </cell>
          <cell r="D810" t="str">
            <v>UNITED KINGDOM</v>
          </cell>
          <cell r="E810" t="str">
            <v>OTHER ADVANCES</v>
          </cell>
        </row>
        <row r="811">
          <cell r="A811" t="str">
            <v>500792</v>
          </cell>
          <cell r="B811" t="str">
            <v>*KEY_ERR</v>
          </cell>
          <cell r="D811" t="str">
            <v>*KEY_ERR</v>
          </cell>
          <cell r="E811" t="str">
            <v>*KEY_ERR</v>
          </cell>
        </row>
        <row r="812">
          <cell r="A812" t="str">
            <v>500793</v>
          </cell>
          <cell r="B812" t="str">
            <v>*KEY_ERR</v>
          </cell>
          <cell r="D812" t="str">
            <v>*KEY_ERR</v>
          </cell>
          <cell r="E812" t="str">
            <v>*KEY_ERR</v>
          </cell>
        </row>
        <row r="813">
          <cell r="A813" t="str">
            <v>500794</v>
          </cell>
          <cell r="B813" t="str">
            <v>*KEY_ERR</v>
          </cell>
          <cell r="D813" t="str">
            <v>*KEY_ERR</v>
          </cell>
          <cell r="E813" t="str">
            <v>*KEY_ERR</v>
          </cell>
        </row>
        <row r="814">
          <cell r="A814" t="str">
            <v>500795</v>
          </cell>
          <cell r="B814" t="str">
            <v>TORCELLO PRIVATE TRUST CO LTD</v>
          </cell>
          <cell r="C814" t="str">
            <v>GBC2</v>
          </cell>
          <cell r="D814" t="str">
            <v>MAURITIUS</v>
          </cell>
          <cell r="E814" t="str">
            <v>OTHER FINANCIAL INSTITUTIONS</v>
          </cell>
        </row>
        <row r="815">
          <cell r="A815" t="str">
            <v>500796</v>
          </cell>
          <cell r="B815" t="str">
            <v>IPC INTERNATIONAL PROCESS CO L</v>
          </cell>
          <cell r="C815" t="str">
            <v>GBC2</v>
          </cell>
          <cell r="D815" t="str">
            <v>MAURITIUS</v>
          </cell>
          <cell r="E815" t="str">
            <v>OTHER FINANCIAL INSTITUTIONS</v>
          </cell>
        </row>
        <row r="816">
          <cell r="A816" t="str">
            <v>500797</v>
          </cell>
          <cell r="B816" t="str">
            <v>*KEY_ERR</v>
          </cell>
          <cell r="D816" t="str">
            <v>*KEY_ERR</v>
          </cell>
          <cell r="E816" t="str">
            <v>*KEY_ERR</v>
          </cell>
        </row>
        <row r="817">
          <cell r="A817" t="str">
            <v>500798</v>
          </cell>
          <cell r="B817" t="str">
            <v>GABRIEL VENTURE PARTNERS (MTIU</v>
          </cell>
          <cell r="C817" t="str">
            <v>GBC1</v>
          </cell>
          <cell r="D817" t="str">
            <v>MAURITIUS</v>
          </cell>
          <cell r="E817" t="str">
            <v>OTHER FINANCIAL INSTITUTIONS</v>
          </cell>
        </row>
        <row r="818">
          <cell r="A818" t="str">
            <v>500799</v>
          </cell>
          <cell r="B818" t="str">
            <v>*KEY_ERR</v>
          </cell>
          <cell r="D818" t="str">
            <v>*KEY_ERR</v>
          </cell>
          <cell r="E818" t="str">
            <v>*KEY_ERR</v>
          </cell>
        </row>
        <row r="819">
          <cell r="A819" t="str">
            <v>500800</v>
          </cell>
          <cell r="B819" t="str">
            <v>THE BUSINESS ACCELERATION GRP</v>
          </cell>
          <cell r="C819" t="str">
            <v>GBC2</v>
          </cell>
          <cell r="D819" t="str">
            <v>MAURITIUS</v>
          </cell>
          <cell r="E819" t="str">
            <v>OTHER FINANCIAL INSTITUTIONS</v>
          </cell>
        </row>
        <row r="820">
          <cell r="A820" t="str">
            <v>500801</v>
          </cell>
          <cell r="B820" t="str">
            <v>FROGNAL HOLDINGS LIMITED</v>
          </cell>
          <cell r="C820" t="str">
            <v>gbc2</v>
          </cell>
          <cell r="D820" t="str">
            <v>MAURITIUS</v>
          </cell>
          <cell r="E820" t="str">
            <v>OTHER FINANCIAL INSTITUTIONS</v>
          </cell>
        </row>
        <row r="821">
          <cell r="A821" t="str">
            <v>500802</v>
          </cell>
          <cell r="B821" t="str">
            <v>ANEX MANAGEMENT SERVICES LTD</v>
          </cell>
          <cell r="C821" t="str">
            <v>M</v>
          </cell>
          <cell r="D821" t="str">
            <v>MAURITIUS</v>
          </cell>
          <cell r="E821" t="str">
            <v>OTHER FINANCIAL INSTITUTIONS</v>
          </cell>
        </row>
        <row r="822">
          <cell r="A822" t="str">
            <v>500803</v>
          </cell>
          <cell r="B822" t="str">
            <v>*KEY_ERR</v>
          </cell>
          <cell r="D822" t="str">
            <v>*KEY_ERR</v>
          </cell>
          <cell r="E822" t="str">
            <v>*KEY_ERR</v>
          </cell>
        </row>
        <row r="823">
          <cell r="A823" t="str">
            <v>500804</v>
          </cell>
          <cell r="B823" t="str">
            <v>FIN ANGLO INVESTMENT LIMITED</v>
          </cell>
          <cell r="C823" t="str">
            <v>GBC2</v>
          </cell>
          <cell r="D823" t="str">
            <v>MAURITIUS</v>
          </cell>
          <cell r="E823" t="str">
            <v>OTHER FINANCIAL INSTITUTIONS</v>
          </cell>
        </row>
        <row r="824">
          <cell r="A824" t="str">
            <v>500805</v>
          </cell>
          <cell r="B824" t="str">
            <v>*KEY_ERR</v>
          </cell>
          <cell r="D824" t="str">
            <v>*KEY_ERR</v>
          </cell>
          <cell r="E824" t="str">
            <v>*KEY_ERR</v>
          </cell>
        </row>
        <row r="825">
          <cell r="A825" t="str">
            <v>500806</v>
          </cell>
          <cell r="B825" t="str">
            <v>AVENUE ASIA MAURITIUS LTD</v>
          </cell>
          <cell r="C825" t="str">
            <v>GBC2</v>
          </cell>
          <cell r="D825" t="str">
            <v>MAURITIUS</v>
          </cell>
          <cell r="E825" t="str">
            <v>OTHER FINANCIAL INSTITUTIONS</v>
          </cell>
        </row>
        <row r="826">
          <cell r="A826" t="str">
            <v>500807</v>
          </cell>
          <cell r="B826" t="str">
            <v>STERLING WATERFORD CCN SPV 3</v>
          </cell>
          <cell r="C826" t="str">
            <v>GBC1</v>
          </cell>
          <cell r="D826" t="str">
            <v>MAURITIUS</v>
          </cell>
          <cell r="E826" t="str">
            <v>OTHER FINANCIAL INSTITUTIONS</v>
          </cell>
        </row>
        <row r="827">
          <cell r="A827" t="str">
            <v>500808</v>
          </cell>
          <cell r="B827" t="str">
            <v>*KEY_ERR</v>
          </cell>
          <cell r="D827" t="str">
            <v>*KEY_ERR</v>
          </cell>
          <cell r="E827" t="str">
            <v>*KEY_ERR</v>
          </cell>
        </row>
        <row r="828">
          <cell r="A828" t="str">
            <v>500809</v>
          </cell>
          <cell r="B828" t="str">
            <v>*KEY_ERR</v>
          </cell>
          <cell r="D828" t="str">
            <v>*KEY_ERR</v>
          </cell>
          <cell r="E828" t="str">
            <v>*KEY_ERR</v>
          </cell>
        </row>
        <row r="829">
          <cell r="A829" t="str">
            <v>500810</v>
          </cell>
          <cell r="B829" t="str">
            <v>PACIFIC SPINNER LIMITED</v>
          </cell>
          <cell r="C829" t="str">
            <v>GBC2</v>
          </cell>
          <cell r="D829" t="str">
            <v>MAURITIUS</v>
          </cell>
          <cell r="E829" t="str">
            <v>OTHER FINANCIAL INSTITUTIONS</v>
          </cell>
        </row>
        <row r="830">
          <cell r="A830" t="str">
            <v>500811</v>
          </cell>
          <cell r="B830" t="str">
            <v>*KEY_ERR</v>
          </cell>
          <cell r="D830" t="str">
            <v>*KEY_ERR</v>
          </cell>
          <cell r="E830" t="str">
            <v>*KEY_ERR</v>
          </cell>
        </row>
        <row r="831">
          <cell r="A831" t="str">
            <v>500812</v>
          </cell>
          <cell r="B831" t="str">
            <v>*KEY_ERR</v>
          </cell>
          <cell r="D831" t="str">
            <v>*KEY_ERR</v>
          </cell>
          <cell r="E831" t="str">
            <v>*KEY_ERR</v>
          </cell>
        </row>
        <row r="832">
          <cell r="A832" t="str">
            <v>500813</v>
          </cell>
          <cell r="B832" t="str">
            <v>PYLEWELL TECHNOLOGIES INC</v>
          </cell>
          <cell r="C832" t="str">
            <v>GBC2</v>
          </cell>
          <cell r="D832" t="str">
            <v>MAURITIUS</v>
          </cell>
          <cell r="E832" t="str">
            <v>OTHER FINANCIAL INSTITUTIONS</v>
          </cell>
        </row>
        <row r="833">
          <cell r="A833" t="str">
            <v>500814</v>
          </cell>
          <cell r="B833" t="str">
            <v>PILOT PROPERTY HOLDINGS LTD</v>
          </cell>
          <cell r="C833" t="str">
            <v>GBC1</v>
          </cell>
          <cell r="D833" t="str">
            <v>MAURITIUS</v>
          </cell>
          <cell r="E833" t="str">
            <v>OTHER FINANCIAL INSTITUTIONS</v>
          </cell>
        </row>
        <row r="834">
          <cell r="A834" t="str">
            <v>500815</v>
          </cell>
          <cell r="B834" t="str">
            <v>*KEY_ERR</v>
          </cell>
          <cell r="D834" t="str">
            <v>*KEY_ERR</v>
          </cell>
          <cell r="E834" t="str">
            <v>*KEY_ERR</v>
          </cell>
        </row>
        <row r="835">
          <cell r="A835" t="str">
            <v>500816</v>
          </cell>
          <cell r="B835" t="str">
            <v>LEADERGUARD SPOT FOREX</v>
          </cell>
          <cell r="C835" t="str">
            <v>GBC1</v>
          </cell>
          <cell r="D835" t="str">
            <v>MAURITIUS</v>
          </cell>
          <cell r="E835" t="str">
            <v>OTHER FINANCIAL INSTITUTIONS</v>
          </cell>
        </row>
        <row r="836">
          <cell r="A836" t="str">
            <v>500817</v>
          </cell>
          <cell r="B836" t="str">
            <v>*KEY_ERR</v>
          </cell>
          <cell r="D836" t="str">
            <v>*KEY_ERR</v>
          </cell>
          <cell r="E836" t="str">
            <v>*KEY_ERR</v>
          </cell>
        </row>
        <row r="837">
          <cell r="A837" t="str">
            <v>500818</v>
          </cell>
          <cell r="B837" t="str">
            <v>*KEY_ERR</v>
          </cell>
          <cell r="D837" t="str">
            <v>*KEY_ERR</v>
          </cell>
          <cell r="E837" t="str">
            <v>*KEY_ERR</v>
          </cell>
        </row>
        <row r="838">
          <cell r="A838" t="str">
            <v>500819</v>
          </cell>
          <cell r="B838" t="str">
            <v>*KEY_ERR</v>
          </cell>
          <cell r="D838" t="str">
            <v>*KEY_ERR</v>
          </cell>
          <cell r="E838" t="str">
            <v>*KEY_ERR</v>
          </cell>
        </row>
        <row r="839">
          <cell r="A839" t="str">
            <v>500820</v>
          </cell>
          <cell r="B839" t="str">
            <v>*KEY_ERR</v>
          </cell>
          <cell r="D839" t="str">
            <v>*KEY_ERR</v>
          </cell>
          <cell r="E839" t="str">
            <v>*KEY_ERR</v>
          </cell>
        </row>
        <row r="840">
          <cell r="A840" t="str">
            <v>500821</v>
          </cell>
          <cell r="B840" t="str">
            <v>MANITOWOC (MAURITIUS) LTD</v>
          </cell>
          <cell r="C840" t="str">
            <v>GBC1</v>
          </cell>
          <cell r="D840" t="str">
            <v>MAURITIUS</v>
          </cell>
          <cell r="E840" t="str">
            <v>OTHER FINANCIAL INSTITUTIONS</v>
          </cell>
        </row>
        <row r="841">
          <cell r="A841" t="str">
            <v>500822</v>
          </cell>
          <cell r="B841" t="str">
            <v>*KEY_ERR</v>
          </cell>
          <cell r="D841" t="str">
            <v>*KEY_ERR</v>
          </cell>
          <cell r="E841" t="str">
            <v>*KEY_ERR</v>
          </cell>
        </row>
        <row r="842">
          <cell r="A842" t="str">
            <v>500823</v>
          </cell>
          <cell r="B842" t="str">
            <v>DYNAMIC INDIA FUND III</v>
          </cell>
          <cell r="C842" t="str">
            <v>GBC1</v>
          </cell>
          <cell r="D842" t="str">
            <v>MAURITIUS</v>
          </cell>
          <cell r="E842" t="str">
            <v>OTHER FINANCIAL INSTITUTIONS</v>
          </cell>
        </row>
        <row r="843">
          <cell r="A843" t="str">
            <v>500824</v>
          </cell>
          <cell r="B843" t="str">
            <v>*KEY_ERR</v>
          </cell>
          <cell r="D843" t="str">
            <v>*KEY_ERR</v>
          </cell>
          <cell r="E843" t="str">
            <v>*KEY_ERR</v>
          </cell>
        </row>
        <row r="844">
          <cell r="A844" t="str">
            <v>500825</v>
          </cell>
          <cell r="B844" t="str">
            <v>*KEY_ERR</v>
          </cell>
          <cell r="D844" t="str">
            <v>*KEY_ERR</v>
          </cell>
          <cell r="E844" t="str">
            <v>*KEY_ERR</v>
          </cell>
        </row>
        <row r="845">
          <cell r="A845" t="str">
            <v>500826</v>
          </cell>
          <cell r="B845" t="str">
            <v>*KEY_ERR</v>
          </cell>
          <cell r="D845" t="str">
            <v>*KEY_ERR</v>
          </cell>
          <cell r="E845" t="str">
            <v>*KEY_ERR</v>
          </cell>
        </row>
        <row r="846">
          <cell r="A846" t="str">
            <v>500827</v>
          </cell>
          <cell r="B846" t="str">
            <v>DB SW CCN SPV 2 2006 ESCROW AC</v>
          </cell>
          <cell r="C846" t="str">
            <v>GBC1</v>
          </cell>
          <cell r="D846" t="str">
            <v>MAURITIUS</v>
          </cell>
          <cell r="E846" t="str">
            <v>OTHER FINANCIAL INSTITUTIONS</v>
          </cell>
        </row>
        <row r="847">
          <cell r="A847" t="str">
            <v>500828</v>
          </cell>
          <cell r="B847" t="str">
            <v>DB SW CCN SPV 2 2007 ESCROW AC</v>
          </cell>
          <cell r="C847" t="str">
            <v>GBC1</v>
          </cell>
          <cell r="D847" t="str">
            <v>MAURITIUS</v>
          </cell>
          <cell r="E847" t="str">
            <v>OTHER FINANCIAL INSTITUTIONS</v>
          </cell>
        </row>
        <row r="848">
          <cell r="A848" t="str">
            <v>500829</v>
          </cell>
          <cell r="B848" t="str">
            <v>DB SW CCN SPV 2 2008 ESCROW AC</v>
          </cell>
          <cell r="C848" t="str">
            <v>GBC1</v>
          </cell>
          <cell r="D848" t="str">
            <v>MAURITIUS</v>
          </cell>
          <cell r="E848" t="str">
            <v>OTHER FINANCIAL INSTITUTIONS</v>
          </cell>
        </row>
        <row r="849">
          <cell r="A849" t="str">
            <v>500830</v>
          </cell>
          <cell r="B849" t="str">
            <v>*KEY_ERR</v>
          </cell>
          <cell r="D849" t="str">
            <v>*KEY_ERR</v>
          </cell>
          <cell r="E849" t="str">
            <v>*KEY_ERR</v>
          </cell>
        </row>
        <row r="850">
          <cell r="A850" t="str">
            <v>500831</v>
          </cell>
          <cell r="B850" t="str">
            <v>DB SW CCN-CONTINGENT EXPENSE</v>
          </cell>
          <cell r="C850" t="str">
            <v>GBC1</v>
          </cell>
          <cell r="D850" t="str">
            <v>MAURITIUS</v>
          </cell>
          <cell r="E850" t="str">
            <v>OTHER FINANCIAL INSTITUTIONS</v>
          </cell>
        </row>
        <row r="851">
          <cell r="A851" t="str">
            <v>500832</v>
          </cell>
          <cell r="B851" t="str">
            <v>IMPERIAL PROPERTIES INTL LTD</v>
          </cell>
          <cell r="C851" t="str">
            <v>GBC2</v>
          </cell>
          <cell r="D851" t="str">
            <v>MAURITIUS</v>
          </cell>
          <cell r="E851" t="str">
            <v>OTHER FINANCIAL INSTITUTIONS</v>
          </cell>
        </row>
        <row r="852">
          <cell r="A852" t="str">
            <v>500833</v>
          </cell>
          <cell r="B852" t="str">
            <v>FORD INDIA PVT LTD</v>
          </cell>
          <cell r="C852" t="str">
            <v>F</v>
          </cell>
          <cell r="D852" t="str">
            <v>INDIA</v>
          </cell>
          <cell r="E852" t="str">
            <v>OTHER FINANCIAL INSTITUTIONS</v>
          </cell>
        </row>
        <row r="853">
          <cell r="A853" t="str">
            <v>500834</v>
          </cell>
          <cell r="B853" t="str">
            <v>HARVEST LIFE ASSURANCE CO LTD</v>
          </cell>
          <cell r="C853" t="str">
            <v>GBC1</v>
          </cell>
          <cell r="D853" t="str">
            <v>MAURITIUS</v>
          </cell>
          <cell r="E853" t="str">
            <v>OTHER FINANCIAL INSTITUTIONS</v>
          </cell>
        </row>
        <row r="854">
          <cell r="A854" t="str">
            <v>500835</v>
          </cell>
          <cell r="B854" t="str">
            <v>ASIA STEEL HOLDINGS LTD</v>
          </cell>
          <cell r="C854" t="str">
            <v>GBC1</v>
          </cell>
          <cell r="D854" t="str">
            <v>MAURITIUS</v>
          </cell>
          <cell r="E854" t="str">
            <v>OTHER FINANCIAL INSTITUTIONS</v>
          </cell>
        </row>
        <row r="855">
          <cell r="A855" t="str">
            <v>500836</v>
          </cell>
          <cell r="B855" t="str">
            <v>*KEY_ERR</v>
          </cell>
          <cell r="D855" t="str">
            <v>*KEY_ERR</v>
          </cell>
          <cell r="E855" t="str">
            <v>*KEY_ERR</v>
          </cell>
        </row>
        <row r="856">
          <cell r="A856" t="str">
            <v>500837</v>
          </cell>
          <cell r="B856" t="str">
            <v>*KEY_ERR</v>
          </cell>
          <cell r="D856" t="str">
            <v>*KEY_ERR</v>
          </cell>
          <cell r="E856" t="str">
            <v>*KEY_ERR</v>
          </cell>
        </row>
        <row r="857">
          <cell r="A857" t="str">
            <v>500838</v>
          </cell>
          <cell r="B857" t="str">
            <v>*KEY_ERR</v>
          </cell>
          <cell r="D857" t="str">
            <v>*KEY_ERR</v>
          </cell>
          <cell r="E857" t="str">
            <v>*KEY_ERR</v>
          </cell>
        </row>
        <row r="858">
          <cell r="A858" t="str">
            <v>500839</v>
          </cell>
          <cell r="B858" t="str">
            <v>PAIP-PCAP-FMO LETSHEGO LIMITED</v>
          </cell>
          <cell r="C858" t="str">
            <v>GBC1</v>
          </cell>
          <cell r="D858" t="str">
            <v>MAURITIUS</v>
          </cell>
          <cell r="E858" t="str">
            <v>OTHER FINANCIAL INSTITUTIONS</v>
          </cell>
        </row>
        <row r="859">
          <cell r="A859" t="str">
            <v>500840</v>
          </cell>
          <cell r="B859" t="str">
            <v>LUBRICANT ADDITIVE SOLN &amp; TECH</v>
          </cell>
          <cell r="C859" t="str">
            <v>GBC2</v>
          </cell>
          <cell r="D859" t="str">
            <v>MAURITIUS</v>
          </cell>
          <cell r="E859" t="str">
            <v>OTHER FINANCIAL INSTITUTIONS</v>
          </cell>
        </row>
        <row r="860">
          <cell r="A860" t="str">
            <v>500841</v>
          </cell>
          <cell r="B860" t="str">
            <v>MINIVET LIMITED</v>
          </cell>
          <cell r="D860" t="str">
            <v>MAURITIUS</v>
          </cell>
          <cell r="E860" t="str">
            <v>OTHER FINANCIAL INSTITUTIONS</v>
          </cell>
        </row>
        <row r="861">
          <cell r="A861" t="str">
            <v>500842</v>
          </cell>
          <cell r="B861" t="str">
            <v>ABAR FINANCIAL SERVICES LTD</v>
          </cell>
          <cell r="C861" t="str">
            <v>F</v>
          </cell>
          <cell r="D861" t="str">
            <v>BRITISH VIRGIN ISLANDS</v>
          </cell>
          <cell r="E861" t="str">
            <v>OTHER FINANCIAL INSTITUTIONS</v>
          </cell>
        </row>
        <row r="862">
          <cell r="A862" t="str">
            <v>500843</v>
          </cell>
          <cell r="B862" t="str">
            <v>*KEY_ERR</v>
          </cell>
          <cell r="D862" t="str">
            <v>*KEY_ERR</v>
          </cell>
          <cell r="E862" t="str">
            <v>*KEY_ERR</v>
          </cell>
        </row>
        <row r="863">
          <cell r="A863" t="str">
            <v>500844</v>
          </cell>
          <cell r="B863" t="str">
            <v>*KEY_ERR</v>
          </cell>
          <cell r="D863" t="str">
            <v>*KEY_ERR</v>
          </cell>
          <cell r="E863" t="str">
            <v>*KEY_ERR</v>
          </cell>
        </row>
        <row r="864">
          <cell r="A864" t="str">
            <v>500845</v>
          </cell>
          <cell r="B864" t="str">
            <v>KCH PRIVATE LIMITED</v>
          </cell>
          <cell r="C864" t="str">
            <v>GBC1</v>
          </cell>
          <cell r="D864" t="str">
            <v>MAURITIUS</v>
          </cell>
          <cell r="E864" t="str">
            <v>OTHER FINANCIAL INSTITUTIONS</v>
          </cell>
        </row>
        <row r="865">
          <cell r="A865" t="str">
            <v>500846</v>
          </cell>
          <cell r="B865" t="str">
            <v>SALLY MORRIS MEMORIAL TRUST</v>
          </cell>
          <cell r="C865" t="str">
            <v>OT</v>
          </cell>
          <cell r="D865" t="str">
            <v>MAURITIUS</v>
          </cell>
          <cell r="E865" t="str">
            <v>OTHER FINANCIAL INSTITUTIONS</v>
          </cell>
        </row>
        <row r="866">
          <cell r="A866" t="str">
            <v>500847</v>
          </cell>
          <cell r="B866" t="str">
            <v>SYNTEL STERLING BEST SHORES M</v>
          </cell>
          <cell r="C866" t="str">
            <v>GBC1</v>
          </cell>
          <cell r="D866" t="str">
            <v>MAURITIUS</v>
          </cell>
          <cell r="E866" t="str">
            <v>OTHER FINANCIAL INSTITUTIONS</v>
          </cell>
        </row>
        <row r="867">
          <cell r="A867" t="str">
            <v>500848</v>
          </cell>
          <cell r="B867" t="str">
            <v>TATA INDIAN OPPORTUNITIES FND</v>
          </cell>
          <cell r="C867" t="str">
            <v>GBC1</v>
          </cell>
          <cell r="D867" t="str">
            <v>MAURITIUS</v>
          </cell>
          <cell r="E867" t="str">
            <v>OTHER FINANCIAL INSTITUTIONS</v>
          </cell>
        </row>
        <row r="868">
          <cell r="A868" t="str">
            <v>500849</v>
          </cell>
          <cell r="B868" t="str">
            <v>HARVEST LIFE ASSURANCE CO LTD</v>
          </cell>
          <cell r="C868" t="str">
            <v>GBC1</v>
          </cell>
          <cell r="D868" t="str">
            <v>MAURITIUS</v>
          </cell>
          <cell r="E868" t="str">
            <v>OTHER FINANCIAL INSTITUTIONS</v>
          </cell>
        </row>
        <row r="869">
          <cell r="A869" t="str">
            <v>500850</v>
          </cell>
          <cell r="B869" t="str">
            <v>ZOBETH LIMITED</v>
          </cell>
          <cell r="D869" t="str">
            <v>MAURITIUS</v>
          </cell>
          <cell r="E869" t="str">
            <v>OTHER FINANCIAL INSTITUTIONS</v>
          </cell>
        </row>
        <row r="870">
          <cell r="A870" t="str">
            <v>500851</v>
          </cell>
          <cell r="B870" t="str">
            <v>*KEY_ERR</v>
          </cell>
          <cell r="D870" t="str">
            <v>*KEY_ERR</v>
          </cell>
          <cell r="E870" t="str">
            <v>*KEY_ERR</v>
          </cell>
        </row>
        <row r="871">
          <cell r="A871" t="str">
            <v>500852</v>
          </cell>
          <cell r="B871" t="str">
            <v>*KEY_ERR</v>
          </cell>
          <cell r="D871" t="str">
            <v>*KEY_ERR</v>
          </cell>
          <cell r="E871" t="str">
            <v>*KEY_ERR</v>
          </cell>
        </row>
        <row r="872">
          <cell r="A872" t="str">
            <v>500853</v>
          </cell>
          <cell r="B872" t="str">
            <v>SW INVESTMENT</v>
          </cell>
          <cell r="C872" t="str">
            <v>GBC2</v>
          </cell>
          <cell r="D872" t="str">
            <v>MAURITIUS</v>
          </cell>
          <cell r="E872" t="str">
            <v>OTHER FINANCIAL INSTITUTIONS</v>
          </cell>
        </row>
        <row r="873">
          <cell r="A873" t="str">
            <v>500854</v>
          </cell>
          <cell r="B873" t="str">
            <v>PROFOUND MARKET GROUP M LTD</v>
          </cell>
          <cell r="C873" t="str">
            <v>GBC1</v>
          </cell>
          <cell r="D873" t="str">
            <v>MAURITIUS</v>
          </cell>
          <cell r="E873" t="str">
            <v>OTHER FINANCIAL INSTITUTIONS</v>
          </cell>
        </row>
        <row r="874">
          <cell r="A874" t="str">
            <v>500855</v>
          </cell>
          <cell r="B874" t="str">
            <v>PRUDENTIAL INDIA OPP FUND LTD</v>
          </cell>
          <cell r="D874" t="str">
            <v>MAURITIUS</v>
          </cell>
          <cell r="E874" t="str">
            <v>OTHER FINANCIAL INSTITUTIONS</v>
          </cell>
        </row>
        <row r="875">
          <cell r="A875" t="str">
            <v>500856</v>
          </cell>
          <cell r="B875" t="str">
            <v>PRUDENTIAL MTIUS HLDGS LTD</v>
          </cell>
          <cell r="D875" t="str">
            <v>MAURITIUS</v>
          </cell>
          <cell r="E875" t="str">
            <v>OTHER FINANCIAL INSTITUTIONS</v>
          </cell>
        </row>
        <row r="876">
          <cell r="A876" t="str">
            <v>500857</v>
          </cell>
          <cell r="B876" t="str">
            <v>SABRE CAPITAL I HOLDINGS LTD</v>
          </cell>
          <cell r="D876" t="str">
            <v>MAURITIUS</v>
          </cell>
          <cell r="E876" t="str">
            <v>OTHER FINANCIAL INSTITUTIONS</v>
          </cell>
        </row>
        <row r="877">
          <cell r="A877" t="str">
            <v>500858</v>
          </cell>
          <cell r="B877" t="str">
            <v>*KEY_ERR</v>
          </cell>
          <cell r="D877" t="str">
            <v>*KEY_ERR</v>
          </cell>
          <cell r="E877" t="str">
            <v>*KEY_ERR</v>
          </cell>
        </row>
        <row r="878">
          <cell r="A878" t="str">
            <v>500859</v>
          </cell>
          <cell r="B878" t="str">
            <v>CROWN CAPITAL LIMITED</v>
          </cell>
          <cell r="D878" t="str">
            <v>DUBAI</v>
          </cell>
          <cell r="E878" t="str">
            <v>OTHER FINANCIAL INSTITUTIONS</v>
          </cell>
        </row>
        <row r="879">
          <cell r="A879" t="str">
            <v>500860</v>
          </cell>
          <cell r="B879" t="str">
            <v>PRU IND GLOBAL PF MGT SERV LTD</v>
          </cell>
          <cell r="D879" t="str">
            <v>MAURITIUS</v>
          </cell>
          <cell r="E879" t="str">
            <v>OTHER FINANCIAL INSTITUTIONS</v>
          </cell>
        </row>
        <row r="880">
          <cell r="A880" t="str">
            <v>500861</v>
          </cell>
          <cell r="B880" t="str">
            <v>*KEY_ERR</v>
          </cell>
          <cell r="D880" t="str">
            <v>*KEY_ERR</v>
          </cell>
          <cell r="E880" t="str">
            <v>*KEY_ERR</v>
          </cell>
        </row>
        <row r="881">
          <cell r="A881" t="str">
            <v>500862</v>
          </cell>
          <cell r="B881" t="str">
            <v>*KEY_ERR</v>
          </cell>
          <cell r="D881" t="str">
            <v>*KEY_ERR</v>
          </cell>
          <cell r="E881" t="str">
            <v>*KEY_ERR</v>
          </cell>
        </row>
        <row r="882">
          <cell r="A882" t="str">
            <v>500863</v>
          </cell>
          <cell r="B882" t="str">
            <v>*KEY_ERR</v>
          </cell>
          <cell r="D882" t="str">
            <v>*KEY_ERR</v>
          </cell>
          <cell r="E882" t="str">
            <v>*KEY_ERR</v>
          </cell>
        </row>
        <row r="883">
          <cell r="A883" t="str">
            <v>500864</v>
          </cell>
          <cell r="B883" t="str">
            <v>*KEY_ERR</v>
          </cell>
          <cell r="D883" t="str">
            <v>*KEY_ERR</v>
          </cell>
          <cell r="E883" t="str">
            <v>*KEY_ERR</v>
          </cell>
        </row>
        <row r="884">
          <cell r="A884" t="str">
            <v>500865</v>
          </cell>
          <cell r="B884" t="str">
            <v>*KEY_ERR</v>
          </cell>
          <cell r="D884" t="str">
            <v>*KEY_ERR</v>
          </cell>
          <cell r="E884" t="str">
            <v>*KEY_ERR</v>
          </cell>
        </row>
        <row r="885">
          <cell r="A885" t="str">
            <v>500866</v>
          </cell>
          <cell r="B885" t="str">
            <v>*KEY_ERR</v>
          </cell>
          <cell r="D885" t="str">
            <v>*KEY_ERR</v>
          </cell>
          <cell r="E885" t="str">
            <v>*KEY_ERR</v>
          </cell>
        </row>
        <row r="886">
          <cell r="A886" t="str">
            <v>500867</v>
          </cell>
          <cell r="B886" t="str">
            <v>*KEY_ERR</v>
          </cell>
          <cell r="D886" t="str">
            <v>*KEY_ERR</v>
          </cell>
          <cell r="E886" t="str">
            <v>*KEY_ERR</v>
          </cell>
        </row>
        <row r="887">
          <cell r="A887" t="str">
            <v>500868</v>
          </cell>
          <cell r="B887" t="str">
            <v>*KEY_ERR</v>
          </cell>
          <cell r="D887" t="str">
            <v>*KEY_ERR</v>
          </cell>
          <cell r="E887" t="str">
            <v>*KEY_ERR</v>
          </cell>
        </row>
        <row r="930">
          <cell r="A930" t="str">
            <v>990001</v>
          </cell>
          <cell r="B930" t="str">
            <v>IR IG LOANS MG + CO</v>
          </cell>
        </row>
        <row r="931">
          <cell r="A931" t="str">
            <v>990002</v>
          </cell>
          <cell r="B931" t="str">
            <v>IR INTERBANK LOANS DBO GROUP</v>
          </cell>
        </row>
        <row r="932">
          <cell r="A932" t="str">
            <v>990003</v>
          </cell>
          <cell r="B932" t="str">
            <v>IR IG LOANS DB</v>
          </cell>
        </row>
        <row r="933">
          <cell r="A933" t="str">
            <v>990004</v>
          </cell>
          <cell r="B933" t="str">
            <v>IR IB LOANS JAPANESE</v>
          </cell>
        </row>
        <row r="934">
          <cell r="A934" t="str">
            <v>990005</v>
          </cell>
          <cell r="B934" t="str">
            <v>IR IB LOANS BANK</v>
          </cell>
        </row>
        <row r="935">
          <cell r="A935" t="str">
            <v>990006</v>
          </cell>
          <cell r="B935" t="str">
            <v>IR IG LOAN NBNK MG</v>
          </cell>
        </row>
        <row r="936">
          <cell r="A936" t="str">
            <v>990007</v>
          </cell>
          <cell r="B936" t="str">
            <v>IR IG LOAN NBNK DBO GROUP</v>
          </cell>
        </row>
        <row r="937">
          <cell r="A937" t="str">
            <v>990008</v>
          </cell>
          <cell r="B937" t="str">
            <v>IR IG LOAN NBNK DB</v>
          </cell>
        </row>
        <row r="938">
          <cell r="A938" t="str">
            <v>990009</v>
          </cell>
          <cell r="B938" t="str">
            <v>IR REVERSE REPOS</v>
          </cell>
        </row>
        <row r="939">
          <cell r="A939" t="str">
            <v>990010</v>
          </cell>
          <cell r="B939" t="str">
            <v>IR CERTIFICATES OF DEPOSIT</v>
          </cell>
        </row>
        <row r="940">
          <cell r="A940" t="str">
            <v>990011</v>
          </cell>
          <cell r="B940" t="str">
            <v>IR COMMERCIAL PAPER</v>
          </cell>
        </row>
        <row r="941">
          <cell r="A941" t="str">
            <v>990012</v>
          </cell>
          <cell r="B941" t="str">
            <v>IR NOSTRO MG + CO</v>
          </cell>
        </row>
        <row r="942">
          <cell r="A942" t="str">
            <v>990013</v>
          </cell>
          <cell r="B942" t="str">
            <v>IR NOSTRO OFS GRP</v>
          </cell>
        </row>
        <row r="943">
          <cell r="A943" t="str">
            <v>990014</v>
          </cell>
          <cell r="B943" t="str">
            <v>IR NOSTRO DB</v>
          </cell>
        </row>
        <row r="944">
          <cell r="A944" t="str">
            <v>990015</v>
          </cell>
          <cell r="B944" t="str">
            <v>IR NOSTRO BANK</v>
          </cell>
        </row>
        <row r="945">
          <cell r="A945" t="str">
            <v>990016</v>
          </cell>
          <cell r="B945" t="str">
            <v>IR ARBITRAGE LOANS</v>
          </cell>
        </row>
        <row r="946">
          <cell r="A946" t="str">
            <v>990017</v>
          </cell>
          <cell r="B946" t="str">
            <v>FIXTURE BREAKAGE CHARGES</v>
          </cell>
        </row>
        <row r="947">
          <cell r="A947" t="str">
            <v>990018</v>
          </cell>
          <cell r="B947" t="str">
            <v>BANKING COMMISSION RECEIVED</v>
          </cell>
        </row>
        <row r="948">
          <cell r="A948" t="str">
            <v>990019</v>
          </cell>
          <cell r="B948" t="str">
            <v>BANK CHARGES RECOVERED</v>
          </cell>
        </row>
        <row r="949">
          <cell r="A949" t="str">
            <v>990020</v>
          </cell>
          <cell r="B949" t="str">
            <v>CASH MANAGEMENT FEES</v>
          </cell>
        </row>
        <row r="950">
          <cell r="A950" t="str">
            <v>990021</v>
          </cell>
          <cell r="B950" t="str">
            <v>FRA HEDGE DB</v>
          </cell>
        </row>
        <row r="951">
          <cell r="A951" t="str">
            <v>990022</v>
          </cell>
          <cell r="B951" t="str">
            <v>FRA HEDGE BANK</v>
          </cell>
        </row>
        <row r="952">
          <cell r="A952" t="str">
            <v>990023</v>
          </cell>
          <cell r="B952" t="str">
            <v>FINANCIAL FUTURE HEDGE INCOME</v>
          </cell>
        </row>
        <row r="953">
          <cell r="A953" t="str">
            <v>990024</v>
          </cell>
          <cell r="B953" t="str">
            <v>IR IRS IG HEDGE MG + CO</v>
          </cell>
        </row>
        <row r="954">
          <cell r="A954" t="str">
            <v>990025</v>
          </cell>
          <cell r="B954" t="str">
            <v>IR IRS IB HEDGE DBO GROUP</v>
          </cell>
        </row>
        <row r="955">
          <cell r="A955" t="str">
            <v>990026</v>
          </cell>
          <cell r="B955" t="str">
            <v>IR IRS IG HEDGE DB</v>
          </cell>
        </row>
        <row r="956">
          <cell r="A956" t="str">
            <v>990027</v>
          </cell>
          <cell r="B956" t="str">
            <v>IR IRS IB HEDGE BANK</v>
          </cell>
        </row>
        <row r="957">
          <cell r="A957" t="str">
            <v>990028</v>
          </cell>
          <cell r="B957" t="str">
            <v>IR IRS NBNK HEDGE DBO GROUP</v>
          </cell>
        </row>
        <row r="958">
          <cell r="A958" t="str">
            <v>990029</v>
          </cell>
          <cell r="B958" t="str">
            <v>IR OIS HEDGE DB</v>
          </cell>
        </row>
        <row r="959">
          <cell r="A959" t="str">
            <v>990030</v>
          </cell>
          <cell r="B959" t="str">
            <v>IR OIS HEDGE BANK</v>
          </cell>
        </row>
        <row r="960">
          <cell r="A960" t="str">
            <v>990031</v>
          </cell>
          <cell r="B960" t="str">
            <v>IR LENDING TO LOAN DESK</v>
          </cell>
        </row>
        <row r="961">
          <cell r="A961" t="str">
            <v>990032</v>
          </cell>
          <cell r="B961" t="str">
            <v>IR LENDING TO CORP DESK</v>
          </cell>
        </row>
        <row r="962">
          <cell r="A962" t="str">
            <v>990033</v>
          </cell>
          <cell r="B962" t="str">
            <v>*KEY_ERR</v>
          </cell>
        </row>
        <row r="963">
          <cell r="A963" t="str">
            <v>990034</v>
          </cell>
          <cell r="B963" t="str">
            <v>*KEY_ERR</v>
          </cell>
        </row>
      </sheetData>
      <sheetData sheetId="12"/>
      <sheetData sheetId="13"/>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mpact"/>
      <sheetName val="Impact"/>
      <sheetName val="chart"/>
      <sheetName val="ch-data"/>
      <sheetName val="ALL_SH_FN"/>
      <sheetName val="Uganda"/>
      <sheetName val="Bolivia"/>
      <sheetName val="Burkina Faso"/>
      <sheetName val="Guyana"/>
      <sheetName val="Cote D'Ivoire"/>
      <sheetName val="Mozambique"/>
      <sheetName val="Mali"/>
      <sheetName val="Guy"/>
    </sheetNames>
    <sheetDataSet>
      <sheetData sheetId="0" refreshError="1"/>
      <sheetData sheetId="1" refreshError="1">
        <row r="60">
          <cell r="C60">
            <v>1999</v>
          </cell>
          <cell r="I60">
            <v>2005</v>
          </cell>
          <cell r="N60">
            <v>2010</v>
          </cell>
          <cell r="S60">
            <v>2015</v>
          </cell>
          <cell r="X60">
            <v>2020</v>
          </cell>
          <cell r="AC60">
            <v>2025</v>
          </cell>
          <cell r="AH60">
            <v>2030</v>
          </cell>
          <cell r="AM60">
            <v>2035</v>
          </cell>
        </row>
        <row r="61">
          <cell r="A61" t="str">
            <v>Bolivia</v>
          </cell>
          <cell r="B61" t="str">
            <v>Bilat</v>
          </cell>
          <cell r="C61">
            <v>27.495395437443506</v>
          </cell>
          <cell r="D61">
            <v>28.03300277454931</v>
          </cell>
          <cell r="E61">
            <v>28.536139568533013</v>
          </cell>
          <cell r="F61">
            <v>28.998733967806388</v>
          </cell>
          <cell r="G61">
            <v>29.414109592545845</v>
          </cell>
          <cell r="H61">
            <v>29.774934849969934</v>
          </cell>
          <cell r="I61">
            <v>30.07316834375175</v>
          </cell>
          <cell r="J61">
            <v>30.300000091327494</v>
          </cell>
          <cell r="K61">
            <v>30.445788242574807</v>
          </cell>
          <cell r="L61">
            <v>30.49999097164303</v>
          </cell>
          <cell r="M61">
            <v>30.451093190526169</v>
          </cell>
          <cell r="N61">
            <v>30.286527708177374</v>
          </cell>
          <cell r="O61">
            <v>29.992590432460823</v>
          </cell>
          <cell r="P61">
            <v>29.554349183908851</v>
          </cell>
          <cell r="Q61">
            <v>28.955545659973779</v>
          </cell>
          <cell r="R61">
            <v>28.178490056104433</v>
          </cell>
          <cell r="S61">
            <v>27.203947815394848</v>
          </cell>
          <cell r="T61">
            <v>26.011017941598144</v>
          </cell>
          <cell r="U61">
            <v>24.577002270810411</v>
          </cell>
          <cell r="V61">
            <v>22.877265054938402</v>
          </cell>
          <cell r="W61">
            <v>20.885082164986827</v>
          </cell>
          <cell r="X61">
            <v>18.57147917404329</v>
          </cell>
          <cell r="Y61">
            <v>15.905057528392572</v>
          </cell>
          <cell r="Z61">
            <v>12.851807960237213</v>
          </cell>
          <cell r="AA61">
            <v>9.3749102368009964</v>
          </cell>
          <cell r="AB61">
            <v>15.527195079701642</v>
          </cell>
          <cell r="AC61">
            <v>16.45882678448374</v>
          </cell>
          <cell r="AD61">
            <v>0</v>
          </cell>
          <cell r="AE61">
            <v>0</v>
          </cell>
          <cell r="AF61">
            <v>0</v>
          </cell>
          <cell r="AG61">
            <v>0</v>
          </cell>
          <cell r="AH61">
            <v>0</v>
          </cell>
          <cell r="AI61">
            <v>0</v>
          </cell>
        </row>
        <row r="62">
          <cell r="A62" t="str">
            <v>Bolivia</v>
          </cell>
          <cell r="B62" t="str">
            <v>Multi</v>
          </cell>
          <cell r="C62">
            <v>80.184717533805355</v>
          </cell>
          <cell r="D62">
            <v>81.378380427282679</v>
          </cell>
          <cell r="E62">
            <v>79.698724687277632</v>
          </cell>
          <cell r="F62">
            <v>77.848703776362655</v>
          </cell>
          <cell r="G62">
            <v>77.599118039960715</v>
          </cell>
          <cell r="H62">
            <v>47.606524695648687</v>
          </cell>
          <cell r="I62">
            <v>48.600089338639862</v>
          </cell>
          <cell r="J62">
            <v>49.541498249885649</v>
          </cell>
          <cell r="K62">
            <v>50.420915908861772</v>
          </cell>
          <cell r="L62">
            <v>51.227514293215492</v>
          </cell>
          <cell r="M62">
            <v>51.949389186419765</v>
          </cell>
          <cell r="N62">
            <v>52.573470015352939</v>
          </cell>
          <cell r="O62">
            <v>53.085422742687008</v>
          </cell>
          <cell r="P62">
            <v>53.469545305245902</v>
          </cell>
          <cell r="Q62">
            <v>53.70865505343815</v>
          </cell>
          <cell r="R62">
            <v>53.78396760831464</v>
          </cell>
          <cell r="S62">
            <v>53.674966511583882</v>
          </cell>
          <cell r="T62">
            <v>53.359262999855517</v>
          </cell>
          <cell r="U62">
            <v>52.812445187278044</v>
          </cell>
          <cell r="V62">
            <v>52.007915890391786</v>
          </cell>
          <cell r="W62">
            <v>50.916718275205</v>
          </cell>
          <cell r="X62">
            <v>49.507348448990371</v>
          </cell>
          <cell r="Y62">
            <v>47.745554057839257</v>
          </cell>
          <cell r="Z62">
            <v>45.594117885333645</v>
          </cell>
          <cell r="AA62">
            <v>43.012625377519115</v>
          </cell>
          <cell r="AB62">
            <v>39.762530419638551</v>
          </cell>
          <cell r="AC62">
            <v>36.173944211678823</v>
          </cell>
          <cell r="AD62">
            <v>32.011582549253234</v>
          </cell>
          <cell r="AE62">
            <v>27.219511288174523</v>
          </cell>
          <cell r="AF62">
            <v>21.737149778589057</v>
          </cell>
          <cell r="AG62">
            <v>15.498914647215901</v>
          </cell>
          <cell r="AH62">
            <v>8.4338375608750518</v>
          </cell>
          <cell r="AI62">
            <v>5.4416253515310498</v>
          </cell>
          <cell r="AJ62">
            <v>0</v>
          </cell>
          <cell r="AK62">
            <v>0</v>
          </cell>
          <cell r="AL62">
            <v>0</v>
          </cell>
          <cell r="AM62">
            <v>0</v>
          </cell>
          <cell r="AN62">
            <v>0</v>
          </cell>
          <cell r="AO62">
            <v>0</v>
          </cell>
          <cell r="AP62">
            <v>0</v>
          </cell>
          <cell r="AQ62">
            <v>0</v>
          </cell>
        </row>
        <row r="63">
          <cell r="A63" t="str">
            <v>Burkina Faso</v>
          </cell>
          <cell r="B63" t="str">
            <v>Bilat</v>
          </cell>
          <cell r="C63">
            <v>6.3294182617139336</v>
          </cell>
          <cell r="D63">
            <v>6.4531750450942891</v>
          </cell>
          <cell r="E63">
            <v>6.5689967367381152</v>
          </cell>
          <cell r="F63">
            <v>6.6754856012168622</v>
          </cell>
          <cell r="G63">
            <v>6.7711047411808005</v>
          </cell>
          <cell r="H63">
            <v>6.8541664297760319</v>
          </cell>
          <cell r="I63">
            <v>6.9228195439344393</v>
          </cell>
          <cell r="J63">
            <v>6.9750360326446623</v>
          </cell>
          <cell r="K63">
            <v>7.0085963496419463</v>
          </cell>
          <cell r="L63">
            <v>7.0210737749613861</v>
          </cell>
          <cell r="M63">
            <v>7.0098175444604456</v>
          </cell>
          <cell r="N63">
            <v>6.9719347007095323</v>
          </cell>
          <cell r="O63">
            <v>6.9042705725484526</v>
          </cell>
          <cell r="P63">
            <v>6.8033877840854879</v>
          </cell>
          <cell r="Q63">
            <v>6.6655436869457914</v>
          </cell>
          <cell r="R63">
            <v>6.4866661021266268</v>
          </cell>
          <cell r="S63">
            <v>6.2623272498561544</v>
          </cell>
          <cell r="T63">
            <v>5.9877157373455709</v>
          </cell>
          <cell r="U63">
            <v>5.6576064652342337</v>
          </cell>
          <cell r="V63">
            <v>5.2663283038150945</v>
          </cell>
          <cell r="W63">
            <v>4.8077293797508132</v>
          </cell>
          <cell r="X63">
            <v>4.2751398029050849</v>
          </cell>
          <cell r="Y63">
            <v>3.6613316510707663</v>
          </cell>
          <cell r="Z63">
            <v>2.9584760177258707</v>
          </cell>
          <cell r="AA63">
            <v>2.158096914435732</v>
          </cell>
          <cell r="AB63">
            <v>3.5743480145341788</v>
          </cell>
          <cell r="AC63">
            <v>3.78880889540623</v>
          </cell>
          <cell r="AD63">
            <v>0</v>
          </cell>
          <cell r="AE63">
            <v>0</v>
          </cell>
          <cell r="AF63">
            <v>0</v>
          </cell>
          <cell r="AG63">
            <v>0</v>
          </cell>
          <cell r="AH63">
            <v>0</v>
          </cell>
          <cell r="AI63">
            <v>0</v>
          </cell>
        </row>
        <row r="64">
          <cell r="A64" t="str">
            <v>Burkina Faso</v>
          </cell>
          <cell r="B64" t="str">
            <v>Multi</v>
          </cell>
          <cell r="C64">
            <v>38.311387516088679</v>
          </cell>
          <cell r="D64">
            <v>38.979465891775398</v>
          </cell>
          <cell r="E64">
            <v>38.735530292037751</v>
          </cell>
          <cell r="F64">
            <v>38.321996343121185</v>
          </cell>
          <cell r="G64">
            <v>38.640600960519848</v>
          </cell>
          <cell r="H64">
            <v>15.481741115113767</v>
          </cell>
          <cell r="I64">
            <v>15.846258300099249</v>
          </cell>
          <cell r="J64">
            <v>16.198783279268582</v>
          </cell>
          <cell r="K64">
            <v>16.536564726057875</v>
          </cell>
          <cell r="L64">
            <v>16.856564326656514</v>
          </cell>
          <cell r="M64">
            <v>17.155432246313186</v>
          </cell>
          <cell r="N64">
            <v>17.429480684752701</v>
          </cell>
          <cell r="O64">
            <v>17.674655379718221</v>
          </cell>
          <cell r="P64">
            <v>17.886504907614501</v>
          </cell>
          <cell r="Q64">
            <v>18.060147619491342</v>
          </cell>
          <cell r="R64">
            <v>18.190236039125999</v>
          </cell>
          <cell r="S64">
            <v>18.270918537686633</v>
          </cell>
          <cell r="T64">
            <v>18.295798086333701</v>
          </cell>
          <cell r="U64">
            <v>18.257887874082737</v>
          </cell>
          <cell r="V64">
            <v>18.149563563250869</v>
          </cell>
          <cell r="W64">
            <v>17.962511938772462</v>
          </cell>
          <cell r="X64">
            <v>17.687675690528959</v>
          </cell>
          <cell r="Y64">
            <v>17.315194049516645</v>
          </cell>
          <cell r="Z64">
            <v>16.834338979096955</v>
          </cell>
          <cell r="AA64">
            <v>16.233446601648637</v>
          </cell>
          <cell r="AB64">
            <v>15.499843518581772</v>
          </cell>
          <cell r="AC64">
            <v>14.619767657780947</v>
          </cell>
          <cell r="AD64">
            <v>13.578283257017134</v>
          </cell>
          <cell r="AE64">
            <v>12.359189564593649</v>
          </cell>
          <cell r="AF64">
            <v>10.944922809354081</v>
          </cell>
          <cell r="AG64">
            <v>9.3164509610532278</v>
          </cell>
          <cell r="AH64">
            <v>7.4531607688425989</v>
          </cell>
          <cell r="AI64">
            <v>5.3327365301068985</v>
          </cell>
          <cell r="AJ64">
            <v>-8.462905397381796</v>
          </cell>
          <cell r="AK64">
            <v>-5.8168649195518816</v>
          </cell>
          <cell r="AL64">
            <v>-7.6236678063050967</v>
          </cell>
          <cell r="AM64">
            <v>-9.6263463257583108</v>
          </cell>
          <cell r="AN64">
            <v>-11.841901063443212</v>
          </cell>
          <cell r="AO64">
            <v>-15.05105031205713</v>
          </cell>
          <cell r="AP64">
            <v>2.7853340404976881</v>
          </cell>
          <cell r="AQ64">
            <v>-0.85661330192215035</v>
          </cell>
        </row>
        <row r="65">
          <cell r="A65" t="str">
            <v>Cote d'Ivoire</v>
          </cell>
          <cell r="B65" t="str">
            <v>Bilat</v>
          </cell>
          <cell r="C65">
            <v>105.93079582448817</v>
          </cell>
          <cell r="D65">
            <v>108.00202164810909</v>
          </cell>
          <cell r="E65">
            <v>109.94044370559635</v>
          </cell>
          <cell r="F65">
            <v>111.72266913204892</v>
          </cell>
          <cell r="G65">
            <v>113.32297601233563</v>
          </cell>
          <cell r="H65">
            <v>114.71311810938137</v>
          </cell>
          <cell r="I65">
            <v>115.8621145444282</v>
          </cell>
          <cell r="J65">
            <v>116.73602332648686</v>
          </cell>
          <cell r="K65">
            <v>117.29769755003259</v>
          </cell>
          <cell r="L65">
            <v>117.5065229964285</v>
          </cell>
          <cell r="M65">
            <v>117.31813578521179</v>
          </cell>
          <cell r="N65">
            <v>116.68411862586194</v>
          </cell>
          <cell r="O65">
            <v>115.55167411856334</v>
          </cell>
          <cell r="P65">
            <v>113.86327344333579</v>
          </cell>
          <cell r="Q65">
            <v>111.55627866025411</v>
          </cell>
          <cell r="R65">
            <v>108.56253671880663</v>
          </cell>
          <cell r="S65">
            <v>104.8079431412085</v>
          </cell>
          <cell r="T65">
            <v>100.21197320211093</v>
          </cell>
          <cell r="U65">
            <v>94.687178275013267</v>
          </cell>
          <cell r="V65">
            <v>88.138644853136313</v>
          </cell>
          <cell r="W65">
            <v>80.463413578844069</v>
          </cell>
          <cell r="X65">
            <v>71.549855430165465</v>
          </cell>
          <cell r="Y65">
            <v>61.277002014761585</v>
          </cell>
          <cell r="Z65">
            <v>49.51382670996064</v>
          </cell>
          <cell r="AA65">
            <v>36.118473161330428</v>
          </cell>
          <cell r="AB65">
            <v>59.821221173453495</v>
          </cell>
          <cell r="AC65">
            <v>63.410494443860713</v>
          </cell>
          <cell r="AD65">
            <v>0</v>
          </cell>
          <cell r="AE65">
            <v>0</v>
          </cell>
          <cell r="AF65">
            <v>0</v>
          </cell>
          <cell r="AG65">
            <v>0</v>
          </cell>
          <cell r="AH65">
            <v>0</v>
          </cell>
          <cell r="AI65">
            <v>0</v>
          </cell>
        </row>
        <row r="66">
          <cell r="A66" t="str">
            <v>Cote d'Ivoire</v>
          </cell>
          <cell r="B66" t="str">
            <v>Multi</v>
          </cell>
          <cell r="C66">
            <v>123.7508902215763</v>
          </cell>
          <cell r="D66">
            <v>123.89231883831988</v>
          </cell>
          <cell r="E66">
            <v>119.19988679010257</v>
          </cell>
          <cell r="F66">
            <v>113.49835054828118</v>
          </cell>
          <cell r="G66">
            <v>111.53717080645436</v>
          </cell>
          <cell r="H66">
            <v>38.532235244610163</v>
          </cell>
          <cell r="I66">
            <v>39.439475704073161</v>
          </cell>
          <cell r="J66">
            <v>40.316868971791209</v>
          </cell>
          <cell r="K66">
            <v>41.157567319100693</v>
          </cell>
          <cell r="L66">
            <v>41.954008739788904</v>
          </cell>
          <cell r="M66">
            <v>42.697855888610931</v>
          </cell>
          <cell r="N66">
            <v>43.379930263828356</v>
          </cell>
          <cell r="O66">
            <v>43.990141282872884</v>
          </cell>
          <cell r="P66">
            <v>44.517409875252966</v>
          </cell>
          <cell r="Q66">
            <v>44.949586190100334</v>
          </cell>
          <cell r="R66">
            <v>45.273360987178449</v>
          </cell>
          <cell r="S66">
            <v>45.474170249621565</v>
          </cell>
          <cell r="T66">
            <v>45.536092524004033</v>
          </cell>
          <cell r="U66">
            <v>45.441738458413781</v>
          </cell>
          <cell r="V66">
            <v>45.17213197186625</v>
          </cell>
          <cell r="W66">
            <v>44.706582448482749</v>
          </cell>
          <cell r="X66">
            <v>44.022547307194486</v>
          </cell>
          <cell r="Y66">
            <v>43.095484252137119</v>
          </cell>
          <cell r="Z66">
            <v>41.89869246016697</v>
          </cell>
          <cell r="AA66">
            <v>40.403141909852678</v>
          </cell>
          <cell r="AB66">
            <v>38.577290000644069</v>
          </cell>
          <cell r="AC66">
            <v>36.386884551454969</v>
          </cell>
          <cell r="AD66">
            <v>33.794752204360876</v>
          </cell>
          <cell r="AE66">
            <v>30.760571191230234</v>
          </cell>
          <cell r="AF66">
            <v>27.240627348588216</v>
          </cell>
          <cell r="AG66">
            <v>23.187552188540725</v>
          </cell>
          <cell r="AH66">
            <v>18.550041750832619</v>
          </cell>
          <cell r="AI66">
            <v>13.272554872720789</v>
          </cell>
          <cell r="AJ66">
            <v>0</v>
          </cell>
          <cell r="AK66">
            <v>0</v>
          </cell>
          <cell r="AL66">
            <v>0</v>
          </cell>
          <cell r="AM66">
            <v>0</v>
          </cell>
          <cell r="AN66">
            <v>0</v>
          </cell>
          <cell r="AO66">
            <v>0</v>
          </cell>
          <cell r="AP66">
            <v>0</v>
          </cell>
          <cell r="AQ66">
            <v>0</v>
          </cell>
        </row>
        <row r="67">
          <cell r="A67" t="str">
            <v>Guyana</v>
          </cell>
          <cell r="B67" t="str">
            <v>Bilat</v>
          </cell>
          <cell r="C67">
            <v>11.613174407157333</v>
          </cell>
          <cell r="D67">
            <v>11.840242527802539</v>
          </cell>
          <cell r="E67">
            <v>12.052751395059408</v>
          </cell>
          <cell r="F67">
            <v>12.24813645328701</v>
          </cell>
          <cell r="G67">
            <v>12.423577813479712</v>
          </cell>
          <cell r="H67">
            <v>12.575978845663702</v>
          </cell>
          <cell r="I67">
            <v>12.701943121581246</v>
          </cell>
          <cell r="J67">
            <v>12.797749586764505</v>
          </cell>
          <cell r="K67">
            <v>12.859325832532059</v>
          </cell>
          <cell r="L67">
            <v>12.882219329279371</v>
          </cell>
          <cell r="M67">
            <v>12.861566472639245</v>
          </cell>
          <cell r="N67">
            <v>12.792059283616899</v>
          </cell>
          <cell r="O67">
            <v>12.667909592610368</v>
          </cell>
          <cell r="P67">
            <v>12.482810525262032</v>
          </cell>
          <cell r="Q67">
            <v>12.229895095298499</v>
          </cell>
          <cell r="R67">
            <v>11.901691695848402</v>
          </cell>
          <cell r="S67">
            <v>11.490076266121211</v>
          </cell>
          <cell r="T67">
            <v>10.986220894721708</v>
          </cell>
          <cell r="U67">
            <v>10.380538604196227</v>
          </cell>
          <cell r="V67">
            <v>9.6626240435866908</v>
          </cell>
          <cell r="W67">
            <v>8.8211897967289019</v>
          </cell>
          <cell r="X67">
            <v>7.8439979936912696</v>
          </cell>
          <cell r="Y67">
            <v>6.7177868910208947</v>
          </cell>
          <cell r="Z67">
            <v>5.4281920632527854</v>
          </cell>
          <cell r="AA67">
            <v>3.959661823344828</v>
          </cell>
          <cell r="AB67">
            <v>6.558189894914868</v>
          </cell>
          <cell r="AC67">
            <v>6.9516812886097608</v>
          </cell>
          <cell r="AD67">
            <v>0</v>
          </cell>
          <cell r="AE67">
            <v>0</v>
          </cell>
          <cell r="AF67">
            <v>0</v>
          </cell>
          <cell r="AG67">
            <v>0</v>
          </cell>
          <cell r="AH67">
            <v>0</v>
          </cell>
          <cell r="AI67">
            <v>0</v>
          </cell>
        </row>
        <row r="68">
          <cell r="A68" t="str">
            <v>Guyana</v>
          </cell>
          <cell r="B68" t="str">
            <v>Multi</v>
          </cell>
          <cell r="C68">
            <v>32.827680766721578</v>
          </cell>
          <cell r="D68">
            <v>32.709629963714832</v>
          </cell>
          <cell r="E68">
            <v>31.027397001356761</v>
          </cell>
          <cell r="F68">
            <v>29.082680859071793</v>
          </cell>
          <cell r="G68">
            <v>28.223689246418175</v>
          </cell>
          <cell r="H68">
            <v>12.221444315871633</v>
          </cell>
          <cell r="I68">
            <v>12.486753284538805</v>
          </cell>
          <cell r="J68">
            <v>12.739902129908904</v>
          </cell>
          <cell r="K68">
            <v>12.978476524899071</v>
          </cell>
          <cell r="L68">
            <v>13.199816199620388</v>
          </cell>
          <cell r="M68">
            <v>13.400994119818625</v>
          </cell>
          <cell r="N68">
            <v>13.578794052122019</v>
          </cell>
          <cell r="O68">
            <v>13.72968639747047</v>
          </cell>
          <cell r="P68">
            <v>13.849802165673101</v>
          </cell>
          <cell r="Q68">
            <v>13.93490495502915</v>
          </cell>
          <cell r="R68">
            <v>13.980360791311504</v>
          </cell>
          <cell r="S68">
            <v>13.981105670109631</v>
          </cell>
          <cell r="T68">
            <v>13.931610635514815</v>
          </cell>
          <cell r="U68">
            <v>13.825844216356229</v>
          </cell>
          <cell r="V68">
            <v>13.657232028610752</v>
          </cell>
          <cell r="W68">
            <v>13.418613339156941</v>
          </cell>
          <cell r="X68">
            <v>13.102194371665673</v>
          </cell>
          <cell r="Y68">
            <v>12.699498120054484</v>
          </cell>
          <cell r="Z68">
            <v>12.201310418511961</v>
          </cell>
          <cell r="AA68">
            <v>11.597621999552139</v>
          </cell>
          <cell r="AB68">
            <v>10.843248899086149</v>
          </cell>
          <cell r="AC68">
            <v>9.9929759823136575</v>
          </cell>
          <cell r="AD68">
            <v>9.0016346194917602</v>
          </cell>
          <cell r="AE68">
            <v>7.8553575795949016</v>
          </cell>
          <cell r="AF68">
            <v>6.5391214102802495</v>
          </cell>
          <cell r="AG68">
            <v>5.0366576133612977</v>
          </cell>
          <cell r="AH68">
            <v>3.3303573237350621</v>
          </cell>
          <cell r="AI68">
            <v>2.2783794269088888</v>
          </cell>
          <cell r="AJ68">
            <v>0</v>
          </cell>
          <cell r="AK68">
            <v>0</v>
          </cell>
          <cell r="AL68">
            <v>0</v>
          </cell>
          <cell r="AM68">
            <v>0</v>
          </cell>
          <cell r="AN68">
            <v>0</v>
          </cell>
          <cell r="AO68">
            <v>0</v>
          </cell>
          <cell r="AP68">
            <v>0</v>
          </cell>
          <cell r="AQ68">
            <v>0</v>
          </cell>
        </row>
        <row r="69">
          <cell r="A69" t="str">
            <v>Mali</v>
          </cell>
          <cell r="B69" t="str">
            <v>Bilat</v>
          </cell>
          <cell r="C69">
            <v>9.1377255493728118</v>
          </cell>
          <cell r="D69">
            <v>9.3163921305092341</v>
          </cell>
          <cell r="E69">
            <v>9.4836028894042848</v>
          </cell>
          <cell r="F69">
            <v>9.6373399276969067</v>
          </cell>
          <cell r="G69">
            <v>9.7753844401827887</v>
          </cell>
          <cell r="H69">
            <v>9.8952998704272677</v>
          </cell>
          <cell r="I69">
            <v>9.9944137683164271</v>
          </cell>
          <cell r="J69">
            <v>10.069798254418746</v>
          </cell>
          <cell r="K69">
            <v>10.118248989287403</v>
          </cell>
          <cell r="L69">
            <v>10.136262538624392</v>
          </cell>
          <cell r="M69">
            <v>10.120012017520386</v>
          </cell>
          <cell r="N69">
            <v>10.065320888744852</v>
          </cell>
          <cell r="O69">
            <v>9.9676347812531798</v>
          </cell>
          <cell r="P69">
            <v>9.8219911856630233</v>
          </cell>
          <cell r="Q69">
            <v>9.6229868733895376</v>
          </cell>
          <cell r="R69">
            <v>9.3647428753748496</v>
          </cell>
          <cell r="S69">
            <v>9.0408668448541913</v>
          </cell>
          <cell r="T69">
            <v>8.644412616319709</v>
          </cell>
          <cell r="U69">
            <v>8.1678367597196093</v>
          </cell>
          <cell r="V69">
            <v>7.6029519149087514</v>
          </cell>
          <cell r="W69">
            <v>6.9408766763855958</v>
          </cell>
          <cell r="X69">
            <v>6.171981782345993</v>
          </cell>
          <cell r="Y69">
            <v>5.2858323449866482</v>
          </cell>
          <cell r="Z69">
            <v>4.2711258407277368</v>
          </cell>
          <cell r="AA69">
            <v>3.1156255595158036</v>
          </cell>
          <cell r="AB69">
            <v>5.1602548329480467</v>
          </cell>
          <cell r="AC69">
            <v>5.4698701229249291</v>
          </cell>
          <cell r="AD69">
            <v>0</v>
          </cell>
          <cell r="AE69">
            <v>0</v>
          </cell>
          <cell r="AF69">
            <v>0</v>
          </cell>
          <cell r="AG69">
            <v>0</v>
          </cell>
          <cell r="AH69">
            <v>0</v>
          </cell>
          <cell r="AI69">
            <v>0</v>
          </cell>
        </row>
        <row r="70">
          <cell r="A70" t="str">
            <v>Mali</v>
          </cell>
          <cell r="B70" t="str">
            <v>Multi</v>
          </cell>
          <cell r="C70">
            <v>32.829308374394238</v>
          </cell>
          <cell r="D70">
            <v>33.130178739657616</v>
          </cell>
          <cell r="E70">
            <v>32.395250639092282</v>
          </cell>
          <cell r="F70">
            <v>31.452862522996327</v>
          </cell>
          <cell r="G70">
            <v>31.32310971087751</v>
          </cell>
          <cell r="H70">
            <v>11.720727374269108</v>
          </cell>
          <cell r="I70">
            <v>11.99669159022412</v>
          </cell>
          <cell r="J70">
            <v>12.263576893546368</v>
          </cell>
          <cell r="K70">
            <v>12.519300343542477</v>
          </cell>
          <cell r="L70">
            <v>12.761561730721349</v>
          </cell>
          <cell r="M70">
            <v>12.987825003124938</v>
          </cell>
          <cell r="N70">
            <v>13.195298245986363</v>
          </cell>
          <cell r="O70">
            <v>13.380912107979904</v>
          </cell>
          <cell r="P70">
            <v>13.541296559727122</v>
          </cell>
          <cell r="Q70">
            <v>13.672755862095277</v>
          </cell>
          <cell r="R70">
            <v>13.771241613132593</v>
          </cell>
          <cell r="S70">
            <v>13.832323733190842</v>
          </cell>
          <cell r="T70">
            <v>13.851159237848808</v>
          </cell>
          <cell r="U70">
            <v>13.822458637626237</v>
          </cell>
          <cell r="V70">
            <v>13.74044979212071</v>
          </cell>
          <cell r="W70">
            <v>13.598839034059058</v>
          </cell>
          <cell r="X70">
            <v>13.390769365778381</v>
          </cell>
          <cell r="Y70">
            <v>13.108775516781403</v>
          </cell>
          <cell r="Z70">
            <v>12.744735636187986</v>
          </cell>
          <cell r="AA70">
            <v>12.289819378062942</v>
          </cell>
          <cell r="AB70">
            <v>11.73443212067262</v>
          </cell>
          <cell r="AC70">
            <v>11.068155042634439</v>
          </cell>
          <cell r="AD70">
            <v>10.279680759597245</v>
          </cell>
          <cell r="AE70">
            <v>9.3567442044421085</v>
          </cell>
          <cell r="AF70">
            <v>8.2860484119338036</v>
          </cell>
          <cell r="AG70">
            <v>7.0531848451885111</v>
          </cell>
          <cell r="AH70">
            <v>5.6425478761508217</v>
          </cell>
          <cell r="AI70">
            <v>4.0372430053859274</v>
          </cell>
          <cell r="AJ70">
            <v>0</v>
          </cell>
          <cell r="AK70">
            <v>0</v>
          </cell>
          <cell r="AL70">
            <v>0</v>
          </cell>
          <cell r="AM70">
            <v>0</v>
          </cell>
          <cell r="AN70">
            <v>0</v>
          </cell>
          <cell r="AO70">
            <v>0</v>
          </cell>
          <cell r="AP70">
            <v>0</v>
          </cell>
          <cell r="AQ70">
            <v>0</v>
          </cell>
        </row>
        <row r="71">
          <cell r="A71" t="str">
            <v>Mozambique</v>
          </cell>
          <cell r="B71" t="str">
            <v>Bilat</v>
          </cell>
          <cell r="C71">
            <v>96.794109217660719</v>
          </cell>
          <cell r="D71">
            <v>98.686688774206047</v>
          </cell>
          <cell r="E71">
            <v>100.45791908435324</v>
          </cell>
          <cell r="F71">
            <v>102.08642495213094</v>
          </cell>
          <cell r="G71">
            <v>103.54870301533828</v>
          </cell>
          <cell r="H71">
            <v>104.81894331630284</v>
          </cell>
          <cell r="I71">
            <v>105.86883712252792</v>
          </cell>
          <cell r="J71">
            <v>106.66736998956134</v>
          </cell>
          <cell r="K71">
            <v>107.18059898699764</v>
          </cell>
          <cell r="L71">
            <v>107.37141293216389</v>
          </cell>
          <cell r="M71">
            <v>107.19927439439691</v>
          </cell>
          <cell r="N71">
            <v>106.6199421455421</v>
          </cell>
          <cell r="O71">
            <v>105.58517263900487</v>
          </cell>
          <cell r="P71">
            <v>104.04239899995922</v>
          </cell>
          <cell r="Q71">
            <v>101.93438590272767</v>
          </cell>
          <cell r="R71">
            <v>99.198858597428512</v>
          </cell>
          <cell r="S71">
            <v>95.76810422624358</v>
          </cell>
          <cell r="T71">
            <v>91.568543439565744</v>
          </cell>
          <cell r="U71">
            <v>86.520270183272089</v>
          </cell>
          <cell r="V71">
            <v>80.536557379840758</v>
          </cell>
          <cell r="W71">
            <v>73.523326067337877</v>
          </cell>
          <cell r="X71">
            <v>65.378575390767239</v>
          </cell>
          <cell r="Y71">
            <v>55.991770659165695</v>
          </cell>
          <cell r="Z71">
            <v>45.243186488365211</v>
          </cell>
          <cell r="AA71">
            <v>33.00320184269566</v>
          </cell>
          <cell r="AB71">
            <v>54.661553051964653</v>
          </cell>
          <cell r="AC71">
            <v>57.941246235082538</v>
          </cell>
          <cell r="AD71">
            <v>0</v>
          </cell>
          <cell r="AE71">
            <v>0</v>
          </cell>
          <cell r="AF71">
            <v>0</v>
          </cell>
          <cell r="AG71">
            <v>0</v>
          </cell>
          <cell r="AH71">
            <v>0</v>
          </cell>
          <cell r="AI71">
            <v>0</v>
          </cell>
        </row>
        <row r="72">
          <cell r="A72" t="str">
            <v>Mozambique</v>
          </cell>
          <cell r="B72" t="str">
            <v>Multi</v>
          </cell>
          <cell r="C72">
            <v>76.120370565453157</v>
          </cell>
          <cell r="D72">
            <v>76.493005260263359</v>
          </cell>
          <cell r="E72">
            <v>74.159707337474842</v>
          </cell>
          <cell r="F72">
            <v>71.271038845014729</v>
          </cell>
          <cell r="G72">
            <v>70.488270057210116</v>
          </cell>
          <cell r="H72">
            <v>25.327081373926774</v>
          </cell>
          <cell r="I72">
            <v>25.923406834847285</v>
          </cell>
          <cell r="J72">
            <v>26.500113858132096</v>
          </cell>
          <cell r="K72">
            <v>27.052701459605657</v>
          </cell>
          <cell r="L72">
            <v>27.576199163366752</v>
          </cell>
          <cell r="M72">
            <v>28.065126866324604</v>
          </cell>
          <cell r="N72">
            <v>28.513451576649288</v>
          </cell>
          <cell r="O72">
            <v>28.914540795494162</v>
          </cell>
          <cell r="P72">
            <v>29.261112294924473</v>
          </cell>
          <cell r="Q72">
            <v>29.54518002742266</v>
          </cell>
          <cell r="R72">
            <v>29.757995883558891</v>
          </cell>
          <cell r="S72">
            <v>29.88998699433273</v>
          </cell>
          <cell r="T72">
            <v>29.930688253218634</v>
          </cell>
          <cell r="U72">
            <v>29.868669709991252</v>
          </cell>
          <cell r="V72">
            <v>29.69145846386499</v>
          </cell>
          <cell r="W72">
            <v>29.385454657247607</v>
          </cell>
          <cell r="X72">
            <v>28.935841143366233</v>
          </cell>
          <cell r="Y72">
            <v>28.326486371052994</v>
          </cell>
          <cell r="Z72">
            <v>27.539839997946061</v>
          </cell>
          <cell r="AA72">
            <v>26.556820709130491</v>
          </cell>
          <cell r="AB72">
            <v>25.356695681664455</v>
          </cell>
          <cell r="AC72">
            <v>23.916951096349614</v>
          </cell>
          <cell r="AD72">
            <v>22.213153056343007</v>
          </cell>
          <cell r="AE72">
            <v>20.218798227588746</v>
          </cell>
          <cell r="AF72">
            <v>17.90515346838114</v>
          </cell>
          <cell r="AG72">
            <v>15.241083664449299</v>
          </cell>
          <cell r="AH72">
            <v>12.192866931559465</v>
          </cell>
          <cell r="AI72">
            <v>8.7239962895308292</v>
          </cell>
          <cell r="AJ72">
            <v>0</v>
          </cell>
          <cell r="AK72">
            <v>0</v>
          </cell>
          <cell r="AL72">
            <v>0</v>
          </cell>
          <cell r="AM72">
            <v>0</v>
          </cell>
          <cell r="AN72">
            <v>0</v>
          </cell>
          <cell r="AO72">
            <v>0</v>
          </cell>
          <cell r="AP72">
            <v>0</v>
          </cell>
          <cell r="AQ72">
            <v>0</v>
          </cell>
        </row>
        <row r="73">
          <cell r="A73" t="str">
            <v>Uganda</v>
          </cell>
          <cell r="B73" t="str">
            <v>Bilat</v>
          </cell>
          <cell r="C73">
            <v>15.536149325437156</v>
          </cell>
          <cell r="D73">
            <v>15.839921929352942</v>
          </cell>
          <cell r="E73">
            <v>16.124217108167048</v>
          </cell>
          <cell r="F73">
            <v>16.385603989493177</v>
          </cell>
          <cell r="G73">
            <v>16.620310114989039</v>
          </cell>
          <cell r="H73">
            <v>16.824192801182228</v>
          </cell>
          <cell r="I73">
            <v>16.992708293304638</v>
          </cell>
          <cell r="J73">
            <v>17.120878550397485</v>
          </cell>
          <cell r="K73">
            <v>17.203255488485571</v>
          </cell>
          <cell r="L73">
            <v>17.233882496362799</v>
          </cell>
          <cell r="M73">
            <v>17.206253025426751</v>
          </cell>
          <cell r="N73">
            <v>17.113266040991469</v>
          </cell>
          <cell r="O73">
            <v>16.947178107532412</v>
          </cell>
          <cell r="P73">
            <v>16.699551864310703</v>
          </cell>
          <cell r="Q73">
            <v>16.361200630715267</v>
          </cell>
          <cell r="R73">
            <v>15.922128862376869</v>
          </cell>
          <cell r="S73">
            <v>15.371468159567279</v>
          </cell>
          <cell r="T73">
            <v>14.697408508515984</v>
          </cell>
          <cell r="U73">
            <v>13.887124413964093</v>
          </cell>
          <cell r="V73">
            <v>12.926695557435318</v>
          </cell>
          <cell r="W73">
            <v>11.801021590232816</v>
          </cell>
          <cell r="X73">
            <v>10.49373064295925</v>
          </cell>
          <cell r="Y73">
            <v>8.9870811042880163</v>
          </cell>
          <cell r="Z73">
            <v>7.2618561906615797</v>
          </cell>
          <cell r="AA73">
            <v>5.2972507954245325</v>
          </cell>
          <cell r="AB73">
            <v>8.7735716299218804</v>
          </cell>
          <cell r="AC73">
            <v>9.2999859277171932</v>
          </cell>
          <cell r="AD73">
            <v>0</v>
          </cell>
          <cell r="AE73">
            <v>0</v>
          </cell>
          <cell r="AF73">
            <v>0</v>
          </cell>
          <cell r="AG73">
            <v>0</v>
          </cell>
          <cell r="AH73">
            <v>0</v>
          </cell>
          <cell r="AI73">
            <v>0</v>
          </cell>
        </row>
        <row r="74">
          <cell r="A74" t="str">
            <v>Uganda</v>
          </cell>
          <cell r="B74" t="str">
            <v>Multi</v>
          </cell>
          <cell r="C74">
            <v>91.105578324120842</v>
          </cell>
          <cell r="D74">
            <v>90.57958719480304</v>
          </cell>
          <cell r="E74">
            <v>85.904979722028287</v>
          </cell>
          <cell r="F74">
            <v>80.343332838619276</v>
          </cell>
          <cell r="G74">
            <v>77.965127928273233</v>
          </cell>
          <cell r="H74">
            <v>24.781633836432739</v>
          </cell>
          <cell r="I74">
            <v>25.365116749512765</v>
          </cell>
          <cell r="J74">
            <v>25.92940373035124</v>
          </cell>
          <cell r="K74">
            <v>26.470090728592087</v>
          </cell>
          <cell r="L74">
            <v>26.982314313192571</v>
          </cell>
          <cell r="M74">
            <v>27.460712401322187</v>
          </cell>
          <cell r="N74">
            <v>27.899381928499864</v>
          </cell>
          <cell r="O74">
            <v>28.291833234294099</v>
          </cell>
          <cell r="P74">
            <v>28.630940921841042</v>
          </cell>
          <cell r="Q74">
            <v>28.908890932250152</v>
          </cell>
          <cell r="R74">
            <v>29.117123556589743</v>
          </cell>
          <cell r="S74">
            <v>29.24627208849396</v>
          </cell>
          <cell r="T74">
            <v>29.286096799422992</v>
          </cell>
          <cell r="U74">
            <v>29.2254138961449</v>
          </cell>
          <cell r="V74">
            <v>29.05201909599554</v>
          </cell>
          <cell r="W74">
            <v>28.752605429802109</v>
          </cell>
          <cell r="X74">
            <v>28.312674854919905</v>
          </cell>
          <cell r="Y74">
            <v>27.716443231504535</v>
          </cell>
          <cell r="Z74">
            <v>26.946738183801624</v>
          </cell>
          <cell r="AA74">
            <v>25.984889334740927</v>
          </cell>
          <cell r="AB74">
            <v>24.810610366331268</v>
          </cell>
          <cell r="AC74">
            <v>23.401872320107387</v>
          </cell>
          <cell r="AD74">
            <v>21.734767511017846</v>
          </cell>
          <cell r="AE74">
            <v>19.78336338448517</v>
          </cell>
          <cell r="AF74">
            <v>17.519545599728907</v>
          </cell>
          <cell r="AG74">
            <v>14.912849572617747</v>
          </cell>
          <cell r="AH74">
            <v>11.930279658094225</v>
          </cell>
          <cell r="AI74">
            <v>8.5361150953664477</v>
          </cell>
          <cell r="AJ74">
            <v>0</v>
          </cell>
          <cell r="AK74">
            <v>0</v>
          </cell>
          <cell r="AL74">
            <v>0</v>
          </cell>
          <cell r="AM74">
            <v>0</v>
          </cell>
          <cell r="AN74">
            <v>0</v>
          </cell>
          <cell r="AO74">
            <v>0</v>
          </cell>
          <cell r="AP74">
            <v>0</v>
          </cell>
          <cell r="AQ74">
            <v>0</v>
          </cell>
        </row>
        <row r="75">
          <cell r="A75" t="str">
            <v>Bolivia</v>
          </cell>
          <cell r="B75" t="str">
            <v>Tot. Assist.  R-7</v>
          </cell>
          <cell r="C75">
            <v>107.68011297124886</v>
          </cell>
          <cell r="D75">
            <v>109.41138320183198</v>
          </cell>
          <cell r="E75">
            <v>108.23486425581065</v>
          </cell>
          <cell r="F75">
            <v>106.84743774416904</v>
          </cell>
          <cell r="G75">
            <v>107.01322763250656</v>
          </cell>
          <cell r="H75">
            <v>77.381459545618625</v>
          </cell>
          <cell r="I75">
            <v>78.673257682391608</v>
          </cell>
          <cell r="J75">
            <v>79.841498341213139</v>
          </cell>
          <cell r="K75">
            <v>80.866704151436579</v>
          </cell>
          <cell r="L75">
            <v>81.727505264858522</v>
          </cell>
          <cell r="M75">
            <v>82.400482376945931</v>
          </cell>
          <cell r="N75">
            <v>82.859997723530313</v>
          </cell>
          <cell r="O75">
            <v>83.078013175147831</v>
          </cell>
          <cell r="P75">
            <v>83.023894489154756</v>
          </cell>
          <cell r="Q75">
            <v>82.66420071341193</v>
          </cell>
          <cell r="R75">
            <v>81.962457664419077</v>
          </cell>
          <cell r="S75">
            <v>80.87891432697873</v>
          </cell>
          <cell r="T75">
            <v>79.370280941453657</v>
          </cell>
          <cell r="U75">
            <v>77.389447458088455</v>
          </cell>
          <cell r="V75">
            <v>74.885180945330191</v>
          </cell>
          <cell r="W75">
            <v>71.801800440191826</v>
          </cell>
          <cell r="X75">
            <v>68.078827623033661</v>
          </cell>
          <cell r="Y75">
            <v>63.650611586231832</v>
          </cell>
          <cell r="Z75">
            <v>58.445925845570855</v>
          </cell>
          <cell r="AA75">
            <v>52.387535614320115</v>
          </cell>
          <cell r="AB75">
            <v>55.289725499340193</v>
          </cell>
          <cell r="AC75">
            <v>52.632770996162563</v>
          </cell>
          <cell r="AD75">
            <v>32.011582549253234</v>
          </cell>
          <cell r="AE75">
            <v>27.219511288174523</v>
          </cell>
          <cell r="AF75">
            <v>21.737149778589057</v>
          </cell>
          <cell r="AG75">
            <v>15.498914647215901</v>
          </cell>
          <cell r="AH75">
            <v>8.4338375608750518</v>
          </cell>
          <cell r="AI75">
            <v>5.4416253515310498</v>
          </cell>
        </row>
        <row r="76">
          <cell r="A76" t="str">
            <v>Burkina Faso</v>
          </cell>
          <cell r="B76" t="str">
            <v>Tot. Assist.  R-7</v>
          </cell>
          <cell r="C76">
            <v>44.640805777802612</v>
          </cell>
          <cell r="D76">
            <v>45.432640936869689</v>
          </cell>
          <cell r="E76">
            <v>45.304527028775865</v>
          </cell>
          <cell r="F76">
            <v>44.997481944338048</v>
          </cell>
          <cell r="G76">
            <v>45.411705701700647</v>
          </cell>
          <cell r="H76">
            <v>22.3359075448898</v>
          </cell>
          <cell r="I76">
            <v>22.769077844033689</v>
          </cell>
          <cell r="J76">
            <v>23.173819311913245</v>
          </cell>
          <cell r="K76">
            <v>23.545161075699824</v>
          </cell>
          <cell r="L76">
            <v>23.877638101617901</v>
          </cell>
          <cell r="M76">
            <v>24.165249790773633</v>
          </cell>
          <cell r="N76">
            <v>24.401415385462233</v>
          </cell>
          <cell r="O76">
            <v>24.578925952266673</v>
          </cell>
          <cell r="P76">
            <v>24.689892691699988</v>
          </cell>
          <cell r="Q76">
            <v>24.725691306437135</v>
          </cell>
          <cell r="R76">
            <v>24.676902141252626</v>
          </cell>
          <cell r="S76">
            <v>24.533245787542789</v>
          </cell>
          <cell r="T76">
            <v>24.283513823679272</v>
          </cell>
          <cell r="U76">
            <v>23.915494339316972</v>
          </cell>
          <cell r="V76">
            <v>23.415891867065962</v>
          </cell>
          <cell r="W76">
            <v>22.770241318523276</v>
          </cell>
          <cell r="X76">
            <v>21.962815493434043</v>
          </cell>
          <cell r="Y76">
            <v>20.976525700587413</v>
          </cell>
          <cell r="Z76">
            <v>19.792814996822827</v>
          </cell>
          <cell r="AA76">
            <v>18.391543516084369</v>
          </cell>
          <cell r="AB76">
            <v>19.07419153311595</v>
          </cell>
          <cell r="AC76">
            <v>18.408576553187178</v>
          </cell>
          <cell r="AD76">
            <v>13.578283257017134</v>
          </cell>
          <cell r="AE76">
            <v>12.359189564593649</v>
          </cell>
          <cell r="AF76">
            <v>10.944922809354081</v>
          </cell>
          <cell r="AG76">
            <v>9.3164509610532278</v>
          </cell>
          <cell r="AH76">
            <v>7.4531607688425989</v>
          </cell>
          <cell r="AI76">
            <v>5.3327365301068985</v>
          </cell>
          <cell r="AJ76">
            <v>-8.462905397381796</v>
          </cell>
          <cell r="AK76">
            <v>-5.8168649195518816</v>
          </cell>
          <cell r="AL76">
            <v>-7.6236678063050967</v>
          </cell>
          <cell r="AM76">
            <v>-9.6263463257583108</v>
          </cell>
          <cell r="AN76">
            <v>-11.841901063443212</v>
          </cell>
          <cell r="AO76">
            <v>-15.05105031205713</v>
          </cell>
          <cell r="AP76">
            <v>2.7853340404976881</v>
          </cell>
          <cell r="AQ76">
            <v>-0.85661330192215035</v>
          </cell>
        </row>
        <row r="77">
          <cell r="A77" t="str">
            <v>Cote d'Ivoire</v>
          </cell>
          <cell r="B77" t="str">
            <v>Tot. Assist.  R-7</v>
          </cell>
          <cell r="C77">
            <v>229.68168604606447</v>
          </cell>
          <cell r="D77">
            <v>231.89434048642897</v>
          </cell>
          <cell r="E77">
            <v>229.14033049569892</v>
          </cell>
          <cell r="F77">
            <v>225.2210196803301</v>
          </cell>
          <cell r="G77">
            <v>224.86014681878999</v>
          </cell>
          <cell r="H77">
            <v>153.24535335399153</v>
          </cell>
          <cell r="I77">
            <v>155.30159024850136</v>
          </cell>
          <cell r="J77">
            <v>157.05289229827807</v>
          </cell>
          <cell r="K77">
            <v>158.45526486913329</v>
          </cell>
          <cell r="L77">
            <v>159.4605317362174</v>
          </cell>
          <cell r="M77">
            <v>160.01599167382273</v>
          </cell>
          <cell r="N77">
            <v>160.0640488896903</v>
          </cell>
          <cell r="O77">
            <v>159.54181540143622</v>
          </cell>
          <cell r="P77">
            <v>158.38068331858875</v>
          </cell>
          <cell r="Q77">
            <v>156.50586485035444</v>
          </cell>
          <cell r="R77">
            <v>153.83589770598508</v>
          </cell>
          <cell r="S77">
            <v>150.28211339083006</v>
          </cell>
          <cell r="T77">
            <v>145.74806572611496</v>
          </cell>
          <cell r="U77">
            <v>140.12891673342705</v>
          </cell>
          <cell r="V77">
            <v>133.31077682500256</v>
          </cell>
          <cell r="W77">
            <v>125.16999602732682</v>
          </cell>
          <cell r="X77">
            <v>115.57240273735995</v>
          </cell>
          <cell r="Y77">
            <v>104.3724862668987</v>
          </cell>
          <cell r="Z77">
            <v>91.412519170127609</v>
          </cell>
          <cell r="AA77">
            <v>76.521615071183106</v>
          </cell>
          <cell r="AB77">
            <v>98.398511174097564</v>
          </cell>
          <cell r="AC77">
            <v>99.797378995315682</v>
          </cell>
          <cell r="AD77">
            <v>33.794752204360876</v>
          </cell>
          <cell r="AE77">
            <v>30.760571191230234</v>
          </cell>
          <cell r="AF77">
            <v>27.240627348588216</v>
          </cell>
          <cell r="AG77">
            <v>23.187552188540725</v>
          </cell>
          <cell r="AH77">
            <v>18.550041750832619</v>
          </cell>
          <cell r="AI77">
            <v>13.272554872720789</v>
          </cell>
        </row>
        <row r="78">
          <cell r="A78" t="str">
            <v>Guyana</v>
          </cell>
          <cell r="B78" t="str">
            <v>Tot. Assist.  R-7</v>
          </cell>
          <cell r="C78">
            <v>44.440855173878909</v>
          </cell>
          <cell r="D78">
            <v>44.54987249151737</v>
          </cell>
          <cell r="E78">
            <v>43.08014839641617</v>
          </cell>
          <cell r="F78">
            <v>41.330817312358803</v>
          </cell>
          <cell r="G78">
            <v>40.647267059897885</v>
          </cell>
          <cell r="H78">
            <v>24.797423161535335</v>
          </cell>
          <cell r="I78">
            <v>25.188696406120052</v>
          </cell>
          <cell r="J78">
            <v>25.537651716673409</v>
          </cell>
          <cell r="K78">
            <v>25.83780235743113</v>
          </cell>
          <cell r="L78">
            <v>26.082035528899759</v>
          </cell>
          <cell r="M78">
            <v>26.26256059245787</v>
          </cell>
          <cell r="N78">
            <v>26.370853335738918</v>
          </cell>
          <cell r="O78">
            <v>26.397595990080838</v>
          </cell>
          <cell r="P78">
            <v>26.332612690935132</v>
          </cell>
          <cell r="Q78">
            <v>26.164800050327649</v>
          </cell>
          <cell r="R78">
            <v>25.882052487159907</v>
          </cell>
          <cell r="S78">
            <v>25.471181936230842</v>
          </cell>
          <cell r="T78">
            <v>24.917831530236523</v>
          </cell>
          <cell r="U78">
            <v>24.206382820552456</v>
          </cell>
          <cell r="V78">
            <v>23.319856072197442</v>
          </cell>
          <cell r="W78">
            <v>22.239803135885843</v>
          </cell>
          <cell r="X78">
            <v>20.946192365356943</v>
          </cell>
          <cell r="Y78">
            <v>19.417285011075379</v>
          </cell>
          <cell r="Z78">
            <v>17.629502481764746</v>
          </cell>
          <cell r="AA78">
            <v>15.557283822896967</v>
          </cell>
          <cell r="AB78">
            <v>17.401438794001017</v>
          </cell>
          <cell r="AC78">
            <v>16.944657270923418</v>
          </cell>
          <cell r="AD78">
            <v>9.0016346194917602</v>
          </cell>
          <cell r="AE78">
            <v>7.8553575795949016</v>
          </cell>
          <cell r="AF78">
            <v>6.5391214102802495</v>
          </cell>
          <cell r="AG78">
            <v>5.0366576133612977</v>
          </cell>
          <cell r="AH78">
            <v>3.3303573237350621</v>
          </cell>
          <cell r="AI78">
            <v>2.2783794269088888</v>
          </cell>
        </row>
        <row r="79">
          <cell r="A79" t="str">
            <v>Mali</v>
          </cell>
          <cell r="B79" t="str">
            <v>Tot. Assist.  R-7</v>
          </cell>
          <cell r="C79">
            <v>41.967033923767048</v>
          </cell>
          <cell r="D79">
            <v>42.446570870166852</v>
          </cell>
          <cell r="E79">
            <v>41.878853528496563</v>
          </cell>
          <cell r="F79">
            <v>41.090202450693234</v>
          </cell>
          <cell r="G79">
            <v>41.098494151060301</v>
          </cell>
          <cell r="H79">
            <v>21.616027244696376</v>
          </cell>
          <cell r="I79">
            <v>21.991105358540548</v>
          </cell>
          <cell r="J79">
            <v>22.333375147965114</v>
          </cell>
          <cell r="K79">
            <v>22.637549332829881</v>
          </cell>
          <cell r="L79">
            <v>22.89782426934574</v>
          </cell>
          <cell r="M79">
            <v>23.107837020645324</v>
          </cell>
          <cell r="N79">
            <v>23.260619134731215</v>
          </cell>
          <cell r="O79">
            <v>23.348546889233084</v>
          </cell>
          <cell r="P79">
            <v>23.363287745390146</v>
          </cell>
          <cell r="Q79">
            <v>23.295742735484815</v>
          </cell>
          <cell r="R79">
            <v>23.135984488507443</v>
          </cell>
          <cell r="S79">
            <v>22.873190578045033</v>
          </cell>
          <cell r="T79">
            <v>22.495571854168517</v>
          </cell>
          <cell r="U79">
            <v>21.990295397345847</v>
          </cell>
          <cell r="V79">
            <v>21.343401707029461</v>
          </cell>
          <cell r="W79">
            <v>20.539715710444653</v>
          </cell>
          <cell r="X79">
            <v>19.562751148124374</v>
          </cell>
          <cell r="Y79">
            <v>18.394607861768051</v>
          </cell>
          <cell r="Z79">
            <v>17.015861476915724</v>
          </cell>
          <cell r="AA79">
            <v>15.405444937578746</v>
          </cell>
          <cell r="AB79">
            <v>16.894686953620667</v>
          </cell>
          <cell r="AC79">
            <v>16.538025165559368</v>
          </cell>
          <cell r="AD79">
            <v>10.279680759597245</v>
          </cell>
          <cell r="AE79">
            <v>9.3567442044421085</v>
          </cell>
          <cell r="AF79">
            <v>8.2860484119338036</v>
          </cell>
          <cell r="AG79">
            <v>7.0531848451885111</v>
          </cell>
          <cell r="AH79">
            <v>5.6425478761508217</v>
          </cell>
          <cell r="AI79">
            <v>4.0372430053859274</v>
          </cell>
        </row>
        <row r="80">
          <cell r="A80" t="str">
            <v>Mozambique</v>
          </cell>
          <cell r="B80" t="str">
            <v>Tot. Assist.  R-7</v>
          </cell>
          <cell r="C80">
            <v>172.91447978311388</v>
          </cell>
          <cell r="D80">
            <v>175.17969403446941</v>
          </cell>
          <cell r="E80">
            <v>174.61762642182808</v>
          </cell>
          <cell r="F80">
            <v>173.35746379714567</v>
          </cell>
          <cell r="G80">
            <v>174.03697307254839</v>
          </cell>
          <cell r="H80">
            <v>130.14602469022961</v>
          </cell>
          <cell r="I80">
            <v>131.79224395737521</v>
          </cell>
          <cell r="J80">
            <v>133.16748384769343</v>
          </cell>
          <cell r="K80">
            <v>134.23330044660329</v>
          </cell>
          <cell r="L80">
            <v>134.94761209553064</v>
          </cell>
          <cell r="M80">
            <v>135.26440126072151</v>
          </cell>
          <cell r="N80">
            <v>135.13339372219139</v>
          </cell>
          <cell r="O80">
            <v>134.49971343449903</v>
          </cell>
          <cell r="P80">
            <v>133.30351129488369</v>
          </cell>
          <cell r="Q80">
            <v>131.47956593015033</v>
          </cell>
          <cell r="R80">
            <v>128.9568544809874</v>
          </cell>
          <cell r="S80">
            <v>125.65809122057631</v>
          </cell>
          <cell r="T80">
            <v>121.49923169278438</v>
          </cell>
          <cell r="U80">
            <v>116.38893989326334</v>
          </cell>
          <cell r="V80">
            <v>110.22801584370575</v>
          </cell>
          <cell r="W80">
            <v>102.90878072458548</v>
          </cell>
          <cell r="X80">
            <v>94.314416534133471</v>
          </cell>
          <cell r="Y80">
            <v>84.318257030218689</v>
          </cell>
          <cell r="Z80">
            <v>72.783026486311272</v>
          </cell>
          <cell r="AA80">
            <v>59.560022551826151</v>
          </cell>
          <cell r="AB80">
            <v>80.018248733629108</v>
          </cell>
          <cell r="AC80">
            <v>81.858197331432152</v>
          </cell>
          <cell r="AD80">
            <v>22.213153056343007</v>
          </cell>
          <cell r="AE80">
            <v>20.218798227588746</v>
          </cell>
          <cell r="AF80">
            <v>17.90515346838114</v>
          </cell>
          <cell r="AG80">
            <v>15.241083664449299</v>
          </cell>
          <cell r="AH80">
            <v>12.192866931559465</v>
          </cell>
          <cell r="AI80">
            <v>8.7239962895308292</v>
          </cell>
        </row>
        <row r="81">
          <cell r="A81" t="str">
            <v>Uganda</v>
          </cell>
          <cell r="B81" t="str">
            <v>Tot. Assist.  R-7</v>
          </cell>
          <cell r="C81">
            <v>106.64172764955799</v>
          </cell>
          <cell r="D81">
            <v>106.41950912415598</v>
          </cell>
          <cell r="E81">
            <v>102.02919683019533</v>
          </cell>
          <cell r="F81">
            <v>96.728936828112452</v>
          </cell>
          <cell r="G81">
            <v>94.585438043262272</v>
          </cell>
          <cell r="H81">
            <v>41.605826637614967</v>
          </cell>
          <cell r="I81">
            <v>42.357825042817403</v>
          </cell>
          <cell r="J81">
            <v>43.050282280748725</v>
          </cell>
          <cell r="K81">
            <v>43.673346217077658</v>
          </cell>
          <cell r="L81">
            <v>44.21619680955537</v>
          </cell>
          <cell r="M81">
            <v>44.666965426748938</v>
          </cell>
          <cell r="N81">
            <v>45.012647969491333</v>
          </cell>
          <cell r="O81">
            <v>45.239011341826512</v>
          </cell>
          <cell r="P81">
            <v>45.330492786151744</v>
          </cell>
          <cell r="Q81">
            <v>45.270091562965419</v>
          </cell>
          <cell r="R81">
            <v>45.039252418966612</v>
          </cell>
          <cell r="S81">
            <v>44.617740248061239</v>
          </cell>
          <cell r="T81">
            <v>43.983505307938977</v>
          </cell>
          <cell r="U81">
            <v>43.112538310108995</v>
          </cell>
          <cell r="V81">
            <v>41.978714653430856</v>
          </cell>
          <cell r="W81">
            <v>40.553627020034924</v>
          </cell>
          <cell r="X81">
            <v>38.806405497879155</v>
          </cell>
          <cell r="Y81">
            <v>36.703524335792551</v>
          </cell>
          <cell r="Z81">
            <v>34.208594374463203</v>
          </cell>
          <cell r="AA81">
            <v>31.282140130165459</v>
          </cell>
          <cell r="AB81">
            <v>33.58418199625315</v>
          </cell>
          <cell r="AC81">
            <v>32.701858247824582</v>
          </cell>
          <cell r="AD81">
            <v>21.734767511017846</v>
          </cell>
          <cell r="AE81">
            <v>19.78336338448517</v>
          </cell>
          <cell r="AF81">
            <v>17.519545599728907</v>
          </cell>
          <cell r="AG81">
            <v>14.912849572617747</v>
          </cell>
          <cell r="AH81">
            <v>11.930279658094225</v>
          </cell>
          <cell r="AI81">
            <v>8.5361150953664477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s"/>
      <sheetName val="GL rev"/>
      <sheetName val="GLvote9 econ op"/>
      <sheetName val="GL vote9 econ dvt"/>
      <sheetName val="GL vote9 econ"/>
      <sheetName val="GL econ op"/>
      <sheetName val="GL econ dvt"/>
      <sheetName val="GL econ"/>
      <sheetName val="admin operat"/>
      <sheetName val="admin devt"/>
      <sheetName val="GRN admin exp"/>
      <sheetName val="admin GDP"/>
      <sheetName val="admin exec"/>
      <sheetName val="admin shares"/>
      <sheetName val="04.05 gl's"/>
      <sheetName val="InHUB"/>
      <sheetName val="GRN revenue"/>
      <sheetName val="GRN econ exp"/>
      <sheetName val="NCG"/>
      <sheetName val="extdebt"/>
      <sheetName val="extdebt summary"/>
      <sheetName val="titus foreign"/>
      <sheetName val="for debtserv"/>
      <sheetName val="int forecast"/>
      <sheetName val="ashikoto psbr"/>
      <sheetName val="N$ Debt Bal"/>
      <sheetName val="N$ New Debt"/>
      <sheetName val="N$ Current Maturity"/>
      <sheetName val="guar"/>
      <sheetName val="bal sheet"/>
      <sheetName val="guarproj"/>
      <sheetName val="dom debt"/>
      <sheetName val="BoN SRF"/>
      <sheetName val="seas"/>
      <sheetName val="IMF simple"/>
      <sheetName val="INTEREST"/>
      <sheetName val="IMF"/>
      <sheetName val="EZ IMF"/>
      <sheetName val="IMF gdp"/>
      <sheetName val="EZ IMF gdp"/>
      <sheetName val="summary"/>
      <sheetName val="sr"/>
      <sheetName val="sr GDP"/>
      <sheetName val="readme"/>
      <sheetName val="GRN fcnal exp"/>
      <sheetName val="IMF fcnal"/>
      <sheetName val="GRN staffing"/>
      <sheetName val="CONTENTS"/>
      <sheetName val="measures"/>
      <sheetName val="VAT"/>
      <sheetName val="SACU"/>
      <sheetName val="Eurobond"/>
      <sheetName val="EPZ"/>
      <sheetName val="OutHUB"/>
      <sheetName val="OutDSA"/>
      <sheetName val="WORK 1"/>
      <sheetName val="WORK 2"/>
      <sheetName val="WORK 3"/>
      <sheetName val="WORK 4"/>
      <sheetName val="Assumptions"/>
      <sheetName val="REPORT 1"/>
      <sheetName val="SR_Table"/>
      <sheetName val="SR_Table (2)"/>
      <sheetName val="WETA-WE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efreshError="1">
        <row r="8">
          <cell r="B8">
            <v>1.7611593999999999</v>
          </cell>
        </row>
      </sheetData>
      <sheetData sheetId="1"/>
      <sheetData sheetId="2" refreshError="1">
        <row r="2">
          <cell r="J2" t="str">
            <v>Remaining Currencies Pivot Table</v>
          </cell>
        </row>
        <row r="3">
          <cell r="C3" t="str">
            <v>Data</v>
          </cell>
          <cell r="K3" t="str">
            <v>Data</v>
          </cell>
        </row>
        <row r="4">
          <cell r="B4" t="str">
            <v>CCY/MAT</v>
          </cell>
          <cell r="C4" t="str">
            <v>Min of GMIS Interest/Lookup int</v>
          </cell>
          <cell r="D4" t="str">
            <v>Max of GMIS Interest/Lookup int</v>
          </cell>
          <cell r="E4" t="str">
            <v>Sum of Calculated annual interest</v>
          </cell>
          <cell r="F4" t="str">
            <v>Sum of WBS Liabilities</v>
          </cell>
          <cell r="G4" t="str">
            <v>Average Interest</v>
          </cell>
          <cell r="H4" t="str">
            <v>Depo in Source Currency</v>
          </cell>
          <cell r="J4" t="str">
            <v>Other ccy</v>
          </cell>
          <cell r="K4" t="str">
            <v>Min of Min of GMIS Interest/Lookup int</v>
          </cell>
          <cell r="L4" t="str">
            <v>Max of Max of GMIS Interest/Lookup int</v>
          </cell>
          <cell r="M4" t="str">
            <v>Sum of Sum of Calculated annual interest</v>
          </cell>
          <cell r="N4" t="str">
            <v>Sum of Sum of WBS Liabilities</v>
          </cell>
          <cell r="O4" t="str">
            <v>Average Interest</v>
          </cell>
        </row>
        <row r="5">
          <cell r="B5" t="str">
            <v>AUD11</v>
          </cell>
          <cell r="C5">
            <v>5.15</v>
          </cell>
          <cell r="D5">
            <v>5.35</v>
          </cell>
          <cell r="E5">
            <v>8243.887017300498</v>
          </cell>
          <cell r="F5">
            <v>158380.36665772536</v>
          </cell>
          <cell r="G5">
            <v>5.2051192905218491</v>
          </cell>
          <cell r="H5">
            <v>366960.42000000004</v>
          </cell>
          <cell r="J5" t="str">
            <v>10TRUE</v>
          </cell>
          <cell r="K5">
            <v>1.7</v>
          </cell>
          <cell r="L5">
            <v>6.7</v>
          </cell>
          <cell r="M5">
            <v>3884860.4408848989</v>
          </cell>
          <cell r="N5">
            <v>131118999.46579529</v>
          </cell>
          <cell r="O5">
            <v>2.9628508886679947</v>
          </cell>
        </row>
        <row r="6">
          <cell r="B6" t="str">
            <v>AUD9</v>
          </cell>
          <cell r="C6">
            <v>1</v>
          </cell>
          <cell r="D6">
            <v>1</v>
          </cell>
          <cell r="E6">
            <v>27.20879740297239</v>
          </cell>
          <cell r="F6">
            <v>2720.8797402972391</v>
          </cell>
          <cell r="G6">
            <v>1</v>
          </cell>
          <cell r="H6">
            <v>6304.16</v>
          </cell>
          <cell r="J6" t="str">
            <v>11FALSE</v>
          </cell>
          <cell r="K6">
            <v>5.15</v>
          </cell>
          <cell r="L6">
            <v>5.35</v>
          </cell>
          <cell r="M6">
            <v>8243.887017300498</v>
          </cell>
          <cell r="N6">
            <v>158380.36665772536</v>
          </cell>
          <cell r="O6">
            <v>5.2051192905218491</v>
          </cell>
        </row>
        <row r="7">
          <cell r="B7" t="str">
            <v>CHF9</v>
          </cell>
          <cell r="C7">
            <v>0</v>
          </cell>
          <cell r="D7">
            <v>0</v>
          </cell>
          <cell r="E7">
            <v>0</v>
          </cell>
          <cell r="F7">
            <v>32464.833996949561</v>
          </cell>
          <cell r="G7">
            <v>0</v>
          </cell>
          <cell r="H7">
            <v>73459.92</v>
          </cell>
          <cell r="J7" t="str">
            <v>11TRUE</v>
          </cell>
          <cell r="K7">
            <v>1</v>
          </cell>
          <cell r="L7">
            <v>4.6399999999999997</v>
          </cell>
          <cell r="M7">
            <v>525305.0524252702</v>
          </cell>
          <cell r="N7">
            <v>13280709.143071374</v>
          </cell>
          <cell r="O7">
            <v>3.9553991188740478</v>
          </cell>
        </row>
        <row r="8">
          <cell r="B8" t="str">
            <v>EUR10</v>
          </cell>
          <cell r="C8">
            <v>1.7</v>
          </cell>
          <cell r="D8">
            <v>1.75</v>
          </cell>
          <cell r="E8">
            <v>15488.766003342083</v>
          </cell>
          <cell r="F8">
            <v>886062.33846237918</v>
          </cell>
          <cell r="G8">
            <v>1.748044729022157</v>
          </cell>
          <cell r="H8">
            <v>1284148.3500000001</v>
          </cell>
          <cell r="J8" t="str">
            <v>12TRUE</v>
          </cell>
          <cell r="K8">
            <v>1.7</v>
          </cell>
          <cell r="L8">
            <v>4.91</v>
          </cell>
          <cell r="M8">
            <v>691291.53692913137</v>
          </cell>
          <cell r="N8">
            <v>16077546.394338334</v>
          </cell>
          <cell r="O8">
            <v>4.2997328073179615</v>
          </cell>
        </row>
        <row r="9">
          <cell r="B9" t="str">
            <v>EUR11</v>
          </cell>
          <cell r="C9">
            <v>1</v>
          </cell>
          <cell r="D9">
            <v>1.85</v>
          </cell>
          <cell r="E9">
            <v>1605.9934640441697</v>
          </cell>
          <cell r="F9">
            <v>90469.568447791215</v>
          </cell>
          <cell r="G9">
            <v>1.7751753342019834</v>
          </cell>
          <cell r="H9">
            <v>131115.32</v>
          </cell>
          <cell r="J9" t="str">
            <v>13TRUE</v>
          </cell>
          <cell r="K9">
            <v>3.2</v>
          </cell>
          <cell r="L9">
            <v>4.8</v>
          </cell>
          <cell r="M9">
            <v>16657.653225483169</v>
          </cell>
          <cell r="N9">
            <v>490051.02547787555</v>
          </cell>
          <cell r="O9">
            <v>3.3991670988218785</v>
          </cell>
        </row>
        <row r="10">
          <cell r="B10" t="str">
            <v>EUR9</v>
          </cell>
          <cell r="C10">
            <v>0</v>
          </cell>
          <cell r="D10">
            <v>0.25</v>
          </cell>
          <cell r="E10">
            <v>8206.8104309229293</v>
          </cell>
          <cell r="F10">
            <v>5933044.5476408424</v>
          </cell>
          <cell r="G10">
            <v>0.13832376219366505</v>
          </cell>
          <cell r="H10">
            <v>8598615.5100000016</v>
          </cell>
          <cell r="J10" t="str">
            <v>14TRUE</v>
          </cell>
          <cell r="K10">
            <v>5.09</v>
          </cell>
          <cell r="L10">
            <v>5.09</v>
          </cell>
          <cell r="M10">
            <v>127250</v>
          </cell>
          <cell r="N10">
            <v>2500000</v>
          </cell>
          <cell r="O10">
            <v>5.09</v>
          </cell>
        </row>
        <row r="11">
          <cell r="B11" t="str">
            <v>GBP10</v>
          </cell>
          <cell r="C11">
            <v>3.95</v>
          </cell>
          <cell r="D11">
            <v>3.95</v>
          </cell>
          <cell r="E11">
            <v>22980.355425000002</v>
          </cell>
          <cell r="F11">
            <v>581781.15</v>
          </cell>
          <cell r="G11">
            <v>3.9499999999999997</v>
          </cell>
          <cell r="H11">
            <v>581781.15</v>
          </cell>
          <cell r="J11" t="str">
            <v>15TRUE</v>
          </cell>
          <cell r="K11">
            <v>3.62</v>
          </cell>
          <cell r="L11">
            <v>3.62</v>
          </cell>
          <cell r="M11">
            <v>46862.157054040646</v>
          </cell>
          <cell r="N11">
            <v>1294534.7252497417</v>
          </cell>
          <cell r="O11">
            <v>3.6199999999999997</v>
          </cell>
        </row>
        <row r="12">
          <cell r="B12" t="str">
            <v>GBP11</v>
          </cell>
          <cell r="C12">
            <v>3.9</v>
          </cell>
          <cell r="D12">
            <v>4.6399999999999997</v>
          </cell>
          <cell r="E12">
            <v>419436.13220400002</v>
          </cell>
          <cell r="F12">
            <v>9325484.1300000008</v>
          </cell>
          <cell r="G12">
            <v>4.4977410969439937</v>
          </cell>
          <cell r="H12">
            <v>9325484.1300000008</v>
          </cell>
          <cell r="J12" t="str">
            <v>17TRUE</v>
          </cell>
          <cell r="K12">
            <v>3.8</v>
          </cell>
          <cell r="L12">
            <v>3.8</v>
          </cell>
          <cell r="M12">
            <v>47254.47338838267</v>
          </cell>
          <cell r="N12">
            <v>1243538.7733784914</v>
          </cell>
          <cell r="O12">
            <v>3.8</v>
          </cell>
        </row>
        <row r="13">
          <cell r="B13" t="str">
            <v>GBP12</v>
          </cell>
          <cell r="C13">
            <v>3.95</v>
          </cell>
          <cell r="D13">
            <v>4.91</v>
          </cell>
          <cell r="E13">
            <v>558339.60045999999</v>
          </cell>
          <cell r="F13">
            <v>11485663.970000001</v>
          </cell>
          <cell r="G13">
            <v>4.8611869711525255</v>
          </cell>
          <cell r="H13">
            <v>11485663.970000001</v>
          </cell>
          <cell r="J13" t="str">
            <v>18TRUE</v>
          </cell>
          <cell r="K13">
            <v>3.95</v>
          </cell>
          <cell r="L13">
            <v>3.95</v>
          </cell>
          <cell r="M13">
            <v>48489.251739507512</v>
          </cell>
          <cell r="N13">
            <v>1227575.9934052534</v>
          </cell>
          <cell r="O13">
            <v>3.95</v>
          </cell>
        </row>
        <row r="14">
          <cell r="B14" t="str">
            <v>GBP13</v>
          </cell>
          <cell r="C14">
            <v>4.8</v>
          </cell>
          <cell r="D14">
            <v>4.8</v>
          </cell>
          <cell r="E14">
            <v>2400</v>
          </cell>
          <cell r="F14">
            <v>50000</v>
          </cell>
          <cell r="G14">
            <v>4.8</v>
          </cell>
          <cell r="H14">
            <v>50000</v>
          </cell>
          <cell r="J14" t="str">
            <v>9FALSE</v>
          </cell>
          <cell r="K14">
            <v>0</v>
          </cell>
          <cell r="L14">
            <v>1</v>
          </cell>
          <cell r="M14">
            <v>27.20879740297239</v>
          </cell>
          <cell r="N14">
            <v>92546.373646354055</v>
          </cell>
          <cell r="O14">
            <v>2.9400176723233827E-2</v>
          </cell>
        </row>
        <row r="15">
          <cell r="B15" t="str">
            <v>GBP14</v>
          </cell>
          <cell r="C15">
            <v>5.09</v>
          </cell>
          <cell r="D15">
            <v>5.09</v>
          </cell>
          <cell r="E15">
            <v>127250</v>
          </cell>
          <cell r="F15">
            <v>2500000</v>
          </cell>
          <cell r="G15">
            <v>5.09</v>
          </cell>
          <cell r="H15">
            <v>2500000</v>
          </cell>
          <cell r="J15" t="str">
            <v>9TRUE</v>
          </cell>
          <cell r="K15">
            <v>0</v>
          </cell>
          <cell r="L15">
            <v>4</v>
          </cell>
          <cell r="M15">
            <v>317994.49260066781</v>
          </cell>
          <cell r="N15">
            <v>84580963.831121266</v>
          </cell>
          <cell r="O15">
            <v>0.37596461212666255</v>
          </cell>
        </row>
        <row r="16">
          <cell r="B16" t="str">
            <v>GBP9</v>
          </cell>
          <cell r="C16">
            <v>0</v>
          </cell>
          <cell r="D16">
            <v>1.75</v>
          </cell>
          <cell r="E16">
            <v>11152.5496</v>
          </cell>
          <cell r="F16">
            <v>2109043.5499999998</v>
          </cell>
          <cell r="G16">
            <v>0.52879655330019149</v>
          </cell>
          <cell r="H16">
            <v>2109043.5499999998</v>
          </cell>
          <cell r="J16" t="str">
            <v>(blank)</v>
          </cell>
          <cell r="O16" t="e">
            <v>#DIV/0!</v>
          </cell>
        </row>
        <row r="17">
          <cell r="B17" t="str">
            <v>JPY9</v>
          </cell>
          <cell r="C17">
            <v>0</v>
          </cell>
          <cell r="D17">
            <v>0</v>
          </cell>
          <cell r="E17">
            <v>0</v>
          </cell>
          <cell r="F17">
            <v>55237.199646036373</v>
          </cell>
          <cell r="G17">
            <v>0</v>
          </cell>
          <cell r="H17">
            <v>10905000</v>
          </cell>
          <cell r="J17" t="str">
            <v>anFALSE</v>
          </cell>
          <cell r="O17" t="e">
            <v>#DIV/0!</v>
          </cell>
        </row>
        <row r="18">
          <cell r="B18" t="str">
            <v>SGD9</v>
          </cell>
          <cell r="C18">
            <v>0</v>
          </cell>
          <cell r="D18">
            <v>0</v>
          </cell>
          <cell r="E18">
            <v>0</v>
          </cell>
          <cell r="F18">
            <v>2123.4602630708769</v>
          </cell>
          <cell r="G18">
            <v>0</v>
          </cell>
          <cell r="H18">
            <v>6207.89</v>
          </cell>
          <cell r="J18" t="str">
            <v>ndFALSE</v>
          </cell>
          <cell r="K18">
            <v>0</v>
          </cell>
          <cell r="L18">
            <v>6.7</v>
          </cell>
          <cell r="M18">
            <v>5714236.1540620858</v>
          </cell>
          <cell r="N18">
            <v>252064846.09214169</v>
          </cell>
        </row>
        <row r="19">
          <cell r="B19" t="str">
            <v>USD10</v>
          </cell>
          <cell r="C19">
            <v>2.5</v>
          </cell>
          <cell r="D19">
            <v>3.1</v>
          </cell>
          <cell r="E19">
            <v>3718102.5971272108</v>
          </cell>
          <cell r="F19">
            <v>127724811.85973287</v>
          </cell>
          <cell r="G19">
            <v>2.9110260903812675</v>
          </cell>
          <cell r="H19">
            <v>224943753.02000001</v>
          </cell>
          <cell r="J19" t="str">
            <v>FALSE</v>
          </cell>
        </row>
        <row r="20">
          <cell r="B20" t="str">
            <v>USD11</v>
          </cell>
          <cell r="C20">
            <v>2.2999999999999998</v>
          </cell>
          <cell r="D20">
            <v>2.8</v>
          </cell>
          <cell r="E20">
            <v>104262.92675722597</v>
          </cell>
          <cell r="F20">
            <v>3864755.4446235821</v>
          </cell>
          <cell r="G20">
            <v>2.6977884694430112</v>
          </cell>
          <cell r="H20">
            <v>6806450.3800000008</v>
          </cell>
          <cell r="J20" t="str">
            <v>Grand Total</v>
          </cell>
          <cell r="K20">
            <v>0</v>
          </cell>
          <cell r="L20">
            <v>6.7</v>
          </cell>
          <cell r="M20">
            <v>11428472.30812417</v>
          </cell>
          <cell r="N20">
            <v>504129692.18428338</v>
          </cell>
        </row>
        <row r="21">
          <cell r="B21" t="str">
            <v>USD12</v>
          </cell>
          <cell r="C21">
            <v>2.5</v>
          </cell>
          <cell r="D21">
            <v>3.65</v>
          </cell>
          <cell r="E21">
            <v>129591.00312271563</v>
          </cell>
          <cell r="F21">
            <v>4400693.5999092422</v>
          </cell>
          <cell r="G21">
            <v>2.9447858656959953</v>
          </cell>
          <cell r="H21">
            <v>7750322.9000000004</v>
          </cell>
        </row>
        <row r="22">
          <cell r="B22" t="str">
            <v>USD13</v>
          </cell>
          <cell r="C22">
            <v>3.2</v>
          </cell>
          <cell r="D22">
            <v>3.35</v>
          </cell>
          <cell r="E22">
            <v>14257.653225483167</v>
          </cell>
          <cell r="F22">
            <v>440051.02547787555</v>
          </cell>
          <cell r="G22">
            <v>3.24</v>
          </cell>
          <cell r="H22">
            <v>775000</v>
          </cell>
        </row>
        <row r="23">
          <cell r="B23" t="str">
            <v>USD15</v>
          </cell>
          <cell r="C23">
            <v>3.62</v>
          </cell>
          <cell r="D23">
            <v>3.62</v>
          </cell>
          <cell r="E23">
            <v>46862.157054040646</v>
          </cell>
          <cell r="F23">
            <v>1294534.7252497417</v>
          </cell>
          <cell r="G23">
            <v>3.6199999999999997</v>
          </cell>
          <cell r="H23">
            <v>2279882</v>
          </cell>
        </row>
        <row r="24">
          <cell r="B24" t="str">
            <v>USD17</v>
          </cell>
          <cell r="C24">
            <v>3.8</v>
          </cell>
          <cell r="D24">
            <v>3.8</v>
          </cell>
          <cell r="E24">
            <v>47254.47338838267</v>
          </cell>
          <cell r="F24">
            <v>1243538.7733784914</v>
          </cell>
          <cell r="G24">
            <v>3.8</v>
          </cell>
          <cell r="H24">
            <v>2190070</v>
          </cell>
        </row>
        <row r="25">
          <cell r="B25" t="str">
            <v>USD18</v>
          </cell>
          <cell r="C25">
            <v>3.95</v>
          </cell>
          <cell r="D25">
            <v>3.95</v>
          </cell>
          <cell r="E25">
            <v>48489.251739507512</v>
          </cell>
          <cell r="F25">
            <v>1227575.9934052534</v>
          </cell>
          <cell r="G25">
            <v>3.95</v>
          </cell>
          <cell r="H25">
            <v>2161957</v>
          </cell>
        </row>
        <row r="26">
          <cell r="B26" t="str">
            <v>USD9</v>
          </cell>
          <cell r="C26">
            <v>0</v>
          </cell>
          <cell r="D26">
            <v>0.75</v>
          </cell>
          <cell r="E26">
            <v>292370.92313298013</v>
          </cell>
          <cell r="F26">
            <v>75918720.184743851</v>
          </cell>
          <cell r="G26">
            <v>0.38511044762281588</v>
          </cell>
          <cell r="H26">
            <v>133704967.68933137</v>
          </cell>
        </row>
        <row r="27">
          <cell r="B27" t="str">
            <v>ZAR10</v>
          </cell>
          <cell r="C27">
            <v>6.3</v>
          </cell>
          <cell r="D27">
            <v>6.7</v>
          </cell>
          <cell r="E27">
            <v>128288.7223293461</v>
          </cell>
          <cell r="F27">
            <v>1926344.1176000508</v>
          </cell>
          <cell r="G27">
            <v>6.6596991242237387</v>
          </cell>
          <cell r="H27">
            <v>22285288.91</v>
          </cell>
        </row>
        <row r="28">
          <cell r="B28" t="str">
            <v>ZAR9</v>
          </cell>
          <cell r="C28">
            <v>1</v>
          </cell>
          <cell r="D28">
            <v>4</v>
          </cell>
          <cell r="E28">
            <v>6264.2094367647696</v>
          </cell>
          <cell r="F28">
            <v>620155.54873657902</v>
          </cell>
          <cell r="G28">
            <v>1.0101029410325557</v>
          </cell>
          <cell r="H28">
            <v>7174390.8300000019</v>
          </cell>
        </row>
        <row r="29">
          <cell r="B29" t="str">
            <v>(blank)</v>
          </cell>
          <cell r="G29" t="e">
            <v>#DIV/0!</v>
          </cell>
          <cell r="H29" t="e">
            <v>#N/A</v>
          </cell>
        </row>
        <row r="30">
          <cell r="B30" t="str">
            <v>EUR12</v>
          </cell>
          <cell r="C30">
            <v>1.7</v>
          </cell>
          <cell r="D30">
            <v>1.9</v>
          </cell>
          <cell r="E30">
            <v>3360.9333464157326</v>
          </cell>
          <cell r="F30">
            <v>191188.82442909054</v>
          </cell>
          <cell r="G30">
            <v>1.7579130770074163</v>
          </cell>
          <cell r="H30">
            <v>277085.26</v>
          </cell>
        </row>
        <row r="31">
          <cell r="B31" t="str">
            <v>Grand Total</v>
          </cell>
          <cell r="C31">
            <v>0</v>
          </cell>
          <cell r="D31">
            <v>6.7</v>
          </cell>
          <cell r="E31">
            <v>5714236.1540620858</v>
          </cell>
          <cell r="F31">
            <v>252064846.09214169</v>
          </cell>
          <cell r="G31">
            <v>2.2669706794311417</v>
          </cell>
          <cell r="H31" t="e">
            <v>#REF!</v>
          </cell>
        </row>
        <row r="32">
          <cell r="G32" t="e">
            <v>#DIV/0!</v>
          </cell>
          <cell r="H32" t="e">
            <v>#REF!</v>
          </cell>
        </row>
        <row r="34">
          <cell r="G34" t="e">
            <v>#DIV/0!</v>
          </cell>
        </row>
      </sheetData>
      <sheetData sheetId="3"/>
      <sheetData sheetId="4"/>
      <sheetData sheetId="5"/>
      <sheetData sheetId="6"/>
      <sheetData sheetId="7" refreshError="1">
        <row r="11">
          <cell r="A11" t="str">
            <v>AA</v>
          </cell>
          <cell r="B11" t="str">
            <v>Agriculture &amp; Fishing</v>
          </cell>
        </row>
        <row r="12">
          <cell r="B12" t="str">
            <v xml:space="preserve">  - of which</v>
          </cell>
        </row>
        <row r="13">
          <cell r="A13" t="str">
            <v>AA1</v>
          </cell>
          <cell r="B13" t="str">
            <v xml:space="preserve">      Mauritius Sugar Syndicate</v>
          </cell>
        </row>
        <row r="14">
          <cell r="A14" t="str">
            <v>AA2</v>
          </cell>
          <cell r="B14" t="str">
            <v xml:space="preserve">      Sugar Industry - Estates</v>
          </cell>
        </row>
        <row r="15">
          <cell r="A15" t="str">
            <v>AA3</v>
          </cell>
          <cell r="B15" t="str">
            <v xml:space="preserve">      Sugar Industry - Others</v>
          </cell>
        </row>
        <row r="16">
          <cell r="A16" t="str">
            <v>AA4</v>
          </cell>
          <cell r="B16" t="str">
            <v xml:space="preserve">      Agricultural Development Certificate Holders</v>
          </cell>
        </row>
        <row r="17">
          <cell r="A17" t="str">
            <v>AA5</v>
          </cell>
          <cell r="B17" t="str">
            <v xml:space="preserve">      Agro-based Industrial Certificate Holders</v>
          </cell>
        </row>
        <row r="18">
          <cell r="A18" t="str">
            <v>AA6</v>
          </cell>
          <cell r="B18" t="str">
            <v xml:space="preserve">      Sugarcane Planters</v>
          </cell>
        </row>
        <row r="19">
          <cell r="A19" t="str">
            <v>AA7</v>
          </cell>
          <cell r="B19" t="str">
            <v xml:space="preserve">      Other Plantation</v>
          </cell>
        </row>
        <row r="20">
          <cell r="A20" t="str">
            <v>AA8</v>
          </cell>
          <cell r="B20" t="str">
            <v xml:space="preserve">      Animal Breeding</v>
          </cell>
        </row>
        <row r="21">
          <cell r="A21" t="str">
            <v>AA9</v>
          </cell>
          <cell r="B21" t="str">
            <v xml:space="preserve">      Fishing</v>
          </cell>
        </row>
        <row r="22">
          <cell r="A22" t="str">
            <v>AA10</v>
          </cell>
          <cell r="B22" t="str">
            <v xml:space="preserve">      Other</v>
          </cell>
        </row>
        <row r="24">
          <cell r="A24" t="str">
            <v>AB</v>
          </cell>
          <cell r="B24" t="str">
            <v>Manufacturing</v>
          </cell>
        </row>
        <row r="25">
          <cell r="B25" t="str">
            <v xml:space="preserve">  - of which</v>
          </cell>
        </row>
        <row r="26">
          <cell r="A26" t="str">
            <v>AB1</v>
          </cell>
          <cell r="B26" t="str">
            <v xml:space="preserve">      Export Enterprise Certificate Holders</v>
          </cell>
        </row>
        <row r="27">
          <cell r="A27" t="str">
            <v>AB2</v>
          </cell>
          <cell r="B27" t="str">
            <v xml:space="preserve">      Export Service Certificate Holders</v>
          </cell>
        </row>
        <row r="28">
          <cell r="A28" t="str">
            <v>AB3</v>
          </cell>
          <cell r="B28" t="str">
            <v xml:space="preserve">      Pioneer Status Certificate Holders</v>
          </cell>
        </row>
        <row r="29">
          <cell r="A29" t="str">
            <v>AB4</v>
          </cell>
          <cell r="B29" t="str">
            <v xml:space="preserve">      Small and Medium Enterprise Certificate Holders</v>
          </cell>
        </row>
        <row r="30">
          <cell r="A30" t="str">
            <v>AB5</v>
          </cell>
          <cell r="B30" t="str">
            <v xml:space="preserve">      Strategic Local Enterprise Certificate Holders</v>
          </cell>
        </row>
        <row r="31">
          <cell r="A31" t="str">
            <v>AB6</v>
          </cell>
          <cell r="B31" t="str">
            <v xml:space="preserve">      Furnitures &amp; Wood Products</v>
          </cell>
        </row>
        <row r="32">
          <cell r="A32" t="str">
            <v>AB7</v>
          </cell>
          <cell r="B32" t="str">
            <v xml:space="preserve">      Printing &amp; Publishing</v>
          </cell>
        </row>
        <row r="33">
          <cell r="A33" t="str">
            <v>AB8</v>
          </cell>
          <cell r="B33" t="str">
            <v xml:space="preserve">      Steel/Metal Products</v>
          </cell>
        </row>
        <row r="34">
          <cell r="A34" t="str">
            <v>AB9</v>
          </cell>
          <cell r="B34" t="str">
            <v xml:space="preserve">      Food &amp; Beverages</v>
          </cell>
        </row>
        <row r="35">
          <cell r="A35" t="str">
            <v>AB10</v>
          </cell>
          <cell r="B35" t="str">
            <v xml:space="preserve">      Plastic Products</v>
          </cell>
        </row>
        <row r="36">
          <cell r="A36" t="str">
            <v>AB11</v>
          </cell>
          <cell r="B36" t="str">
            <v xml:space="preserve">      Pharmaceuticals &amp; Health Care</v>
          </cell>
        </row>
        <row r="37">
          <cell r="A37" t="str">
            <v>AB12</v>
          </cell>
          <cell r="B37" t="str">
            <v xml:space="preserve">      Jewellery &amp; Precision Engineering</v>
          </cell>
        </row>
        <row r="38">
          <cell r="A38" t="str">
            <v>AB13</v>
          </cell>
          <cell r="B38" t="str">
            <v xml:space="preserve">      Electronics</v>
          </cell>
        </row>
        <row r="39">
          <cell r="A39" t="str">
            <v>AB14</v>
          </cell>
          <cell r="B39" t="str">
            <v xml:space="preserve">      Leather Products &amp; Footwear</v>
          </cell>
        </row>
        <row r="40">
          <cell r="A40" t="str">
            <v>AB15</v>
          </cell>
          <cell r="B40" t="str">
            <v xml:space="preserve">      Paints</v>
          </cell>
        </row>
        <row r="41">
          <cell r="A41" t="str">
            <v>AB16</v>
          </cell>
          <cell r="B41" t="str">
            <v xml:space="preserve">      Cement</v>
          </cell>
        </row>
        <row r="42">
          <cell r="A42" t="str">
            <v>AB17</v>
          </cell>
          <cell r="B42" t="str">
            <v xml:space="preserve">      Other</v>
          </cell>
        </row>
        <row r="44">
          <cell r="A44" t="str">
            <v>AC</v>
          </cell>
          <cell r="B44" t="str">
            <v>Tourism</v>
          </cell>
        </row>
        <row r="45">
          <cell r="B45" t="str">
            <v xml:space="preserve">  - of which</v>
          </cell>
        </row>
        <row r="46">
          <cell r="A46" t="str">
            <v>AC1</v>
          </cell>
          <cell r="B46" t="str">
            <v xml:space="preserve">      Hotels</v>
          </cell>
        </row>
        <row r="47">
          <cell r="A47" t="str">
            <v>AC2</v>
          </cell>
          <cell r="B47" t="str">
            <v xml:space="preserve">      Tour Operators &amp; Travel Agents</v>
          </cell>
        </row>
        <row r="48">
          <cell r="A48" t="str">
            <v>AC3</v>
          </cell>
          <cell r="B48" t="str">
            <v xml:space="preserve">      Hotel Development Certificate Holders</v>
          </cell>
        </row>
        <row r="49">
          <cell r="A49" t="str">
            <v>AC4</v>
          </cell>
          <cell r="B49" t="str">
            <v xml:space="preserve">      Hotel Management Service Certificate Holders</v>
          </cell>
        </row>
        <row r="50">
          <cell r="A50" t="str">
            <v>AC5</v>
          </cell>
          <cell r="B50" t="str">
            <v xml:space="preserve">      Restaurants</v>
          </cell>
        </row>
        <row r="51">
          <cell r="A51" t="str">
            <v>AC6</v>
          </cell>
          <cell r="B51" t="str">
            <v xml:space="preserve">      Duty-Free Shops</v>
          </cell>
        </row>
        <row r="52">
          <cell r="A52" t="str">
            <v>AC7</v>
          </cell>
          <cell r="B52" t="str">
            <v xml:space="preserve">      Other</v>
          </cell>
        </row>
        <row r="54">
          <cell r="A54" t="str">
            <v>AD</v>
          </cell>
          <cell r="B54" t="str">
            <v>Transport</v>
          </cell>
        </row>
        <row r="55">
          <cell r="B55" t="str">
            <v xml:space="preserve">  - of which</v>
          </cell>
        </row>
        <row r="56">
          <cell r="A56" t="str">
            <v>AD1</v>
          </cell>
          <cell r="B56" t="str">
            <v xml:space="preserve">      Airlines</v>
          </cell>
        </row>
        <row r="57">
          <cell r="A57" t="str">
            <v>AD2</v>
          </cell>
          <cell r="B57" t="str">
            <v xml:space="preserve">      Buses, Lorries, Trucks &amp; Cars</v>
          </cell>
        </row>
        <row r="58">
          <cell r="A58" t="str">
            <v>AD3</v>
          </cell>
          <cell r="B58" t="str">
            <v xml:space="preserve">      Shipping &amp; Freight Forwarders</v>
          </cell>
        </row>
        <row r="59">
          <cell r="A59" t="str">
            <v>AD4</v>
          </cell>
          <cell r="B59" t="str">
            <v xml:space="preserve">      Other</v>
          </cell>
        </row>
        <row r="61">
          <cell r="A61" t="str">
            <v>AE</v>
          </cell>
          <cell r="B61" t="str">
            <v>Construction</v>
          </cell>
        </row>
        <row r="62">
          <cell r="B62" t="str">
            <v xml:space="preserve">  - of which</v>
          </cell>
        </row>
        <row r="63">
          <cell r="A63" t="str">
            <v>AE1</v>
          </cell>
          <cell r="B63" t="str">
            <v xml:space="preserve">      Building &amp; Housing Contractors</v>
          </cell>
        </row>
        <row r="64">
          <cell r="A64" t="str">
            <v>AE2</v>
          </cell>
          <cell r="B64" t="str">
            <v xml:space="preserve">      Property Development - Commercial</v>
          </cell>
        </row>
        <row r="65">
          <cell r="A65" t="str">
            <v>AE3</v>
          </cell>
          <cell r="B65" t="str">
            <v xml:space="preserve">      Property Development - Residential</v>
          </cell>
        </row>
        <row r="66">
          <cell r="A66" t="str">
            <v>AE4</v>
          </cell>
          <cell r="B66" t="str">
            <v xml:space="preserve">      Property Development - Land Parcelling</v>
          </cell>
        </row>
        <row r="67">
          <cell r="A67" t="str">
            <v>AE5</v>
          </cell>
          <cell r="B67" t="str">
            <v xml:space="preserve">      Housing</v>
          </cell>
        </row>
        <row r="68">
          <cell r="A68" t="str">
            <v>AE6</v>
          </cell>
          <cell r="B68" t="str">
            <v xml:space="preserve">      Housing - Staff</v>
          </cell>
        </row>
        <row r="69">
          <cell r="A69" t="str">
            <v>AE7</v>
          </cell>
          <cell r="B69" t="str">
            <v xml:space="preserve">      Housing Development Certificate Holders</v>
          </cell>
        </row>
        <row r="70">
          <cell r="A70" t="str">
            <v>AE8</v>
          </cell>
          <cell r="B70" t="str">
            <v xml:space="preserve">      Industrial Building Enterprise Certificate Holders</v>
          </cell>
        </row>
        <row r="71">
          <cell r="A71" t="str">
            <v>AE9</v>
          </cell>
          <cell r="B71" t="str">
            <v xml:space="preserve">      Building Supplies &amp; Materials</v>
          </cell>
        </row>
        <row r="72">
          <cell r="A72" t="str">
            <v>AE10</v>
          </cell>
          <cell r="B72" t="str">
            <v xml:space="preserve">      Stone Crushing and Concrete Products</v>
          </cell>
        </row>
        <row r="73">
          <cell r="A73" t="str">
            <v>AE11</v>
          </cell>
          <cell r="B73" t="str">
            <v xml:space="preserve">      Other</v>
          </cell>
        </row>
        <row r="75">
          <cell r="A75" t="str">
            <v>AF</v>
          </cell>
          <cell r="B75" t="str">
            <v>Traders</v>
          </cell>
        </row>
        <row r="76">
          <cell r="B76" t="str">
            <v xml:space="preserve">  - of which</v>
          </cell>
        </row>
        <row r="77">
          <cell r="A77" t="str">
            <v>AF1</v>
          </cell>
          <cell r="B77" t="str">
            <v xml:space="preserve">      Marketing Companies</v>
          </cell>
        </row>
        <row r="78">
          <cell r="A78" t="str">
            <v>AF2</v>
          </cell>
          <cell r="B78" t="str">
            <v xml:space="preserve">      Wholesalers</v>
          </cell>
        </row>
        <row r="79">
          <cell r="A79" t="str">
            <v>AF3</v>
          </cell>
          <cell r="B79" t="str">
            <v xml:space="preserve">      Retailers - Hypermarkets</v>
          </cell>
        </row>
        <row r="80">
          <cell r="A80" t="str">
            <v>AF4</v>
          </cell>
          <cell r="B80" t="str">
            <v xml:space="preserve">      Retailers - Supermarkets</v>
          </cell>
        </row>
        <row r="81">
          <cell r="A81" t="str">
            <v>AF5</v>
          </cell>
          <cell r="B81" t="str">
            <v xml:space="preserve">      Retailers - Shops &amp; Snacks</v>
          </cell>
        </row>
        <row r="82">
          <cell r="A82" t="str">
            <v>AF6</v>
          </cell>
          <cell r="B82" t="str">
            <v xml:space="preserve">      Retailers - Pharmaceuticals &amp; Chemists</v>
          </cell>
        </row>
        <row r="83">
          <cell r="A83" t="str">
            <v>AF7</v>
          </cell>
          <cell r="B83" t="str">
            <v xml:space="preserve">      Retailers - Other</v>
          </cell>
        </row>
        <row r="84">
          <cell r="A84" t="str">
            <v>AF8</v>
          </cell>
          <cell r="B84" t="str">
            <v xml:space="preserve">      Automobile Dealers &amp; Garages</v>
          </cell>
        </row>
        <row r="85">
          <cell r="A85" t="str">
            <v>AF9</v>
          </cell>
          <cell r="B85" t="str">
            <v xml:space="preserve">      Petroleum and Energy Products</v>
          </cell>
        </row>
        <row r="86">
          <cell r="A86" t="str">
            <v>AF10</v>
          </cell>
          <cell r="B86" t="str">
            <v xml:space="preserve">      Tyre Dealers and Suppliers</v>
          </cell>
        </row>
        <row r="87">
          <cell r="A87" t="str">
            <v>AF11</v>
          </cell>
          <cell r="B87" t="str">
            <v xml:space="preserve">      Other</v>
          </cell>
        </row>
        <row r="89">
          <cell r="A89" t="str">
            <v>AG</v>
          </cell>
          <cell r="B89" t="str">
            <v>Information Communication and Technology</v>
          </cell>
        </row>
        <row r="90">
          <cell r="B90" t="str">
            <v xml:space="preserve">  - of which</v>
          </cell>
        </row>
        <row r="91">
          <cell r="A91" t="str">
            <v>AG1</v>
          </cell>
          <cell r="B91" t="str">
            <v xml:space="preserve">      Telecommunications</v>
          </cell>
        </row>
        <row r="92">
          <cell r="A92" t="str">
            <v>AG2</v>
          </cell>
          <cell r="B92" t="str">
            <v xml:space="preserve">      Internet</v>
          </cell>
        </row>
        <row r="93">
          <cell r="A93" t="str">
            <v>AG3</v>
          </cell>
          <cell r="B93" t="str">
            <v xml:space="preserve">      E-Commerce</v>
          </cell>
        </row>
        <row r="94">
          <cell r="A94" t="str">
            <v>AG4</v>
          </cell>
          <cell r="B94" t="str">
            <v xml:space="preserve">      Information Technology - Hardware</v>
          </cell>
        </row>
        <row r="95">
          <cell r="A95" t="str">
            <v>AG5</v>
          </cell>
          <cell r="B95" t="str">
            <v xml:space="preserve">      Information Technology - Software</v>
          </cell>
        </row>
        <row r="96">
          <cell r="A96" t="str">
            <v>AG6</v>
          </cell>
          <cell r="B96" t="str">
            <v xml:space="preserve">      Personal Computers</v>
          </cell>
        </row>
        <row r="97">
          <cell r="A97" t="str">
            <v>AG7</v>
          </cell>
          <cell r="B97" t="str">
            <v xml:space="preserve">      Other</v>
          </cell>
        </row>
        <row r="99">
          <cell r="A99" t="str">
            <v>AH</v>
          </cell>
          <cell r="B99" t="str">
            <v>Financial and Business Services</v>
          </cell>
        </row>
        <row r="100">
          <cell r="B100" t="str">
            <v xml:space="preserve">  - of which</v>
          </cell>
        </row>
        <row r="101">
          <cell r="A101" t="str">
            <v>AH1</v>
          </cell>
          <cell r="B101" t="str">
            <v xml:space="preserve">      Stockbrokers &amp; Stockbroking Companies</v>
          </cell>
        </row>
        <row r="102">
          <cell r="A102" t="str">
            <v>AH2</v>
          </cell>
          <cell r="B102" t="str">
            <v xml:space="preserve">      Insurance Companies</v>
          </cell>
        </row>
        <row r="103">
          <cell r="A103" t="str">
            <v>AH3</v>
          </cell>
          <cell r="B103" t="str">
            <v xml:space="preserve">      Nonbank Deposit-Taking Institutions</v>
          </cell>
        </row>
        <row r="104">
          <cell r="A104" t="str">
            <v>AH4</v>
          </cell>
          <cell r="B104" t="str">
            <v xml:space="preserve">      Mutual Funds</v>
          </cell>
        </row>
        <row r="105">
          <cell r="A105" t="str">
            <v>AH5</v>
          </cell>
          <cell r="B105" t="str">
            <v xml:space="preserve">      Accounting &amp; Consultancy Services</v>
          </cell>
        </row>
        <row r="106">
          <cell r="A106" t="str">
            <v>AH6</v>
          </cell>
          <cell r="B106" t="str">
            <v xml:space="preserve">      Investment Companies</v>
          </cell>
        </row>
        <row r="107">
          <cell r="A107" t="str">
            <v>AH7</v>
          </cell>
          <cell r="B107" t="str">
            <v xml:space="preserve">      Public Fnancial Corporations</v>
          </cell>
        </row>
        <row r="108">
          <cell r="A108" t="str">
            <v>AH8</v>
          </cell>
          <cell r="B108" t="str">
            <v xml:space="preserve">      Other</v>
          </cell>
        </row>
        <row r="110">
          <cell r="A110" t="str">
            <v>AI</v>
          </cell>
          <cell r="B110" t="str">
            <v>Infrastructure</v>
          </cell>
        </row>
        <row r="111">
          <cell r="B111" t="str">
            <v xml:space="preserve">  - of which</v>
          </cell>
        </row>
        <row r="112">
          <cell r="A112" t="str">
            <v>AI1</v>
          </cell>
          <cell r="B112" t="str">
            <v xml:space="preserve">      Airport Development</v>
          </cell>
        </row>
        <row r="113">
          <cell r="A113" t="str">
            <v>AI2</v>
          </cell>
          <cell r="B113" t="str">
            <v xml:space="preserve">      Port Development</v>
          </cell>
        </row>
        <row r="114">
          <cell r="A114" t="str">
            <v>AI3</v>
          </cell>
          <cell r="B114" t="str">
            <v xml:space="preserve">      Power Generation</v>
          </cell>
        </row>
        <row r="115">
          <cell r="A115" t="str">
            <v>AI4</v>
          </cell>
          <cell r="B115" t="str">
            <v xml:space="preserve">      Water Development</v>
          </cell>
        </row>
        <row r="116">
          <cell r="A116" t="str">
            <v>AI5</v>
          </cell>
          <cell r="B116" t="str">
            <v xml:space="preserve">      Road Development</v>
          </cell>
        </row>
        <row r="117">
          <cell r="A117" t="str">
            <v>AI6</v>
          </cell>
          <cell r="B117" t="str">
            <v xml:space="preserve">      Other</v>
          </cell>
        </row>
        <row r="119">
          <cell r="A119" t="str">
            <v>AJ</v>
          </cell>
          <cell r="B119" t="str">
            <v>Global Business Licence Holders</v>
          </cell>
        </row>
        <row r="120">
          <cell r="B120" t="str">
            <v xml:space="preserve">  - of which</v>
          </cell>
        </row>
        <row r="121">
          <cell r="A121" t="str">
            <v>AJ1</v>
          </cell>
          <cell r="B121" t="str">
            <v xml:space="preserve">      Category 1 </v>
          </cell>
        </row>
        <row r="122">
          <cell r="A122" t="str">
            <v>AJ2</v>
          </cell>
          <cell r="B122" t="str">
            <v xml:space="preserve">      Category 2</v>
          </cell>
        </row>
        <row r="123">
          <cell r="A123" t="str">
            <v>AJ3</v>
          </cell>
          <cell r="B123" t="str">
            <v xml:space="preserve">      Other</v>
          </cell>
        </row>
        <row r="125">
          <cell r="A125" t="str">
            <v>AK</v>
          </cell>
          <cell r="B125" t="str">
            <v>State and Local Government</v>
          </cell>
        </row>
        <row r="127">
          <cell r="A127" t="str">
            <v>AL</v>
          </cell>
          <cell r="B127" t="str">
            <v>Public Nonfinancial Corporations</v>
          </cell>
        </row>
        <row r="129">
          <cell r="A129" t="str">
            <v>AM</v>
          </cell>
          <cell r="B129" t="str">
            <v>Regional Development Certificate Holders</v>
          </cell>
        </row>
        <row r="131">
          <cell r="A131" t="str">
            <v>AN</v>
          </cell>
          <cell r="B131" t="str">
            <v>Freeport Enterprise Certificate Holders</v>
          </cell>
        </row>
        <row r="133">
          <cell r="A133" t="str">
            <v>AO</v>
          </cell>
          <cell r="B133" t="str">
            <v>Regional Headquarters Certificate Holders</v>
          </cell>
        </row>
        <row r="135">
          <cell r="A135" t="str">
            <v>AP</v>
          </cell>
          <cell r="B135" t="str">
            <v>Health Development Certificate Holders</v>
          </cell>
        </row>
        <row r="137">
          <cell r="A137" t="str">
            <v>AQ</v>
          </cell>
          <cell r="B137" t="str">
            <v>Modernisation &amp; Expansion Enterprise Cert. Holders</v>
          </cell>
        </row>
        <row r="139">
          <cell r="A139" t="str">
            <v>AR</v>
          </cell>
          <cell r="B139" t="str">
            <v>Personal</v>
          </cell>
        </row>
        <row r="140">
          <cell r="B140" t="str">
            <v xml:space="preserve">  - of which</v>
          </cell>
        </row>
        <row r="141">
          <cell r="A141" t="str">
            <v>AR1</v>
          </cell>
          <cell r="B141" t="str">
            <v xml:space="preserve">      Credit Card Advances</v>
          </cell>
        </row>
        <row r="143">
          <cell r="A143" t="str">
            <v>AS</v>
          </cell>
          <cell r="B143" t="str">
            <v>Professional</v>
          </cell>
        </row>
        <row r="144">
          <cell r="B144" t="str">
            <v xml:space="preserve">  - of which</v>
          </cell>
        </row>
        <row r="145">
          <cell r="A145" t="str">
            <v>AS1</v>
          </cell>
          <cell r="B145" t="str">
            <v xml:space="preserve">      Credit Card Advances</v>
          </cell>
        </row>
        <row r="147">
          <cell r="A147" t="str">
            <v>AT</v>
          </cell>
          <cell r="B147" t="str">
            <v>Human Resource Development Certificate Holders</v>
          </cell>
        </row>
        <row r="149">
          <cell r="A149" t="str">
            <v>AU</v>
          </cell>
          <cell r="B149" t="str">
            <v>Media, Entertainment and Recreational Activities</v>
          </cell>
        </row>
        <row r="151">
          <cell r="A151" t="str">
            <v>AV</v>
          </cell>
          <cell r="B151" t="str">
            <v>Education</v>
          </cell>
        </row>
        <row r="153">
          <cell r="A153" t="str">
            <v>AW</v>
          </cell>
          <cell r="B153" t="str">
            <v xml:space="preserve">Other </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s>
    <sheetDataSet>
      <sheetData sheetId="0"/>
      <sheetData sheetId="1"/>
      <sheetData sheetId="2"/>
      <sheetData sheetId="3"/>
      <sheetData sheetId="4"/>
      <sheetData sheetId="5"/>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WEO_WETA"/>
      <sheetName val="EDSS"/>
      <sheetName val="IFS SURVEYS Jun2003_Jun2004"/>
      <sheetName val="IFS SURVEYS Dec1990_Feb2004"/>
      <sheetName val="Monetary Dev_Monthly"/>
      <sheetName val="Monetary Dev_End-Year"/>
      <sheetName val="FSI Table"/>
      <sheetName val="IFS Interest Rates and Reserves"/>
      <sheetName val="Interest rates End-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_BS"/>
      <sheetName val="BS"/>
      <sheetName val="Input Sheet"/>
      <sheetName val="Stat I B_S"/>
      <sheetName val="Stat I Ctgt Liabs"/>
      <sheetName val="Appendix B"/>
      <sheetName val="5.2RDM"/>
      <sheetName val="Appendix C"/>
      <sheetName val="appen D"/>
      <sheetName val="appen E"/>
      <sheetName val="Detail"/>
    </sheetNames>
    <sheetDataSet>
      <sheetData sheetId="0"/>
      <sheetData sheetId="1" refreshError="1"/>
      <sheetData sheetId="2"/>
      <sheetData sheetId="3"/>
      <sheetData sheetId="4"/>
      <sheetData sheetId="5" refreshError="1"/>
      <sheetData sheetId="6" refreshError="1"/>
      <sheetData sheetId="7"/>
      <sheetData sheetId="8" refreshError="1"/>
      <sheetData sheetId="9" refreshError="1"/>
      <sheetData sheetId="10"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2"/>
      <sheetName val="Table3"/>
      <sheetName val="Table4"/>
      <sheetName val="Table5"/>
      <sheetName val="Assistance"/>
      <sheetName val="Delivery (2)"/>
      <sheetName val="Delivery"/>
      <sheetName val="burdensh"/>
      <sheetName val="Indic"/>
      <sheetName val="NEWDEBT"/>
      <sheetName val="NEW-IDA"/>
      <sheetName val="NEW-IMF"/>
      <sheetName val="NEW-ADF"/>
      <sheetName val="NEW-OTHMULT"/>
      <sheetName val="NEW-BIL"/>
      <sheetName val="Rep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5">
          <cell r="C15">
            <v>40</v>
          </cell>
        </row>
      </sheetData>
      <sheetData sheetId="12" refreshError="1"/>
      <sheetData sheetId="13" refreshError="1"/>
      <sheetData sheetId="14" refreshError="1"/>
      <sheetData sheetId="15" refreshError="1"/>
      <sheetData sheetId="16"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_blank_"/>
      <sheetName val="Figure 1"/>
      <sheetName val="Box 1"/>
      <sheetName val="Figure 2"/>
      <sheetName val="Figure 3"/>
      <sheetName val="Figure 4"/>
      <sheetName val="Figure 5"/>
      <sheetName val="Figure 6 NPV"/>
      <sheetName val="Figure 7&amp;8 Burden"/>
      <sheetName val="Figure 9 Social"/>
      <sheetName val="Figure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G4" t="str">
            <v>n</v>
          </cell>
        </row>
      </sheetData>
      <sheetData sheetId="19" refreshError="1"/>
      <sheetData sheetId="20" refreshError="1"/>
      <sheetData sheetId="21"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ain"/>
      <sheetName val="PC"/>
      <sheetName val="Kin"/>
      <sheetName val="Gap"/>
      <sheetName val="SR"/>
      <sheetName val="DSA"/>
      <sheetName val="PDR"/>
      <sheetName val="NPV"/>
    </sheetNames>
    <sheetDataSet>
      <sheetData sheetId="0"/>
      <sheetData sheetId="1" refreshError="1">
        <row r="12">
          <cell r="B12" t="str">
            <v xml:space="preserve">  Check  Row  # 1311</v>
          </cell>
          <cell r="D12">
            <v>1984</v>
          </cell>
          <cell r="E12">
            <v>1985</v>
          </cell>
          <cell r="F12">
            <v>1986</v>
          </cell>
          <cell r="G12">
            <v>1987</v>
          </cell>
          <cell r="H12">
            <v>1988</v>
          </cell>
          <cell r="I12">
            <v>1989</v>
          </cell>
          <cell r="J12">
            <v>1990</v>
          </cell>
          <cell r="K12">
            <v>1991</v>
          </cell>
          <cell r="L12">
            <v>1992</v>
          </cell>
          <cell r="M12">
            <v>1993</v>
          </cell>
          <cell r="N12">
            <v>1994</v>
          </cell>
          <cell r="O12">
            <v>1995</v>
          </cell>
          <cell r="P12">
            <v>1996</v>
          </cell>
          <cell r="Q12">
            <v>1997</v>
          </cell>
          <cell r="R12">
            <v>1998</v>
          </cell>
          <cell r="S12">
            <v>1999</v>
          </cell>
        </row>
        <row r="16">
          <cell r="B16" t="str">
            <v>(1)  Basic assumptions</v>
          </cell>
        </row>
        <row r="18">
          <cell r="B18" t="str">
            <v>US$/SDR period average</v>
          </cell>
          <cell r="D18">
            <v>1.02501</v>
          </cell>
          <cell r="E18">
            <v>1.0153399999999999</v>
          </cell>
          <cell r="F18">
            <v>1.17317</v>
          </cell>
          <cell r="G18">
            <v>1.29308</v>
          </cell>
          <cell r="H18">
            <v>1.34392</v>
          </cell>
          <cell r="I18">
            <v>1.28176</v>
          </cell>
          <cell r="J18">
            <v>1.3567400000000001</v>
          </cell>
          <cell r="K18">
            <v>1.36816</v>
          </cell>
          <cell r="L18">
            <v>1.4083714124011315</v>
          </cell>
          <cell r="M18">
            <v>1.396336015525705</v>
          </cell>
          <cell r="N18">
            <v>1.4317001136760554</v>
          </cell>
          <cell r="O18">
            <v>1.5169463703024828</v>
          </cell>
          <cell r="P18">
            <v>1.4517604564649238</v>
          </cell>
          <cell r="Q18">
            <v>1.3760205607320271</v>
          </cell>
          <cell r="R18">
            <v>1.3564401943863644</v>
          </cell>
          <cell r="S18">
            <v>1.3673157631539994</v>
          </cell>
        </row>
        <row r="19">
          <cell r="B19" t="str">
            <v>US$/SDR end of period</v>
          </cell>
          <cell r="D19">
            <v>0.98021000000000003</v>
          </cell>
          <cell r="E19">
            <v>1.09842</v>
          </cell>
          <cell r="F19">
            <v>1.2232000000000001</v>
          </cell>
          <cell r="G19">
            <v>1.41866</v>
          </cell>
          <cell r="H19">
            <v>1.3456999999999999</v>
          </cell>
          <cell r="I19">
            <v>1.31416</v>
          </cell>
          <cell r="J19">
            <v>1.42266</v>
          </cell>
          <cell r="K19">
            <v>1.4304300000000001</v>
          </cell>
          <cell r="L19">
            <v>1.375005255473376</v>
          </cell>
          <cell r="M19">
            <v>1.3735999999999999</v>
          </cell>
          <cell r="N19">
            <v>1.4599</v>
          </cell>
          <cell r="O19">
            <v>1.4864999999999999</v>
          </cell>
          <cell r="P19">
            <v>1.4379999999999999</v>
          </cell>
          <cell r="Q19">
            <v>1.349250916826592</v>
          </cell>
          <cell r="R19">
            <v>1.4080245033561105</v>
          </cell>
          <cell r="S19">
            <v>1.3725141243931567</v>
          </cell>
        </row>
        <row r="20">
          <cell r="B20" t="str">
            <v>US$/SDR (OGEDEP rate, per. average)</v>
          </cell>
          <cell r="F20">
            <v>1.1739999999999999</v>
          </cell>
          <cell r="G20">
            <v>1.419</v>
          </cell>
          <cell r="H20">
            <v>1.419</v>
          </cell>
          <cell r="I20">
            <v>1.3419216317767</v>
          </cell>
          <cell r="J20">
            <v>1.23</v>
          </cell>
          <cell r="K20">
            <v>1.3145</v>
          </cell>
          <cell r="L20">
            <v>1.3145</v>
          </cell>
          <cell r="M20">
            <v>1.4312</v>
          </cell>
          <cell r="N20">
            <v>1.4312</v>
          </cell>
          <cell r="O20">
            <v>1.4312</v>
          </cell>
          <cell r="P20">
            <v>1.4312</v>
          </cell>
          <cell r="Q20">
            <v>1.4312</v>
          </cell>
          <cell r="R20">
            <v>1.4312</v>
          </cell>
          <cell r="S20">
            <v>1.4312</v>
          </cell>
        </row>
        <row r="21">
          <cell r="B21" t="str">
            <v>Exports of goods &amp; nf serv. (SDR millions)</v>
          </cell>
          <cell r="D21">
            <v>917</v>
          </cell>
          <cell r="E21">
            <v>710.7</v>
          </cell>
          <cell r="F21">
            <v>277.40000000000009</v>
          </cell>
          <cell r="G21">
            <v>30.399999999999974</v>
          </cell>
          <cell r="H21">
            <v>632.70000000000005</v>
          </cell>
          <cell r="I21">
            <v>384.20000000000016</v>
          </cell>
          <cell r="J21">
            <v>433.19999999999976</v>
          </cell>
          <cell r="K21">
            <v>252.20000000000005</v>
          </cell>
          <cell r="L21">
            <v>220.80000000000015</v>
          </cell>
          <cell r="M21">
            <v>379.2000000000001</v>
          </cell>
          <cell r="N21">
            <v>411.19999999999993</v>
          </cell>
          <cell r="O21">
            <v>199.77812727122588</v>
          </cell>
          <cell r="P21">
            <v>171.6752795882058</v>
          </cell>
          <cell r="Q21">
            <v>45.341865625041102</v>
          </cell>
          <cell r="R21">
            <v>-34.756062187447903</v>
          </cell>
          <cell r="S21">
            <v>-124.42168818773503</v>
          </cell>
        </row>
        <row r="22">
          <cell r="B22" t="str">
            <v>Exports of goods &amp; nf serv. (US$ millions)</v>
          </cell>
          <cell r="D22">
            <v>939.93416999999999</v>
          </cell>
          <cell r="E22">
            <v>721.60213799999997</v>
          </cell>
          <cell r="F22">
            <v>325.43735800000013</v>
          </cell>
          <cell r="G22">
            <v>39.309631999999965</v>
          </cell>
          <cell r="H22">
            <v>850.29818399999999</v>
          </cell>
          <cell r="I22">
            <v>492.4521920000002</v>
          </cell>
          <cell r="J22">
            <v>587.73976799999969</v>
          </cell>
          <cell r="K22">
            <v>345.04995200000008</v>
          </cell>
          <cell r="L22">
            <v>310.96840785817005</v>
          </cell>
          <cell r="M22">
            <v>529.49061708734746</v>
          </cell>
          <cell r="N22">
            <v>588.71508674359393</v>
          </cell>
          <cell r="O22">
            <v>303.05270502991357</v>
          </cell>
          <cell r="P22">
            <v>249.23138225871708</v>
          </cell>
          <cell r="Q22">
            <v>62.391339362005283</v>
          </cell>
          <cell r="R22">
            <v>-47.144519749646406</v>
          </cell>
          <cell r="S22">
            <v>-170.12373553732186</v>
          </cell>
        </row>
        <row r="23">
          <cell r="B23" t="str">
            <v>Nominal GDP (SDR m)</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B24" t="str">
            <v>Libor</v>
          </cell>
          <cell r="D24">
            <v>0.3980502821295</v>
          </cell>
          <cell r="E24">
            <v>0.50436484492519995</v>
          </cell>
          <cell r="F24">
            <v>0.57237158791370002</v>
          </cell>
          <cell r="G24">
            <v>0.54762399629559999</v>
          </cell>
          <cell r="H24">
            <v>0.49802863719359997</v>
          </cell>
          <cell r="I24">
            <v>0.48330479640160001</v>
          </cell>
          <cell r="J24">
            <v>0.37967653898019998</v>
          </cell>
          <cell r="K24">
            <v>0.13959294067040001</v>
          </cell>
          <cell r="L24">
            <v>0.27214173465910335</v>
          </cell>
          <cell r="M24">
            <v>0.16899854795907607</v>
          </cell>
          <cell r="N24">
            <v>0.13069635276120517</v>
          </cell>
          <cell r="O24">
            <v>0.1666638638123932</v>
          </cell>
          <cell r="P24">
            <v>0.13912371437390836</v>
          </cell>
          <cell r="Q24">
            <v>0.15692090313868412</v>
          </cell>
          <cell r="R24">
            <v>0.15142058543791703</v>
          </cell>
          <cell r="S24">
            <v>0.15815157588571446</v>
          </cell>
        </row>
        <row r="25">
          <cell r="B25" t="str">
            <v>SDR / US$, period average</v>
          </cell>
          <cell r="E25">
            <v>0.98489176039553261</v>
          </cell>
          <cell r="F25">
            <v>0.85239138402789016</v>
          </cell>
          <cell r="G25">
            <v>0.77334735669873478</v>
          </cell>
          <cell r="H25">
            <v>0.7440919102327519</v>
          </cell>
          <cell r="I25">
            <v>0.78017725627262513</v>
          </cell>
          <cell r="J25">
            <v>0.73706089597122515</v>
          </cell>
          <cell r="K25">
            <v>0.73090866565313994</v>
          </cell>
          <cell r="L25">
            <v>0.71003997325897195</v>
          </cell>
          <cell r="M25">
            <v>0.71615999937057495</v>
          </cell>
          <cell r="N25">
            <v>0.69847029447555498</v>
          </cell>
          <cell r="O25">
            <v>0.65921908617019698</v>
          </cell>
          <cell r="P25">
            <v>0.68881887197494496</v>
          </cell>
          <cell r="Q25">
            <v>0.72673332691192605</v>
          </cell>
          <cell r="R25">
            <v>0.73722380399704002</v>
          </cell>
          <cell r="S25">
            <v>0.73135995864868197</v>
          </cell>
        </row>
        <row r="27">
          <cell r="B27" t="str">
            <v>Interest on rescheduling</v>
          </cell>
        </row>
        <row r="28">
          <cell r="B28" t="str">
            <v xml:space="preserve">  London Club  (LIBOR)</v>
          </cell>
          <cell r="H28">
            <v>0.51802863719359993</v>
          </cell>
          <cell r="I28">
            <v>0.50330479640159997</v>
          </cell>
          <cell r="J28">
            <v>0.37967653898019998</v>
          </cell>
          <cell r="K28">
            <v>0.13959294067040001</v>
          </cell>
          <cell r="L28">
            <v>0.27214173465910335</v>
          </cell>
          <cell r="M28">
            <v>0.16899854795907607</v>
          </cell>
          <cell r="N28">
            <v>0.13069635276120517</v>
          </cell>
          <cell r="O28">
            <v>0.1666638638123932</v>
          </cell>
          <cell r="P28">
            <v>0.13912371437390836</v>
          </cell>
          <cell r="Q28">
            <v>0.15692090313868412</v>
          </cell>
          <cell r="R28">
            <v>0.15142058543791703</v>
          </cell>
          <cell r="S28">
            <v>0.15815157588571446</v>
          </cell>
        </row>
        <row r="29">
          <cell r="B29" t="str">
            <v xml:space="preserve">  Paris Club</v>
          </cell>
          <cell r="I29">
            <v>0.4723047964016</v>
          </cell>
          <cell r="J29">
            <v>0.36867653898019997</v>
          </cell>
        </row>
        <row r="30">
          <cell r="B30" t="str">
            <v xml:space="preserve">  Kinshasa Club  (LIBOR + 2%)</v>
          </cell>
          <cell r="H30">
            <v>0.51802863719359993</v>
          </cell>
          <cell r="I30">
            <v>0.50330479640159997</v>
          </cell>
          <cell r="J30">
            <v>0.3996765389802</v>
          </cell>
          <cell r="K30">
            <v>0.1595929406704</v>
          </cell>
          <cell r="L30">
            <v>0.29214173465910337</v>
          </cell>
          <cell r="M30">
            <v>0.18899854795907606</v>
          </cell>
          <cell r="N30">
            <v>0.15069635276120516</v>
          </cell>
          <cell r="O30">
            <v>0.18666386381239319</v>
          </cell>
          <cell r="P30">
            <v>0.15912371437390835</v>
          </cell>
          <cell r="Q30">
            <v>0.17692090313868411</v>
          </cell>
          <cell r="R30">
            <v>0.17142058543791702</v>
          </cell>
          <cell r="S30">
            <v>0.17815157588571445</v>
          </cell>
        </row>
        <row r="31">
          <cell r="B31" t="str">
            <v>Interest on new disbursements</v>
          </cell>
        </row>
        <row r="32">
          <cell r="B32" t="str">
            <v xml:space="preserve">  Paris Club</v>
          </cell>
          <cell r="H32">
            <v>0.05</v>
          </cell>
          <cell r="I32">
            <v>0.05</v>
          </cell>
          <cell r="J32">
            <v>0.05</v>
          </cell>
          <cell r="K32">
            <v>0.05</v>
          </cell>
          <cell r="L32">
            <v>0.05</v>
          </cell>
          <cell r="M32">
            <v>0.05</v>
          </cell>
          <cell r="N32">
            <v>0.05</v>
          </cell>
          <cell r="O32">
            <v>0.05</v>
          </cell>
          <cell r="P32">
            <v>0.05</v>
          </cell>
          <cell r="Q32">
            <v>0.05</v>
          </cell>
          <cell r="R32">
            <v>0.05</v>
          </cell>
          <cell r="S32">
            <v>0.05</v>
          </cell>
        </row>
        <row r="33">
          <cell r="B33" t="str">
            <v xml:space="preserve">  Multilaterals</v>
          </cell>
          <cell r="H33">
            <v>1.4999999999999999E-2</v>
          </cell>
          <cell r="I33">
            <v>1.4999999999999999E-2</v>
          </cell>
          <cell r="J33">
            <v>1.4999999999999999E-2</v>
          </cell>
          <cell r="K33">
            <v>1.4999999999999999E-2</v>
          </cell>
          <cell r="L33">
            <v>1.4999999999999999E-2</v>
          </cell>
          <cell r="M33">
            <v>1.4999999999999999E-2</v>
          </cell>
          <cell r="N33">
            <v>1.4999999999999999E-2</v>
          </cell>
          <cell r="O33">
            <v>1.4999999999999999E-2</v>
          </cell>
          <cell r="P33">
            <v>1.4999999999999999E-2</v>
          </cell>
          <cell r="Q33">
            <v>1.4999999999999999E-2</v>
          </cell>
          <cell r="R33">
            <v>1.4999999999999999E-2</v>
          </cell>
          <cell r="S33">
            <v>1.4999999999999999E-2</v>
          </cell>
        </row>
        <row r="34">
          <cell r="B34" t="str">
            <v xml:space="preserve">  World Bank</v>
          </cell>
          <cell r="H34">
            <v>7.4999999999999997E-3</v>
          </cell>
          <cell r="I34">
            <v>7.4999999999999997E-3</v>
          </cell>
          <cell r="J34">
            <v>7.4999999999999997E-3</v>
          </cell>
          <cell r="K34">
            <v>7.4999999999999997E-3</v>
          </cell>
          <cell r="L34">
            <v>7.4999999999999997E-3</v>
          </cell>
          <cell r="M34">
            <v>7.4999999999999997E-3</v>
          </cell>
          <cell r="N34">
            <v>7.4999999999999997E-3</v>
          </cell>
          <cell r="O34">
            <v>7.4999999999999997E-3</v>
          </cell>
          <cell r="P34">
            <v>7.4999999999999997E-3</v>
          </cell>
          <cell r="Q34">
            <v>7.4999999999999997E-3</v>
          </cell>
          <cell r="R34">
            <v>7.4999999999999997E-3</v>
          </cell>
          <cell r="S34">
            <v>7.4999999999999997E-3</v>
          </cell>
        </row>
        <row r="35">
          <cell r="B35" t="str">
            <v xml:space="preserve">  Other multilaterals</v>
          </cell>
          <cell r="H35">
            <v>0.04</v>
          </cell>
          <cell r="I35">
            <v>0.04</v>
          </cell>
          <cell r="J35">
            <v>0.04</v>
          </cell>
          <cell r="K35">
            <v>0.04</v>
          </cell>
          <cell r="L35">
            <v>0.04</v>
          </cell>
          <cell r="M35">
            <v>0.04</v>
          </cell>
          <cell r="N35">
            <v>0.04</v>
          </cell>
          <cell r="O35">
            <v>0.04</v>
          </cell>
          <cell r="P35">
            <v>0.04</v>
          </cell>
          <cell r="Q35">
            <v>0.04</v>
          </cell>
          <cell r="R35">
            <v>0.04</v>
          </cell>
          <cell r="S35">
            <v>0.04</v>
          </cell>
        </row>
        <row r="37">
          <cell r="B37" t="str">
            <v>(2)  Aid data  (SDR millions)</v>
          </cell>
        </row>
        <row r="38">
          <cell r="Q38" t="str">
            <v>NB All future prog. fin. put in gap fin.</v>
          </cell>
        </row>
        <row r="39">
          <cell r="B39" t="str">
            <v>Fund -- SAF disbursements</v>
          </cell>
          <cell r="D39">
            <v>0</v>
          </cell>
          <cell r="E39">
            <v>0</v>
          </cell>
          <cell r="F39">
            <v>0</v>
          </cell>
          <cell r="G39">
            <v>58.2</v>
          </cell>
          <cell r="H39">
            <v>0</v>
          </cell>
          <cell r="I39">
            <v>87.3</v>
          </cell>
          <cell r="J39">
            <v>0</v>
          </cell>
          <cell r="K39">
            <v>0</v>
          </cell>
          <cell r="L39">
            <v>0</v>
          </cell>
          <cell r="M39">
            <v>0</v>
          </cell>
          <cell r="N39">
            <v>0</v>
          </cell>
          <cell r="O39">
            <v>0</v>
          </cell>
          <cell r="P39">
            <v>0</v>
          </cell>
          <cell r="Q39">
            <v>0</v>
          </cell>
          <cell r="R39">
            <v>0</v>
          </cell>
          <cell r="S39">
            <v>0</v>
          </cell>
        </row>
        <row r="40">
          <cell r="B40" t="str">
            <v>Fund -- Purchases</v>
          </cell>
          <cell r="D40">
            <v>158</v>
          </cell>
          <cell r="E40">
            <v>169</v>
          </cell>
          <cell r="F40">
            <v>80.599999999999994</v>
          </cell>
          <cell r="G40">
            <v>69.800000000000011</v>
          </cell>
          <cell r="H40">
            <v>0</v>
          </cell>
          <cell r="I40">
            <v>75</v>
          </cell>
          <cell r="J40">
            <v>0</v>
          </cell>
          <cell r="K40">
            <v>0</v>
          </cell>
          <cell r="L40">
            <v>0</v>
          </cell>
          <cell r="M40">
            <v>0</v>
          </cell>
          <cell r="N40">
            <v>0</v>
          </cell>
          <cell r="O40">
            <v>0</v>
          </cell>
          <cell r="P40">
            <v>0</v>
          </cell>
          <cell r="Q40">
            <v>0</v>
          </cell>
          <cell r="R40">
            <v>0</v>
          </cell>
          <cell r="S40">
            <v>0</v>
          </cell>
        </row>
        <row r="41">
          <cell r="B41" t="str">
            <v>World Bank program loans</v>
          </cell>
          <cell r="F41">
            <v>0</v>
          </cell>
          <cell r="G41">
            <v>114.301129997142</v>
          </cell>
          <cell r="H41">
            <v>20.425322935889</v>
          </cell>
          <cell r="I41">
            <v>56.210017163364</v>
          </cell>
          <cell r="J41">
            <v>12.199481132075499</v>
          </cell>
          <cell r="K41">
            <v>0</v>
          </cell>
          <cell r="L41">
            <v>20</v>
          </cell>
          <cell r="M41">
            <v>10</v>
          </cell>
          <cell r="N41">
            <v>0</v>
          </cell>
          <cell r="O41">
            <v>0</v>
          </cell>
          <cell r="P41">
            <v>0</v>
          </cell>
          <cell r="Q41">
            <v>0</v>
          </cell>
          <cell r="R41">
            <v>0</v>
          </cell>
          <cell r="S41">
            <v>0</v>
          </cell>
        </row>
        <row r="42">
          <cell r="B42" t="str">
            <v>World Bank project loans</v>
          </cell>
          <cell r="F42">
            <v>70.159284497444602</v>
          </cell>
          <cell r="G42">
            <v>19.4400901486887</v>
          </cell>
          <cell r="H42">
            <v>72.553425799154695</v>
          </cell>
          <cell r="I42">
            <v>63.855515681073499</v>
          </cell>
          <cell r="J42">
            <v>27.859669811320799</v>
          </cell>
          <cell r="K42">
            <v>56.177079878280715</v>
          </cell>
          <cell r="L42">
            <v>22.26</v>
          </cell>
          <cell r="M42">
            <v>0</v>
          </cell>
          <cell r="N42">
            <v>0</v>
          </cell>
          <cell r="O42">
            <v>0</v>
          </cell>
          <cell r="P42">
            <v>0</v>
          </cell>
          <cell r="Q42">
            <v>0</v>
          </cell>
          <cell r="R42">
            <v>0</v>
          </cell>
          <cell r="S42">
            <v>0</v>
          </cell>
        </row>
        <row r="43">
          <cell r="B43" t="str">
            <v>World Bank Gécamines</v>
          </cell>
          <cell r="F43">
            <v>0</v>
          </cell>
          <cell r="G43">
            <v>5.9</v>
          </cell>
          <cell r="H43">
            <v>7.4074349663670498</v>
          </cell>
          <cell r="I43">
            <v>13.0433765017944</v>
          </cell>
          <cell r="J43">
            <v>11.792419830188701</v>
          </cell>
          <cell r="K43">
            <v>30.012920121719283</v>
          </cell>
          <cell r="L43">
            <v>5.24</v>
          </cell>
          <cell r="M43">
            <v>0</v>
          </cell>
          <cell r="N43">
            <v>0</v>
          </cell>
          <cell r="O43">
            <v>0</v>
          </cell>
          <cell r="P43">
            <v>0</v>
          </cell>
          <cell r="Q43">
            <v>0</v>
          </cell>
          <cell r="R43">
            <v>0</v>
          </cell>
          <cell r="S43">
            <v>0</v>
          </cell>
        </row>
        <row r="44">
          <cell r="B44" t="str">
            <v>Other multi grants</v>
          </cell>
          <cell r="F44">
            <v>38.423000000000002</v>
          </cell>
          <cell r="G44">
            <v>25.578551249360402</v>
          </cell>
          <cell r="H44">
            <v>33.244538365378901</v>
          </cell>
          <cell r="I44">
            <v>56.470120143548101</v>
          </cell>
          <cell r="J44">
            <v>45.7230247641509</v>
          </cell>
          <cell r="K44">
            <v>1.2288504268506606</v>
          </cell>
          <cell r="L44">
            <v>1.4129795467853543</v>
          </cell>
          <cell r="M44">
            <v>6.2878847944736478</v>
          </cell>
          <cell r="N44">
            <v>1</v>
          </cell>
          <cell r="O44">
            <v>11.034831229589887</v>
          </cell>
          <cell r="P44">
            <v>0</v>
          </cell>
          <cell r="Q44">
            <v>0</v>
          </cell>
          <cell r="R44">
            <v>0</v>
          </cell>
          <cell r="S44">
            <v>0</v>
          </cell>
        </row>
        <row r="45">
          <cell r="B45" t="str">
            <v>Other multi proj. loans (ex. Gécamines)</v>
          </cell>
          <cell r="F45">
            <v>78.379045996592893</v>
          </cell>
          <cell r="G45">
            <v>67.153847248320801</v>
          </cell>
          <cell r="H45">
            <v>118.436361959837</v>
          </cell>
          <cell r="I45">
            <v>56.348104228428802</v>
          </cell>
          <cell r="J45">
            <v>37.105689858490599</v>
          </cell>
          <cell r="K45">
            <v>28.478808034148045</v>
          </cell>
          <cell r="L45">
            <v>0</v>
          </cell>
          <cell r="M45">
            <v>0</v>
          </cell>
          <cell r="N45">
            <v>0</v>
          </cell>
          <cell r="O45">
            <v>0</v>
          </cell>
          <cell r="P45">
            <v>0</v>
          </cell>
          <cell r="Q45">
            <v>0</v>
          </cell>
          <cell r="R45">
            <v>0</v>
          </cell>
          <cell r="S45">
            <v>0</v>
          </cell>
        </row>
        <row r="46">
          <cell r="B46" t="str">
            <v>Other multi prog. loans (ex. Gécamines)</v>
          </cell>
          <cell r="Q46">
            <v>0</v>
          </cell>
          <cell r="R46">
            <v>0</v>
          </cell>
          <cell r="S46">
            <v>0</v>
          </cell>
        </row>
        <row r="47">
          <cell r="B47" t="str">
            <v>Paris Club grants</v>
          </cell>
          <cell r="F47">
            <v>118.53</v>
          </cell>
          <cell r="G47">
            <v>144.84</v>
          </cell>
          <cell r="H47">
            <v>134.63999999999999</v>
          </cell>
          <cell r="I47">
            <v>158.97</v>
          </cell>
          <cell r="J47">
            <v>113.99</v>
          </cell>
          <cell r="K47">
            <v>73.120373348146416</v>
          </cell>
          <cell r="L47">
            <v>21.230195200443262</v>
          </cell>
          <cell r="M47">
            <v>12.203366389274597</v>
          </cell>
          <cell r="N47">
            <v>96.2</v>
          </cell>
          <cell r="O47">
            <v>224.4</v>
          </cell>
          <cell r="P47">
            <v>119.3</v>
          </cell>
          <cell r="Q47">
            <v>204.4</v>
          </cell>
          <cell r="R47">
            <v>135</v>
          </cell>
          <cell r="S47">
            <v>96.1</v>
          </cell>
        </row>
        <row r="48">
          <cell r="B48" t="str">
            <v>Paris Club loans</v>
          </cell>
          <cell r="F48">
            <v>86.736999999999995</v>
          </cell>
          <cell r="G48">
            <v>100.40016374749</v>
          </cell>
          <cell r="H48">
            <v>129.08283231144699</v>
          </cell>
          <cell r="I48">
            <v>109.707442658761</v>
          </cell>
          <cell r="J48">
            <v>76.315595518867894</v>
          </cell>
          <cell r="K48">
            <v>47.209423605426267</v>
          </cell>
          <cell r="L48">
            <v>0</v>
          </cell>
          <cell r="M48">
            <v>0</v>
          </cell>
          <cell r="N48">
            <v>1.117552471160888</v>
          </cell>
          <cell r="O48">
            <v>0</v>
          </cell>
          <cell r="P48">
            <v>0</v>
          </cell>
          <cell r="Q48">
            <v>0</v>
          </cell>
          <cell r="R48">
            <v>0</v>
          </cell>
          <cell r="S48">
            <v>0</v>
          </cell>
        </row>
        <row r="49">
          <cell r="B49" t="str">
            <v>Technical assistance 1/</v>
          </cell>
          <cell r="F49">
            <v>80.599999999999994</v>
          </cell>
          <cell r="G49">
            <v>92.788853047679794</v>
          </cell>
          <cell r="H49">
            <v>82.949133877016493</v>
          </cell>
          <cell r="I49">
            <v>76.992510532064301</v>
          </cell>
          <cell r="J49">
            <v>75.176886792419793</v>
          </cell>
          <cell r="K49">
            <v>57.673948953338787</v>
          </cell>
          <cell r="L49">
            <v>16.594909406854146</v>
          </cell>
          <cell r="M49">
            <v>0</v>
          </cell>
          <cell r="N49">
            <v>0</v>
          </cell>
          <cell r="O49">
            <v>3</v>
          </cell>
          <cell r="P49">
            <v>5</v>
          </cell>
          <cell r="Q49">
            <v>5</v>
          </cell>
          <cell r="R49">
            <v>15</v>
          </cell>
          <cell r="S49">
            <v>15</v>
          </cell>
        </row>
        <row r="50">
          <cell r="B50" t="str">
            <v xml:space="preserve"> 1/  Technical assistance is not reflected in any of the grants or loans by creditor below.</v>
          </cell>
        </row>
        <row r="54">
          <cell r="B54" t="str">
            <v>(3)  Possible gap financing (SDR millions)</v>
          </cell>
        </row>
        <row r="56">
          <cell r="B56" t="str">
            <v>BOP gap</v>
          </cell>
          <cell r="P56">
            <v>0</v>
          </cell>
          <cell r="Q56">
            <v>0</v>
          </cell>
          <cell r="R56">
            <v>0</v>
          </cell>
          <cell r="S56">
            <v>0</v>
          </cell>
        </row>
        <row r="57">
          <cell r="B57" t="str">
            <v xml:space="preserve">   Fund drawings</v>
          </cell>
          <cell r="Q57">
            <v>0</v>
          </cell>
          <cell r="R57">
            <v>0</v>
          </cell>
          <cell r="S57">
            <v>0</v>
          </cell>
        </row>
        <row r="58">
          <cell r="B58" t="str">
            <v xml:space="preserve">   Mutilateral creditors</v>
          </cell>
          <cell r="P58">
            <v>0</v>
          </cell>
          <cell r="Q58">
            <v>0</v>
          </cell>
          <cell r="R58">
            <v>0</v>
          </cell>
          <cell r="S58">
            <v>0</v>
          </cell>
        </row>
        <row r="59">
          <cell r="B59" t="str">
            <v xml:space="preserve">   Bilateral creditors</v>
          </cell>
          <cell r="P59">
            <v>0</v>
          </cell>
          <cell r="Q59">
            <v>0</v>
          </cell>
          <cell r="R59">
            <v>0</v>
          </cell>
          <cell r="S59">
            <v>0</v>
          </cell>
        </row>
        <row r="60">
          <cell r="B60" t="str">
            <v xml:space="preserve">   Debt cancellation</v>
          </cell>
          <cell r="Q60">
            <v>0</v>
          </cell>
          <cell r="R60">
            <v>0</v>
          </cell>
          <cell r="S60">
            <v>0</v>
          </cell>
        </row>
        <row r="63">
          <cell r="B63" t="str">
            <v>Interest on gap financing</v>
          </cell>
          <cell r="P63">
            <v>0</v>
          </cell>
          <cell r="Q63">
            <v>0</v>
          </cell>
          <cell r="R63">
            <v>0</v>
          </cell>
          <cell r="S63">
            <v>0</v>
          </cell>
        </row>
        <row r="64">
          <cell r="B64" t="str">
            <v xml:space="preserve">   Fund</v>
          </cell>
          <cell r="P64">
            <v>0</v>
          </cell>
          <cell r="Q64">
            <v>0</v>
          </cell>
          <cell r="R64">
            <v>0</v>
          </cell>
          <cell r="S64">
            <v>0</v>
          </cell>
        </row>
        <row r="65">
          <cell r="B65" t="str">
            <v xml:space="preserve">   Mutilateral creditors</v>
          </cell>
          <cell r="P65">
            <v>0</v>
          </cell>
          <cell r="Q65">
            <v>0</v>
          </cell>
          <cell r="R65">
            <v>0</v>
          </cell>
          <cell r="S65">
            <v>0</v>
          </cell>
        </row>
        <row r="66">
          <cell r="B66" t="str">
            <v xml:space="preserve">   Bilateral creditors</v>
          </cell>
          <cell r="P66">
            <v>0</v>
          </cell>
          <cell r="Q66">
            <v>0</v>
          </cell>
          <cell r="R66">
            <v>0</v>
          </cell>
          <cell r="S66">
            <v>0</v>
          </cell>
        </row>
        <row r="68">
          <cell r="B68" t="str">
            <v>Amortization of gap financing</v>
          </cell>
          <cell r="P68">
            <v>0</v>
          </cell>
          <cell r="Q68">
            <v>0</v>
          </cell>
          <cell r="R68">
            <v>0</v>
          </cell>
          <cell r="S68">
            <v>0</v>
          </cell>
        </row>
        <row r="69">
          <cell r="B69" t="str">
            <v xml:space="preserve">   Fund</v>
          </cell>
          <cell r="P69">
            <v>0</v>
          </cell>
          <cell r="Q69">
            <v>0</v>
          </cell>
          <cell r="R69">
            <v>0</v>
          </cell>
          <cell r="S69">
            <v>0</v>
          </cell>
        </row>
        <row r="70">
          <cell r="B70" t="str">
            <v xml:space="preserve">   Mutilateral creditors</v>
          </cell>
          <cell r="P70">
            <v>0</v>
          </cell>
          <cell r="Q70">
            <v>0</v>
          </cell>
          <cell r="R70">
            <v>0</v>
          </cell>
          <cell r="S70">
            <v>0</v>
          </cell>
        </row>
        <row r="71">
          <cell r="B71" t="str">
            <v xml:space="preserve">   Bilateral creditors</v>
          </cell>
          <cell r="P71">
            <v>0</v>
          </cell>
          <cell r="Q71">
            <v>0</v>
          </cell>
          <cell r="R71">
            <v>0</v>
          </cell>
          <cell r="S71">
            <v>0</v>
          </cell>
        </row>
        <row r="73">
          <cell r="B73" t="str">
            <v>CHECKS:</v>
          </cell>
        </row>
        <row r="74">
          <cell r="B74" t="str">
            <v xml:space="preserve">  Implicit interest rate on total debt</v>
          </cell>
          <cell r="D74">
            <v>7.2746057241264097</v>
          </cell>
          <cell r="E74">
            <v>6.6961953275341974</v>
          </cell>
          <cell r="F74">
            <v>7.6963867375818786</v>
          </cell>
          <cell r="G74">
            <v>12.601739854086473</v>
          </cell>
          <cell r="H74">
            <v>13.749273928888277</v>
          </cell>
          <cell r="I74">
            <v>7.488914717347348</v>
          </cell>
          <cell r="J74">
            <v>8.1404817395352431</v>
          </cell>
          <cell r="K74">
            <v>5.8212780893282172</v>
          </cell>
          <cell r="L74">
            <v>6.205724045654299</v>
          </cell>
          <cell r="M74">
            <v>4.9790220368602398</v>
          </cell>
          <cell r="N74">
            <v>4.3306689917437833</v>
          </cell>
          <cell r="O74">
            <v>4.3964291315043775</v>
          </cell>
          <cell r="P74">
            <v>4.079801624947649</v>
          </cell>
          <cell r="Q74">
            <v>1.8432610375518534</v>
          </cell>
          <cell r="R74">
            <v>1.3384396068255782</v>
          </cell>
          <cell r="S74">
            <v>1.1099222873073067</v>
          </cell>
        </row>
        <row r="75">
          <cell r="B75" t="str">
            <v xml:space="preserve">   on old debt</v>
          </cell>
          <cell r="F75">
            <v>6.6112505189746145</v>
          </cell>
          <cell r="G75">
            <v>6.4652192008499254</v>
          </cell>
          <cell r="H75">
            <v>6.3491608475044981</v>
          </cell>
          <cell r="I75">
            <v>5.7909453670044426</v>
          </cell>
          <cell r="J75">
            <v>6.6745672034706569</v>
          </cell>
          <cell r="K75">
            <v>6.4458229478277698</v>
          </cell>
          <cell r="L75">
            <v>6.0712754709290664</v>
          </cell>
          <cell r="M75">
            <v>5.6287461504198761</v>
          </cell>
          <cell r="N75">
            <v>5.7556920575534996</v>
          </cell>
          <cell r="O75">
            <v>5.5152026398186749</v>
          </cell>
          <cell r="P75">
            <v>2.5695444399865162</v>
          </cell>
          <cell r="Q75">
            <v>2.9097844842385809</v>
          </cell>
          <cell r="R75">
            <v>2.2981647020655589</v>
          </cell>
          <cell r="S75">
            <v>2.0656319265780732</v>
          </cell>
        </row>
        <row r="76">
          <cell r="B76" t="str">
            <v xml:space="preserve">   on new debt</v>
          </cell>
          <cell r="R76">
            <v>4.8095078948309773</v>
          </cell>
          <cell r="S76">
            <v>6.0004693875749542</v>
          </cell>
        </row>
        <row r="77">
          <cell r="B77" t="str">
            <v xml:space="preserve">   on arrears</v>
          </cell>
        </row>
        <row r="80">
          <cell r="B80" t="str">
            <v>Build up worksheet in following format</v>
          </cell>
        </row>
        <row r="81">
          <cell r="B81" t="str">
            <v>1. Pre-1997 debt disbursed and outstanding (e.o.p.)</v>
          </cell>
        </row>
        <row r="82">
          <cell r="B82" t="str">
            <v>2. Loan disbursements (NB gap finance unallocated)</v>
          </cell>
        </row>
        <row r="83">
          <cell r="B83" t="str">
            <v>3. Stock of new debt (post-1996)</v>
          </cell>
        </row>
        <row r="84">
          <cell r="B84" t="str">
            <v>4. Total stock of debt</v>
          </cell>
        </row>
        <row r="85">
          <cell r="B85" t="str">
            <v>6. Scheduled interest on pre-96 debt</v>
          </cell>
        </row>
        <row r="86">
          <cell r="B86" t="str">
            <v>7. Sched. int. on new debt (contracted &amp; disb. post-1995)</v>
          </cell>
        </row>
        <row r="87">
          <cell r="B87" t="str">
            <v>8. Interest on arrears (accruals of late interest)</v>
          </cell>
        </row>
        <row r="88">
          <cell r="B88" t="str">
            <v>9. Amortization due on debt disb. pre-1996</v>
          </cell>
        </row>
        <row r="89">
          <cell r="B89" t="str">
            <v>10. Amortization due on new debt (contracted &amp; disb. post-1995)</v>
          </cell>
        </row>
        <row r="90">
          <cell r="B90" t="str">
            <v>11. Amounts rescheduled</v>
          </cell>
        </row>
        <row r="91">
          <cell r="B91" t="str">
            <v>12. Service due on newly rescheduled amounts</v>
          </cell>
        </row>
        <row r="92">
          <cell r="B92" t="str">
            <v>13. Arrears cancelled</v>
          </cell>
        </row>
        <row r="93">
          <cell r="B93" t="str">
            <v>14. Debt stock operation (net impact)</v>
          </cell>
        </row>
        <row r="94">
          <cell r="B94" t="str">
            <v>15. Current service cancelled</v>
          </cell>
        </row>
        <row r="95">
          <cell r="B95" t="str">
            <v>16. Current interest paid</v>
          </cell>
        </row>
        <row r="96">
          <cell r="B96" t="str">
            <v>17. Current amortization paid</v>
          </cell>
        </row>
        <row r="97">
          <cell r="B97" t="str">
            <v>18. Interest arrears paid</v>
          </cell>
        </row>
        <row r="98">
          <cell r="B98" t="str">
            <v>19. Principal arrears paid</v>
          </cell>
        </row>
        <row r="99">
          <cell r="B99" t="str">
            <v>20. Accum. of interest arrears</v>
          </cell>
        </row>
        <row r="100">
          <cell r="B100" t="str">
            <v>21. Accum. of principal arrears</v>
          </cell>
        </row>
        <row r="101">
          <cell r="B101" t="str">
            <v xml:space="preserve"> Bilateral official</v>
          </cell>
        </row>
        <row r="102">
          <cell r="B102" t="str">
            <v>23. Net change in principal arrears</v>
          </cell>
        </row>
        <row r="103">
          <cell r="B103" t="str">
            <v>24. Check on net change in arrears</v>
          </cell>
        </row>
        <row r="104">
          <cell r="B104" t="str">
            <v>Stock of arrears</v>
          </cell>
        </row>
        <row r="105">
          <cell r="B105" t="str">
            <v>Total debt</v>
          </cell>
        </row>
        <row r="106">
          <cell r="B106" t="str">
            <v>"Encours": tot. princ. o/s (curr. + arrears)</v>
          </cell>
        </row>
        <row r="110">
          <cell r="B110" t="str">
            <v>1. Pre-1997 debt disbursed and outstanding (e.o.p.)</v>
          </cell>
        </row>
        <row r="111">
          <cell r="B111" t="str">
            <v>Total</v>
          </cell>
          <cell r="E111">
            <v>5218.7622388425734</v>
          </cell>
          <cell r="F111">
            <v>6064.7719008693339</v>
          </cell>
          <cell r="G111">
            <v>6039.9783062469887</v>
          </cell>
          <cell r="H111">
            <v>5980.5376077594447</v>
          </cell>
          <cell r="I111">
            <v>6377.8172824547255</v>
          </cell>
          <cell r="J111">
            <v>6212.3844605516224</v>
          </cell>
          <cell r="K111">
            <v>5788.6276663574272</v>
          </cell>
          <cell r="L111">
            <v>5532.7379557686554</v>
          </cell>
          <cell r="M111">
            <v>5097.3360340588188</v>
          </cell>
          <cell r="N111">
            <v>4366.4098680400703</v>
          </cell>
          <cell r="O111">
            <v>3874.1994788067072</v>
          </cell>
          <cell r="P111">
            <v>5778.9786411256182</v>
          </cell>
          <cell r="Q111">
            <v>5671.4515528612974</v>
          </cell>
          <cell r="R111">
            <v>5305.5867396909125</v>
          </cell>
          <cell r="S111">
            <v>4852.1681904759253</v>
          </cell>
        </row>
        <row r="112">
          <cell r="A112" t="str">
            <v>|| ~</v>
          </cell>
          <cell r="B112" t="str">
            <v xml:space="preserve"> Multilaterals (incl. Fd.)</v>
          </cell>
          <cell r="E112">
            <v>1392.2055130000001</v>
          </cell>
          <cell r="F112">
            <v>1459.2459033517698</v>
          </cell>
          <cell r="G112">
            <v>1515.2094944982484</v>
          </cell>
          <cell r="H112">
            <v>1422.0936826453858</v>
          </cell>
          <cell r="I112">
            <v>1783.8606720307914</v>
          </cell>
          <cell r="J112">
            <v>1688.9618656378871</v>
          </cell>
          <cell r="K112">
            <v>1645.6055519430481</v>
          </cell>
          <cell r="L112">
            <v>1573.7863797384603</v>
          </cell>
          <cell r="M112">
            <v>1454.1014532841468</v>
          </cell>
          <cell r="N112">
            <v>1330.0922970106972</v>
          </cell>
          <cell r="O112">
            <v>1224.7626740768374</v>
          </cell>
          <cell r="P112">
            <v>1092.6969323657859</v>
          </cell>
          <cell r="Q112">
            <v>1219.7230921310506</v>
          </cell>
          <cell r="R112">
            <v>1047.0184020382492</v>
          </cell>
          <cell r="S112">
            <v>759.74279610970916</v>
          </cell>
        </row>
        <row r="113">
          <cell r="B113" t="str">
            <v xml:space="preserve">   Fund</v>
          </cell>
          <cell r="E113">
            <v>735.10551300000009</v>
          </cell>
          <cell r="F113">
            <v>699.67540000000008</v>
          </cell>
          <cell r="G113">
            <v>681.26</v>
          </cell>
          <cell r="H113">
            <v>483.87736999999998</v>
          </cell>
          <cell r="I113">
            <v>478.18760000000015</v>
          </cell>
          <cell r="J113">
            <v>338.34550000000002</v>
          </cell>
          <cell r="K113">
            <v>259.42049999999995</v>
          </cell>
          <cell r="L113">
            <v>220.64072700000003</v>
          </cell>
          <cell r="M113">
            <v>162.95489299999997</v>
          </cell>
          <cell r="N113">
            <v>107.668229</v>
          </cell>
          <cell r="O113">
            <v>78.564108999999974</v>
          </cell>
          <cell r="P113">
            <v>58.194108999999969</v>
          </cell>
          <cell r="Q113">
            <v>43.644108999999958</v>
          </cell>
          <cell r="R113">
            <v>26.184108999999978</v>
          </cell>
          <cell r="S113">
            <v>17.455108999999993</v>
          </cell>
        </row>
        <row r="114">
          <cell r="B114" t="str">
            <v xml:space="preserve">   Multilaterals (excl. Fd.)</v>
          </cell>
          <cell r="E114">
            <v>657.1</v>
          </cell>
          <cell r="F114">
            <v>759.57050335176973</v>
          </cell>
          <cell r="G114">
            <v>833.94949449824844</v>
          </cell>
          <cell r="H114">
            <v>938.21631264538576</v>
          </cell>
          <cell r="I114">
            <v>1305.6730720307912</v>
          </cell>
          <cell r="J114">
            <v>1350.6163656378872</v>
          </cell>
          <cell r="K114">
            <v>1386.1850519430482</v>
          </cell>
          <cell r="L114">
            <v>1353.1456527384603</v>
          </cell>
          <cell r="M114">
            <v>1291.146560284147</v>
          </cell>
          <cell r="N114">
            <v>1222.4240680106973</v>
          </cell>
          <cell r="O114">
            <v>1146.1985650768374</v>
          </cell>
          <cell r="P114">
            <v>1034.5028233657858</v>
          </cell>
          <cell r="Q114">
            <v>1176.0789831310508</v>
          </cell>
          <cell r="R114">
            <v>1020.8342930382493</v>
          </cell>
          <cell r="S114">
            <v>742.28768710970917</v>
          </cell>
        </row>
        <row r="115">
          <cell r="B115" t="str">
            <v xml:space="preserve">       World Bank</v>
          </cell>
          <cell r="E115">
            <v>380.18153347535559</v>
          </cell>
          <cell r="F115">
            <v>423.10742315238713</v>
          </cell>
          <cell r="G115">
            <v>555.75475687103597</v>
          </cell>
          <cell r="H115">
            <v>615.33544749823818</v>
          </cell>
          <cell r="I115">
            <v>733.83570000000236</v>
          </cell>
          <cell r="J115">
            <v>771.91961240495084</v>
          </cell>
          <cell r="K115">
            <v>820.79669228323155</v>
          </cell>
          <cell r="L115">
            <v>835.15669228323156</v>
          </cell>
          <cell r="M115">
            <v>824.95669228323152</v>
          </cell>
          <cell r="N115">
            <v>819.69022626288597</v>
          </cell>
          <cell r="O115">
            <v>813.53311999805624</v>
          </cell>
          <cell r="P115">
            <v>0</v>
          </cell>
          <cell r="Q115">
            <v>0</v>
          </cell>
          <cell r="R115">
            <v>0</v>
          </cell>
          <cell r="S115">
            <v>0</v>
          </cell>
        </row>
        <row r="116">
          <cell r="B116" t="str">
            <v xml:space="preserve">       Other</v>
          </cell>
          <cell r="E116">
            <v>276.91846652464443</v>
          </cell>
          <cell r="F116">
            <v>336.4630801993826</v>
          </cell>
          <cell r="G116">
            <v>278.19473762721242</v>
          </cell>
          <cell r="H116">
            <v>322.88086514714757</v>
          </cell>
          <cell r="I116">
            <v>571.83737203078886</v>
          </cell>
          <cell r="J116">
            <v>578.6967532329362</v>
          </cell>
          <cell r="K116">
            <v>565.38835965981662</v>
          </cell>
          <cell r="L116">
            <v>517.98896045522883</v>
          </cell>
          <cell r="M116">
            <v>466.18986800091551</v>
          </cell>
          <cell r="N116">
            <v>402.73384174781131</v>
          </cell>
          <cell r="O116">
            <v>332.66544507878109</v>
          </cell>
          <cell r="P116">
            <v>1034.5028233657858</v>
          </cell>
          <cell r="Q116">
            <v>1176.0789831310508</v>
          </cell>
          <cell r="R116">
            <v>1020.8342930382493</v>
          </cell>
          <cell r="S116">
            <v>742.28768710970917</v>
          </cell>
        </row>
        <row r="117">
          <cell r="B117" t="str">
            <v xml:space="preserve"> Bilateral official</v>
          </cell>
          <cell r="E117">
            <v>3331.1</v>
          </cell>
          <cell r="F117">
            <v>4227.2039969538146</v>
          </cell>
          <cell r="G117">
            <v>4286.9941607013043</v>
          </cell>
          <cell r="H117">
            <v>4364.4569930127518</v>
          </cell>
          <cell r="I117">
            <v>4357.7644356715127</v>
          </cell>
          <cell r="J117">
            <v>4246.6947905437164</v>
          </cell>
          <cell r="K117">
            <v>3898.336444297664</v>
          </cell>
          <cell r="L117">
            <v>3676.7422645083175</v>
          </cell>
          <cell r="M117">
            <v>3335.5804688702724</v>
          </cell>
          <cell r="N117">
            <v>2752.0121208512228</v>
          </cell>
          <cell r="O117">
            <v>2388.7935612499127</v>
          </cell>
          <cell r="P117">
            <v>4455.6606397774685</v>
          </cell>
          <cell r="Q117">
            <v>4251.3293327909696</v>
          </cell>
          <cell r="R117">
            <v>4088.3684894460439</v>
          </cell>
          <cell r="S117">
            <v>3948.3508849763866</v>
          </cell>
        </row>
        <row r="118">
          <cell r="B118" t="str">
            <v xml:space="preserve">   Paris Club</v>
          </cell>
          <cell r="E118">
            <v>3331.1</v>
          </cell>
          <cell r="F118">
            <v>4227.2039969538146</v>
          </cell>
          <cell r="G118">
            <v>4286.9941607013043</v>
          </cell>
          <cell r="H118">
            <v>4364.4569930127518</v>
          </cell>
          <cell r="I118">
            <v>4357.7644356715127</v>
          </cell>
          <cell r="J118">
            <v>4230.5668389796401</v>
          </cell>
          <cell r="K118">
            <v>3885.9872905350139</v>
          </cell>
          <cell r="L118">
            <v>3668.1989250023357</v>
          </cell>
          <cell r="M118">
            <v>3328.1543389633084</v>
          </cell>
          <cell r="N118">
            <v>2745.7105281183644</v>
          </cell>
          <cell r="O118">
            <v>2383.5269424823418</v>
          </cell>
          <cell r="P118">
            <v>4455.1390820584147</v>
          </cell>
          <cell r="Q118">
            <v>4366.7118743616329</v>
          </cell>
          <cell r="R118">
            <v>4204.8660684299466</v>
          </cell>
          <cell r="S118">
            <v>4065.9923501849171</v>
          </cell>
        </row>
        <row r="119">
          <cell r="A119" t="str">
            <v>|| ~</v>
          </cell>
          <cell r="B119" t="str">
            <v xml:space="preserve">      Pre-cutoff date</v>
          </cell>
          <cell r="E119" t="str">
            <v xml:space="preserve"> ... </v>
          </cell>
          <cell r="F119" t="str">
            <v xml:space="preserve"> ... </v>
          </cell>
          <cell r="G119" t="str">
            <v xml:space="preserve"> ... </v>
          </cell>
          <cell r="H119" t="str">
            <v xml:space="preserve"> ... </v>
          </cell>
          <cell r="I119" t="str">
            <v xml:space="preserve"> ... </v>
          </cell>
          <cell r="J119" t="str">
            <v xml:space="preserve"> ... </v>
          </cell>
          <cell r="K119">
            <v>3517.5666058457946</v>
          </cell>
          <cell r="L119">
            <v>3293.6549020249836</v>
          </cell>
          <cell r="M119">
            <v>2962.6913220733841</v>
          </cell>
          <cell r="N119">
            <v>2411.4410576066857</v>
          </cell>
          <cell r="O119">
            <v>2064.6571140262367</v>
          </cell>
          <cell r="P119">
            <v>3895.0973574408899</v>
          </cell>
          <cell r="Q119">
            <v>3824.0329768574229</v>
          </cell>
          <cell r="R119">
            <v>3670.5429808652393</v>
          </cell>
          <cell r="S119">
            <v>3539.7026842629903</v>
          </cell>
        </row>
        <row r="120">
          <cell r="A120" t="str">
            <v>|| ~</v>
          </cell>
          <cell r="B120" t="str">
            <v xml:space="preserve">      Post-cutoff date</v>
          </cell>
          <cell r="E120" t="str">
            <v xml:space="preserve"> ... </v>
          </cell>
          <cell r="F120" t="str">
            <v xml:space="preserve"> ... </v>
          </cell>
          <cell r="G120" t="str">
            <v xml:space="preserve"> ... </v>
          </cell>
          <cell r="H120" t="str">
            <v xml:space="preserve"> ... </v>
          </cell>
          <cell r="I120" t="str">
            <v xml:space="preserve"> ... </v>
          </cell>
          <cell r="J120" t="str">
            <v xml:space="preserve"> ... </v>
          </cell>
          <cell r="K120">
            <v>368.42068468921929</v>
          </cell>
          <cell r="L120">
            <v>374.54402297735209</v>
          </cell>
          <cell r="M120">
            <v>365.46301688992429</v>
          </cell>
          <cell r="N120">
            <v>334.26947051167889</v>
          </cell>
          <cell r="O120">
            <v>318.86982845610498</v>
          </cell>
          <cell r="P120">
            <v>560.04172461752444</v>
          </cell>
          <cell r="Q120">
            <v>542.67889750421034</v>
          </cell>
          <cell r="R120">
            <v>534.32308756470695</v>
          </cell>
          <cell r="S120">
            <v>526.2896659219266</v>
          </cell>
        </row>
        <row r="121">
          <cell r="B121" t="str">
            <v xml:space="preserve">    Other</v>
          </cell>
          <cell r="E121" t="str">
            <v xml:space="preserve"> ... </v>
          </cell>
          <cell r="F121" t="str">
            <v xml:space="preserve"> ... </v>
          </cell>
          <cell r="G121" t="str">
            <v xml:space="preserve"> ... </v>
          </cell>
          <cell r="H121" t="str">
            <v xml:space="preserve"> ... </v>
          </cell>
          <cell r="I121" t="str">
            <v xml:space="preserve"> ... </v>
          </cell>
          <cell r="J121">
            <v>16.127951564076689</v>
          </cell>
          <cell r="K121">
            <v>12.349153762649957</v>
          </cell>
          <cell r="L121">
            <v>8.5433395059818693</v>
          </cell>
          <cell r="M121">
            <v>7.4261299069637694</v>
          </cell>
          <cell r="N121">
            <v>6.3015927328581292</v>
          </cell>
          <cell r="O121">
            <v>5.2666187675709182</v>
          </cell>
          <cell r="P121">
            <v>0.52155771905424153</v>
          </cell>
          <cell r="Q121">
            <v>-115.38254157066345</v>
          </cell>
          <cell r="R121">
            <v>-116.49757898390293</v>
          </cell>
          <cell r="S121">
            <v>-117.64146520853042</v>
          </cell>
        </row>
        <row r="122">
          <cell r="B122" t="str">
            <v xml:space="preserve"> Commercial banks (London Club)</v>
          </cell>
          <cell r="E122">
            <v>270.55672584257388</v>
          </cell>
          <cell r="F122">
            <v>184.8303005637496</v>
          </cell>
          <cell r="G122">
            <v>95.485448560582512</v>
          </cell>
          <cell r="H122">
            <v>-7.2912131019327262</v>
          </cell>
          <cell r="I122">
            <v>22.413030660377331</v>
          </cell>
          <cell r="J122">
            <v>0</v>
          </cell>
          <cell r="K122">
            <v>0</v>
          </cell>
          <cell r="L122">
            <v>0</v>
          </cell>
          <cell r="M122">
            <v>0</v>
          </cell>
          <cell r="N122">
            <v>0</v>
          </cell>
          <cell r="O122">
            <v>0</v>
          </cell>
          <cell r="P122">
            <v>0</v>
          </cell>
          <cell r="Q122">
            <v>0</v>
          </cell>
          <cell r="R122">
            <v>0</v>
          </cell>
          <cell r="S122">
            <v>0</v>
          </cell>
        </row>
        <row r="123">
          <cell r="B123" t="str">
            <v xml:space="preserve"> Suppliers (Kinshasa Club)</v>
          </cell>
          <cell r="E123">
            <v>224.9</v>
          </cell>
          <cell r="F123">
            <v>193.49170000000001</v>
          </cell>
          <cell r="G123">
            <v>142.28920248685378</v>
          </cell>
          <cell r="H123">
            <v>201.27814520323997</v>
          </cell>
          <cell r="I123">
            <v>213.77914409204359</v>
          </cell>
          <cell r="J123">
            <v>195.35939718555383</v>
          </cell>
          <cell r="K123">
            <v>163.31726293225015</v>
          </cell>
          <cell r="L123">
            <v>152.19803695101467</v>
          </cell>
          <cell r="M123">
            <v>144.35608495790689</v>
          </cell>
          <cell r="N123">
            <v>137.56695369560447</v>
          </cell>
          <cell r="O123">
            <v>130.63196890909398</v>
          </cell>
          <cell r="P123">
            <v>119.33533940870488</v>
          </cell>
          <cell r="Q123">
            <v>107.48958618004049</v>
          </cell>
          <cell r="R123">
            <v>96.504951500484594</v>
          </cell>
          <cell r="S123">
            <v>88.825671934673437</v>
          </cell>
        </row>
        <row r="124">
          <cell r="B124" t="str">
            <v xml:space="preserve"> World Bank Gécamines Trust</v>
          </cell>
          <cell r="E124" t="str">
            <v xml:space="preserve"> ... </v>
          </cell>
          <cell r="F124" t="str">
            <v xml:space="preserve"> ... </v>
          </cell>
          <cell r="G124" t="str">
            <v xml:space="preserve"> ... </v>
          </cell>
          <cell r="H124" t="str">
            <v xml:space="preserve"> ... </v>
          </cell>
          <cell r="I124" t="str">
            <v xml:space="preserve"> ... </v>
          </cell>
          <cell r="J124">
            <v>81.368407184465454</v>
          </cell>
          <cell r="K124">
            <v>81.368407184465454</v>
          </cell>
          <cell r="L124">
            <v>130.01127457086332</v>
          </cell>
          <cell r="M124">
            <v>163.29802694649217</v>
          </cell>
          <cell r="N124">
            <v>146.73849648254583</v>
          </cell>
          <cell r="O124">
            <v>130.01127457086332</v>
          </cell>
          <cell r="P124">
            <v>111.28572957365817</v>
          </cell>
          <cell r="Q124">
            <v>92.909541759236703</v>
          </cell>
          <cell r="R124">
            <v>73.694896706134415</v>
          </cell>
          <cell r="S124">
            <v>55.24883745515622</v>
          </cell>
        </row>
        <row r="125">
          <cell r="A125" t="str">
            <v>|| ~</v>
          </cell>
          <cell r="B125" t="str">
            <v xml:space="preserve"> Short term</v>
          </cell>
          <cell r="E125" t="str">
            <v xml:space="preserve"> ... </v>
          </cell>
          <cell r="F125" t="str">
            <v xml:space="preserve"> ... </v>
          </cell>
          <cell r="G125" t="str">
            <v xml:space="preserve"> ... </v>
          </cell>
          <cell r="H125" t="str">
            <v xml:space="preserve"> ... </v>
          </cell>
          <cell r="I125" t="str">
            <v xml:space="preserve"> ... </v>
          </cell>
        </row>
        <row r="126">
          <cell r="A126" t="str">
            <v>|| ~</v>
          </cell>
          <cell r="B126" t="str">
            <v xml:space="preserve">   of which: central bank</v>
          </cell>
          <cell r="E126" t="str">
            <v xml:space="preserve"> ... </v>
          </cell>
          <cell r="F126" t="str">
            <v xml:space="preserve"> ... </v>
          </cell>
          <cell r="G126" t="str">
            <v xml:space="preserve"> ... </v>
          </cell>
          <cell r="H126" t="str">
            <v xml:space="preserve"> ... </v>
          </cell>
          <cell r="I126" t="str">
            <v xml:space="preserve"> ... </v>
          </cell>
        </row>
        <row r="127">
          <cell r="B127" t="str">
            <v xml:space="preserve"> Technical arrears</v>
          </cell>
          <cell r="E127" t="str">
            <v xml:space="preserve"> ... </v>
          </cell>
          <cell r="F127" t="str">
            <v xml:space="preserve"> ... </v>
          </cell>
          <cell r="G127" t="str">
            <v xml:space="preserve"> ... </v>
          </cell>
          <cell r="H127" t="str">
            <v xml:space="preserve"> ... </v>
          </cell>
          <cell r="I127" t="str">
            <v xml:space="preserve"> ... </v>
          </cell>
        </row>
        <row r="129">
          <cell r="B129" t="str">
            <v>2. Loan disbursements (NB gap finance unallocated)</v>
          </cell>
        </row>
        <row r="130">
          <cell r="B130" t="str">
            <v>Total</v>
          </cell>
          <cell r="D130">
            <v>290</v>
          </cell>
          <cell r="E130">
            <v>324</v>
          </cell>
          <cell r="F130">
            <v>322.87533049403748</v>
          </cell>
          <cell r="G130">
            <v>435.1952311416415</v>
          </cell>
          <cell r="H130">
            <v>347.90537797269474</v>
          </cell>
          <cell r="I130">
            <v>461.46445623342169</v>
          </cell>
          <cell r="J130">
            <v>165.27285615094348</v>
          </cell>
          <cell r="K130">
            <v>161.87823163957432</v>
          </cell>
          <cell r="L130">
            <v>47.500000000000007</v>
          </cell>
          <cell r="M130">
            <v>10</v>
          </cell>
          <cell r="N130">
            <v>1.117552471160888</v>
          </cell>
          <cell r="O130">
            <v>0</v>
          </cell>
          <cell r="P130">
            <v>0</v>
          </cell>
          <cell r="Q130">
            <v>0</v>
          </cell>
          <cell r="R130">
            <v>0</v>
          </cell>
          <cell r="S130">
            <v>0</v>
          </cell>
        </row>
        <row r="131">
          <cell r="B131" t="str">
            <v xml:space="preserve"> Multilaterals (incl. Fd.)</v>
          </cell>
          <cell r="F131">
            <v>229.13833049403749</v>
          </cell>
          <cell r="G131">
            <v>328.89506739415151</v>
          </cell>
          <cell r="H131">
            <v>211.4151106948807</v>
          </cell>
          <cell r="I131">
            <v>338.71363707286628</v>
          </cell>
          <cell r="J131">
            <v>77.164840801886896</v>
          </cell>
          <cell r="K131">
            <v>84.655887912428767</v>
          </cell>
          <cell r="L131">
            <v>42.260000000000005</v>
          </cell>
          <cell r="M131">
            <v>10</v>
          </cell>
          <cell r="N131">
            <v>0</v>
          </cell>
          <cell r="O131">
            <v>0</v>
          </cell>
          <cell r="P131">
            <v>0</v>
          </cell>
          <cell r="Q131">
            <v>0</v>
          </cell>
          <cell r="R131">
            <v>0</v>
          </cell>
          <cell r="S131">
            <v>0</v>
          </cell>
        </row>
        <row r="132">
          <cell r="B132" t="str">
            <v xml:space="preserve">   Fund</v>
          </cell>
          <cell r="D132">
            <v>158</v>
          </cell>
          <cell r="E132">
            <v>169</v>
          </cell>
          <cell r="F132">
            <v>80.599999999999994</v>
          </cell>
          <cell r="G132">
            <v>128</v>
          </cell>
          <cell r="H132">
            <v>0</v>
          </cell>
          <cell r="I132">
            <v>162.30000000000001</v>
          </cell>
          <cell r="J132">
            <v>0</v>
          </cell>
          <cell r="K132">
            <v>0</v>
          </cell>
          <cell r="L132">
            <v>0</v>
          </cell>
          <cell r="M132">
            <v>0</v>
          </cell>
          <cell r="N132">
            <v>0</v>
          </cell>
          <cell r="O132">
            <v>0</v>
          </cell>
          <cell r="P132">
            <v>0</v>
          </cell>
          <cell r="Q132">
            <v>0</v>
          </cell>
          <cell r="R132">
            <v>0</v>
          </cell>
          <cell r="S132">
            <v>0</v>
          </cell>
        </row>
        <row r="133">
          <cell r="B133" t="str">
            <v xml:space="preserve">   Multilaterals (excl. Fd.)</v>
          </cell>
          <cell r="F133">
            <v>148.5383304940375</v>
          </cell>
          <cell r="G133">
            <v>200.89506739415151</v>
          </cell>
          <cell r="H133">
            <v>211.4151106948807</v>
          </cell>
          <cell r="I133">
            <v>176.41363707286629</v>
          </cell>
          <cell r="J133">
            <v>77.164840801886896</v>
          </cell>
          <cell r="K133">
            <v>84.655887912428767</v>
          </cell>
          <cell r="L133">
            <v>42.260000000000005</v>
          </cell>
          <cell r="M133">
            <v>10</v>
          </cell>
          <cell r="N133">
            <v>0</v>
          </cell>
          <cell r="O133">
            <v>0</v>
          </cell>
          <cell r="P133">
            <v>0</v>
          </cell>
          <cell r="Q133">
            <v>0</v>
          </cell>
          <cell r="R133">
            <v>0</v>
          </cell>
          <cell r="S133">
            <v>0</v>
          </cell>
        </row>
        <row r="134">
          <cell r="B134" t="str">
            <v xml:space="preserve">       World Bank</v>
          </cell>
          <cell r="F134">
            <v>70.159284497444602</v>
          </cell>
          <cell r="G134">
            <v>133.74122014583071</v>
          </cell>
          <cell r="H134">
            <v>92.978748735043695</v>
          </cell>
          <cell r="I134">
            <v>120.0655328444375</v>
          </cell>
          <cell r="J134">
            <v>40.059150943396297</v>
          </cell>
          <cell r="K134">
            <v>56.177079878280715</v>
          </cell>
          <cell r="L134">
            <v>42.260000000000005</v>
          </cell>
          <cell r="M134">
            <v>10</v>
          </cell>
          <cell r="N134">
            <v>0</v>
          </cell>
          <cell r="O134">
            <v>0</v>
          </cell>
          <cell r="P134">
            <v>0</v>
          </cell>
          <cell r="Q134">
            <v>0</v>
          </cell>
          <cell r="R134">
            <v>0</v>
          </cell>
          <cell r="S134">
            <v>0</v>
          </cell>
        </row>
        <row r="135">
          <cell r="B135" t="str">
            <v xml:space="preserve">       Other</v>
          </cell>
          <cell r="F135">
            <v>78.379045996592893</v>
          </cell>
          <cell r="G135">
            <v>67.153847248320801</v>
          </cell>
          <cell r="H135">
            <v>118.436361959837</v>
          </cell>
          <cell r="I135">
            <v>56.348104228428802</v>
          </cell>
          <cell r="J135">
            <v>37.105689858490599</v>
          </cell>
          <cell r="K135">
            <v>28.478808034148045</v>
          </cell>
          <cell r="L135">
            <v>0</v>
          </cell>
          <cell r="M135">
            <v>0</v>
          </cell>
          <cell r="N135">
            <v>0</v>
          </cell>
          <cell r="O135">
            <v>0</v>
          </cell>
          <cell r="P135">
            <v>0</v>
          </cell>
          <cell r="Q135">
            <v>0</v>
          </cell>
          <cell r="R135">
            <v>0</v>
          </cell>
          <cell r="S135">
            <v>0</v>
          </cell>
        </row>
        <row r="136">
          <cell r="B136" t="str">
            <v xml:space="preserve"> Bilateral official</v>
          </cell>
          <cell r="F136">
            <v>86.736999999999995</v>
          </cell>
          <cell r="G136">
            <v>100.40016374749</v>
          </cell>
          <cell r="H136">
            <v>129.08283231144699</v>
          </cell>
          <cell r="I136">
            <v>109.707442658761</v>
          </cell>
          <cell r="J136">
            <v>76.315595518867894</v>
          </cell>
          <cell r="K136">
            <v>47.209423605426267</v>
          </cell>
          <cell r="L136">
            <v>0</v>
          </cell>
          <cell r="M136">
            <v>0</v>
          </cell>
          <cell r="N136">
            <v>1.117552471160888</v>
          </cell>
          <cell r="O136">
            <v>0</v>
          </cell>
          <cell r="P136">
            <v>0</v>
          </cell>
          <cell r="Q136">
            <v>0</v>
          </cell>
          <cell r="R136">
            <v>0</v>
          </cell>
          <cell r="S136">
            <v>0</v>
          </cell>
        </row>
        <row r="137">
          <cell r="B137" t="str">
            <v xml:space="preserve">   Paris Club</v>
          </cell>
          <cell r="F137">
            <v>86.736999999999995</v>
          </cell>
          <cell r="G137">
            <v>100.40016374749</v>
          </cell>
          <cell r="H137">
            <v>129.08283231144699</v>
          </cell>
          <cell r="I137">
            <v>109.707442658761</v>
          </cell>
          <cell r="J137">
            <v>76.315595518867894</v>
          </cell>
          <cell r="K137">
            <v>47.209423605426267</v>
          </cell>
          <cell r="L137">
            <v>0</v>
          </cell>
          <cell r="M137">
            <v>0</v>
          </cell>
          <cell r="N137">
            <v>1.117552471160888</v>
          </cell>
          <cell r="O137">
            <v>0</v>
          </cell>
          <cell r="P137">
            <v>0</v>
          </cell>
          <cell r="Q137">
            <v>0</v>
          </cell>
          <cell r="R137">
            <v>0</v>
          </cell>
          <cell r="S137">
            <v>0</v>
          </cell>
        </row>
        <row r="138">
          <cell r="A138" t="str">
            <v>|| ~</v>
          </cell>
          <cell r="B138" t="str">
            <v xml:space="preserve">      Pre-cutoff date</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row>
        <row r="139">
          <cell r="A139" t="str">
            <v>|| ~</v>
          </cell>
          <cell r="B139" t="str">
            <v xml:space="preserve">      Post-cutoff date</v>
          </cell>
          <cell r="F139">
            <v>86.736999999999995</v>
          </cell>
          <cell r="G139">
            <v>100.40016374749</v>
          </cell>
          <cell r="H139">
            <v>129.08283231144699</v>
          </cell>
          <cell r="I139">
            <v>109.707442658761</v>
          </cell>
          <cell r="J139">
            <v>76.315595518867894</v>
          </cell>
          <cell r="K139">
            <v>47.209423605426267</v>
          </cell>
          <cell r="L139">
            <v>0</v>
          </cell>
          <cell r="M139">
            <v>0</v>
          </cell>
          <cell r="N139">
            <v>1.117552471160888</v>
          </cell>
          <cell r="O139">
            <v>0</v>
          </cell>
          <cell r="P139">
            <v>0</v>
          </cell>
          <cell r="Q139">
            <v>0</v>
          </cell>
          <cell r="R139">
            <v>0</v>
          </cell>
          <cell r="S139">
            <v>0</v>
          </cell>
        </row>
        <row r="140">
          <cell r="B140" t="str">
            <v xml:space="preserve">    Other</v>
          </cell>
          <cell r="F140" t="str">
            <v xml:space="preserve"> . . . </v>
          </cell>
          <cell r="G140" t="str">
            <v xml:space="preserve"> . . . </v>
          </cell>
          <cell r="H140" t="str">
            <v xml:space="preserve"> . . . </v>
          </cell>
          <cell r="I140" t="str">
            <v xml:space="preserve"> . . . </v>
          </cell>
          <cell r="J140" t="str">
            <v xml:space="preserve"> . . . </v>
          </cell>
          <cell r="K140" t="str">
            <v xml:space="preserve"> . . . </v>
          </cell>
          <cell r="L140" t="str">
            <v xml:space="preserve"> . . . </v>
          </cell>
          <cell r="M140" t="str">
            <v xml:space="preserve"> . . . </v>
          </cell>
          <cell r="N140" t="str">
            <v xml:space="preserve"> . . . </v>
          </cell>
          <cell r="O140" t="str">
            <v xml:space="preserve"> . . . </v>
          </cell>
          <cell r="P140" t="str">
            <v xml:space="preserve"> . . . </v>
          </cell>
          <cell r="Q140" t="str">
            <v xml:space="preserve"> . . . </v>
          </cell>
          <cell r="R140" t="str">
            <v xml:space="preserve"> . . . </v>
          </cell>
          <cell r="S140" t="str">
            <v xml:space="preserve"> . . . </v>
          </cell>
        </row>
        <row r="141">
          <cell r="B141" t="str">
            <v xml:space="preserve"> Commercial banks (London Club)</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row>
        <row r="142">
          <cell r="B142" t="str">
            <v xml:space="preserve"> Suppliers (Kinshasa Club)</v>
          </cell>
          <cell r="F142">
            <v>7</v>
          </cell>
          <cell r="G142">
            <v>0</v>
          </cell>
          <cell r="H142">
            <v>0</v>
          </cell>
          <cell r="I142">
            <v>0</v>
          </cell>
          <cell r="J142">
            <v>0</v>
          </cell>
          <cell r="K142">
            <v>0</v>
          </cell>
          <cell r="L142">
            <v>0</v>
          </cell>
          <cell r="M142">
            <v>0</v>
          </cell>
          <cell r="N142">
            <v>0</v>
          </cell>
          <cell r="O142">
            <v>0</v>
          </cell>
          <cell r="P142">
            <v>0</v>
          </cell>
          <cell r="Q142">
            <v>0</v>
          </cell>
          <cell r="R142">
            <v>0</v>
          </cell>
          <cell r="S142">
            <v>0</v>
          </cell>
        </row>
        <row r="143">
          <cell r="B143" t="str">
            <v xml:space="preserve"> World Bank Gecamines Trust</v>
          </cell>
          <cell r="F143">
            <v>0</v>
          </cell>
          <cell r="G143">
            <v>5.9</v>
          </cell>
          <cell r="H143">
            <v>7.4074349663670498</v>
          </cell>
          <cell r="I143">
            <v>13.0433765017944</v>
          </cell>
          <cell r="J143">
            <v>11.792419830188701</v>
          </cell>
          <cell r="K143">
            <v>30.012920121719283</v>
          </cell>
          <cell r="L143">
            <v>5.24</v>
          </cell>
          <cell r="M143">
            <v>0</v>
          </cell>
          <cell r="N143">
            <v>0</v>
          </cell>
          <cell r="O143">
            <v>0</v>
          </cell>
          <cell r="P143">
            <v>0</v>
          </cell>
          <cell r="Q143">
            <v>0</v>
          </cell>
          <cell r="R143">
            <v>0</v>
          </cell>
          <cell r="S143">
            <v>0</v>
          </cell>
        </row>
        <row r="144">
          <cell r="A144" t="str">
            <v>|| ~</v>
          </cell>
          <cell r="B144" t="str">
            <v xml:space="preserve"> Short term</v>
          </cell>
          <cell r="P144" t="str">
            <v xml:space="preserve"> </v>
          </cell>
          <cell r="Q144">
            <v>0</v>
          </cell>
          <cell r="R144">
            <v>0</v>
          </cell>
          <cell r="S144">
            <v>0</v>
          </cell>
        </row>
        <row r="145">
          <cell r="A145" t="str">
            <v>|| ~</v>
          </cell>
          <cell r="B145" t="str">
            <v xml:space="preserve">   of which: central bank</v>
          </cell>
          <cell r="Q145">
            <v>0</v>
          </cell>
          <cell r="R145">
            <v>0</v>
          </cell>
          <cell r="S145">
            <v>0</v>
          </cell>
        </row>
        <row r="146">
          <cell r="B146" t="str">
            <v xml:space="preserve"> Financing gap</v>
          </cell>
          <cell r="P146">
            <v>0</v>
          </cell>
          <cell r="Q146">
            <v>0</v>
          </cell>
          <cell r="R146">
            <v>0</v>
          </cell>
          <cell r="S146">
            <v>0</v>
          </cell>
        </row>
        <row r="148">
          <cell r="B148" t="str">
            <v>3. Stock of new debt (post-1996)</v>
          </cell>
        </row>
        <row r="149">
          <cell r="B149" t="str">
            <v>Total</v>
          </cell>
          <cell r="P149">
            <v>3895.0973574408899</v>
          </cell>
          <cell r="Q149">
            <v>3824.0329768574229</v>
          </cell>
          <cell r="R149">
            <v>3670.5429808652393</v>
          </cell>
          <cell r="S149">
            <v>3539.7026842629903</v>
          </cell>
        </row>
        <row r="150">
          <cell r="B150" t="str">
            <v xml:space="preserve"> Multilaterals (incl. Fd.)</v>
          </cell>
          <cell r="P150">
            <v>3895.0973574408899</v>
          </cell>
          <cell r="Q150">
            <v>3824.0329768574229</v>
          </cell>
          <cell r="R150">
            <v>3670.5429808652393</v>
          </cell>
          <cell r="S150">
            <v>3539.7026842629903</v>
          </cell>
        </row>
        <row r="151">
          <cell r="B151" t="str">
            <v xml:space="preserve">   Fund</v>
          </cell>
          <cell r="P151">
            <v>0</v>
          </cell>
          <cell r="Q151">
            <v>0</v>
          </cell>
          <cell r="R151">
            <v>0</v>
          </cell>
          <cell r="S151">
            <v>0</v>
          </cell>
        </row>
        <row r="152">
          <cell r="B152" t="str">
            <v xml:space="preserve">   Multilaterals (excl. Fd.)</v>
          </cell>
          <cell r="P152">
            <v>0</v>
          </cell>
          <cell r="Q152">
            <v>0</v>
          </cell>
          <cell r="R152">
            <v>0</v>
          </cell>
          <cell r="S152">
            <v>0</v>
          </cell>
        </row>
        <row r="153">
          <cell r="B153" t="str">
            <v xml:space="preserve">       World Bank</v>
          </cell>
          <cell r="P153">
            <v>0</v>
          </cell>
          <cell r="Q153">
            <v>0</v>
          </cell>
          <cell r="R153">
            <v>0</v>
          </cell>
          <cell r="S153">
            <v>0</v>
          </cell>
        </row>
        <row r="154">
          <cell r="B154" t="str">
            <v xml:space="preserve">       Other</v>
          </cell>
          <cell r="P154">
            <v>0</v>
          </cell>
          <cell r="Q154">
            <v>0</v>
          </cell>
          <cell r="R154">
            <v>0</v>
          </cell>
          <cell r="S154">
            <v>0</v>
          </cell>
        </row>
        <row r="155">
          <cell r="B155" t="str">
            <v xml:space="preserve"> Bilateral official</v>
          </cell>
          <cell r="P155">
            <v>0</v>
          </cell>
          <cell r="Q155">
            <v>0</v>
          </cell>
          <cell r="R155">
            <v>0</v>
          </cell>
          <cell r="S155">
            <v>0</v>
          </cell>
        </row>
        <row r="156">
          <cell r="B156" t="str">
            <v xml:space="preserve">   Paris Club</v>
          </cell>
          <cell r="P156">
            <v>0</v>
          </cell>
          <cell r="Q156">
            <v>0</v>
          </cell>
          <cell r="R156">
            <v>0</v>
          </cell>
          <cell r="S156">
            <v>0</v>
          </cell>
        </row>
        <row r="157">
          <cell r="B157" t="str">
            <v xml:space="preserve">      Pre-cutoff date</v>
          </cell>
          <cell r="P157">
            <v>0</v>
          </cell>
          <cell r="Q157">
            <v>0</v>
          </cell>
          <cell r="R157">
            <v>0</v>
          </cell>
          <cell r="S157">
            <v>0</v>
          </cell>
        </row>
        <row r="158">
          <cell r="B158" t="str">
            <v xml:space="preserve">      Post-cutoff date</v>
          </cell>
          <cell r="P158">
            <v>0</v>
          </cell>
          <cell r="Q158">
            <v>0</v>
          </cell>
          <cell r="R158">
            <v>0</v>
          </cell>
          <cell r="S158">
            <v>0</v>
          </cell>
        </row>
        <row r="159">
          <cell r="B159" t="str">
            <v xml:space="preserve">    Other</v>
          </cell>
        </row>
        <row r="160">
          <cell r="B160" t="str">
            <v xml:space="preserve"> Commercial banks (London Club)</v>
          </cell>
          <cell r="P160">
            <v>0</v>
          </cell>
          <cell r="Q160">
            <v>0</v>
          </cell>
          <cell r="R160">
            <v>0</v>
          </cell>
          <cell r="S160">
            <v>0</v>
          </cell>
        </row>
        <row r="161">
          <cell r="B161" t="str">
            <v xml:space="preserve"> Suppliers (Kinshasa Club)</v>
          </cell>
          <cell r="P161">
            <v>0</v>
          </cell>
          <cell r="Q161">
            <v>0</v>
          </cell>
          <cell r="R161">
            <v>0</v>
          </cell>
          <cell r="S161">
            <v>0</v>
          </cell>
        </row>
        <row r="162">
          <cell r="B162" t="str">
            <v xml:space="preserve"> World Bank Gecamines Trust</v>
          </cell>
          <cell r="P162">
            <v>0</v>
          </cell>
          <cell r="Q162">
            <v>0</v>
          </cell>
          <cell r="R162">
            <v>0</v>
          </cell>
          <cell r="S162">
            <v>0</v>
          </cell>
        </row>
        <row r="163">
          <cell r="A163" t="str">
            <v>|| ~</v>
          </cell>
          <cell r="B163" t="str">
            <v xml:space="preserve"> Short term</v>
          </cell>
          <cell r="P163">
            <v>0</v>
          </cell>
          <cell r="Q163">
            <v>0</v>
          </cell>
          <cell r="R163">
            <v>0</v>
          </cell>
          <cell r="S163">
            <v>0</v>
          </cell>
        </row>
        <row r="164">
          <cell r="A164" t="str">
            <v>|| ~</v>
          </cell>
          <cell r="B164" t="str">
            <v xml:space="preserve">   of which: central bank</v>
          </cell>
          <cell r="P164">
            <v>0</v>
          </cell>
          <cell r="Q164">
            <v>0</v>
          </cell>
          <cell r="R164">
            <v>0</v>
          </cell>
          <cell r="S164">
            <v>0</v>
          </cell>
        </row>
        <row r="165">
          <cell r="B165" t="str">
            <v xml:space="preserve"> Financing gap</v>
          </cell>
          <cell r="P165">
            <v>0</v>
          </cell>
          <cell r="Q165">
            <v>0</v>
          </cell>
          <cell r="R165">
            <v>0</v>
          </cell>
          <cell r="S165">
            <v>0</v>
          </cell>
        </row>
        <row r="166">
          <cell r="B166" t="str">
            <v xml:space="preserve">   Fund drawings</v>
          </cell>
          <cell r="R166">
            <v>0</v>
          </cell>
          <cell r="S166">
            <v>0</v>
          </cell>
        </row>
        <row r="167">
          <cell r="B167" t="str">
            <v xml:space="preserve">   Mutilateral creditors</v>
          </cell>
          <cell r="R167">
            <v>0</v>
          </cell>
          <cell r="S167">
            <v>0</v>
          </cell>
        </row>
        <row r="168">
          <cell r="B168" t="str">
            <v xml:space="preserve">   Bilateral creditors</v>
          </cell>
          <cell r="R168">
            <v>0</v>
          </cell>
          <cell r="S168">
            <v>0</v>
          </cell>
        </row>
        <row r="170">
          <cell r="B170" t="str">
            <v>4. Total stock of debt</v>
          </cell>
          <cell r="O170">
            <v>9597.6427310739564</v>
          </cell>
          <cell r="P170">
            <v>8625.4940847952712</v>
          </cell>
          <cell r="Q170">
            <v>8798.4937925730846</v>
          </cell>
          <cell r="R170">
            <v>9037.4918371610584</v>
          </cell>
          <cell r="S170">
            <v>9010.2272992877897</v>
          </cell>
        </row>
        <row r="171">
          <cell r="B171" t="str">
            <v>Total</v>
          </cell>
          <cell r="D171">
            <v>5704.7765300000001</v>
          </cell>
          <cell r="E171">
            <v>5733.1063569999997</v>
          </cell>
          <cell r="F171">
            <v>5604.1908407618412</v>
          </cell>
          <cell r="G171">
            <v>3299.8628418157246</v>
          </cell>
          <cell r="H171">
            <v>3502.861996014652</v>
          </cell>
          <cell r="I171">
            <v>7171.5581812967548</v>
          </cell>
          <cell r="J171">
            <v>7515.0562727100532</v>
          </cell>
          <cell r="K171">
            <v>8099.2888089298822</v>
          </cell>
          <cell r="L171">
            <v>8928.0946481996252</v>
          </cell>
          <cell r="M171">
            <v>9258.0705590653088</v>
          </cell>
          <cell r="N171">
            <v>9437.3045101883235</v>
          </cell>
          <cell r="O171">
            <v>9962.9413400739559</v>
          </cell>
          <cell r="P171">
            <v>8979.9516937952703</v>
          </cell>
          <cell r="Q171">
            <v>9173.341401573085</v>
          </cell>
          <cell r="R171">
            <v>9422.0284881610587</v>
          </cell>
          <cell r="S171">
            <v>9406.8338572877892</v>
          </cell>
        </row>
        <row r="172">
          <cell r="B172" t="str">
            <v xml:space="preserve"> Multilaterals (incl. Fd.)</v>
          </cell>
          <cell r="F172">
            <v>1459.2459033517698</v>
          </cell>
          <cell r="G172">
            <v>1526.0833597692863</v>
          </cell>
          <cell r="H172">
            <v>1535.4918540810859</v>
          </cell>
          <cell r="I172">
            <v>1795.1992271991237</v>
          </cell>
          <cell r="J172">
            <v>1745.686986868935</v>
          </cell>
          <cell r="K172">
            <v>1799.1778747813637</v>
          </cell>
          <cell r="L172">
            <v>1827.1301017813639</v>
          </cell>
          <cell r="M172">
            <v>1836.0422677813638</v>
          </cell>
          <cell r="N172">
            <v>1841.0856037813637</v>
          </cell>
          <cell r="O172">
            <v>1840.5214837813637</v>
          </cell>
          <cell r="P172">
            <v>1829.6804837813638</v>
          </cell>
          <cell r="Q172">
            <v>1850.0704837813637</v>
          </cell>
          <cell r="R172">
            <v>1859.7595257813637</v>
          </cell>
          <cell r="S172">
            <v>1871.8294327813637</v>
          </cell>
        </row>
        <row r="173">
          <cell r="B173" t="str">
            <v xml:space="preserve">   Fund</v>
          </cell>
          <cell r="D173">
            <v>688.7</v>
          </cell>
          <cell r="E173">
            <v>735.10551300000009</v>
          </cell>
          <cell r="F173">
            <v>699.67540000000008</v>
          </cell>
          <cell r="G173">
            <v>681.26</v>
          </cell>
          <cell r="H173">
            <v>584.06736999999998</v>
          </cell>
          <cell r="I173">
            <v>478.18760000000015</v>
          </cell>
          <cell r="J173">
            <v>366.28000000000003</v>
          </cell>
          <cell r="K173">
            <v>341.31499999999994</v>
          </cell>
          <cell r="L173">
            <v>349.90722700000003</v>
          </cell>
          <cell r="M173">
            <v>360.81939299999999</v>
          </cell>
          <cell r="N173">
            <v>365.862729</v>
          </cell>
          <cell r="O173">
            <v>365.298609</v>
          </cell>
          <cell r="P173">
            <v>354.45760899999999</v>
          </cell>
          <cell r="Q173">
            <v>374.84760899999998</v>
          </cell>
          <cell r="R173">
            <v>384.53665100000001</v>
          </cell>
          <cell r="S173">
            <v>396.60655800000001</v>
          </cell>
        </row>
        <row r="174">
          <cell r="B174" t="str">
            <v xml:space="preserve">   Multilaterals (excl. Fd.)</v>
          </cell>
          <cell r="F174">
            <v>759.57050335176973</v>
          </cell>
          <cell r="G174">
            <v>844.82335976928618</v>
          </cell>
          <cell r="H174">
            <v>951.42448408108601</v>
          </cell>
          <cell r="I174">
            <v>1317.0116271991235</v>
          </cell>
          <cell r="J174">
            <v>1379.4069868689351</v>
          </cell>
          <cell r="K174">
            <v>1457.8628747813639</v>
          </cell>
          <cell r="L174">
            <v>1477.2228747813638</v>
          </cell>
          <cell r="M174">
            <v>1475.2228747813638</v>
          </cell>
          <cell r="N174">
            <v>1475.2228747813638</v>
          </cell>
          <cell r="O174">
            <v>1475.2228747813638</v>
          </cell>
          <cell r="P174">
            <v>1475.2228747813638</v>
          </cell>
          <cell r="Q174">
            <v>1475.2228747813638</v>
          </cell>
          <cell r="R174">
            <v>1475.2228747813638</v>
          </cell>
          <cell r="S174">
            <v>1475.2228747813638</v>
          </cell>
        </row>
        <row r="175">
          <cell r="B175" t="str">
            <v xml:space="preserve">       World Bank</v>
          </cell>
          <cell r="F175">
            <v>423.10742315238713</v>
          </cell>
          <cell r="G175">
            <v>555.75475687103597</v>
          </cell>
          <cell r="H175">
            <v>615.33544749823818</v>
          </cell>
          <cell r="I175">
            <v>733.83570000000236</v>
          </cell>
          <cell r="J175">
            <v>771.91961240495084</v>
          </cell>
          <cell r="K175">
            <v>831.42162027486017</v>
          </cell>
          <cell r="L175">
            <v>858.7524042654818</v>
          </cell>
          <cell r="M175">
            <v>864.17864425666983</v>
          </cell>
          <cell r="N175">
            <v>870.946821410138</v>
          </cell>
          <cell r="O175">
            <v>877.45331379063782</v>
          </cell>
          <cell r="P175">
            <v>0</v>
          </cell>
          <cell r="Q175">
            <v>0</v>
          </cell>
          <cell r="R175">
            <v>0</v>
          </cell>
          <cell r="S175">
            <v>0</v>
          </cell>
        </row>
        <row r="176">
          <cell r="B176" t="str">
            <v xml:space="preserve">       Other</v>
          </cell>
          <cell r="F176">
            <v>336.4630801993826</v>
          </cell>
          <cell r="G176">
            <v>289.06860289825022</v>
          </cell>
          <cell r="H176">
            <v>336.08903658284783</v>
          </cell>
          <cell r="I176">
            <v>583.17592719912113</v>
          </cell>
          <cell r="J176">
            <v>607.48737446398422</v>
          </cell>
          <cell r="K176">
            <v>626.4412545065037</v>
          </cell>
          <cell r="L176">
            <v>618.47047051588197</v>
          </cell>
          <cell r="M176">
            <v>611.04423052469394</v>
          </cell>
          <cell r="N176">
            <v>604.27605337122577</v>
          </cell>
          <cell r="O176">
            <v>597.76956099072595</v>
          </cell>
          <cell r="P176">
            <v>1595.632823365786</v>
          </cell>
          <cell r="Q176">
            <v>1665.5389831310508</v>
          </cell>
          <cell r="R176">
            <v>1748.1442930382493</v>
          </cell>
          <cell r="S176">
            <v>1819.5076871097092</v>
          </cell>
        </row>
        <row r="177">
          <cell r="B177" t="str">
            <v xml:space="preserve"> Bilateral official</v>
          </cell>
          <cell r="E177">
            <v>3331.1</v>
          </cell>
          <cell r="F177">
            <v>3643</v>
          </cell>
          <cell r="G177">
            <v>1358.9796004680472</v>
          </cell>
          <cell r="H177">
            <v>1453.7638403804713</v>
          </cell>
          <cell r="I177">
            <v>4624.2314482254824</v>
          </cell>
          <cell r="J177">
            <v>4772.738702062351</v>
          </cell>
          <cell r="K177">
            <v>5205.0093400304004</v>
          </cell>
          <cell r="L177">
            <v>5721.5822398163937</v>
          </cell>
          <cell r="M177">
            <v>5840.5278204042825</v>
          </cell>
          <cell r="N177">
            <v>5846.0001836996298</v>
          </cell>
          <cell r="O177">
            <v>6126.4638703424362</v>
          </cell>
          <cell r="P177">
            <v>6606.223922114048</v>
          </cell>
          <cell r="Q177">
            <v>6709.1746146750429</v>
          </cell>
          <cell r="R177">
            <v>7000.2830039578694</v>
          </cell>
          <cell r="S177">
            <v>6950.7189984059341</v>
          </cell>
        </row>
        <row r="178">
          <cell r="B178" t="str">
            <v xml:space="preserve">   Paris Club</v>
          </cell>
          <cell r="F178">
            <v>3643</v>
          </cell>
          <cell r="G178">
            <v>1358.9796004680472</v>
          </cell>
          <cell r="H178">
            <v>1453.7638403804713</v>
          </cell>
          <cell r="I178">
            <v>4624.2314482254824</v>
          </cell>
          <cell r="J178">
            <v>4747.0864437040473</v>
          </cell>
          <cell r="K178">
            <v>5179.0720272924918</v>
          </cell>
          <cell r="L178">
            <v>5695.3964130878439</v>
          </cell>
          <cell r="M178">
            <v>5814.1199840759282</v>
          </cell>
          <cell r="N178">
            <v>5819.3897909858779</v>
          </cell>
          <cell r="O178">
            <v>6099.7084494297269</v>
          </cell>
          <cell r="P178">
            <v>6599.520166898471</v>
          </cell>
          <cell r="Q178">
            <v>6701.985440386532</v>
          </cell>
          <cell r="R178">
            <v>6890.270713950993</v>
          </cell>
          <cell r="S178">
            <v>6837.8895584404472</v>
          </cell>
        </row>
        <row r="179">
          <cell r="B179" t="str">
            <v xml:space="preserve">      Pre-cutoff date</v>
          </cell>
        </row>
        <row r="180">
          <cell r="B180" t="str">
            <v xml:space="preserve">      Post-cutoff date</v>
          </cell>
        </row>
        <row r="181">
          <cell r="B181" t="str">
            <v xml:space="preserve">    Other</v>
          </cell>
          <cell r="F181">
            <v>0</v>
          </cell>
          <cell r="G181">
            <v>0</v>
          </cell>
          <cell r="H181">
            <v>0</v>
          </cell>
          <cell r="I181">
            <v>0</v>
          </cell>
          <cell r="J181">
            <v>25.652258358304032</v>
          </cell>
          <cell r="K181">
            <v>25.937312737908755</v>
          </cell>
          <cell r="L181">
            <v>26.185826728549394</v>
          </cell>
          <cell r="M181">
            <v>26.407836328354271</v>
          </cell>
          <cell r="N181">
            <v>26.610392713752184</v>
          </cell>
          <cell r="O181">
            <v>26.755420912709628</v>
          </cell>
          <cell r="P181">
            <v>6.7037552155771909</v>
          </cell>
          <cell r="Q181">
            <v>7.1891742885112739</v>
          </cell>
          <cell r="R181">
            <v>110.01229000687601</v>
          </cell>
          <cell r="S181">
            <v>112.82943996548653</v>
          </cell>
        </row>
        <row r="182">
          <cell r="B182" t="str">
            <v xml:space="preserve"> Commercial banks (London Club)</v>
          </cell>
          <cell r="E182">
            <v>353.4167258425739</v>
          </cell>
          <cell r="F182">
            <v>308.45323741007195</v>
          </cell>
          <cell r="G182">
            <v>272.5106790915371</v>
          </cell>
          <cell r="H182">
            <v>312.32815634985513</v>
          </cell>
          <cell r="I182">
            <v>538.34836178010494</v>
          </cell>
          <cell r="J182">
            <v>704.60177907928846</v>
          </cell>
          <cell r="K182">
            <v>801.58654936183245</v>
          </cell>
          <cell r="L182">
            <v>1029.8625025762167</v>
          </cell>
          <cell r="M182">
            <v>1204.1752564564642</v>
          </cell>
          <cell r="N182">
            <v>1346.0848582944766</v>
          </cell>
          <cell r="O182">
            <v>1566.0219520618398</v>
          </cell>
          <cell r="P182">
            <v>25.883171070931851</v>
          </cell>
          <cell r="Q182">
            <v>27.585677012205117</v>
          </cell>
          <cell r="R182">
            <v>26.434199057817462</v>
          </cell>
          <cell r="S182">
            <v>27.118118013143544</v>
          </cell>
        </row>
        <row r="183">
          <cell r="B183" t="str">
            <v xml:space="preserve"> Suppliers (Kinshasa Club)</v>
          </cell>
          <cell r="E183">
            <v>224.9</v>
          </cell>
          <cell r="F183">
            <v>193.49170000000001</v>
          </cell>
          <cell r="G183">
            <v>142.28920248685378</v>
          </cell>
          <cell r="H183">
            <v>201.27814520323997</v>
          </cell>
          <cell r="I183">
            <v>213.77914409204359</v>
          </cell>
          <cell r="J183">
            <v>195.35939718555383</v>
          </cell>
          <cell r="K183">
            <v>181.10728515187358</v>
          </cell>
          <cell r="L183">
            <v>179.7178221932993</v>
          </cell>
          <cell r="M183">
            <v>183.0694509903536</v>
          </cell>
          <cell r="N183">
            <v>185.98905682126141</v>
          </cell>
          <cell r="O183">
            <v>188.49408934870814</v>
          </cell>
          <cell r="P183">
            <v>274.4297635605007</v>
          </cell>
          <cell r="Q183">
            <v>288.81210688114163</v>
          </cell>
          <cell r="R183">
            <v>284.41266401648528</v>
          </cell>
          <cell r="S183">
            <v>286.59814351558691</v>
          </cell>
        </row>
        <row r="184">
          <cell r="B184" t="str">
            <v xml:space="preserve"> World Bank Gecamines Trust</v>
          </cell>
          <cell r="E184">
            <v>0</v>
          </cell>
          <cell r="F184">
            <v>0</v>
          </cell>
          <cell r="G184">
            <v>0</v>
          </cell>
          <cell r="H184">
            <v>0</v>
          </cell>
          <cell r="I184">
            <v>0</v>
          </cell>
          <cell r="J184">
            <v>96.669407513925677</v>
          </cell>
          <cell r="K184">
            <v>112.40775960441232</v>
          </cell>
          <cell r="L184">
            <v>169.80198183235274</v>
          </cell>
          <cell r="M184">
            <v>194.25576343284396</v>
          </cell>
          <cell r="N184">
            <v>218.14480759159187</v>
          </cell>
          <cell r="O184">
            <v>241.43994453960752</v>
          </cell>
          <cell r="P184">
            <v>243.73435326842838</v>
          </cell>
          <cell r="Q184">
            <v>297.69851922333237</v>
          </cell>
          <cell r="R184">
            <v>251.13909534752375</v>
          </cell>
          <cell r="S184">
            <v>270.56916457176214</v>
          </cell>
        </row>
        <row r="185">
          <cell r="B185" t="str">
            <v xml:space="preserve"> Short term</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B186" t="str">
            <v xml:space="preserve">   of which: central bank</v>
          </cell>
        </row>
        <row r="187">
          <cell r="B187" t="str">
            <v xml:space="preserve"> Financing gap</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9">
          <cell r="B189" t="str">
            <v>5. Total stock of arrears</v>
          </cell>
        </row>
        <row r="190">
          <cell r="B190" t="str">
            <v>Total</v>
          </cell>
          <cell r="D190">
            <v>55</v>
          </cell>
          <cell r="E190">
            <v>198.16</v>
          </cell>
          <cell r="F190">
            <v>296.6941854292217</v>
          </cell>
          <cell r="G190">
            <v>414.19410093581371</v>
          </cell>
          <cell r="H190">
            <v>959.84007203102942</v>
          </cell>
          <cell r="I190">
            <v>548.88182873046264</v>
          </cell>
          <cell r="J190">
            <v>1112.0472447992674</v>
          </cell>
          <cell r="K190">
            <v>2027.0373631040325</v>
          </cell>
          <cell r="L190">
            <v>3187.1434693179549</v>
          </cell>
          <cell r="M190">
            <v>4194.0212773821186</v>
          </cell>
          <cell r="N190">
            <v>5087.6218640599345</v>
          </cell>
          <cell r="O190">
            <v>6088.7418612672482</v>
          </cell>
          <cell r="P190">
            <v>4010.4869785938995</v>
          </cell>
          <cell r="Q190">
            <v>5482.8644630983508</v>
          </cell>
          <cell r="R190">
            <v>6802.5705670851967</v>
          </cell>
          <cell r="S190">
            <v>8663.3563391342304</v>
          </cell>
        </row>
        <row r="191">
          <cell r="B191" t="str">
            <v xml:space="preserve"> Multilaterals (incl. Fd.)</v>
          </cell>
          <cell r="E191">
            <v>0</v>
          </cell>
          <cell r="F191">
            <v>0</v>
          </cell>
          <cell r="G191">
            <v>10.873865271037795</v>
          </cell>
          <cell r="H191">
            <v>113.39817143570026</v>
          </cell>
          <cell r="I191">
            <v>11.338555168332277</v>
          </cell>
          <cell r="J191">
            <v>56.72512123104805</v>
          </cell>
          <cell r="K191">
            <v>153.57232283831573</v>
          </cell>
          <cell r="L191">
            <v>253.34372204290338</v>
          </cell>
          <cell r="M191">
            <v>381.94081449721671</v>
          </cell>
          <cell r="N191">
            <v>510.99330677066655</v>
          </cell>
          <cell r="O191">
            <v>615.75880970452647</v>
          </cell>
          <cell r="P191">
            <v>857.39350000000002</v>
          </cell>
          <cell r="Q191">
            <v>820.6635</v>
          </cell>
          <cell r="R191">
            <v>1085.662542</v>
          </cell>
          <cell r="S191">
            <v>1456.371449</v>
          </cell>
        </row>
        <row r="192">
          <cell r="B192" t="str">
            <v xml:space="preserve">   Fund</v>
          </cell>
          <cell r="D192">
            <v>0.25</v>
          </cell>
          <cell r="E192">
            <v>0</v>
          </cell>
          <cell r="F192">
            <v>0</v>
          </cell>
          <cell r="G192">
            <v>0</v>
          </cell>
          <cell r="H192">
            <v>100.19</v>
          </cell>
          <cell r="I192">
            <v>0</v>
          </cell>
          <cell r="J192">
            <v>27.934500000000014</v>
          </cell>
          <cell r="K192">
            <v>81.894500000000008</v>
          </cell>
          <cell r="L192">
            <v>129.26650000000001</v>
          </cell>
          <cell r="M192">
            <v>197.86450000000002</v>
          </cell>
          <cell r="N192">
            <v>258.19450000000001</v>
          </cell>
          <cell r="O192">
            <v>286.73450000000003</v>
          </cell>
          <cell r="P192">
            <v>296.26350000000002</v>
          </cell>
          <cell r="Q192">
            <v>331.20350000000002</v>
          </cell>
          <cell r="R192">
            <v>358.35254200000003</v>
          </cell>
          <cell r="S192">
            <v>379.15144900000001</v>
          </cell>
        </row>
        <row r="193">
          <cell r="B193" t="str">
            <v xml:space="preserve">   Multilaterals (excl. Fd.)</v>
          </cell>
          <cell r="F193">
            <v>0</v>
          </cell>
          <cell r="G193">
            <v>10.873865271037795</v>
          </cell>
          <cell r="H193">
            <v>13.208171435700265</v>
          </cell>
          <cell r="I193">
            <v>11.338555168332277</v>
          </cell>
          <cell r="J193">
            <v>28.790621231048032</v>
          </cell>
          <cell r="K193">
            <v>71.67782283831572</v>
          </cell>
          <cell r="L193">
            <v>124.07722204290337</v>
          </cell>
          <cell r="M193">
            <v>184.07631449721669</v>
          </cell>
          <cell r="N193">
            <v>252.79880677066654</v>
          </cell>
          <cell r="O193">
            <v>329.02430970452644</v>
          </cell>
          <cell r="P193">
            <v>561.13</v>
          </cell>
          <cell r="Q193">
            <v>489.46</v>
          </cell>
          <cell r="R193">
            <v>727.31000000000006</v>
          </cell>
          <cell r="S193">
            <v>1077.22</v>
          </cell>
        </row>
        <row r="194">
          <cell r="B194" t="str">
            <v xml:space="preserve">       World Bank</v>
          </cell>
          <cell r="F194">
            <v>0</v>
          </cell>
          <cell r="G194">
            <v>0</v>
          </cell>
          <cell r="H194">
            <v>0</v>
          </cell>
          <cell r="I194">
            <v>0</v>
          </cell>
          <cell r="J194">
            <v>0</v>
          </cell>
          <cell r="K194">
            <v>10.624927991628649</v>
          </cell>
          <cell r="L194">
            <v>23.595711982250215</v>
          </cell>
          <cell r="M194">
            <v>39.221951973438266</v>
          </cell>
          <cell r="N194">
            <v>51.256595147252078</v>
          </cell>
          <cell r="O194">
            <v>63.920193792581557</v>
          </cell>
          <cell r="P194">
            <v>0</v>
          </cell>
          <cell r="Q194">
            <v>0</v>
          </cell>
          <cell r="R194">
            <v>0</v>
          </cell>
          <cell r="S194">
            <v>0</v>
          </cell>
        </row>
        <row r="195">
          <cell r="B195" t="str">
            <v xml:space="preserve">       Other</v>
          </cell>
          <cell r="F195">
            <v>0</v>
          </cell>
          <cell r="G195">
            <v>10.873865271037795</v>
          </cell>
          <cell r="H195">
            <v>13.208171435700265</v>
          </cell>
          <cell r="I195">
            <v>11.338555168332277</v>
          </cell>
          <cell r="J195">
            <v>28.790621231048032</v>
          </cell>
          <cell r="K195">
            <v>61.052894846687067</v>
          </cell>
          <cell r="L195">
            <v>100.48151006065315</v>
          </cell>
          <cell r="M195">
            <v>144.85436252377843</v>
          </cell>
          <cell r="N195">
            <v>201.54221162341446</v>
          </cell>
          <cell r="O195">
            <v>265.10411591194486</v>
          </cell>
          <cell r="P195">
            <v>561.13</v>
          </cell>
          <cell r="Q195">
            <v>489.46</v>
          </cell>
          <cell r="R195">
            <v>727.31000000000006</v>
          </cell>
          <cell r="S195">
            <v>1077.22</v>
          </cell>
        </row>
        <row r="196">
          <cell r="B196" t="str">
            <v xml:space="preserve"> Bilateral official</v>
          </cell>
          <cell r="E196">
            <v>115.3</v>
          </cell>
          <cell r="F196">
            <v>170.38124858289933</v>
          </cell>
          <cell r="G196">
            <v>213.01486753918979</v>
          </cell>
          <cell r="H196">
            <v>511.17268348061486</v>
          </cell>
          <cell r="I196">
            <v>5.3009478603122204</v>
          </cell>
          <cell r="J196">
            <v>322.62934415947058</v>
          </cell>
          <cell r="K196">
            <v>1023.0491162643139</v>
          </cell>
          <cell r="L196">
            <v>1836.6267521950606</v>
          </cell>
          <cell r="M196">
            <v>2504.9473515340105</v>
          </cell>
          <cell r="N196">
            <v>3093.9880628484066</v>
          </cell>
          <cell r="O196">
            <v>3737.6703090925234</v>
          </cell>
          <cell r="P196">
            <v>2801.3619069666393</v>
          </cell>
          <cell r="Q196">
            <v>4187.1744191049966</v>
          </cell>
          <cell r="R196">
            <v>5280.9283965085597</v>
          </cell>
          <cell r="S196">
            <v>6742.4942239402681</v>
          </cell>
        </row>
        <row r="197">
          <cell r="B197" t="str">
            <v xml:space="preserve">   Paris Club</v>
          </cell>
          <cell r="E197">
            <v>115.3</v>
          </cell>
          <cell r="F197">
            <v>170.38124858289933</v>
          </cell>
          <cell r="G197">
            <v>213.01486753918979</v>
          </cell>
          <cell r="H197">
            <v>511.17268348061486</v>
          </cell>
          <cell r="I197">
            <v>0</v>
          </cell>
          <cell r="J197">
            <v>313.10503736524322</v>
          </cell>
          <cell r="K197">
            <v>1009.460957289055</v>
          </cell>
          <cell r="L197">
            <v>1818.9842649724931</v>
          </cell>
          <cell r="M197">
            <v>2485.9656451126202</v>
          </cell>
          <cell r="N197">
            <v>3073.6792628675125</v>
          </cell>
          <cell r="O197">
            <v>3716.1815069473846</v>
          </cell>
          <cell r="P197">
            <v>2795.1797094701164</v>
          </cell>
          <cell r="Q197">
            <v>4064.6027032458214</v>
          </cell>
          <cell r="R197">
            <v>5170.3834453170148</v>
          </cell>
          <cell r="S197">
            <v>6629.6502121757412</v>
          </cell>
        </row>
        <row r="198">
          <cell r="B198" t="str">
            <v xml:space="preserve">      Pre-cutoff date</v>
          </cell>
        </row>
        <row r="199">
          <cell r="B199" t="str">
            <v xml:space="preserve">      Post-cutoff date</v>
          </cell>
        </row>
        <row r="200">
          <cell r="B200" t="str">
            <v xml:space="preserve">    Other</v>
          </cell>
          <cell r="F200">
            <v>0</v>
          </cell>
          <cell r="G200">
            <v>0</v>
          </cell>
          <cell r="H200">
            <v>0</v>
          </cell>
          <cell r="I200">
            <v>5.3009478603122204</v>
          </cell>
          <cell r="J200">
            <v>9.5243067942273409</v>
          </cell>
          <cell r="K200">
            <v>13.588158975258798</v>
          </cell>
          <cell r="L200">
            <v>17.642487222567524</v>
          </cell>
          <cell r="M200">
            <v>18.981706421390502</v>
          </cell>
          <cell r="N200">
            <v>20.308799980894054</v>
          </cell>
          <cell r="O200">
            <v>21.48880214513871</v>
          </cell>
          <cell r="P200">
            <v>6.1821974965229494</v>
          </cell>
          <cell r="Q200">
            <v>122.57171585917472</v>
          </cell>
          <cell r="R200">
            <v>110.54495119154456</v>
          </cell>
          <cell r="S200">
            <v>112.84401176452639</v>
          </cell>
        </row>
        <row r="201">
          <cell r="B201" t="str">
            <v xml:space="preserve"> Commercial banks (London Club)</v>
          </cell>
          <cell r="E201">
            <v>82.86</v>
          </cell>
          <cell r="F201">
            <v>123.62293684632235</v>
          </cell>
          <cell r="G201">
            <v>177.02523053095459</v>
          </cell>
          <cell r="H201">
            <v>319.61936945178786</v>
          </cell>
          <cell r="I201">
            <v>515.93533111972761</v>
          </cell>
          <cell r="J201">
            <v>704.60177907928846</v>
          </cell>
          <cell r="K201">
            <v>801.58654936183245</v>
          </cell>
          <cell r="L201">
            <v>1029.8625025762167</v>
          </cell>
          <cell r="M201">
            <v>1204.1752564564642</v>
          </cell>
          <cell r="N201">
            <v>1346.0848582944766</v>
          </cell>
          <cell r="O201">
            <v>1566.0219520618398</v>
          </cell>
          <cell r="P201">
            <v>25.883171070931851</v>
          </cell>
          <cell r="Q201">
            <v>27.585677012205117</v>
          </cell>
          <cell r="R201">
            <v>26.434199057817462</v>
          </cell>
          <cell r="S201">
            <v>27.118118013143544</v>
          </cell>
        </row>
        <row r="202">
          <cell r="B202" t="str">
            <v xml:space="preserve"> Suppliers (Kinshasa Club)</v>
          </cell>
          <cell r="F202">
            <v>2.6899999999999977</v>
          </cell>
          <cell r="G202">
            <v>13.280137594631553</v>
          </cell>
          <cell r="H202">
            <v>15.64984766292636</v>
          </cell>
          <cell r="I202">
            <v>16.306994582090461</v>
          </cell>
          <cell r="J202">
            <v>12.79</v>
          </cell>
          <cell r="K202">
            <v>17.790022219623435</v>
          </cell>
          <cell r="L202">
            <v>27.519785242284637</v>
          </cell>
          <cell r="M202">
            <v>38.713366032446729</v>
          </cell>
          <cell r="N202">
            <v>48.422103125656946</v>
          </cell>
          <cell r="O202">
            <v>57.862120439614159</v>
          </cell>
          <cell r="P202">
            <v>198.72044506258695</v>
          </cell>
          <cell r="Q202">
            <v>216.39414608418937</v>
          </cell>
          <cell r="R202">
            <v>222.89384826183323</v>
          </cell>
          <cell r="S202">
            <v>230.17613763332372</v>
          </cell>
        </row>
        <row r="203">
          <cell r="B203" t="str">
            <v xml:space="preserve"> World Bank Gecamines Trust</v>
          </cell>
          <cell r="F203">
            <v>0</v>
          </cell>
          <cell r="G203">
            <v>0</v>
          </cell>
          <cell r="H203">
            <v>0</v>
          </cell>
          <cell r="I203">
            <v>0</v>
          </cell>
          <cell r="J203">
            <v>15.301000329460228</v>
          </cell>
          <cell r="K203">
            <v>31.039352419946866</v>
          </cell>
          <cell r="L203">
            <v>39.790707261489416</v>
          </cell>
          <cell r="M203">
            <v>64.244488861980656</v>
          </cell>
          <cell r="N203">
            <v>88.133533020728549</v>
          </cell>
          <cell r="O203">
            <v>111.4286699687442</v>
          </cell>
          <cell r="P203">
            <v>127.12795549374133</v>
          </cell>
          <cell r="Q203">
            <v>231.04672089695927</v>
          </cell>
          <cell r="R203">
            <v>186.65158125698571</v>
          </cell>
          <cell r="S203">
            <v>207.19641054749491</v>
          </cell>
        </row>
        <row r="204">
          <cell r="B204" t="str">
            <v xml:space="preserve"> Short term</v>
          </cell>
        </row>
        <row r="205">
          <cell r="B205" t="str">
            <v xml:space="preserve">   of which: central bank</v>
          </cell>
        </row>
        <row r="207">
          <cell r="B207" t="str">
            <v>6. Scheduled interest on pre-96 debt</v>
          </cell>
        </row>
        <row r="208">
          <cell r="B208" t="str">
            <v>Total</v>
          </cell>
          <cell r="D208">
            <v>415</v>
          </cell>
          <cell r="E208">
            <v>383.9</v>
          </cell>
          <cell r="F208">
            <v>400.95726377085037</v>
          </cell>
          <cell r="G208">
            <v>390.49783718265041</v>
          </cell>
          <cell r="H208">
            <v>379.7139522621448</v>
          </cell>
          <cell r="I208">
            <v>369.33591443432061</v>
          </cell>
          <cell r="J208">
            <v>414.64977575748605</v>
          </cell>
          <cell r="K208">
            <v>373.12469048237415</v>
          </cell>
          <cell r="L208">
            <v>335.90776237936467</v>
          </cell>
          <cell r="M208">
            <v>286.91610579105094</v>
          </cell>
          <cell r="N208">
            <v>251.31710597501456</v>
          </cell>
          <cell r="O208">
            <v>213.66995192698886</v>
          </cell>
          <cell r="P208">
            <v>148.49342436105164</v>
          </cell>
          <cell r="Q208">
            <v>165.0270173162661</v>
          </cell>
          <cell r="R208">
            <v>121.93112168904746</v>
          </cell>
          <cell r="S208">
            <v>100.22793527373629</v>
          </cell>
        </row>
        <row r="209">
          <cell r="B209" t="str">
            <v xml:space="preserve"> Multilaterals (incl. Fd.)</v>
          </cell>
          <cell r="E209">
            <v>56.489818</v>
          </cell>
          <cell r="F209">
            <v>78.840326924527957</v>
          </cell>
          <cell r="G209">
            <v>74.947837182650346</v>
          </cell>
          <cell r="H209">
            <v>67.103952262144873</v>
          </cell>
          <cell r="I209">
            <v>70.155914434320636</v>
          </cell>
          <cell r="J209">
            <v>77.652614860162259</v>
          </cell>
          <cell r="K209">
            <v>71.779126692070676</v>
          </cell>
          <cell r="L209">
            <v>66.418089289530201</v>
          </cell>
          <cell r="M209">
            <v>58.855721539412244</v>
          </cell>
          <cell r="N209">
            <v>53.088662884984942</v>
          </cell>
          <cell r="O209">
            <v>49.83201937615874</v>
          </cell>
          <cell r="P209">
            <v>67.596993522047981</v>
          </cell>
          <cell r="Q209">
            <v>60.236788314580906</v>
          </cell>
          <cell r="R209">
            <v>50.356432706362739</v>
          </cell>
          <cell r="S209">
            <v>45.588133904869096</v>
          </cell>
        </row>
        <row r="210">
          <cell r="B210" t="str">
            <v xml:space="preserve">   Fund</v>
          </cell>
          <cell r="D210">
            <v>54.22</v>
          </cell>
          <cell r="E210">
            <v>56.489818</v>
          </cell>
          <cell r="F210">
            <v>55.271382000000003</v>
          </cell>
          <cell r="G210">
            <v>47.127000000000002</v>
          </cell>
          <cell r="H210">
            <v>42.638187000000002</v>
          </cell>
          <cell r="I210">
            <v>44.673000000000002</v>
          </cell>
          <cell r="J210">
            <v>35.660156999999998</v>
          </cell>
          <cell r="K210">
            <v>26.374999999999986</v>
          </cell>
          <cell r="L210">
            <v>20.693227</v>
          </cell>
          <cell r="M210">
            <v>16.714166000000006</v>
          </cell>
          <cell r="N210">
            <v>13.513335999999995</v>
          </cell>
          <cell r="O210">
            <v>14.899999999999999</v>
          </cell>
          <cell r="P210">
            <v>20.529999999999998</v>
          </cell>
          <cell r="Q210">
            <v>20.39</v>
          </cell>
          <cell r="R210">
            <v>11.187732</v>
          </cell>
          <cell r="S210">
            <v>12.069907000000001</v>
          </cell>
        </row>
        <row r="211">
          <cell r="B211" t="str">
            <v xml:space="preserve">   Multilaterals (excl. Fd.)</v>
          </cell>
          <cell r="E211">
            <v>0</v>
          </cell>
          <cell r="F211">
            <v>23.568944924527955</v>
          </cell>
          <cell r="G211">
            <v>27.820837182650337</v>
          </cell>
          <cell r="H211">
            <v>24.465765262144863</v>
          </cell>
          <cell r="I211">
            <v>25.482914434320637</v>
          </cell>
          <cell r="J211">
            <v>41.992457860162261</v>
          </cell>
          <cell r="K211">
            <v>45.40412669207069</v>
          </cell>
          <cell r="L211">
            <v>45.724862289530193</v>
          </cell>
          <cell r="M211">
            <v>42.141555539412238</v>
          </cell>
          <cell r="N211">
            <v>39.575326884984946</v>
          </cell>
          <cell r="O211">
            <v>34.932019376158742</v>
          </cell>
          <cell r="P211">
            <v>47.06699352204798</v>
          </cell>
          <cell r="Q211">
            <v>39.846788314580905</v>
          </cell>
          <cell r="R211">
            <v>39.168700706362735</v>
          </cell>
          <cell r="S211">
            <v>33.518226904869096</v>
          </cell>
        </row>
        <row r="212">
          <cell r="B212" t="str">
            <v xml:space="preserve">       World Bank</v>
          </cell>
          <cell r="F212">
            <v>6.4</v>
          </cell>
          <cell r="G212">
            <v>6.960126210288613</v>
          </cell>
          <cell r="H212">
            <v>7.2176915292576931</v>
          </cell>
          <cell r="I212">
            <v>5.4643007951974871</v>
          </cell>
          <cell r="J212">
            <v>6.5385407942533496</v>
          </cell>
          <cell r="K212">
            <v>9.5249279916286476</v>
          </cell>
          <cell r="L212">
            <v>10.670783990621567</v>
          </cell>
          <cell r="M212">
            <v>10.026239991188049</v>
          </cell>
          <cell r="N212">
            <v>6.7681771534681276</v>
          </cell>
          <cell r="O212">
            <v>6.5064923804998438</v>
          </cell>
          <cell r="P212">
            <v>5.9445068651437758</v>
          </cell>
          <cell r="Q212">
            <v>6.2717086112499221</v>
          </cell>
          <cell r="R212">
            <v>6.362241428494456</v>
          </cell>
          <cell r="S212">
            <v>6.3116364431381262</v>
          </cell>
        </row>
        <row r="213">
          <cell r="B213" t="str">
            <v xml:space="preserve">       Other</v>
          </cell>
          <cell r="F213">
            <v>17.168944924527956</v>
          </cell>
          <cell r="G213">
            <v>20.860710972361723</v>
          </cell>
          <cell r="H213">
            <v>17.248073732887171</v>
          </cell>
          <cell r="I213">
            <v>20.018613639123149</v>
          </cell>
          <cell r="J213">
            <v>35.453917065908911</v>
          </cell>
          <cell r="K213">
            <v>35.879198700442046</v>
          </cell>
          <cell r="L213">
            <v>35.054078298908628</v>
          </cell>
          <cell r="M213">
            <v>32.115315548224189</v>
          </cell>
          <cell r="N213">
            <v>32.807149731516816</v>
          </cell>
          <cell r="O213">
            <v>28.425526995658899</v>
          </cell>
          <cell r="P213">
            <v>41.122486656904208</v>
          </cell>
          <cell r="Q213">
            <v>33.575079703330985</v>
          </cell>
          <cell r="R213">
            <v>32.806459277868278</v>
          </cell>
          <cell r="S213">
            <v>27.206590461730972</v>
          </cell>
        </row>
        <row r="214">
          <cell r="B214" t="str">
            <v xml:space="preserve"> Bilateral official</v>
          </cell>
          <cell r="F214">
            <v>271</v>
          </cell>
          <cell r="G214">
            <v>287.60000000000002</v>
          </cell>
          <cell r="H214">
            <v>293.5</v>
          </cell>
          <cell r="I214">
            <v>272.7</v>
          </cell>
          <cell r="J214">
            <v>311.26439911088909</v>
          </cell>
          <cell r="K214">
            <v>279.31418780572585</v>
          </cell>
          <cell r="L214">
            <v>251.15129276198809</v>
          </cell>
          <cell r="M214">
            <v>212.26437311808357</v>
          </cell>
          <cell r="N214">
            <v>183.34701501205637</v>
          </cell>
          <cell r="O214">
            <v>150.45363786575339</v>
          </cell>
          <cell r="P214">
            <v>62.861583369416294</v>
          </cell>
          <cell r="Q214">
            <v>88.792642464035694</v>
          </cell>
          <cell r="R214">
            <v>56.904579488515473</v>
          </cell>
          <cell r="S214">
            <v>41.05999123029487</v>
          </cell>
        </row>
        <row r="215">
          <cell r="B215" t="str">
            <v xml:space="preserve">   Paris Club</v>
          </cell>
          <cell r="F215">
            <v>271</v>
          </cell>
          <cell r="G215">
            <v>287.60000000000002</v>
          </cell>
          <cell r="H215">
            <v>293.5</v>
          </cell>
          <cell r="I215">
            <v>272.7</v>
          </cell>
          <cell r="J215">
            <v>310.94009231666178</v>
          </cell>
          <cell r="K215">
            <v>279.02913342612112</v>
          </cell>
          <cell r="L215">
            <v>250.90277877134744</v>
          </cell>
          <cell r="M215">
            <v>212.04236351827868</v>
          </cell>
          <cell r="N215">
            <v>183.14445862665846</v>
          </cell>
          <cell r="O215">
            <v>150.30860966679595</v>
          </cell>
          <cell r="P215">
            <v>62.737595972460802</v>
          </cell>
          <cell r="Q215">
            <v>88.698167131537147</v>
          </cell>
          <cell r="R215">
            <v>56.838229346155742</v>
          </cell>
          <cell r="S215">
            <v>41.023423232362433</v>
          </cell>
        </row>
        <row r="216">
          <cell r="A216" t="str">
            <v>|| ~</v>
          </cell>
          <cell r="B216" t="str">
            <v xml:space="preserve">      Pre-cutoff date</v>
          </cell>
          <cell r="F216" t="str">
            <v>...</v>
          </cell>
          <cell r="G216" t="str">
            <v>...</v>
          </cell>
          <cell r="H216" t="str">
            <v>...</v>
          </cell>
          <cell r="I216" t="str">
            <v>...</v>
          </cell>
          <cell r="J216">
            <v>296.01805696329836</v>
          </cell>
          <cell r="K216">
            <v>264.42311659814197</v>
          </cell>
          <cell r="L216">
            <v>237.05921355466836</v>
          </cell>
          <cell r="M216">
            <v>198.41447895645149</v>
          </cell>
          <cell r="N216">
            <v>170.20605878512583</v>
          </cell>
          <cell r="O216">
            <v>138.44266611573241</v>
          </cell>
          <cell r="P216">
            <v>51.027675148886736</v>
          </cell>
          <cell r="Q216">
            <v>77.797167227858253</v>
          </cell>
          <cell r="R216">
            <v>47.254319894194225</v>
          </cell>
          <cell r="S216">
            <v>32.247103728578253</v>
          </cell>
        </row>
        <row r="217">
          <cell r="A217" t="str">
            <v>|| ~</v>
          </cell>
          <cell r="B217" t="str">
            <v xml:space="preserve">      Post-cutoff date</v>
          </cell>
          <cell r="F217" t="str">
            <v>...</v>
          </cell>
          <cell r="G217" t="str">
            <v>...</v>
          </cell>
          <cell r="H217" t="str">
            <v>...</v>
          </cell>
          <cell r="I217" t="str">
            <v>...</v>
          </cell>
          <cell r="J217">
            <v>14.922035353363389</v>
          </cell>
          <cell r="K217">
            <v>14.606016827979172</v>
          </cell>
          <cell r="L217">
            <v>13.843565216679085</v>
          </cell>
          <cell r="M217">
            <v>13.62788456182718</v>
          </cell>
          <cell r="N217">
            <v>12.938399841532631</v>
          </cell>
          <cell r="O217">
            <v>11.865943551063546</v>
          </cell>
          <cell r="P217">
            <v>11.709920823574064</v>
          </cell>
          <cell r="Q217">
            <v>10.90099990367889</v>
          </cell>
          <cell r="R217">
            <v>9.5839094519615209</v>
          </cell>
          <cell r="S217">
            <v>8.7763195037841832</v>
          </cell>
        </row>
        <row r="218">
          <cell r="B218" t="str">
            <v xml:space="preserve">    Other</v>
          </cell>
          <cell r="J218">
            <v>0.32430679422733905</v>
          </cell>
          <cell r="K218">
            <v>0.28505437960472457</v>
          </cell>
          <cell r="L218">
            <v>0.24851399064064017</v>
          </cell>
          <cell r="M218">
            <v>0.22200959980487822</v>
          </cell>
          <cell r="N218">
            <v>0.20255638539791093</v>
          </cell>
          <cell r="O218">
            <v>0.14502819895744334</v>
          </cell>
          <cell r="P218">
            <v>0.12398739695549009</v>
          </cell>
          <cell r="Q218">
            <v>9.4475332498550391E-2</v>
          </cell>
          <cell r="R218">
            <v>6.6350142359733605E-2</v>
          </cell>
          <cell r="S218">
            <v>3.65679979324341E-2</v>
          </cell>
        </row>
        <row r="219">
          <cell r="B219" t="str">
            <v xml:space="preserve"> Commercial banks (London Club)</v>
          </cell>
          <cell r="F219">
            <v>22.076936846322358</v>
          </cell>
          <cell r="G219">
            <v>12.98</v>
          </cell>
          <cell r="H219">
            <v>10.199999999999999</v>
          </cell>
          <cell r="I219">
            <v>6.87</v>
          </cell>
          <cell r="J219">
            <v>1.2234669811320755</v>
          </cell>
          <cell r="K219">
            <v>0</v>
          </cell>
          <cell r="L219">
            <v>0</v>
          </cell>
          <cell r="M219">
            <v>0</v>
          </cell>
          <cell r="N219">
            <v>0</v>
          </cell>
          <cell r="O219">
            <v>0</v>
          </cell>
          <cell r="P219">
            <v>0</v>
          </cell>
          <cell r="Q219">
            <v>0</v>
          </cell>
          <cell r="R219">
            <v>0</v>
          </cell>
          <cell r="S219">
            <v>0</v>
          </cell>
        </row>
        <row r="220">
          <cell r="B220" t="str">
            <v xml:space="preserve"> Suppliers (Kinshasa Club)</v>
          </cell>
          <cell r="E220">
            <v>12.9</v>
          </cell>
          <cell r="F220">
            <v>9.0399999999999991</v>
          </cell>
          <cell r="G220">
            <v>7.97</v>
          </cell>
          <cell r="H220">
            <v>8.7100000000000009</v>
          </cell>
          <cell r="I220">
            <v>8.7100000000000009</v>
          </cell>
          <cell r="J220">
            <v>6.316611878473398</v>
          </cell>
          <cell r="K220">
            <v>5.0578879663197291</v>
          </cell>
          <cell r="L220">
            <v>4.2105370414257033</v>
          </cell>
          <cell r="M220">
            <v>3.3516287970542904</v>
          </cell>
          <cell r="N220">
            <v>2.9196058309078197</v>
          </cell>
          <cell r="O220">
            <v>2.5050325274467484</v>
          </cell>
          <cell r="P220">
            <v>10.628475194573401</v>
          </cell>
          <cell r="Q220">
            <v>9.709157247543331</v>
          </cell>
          <cell r="R220">
            <v>9.7092374986410164</v>
          </cell>
          <cell r="S220">
            <v>9.9464954376220742</v>
          </cell>
        </row>
        <row r="221">
          <cell r="B221" t="str">
            <v xml:space="preserve"> World Bank Gecamines Trust</v>
          </cell>
          <cell r="J221">
            <v>10.292682926829269</v>
          </cell>
          <cell r="K221">
            <v>9.2734880182578916</v>
          </cell>
          <cell r="L221">
            <v>9.2278432864206934</v>
          </cell>
          <cell r="M221">
            <v>7.9443823365008379</v>
          </cell>
          <cell r="N221">
            <v>7.1618222470653992</v>
          </cell>
          <cell r="O221">
            <v>6.3792621576299613</v>
          </cell>
          <cell r="P221">
            <v>5.9390721073225263</v>
          </cell>
          <cell r="Q221">
            <v>4.6813862493012861</v>
          </cell>
          <cell r="R221">
            <v>3.8429290106204581</v>
          </cell>
          <cell r="S221">
            <v>2.6551145891559527</v>
          </cell>
        </row>
        <row r="222">
          <cell r="A222" t="str">
            <v>|| ~</v>
          </cell>
          <cell r="B222" t="str">
            <v xml:space="preserve"> Short term</v>
          </cell>
          <cell r="F222">
            <v>20</v>
          </cell>
          <cell r="G222">
            <v>7</v>
          </cell>
          <cell r="H222">
            <v>0.2</v>
          </cell>
          <cell r="I222">
            <v>10.9</v>
          </cell>
          <cell r="J222">
            <v>7.9</v>
          </cell>
          <cell r="K222">
            <v>7.7</v>
          </cell>
          <cell r="L222">
            <v>4.9000000000000004</v>
          </cell>
          <cell r="M222">
            <v>4.5</v>
          </cell>
          <cell r="N222">
            <v>4.8</v>
          </cell>
          <cell r="O222">
            <v>4.5</v>
          </cell>
          <cell r="P222">
            <v>1.4673001676914477</v>
          </cell>
          <cell r="Q222">
            <v>1.6070430408049188</v>
          </cell>
          <cell r="R222">
            <v>1.1179429849077698</v>
          </cell>
          <cell r="S222">
            <v>0.97820011179429844</v>
          </cell>
        </row>
        <row r="223">
          <cell r="A223" t="str">
            <v>|| ~</v>
          </cell>
          <cell r="B223" t="str">
            <v xml:space="preserve">   of which: central bank</v>
          </cell>
        </row>
        <row r="225">
          <cell r="B225" t="str">
            <v>7. Sched. int. on new debt (contracted &amp; disb. post-1995)</v>
          </cell>
        </row>
        <row r="226">
          <cell r="B226" t="str">
            <v>Total</v>
          </cell>
          <cell r="P226">
            <v>0</v>
          </cell>
          <cell r="Q226">
            <v>0</v>
          </cell>
          <cell r="R226">
            <v>0</v>
          </cell>
          <cell r="S226">
            <v>0</v>
          </cell>
        </row>
        <row r="227">
          <cell r="B227" t="str">
            <v xml:space="preserve"> Multilaterals (incl. Fd.)</v>
          </cell>
          <cell r="P227">
            <v>0</v>
          </cell>
          <cell r="Q227">
            <v>0</v>
          </cell>
          <cell r="R227">
            <v>0</v>
          </cell>
          <cell r="S227">
            <v>0</v>
          </cell>
        </row>
        <row r="228">
          <cell r="B228" t="str">
            <v xml:space="preserve">   Fund</v>
          </cell>
          <cell r="P228">
            <v>0</v>
          </cell>
          <cell r="Q228">
            <v>0</v>
          </cell>
          <cell r="R228">
            <v>0</v>
          </cell>
          <cell r="S228">
            <v>0</v>
          </cell>
        </row>
        <row r="229">
          <cell r="B229" t="str">
            <v xml:space="preserve">   Multilaterals (excl. Fd.)</v>
          </cell>
          <cell r="P229">
            <v>0</v>
          </cell>
          <cell r="Q229">
            <v>0</v>
          </cell>
          <cell r="R229">
            <v>0</v>
          </cell>
          <cell r="S229">
            <v>0</v>
          </cell>
        </row>
        <row r="230">
          <cell r="B230" t="str">
            <v xml:space="preserve">       World Bank</v>
          </cell>
          <cell r="P230">
            <v>0</v>
          </cell>
          <cell r="Q230">
            <v>0</v>
          </cell>
          <cell r="R230">
            <v>0</v>
          </cell>
          <cell r="S230">
            <v>0</v>
          </cell>
        </row>
        <row r="231">
          <cell r="B231" t="str">
            <v xml:space="preserve">       Other</v>
          </cell>
          <cell r="P231">
            <v>0</v>
          </cell>
          <cell r="Q231">
            <v>0</v>
          </cell>
          <cell r="R231">
            <v>0</v>
          </cell>
          <cell r="S231">
            <v>0</v>
          </cell>
        </row>
        <row r="232">
          <cell r="B232" t="str">
            <v xml:space="preserve"> Bilateral official</v>
          </cell>
          <cell r="P232">
            <v>0</v>
          </cell>
          <cell r="Q232">
            <v>0</v>
          </cell>
          <cell r="R232">
            <v>0</v>
          </cell>
          <cell r="S232">
            <v>0</v>
          </cell>
        </row>
        <row r="233">
          <cell r="B233" t="str">
            <v xml:space="preserve">   Paris Club</v>
          </cell>
          <cell r="P233">
            <v>0</v>
          </cell>
          <cell r="Q233">
            <v>0</v>
          </cell>
          <cell r="R233">
            <v>0</v>
          </cell>
          <cell r="S233">
            <v>0</v>
          </cell>
        </row>
        <row r="234">
          <cell r="B234" t="str">
            <v xml:space="preserve">      Pre-cutoff date</v>
          </cell>
          <cell r="P234">
            <v>0</v>
          </cell>
          <cell r="Q234">
            <v>0</v>
          </cell>
          <cell r="R234">
            <v>0</v>
          </cell>
          <cell r="S234">
            <v>0</v>
          </cell>
        </row>
        <row r="235">
          <cell r="B235" t="str">
            <v xml:space="preserve">      Post-cutoff date</v>
          </cell>
          <cell r="P235">
            <v>0</v>
          </cell>
          <cell r="Q235">
            <v>0</v>
          </cell>
          <cell r="R235">
            <v>0</v>
          </cell>
          <cell r="S235">
            <v>0</v>
          </cell>
        </row>
        <row r="236">
          <cell r="B236" t="str">
            <v xml:space="preserve">    Other</v>
          </cell>
        </row>
        <row r="237">
          <cell r="B237" t="str">
            <v xml:space="preserve"> Commercial banks (London Club)</v>
          </cell>
          <cell r="P237">
            <v>0</v>
          </cell>
          <cell r="Q237">
            <v>0</v>
          </cell>
          <cell r="R237">
            <v>0</v>
          </cell>
          <cell r="S237">
            <v>0</v>
          </cell>
        </row>
        <row r="238">
          <cell r="B238" t="str">
            <v xml:space="preserve"> Suppliers (Kinshasa Club)</v>
          </cell>
          <cell r="P238">
            <v>0</v>
          </cell>
          <cell r="Q238">
            <v>0</v>
          </cell>
          <cell r="R238">
            <v>0</v>
          </cell>
          <cell r="S238">
            <v>0</v>
          </cell>
        </row>
        <row r="239">
          <cell r="B239" t="str">
            <v xml:space="preserve"> World Bank Gecamines Trust</v>
          </cell>
          <cell r="P239">
            <v>0</v>
          </cell>
          <cell r="Q239">
            <v>0</v>
          </cell>
          <cell r="R239">
            <v>0</v>
          </cell>
          <cell r="S239">
            <v>0</v>
          </cell>
        </row>
        <row r="240">
          <cell r="A240" t="str">
            <v>|| ~</v>
          </cell>
          <cell r="B240" t="str">
            <v xml:space="preserve"> Short term</v>
          </cell>
          <cell r="P240">
            <v>0</v>
          </cell>
          <cell r="Q240">
            <v>0</v>
          </cell>
          <cell r="R240">
            <v>0</v>
          </cell>
          <cell r="S240">
            <v>0</v>
          </cell>
        </row>
        <row r="241">
          <cell r="A241" t="str">
            <v>|| ~</v>
          </cell>
          <cell r="B241" t="str">
            <v xml:space="preserve">   of which: central bank</v>
          </cell>
        </row>
        <row r="242">
          <cell r="B242" t="str">
            <v xml:space="preserve"> Financing gap</v>
          </cell>
          <cell r="P242">
            <v>0</v>
          </cell>
          <cell r="Q242">
            <v>0</v>
          </cell>
          <cell r="R242">
            <v>0</v>
          </cell>
          <cell r="S242">
            <v>0</v>
          </cell>
        </row>
        <row r="244">
          <cell r="B244" t="str">
            <v>8. Interest on arrears (accruals of late interest)</v>
          </cell>
        </row>
        <row r="245">
          <cell r="B245" t="str">
            <v>Total</v>
          </cell>
          <cell r="E245">
            <v>0</v>
          </cell>
          <cell r="F245">
            <v>30.362936846322356</v>
          </cell>
          <cell r="G245">
            <v>25.342293684632235</v>
          </cell>
          <cell r="H245">
            <v>101.90413892083326</v>
          </cell>
          <cell r="I245">
            <v>167.73596166793985</v>
          </cell>
          <cell r="J245">
            <v>197.11200783827371</v>
          </cell>
          <cell r="K245">
            <v>98.357434343273411</v>
          </cell>
          <cell r="L245">
            <v>218.14515402273406</v>
          </cell>
          <cell r="M245">
            <v>174.04526753288084</v>
          </cell>
          <cell r="N245">
            <v>157.38131410414874</v>
          </cell>
          <cell r="O245">
            <v>224.34370350271524</v>
          </cell>
          <cell r="P245">
            <v>217.8707907619218</v>
          </cell>
          <cell r="Q245">
            <v>4.0616105805436877</v>
          </cell>
          <cell r="R245">
            <v>4.1770393628893885</v>
          </cell>
          <cell r="S245">
            <v>4.1806102382704999</v>
          </cell>
        </row>
        <row r="246">
          <cell r="B246" t="str">
            <v xml:space="preserve"> Multilaterals (incl. Fd.)</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B247" t="str">
            <v xml:space="preserve">   Fund</v>
          </cell>
        </row>
        <row r="248">
          <cell r="B248" t="str">
            <v xml:space="preserve">   Multilaterals (excl. Fd.)</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B249" t="str">
            <v xml:space="preserve">       World Bank</v>
          </cell>
        </row>
        <row r="250">
          <cell r="B250" t="str">
            <v xml:space="preserve">       Other</v>
          </cell>
        </row>
        <row r="251">
          <cell r="B251" t="str">
            <v xml:space="preserve"> Bilateral official</v>
          </cell>
          <cell r="E251">
            <v>0</v>
          </cell>
          <cell r="F251">
            <v>22.076936846322358</v>
          </cell>
          <cell r="G251">
            <v>12.98</v>
          </cell>
          <cell r="H251">
            <v>10.199999999999999</v>
          </cell>
          <cell r="I251">
            <v>6.87</v>
          </cell>
          <cell r="J251">
            <v>1.2234669811320755</v>
          </cell>
          <cell r="K251">
            <v>0</v>
          </cell>
          <cell r="L251">
            <v>0</v>
          </cell>
          <cell r="M251">
            <v>0</v>
          </cell>
          <cell r="N251">
            <v>0</v>
          </cell>
          <cell r="O251">
            <v>0</v>
          </cell>
          <cell r="P251">
            <v>0</v>
          </cell>
          <cell r="Q251">
            <v>0</v>
          </cell>
          <cell r="R251">
            <v>0</v>
          </cell>
          <cell r="S251">
            <v>0</v>
          </cell>
        </row>
        <row r="252">
          <cell r="B252" t="str">
            <v xml:space="preserve">   Paris Club</v>
          </cell>
          <cell r="E252">
            <v>0</v>
          </cell>
          <cell r="F252">
            <v>0</v>
          </cell>
          <cell r="G252">
            <v>0</v>
          </cell>
          <cell r="H252">
            <v>0</v>
          </cell>
          <cell r="I252">
            <v>0</v>
          </cell>
          <cell r="J252">
            <v>14.887923358724061</v>
          </cell>
          <cell r="K252">
            <v>52.604391794048986</v>
          </cell>
          <cell r="L252">
            <v>76.515825605165105</v>
          </cell>
          <cell r="M252">
            <v>104.04880741665559</v>
          </cell>
          <cell r="N252">
            <v>172.69259193102428</v>
          </cell>
          <cell r="O252">
            <v>226.42814609804327</v>
          </cell>
          <cell r="P252">
            <v>771.17061221390952</v>
          </cell>
          <cell r="Q252">
            <v>877.70490824460956</v>
          </cell>
          <cell r="R252">
            <v>1102.120098023415</v>
          </cell>
          <cell r="S252">
            <v>1171.7629849481589</v>
          </cell>
        </row>
        <row r="253">
          <cell r="B253" t="str">
            <v xml:space="preserve">      Pre-cutoff date</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row>
        <row r="254">
          <cell r="B254" t="str">
            <v xml:space="preserve">      Post-cutoff date</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row>
        <row r="255">
          <cell r="B255" t="str">
            <v xml:space="preserve">    Other</v>
          </cell>
        </row>
        <row r="256">
          <cell r="B256" t="str">
            <v xml:space="preserve"> Commercial banks (London Club)</v>
          </cell>
          <cell r="F256">
            <v>8.2859999999999996</v>
          </cell>
          <cell r="G256">
            <v>12.362293684632235</v>
          </cell>
          <cell r="H256">
            <v>91.704138920833259</v>
          </cell>
          <cell r="I256">
            <v>160.86596166793984</v>
          </cell>
          <cell r="J256">
            <v>195.88854085714163</v>
          </cell>
          <cell r="K256">
            <v>98.357434343273411</v>
          </cell>
          <cell r="L256">
            <v>218.14515402273406</v>
          </cell>
          <cell r="M256">
            <v>174.04526753288084</v>
          </cell>
          <cell r="N256">
            <v>157.38131410414874</v>
          </cell>
          <cell r="O256">
            <v>224.34370350271524</v>
          </cell>
          <cell r="P256">
            <v>217.8707907619218</v>
          </cell>
          <cell r="Q256">
            <v>4.0616105805436877</v>
          </cell>
          <cell r="R256">
            <v>4.1770393628893885</v>
          </cell>
          <cell r="S256">
            <v>4.1806102382704999</v>
          </cell>
        </row>
        <row r="257">
          <cell r="B257" t="str">
            <v xml:space="preserve"> Suppliers (Kinshasa Club)</v>
          </cell>
        </row>
        <row r="258">
          <cell r="B258" t="str">
            <v xml:space="preserve"> World Bank Gecamines Trust</v>
          </cell>
        </row>
        <row r="259">
          <cell r="B259" t="str">
            <v xml:space="preserve"> Short term</v>
          </cell>
        </row>
        <row r="260">
          <cell r="B260" t="str">
            <v xml:space="preserve">   of which: central bank</v>
          </cell>
        </row>
        <row r="262">
          <cell r="B262" t="str">
            <v>9. Amortization due on debt disb. pre-1996</v>
          </cell>
        </row>
        <row r="263">
          <cell r="B263" t="str">
            <v>Total</v>
          </cell>
          <cell r="D263">
            <v>474</v>
          </cell>
          <cell r="E263">
            <v>550</v>
          </cell>
          <cell r="F263">
            <v>509.16488117581451</v>
          </cell>
          <cell r="G263">
            <v>529.01015429867607</v>
          </cell>
          <cell r="H263">
            <v>512.52262999999994</v>
          </cell>
          <cell r="I263">
            <v>593.00939999999991</v>
          </cell>
          <cell r="J263">
            <v>537.51574959167272</v>
          </cell>
          <cell r="K263">
            <v>525.90085693856008</v>
          </cell>
          <cell r="L263">
            <v>460.4753723782743</v>
          </cell>
          <cell r="M263">
            <v>452.80392415883256</v>
          </cell>
          <cell r="N263">
            <v>502.37635785279565</v>
          </cell>
          <cell r="O263">
            <v>402.04691884918577</v>
          </cell>
          <cell r="P263">
            <v>251.64438432251387</v>
          </cell>
          <cell r="Q263">
            <v>243.36635728830788</v>
          </cell>
          <cell r="R263">
            <v>299.0304801815289</v>
          </cell>
          <cell r="S263">
            <v>263.60179308333761</v>
          </cell>
        </row>
        <row r="264">
          <cell r="B264" t="str">
            <v xml:space="preserve"> Multilaterals (incl. Fd.)</v>
          </cell>
          <cell r="F264">
            <v>145.86488117581453</v>
          </cell>
          <cell r="G264">
            <v>176.42015429867607</v>
          </cell>
          <cell r="H264">
            <v>224.77262999999999</v>
          </cell>
          <cell r="I264">
            <v>194.35939999999997</v>
          </cell>
          <cell r="J264">
            <v>166.4545</v>
          </cell>
          <cell r="K264">
            <v>100.92500000000001</v>
          </cell>
          <cell r="L264">
            <v>63.279772999999999</v>
          </cell>
          <cell r="M264">
            <v>89.085834000000006</v>
          </cell>
          <cell r="N264">
            <v>84.433829388464915</v>
          </cell>
          <cell r="O264">
            <v>70.393483557701131</v>
          </cell>
          <cell r="P264">
            <v>86.083320386409753</v>
          </cell>
          <cell r="Q264">
            <v>85.98788603544233</v>
          </cell>
          <cell r="R264">
            <v>92.804272768497498</v>
          </cell>
          <cell r="S264">
            <v>83.547123769760162</v>
          </cell>
        </row>
        <row r="265">
          <cell r="B265" t="str">
            <v xml:space="preserve">   Fund</v>
          </cell>
          <cell r="D265">
            <v>63.42</v>
          </cell>
          <cell r="E265">
            <v>122.344487</v>
          </cell>
          <cell r="F265">
            <v>116.0346</v>
          </cell>
          <cell r="G265">
            <v>146.41</v>
          </cell>
          <cell r="H265">
            <v>197.38263000000001</v>
          </cell>
          <cell r="I265">
            <v>167.9924</v>
          </cell>
          <cell r="J265">
            <v>139.84450000000001</v>
          </cell>
          <cell r="K265">
            <v>78.925000000000011</v>
          </cell>
          <cell r="L265">
            <v>38.779772999999999</v>
          </cell>
          <cell r="M265">
            <v>57.685834</v>
          </cell>
          <cell r="N265">
            <v>55.286664000000002</v>
          </cell>
          <cell r="O265">
            <v>29.1</v>
          </cell>
          <cell r="P265">
            <v>20.37</v>
          </cell>
          <cell r="Q265">
            <v>14.55</v>
          </cell>
          <cell r="R265">
            <v>17.46</v>
          </cell>
          <cell r="S265">
            <v>8.7289999999999992</v>
          </cell>
        </row>
        <row r="266">
          <cell r="B266" t="str">
            <v xml:space="preserve">   Multilaterals (excl. Fd.)</v>
          </cell>
          <cell r="F266">
            <v>29.830281175814541</v>
          </cell>
          <cell r="G266">
            <v>30.010154298676071</v>
          </cell>
          <cell r="H266">
            <v>27.39</v>
          </cell>
          <cell r="I266">
            <v>26.366999999999955</v>
          </cell>
          <cell r="J266">
            <v>26.61</v>
          </cell>
          <cell r="K266">
            <v>22</v>
          </cell>
          <cell r="L266">
            <v>24.5</v>
          </cell>
          <cell r="M266">
            <v>31.4</v>
          </cell>
          <cell r="N266">
            <v>29.147165388464913</v>
          </cell>
          <cell r="O266">
            <v>41.293483557701137</v>
          </cell>
          <cell r="P266">
            <v>65.713320386409748</v>
          </cell>
          <cell r="Q266">
            <v>71.437886035442332</v>
          </cell>
          <cell r="R266">
            <v>75.34427276849749</v>
          </cell>
          <cell r="S266">
            <v>74.818123769760163</v>
          </cell>
        </row>
        <row r="267">
          <cell r="B267" t="str">
            <v xml:space="preserve">       World Bank</v>
          </cell>
          <cell r="F267">
            <v>10.995848853959783</v>
          </cell>
          <cell r="G267">
            <v>9.9761809014136791</v>
          </cell>
          <cell r="H267">
            <v>9.7251585623678647</v>
          </cell>
          <cell r="I267">
            <v>2.0472330911123535</v>
          </cell>
          <cell r="J267">
            <v>2.3057574063722752</v>
          </cell>
          <cell r="K267">
            <v>7.3</v>
          </cell>
          <cell r="L267">
            <v>7.9</v>
          </cell>
          <cell r="M267">
            <v>10.199999999999999</v>
          </cell>
          <cell r="N267">
            <v>5.2664660203456846</v>
          </cell>
          <cell r="O267">
            <v>6.1571062648296397</v>
          </cell>
          <cell r="P267">
            <v>9.2456255918741235</v>
          </cell>
          <cell r="Q267">
            <v>11.177158567905423</v>
          </cell>
          <cell r="R267">
            <v>12.075725909471515</v>
          </cell>
          <cell r="S267">
            <v>14.407791185379036</v>
          </cell>
        </row>
        <row r="268">
          <cell r="B268" t="str">
            <v xml:space="preserve">       Other</v>
          </cell>
          <cell r="F268">
            <v>18.834432321854756</v>
          </cell>
          <cell r="G268">
            <v>20.033973397262393</v>
          </cell>
          <cell r="H268">
            <v>17.664841437632134</v>
          </cell>
          <cell r="I268">
            <v>24.319766908887601</v>
          </cell>
          <cell r="J268">
            <v>24.304242593627723</v>
          </cell>
          <cell r="K268">
            <v>14.7</v>
          </cell>
          <cell r="L268">
            <v>16.600000000000001</v>
          </cell>
          <cell r="M268">
            <v>21.2</v>
          </cell>
          <cell r="N268">
            <v>23.880699368119227</v>
          </cell>
          <cell r="O268">
            <v>35.136377292871501</v>
          </cell>
          <cell r="P268">
            <v>56.467694794535625</v>
          </cell>
          <cell r="Q268">
            <v>60.26072746753691</v>
          </cell>
          <cell r="R268">
            <v>63.268546859025975</v>
          </cell>
          <cell r="S268">
            <v>60.410332584381123</v>
          </cell>
        </row>
        <row r="269">
          <cell r="B269" t="str">
            <v xml:space="preserve"> Bilateral official</v>
          </cell>
          <cell r="F269">
            <v>269</v>
          </cell>
          <cell r="G269">
            <v>273.3</v>
          </cell>
          <cell r="H269">
            <v>219</v>
          </cell>
          <cell r="I269">
            <v>316.39999999999998</v>
          </cell>
          <cell r="J269">
            <v>310.75224435042821</v>
          </cell>
          <cell r="K269">
            <v>395.56776985147928</v>
          </cell>
          <cell r="L269">
            <v>369.36279408931728</v>
          </cell>
          <cell r="M269">
            <v>339.31660770177842</v>
          </cell>
          <cell r="N269">
            <v>394.42617529034584</v>
          </cell>
          <cell r="O269">
            <v>307.80257571458844</v>
          </cell>
          <cell r="P269">
            <v>135.5388894385099</v>
          </cell>
          <cell r="Q269">
            <v>127.15653020977969</v>
          </cell>
          <cell r="R269">
            <v>176.02692768037323</v>
          </cell>
          <cell r="S269">
            <v>153.92933049678808</v>
          </cell>
        </row>
        <row r="270">
          <cell r="B270" t="str">
            <v xml:space="preserve">   Paris Club</v>
          </cell>
          <cell r="F270">
            <v>269</v>
          </cell>
          <cell r="G270">
            <v>273.3</v>
          </cell>
          <cell r="H270">
            <v>219</v>
          </cell>
          <cell r="I270">
            <v>316.39999999999998</v>
          </cell>
          <cell r="J270">
            <v>306.85319221074042</v>
          </cell>
          <cell r="K270">
            <v>391.78897205005256</v>
          </cell>
          <cell r="L270">
            <v>365.55697983264918</v>
          </cell>
          <cell r="M270">
            <v>338.19939810276031</v>
          </cell>
          <cell r="N270">
            <v>393.30163811624021</v>
          </cell>
          <cell r="O270">
            <v>306.76760174930121</v>
          </cell>
          <cell r="P270">
            <v>134.45744380950924</v>
          </cell>
          <cell r="Q270">
            <v>126.01555888652797</v>
          </cell>
          <cell r="R270">
            <v>174.86948630809789</v>
          </cell>
          <cell r="S270">
            <v>152.78109536170965</v>
          </cell>
        </row>
        <row r="271">
          <cell r="B271" t="str">
            <v xml:space="preserve">      Pre-cutoff date</v>
          </cell>
          <cell r="F271" t="str">
            <v>...</v>
          </cell>
          <cell r="G271" t="str">
            <v>...</v>
          </cell>
          <cell r="H271" t="str">
            <v>...</v>
          </cell>
          <cell r="I271" t="str">
            <v>...</v>
          </cell>
          <cell r="J271">
            <v>296.53433966714329</v>
          </cell>
          <cell r="K271">
            <v>381.55625073090863</v>
          </cell>
          <cell r="L271">
            <v>357.03650015354151</v>
          </cell>
          <cell r="M271">
            <v>328.88931811094284</v>
          </cell>
          <cell r="N271">
            <v>383.52305399358244</v>
          </cell>
          <cell r="O271">
            <v>297.53853454291846</v>
          </cell>
          <cell r="P271">
            <v>124.81397960186001</v>
          </cell>
          <cell r="Q271">
            <v>108.57395904064175</v>
          </cell>
          <cell r="R271">
            <v>153.48999599218374</v>
          </cell>
          <cell r="S271">
            <v>130.8402966022492</v>
          </cell>
        </row>
        <row r="272">
          <cell r="B272" t="str">
            <v xml:space="preserve">      Post-cutoff date</v>
          </cell>
          <cell r="F272" t="str">
            <v>...</v>
          </cell>
          <cell r="G272" t="str">
            <v>...</v>
          </cell>
          <cell r="H272" t="str">
            <v>...</v>
          </cell>
          <cell r="I272" t="str">
            <v>...</v>
          </cell>
          <cell r="J272">
            <v>10.318852543597151</v>
          </cell>
          <cell r="K272">
            <v>10.232721319143959</v>
          </cell>
          <cell r="L272">
            <v>8.5204796791076642</v>
          </cell>
          <cell r="M272">
            <v>9.3100799918174744</v>
          </cell>
          <cell r="N272">
            <v>9.7785841226577705</v>
          </cell>
          <cell r="O272">
            <v>9.2290672063827586</v>
          </cell>
          <cell r="P272">
            <v>9.6434642076492292</v>
          </cell>
          <cell r="Q272">
            <v>17.441599845886223</v>
          </cell>
          <cell r="R272">
            <v>21.379490315914161</v>
          </cell>
          <cell r="S272">
            <v>21.94079875946046</v>
          </cell>
        </row>
        <row r="273">
          <cell r="B273" t="str">
            <v xml:space="preserve">    Other</v>
          </cell>
          <cell r="J273">
            <v>3.8990521396877811</v>
          </cell>
          <cell r="K273">
            <v>3.7787978014267334</v>
          </cell>
          <cell r="L273">
            <v>3.8058142566680893</v>
          </cell>
          <cell r="M273">
            <v>1.117209599018097</v>
          </cell>
          <cell r="N273">
            <v>1.1245371741056436</v>
          </cell>
          <cell r="O273">
            <v>1.0349739652872092</v>
          </cell>
          <cell r="P273">
            <v>1.0814456290006635</v>
          </cell>
          <cell r="Q273">
            <v>1.1409713232517238</v>
          </cell>
          <cell r="R273">
            <v>1.1574413722753527</v>
          </cell>
          <cell r="S273">
            <v>1.1482351350784306</v>
          </cell>
        </row>
        <row r="274">
          <cell r="B274" t="str">
            <v xml:space="preserve"> Commercial banks (London Club)</v>
          </cell>
          <cell r="F274">
            <v>51.7</v>
          </cell>
          <cell r="G274">
            <v>46.96</v>
          </cell>
          <cell r="H274">
            <v>45.19</v>
          </cell>
          <cell r="I274">
            <v>47.38</v>
          </cell>
          <cell r="J274">
            <v>22.413030660377359</v>
          </cell>
          <cell r="K274">
            <v>0</v>
          </cell>
          <cell r="L274">
            <v>0</v>
          </cell>
          <cell r="M274">
            <v>0</v>
          </cell>
          <cell r="N274">
            <v>0</v>
          </cell>
          <cell r="O274">
            <v>0</v>
          </cell>
          <cell r="P274">
            <v>0</v>
          </cell>
          <cell r="Q274">
            <v>0</v>
          </cell>
          <cell r="R274">
            <v>0</v>
          </cell>
          <cell r="S274">
            <v>0</v>
          </cell>
        </row>
        <row r="275">
          <cell r="B275" t="str">
            <v xml:space="preserve"> Suppliers (Kinshasa Club)</v>
          </cell>
          <cell r="F275">
            <v>41.6</v>
          </cell>
          <cell r="G275">
            <v>31.33</v>
          </cell>
          <cell r="H275">
            <v>23.56</v>
          </cell>
          <cell r="I275">
            <v>34.869999999999997</v>
          </cell>
          <cell r="J275">
            <v>27.20491767029792</v>
          </cell>
          <cell r="K275">
            <v>19.252134253303705</v>
          </cell>
          <cell r="L275">
            <v>11.1192259812355</v>
          </cell>
          <cell r="M275">
            <v>7.8419519931077968</v>
          </cell>
          <cell r="N275">
            <v>6.7891312623023952</v>
          </cell>
          <cell r="O275">
            <v>6.9349847865104719</v>
          </cell>
          <cell r="P275">
            <v>11.296629500389097</v>
          </cell>
          <cell r="Q275">
            <v>11.845753228664394</v>
          </cell>
          <cell r="R275">
            <v>10.984634679555896</v>
          </cell>
          <cell r="S275">
            <v>7.6792795658111608</v>
          </cell>
        </row>
        <row r="276">
          <cell r="B276" t="str">
            <v xml:space="preserve"> World Bank Gecamines Trust</v>
          </cell>
          <cell r="J276">
            <v>10.691056910569106</v>
          </cell>
          <cell r="K276">
            <v>10.155952833777103</v>
          </cell>
          <cell r="L276">
            <v>16.713579307721567</v>
          </cell>
          <cell r="M276">
            <v>16.559530463946341</v>
          </cell>
          <cell r="N276">
            <v>16.727221911682506</v>
          </cell>
          <cell r="O276">
            <v>16.91587479038569</v>
          </cell>
          <cell r="P276">
            <v>18.725544997205144</v>
          </cell>
          <cell r="Q276">
            <v>18.376187814421463</v>
          </cell>
          <cell r="R276">
            <v>19.214645053102291</v>
          </cell>
          <cell r="S276">
            <v>18.446059250978198</v>
          </cell>
        </row>
        <row r="277">
          <cell r="A277" t="str">
            <v>|| ~</v>
          </cell>
          <cell r="B277" t="str">
            <v xml:space="preserve"> Short term</v>
          </cell>
          <cell r="F277">
            <v>1</v>
          </cell>
          <cell r="G277">
            <v>1</v>
          </cell>
          <cell r="H277">
            <v>0</v>
          </cell>
          <cell r="I277">
            <v>0</v>
          </cell>
          <cell r="J277">
            <v>0</v>
          </cell>
          <cell r="K277">
            <v>0</v>
          </cell>
          <cell r="L277">
            <v>0</v>
          </cell>
          <cell r="M277">
            <v>0</v>
          </cell>
          <cell r="N277">
            <v>0</v>
          </cell>
          <cell r="O277">
            <v>0</v>
          </cell>
          <cell r="P277">
            <v>0</v>
          </cell>
          <cell r="Q277">
            <v>0</v>
          </cell>
          <cell r="R277">
            <v>0</v>
          </cell>
          <cell r="S277">
            <v>0</v>
          </cell>
        </row>
        <row r="278">
          <cell r="A278" t="str">
            <v>|| ~</v>
          </cell>
          <cell r="B278" t="str">
            <v xml:space="preserve">   of which: central bank</v>
          </cell>
        </row>
        <row r="280">
          <cell r="B280" t="str">
            <v>10. Amortization due on new debt (contracted &amp; disb. post-1995)</v>
          </cell>
        </row>
        <row r="281">
          <cell r="B281" t="str">
            <v>Total</v>
          </cell>
          <cell r="P281">
            <v>0</v>
          </cell>
          <cell r="Q281">
            <v>0</v>
          </cell>
          <cell r="R281">
            <v>0</v>
          </cell>
          <cell r="S281">
            <v>0</v>
          </cell>
        </row>
        <row r="282">
          <cell r="B282" t="str">
            <v xml:space="preserve"> Multilaterals (incl. Fd.)</v>
          </cell>
          <cell r="P282">
            <v>0</v>
          </cell>
          <cell r="Q282">
            <v>0</v>
          </cell>
          <cell r="R282">
            <v>0</v>
          </cell>
          <cell r="S282">
            <v>0</v>
          </cell>
        </row>
        <row r="283">
          <cell r="B283" t="str">
            <v xml:space="preserve">   Fund</v>
          </cell>
          <cell r="P283">
            <v>0</v>
          </cell>
        </row>
        <row r="284">
          <cell r="B284" t="str">
            <v xml:space="preserve">   Multilaterals (excl. Fd.)</v>
          </cell>
          <cell r="P284">
            <v>0</v>
          </cell>
          <cell r="Q284">
            <v>0</v>
          </cell>
          <cell r="R284">
            <v>0</v>
          </cell>
          <cell r="S284">
            <v>0</v>
          </cell>
        </row>
        <row r="285">
          <cell r="B285" t="str">
            <v xml:space="preserve">       World Bank</v>
          </cell>
          <cell r="P285">
            <v>0</v>
          </cell>
          <cell r="Q285">
            <v>0</v>
          </cell>
          <cell r="R285">
            <v>0</v>
          </cell>
          <cell r="S285">
            <v>0</v>
          </cell>
        </row>
        <row r="286">
          <cell r="B286" t="str">
            <v xml:space="preserve">       Other</v>
          </cell>
          <cell r="P286">
            <v>0</v>
          </cell>
          <cell r="Q286">
            <v>0</v>
          </cell>
          <cell r="R286">
            <v>0</v>
          </cell>
          <cell r="S286">
            <v>0</v>
          </cell>
        </row>
        <row r="287">
          <cell r="B287" t="str">
            <v xml:space="preserve"> Bilateral official</v>
          </cell>
          <cell r="P287">
            <v>0</v>
          </cell>
          <cell r="Q287">
            <v>0</v>
          </cell>
          <cell r="R287">
            <v>0</v>
          </cell>
          <cell r="S287">
            <v>0</v>
          </cell>
        </row>
        <row r="288">
          <cell r="B288" t="str">
            <v xml:space="preserve">   Paris Club</v>
          </cell>
          <cell r="P288">
            <v>0</v>
          </cell>
          <cell r="Q288">
            <v>0</v>
          </cell>
          <cell r="R288">
            <v>0</v>
          </cell>
          <cell r="S288">
            <v>0</v>
          </cell>
        </row>
        <row r="289">
          <cell r="B289" t="str">
            <v xml:space="preserve">      Pre-cutoff date</v>
          </cell>
          <cell r="P289">
            <v>0</v>
          </cell>
          <cell r="Q289">
            <v>0</v>
          </cell>
          <cell r="R289">
            <v>0</v>
          </cell>
          <cell r="S289">
            <v>0</v>
          </cell>
        </row>
        <row r="290">
          <cell r="B290" t="str">
            <v xml:space="preserve">      Post-cutoff date</v>
          </cell>
          <cell r="P290">
            <v>0</v>
          </cell>
          <cell r="Q290">
            <v>0</v>
          </cell>
          <cell r="R290">
            <v>0</v>
          </cell>
          <cell r="S290">
            <v>0</v>
          </cell>
        </row>
        <row r="291">
          <cell r="B291" t="str">
            <v xml:space="preserve">    Other</v>
          </cell>
          <cell r="P291">
            <v>0</v>
          </cell>
          <cell r="Q291">
            <v>0</v>
          </cell>
          <cell r="R291">
            <v>0</v>
          </cell>
          <cell r="S291">
            <v>0</v>
          </cell>
        </row>
        <row r="292">
          <cell r="B292" t="str">
            <v xml:space="preserve"> Commercial banks (London Club)</v>
          </cell>
          <cell r="P292">
            <v>0</v>
          </cell>
          <cell r="Q292">
            <v>0</v>
          </cell>
          <cell r="R292">
            <v>0</v>
          </cell>
          <cell r="S292">
            <v>0</v>
          </cell>
        </row>
        <row r="293">
          <cell r="B293" t="str">
            <v xml:space="preserve"> Suppliers (Kinshasa Club)</v>
          </cell>
          <cell r="P293">
            <v>0</v>
          </cell>
          <cell r="Q293">
            <v>0</v>
          </cell>
          <cell r="R293">
            <v>0</v>
          </cell>
          <cell r="S293">
            <v>0</v>
          </cell>
        </row>
        <row r="294">
          <cell r="B294" t="str">
            <v xml:space="preserve"> World Bank Gecamines Trust</v>
          </cell>
          <cell r="P294">
            <v>0</v>
          </cell>
          <cell r="Q294">
            <v>0</v>
          </cell>
          <cell r="R294">
            <v>0</v>
          </cell>
          <cell r="S294">
            <v>0</v>
          </cell>
        </row>
        <row r="295">
          <cell r="A295" t="str">
            <v>|| ~</v>
          </cell>
          <cell r="B295" t="str">
            <v xml:space="preserve"> Short term</v>
          </cell>
          <cell r="P295">
            <v>0</v>
          </cell>
          <cell r="Q295">
            <v>0</v>
          </cell>
          <cell r="R295">
            <v>0</v>
          </cell>
          <cell r="S295">
            <v>0</v>
          </cell>
        </row>
        <row r="296">
          <cell r="A296" t="str">
            <v>|| ~</v>
          </cell>
          <cell r="B296" t="str">
            <v xml:space="preserve">   of which: central bank</v>
          </cell>
          <cell r="P296">
            <v>0</v>
          </cell>
          <cell r="Q296">
            <v>0</v>
          </cell>
          <cell r="R296">
            <v>0</v>
          </cell>
          <cell r="S296">
            <v>0</v>
          </cell>
        </row>
        <row r="297">
          <cell r="B297" t="str">
            <v xml:space="preserve"> Financing gap</v>
          </cell>
          <cell r="P297">
            <v>0</v>
          </cell>
          <cell r="Q297">
            <v>0</v>
          </cell>
          <cell r="R297">
            <v>0</v>
          </cell>
          <cell r="S297">
            <v>0</v>
          </cell>
        </row>
        <row r="299">
          <cell r="B299" t="str">
            <v>11. Amounts rescheduled</v>
          </cell>
        </row>
        <row r="300">
          <cell r="B300" t="str">
            <v xml:space="preserve">   i. Scheduled interest</v>
          </cell>
        </row>
        <row r="301">
          <cell r="B301" t="str">
            <v>Total</v>
          </cell>
          <cell r="D301">
            <v>159</v>
          </cell>
          <cell r="E301">
            <v>98</v>
          </cell>
          <cell r="F301">
            <v>121.14</v>
          </cell>
          <cell r="G301">
            <v>232.69</v>
          </cell>
          <cell r="H301">
            <v>168.78</v>
          </cell>
          <cell r="I301">
            <v>205.12</v>
          </cell>
          <cell r="J301">
            <v>103.67661187847341</v>
          </cell>
          <cell r="K301">
            <v>0</v>
          </cell>
          <cell r="L301">
            <v>0</v>
          </cell>
          <cell r="M301">
            <v>0</v>
          </cell>
          <cell r="N301">
            <v>0</v>
          </cell>
          <cell r="O301">
            <v>0</v>
          </cell>
          <cell r="P301">
            <v>0</v>
          </cell>
          <cell r="Q301">
            <v>0</v>
          </cell>
          <cell r="R301">
            <v>0</v>
          </cell>
          <cell r="S301">
            <v>0</v>
          </cell>
        </row>
        <row r="302">
          <cell r="B302" t="str">
            <v xml:space="preserve"> Bilateral official</v>
          </cell>
          <cell r="D302">
            <v>159</v>
          </cell>
          <cell r="E302">
            <v>98</v>
          </cell>
          <cell r="F302">
            <v>119.9</v>
          </cell>
          <cell r="G302">
            <v>232.69</v>
          </cell>
          <cell r="H302">
            <v>167.38</v>
          </cell>
          <cell r="I302">
            <v>200</v>
          </cell>
          <cell r="J302">
            <v>103.34</v>
          </cell>
          <cell r="K302">
            <v>0</v>
          </cell>
          <cell r="L302">
            <v>0</v>
          </cell>
          <cell r="M302">
            <v>0</v>
          </cell>
          <cell r="N302">
            <v>0</v>
          </cell>
          <cell r="O302">
            <v>0</v>
          </cell>
          <cell r="P302">
            <v>0</v>
          </cell>
          <cell r="Q302">
            <v>0</v>
          </cell>
          <cell r="R302">
            <v>0</v>
          </cell>
          <cell r="S302">
            <v>0</v>
          </cell>
        </row>
        <row r="303">
          <cell r="B303" t="str">
            <v xml:space="preserve">   Paris Club</v>
          </cell>
          <cell r="D303">
            <v>159</v>
          </cell>
          <cell r="E303">
            <v>98</v>
          </cell>
          <cell r="F303">
            <v>119.9</v>
          </cell>
          <cell r="G303">
            <v>232.69</v>
          </cell>
          <cell r="H303">
            <v>167.38</v>
          </cell>
          <cell r="I303">
            <v>200</v>
          </cell>
          <cell r="J303">
            <v>103.34</v>
          </cell>
          <cell r="K303">
            <v>0</v>
          </cell>
          <cell r="L303">
            <v>0</v>
          </cell>
          <cell r="M303">
            <v>0</v>
          </cell>
          <cell r="N303">
            <v>0</v>
          </cell>
          <cell r="O303">
            <v>0</v>
          </cell>
          <cell r="P303">
            <v>0</v>
          </cell>
          <cell r="Q303">
            <v>0</v>
          </cell>
          <cell r="R303">
            <v>0</v>
          </cell>
          <cell r="S303">
            <v>0</v>
          </cell>
        </row>
        <row r="304">
          <cell r="B304" t="str">
            <v xml:space="preserve">    Other</v>
          </cell>
          <cell r="Q304">
            <v>0</v>
          </cell>
          <cell r="R304">
            <v>0</v>
          </cell>
          <cell r="S304">
            <v>0</v>
          </cell>
        </row>
        <row r="305">
          <cell r="B305" t="str">
            <v xml:space="preserve"> Commercial banks (London Club)</v>
          </cell>
        </row>
        <row r="306">
          <cell r="B306" t="str">
            <v xml:space="preserve"> Suppliers (Kinshasa Club)</v>
          </cell>
          <cell r="F306">
            <v>1.24</v>
          </cell>
          <cell r="G306">
            <v>0</v>
          </cell>
          <cell r="H306">
            <v>1.4</v>
          </cell>
          <cell r="I306">
            <v>5.12</v>
          </cell>
          <cell r="J306">
            <v>0.33661187847339946</v>
          </cell>
          <cell r="K306">
            <v>0</v>
          </cell>
          <cell r="L306">
            <v>0</v>
          </cell>
          <cell r="M306">
            <v>0</v>
          </cell>
          <cell r="N306">
            <v>0</v>
          </cell>
          <cell r="O306">
            <v>0</v>
          </cell>
          <cell r="P306">
            <v>0</v>
          </cell>
          <cell r="Q306">
            <v>0</v>
          </cell>
          <cell r="R306">
            <v>0</v>
          </cell>
          <cell r="S306">
            <v>0</v>
          </cell>
        </row>
        <row r="308">
          <cell r="B308" t="str">
            <v xml:space="preserve">   ii. Scheduled amortization</v>
          </cell>
        </row>
        <row r="309">
          <cell r="B309" t="str">
            <v>Total</v>
          </cell>
          <cell r="D309">
            <v>307</v>
          </cell>
          <cell r="E309">
            <v>314</v>
          </cell>
          <cell r="F309">
            <v>249.88000000000002</v>
          </cell>
          <cell r="G309">
            <v>284.66000000000003</v>
          </cell>
          <cell r="H309">
            <v>44.89</v>
          </cell>
          <cell r="I309">
            <v>285.01000000000005</v>
          </cell>
          <cell r="J309">
            <v>171.77491767029792</v>
          </cell>
          <cell r="K309">
            <v>0</v>
          </cell>
          <cell r="L309">
            <v>0</v>
          </cell>
          <cell r="M309">
            <v>0</v>
          </cell>
          <cell r="N309">
            <v>0</v>
          </cell>
          <cell r="O309">
            <v>0</v>
          </cell>
          <cell r="P309">
            <v>0</v>
          </cell>
          <cell r="Q309">
            <v>0</v>
          </cell>
          <cell r="R309">
            <v>0</v>
          </cell>
          <cell r="S309">
            <v>0</v>
          </cell>
        </row>
        <row r="310">
          <cell r="B310" t="str">
            <v xml:space="preserve"> Bilateral official</v>
          </cell>
          <cell r="D310">
            <v>307</v>
          </cell>
          <cell r="E310">
            <v>314</v>
          </cell>
          <cell r="F310">
            <v>233.58</v>
          </cell>
          <cell r="G310">
            <v>270.19</v>
          </cell>
          <cell r="H310">
            <v>28.47</v>
          </cell>
          <cell r="I310">
            <v>274.22000000000003</v>
          </cell>
          <cell r="J310">
            <v>167.37</v>
          </cell>
          <cell r="K310">
            <v>0</v>
          </cell>
          <cell r="L310">
            <v>0</v>
          </cell>
          <cell r="M310">
            <v>0</v>
          </cell>
          <cell r="N310">
            <v>0</v>
          </cell>
          <cell r="O310">
            <v>0</v>
          </cell>
          <cell r="P310">
            <v>0</v>
          </cell>
          <cell r="Q310">
            <v>0</v>
          </cell>
          <cell r="R310">
            <v>0</v>
          </cell>
          <cell r="S310">
            <v>0</v>
          </cell>
        </row>
        <row r="311">
          <cell r="B311" t="str">
            <v xml:space="preserve">   Paris Club</v>
          </cell>
          <cell r="D311">
            <v>307</v>
          </cell>
          <cell r="E311">
            <v>314</v>
          </cell>
          <cell r="F311">
            <v>233.58</v>
          </cell>
          <cell r="G311">
            <v>270.19</v>
          </cell>
          <cell r="H311">
            <v>28.47</v>
          </cell>
          <cell r="I311">
            <v>274.22000000000003</v>
          </cell>
          <cell r="J311">
            <v>167.37</v>
          </cell>
          <cell r="K311">
            <v>0</v>
          </cell>
          <cell r="L311">
            <v>0</v>
          </cell>
          <cell r="M311">
            <v>0</v>
          </cell>
          <cell r="N311">
            <v>0</v>
          </cell>
          <cell r="O311">
            <v>0</v>
          </cell>
          <cell r="P311">
            <v>0</v>
          </cell>
          <cell r="Q311">
            <v>0</v>
          </cell>
          <cell r="R311">
            <v>0</v>
          </cell>
          <cell r="S311">
            <v>0</v>
          </cell>
        </row>
        <row r="312">
          <cell r="B312" t="str">
            <v xml:space="preserve">    Other</v>
          </cell>
          <cell r="P312">
            <v>0</v>
          </cell>
          <cell r="Q312">
            <v>0</v>
          </cell>
          <cell r="R312">
            <v>0</v>
          </cell>
          <cell r="S312">
            <v>0</v>
          </cell>
        </row>
        <row r="313">
          <cell r="B313" t="str">
            <v xml:space="preserve"> Commercial banks (London Club)</v>
          </cell>
        </row>
        <row r="314">
          <cell r="B314" t="str">
            <v xml:space="preserve"> Suppliers (Kinshasa Club)</v>
          </cell>
          <cell r="F314">
            <v>16.3</v>
          </cell>
          <cell r="G314">
            <v>14.47</v>
          </cell>
          <cell r="H314">
            <v>16.420000000000002</v>
          </cell>
          <cell r="I314">
            <v>10.79</v>
          </cell>
          <cell r="J314">
            <v>4.4049176702979196</v>
          </cell>
          <cell r="K314">
            <v>0</v>
          </cell>
          <cell r="L314">
            <v>0</v>
          </cell>
          <cell r="M314">
            <v>0</v>
          </cell>
          <cell r="N314">
            <v>0</v>
          </cell>
          <cell r="O314">
            <v>0</v>
          </cell>
          <cell r="P314">
            <v>0</v>
          </cell>
          <cell r="Q314">
            <v>0</v>
          </cell>
          <cell r="R314">
            <v>0</v>
          </cell>
          <cell r="S314">
            <v>0</v>
          </cell>
        </row>
        <row r="316">
          <cell r="B316" t="str">
            <v xml:space="preserve">   iii. Interest arrears (excl. LI)</v>
          </cell>
        </row>
        <row r="317">
          <cell r="B317" t="str">
            <v>Total</v>
          </cell>
          <cell r="F317">
            <v>0</v>
          </cell>
          <cell r="G317">
            <v>0</v>
          </cell>
          <cell r="H317">
            <v>0</v>
          </cell>
          <cell r="I317">
            <v>232.72462629</v>
          </cell>
          <cell r="J317">
            <v>3.6677421318560901</v>
          </cell>
          <cell r="K317">
            <v>0</v>
          </cell>
          <cell r="L317">
            <v>0</v>
          </cell>
          <cell r="M317">
            <v>0</v>
          </cell>
          <cell r="N317">
            <v>0</v>
          </cell>
          <cell r="O317">
            <v>0</v>
          </cell>
          <cell r="P317">
            <v>0</v>
          </cell>
          <cell r="Q317">
            <v>0</v>
          </cell>
          <cell r="R317">
            <v>0</v>
          </cell>
          <cell r="S317">
            <v>0</v>
          </cell>
        </row>
        <row r="318">
          <cell r="B318" t="str">
            <v xml:space="preserve"> Bilateral official</v>
          </cell>
          <cell r="F318">
            <v>0</v>
          </cell>
          <cell r="G318">
            <v>0</v>
          </cell>
          <cell r="H318">
            <v>0</v>
          </cell>
          <cell r="I318">
            <v>232.72462629</v>
          </cell>
          <cell r="J318">
            <v>0</v>
          </cell>
          <cell r="K318">
            <v>0</v>
          </cell>
          <cell r="L318">
            <v>0</v>
          </cell>
          <cell r="M318">
            <v>0</v>
          </cell>
          <cell r="N318">
            <v>0</v>
          </cell>
          <cell r="O318">
            <v>0</v>
          </cell>
          <cell r="P318">
            <v>0</v>
          </cell>
          <cell r="Q318">
            <v>0</v>
          </cell>
          <cell r="R318">
            <v>0</v>
          </cell>
          <cell r="S318">
            <v>0</v>
          </cell>
        </row>
        <row r="319">
          <cell r="B319" t="str">
            <v xml:space="preserve">   Paris Club</v>
          </cell>
          <cell r="F319">
            <v>0</v>
          </cell>
          <cell r="G319">
            <v>0</v>
          </cell>
          <cell r="H319">
            <v>0</v>
          </cell>
          <cell r="I319">
            <v>232.72462629</v>
          </cell>
          <cell r="J319">
            <v>0</v>
          </cell>
          <cell r="K319">
            <v>0</v>
          </cell>
          <cell r="L319">
            <v>0</v>
          </cell>
          <cell r="M319">
            <v>0</v>
          </cell>
          <cell r="N319">
            <v>0</v>
          </cell>
          <cell r="O319">
            <v>0</v>
          </cell>
          <cell r="P319">
            <v>0</v>
          </cell>
          <cell r="Q319">
            <v>0</v>
          </cell>
          <cell r="R319">
            <v>0</v>
          </cell>
          <cell r="S319">
            <v>0</v>
          </cell>
        </row>
        <row r="320">
          <cell r="B320" t="str">
            <v xml:space="preserve">    Other</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B321" t="str">
            <v xml:space="preserve"> Commercial banks (London Club)</v>
          </cell>
        </row>
        <row r="322">
          <cell r="B322" t="str">
            <v xml:space="preserve"> Suppliers (Kinshasa Club)</v>
          </cell>
          <cell r="F322">
            <v>0</v>
          </cell>
          <cell r="G322">
            <v>0</v>
          </cell>
          <cell r="H322">
            <v>0</v>
          </cell>
          <cell r="I322">
            <v>0</v>
          </cell>
          <cell r="J322">
            <v>3.6677421318560901</v>
          </cell>
          <cell r="K322">
            <v>0</v>
          </cell>
          <cell r="L322">
            <v>0</v>
          </cell>
          <cell r="M322">
            <v>0</v>
          </cell>
          <cell r="N322">
            <v>0</v>
          </cell>
          <cell r="O322">
            <v>0</v>
          </cell>
          <cell r="P322">
            <v>0</v>
          </cell>
          <cell r="Q322">
            <v>0</v>
          </cell>
          <cell r="R322">
            <v>0</v>
          </cell>
          <cell r="S322">
            <v>0</v>
          </cell>
        </row>
        <row r="324">
          <cell r="B324" t="str">
            <v xml:space="preserve">   iv. Accumulated late interest</v>
          </cell>
        </row>
        <row r="325">
          <cell r="B325" t="str">
            <v>Total</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B326" t="str">
            <v xml:space="preserve"> Bilateral official</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row>
        <row r="327">
          <cell r="B327" t="str">
            <v xml:space="preserve">   Paris Club</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row>
        <row r="328">
          <cell r="B328" t="str">
            <v xml:space="preserve">    Other</v>
          </cell>
        </row>
        <row r="329">
          <cell r="B329" t="str">
            <v xml:space="preserve"> Commercial banks (London Club)</v>
          </cell>
        </row>
        <row r="330">
          <cell r="B330" t="str">
            <v xml:space="preserve"> Suppliers (Kinshasa Club)</v>
          </cell>
        </row>
        <row r="332">
          <cell r="B332" t="str">
            <v xml:space="preserve">   v. Principal arrears</v>
          </cell>
        </row>
        <row r="333">
          <cell r="B333" t="str">
            <v>Total</v>
          </cell>
          <cell r="F333">
            <v>0</v>
          </cell>
          <cell r="G333">
            <v>0</v>
          </cell>
          <cell r="H333">
            <v>0</v>
          </cell>
          <cell r="I333">
            <v>201.63195770999999</v>
          </cell>
          <cell r="J333">
            <v>12.63925245023437</v>
          </cell>
          <cell r="K333">
            <v>0</v>
          </cell>
          <cell r="L333">
            <v>0</v>
          </cell>
          <cell r="M333">
            <v>0</v>
          </cell>
          <cell r="N333">
            <v>0</v>
          </cell>
          <cell r="O333">
            <v>0</v>
          </cell>
          <cell r="P333">
            <v>0</v>
          </cell>
          <cell r="Q333">
            <v>0</v>
          </cell>
          <cell r="R333">
            <v>0</v>
          </cell>
          <cell r="S333">
            <v>0</v>
          </cell>
        </row>
        <row r="334">
          <cell r="B334" t="str">
            <v xml:space="preserve"> Bilateral official</v>
          </cell>
          <cell r="F334">
            <v>0</v>
          </cell>
          <cell r="G334">
            <v>0</v>
          </cell>
          <cell r="H334">
            <v>0</v>
          </cell>
          <cell r="I334">
            <v>201.63195770999999</v>
          </cell>
          <cell r="J334">
            <v>0</v>
          </cell>
          <cell r="K334">
            <v>0</v>
          </cell>
          <cell r="L334">
            <v>0</v>
          </cell>
          <cell r="M334">
            <v>0</v>
          </cell>
          <cell r="N334">
            <v>0</v>
          </cell>
          <cell r="O334">
            <v>0</v>
          </cell>
          <cell r="P334">
            <v>0</v>
          </cell>
          <cell r="Q334">
            <v>0</v>
          </cell>
          <cell r="R334">
            <v>0</v>
          </cell>
          <cell r="S334">
            <v>0</v>
          </cell>
        </row>
        <row r="335">
          <cell r="B335" t="str">
            <v xml:space="preserve">   Paris Club</v>
          </cell>
          <cell r="F335">
            <v>0</v>
          </cell>
          <cell r="G335">
            <v>0</v>
          </cell>
          <cell r="H335">
            <v>0</v>
          </cell>
          <cell r="I335">
            <v>201.63195770999999</v>
          </cell>
          <cell r="J335">
            <v>0</v>
          </cell>
          <cell r="K335">
            <v>0</v>
          </cell>
          <cell r="L335">
            <v>0</v>
          </cell>
          <cell r="M335">
            <v>0</v>
          </cell>
          <cell r="N335">
            <v>0</v>
          </cell>
          <cell r="O335">
            <v>0</v>
          </cell>
          <cell r="P335">
            <v>0</v>
          </cell>
          <cell r="Q335">
            <v>0</v>
          </cell>
          <cell r="R335">
            <v>0</v>
          </cell>
          <cell r="S335">
            <v>0</v>
          </cell>
        </row>
        <row r="336">
          <cell r="B336" t="str">
            <v xml:space="preserve">    Other</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row>
        <row r="337">
          <cell r="B337" t="str">
            <v xml:space="preserve"> Commercial banks (London Club)</v>
          </cell>
        </row>
        <row r="338">
          <cell r="B338" t="str">
            <v xml:space="preserve"> Suppliers (Kinshasa Club)</v>
          </cell>
          <cell r="F338">
            <v>0</v>
          </cell>
          <cell r="G338">
            <v>0</v>
          </cell>
          <cell r="H338">
            <v>0</v>
          </cell>
          <cell r="I338">
            <v>0</v>
          </cell>
          <cell r="J338">
            <v>12.63925245023437</v>
          </cell>
          <cell r="K338">
            <v>0</v>
          </cell>
          <cell r="L338">
            <v>0</v>
          </cell>
          <cell r="M338">
            <v>0</v>
          </cell>
          <cell r="N338">
            <v>0</v>
          </cell>
          <cell r="O338">
            <v>0</v>
          </cell>
          <cell r="P338">
            <v>0</v>
          </cell>
          <cell r="Q338">
            <v>0</v>
          </cell>
          <cell r="R338">
            <v>0</v>
          </cell>
          <cell r="S338">
            <v>0</v>
          </cell>
        </row>
        <row r="340">
          <cell r="B340" t="str">
            <v>12. Service due on newly rescheduled amounts</v>
          </cell>
        </row>
        <row r="341">
          <cell r="B341" t="str">
            <v xml:space="preserve">   i. Interest</v>
          </cell>
        </row>
        <row r="342">
          <cell r="B342" t="str">
            <v>Total</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row>
        <row r="343">
          <cell r="B343" t="str">
            <v xml:space="preserve"> Bilateral official</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row>
        <row r="344">
          <cell r="B344" t="str">
            <v xml:space="preserve">   Paris Club</v>
          </cell>
          <cell r="R344">
            <v>0</v>
          </cell>
          <cell r="S344">
            <v>0</v>
          </cell>
        </row>
        <row r="345">
          <cell r="B345" t="str">
            <v xml:space="preserve">    Other</v>
          </cell>
          <cell r="R345">
            <v>0</v>
          </cell>
          <cell r="S345">
            <v>0</v>
          </cell>
        </row>
        <row r="346">
          <cell r="B346" t="str">
            <v xml:space="preserve"> Commercial banks (London Club)</v>
          </cell>
        </row>
        <row r="347">
          <cell r="B347" t="str">
            <v xml:space="preserve"> Suppliers (Kinshasa Club)</v>
          </cell>
        </row>
        <row r="349">
          <cell r="B349" t="str">
            <v xml:space="preserve">   ii. Principal</v>
          </cell>
        </row>
        <row r="350">
          <cell r="B350" t="str">
            <v>Total</v>
          </cell>
          <cell r="F350">
            <v>0</v>
          </cell>
          <cell r="G350">
            <v>0</v>
          </cell>
          <cell r="H350">
            <v>0</v>
          </cell>
          <cell r="I350">
            <v>232.72462629</v>
          </cell>
          <cell r="J350">
            <v>0</v>
          </cell>
          <cell r="K350">
            <v>0</v>
          </cell>
          <cell r="L350">
            <v>0</v>
          </cell>
          <cell r="M350">
            <v>0</v>
          </cell>
          <cell r="N350">
            <v>0</v>
          </cell>
          <cell r="O350">
            <v>0</v>
          </cell>
          <cell r="P350">
            <v>0</v>
          </cell>
          <cell r="Q350">
            <v>0</v>
          </cell>
          <cell r="R350">
            <v>0</v>
          </cell>
          <cell r="S350">
            <v>0</v>
          </cell>
        </row>
        <row r="351">
          <cell r="B351" t="str">
            <v xml:space="preserve"> Bilateral official</v>
          </cell>
          <cell r="F351">
            <v>0</v>
          </cell>
          <cell r="G351">
            <v>0</v>
          </cell>
          <cell r="H351">
            <v>0</v>
          </cell>
          <cell r="I351">
            <v>232.72462629</v>
          </cell>
          <cell r="J351">
            <v>0</v>
          </cell>
          <cell r="K351">
            <v>0</v>
          </cell>
          <cell r="L351">
            <v>0</v>
          </cell>
          <cell r="M351">
            <v>0</v>
          </cell>
          <cell r="N351">
            <v>0</v>
          </cell>
          <cell r="O351">
            <v>0</v>
          </cell>
          <cell r="P351">
            <v>0</v>
          </cell>
          <cell r="Q351">
            <v>0</v>
          </cell>
          <cell r="R351">
            <v>0</v>
          </cell>
          <cell r="S351">
            <v>0</v>
          </cell>
        </row>
        <row r="352">
          <cell r="B352" t="str">
            <v xml:space="preserve">   Paris Club</v>
          </cell>
          <cell r="R352">
            <v>0</v>
          </cell>
          <cell r="S352">
            <v>0</v>
          </cell>
        </row>
        <row r="353">
          <cell r="B353" t="str">
            <v xml:space="preserve">    Other</v>
          </cell>
          <cell r="R353">
            <v>0</v>
          </cell>
          <cell r="S353">
            <v>0</v>
          </cell>
        </row>
        <row r="354">
          <cell r="B354" t="str">
            <v xml:space="preserve"> Commercial banks (London Club)</v>
          </cell>
        </row>
        <row r="355">
          <cell r="B355" t="str">
            <v xml:space="preserve"> Suppliers (Kinshasa Club)</v>
          </cell>
        </row>
        <row r="357">
          <cell r="B357" t="str">
            <v>13. Arrears cancelled</v>
          </cell>
        </row>
        <row r="358">
          <cell r="B358" t="str">
            <v xml:space="preserve">   i. Interest</v>
          </cell>
        </row>
        <row r="359">
          <cell r="B359" t="str">
            <v>Total</v>
          </cell>
          <cell r="F359">
            <v>0</v>
          </cell>
          <cell r="G359">
            <v>0</v>
          </cell>
          <cell r="H359">
            <v>0</v>
          </cell>
          <cell r="I359">
            <v>13.394437714285756</v>
          </cell>
          <cell r="J359">
            <v>0</v>
          </cell>
          <cell r="K359">
            <v>0</v>
          </cell>
          <cell r="L359">
            <v>0</v>
          </cell>
          <cell r="M359">
            <v>0</v>
          </cell>
          <cell r="N359">
            <v>0</v>
          </cell>
          <cell r="O359">
            <v>0</v>
          </cell>
          <cell r="P359">
            <v>0</v>
          </cell>
          <cell r="Q359">
            <v>0</v>
          </cell>
          <cell r="R359">
            <v>0</v>
          </cell>
          <cell r="S359">
            <v>0</v>
          </cell>
        </row>
        <row r="360">
          <cell r="B360" t="str">
            <v xml:space="preserve"> Bilateral official</v>
          </cell>
          <cell r="F360">
            <v>0</v>
          </cell>
          <cell r="G360">
            <v>0</v>
          </cell>
          <cell r="H360">
            <v>0</v>
          </cell>
          <cell r="I360">
            <v>13.394437714285756</v>
          </cell>
          <cell r="J360">
            <v>0</v>
          </cell>
          <cell r="K360">
            <v>0</v>
          </cell>
          <cell r="L360">
            <v>0</v>
          </cell>
          <cell r="M360">
            <v>0</v>
          </cell>
          <cell r="N360">
            <v>0</v>
          </cell>
          <cell r="O360">
            <v>0</v>
          </cell>
          <cell r="P360">
            <v>0</v>
          </cell>
          <cell r="Q360">
            <v>0</v>
          </cell>
          <cell r="R360">
            <v>0</v>
          </cell>
          <cell r="S360">
            <v>0</v>
          </cell>
        </row>
        <row r="361">
          <cell r="B361" t="str">
            <v xml:space="preserve">   Paris Club</v>
          </cell>
          <cell r="F361">
            <v>0</v>
          </cell>
          <cell r="G361">
            <v>0</v>
          </cell>
          <cell r="H361">
            <v>0</v>
          </cell>
          <cell r="I361">
            <v>13.394437714285756</v>
          </cell>
          <cell r="J361">
            <v>0</v>
          </cell>
          <cell r="K361">
            <v>0</v>
          </cell>
          <cell r="L361">
            <v>0</v>
          </cell>
          <cell r="M361">
            <v>0</v>
          </cell>
          <cell r="N361">
            <v>0</v>
          </cell>
          <cell r="O361">
            <v>0</v>
          </cell>
          <cell r="P361">
            <v>0</v>
          </cell>
          <cell r="Q361">
            <v>0</v>
          </cell>
          <cell r="R361">
            <v>0</v>
          </cell>
          <cell r="S361">
            <v>0</v>
          </cell>
        </row>
        <row r="362">
          <cell r="B362" t="str">
            <v xml:space="preserve">    Other</v>
          </cell>
        </row>
        <row r="363">
          <cell r="B363" t="str">
            <v xml:space="preserve"> Commercial banks (London Club)</v>
          </cell>
        </row>
        <row r="364">
          <cell r="B364" t="str">
            <v xml:space="preserve"> Suppliers (Kinshasa Club)</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6">
          <cell r="B366" t="str">
            <v xml:space="preserve">   ii. Principal</v>
          </cell>
        </row>
        <row r="367">
          <cell r="B367" t="str">
            <v>Total</v>
          </cell>
          <cell r="F367">
            <v>0</v>
          </cell>
          <cell r="G367">
            <v>0</v>
          </cell>
          <cell r="H367">
            <v>0</v>
          </cell>
          <cell r="I367">
            <v>17.859250285714342</v>
          </cell>
          <cell r="J367">
            <v>0</v>
          </cell>
          <cell r="K367">
            <v>0</v>
          </cell>
          <cell r="L367">
            <v>0</v>
          </cell>
          <cell r="M367">
            <v>0</v>
          </cell>
          <cell r="N367">
            <v>0</v>
          </cell>
          <cell r="O367">
            <v>0</v>
          </cell>
          <cell r="P367">
            <v>0</v>
          </cell>
          <cell r="Q367">
            <v>0</v>
          </cell>
          <cell r="R367">
            <v>0</v>
          </cell>
          <cell r="S367">
            <v>0</v>
          </cell>
        </row>
        <row r="368">
          <cell r="B368" t="str">
            <v xml:space="preserve"> Bilateral official</v>
          </cell>
          <cell r="F368">
            <v>0</v>
          </cell>
          <cell r="G368">
            <v>0</v>
          </cell>
          <cell r="H368">
            <v>0</v>
          </cell>
          <cell r="I368">
            <v>17.859250285714342</v>
          </cell>
          <cell r="J368">
            <v>0</v>
          </cell>
          <cell r="K368">
            <v>0</v>
          </cell>
          <cell r="L368">
            <v>0</v>
          </cell>
          <cell r="M368">
            <v>0</v>
          </cell>
          <cell r="N368">
            <v>0</v>
          </cell>
          <cell r="O368">
            <v>0</v>
          </cell>
          <cell r="P368">
            <v>0</v>
          </cell>
          <cell r="Q368">
            <v>0</v>
          </cell>
          <cell r="R368">
            <v>0</v>
          </cell>
          <cell r="S368">
            <v>0</v>
          </cell>
        </row>
        <row r="369">
          <cell r="B369" t="str">
            <v xml:space="preserve">   Paris Club</v>
          </cell>
          <cell r="F369">
            <v>0</v>
          </cell>
          <cell r="G369">
            <v>0</v>
          </cell>
          <cell r="H369">
            <v>0</v>
          </cell>
          <cell r="I369">
            <v>17.859250285714342</v>
          </cell>
          <cell r="J369">
            <v>0</v>
          </cell>
          <cell r="K369">
            <v>0</v>
          </cell>
          <cell r="L369">
            <v>0</v>
          </cell>
          <cell r="M369">
            <v>0</v>
          </cell>
          <cell r="N369">
            <v>0</v>
          </cell>
          <cell r="O369">
            <v>0</v>
          </cell>
          <cell r="P369">
            <v>0</v>
          </cell>
          <cell r="Q369">
            <v>0</v>
          </cell>
          <cell r="R369">
            <v>0</v>
          </cell>
          <cell r="S369">
            <v>0</v>
          </cell>
        </row>
        <row r="370">
          <cell r="B370" t="str">
            <v xml:space="preserve">    Other</v>
          </cell>
        </row>
        <row r="371">
          <cell r="B371" t="str">
            <v xml:space="preserve"> Commercial banks (London Club)</v>
          </cell>
        </row>
        <row r="372">
          <cell r="B372" t="str">
            <v xml:space="preserve"> Suppliers (Kinshasa Club)</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4">
          <cell r="B374" t="str">
            <v>14. Debt stock operation (net impact)</v>
          </cell>
        </row>
        <row r="375">
          <cell r="B375" t="str">
            <v xml:space="preserve">   i. Scheduled interest</v>
          </cell>
        </row>
        <row r="376">
          <cell r="B376" t="str">
            <v>Total</v>
          </cell>
          <cell r="P376">
            <v>0</v>
          </cell>
          <cell r="Q376">
            <v>0</v>
          </cell>
          <cell r="R376">
            <v>0</v>
          </cell>
          <cell r="S376">
            <v>0</v>
          </cell>
        </row>
        <row r="377">
          <cell r="B377" t="str">
            <v xml:space="preserve"> Bilateral official</v>
          </cell>
          <cell r="P377">
            <v>0</v>
          </cell>
          <cell r="Q377">
            <v>0</v>
          </cell>
          <cell r="R377">
            <v>0</v>
          </cell>
          <cell r="S377">
            <v>0</v>
          </cell>
        </row>
        <row r="378">
          <cell r="B378" t="str">
            <v xml:space="preserve">   Paris Club</v>
          </cell>
        </row>
        <row r="379">
          <cell r="B379" t="str">
            <v xml:space="preserve">    Other</v>
          </cell>
        </row>
        <row r="381">
          <cell r="B381" t="str">
            <v xml:space="preserve">   ii. Scheduled amortization</v>
          </cell>
        </row>
        <row r="382">
          <cell r="B382" t="str">
            <v>Total</v>
          </cell>
          <cell r="P382">
            <v>0</v>
          </cell>
          <cell r="Q382">
            <v>0</v>
          </cell>
          <cell r="R382">
            <v>0</v>
          </cell>
          <cell r="S382">
            <v>0</v>
          </cell>
        </row>
        <row r="383">
          <cell r="B383" t="str">
            <v xml:space="preserve"> Bilateral official</v>
          </cell>
          <cell r="P383">
            <v>0</v>
          </cell>
          <cell r="Q383">
            <v>0</v>
          </cell>
          <cell r="R383">
            <v>0</v>
          </cell>
          <cell r="S383">
            <v>0</v>
          </cell>
        </row>
        <row r="384">
          <cell r="B384" t="str">
            <v xml:space="preserve">   Paris Club</v>
          </cell>
        </row>
        <row r="385">
          <cell r="B385" t="str">
            <v xml:space="preserve">    Other</v>
          </cell>
        </row>
        <row r="387">
          <cell r="B387" t="str">
            <v>15. Current service cancelled</v>
          </cell>
        </row>
        <row r="388">
          <cell r="B388" t="str">
            <v xml:space="preserve">   i. Interest</v>
          </cell>
        </row>
        <row r="389">
          <cell r="B389" t="str">
            <v>Total</v>
          </cell>
          <cell r="F389">
            <v>0</v>
          </cell>
          <cell r="G389">
            <v>0</v>
          </cell>
          <cell r="H389">
            <v>0</v>
          </cell>
          <cell r="I389">
            <v>35.49</v>
          </cell>
          <cell r="J389">
            <v>34.51</v>
          </cell>
          <cell r="K389">
            <v>1</v>
          </cell>
          <cell r="L389">
            <v>0.85699999999999998</v>
          </cell>
          <cell r="M389">
            <v>2.2999999999999998</v>
          </cell>
          <cell r="N389">
            <v>0.3</v>
          </cell>
          <cell r="O389">
            <v>0.8</v>
          </cell>
          <cell r="P389">
            <v>2.4710000000000001</v>
          </cell>
          <cell r="Q389">
            <v>0</v>
          </cell>
          <cell r="R389">
            <v>0</v>
          </cell>
          <cell r="S389">
            <v>0</v>
          </cell>
        </row>
        <row r="390">
          <cell r="B390" t="str">
            <v xml:space="preserve"> Fund (burden sharing/refunds)</v>
          </cell>
          <cell r="F390">
            <v>0</v>
          </cell>
          <cell r="G390">
            <v>0</v>
          </cell>
          <cell r="H390">
            <v>0</v>
          </cell>
          <cell r="I390">
            <v>0</v>
          </cell>
          <cell r="J390">
            <v>0</v>
          </cell>
          <cell r="K390">
            <v>1</v>
          </cell>
          <cell r="L390">
            <v>0.85699999999999998</v>
          </cell>
          <cell r="M390">
            <v>2.2999999999999998</v>
          </cell>
          <cell r="N390">
            <v>0.3</v>
          </cell>
          <cell r="O390">
            <v>0.8</v>
          </cell>
          <cell r="P390">
            <v>2.4710000000000001</v>
          </cell>
        </row>
        <row r="391">
          <cell r="B391" t="str">
            <v xml:space="preserve"> Bilateral official</v>
          </cell>
          <cell r="F391">
            <v>0</v>
          </cell>
          <cell r="G391">
            <v>0</v>
          </cell>
          <cell r="H391">
            <v>0</v>
          </cell>
          <cell r="I391">
            <v>35.49</v>
          </cell>
          <cell r="J391">
            <v>34.51</v>
          </cell>
          <cell r="K391">
            <v>0</v>
          </cell>
          <cell r="L391">
            <v>0</v>
          </cell>
          <cell r="M391">
            <v>0</v>
          </cell>
          <cell r="N391">
            <v>0</v>
          </cell>
          <cell r="O391">
            <v>0</v>
          </cell>
          <cell r="P391">
            <v>0</v>
          </cell>
          <cell r="Q391">
            <v>0</v>
          </cell>
          <cell r="R391">
            <v>0</v>
          </cell>
          <cell r="S391">
            <v>0</v>
          </cell>
        </row>
        <row r="392">
          <cell r="B392" t="str">
            <v xml:space="preserve">   Paris Club</v>
          </cell>
          <cell r="F392">
            <v>0</v>
          </cell>
          <cell r="G392">
            <v>0</v>
          </cell>
          <cell r="H392">
            <v>0</v>
          </cell>
          <cell r="I392">
            <v>35.49</v>
          </cell>
          <cell r="J392">
            <v>34.51</v>
          </cell>
          <cell r="K392">
            <v>0</v>
          </cell>
          <cell r="L392">
            <v>0</v>
          </cell>
          <cell r="M392">
            <v>0</v>
          </cell>
          <cell r="N392">
            <v>0</v>
          </cell>
          <cell r="O392">
            <v>0</v>
          </cell>
          <cell r="P392">
            <v>0</v>
          </cell>
          <cell r="Q392">
            <v>0</v>
          </cell>
          <cell r="R392">
            <v>0</v>
          </cell>
          <cell r="S392">
            <v>0</v>
          </cell>
        </row>
        <row r="393">
          <cell r="A393" t="str">
            <v>|| ~</v>
          </cell>
          <cell r="B393" t="str">
            <v xml:space="preserve">      Pre-cutoff date</v>
          </cell>
        </row>
        <row r="394">
          <cell r="A394" t="str">
            <v>|| ~</v>
          </cell>
          <cell r="B394" t="str">
            <v xml:space="preserve">      Post-cutoff date</v>
          </cell>
        </row>
        <row r="395">
          <cell r="B395" t="str">
            <v xml:space="preserve">    Other</v>
          </cell>
        </row>
        <row r="396">
          <cell r="A396" t="str">
            <v>|| ~</v>
          </cell>
          <cell r="B396" t="str">
            <v xml:space="preserve"> Commercial banks (London Club)</v>
          </cell>
        </row>
        <row r="397">
          <cell r="A397" t="str">
            <v>|| ~</v>
          </cell>
          <cell r="B397" t="str">
            <v xml:space="preserve"> Suppliers (Kinshasa Club)</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row>
        <row r="398">
          <cell r="A398" t="str">
            <v>|| ~</v>
          </cell>
          <cell r="B398" t="str">
            <v xml:space="preserve"> World Bank Gecamines Trust</v>
          </cell>
        </row>
        <row r="399">
          <cell r="A399" t="str">
            <v>|| ~</v>
          </cell>
          <cell r="B399" t="str">
            <v xml:space="preserve"> Short term</v>
          </cell>
        </row>
        <row r="400">
          <cell r="A400" t="str">
            <v>|| ~</v>
          </cell>
          <cell r="B400" t="str">
            <v xml:space="preserve">   of which: central bank</v>
          </cell>
        </row>
        <row r="402">
          <cell r="B402" t="str">
            <v xml:space="preserve">   ii. Principal</v>
          </cell>
        </row>
        <row r="403">
          <cell r="B403" t="str">
            <v>Total</v>
          </cell>
          <cell r="F403">
            <v>0</v>
          </cell>
          <cell r="G403">
            <v>0</v>
          </cell>
          <cell r="H403">
            <v>0</v>
          </cell>
          <cell r="I403">
            <v>38.76</v>
          </cell>
          <cell r="J403">
            <v>45.62</v>
          </cell>
          <cell r="K403">
            <v>0</v>
          </cell>
          <cell r="L403">
            <v>0</v>
          </cell>
          <cell r="M403">
            <v>0</v>
          </cell>
          <cell r="N403">
            <v>0</v>
          </cell>
          <cell r="O403">
            <v>0</v>
          </cell>
          <cell r="P403">
            <v>0</v>
          </cell>
          <cell r="Q403">
            <v>0</v>
          </cell>
          <cell r="R403">
            <v>0</v>
          </cell>
          <cell r="S403">
            <v>0</v>
          </cell>
        </row>
        <row r="404">
          <cell r="B404" t="str">
            <v xml:space="preserve"> Fund (burden sharing/refunds)</v>
          </cell>
        </row>
        <row r="405">
          <cell r="B405" t="str">
            <v xml:space="preserve"> Bilateral official</v>
          </cell>
          <cell r="F405">
            <v>0</v>
          </cell>
          <cell r="G405">
            <v>0</v>
          </cell>
          <cell r="H405">
            <v>0</v>
          </cell>
          <cell r="I405">
            <v>38.76</v>
          </cell>
          <cell r="J405">
            <v>45.62</v>
          </cell>
          <cell r="K405">
            <v>0</v>
          </cell>
          <cell r="L405">
            <v>0</v>
          </cell>
          <cell r="M405">
            <v>0</v>
          </cell>
          <cell r="N405">
            <v>0</v>
          </cell>
          <cell r="O405">
            <v>0</v>
          </cell>
          <cell r="P405">
            <v>0</v>
          </cell>
          <cell r="Q405">
            <v>0</v>
          </cell>
          <cell r="R405">
            <v>0</v>
          </cell>
          <cell r="S405">
            <v>0</v>
          </cell>
        </row>
        <row r="406">
          <cell r="B406" t="str">
            <v xml:space="preserve">   Paris Club</v>
          </cell>
          <cell r="F406">
            <v>0</v>
          </cell>
          <cell r="G406">
            <v>0</v>
          </cell>
          <cell r="H406">
            <v>0</v>
          </cell>
          <cell r="I406">
            <v>38.76</v>
          </cell>
          <cell r="J406">
            <v>45.62</v>
          </cell>
          <cell r="K406">
            <v>0</v>
          </cell>
          <cell r="L406">
            <v>0</v>
          </cell>
          <cell r="M406">
            <v>0</v>
          </cell>
          <cell r="N406">
            <v>0</v>
          </cell>
          <cell r="O406">
            <v>0</v>
          </cell>
          <cell r="P406">
            <v>0</v>
          </cell>
          <cell r="Q406">
            <v>0</v>
          </cell>
          <cell r="R406">
            <v>0</v>
          </cell>
          <cell r="S406">
            <v>0</v>
          </cell>
        </row>
        <row r="407">
          <cell r="A407" t="str">
            <v>|| ~</v>
          </cell>
          <cell r="B407" t="str">
            <v xml:space="preserve">      Pre-cutoff date</v>
          </cell>
        </row>
        <row r="408">
          <cell r="A408" t="str">
            <v>|| ~</v>
          </cell>
          <cell r="B408" t="str">
            <v xml:space="preserve">      Post-cutoff date</v>
          </cell>
        </row>
        <row r="409">
          <cell r="B409" t="str">
            <v xml:space="preserve">    Other</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row>
        <row r="410">
          <cell r="A410" t="str">
            <v>|| ~</v>
          </cell>
          <cell r="B410" t="str">
            <v xml:space="preserve"> Commercial banks (London Club)</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t="str">
            <v>|| ~</v>
          </cell>
          <cell r="B411" t="str">
            <v xml:space="preserve"> Suppliers (Kinshasa Club)</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row>
        <row r="412">
          <cell r="A412" t="str">
            <v>|| ~</v>
          </cell>
          <cell r="B412" t="str">
            <v xml:space="preserve"> World Bank Gecamines Trust</v>
          </cell>
        </row>
        <row r="413">
          <cell r="A413" t="str">
            <v>|| ~</v>
          </cell>
          <cell r="B413" t="str">
            <v xml:space="preserve"> Short term</v>
          </cell>
        </row>
        <row r="414">
          <cell r="A414" t="str">
            <v>|| ~</v>
          </cell>
          <cell r="B414" t="str">
            <v xml:space="preserve">   of which: central bank</v>
          </cell>
        </row>
        <row r="416">
          <cell r="B416" t="str">
            <v>16. Current interest paid</v>
          </cell>
        </row>
        <row r="417">
          <cell r="B417" t="str">
            <v>Total</v>
          </cell>
          <cell r="E417">
            <v>56.489818</v>
          </cell>
          <cell r="F417">
            <v>254.13915318159218</v>
          </cell>
          <cell r="G417">
            <v>120.6118083335911</v>
          </cell>
          <cell r="H417">
            <v>108.24360750122031</v>
          </cell>
          <cell r="I417">
            <v>137.60630079519748</v>
          </cell>
          <cell r="J417">
            <v>116.88502572738719</v>
          </cell>
          <cell r="K417">
            <v>49.113108291427906</v>
          </cell>
          <cell r="L417">
            <v>25.510473550796505</v>
          </cell>
          <cell r="M417">
            <v>11.723484799981117</v>
          </cell>
          <cell r="N417">
            <v>9.0341199999999979</v>
          </cell>
          <cell r="O417">
            <v>17.794000000000004</v>
          </cell>
          <cell r="P417">
            <v>4.3673001676914467</v>
          </cell>
          <cell r="Q417">
            <v>1.6070430408049188</v>
          </cell>
          <cell r="R417">
            <v>1.1179429849077698</v>
          </cell>
          <cell r="S417">
            <v>0.97820011179429844</v>
          </cell>
        </row>
        <row r="418">
          <cell r="B418" t="str">
            <v xml:space="preserve"> Multilaterals (incl. Fd.)</v>
          </cell>
          <cell r="E418">
            <v>56.489818</v>
          </cell>
          <cell r="F418">
            <v>78.840326924527957</v>
          </cell>
          <cell r="G418">
            <v>64.074126210288611</v>
          </cell>
          <cell r="H418">
            <v>61.326878529257698</v>
          </cell>
          <cell r="I418">
            <v>67.25630079519749</v>
          </cell>
          <cell r="J418">
            <v>66.872697794253355</v>
          </cell>
          <cell r="K418">
            <v>25.669000000000004</v>
          </cell>
          <cell r="L418">
            <v>18.544</v>
          </cell>
          <cell r="M418">
            <v>7.202</v>
          </cell>
          <cell r="N418">
            <v>4.234119999999999</v>
          </cell>
          <cell r="O418">
            <v>13.294000000000004</v>
          </cell>
          <cell r="P418">
            <v>2.8999999999999986</v>
          </cell>
          <cell r="Q418">
            <v>0</v>
          </cell>
          <cell r="R418">
            <v>0</v>
          </cell>
          <cell r="S418">
            <v>0</v>
          </cell>
        </row>
        <row r="419">
          <cell r="B419" t="str">
            <v xml:space="preserve">   Fund</v>
          </cell>
          <cell r="D419">
            <v>53.97</v>
          </cell>
          <cell r="E419">
            <v>56.489818</v>
          </cell>
          <cell r="F419">
            <v>55.271382000000003</v>
          </cell>
          <cell r="G419">
            <v>47.127000000000002</v>
          </cell>
          <cell r="H419">
            <v>42.638187000000002</v>
          </cell>
          <cell r="I419">
            <v>44.673000000000002</v>
          </cell>
          <cell r="J419">
            <v>35.660156999999998</v>
          </cell>
          <cell r="K419">
            <v>14.370000000000005</v>
          </cell>
          <cell r="L419">
            <v>11.244</v>
          </cell>
          <cell r="M419">
            <v>3.5019999999999998</v>
          </cell>
          <cell r="N419">
            <v>4.234119999999999</v>
          </cell>
          <cell r="O419">
            <v>13.294000000000004</v>
          </cell>
          <cell r="P419">
            <v>2.8999999999999986</v>
          </cell>
          <cell r="Q419">
            <v>0</v>
          </cell>
          <cell r="R419">
            <v>0</v>
          </cell>
          <cell r="S419">
            <v>0</v>
          </cell>
        </row>
        <row r="420">
          <cell r="B420" t="str">
            <v xml:space="preserve">   Multilaterals (excl. Fd.)</v>
          </cell>
          <cell r="E420">
            <v>0</v>
          </cell>
          <cell r="F420">
            <v>23.568944924527955</v>
          </cell>
          <cell r="G420">
            <v>16.947126210288612</v>
          </cell>
          <cell r="H420">
            <v>18.688691529257692</v>
          </cell>
          <cell r="I420">
            <v>22.583300795197488</v>
          </cell>
          <cell r="J420">
            <v>31.21254079425335</v>
          </cell>
          <cell r="K420">
            <v>11.298999999999999</v>
          </cell>
          <cell r="L420">
            <v>7.3</v>
          </cell>
          <cell r="M420">
            <v>3.6999999999999997</v>
          </cell>
          <cell r="N420">
            <v>0</v>
          </cell>
          <cell r="O420">
            <v>0</v>
          </cell>
          <cell r="P420">
            <v>0</v>
          </cell>
          <cell r="Q420">
            <v>0</v>
          </cell>
          <cell r="R420">
            <v>0</v>
          </cell>
          <cell r="S420">
            <v>0</v>
          </cell>
        </row>
        <row r="421">
          <cell r="B421" t="str">
            <v xml:space="preserve">       World Bank</v>
          </cell>
          <cell r="F421">
            <v>6.4</v>
          </cell>
          <cell r="G421">
            <v>6.960126210288613</v>
          </cell>
          <cell r="H421">
            <v>7.2176915292576931</v>
          </cell>
          <cell r="I421">
            <v>5.4643007951974871</v>
          </cell>
          <cell r="J421">
            <v>6.5385407942533496</v>
          </cell>
          <cell r="K421">
            <v>4.7</v>
          </cell>
          <cell r="L421">
            <v>4.5</v>
          </cell>
          <cell r="M421">
            <v>3.3</v>
          </cell>
          <cell r="N421">
            <v>0</v>
          </cell>
          <cell r="O421">
            <v>0</v>
          </cell>
          <cell r="P421">
            <v>0</v>
          </cell>
          <cell r="Q421">
            <v>0</v>
          </cell>
          <cell r="R421">
            <v>0</v>
          </cell>
          <cell r="S421">
            <v>0</v>
          </cell>
        </row>
        <row r="422">
          <cell r="B422" t="str">
            <v xml:space="preserve">       Other</v>
          </cell>
          <cell r="F422">
            <v>17.168944924527956</v>
          </cell>
          <cell r="G422">
            <v>9.9870000000000001</v>
          </cell>
          <cell r="H422">
            <v>11.471</v>
          </cell>
          <cell r="I422">
            <v>17.119</v>
          </cell>
          <cell r="J422">
            <v>24.673999999999999</v>
          </cell>
          <cell r="K422">
            <v>6.5990000000000002</v>
          </cell>
          <cell r="L422">
            <v>2.8</v>
          </cell>
          <cell r="M422">
            <v>0.4</v>
          </cell>
          <cell r="N422">
            <v>0</v>
          </cell>
          <cell r="O422">
            <v>0</v>
          </cell>
          <cell r="P422">
            <v>0</v>
          </cell>
          <cell r="Q422">
            <v>0</v>
          </cell>
          <cell r="R422">
            <v>0</v>
          </cell>
          <cell r="S422">
            <v>0</v>
          </cell>
        </row>
        <row r="423">
          <cell r="B423" t="str">
            <v xml:space="preserve"> Bilateral official</v>
          </cell>
          <cell r="E423">
            <v>0</v>
          </cell>
          <cell r="F423">
            <v>118.0988262570642</v>
          </cell>
          <cell r="G423">
            <v>26.587682123302503</v>
          </cell>
          <cell r="H423">
            <v>35.046728971962615</v>
          </cell>
          <cell r="I423">
            <v>37.1</v>
          </cell>
          <cell r="J423">
            <v>28.29</v>
          </cell>
          <cell r="K423">
            <v>9.3699999999999992</v>
          </cell>
          <cell r="L423">
            <v>0.36</v>
          </cell>
          <cell r="M423">
            <v>0</v>
          </cell>
          <cell r="N423">
            <v>0</v>
          </cell>
          <cell r="O423">
            <v>0</v>
          </cell>
          <cell r="P423">
            <v>0</v>
          </cell>
          <cell r="Q423">
            <v>0</v>
          </cell>
          <cell r="R423">
            <v>0</v>
          </cell>
          <cell r="S423">
            <v>0</v>
          </cell>
        </row>
        <row r="424">
          <cell r="B424" t="str">
            <v xml:space="preserve">   Paris Club</v>
          </cell>
          <cell r="F424">
            <v>118.0988262570642</v>
          </cell>
          <cell r="G424">
            <v>26.587682123302503</v>
          </cell>
          <cell r="H424">
            <v>35.046728971962615</v>
          </cell>
          <cell r="I424">
            <v>37.1</v>
          </cell>
          <cell r="J424">
            <v>28.29</v>
          </cell>
          <cell r="K424">
            <v>9.3699999999999992</v>
          </cell>
          <cell r="L424">
            <v>0.36</v>
          </cell>
          <cell r="M424">
            <v>0</v>
          </cell>
          <cell r="N424">
            <v>0</v>
          </cell>
          <cell r="O424">
            <v>0</v>
          </cell>
          <cell r="P424">
            <v>0</v>
          </cell>
          <cell r="Q424">
            <v>0</v>
          </cell>
          <cell r="R424">
            <v>0</v>
          </cell>
          <cell r="S424">
            <v>0</v>
          </cell>
        </row>
        <row r="425">
          <cell r="B425" t="str">
            <v xml:space="preserve">      Pre-cutoff date</v>
          </cell>
          <cell r="F425" t="str">
            <v xml:space="preserve"> ... </v>
          </cell>
          <cell r="G425" t="str">
            <v xml:space="preserve"> ... </v>
          </cell>
          <cell r="H425" t="str">
            <v xml:space="preserve"> ... </v>
          </cell>
          <cell r="I425" t="str">
            <v xml:space="preserve"> ... </v>
          </cell>
          <cell r="J425" t="str">
            <v xml:space="preserve"> ... </v>
          </cell>
          <cell r="K425" t="str">
            <v xml:space="preserve"> ... </v>
          </cell>
          <cell r="L425" t="str">
            <v xml:space="preserve"> ... </v>
          </cell>
          <cell r="M425" t="str">
            <v xml:space="preserve"> ... </v>
          </cell>
          <cell r="N425" t="str">
            <v xml:space="preserve"> ... </v>
          </cell>
          <cell r="O425" t="str">
            <v xml:space="preserve"> ... </v>
          </cell>
          <cell r="P425" t="str">
            <v xml:space="preserve"> ... </v>
          </cell>
          <cell r="Q425" t="str">
            <v xml:space="preserve"> ... </v>
          </cell>
          <cell r="R425" t="str">
            <v xml:space="preserve"> ... </v>
          </cell>
          <cell r="S425" t="str">
            <v xml:space="preserve"> ... </v>
          </cell>
        </row>
        <row r="426">
          <cell r="B426" t="str">
            <v xml:space="preserve">      Post-cutoff date</v>
          </cell>
          <cell r="F426" t="str">
            <v xml:space="preserve"> ... </v>
          </cell>
          <cell r="G426" t="str">
            <v xml:space="preserve"> ... </v>
          </cell>
          <cell r="H426" t="str">
            <v xml:space="preserve"> ... </v>
          </cell>
          <cell r="I426" t="str">
            <v xml:space="preserve"> ... </v>
          </cell>
          <cell r="J426" t="str">
            <v xml:space="preserve"> ... </v>
          </cell>
          <cell r="K426" t="str">
            <v xml:space="preserve"> ... </v>
          </cell>
          <cell r="L426" t="str">
            <v xml:space="preserve"> ... </v>
          </cell>
          <cell r="M426" t="str">
            <v xml:space="preserve"> ... </v>
          </cell>
          <cell r="N426" t="str">
            <v xml:space="preserve"> ... </v>
          </cell>
          <cell r="O426" t="str">
            <v xml:space="preserve"> ... </v>
          </cell>
          <cell r="P426" t="str">
            <v xml:space="preserve"> ... </v>
          </cell>
          <cell r="Q426" t="str">
            <v xml:space="preserve"> ... </v>
          </cell>
          <cell r="R426" t="str">
            <v xml:space="preserve"> ... </v>
          </cell>
          <cell r="S426" t="str">
            <v xml:space="preserve"> ... </v>
          </cell>
        </row>
        <row r="427">
          <cell r="B427" t="str">
            <v xml:space="preserve">    Other</v>
          </cell>
          <cell r="K427">
            <v>0</v>
          </cell>
          <cell r="L427">
            <v>0</v>
          </cell>
          <cell r="M427">
            <v>0</v>
          </cell>
          <cell r="N427">
            <v>0</v>
          </cell>
          <cell r="O427">
            <v>0</v>
          </cell>
          <cell r="P427">
            <v>0</v>
          </cell>
          <cell r="Q427">
            <v>0</v>
          </cell>
          <cell r="R427">
            <v>0</v>
          </cell>
          <cell r="S427">
            <v>0</v>
          </cell>
        </row>
        <row r="428">
          <cell r="B428" t="str">
            <v xml:space="preserve"> Commercial banks (London Club)</v>
          </cell>
          <cell r="F428">
            <v>30.300000000000004</v>
          </cell>
          <cell r="G428">
            <v>18.899999999999999</v>
          </cell>
          <cell r="H428">
            <v>4.5</v>
          </cell>
          <cell r="I428">
            <v>18.8</v>
          </cell>
          <cell r="J428">
            <v>2.9482435838849006</v>
          </cell>
          <cell r="K428">
            <v>0</v>
          </cell>
          <cell r="L428">
            <v>0</v>
          </cell>
          <cell r="M428">
            <v>0</v>
          </cell>
          <cell r="N428">
            <v>0</v>
          </cell>
          <cell r="O428">
            <v>0</v>
          </cell>
          <cell r="P428">
            <v>0</v>
          </cell>
          <cell r="Q428">
            <v>0</v>
          </cell>
          <cell r="R428">
            <v>0</v>
          </cell>
          <cell r="S428">
            <v>0</v>
          </cell>
        </row>
        <row r="429">
          <cell r="B429" t="str">
            <v xml:space="preserve"> Suppliers (Kinshasa Club)</v>
          </cell>
          <cell r="F429">
            <v>6.9</v>
          </cell>
          <cell r="G429">
            <v>4.05</v>
          </cell>
          <cell r="H429">
            <v>7.17</v>
          </cell>
          <cell r="I429">
            <v>3.55</v>
          </cell>
          <cell r="J429">
            <v>5.98</v>
          </cell>
          <cell r="K429">
            <v>5.0000000000000009</v>
          </cell>
          <cell r="L429">
            <v>0.4</v>
          </cell>
          <cell r="M429">
            <v>0</v>
          </cell>
          <cell r="N429">
            <v>0</v>
          </cell>
          <cell r="O429">
            <v>0</v>
          </cell>
          <cell r="P429">
            <v>0</v>
          </cell>
          <cell r="Q429">
            <v>0</v>
          </cell>
          <cell r="R429">
            <v>0</v>
          </cell>
          <cell r="S429">
            <v>0</v>
          </cell>
        </row>
        <row r="430">
          <cell r="B430" t="str">
            <v xml:space="preserve"> World Bank Gecamines Trust</v>
          </cell>
          <cell r="J430">
            <v>4.894084349248935</v>
          </cell>
          <cell r="K430">
            <v>1.3741082914279033</v>
          </cell>
          <cell r="L430">
            <v>1.3064735507965084</v>
          </cell>
          <cell r="M430">
            <v>2.1484799981117249E-2</v>
          </cell>
          <cell r="N430">
            <v>0</v>
          </cell>
          <cell r="O430">
            <v>0</v>
          </cell>
          <cell r="P430">
            <v>0</v>
          </cell>
          <cell r="Q430">
            <v>0</v>
          </cell>
          <cell r="R430">
            <v>0</v>
          </cell>
          <cell r="S430">
            <v>0</v>
          </cell>
        </row>
        <row r="431">
          <cell r="B431" t="str">
            <v xml:space="preserve"> Short term</v>
          </cell>
          <cell r="F431">
            <v>20</v>
          </cell>
          <cell r="G431">
            <v>7</v>
          </cell>
          <cell r="H431">
            <v>0.2</v>
          </cell>
          <cell r="I431">
            <v>10.9</v>
          </cell>
          <cell r="J431">
            <v>7.9</v>
          </cell>
          <cell r="K431">
            <v>7.7</v>
          </cell>
          <cell r="L431">
            <v>4.9000000000000004</v>
          </cell>
          <cell r="M431">
            <v>4.5</v>
          </cell>
          <cell r="N431">
            <v>4.8</v>
          </cell>
          <cell r="O431">
            <v>4.5</v>
          </cell>
          <cell r="P431">
            <v>1.4673001676914477</v>
          </cell>
          <cell r="Q431">
            <v>1.6070430408049188</v>
          </cell>
          <cell r="R431">
            <v>1.1179429849077698</v>
          </cell>
          <cell r="S431">
            <v>0.97820011179429844</v>
          </cell>
        </row>
        <row r="432">
          <cell r="B432" t="str">
            <v xml:space="preserve">   of which: central bank</v>
          </cell>
        </row>
        <row r="433">
          <cell r="B433" t="str">
            <v xml:space="preserve"> Financing gap</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row>
        <row r="435">
          <cell r="B435" t="str">
            <v>17. Current amortization paid</v>
          </cell>
        </row>
        <row r="436">
          <cell r="B436" t="str">
            <v>Total</v>
          </cell>
          <cell r="E436">
            <v>178.834305</v>
          </cell>
          <cell r="F436">
            <v>261.06312518217339</v>
          </cell>
          <cell r="G436">
            <v>235.38569892040709</v>
          </cell>
          <cell r="H436">
            <v>177.83371419626167</v>
          </cell>
          <cell r="I436">
            <v>263.54539999999997</v>
          </cell>
          <cell r="J436">
            <v>178.15881215868919</v>
          </cell>
          <cell r="K436">
            <v>48.636980470120456</v>
          </cell>
          <cell r="L436">
            <v>35.2275942018032</v>
          </cell>
          <cell r="M436">
            <v>5.530646399974823</v>
          </cell>
          <cell r="N436">
            <v>5.1341199999999994</v>
          </cell>
          <cell r="O436">
            <v>13.294000000000004</v>
          </cell>
          <cell r="P436">
            <v>3.9369999999999985</v>
          </cell>
          <cell r="Q436">
            <v>0</v>
          </cell>
          <cell r="R436">
            <v>0</v>
          </cell>
          <cell r="S436">
            <v>0</v>
          </cell>
        </row>
        <row r="437">
          <cell r="B437" t="str">
            <v xml:space="preserve"> Multilaterals (incl. Fd.)</v>
          </cell>
          <cell r="E437">
            <v>122.344487</v>
          </cell>
          <cell r="F437">
            <v>145.86488117581453</v>
          </cell>
          <cell r="G437">
            <v>176.42</v>
          </cell>
          <cell r="H437">
            <v>124.58263000000001</v>
          </cell>
          <cell r="I437">
            <v>193.54240000000001</v>
          </cell>
          <cell r="J437">
            <v>127.00999999999999</v>
          </cell>
          <cell r="K437">
            <v>17.639999999999997</v>
          </cell>
          <cell r="L437">
            <v>2.9</v>
          </cell>
          <cell r="M437">
            <v>2</v>
          </cell>
          <cell r="N437">
            <v>0.9</v>
          </cell>
          <cell r="O437">
            <v>0</v>
          </cell>
          <cell r="P437">
            <v>1.0369999999999999</v>
          </cell>
          <cell r="Q437">
            <v>0</v>
          </cell>
          <cell r="R437">
            <v>0</v>
          </cell>
          <cell r="S437">
            <v>0</v>
          </cell>
        </row>
        <row r="438">
          <cell r="B438" t="str">
            <v xml:space="preserve">   Fund</v>
          </cell>
          <cell r="D438">
            <v>63.42</v>
          </cell>
          <cell r="E438">
            <v>122.344487</v>
          </cell>
          <cell r="F438">
            <v>116.0346</v>
          </cell>
          <cell r="G438">
            <v>146.41</v>
          </cell>
          <cell r="H438">
            <v>97.192630000000008</v>
          </cell>
          <cell r="I438">
            <v>167.9924</v>
          </cell>
          <cell r="J438">
            <v>111.91</v>
          </cell>
          <cell r="K438">
            <v>11.439999999999998</v>
          </cell>
          <cell r="L438">
            <v>0</v>
          </cell>
          <cell r="M438">
            <v>0</v>
          </cell>
          <cell r="N438">
            <v>0.9</v>
          </cell>
          <cell r="O438">
            <v>0</v>
          </cell>
          <cell r="P438">
            <v>1.0369999999999999</v>
          </cell>
          <cell r="Q438">
            <v>0</v>
          </cell>
          <cell r="R438">
            <v>0</v>
          </cell>
          <cell r="S438">
            <v>0</v>
          </cell>
        </row>
        <row r="439">
          <cell r="B439" t="str">
            <v xml:space="preserve">   Multilaterals (excl. Fd.)</v>
          </cell>
          <cell r="E439">
            <v>0</v>
          </cell>
          <cell r="F439">
            <v>29.830281175814541</v>
          </cell>
          <cell r="G439">
            <v>30.009999999999998</v>
          </cell>
          <cell r="H439">
            <v>27.39</v>
          </cell>
          <cell r="I439">
            <v>25.55</v>
          </cell>
          <cell r="J439">
            <v>15.100000000000001</v>
          </cell>
          <cell r="K439">
            <v>6.2</v>
          </cell>
          <cell r="L439">
            <v>2.9</v>
          </cell>
          <cell r="M439">
            <v>2</v>
          </cell>
          <cell r="N439">
            <v>0</v>
          </cell>
          <cell r="O439">
            <v>0</v>
          </cell>
          <cell r="P439">
            <v>0</v>
          </cell>
          <cell r="Q439">
            <v>0</v>
          </cell>
          <cell r="R439">
            <v>0</v>
          </cell>
          <cell r="S439">
            <v>0</v>
          </cell>
        </row>
        <row r="440">
          <cell r="B440" t="str">
            <v xml:space="preserve">       World Bank</v>
          </cell>
          <cell r="F440">
            <v>10.995848853959783</v>
          </cell>
          <cell r="G440">
            <v>9.9761809014136791</v>
          </cell>
          <cell r="H440">
            <v>9.7251585623678647</v>
          </cell>
          <cell r="I440">
            <v>2.0472330911123535</v>
          </cell>
          <cell r="J440">
            <v>2.3057574063722752</v>
          </cell>
          <cell r="K440">
            <v>1.5</v>
          </cell>
          <cell r="L440">
            <v>1.1000000000000001</v>
          </cell>
          <cell r="M440">
            <v>1.3</v>
          </cell>
          <cell r="N440">
            <v>0</v>
          </cell>
          <cell r="O440">
            <v>0</v>
          </cell>
          <cell r="P440">
            <v>0</v>
          </cell>
          <cell r="Q440">
            <v>0</v>
          </cell>
          <cell r="R440">
            <v>0</v>
          </cell>
          <cell r="S440">
            <v>0</v>
          </cell>
        </row>
        <row r="441">
          <cell r="B441" t="str">
            <v xml:space="preserve">       Other</v>
          </cell>
          <cell r="F441">
            <v>18.834432321854756</v>
          </cell>
          <cell r="G441">
            <v>20.033819098586321</v>
          </cell>
          <cell r="H441">
            <v>17.664841437632134</v>
          </cell>
          <cell r="I441">
            <v>23.502766908887647</v>
          </cell>
          <cell r="J441">
            <v>12.794242593627725</v>
          </cell>
          <cell r="K441">
            <v>4.7</v>
          </cell>
          <cell r="L441">
            <v>1.7999999999999998</v>
          </cell>
          <cell r="M441">
            <v>0.7</v>
          </cell>
          <cell r="N441">
            <v>0</v>
          </cell>
          <cell r="O441">
            <v>0</v>
          </cell>
          <cell r="P441">
            <v>0</v>
          </cell>
          <cell r="Q441">
            <v>0</v>
          </cell>
          <cell r="R441">
            <v>0</v>
          </cell>
          <cell r="S441">
            <v>0</v>
          </cell>
        </row>
        <row r="442">
          <cell r="B442" t="str">
            <v xml:space="preserve"> Bilateral official</v>
          </cell>
          <cell r="E442">
            <v>0</v>
          </cell>
          <cell r="F442">
            <v>35.416862006358841</v>
          </cell>
          <cell r="G442">
            <v>1.7786989204070902</v>
          </cell>
          <cell r="H442">
            <v>4.6728971962616823</v>
          </cell>
          <cell r="I442">
            <v>3.42</v>
          </cell>
          <cell r="J442">
            <v>1.66</v>
          </cell>
          <cell r="K442">
            <v>0</v>
          </cell>
          <cell r="L442">
            <v>0</v>
          </cell>
          <cell r="M442">
            <v>0</v>
          </cell>
          <cell r="N442">
            <v>0</v>
          </cell>
          <cell r="O442">
            <v>0</v>
          </cell>
          <cell r="P442">
            <v>0</v>
          </cell>
          <cell r="Q442">
            <v>0</v>
          </cell>
          <cell r="R442">
            <v>0</v>
          </cell>
          <cell r="S442">
            <v>0</v>
          </cell>
        </row>
        <row r="443">
          <cell r="B443" t="str">
            <v xml:space="preserve">   Paris Club</v>
          </cell>
          <cell r="F443">
            <v>35.416862006358841</v>
          </cell>
          <cell r="G443">
            <v>1.7786989204070902</v>
          </cell>
          <cell r="H443">
            <v>4.6728971962616823</v>
          </cell>
          <cell r="I443">
            <v>3.42</v>
          </cell>
          <cell r="J443">
            <v>1.66</v>
          </cell>
          <cell r="K443">
            <v>0</v>
          </cell>
          <cell r="L443">
            <v>0</v>
          </cell>
          <cell r="M443">
            <v>0</v>
          </cell>
          <cell r="N443">
            <v>0</v>
          </cell>
          <cell r="O443">
            <v>0</v>
          </cell>
          <cell r="P443">
            <v>0</v>
          </cell>
          <cell r="Q443">
            <v>0</v>
          </cell>
          <cell r="R443">
            <v>0</v>
          </cell>
          <cell r="S443">
            <v>0</v>
          </cell>
        </row>
        <row r="444">
          <cell r="B444" t="str">
            <v xml:space="preserve">      Pre-cutoff date</v>
          </cell>
          <cell r="F444" t="str">
            <v xml:space="preserve"> ... </v>
          </cell>
          <cell r="G444" t="str">
            <v xml:space="preserve"> ... </v>
          </cell>
          <cell r="H444" t="str">
            <v xml:space="preserve"> ... </v>
          </cell>
          <cell r="I444" t="str">
            <v xml:space="preserve"> ... </v>
          </cell>
          <cell r="J444" t="str">
            <v xml:space="preserve"> ... </v>
          </cell>
          <cell r="K444">
            <v>0</v>
          </cell>
          <cell r="L444">
            <v>0</v>
          </cell>
          <cell r="M444">
            <v>0</v>
          </cell>
          <cell r="N444">
            <v>0</v>
          </cell>
          <cell r="O444">
            <v>0</v>
          </cell>
          <cell r="P444">
            <v>0</v>
          </cell>
          <cell r="Q444">
            <v>0</v>
          </cell>
          <cell r="R444">
            <v>0</v>
          </cell>
          <cell r="S444">
            <v>0</v>
          </cell>
        </row>
        <row r="445">
          <cell r="B445" t="str">
            <v xml:space="preserve">      Post-cutoff date</v>
          </cell>
          <cell r="F445" t="str">
            <v xml:space="preserve"> ... </v>
          </cell>
          <cell r="G445" t="str">
            <v xml:space="preserve"> ... </v>
          </cell>
          <cell r="H445" t="str">
            <v xml:space="preserve"> ... </v>
          </cell>
          <cell r="I445" t="str">
            <v xml:space="preserve"> ... </v>
          </cell>
          <cell r="J445" t="str">
            <v xml:space="preserve"> ... </v>
          </cell>
          <cell r="K445">
            <v>0</v>
          </cell>
          <cell r="L445">
            <v>0</v>
          </cell>
          <cell r="M445">
            <v>0</v>
          </cell>
          <cell r="N445">
            <v>0</v>
          </cell>
          <cell r="O445">
            <v>0</v>
          </cell>
          <cell r="P445">
            <v>0</v>
          </cell>
          <cell r="Q445">
            <v>0</v>
          </cell>
          <cell r="R445">
            <v>0</v>
          </cell>
          <cell r="S445">
            <v>0</v>
          </cell>
        </row>
        <row r="446">
          <cell r="B446" t="str">
            <v xml:space="preserve">    Other</v>
          </cell>
          <cell r="F446" t="str">
            <v xml:space="preserve"> ... </v>
          </cell>
          <cell r="G446" t="str">
            <v xml:space="preserve"> ... </v>
          </cell>
          <cell r="H446" t="str">
            <v xml:space="preserve"> ... </v>
          </cell>
          <cell r="I446" t="str">
            <v xml:space="preserve"> ... </v>
          </cell>
          <cell r="J446" t="str">
            <v xml:space="preserve"> ... </v>
          </cell>
          <cell r="K446">
            <v>0</v>
          </cell>
          <cell r="L446">
            <v>0</v>
          </cell>
          <cell r="M446">
            <v>0</v>
          </cell>
          <cell r="N446">
            <v>0</v>
          </cell>
          <cell r="O446">
            <v>0</v>
          </cell>
          <cell r="P446">
            <v>0</v>
          </cell>
          <cell r="Q446">
            <v>0</v>
          </cell>
          <cell r="R446">
            <v>0</v>
          </cell>
          <cell r="S446">
            <v>0</v>
          </cell>
        </row>
        <row r="447">
          <cell r="B447" t="str">
            <v xml:space="preserve"> Commercial banks (London Club)</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row>
        <row r="448">
          <cell r="B448" t="str">
            <v xml:space="preserve"> Suppliers (Kinshasa Club)</v>
          </cell>
          <cell r="F448">
            <v>23.51</v>
          </cell>
          <cell r="G448">
            <v>9.06</v>
          </cell>
          <cell r="H448">
            <v>5.94</v>
          </cell>
          <cell r="I448">
            <v>21.91</v>
          </cell>
          <cell r="J448">
            <v>13.04</v>
          </cell>
          <cell r="K448">
            <v>14.31</v>
          </cell>
          <cell r="L448">
            <v>5.2</v>
          </cell>
          <cell r="M448">
            <v>0</v>
          </cell>
          <cell r="N448">
            <v>0</v>
          </cell>
          <cell r="O448">
            <v>0</v>
          </cell>
          <cell r="P448">
            <v>0</v>
          </cell>
          <cell r="Q448">
            <v>0</v>
          </cell>
          <cell r="R448">
            <v>0</v>
          </cell>
          <cell r="S448">
            <v>0</v>
          </cell>
        </row>
        <row r="449">
          <cell r="B449" t="str">
            <v xml:space="preserve"> World Bank Gecamines Trust</v>
          </cell>
          <cell r="J449">
            <v>0.78865515868921088</v>
          </cell>
          <cell r="K449">
            <v>2.3169804701204537</v>
          </cell>
          <cell r="L449">
            <v>15.883594201803204</v>
          </cell>
          <cell r="M449">
            <v>2.8646399974823E-2</v>
          </cell>
          <cell r="N449">
            <v>0</v>
          </cell>
          <cell r="O449">
            <v>0</v>
          </cell>
          <cell r="P449">
            <v>0</v>
          </cell>
          <cell r="Q449">
            <v>0</v>
          </cell>
          <cell r="R449">
            <v>0</v>
          </cell>
          <cell r="S449">
            <v>0</v>
          </cell>
        </row>
        <row r="450">
          <cell r="B450" t="str">
            <v xml:space="preserve"> Short term</v>
          </cell>
          <cell r="F450">
            <v>1</v>
          </cell>
          <cell r="G450">
            <v>1</v>
          </cell>
          <cell r="H450">
            <v>0</v>
          </cell>
          <cell r="I450">
            <v>0</v>
          </cell>
          <cell r="J450">
            <v>0</v>
          </cell>
          <cell r="K450">
            <v>0</v>
          </cell>
          <cell r="L450">
            <v>0</v>
          </cell>
          <cell r="M450">
            <v>0</v>
          </cell>
          <cell r="N450">
            <v>0</v>
          </cell>
          <cell r="O450">
            <v>0</v>
          </cell>
          <cell r="P450">
            <v>0</v>
          </cell>
          <cell r="Q450">
            <v>0</v>
          </cell>
          <cell r="R450">
            <v>0</v>
          </cell>
          <cell r="S450">
            <v>0</v>
          </cell>
        </row>
        <row r="451">
          <cell r="B451" t="str">
            <v xml:space="preserve">   of which: central bank</v>
          </cell>
        </row>
        <row r="452">
          <cell r="B452" t="str">
            <v xml:space="preserve"> Financing gap</v>
          </cell>
          <cell r="N452">
            <v>0</v>
          </cell>
          <cell r="O452">
            <v>0</v>
          </cell>
          <cell r="P452">
            <v>0</v>
          </cell>
          <cell r="Q452">
            <v>0</v>
          </cell>
          <cell r="R452">
            <v>0</v>
          </cell>
          <cell r="S452">
            <v>0</v>
          </cell>
        </row>
        <row r="454">
          <cell r="B454" t="str">
            <v>18. Interest arrears paid</v>
          </cell>
        </row>
        <row r="455">
          <cell r="B455" t="str">
            <v>Total</v>
          </cell>
          <cell r="E455">
            <v>0.25</v>
          </cell>
          <cell r="F455">
            <v>9.5</v>
          </cell>
          <cell r="G455">
            <v>0</v>
          </cell>
          <cell r="H455">
            <v>2.2000000000000002</v>
          </cell>
          <cell r="I455">
            <v>4.5060000000000002</v>
          </cell>
          <cell r="J455">
            <v>0</v>
          </cell>
          <cell r="K455">
            <v>0</v>
          </cell>
          <cell r="L455">
            <v>0</v>
          </cell>
          <cell r="M455">
            <v>0</v>
          </cell>
          <cell r="N455">
            <v>0</v>
          </cell>
          <cell r="O455">
            <v>0.5</v>
          </cell>
          <cell r="P455">
            <v>3</v>
          </cell>
          <cell r="Q455">
            <v>0</v>
          </cell>
          <cell r="R455">
            <v>0.95009900000000003</v>
          </cell>
          <cell r="S455">
            <v>0</v>
          </cell>
        </row>
        <row r="456">
          <cell r="B456" t="str">
            <v xml:space="preserve"> Multilaterals (incl. Fd.)</v>
          </cell>
          <cell r="E456">
            <v>0.25</v>
          </cell>
          <cell r="F456">
            <v>0</v>
          </cell>
          <cell r="G456">
            <v>0</v>
          </cell>
          <cell r="H456">
            <v>2.2000000000000002</v>
          </cell>
          <cell r="I456">
            <v>3.14</v>
          </cell>
          <cell r="J456">
            <v>0</v>
          </cell>
          <cell r="K456">
            <v>0</v>
          </cell>
          <cell r="L456">
            <v>0</v>
          </cell>
          <cell r="M456">
            <v>0</v>
          </cell>
          <cell r="N456">
            <v>0</v>
          </cell>
          <cell r="O456">
            <v>0.5</v>
          </cell>
          <cell r="P456">
            <v>3</v>
          </cell>
          <cell r="Q456">
            <v>0</v>
          </cell>
          <cell r="R456">
            <v>0.95009900000000003</v>
          </cell>
          <cell r="S456">
            <v>0</v>
          </cell>
        </row>
        <row r="457">
          <cell r="B457" t="str">
            <v xml:space="preserve">   Fund</v>
          </cell>
          <cell r="E457">
            <v>0.25</v>
          </cell>
          <cell r="F457">
            <v>0</v>
          </cell>
          <cell r="G457">
            <v>0</v>
          </cell>
          <cell r="H457">
            <v>0</v>
          </cell>
          <cell r="I457">
            <v>0</v>
          </cell>
          <cell r="J457">
            <v>0</v>
          </cell>
          <cell r="K457">
            <v>0</v>
          </cell>
          <cell r="L457">
            <v>0</v>
          </cell>
          <cell r="M457">
            <v>0</v>
          </cell>
          <cell r="N457">
            <v>0</v>
          </cell>
          <cell r="O457">
            <v>0.5</v>
          </cell>
          <cell r="P457">
            <v>3</v>
          </cell>
          <cell r="Q457">
            <v>0</v>
          </cell>
          <cell r="R457">
            <v>0.95009900000000003</v>
          </cell>
          <cell r="S457">
            <v>0</v>
          </cell>
        </row>
        <row r="458">
          <cell r="B458" t="str">
            <v xml:space="preserve">   Multilaterals (excl. Fd.)</v>
          </cell>
          <cell r="F458">
            <v>0</v>
          </cell>
          <cell r="G458">
            <v>0</v>
          </cell>
          <cell r="H458">
            <v>2.2000000000000002</v>
          </cell>
          <cell r="I458">
            <v>3.14</v>
          </cell>
          <cell r="J458">
            <v>0</v>
          </cell>
          <cell r="K458">
            <v>0</v>
          </cell>
          <cell r="L458">
            <v>0</v>
          </cell>
          <cell r="M458">
            <v>0</v>
          </cell>
          <cell r="N458">
            <v>0</v>
          </cell>
          <cell r="O458">
            <v>0</v>
          </cell>
          <cell r="P458">
            <v>0</v>
          </cell>
          <cell r="Q458">
            <v>0</v>
          </cell>
          <cell r="R458">
            <v>0</v>
          </cell>
          <cell r="S458">
            <v>0</v>
          </cell>
        </row>
        <row r="459">
          <cell r="B459" t="str">
            <v xml:space="preserve">       World Bank</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B460" t="str">
            <v xml:space="preserve">       Other</v>
          </cell>
          <cell r="F460">
            <v>0</v>
          </cell>
          <cell r="G460">
            <v>0</v>
          </cell>
          <cell r="H460">
            <v>2.2000000000000002</v>
          </cell>
          <cell r="I460">
            <v>3.14</v>
          </cell>
          <cell r="J460">
            <v>0</v>
          </cell>
          <cell r="K460">
            <v>0</v>
          </cell>
          <cell r="L460">
            <v>0</v>
          </cell>
          <cell r="M460">
            <v>0</v>
          </cell>
          <cell r="N460">
            <v>0</v>
          </cell>
          <cell r="O460">
            <v>0</v>
          </cell>
          <cell r="P460">
            <v>0</v>
          </cell>
          <cell r="Q460">
            <v>0</v>
          </cell>
          <cell r="R460">
            <v>0</v>
          </cell>
          <cell r="S460">
            <v>0</v>
          </cell>
        </row>
        <row r="461">
          <cell r="B461" t="str">
            <v xml:space="preserve"> Bilateral official</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row>
        <row r="462">
          <cell r="B462" t="str">
            <v xml:space="preserve">   Paris Club</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row>
        <row r="463">
          <cell r="B463" t="str">
            <v xml:space="preserve">      Pre-cutoff date</v>
          </cell>
          <cell r="K463">
            <v>0</v>
          </cell>
          <cell r="L463">
            <v>0</v>
          </cell>
          <cell r="M463">
            <v>0</v>
          </cell>
          <cell r="N463">
            <v>0</v>
          </cell>
          <cell r="O463">
            <v>0</v>
          </cell>
          <cell r="P463">
            <v>0</v>
          </cell>
          <cell r="Q463">
            <v>0</v>
          </cell>
          <cell r="R463">
            <v>0</v>
          </cell>
          <cell r="S463">
            <v>0</v>
          </cell>
        </row>
        <row r="464">
          <cell r="B464" t="str">
            <v xml:space="preserve">      Post-cutoff date</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row>
        <row r="465">
          <cell r="B465" t="str">
            <v xml:space="preserve">    Other</v>
          </cell>
        </row>
        <row r="466">
          <cell r="B466" t="str">
            <v xml:space="preserve"> Commercial banks (London Club)</v>
          </cell>
          <cell r="F466">
            <v>9.5</v>
          </cell>
          <cell r="G466">
            <v>0</v>
          </cell>
          <cell r="H466">
            <v>0</v>
          </cell>
          <cell r="I466">
            <v>0</v>
          </cell>
          <cell r="J466">
            <v>0</v>
          </cell>
          <cell r="K466">
            <v>0</v>
          </cell>
          <cell r="L466">
            <v>0</v>
          </cell>
          <cell r="M466">
            <v>0</v>
          </cell>
          <cell r="N466">
            <v>0</v>
          </cell>
          <cell r="O466">
            <v>0</v>
          </cell>
          <cell r="P466">
            <v>0</v>
          </cell>
          <cell r="Q466">
            <v>0</v>
          </cell>
          <cell r="R466">
            <v>0</v>
          </cell>
          <cell r="S466">
            <v>0</v>
          </cell>
        </row>
        <row r="467">
          <cell r="B467" t="str">
            <v xml:space="preserve"> Suppliers (Kinshasa Club)</v>
          </cell>
          <cell r="F467">
            <v>0</v>
          </cell>
          <cell r="G467">
            <v>0</v>
          </cell>
          <cell r="H467">
            <v>0</v>
          </cell>
          <cell r="I467">
            <v>1.3660000000000001</v>
          </cell>
          <cell r="J467">
            <v>0</v>
          </cell>
          <cell r="K467">
            <v>0</v>
          </cell>
          <cell r="L467">
            <v>0</v>
          </cell>
          <cell r="M467">
            <v>0</v>
          </cell>
          <cell r="N467">
            <v>0</v>
          </cell>
          <cell r="O467">
            <v>0</v>
          </cell>
          <cell r="P467">
            <v>0</v>
          </cell>
          <cell r="Q467">
            <v>0</v>
          </cell>
          <cell r="R467">
            <v>0</v>
          </cell>
          <cell r="S467">
            <v>0</v>
          </cell>
        </row>
        <row r="468">
          <cell r="B468" t="str">
            <v xml:space="preserve"> World Bank Gecamines Trust</v>
          </cell>
          <cell r="H468">
            <v>0</v>
          </cell>
          <cell r="I468">
            <v>0</v>
          </cell>
          <cell r="J468">
            <v>0</v>
          </cell>
          <cell r="K468">
            <v>0</v>
          </cell>
          <cell r="L468">
            <v>0</v>
          </cell>
          <cell r="M468">
            <v>0</v>
          </cell>
          <cell r="N468">
            <v>0</v>
          </cell>
          <cell r="O468">
            <v>0</v>
          </cell>
          <cell r="P468">
            <v>0</v>
          </cell>
          <cell r="Q468">
            <v>0</v>
          </cell>
          <cell r="R468">
            <v>0</v>
          </cell>
          <cell r="S468">
            <v>0</v>
          </cell>
        </row>
        <row r="469">
          <cell r="A469" t="str">
            <v>|| ~</v>
          </cell>
          <cell r="B469" t="str">
            <v xml:space="preserve"> Short term</v>
          </cell>
          <cell r="N469">
            <v>0</v>
          </cell>
        </row>
        <row r="470">
          <cell r="A470" t="str">
            <v>|| ~</v>
          </cell>
          <cell r="B470" t="str">
            <v xml:space="preserve">   of which: central bank</v>
          </cell>
        </row>
        <row r="472">
          <cell r="B472" t="str">
            <v>19. Principal arrears paid</v>
          </cell>
        </row>
        <row r="473">
          <cell r="B473" t="str">
            <v>Total</v>
          </cell>
          <cell r="D473">
            <v>0</v>
          </cell>
          <cell r="E473">
            <v>0</v>
          </cell>
          <cell r="F473">
            <v>1.5</v>
          </cell>
          <cell r="G473">
            <v>0</v>
          </cell>
          <cell r="H473">
            <v>0</v>
          </cell>
          <cell r="I473">
            <v>100.19</v>
          </cell>
          <cell r="J473">
            <v>0</v>
          </cell>
          <cell r="K473">
            <v>24.53</v>
          </cell>
          <cell r="L473">
            <v>0</v>
          </cell>
          <cell r="M473">
            <v>0</v>
          </cell>
          <cell r="N473">
            <v>3.0358800000000001</v>
          </cell>
          <cell r="O473">
            <v>0.86599999999999544</v>
          </cell>
          <cell r="P473">
            <v>21.963000000000001</v>
          </cell>
          <cell r="Q473">
            <v>0</v>
          </cell>
          <cell r="R473">
            <v>0.54859100000000005</v>
          </cell>
          <cell r="S473">
            <v>0</v>
          </cell>
        </row>
        <row r="474">
          <cell r="B474" t="str">
            <v xml:space="preserve"> Multilaterals (incl. Fd.)</v>
          </cell>
          <cell r="D474">
            <v>0</v>
          </cell>
          <cell r="E474">
            <v>0</v>
          </cell>
          <cell r="F474">
            <v>0</v>
          </cell>
          <cell r="G474">
            <v>0</v>
          </cell>
          <cell r="H474">
            <v>0</v>
          </cell>
          <cell r="I474">
            <v>100.19</v>
          </cell>
          <cell r="J474">
            <v>0</v>
          </cell>
          <cell r="K474">
            <v>24.53</v>
          </cell>
          <cell r="L474">
            <v>0</v>
          </cell>
          <cell r="M474">
            <v>0</v>
          </cell>
          <cell r="N474">
            <v>3.0358800000000001</v>
          </cell>
          <cell r="O474">
            <v>0.86599999999999544</v>
          </cell>
          <cell r="P474">
            <v>21.963000000000001</v>
          </cell>
          <cell r="Q474">
            <v>0</v>
          </cell>
          <cell r="R474">
            <v>0.54859100000000005</v>
          </cell>
          <cell r="S474">
            <v>0</v>
          </cell>
        </row>
        <row r="475">
          <cell r="B475" t="str">
            <v xml:space="preserve">   Fund</v>
          </cell>
          <cell r="D475">
            <v>0</v>
          </cell>
          <cell r="E475">
            <v>0</v>
          </cell>
          <cell r="F475">
            <v>0</v>
          </cell>
          <cell r="G475">
            <v>0</v>
          </cell>
          <cell r="H475">
            <v>0</v>
          </cell>
          <cell r="I475">
            <v>100.19</v>
          </cell>
          <cell r="J475">
            <v>0</v>
          </cell>
          <cell r="K475">
            <v>24.53</v>
          </cell>
          <cell r="L475">
            <v>0</v>
          </cell>
          <cell r="M475">
            <v>0</v>
          </cell>
          <cell r="N475">
            <v>3.0358800000000001</v>
          </cell>
          <cell r="O475">
            <v>0.86599999999999544</v>
          </cell>
          <cell r="P475">
            <v>21.963000000000001</v>
          </cell>
          <cell r="Q475">
            <v>0</v>
          </cell>
          <cell r="R475">
            <v>0.54859100000000005</v>
          </cell>
          <cell r="S475">
            <v>0</v>
          </cell>
        </row>
        <row r="476">
          <cell r="B476" t="str">
            <v xml:space="preserve">   Multilaterals (excl. Fd.)</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row>
        <row r="477">
          <cell r="B477" t="str">
            <v xml:space="preserve">       World Bank</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B478" t="str">
            <v xml:space="preserve">       Other</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79">
          <cell r="B479" t="str">
            <v xml:space="preserve"> Bilateral official</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row>
        <row r="480">
          <cell r="B480" t="str">
            <v xml:space="preserve">   Paris Club</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row>
        <row r="481">
          <cell r="B481" t="str">
            <v xml:space="preserve">      Pre-cutoff date</v>
          </cell>
          <cell r="J481">
            <v>0</v>
          </cell>
          <cell r="K481">
            <v>0</v>
          </cell>
          <cell r="L481">
            <v>0</v>
          </cell>
          <cell r="M481">
            <v>0</v>
          </cell>
          <cell r="N481">
            <v>0</v>
          </cell>
          <cell r="O481">
            <v>0</v>
          </cell>
          <cell r="P481">
            <v>0</v>
          </cell>
          <cell r="Q481">
            <v>0</v>
          </cell>
          <cell r="R481">
            <v>0</v>
          </cell>
          <cell r="S481">
            <v>0</v>
          </cell>
        </row>
        <row r="482">
          <cell r="B482" t="str">
            <v xml:space="preserve">      Post-cutoff date</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row>
        <row r="483">
          <cell r="B483" t="str">
            <v xml:space="preserve">    Other</v>
          </cell>
        </row>
        <row r="484">
          <cell r="B484" t="str">
            <v xml:space="preserve"> Commercial banks (London Club)</v>
          </cell>
          <cell r="D484">
            <v>0</v>
          </cell>
          <cell r="E484">
            <v>0</v>
          </cell>
          <cell r="F484">
            <v>1.5</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B485" t="str">
            <v xml:space="preserve"> Suppliers (Kinshasa Club)</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row>
        <row r="486">
          <cell r="B486" t="str">
            <v xml:space="preserve"> World Bank Gecamines Trust</v>
          </cell>
          <cell r="J486">
            <v>0</v>
          </cell>
          <cell r="K486">
            <v>0</v>
          </cell>
          <cell r="L486">
            <v>0</v>
          </cell>
          <cell r="M486">
            <v>0</v>
          </cell>
          <cell r="N486">
            <v>0</v>
          </cell>
          <cell r="O486">
            <v>0</v>
          </cell>
          <cell r="P486">
            <v>0</v>
          </cell>
          <cell r="Q486">
            <v>0</v>
          </cell>
          <cell r="R486">
            <v>0</v>
          </cell>
          <cell r="S486">
            <v>0</v>
          </cell>
        </row>
        <row r="487">
          <cell r="A487" t="str">
            <v>|| ~</v>
          </cell>
          <cell r="B487" t="str">
            <v xml:space="preserve"> Short term</v>
          </cell>
        </row>
        <row r="488">
          <cell r="A488" t="str">
            <v>|| ~</v>
          </cell>
          <cell r="B488" t="str">
            <v xml:space="preserve">   of which: central bank</v>
          </cell>
        </row>
        <row r="490">
          <cell r="B490" t="str">
            <v>20. Accum. of interest arrears</v>
          </cell>
        </row>
        <row r="491">
          <cell r="B491" t="str">
            <v>Total</v>
          </cell>
          <cell r="F491">
            <v>56.041047435580523</v>
          </cell>
          <cell r="G491">
            <v>62.538322533691499</v>
          </cell>
          <cell r="H491">
            <v>204.59448368175782</v>
          </cell>
          <cell r="I491">
            <v>158.85557530706296</v>
          </cell>
          <cell r="J491">
            <v>356.69014598989924</v>
          </cell>
          <cell r="K491">
            <v>421.36901653421961</v>
          </cell>
          <cell r="L491">
            <v>527.68544285130224</v>
          </cell>
          <cell r="M491">
            <v>446.93788852395068</v>
          </cell>
          <cell r="N491">
            <v>399.36430007916329</v>
          </cell>
          <cell r="O491">
            <v>419.41965542970411</v>
          </cell>
          <cell r="P491">
            <v>359.52591495528202</v>
          </cell>
          <cell r="Q491">
            <v>167.48158485600487</v>
          </cell>
          <cell r="R491">
            <v>124.99021806702908</v>
          </cell>
          <cell r="S491">
            <v>103.4303454002125</v>
          </cell>
        </row>
        <row r="492">
          <cell r="B492" t="str">
            <v xml:space="preserve"> Multilaterals (incl. Fd.)</v>
          </cell>
          <cell r="F492">
            <v>0</v>
          </cell>
          <cell r="G492">
            <v>10.873710972361724</v>
          </cell>
          <cell r="H492">
            <v>5.7770737328871711</v>
          </cell>
          <cell r="I492">
            <v>2.8996136391231495</v>
          </cell>
          <cell r="J492">
            <v>10.779917065908911</v>
          </cell>
          <cell r="K492">
            <v>45.110126692070672</v>
          </cell>
          <cell r="L492">
            <v>47.017089289530198</v>
          </cell>
          <cell r="M492">
            <v>49.353721539412241</v>
          </cell>
          <cell r="N492">
            <v>48.55454288498494</v>
          </cell>
          <cell r="O492">
            <v>35.738019376158732</v>
          </cell>
          <cell r="P492">
            <v>62.225993522047979</v>
          </cell>
          <cell r="Q492">
            <v>60.236788314580906</v>
          </cell>
          <cell r="R492">
            <v>50.356432706362739</v>
          </cell>
          <cell r="S492">
            <v>45.588133904869096</v>
          </cell>
        </row>
        <row r="493">
          <cell r="B493" t="str">
            <v xml:space="preserve">   Fund</v>
          </cell>
          <cell r="F493">
            <v>0</v>
          </cell>
          <cell r="G493">
            <v>0</v>
          </cell>
          <cell r="H493">
            <v>0</v>
          </cell>
          <cell r="I493">
            <v>0</v>
          </cell>
          <cell r="J493">
            <v>0</v>
          </cell>
          <cell r="K493">
            <v>11.004999999999981</v>
          </cell>
          <cell r="L493">
            <v>8.5922270000000012</v>
          </cell>
          <cell r="M493">
            <v>10.912166000000006</v>
          </cell>
          <cell r="N493">
            <v>8.9792159999999956</v>
          </cell>
          <cell r="O493">
            <v>0.80599999999999383</v>
          </cell>
          <cell r="P493">
            <v>15.158999999999999</v>
          </cell>
          <cell r="Q493">
            <v>20.39</v>
          </cell>
          <cell r="R493">
            <v>11.187732</v>
          </cell>
          <cell r="S493">
            <v>12.069907000000001</v>
          </cell>
        </row>
        <row r="494">
          <cell r="B494" t="str">
            <v xml:space="preserve">   Multilaterals (excl. Fd.)</v>
          </cell>
          <cell r="F494">
            <v>0</v>
          </cell>
          <cell r="G494">
            <v>10.873710972361724</v>
          </cell>
          <cell r="H494">
            <v>5.7770737328871711</v>
          </cell>
          <cell r="I494">
            <v>2.8996136391231495</v>
          </cell>
          <cell r="J494">
            <v>10.779917065908911</v>
          </cell>
          <cell r="K494">
            <v>34.105126692070691</v>
          </cell>
          <cell r="L494">
            <v>38.424862289530196</v>
          </cell>
          <cell r="M494">
            <v>38.441555539412235</v>
          </cell>
          <cell r="N494">
            <v>39.575326884984946</v>
          </cell>
          <cell r="O494">
            <v>34.932019376158742</v>
          </cell>
          <cell r="P494">
            <v>47.06699352204798</v>
          </cell>
          <cell r="Q494">
            <v>39.846788314580905</v>
          </cell>
          <cell r="R494">
            <v>39.168700706362735</v>
          </cell>
          <cell r="S494">
            <v>33.518226904869096</v>
          </cell>
        </row>
        <row r="495">
          <cell r="B495" t="str">
            <v xml:space="preserve">       World Bank</v>
          </cell>
          <cell r="F495">
            <v>0</v>
          </cell>
          <cell r="G495">
            <v>0</v>
          </cell>
          <cell r="H495">
            <v>0</v>
          </cell>
          <cell r="I495">
            <v>0</v>
          </cell>
          <cell r="J495">
            <v>0</v>
          </cell>
          <cell r="K495">
            <v>4.8249279916286474</v>
          </cell>
          <cell r="L495">
            <v>6.1707839906215671</v>
          </cell>
          <cell r="M495">
            <v>6.7262399911880495</v>
          </cell>
          <cell r="N495">
            <v>6.7681771534681276</v>
          </cell>
          <cell r="O495">
            <v>6.5064923804998438</v>
          </cell>
          <cell r="P495">
            <v>5.9445068651437758</v>
          </cell>
          <cell r="Q495">
            <v>6.2717086112499221</v>
          </cell>
          <cell r="R495">
            <v>6.362241428494456</v>
          </cell>
          <cell r="S495">
            <v>6.3116364431381262</v>
          </cell>
        </row>
        <row r="496">
          <cell r="B496" t="str">
            <v xml:space="preserve">       Other</v>
          </cell>
          <cell r="F496">
            <v>0</v>
          </cell>
          <cell r="G496">
            <v>10.873710972361723</v>
          </cell>
          <cell r="H496">
            <v>5.7770737328871711</v>
          </cell>
          <cell r="I496">
            <v>2.8996136391231495</v>
          </cell>
          <cell r="J496">
            <v>10.779917065908911</v>
          </cell>
          <cell r="K496">
            <v>29.280198700442046</v>
          </cell>
          <cell r="L496">
            <v>32.254078298908631</v>
          </cell>
          <cell r="M496">
            <v>31.71531554822419</v>
          </cell>
          <cell r="N496">
            <v>32.807149731516816</v>
          </cell>
          <cell r="O496">
            <v>28.425526995658899</v>
          </cell>
          <cell r="P496">
            <v>41.122486656904208</v>
          </cell>
          <cell r="Q496">
            <v>33.575079703330985</v>
          </cell>
          <cell r="R496">
            <v>32.806459277868278</v>
          </cell>
          <cell r="S496">
            <v>27.206590461730972</v>
          </cell>
        </row>
        <row r="497">
          <cell r="B497" t="str">
            <v xml:space="preserve"> Bilateral official</v>
          </cell>
          <cell r="F497">
            <v>55.078110589258173</v>
          </cell>
          <cell r="G497">
            <v>41.302317876697543</v>
          </cell>
          <cell r="H497">
            <v>101.27327102803739</v>
          </cell>
          <cell r="I497">
            <v>6.9799999999999898</v>
          </cell>
          <cell r="J497">
            <v>146.34786609202118</v>
          </cell>
          <cell r="K497">
            <v>269.94418780572585</v>
          </cell>
          <cell r="L497">
            <v>250.79129276198807</v>
          </cell>
          <cell r="M497">
            <v>212.26437311808357</v>
          </cell>
          <cell r="N497">
            <v>183.34701501205637</v>
          </cell>
          <cell r="O497">
            <v>150.45363786575339</v>
          </cell>
          <cell r="P497">
            <v>62.861583369416294</v>
          </cell>
          <cell r="Q497">
            <v>88.792642464035694</v>
          </cell>
          <cell r="R497">
            <v>56.904579488515473</v>
          </cell>
          <cell r="S497">
            <v>41.05999123029487</v>
          </cell>
        </row>
        <row r="498">
          <cell r="B498" t="str">
            <v xml:space="preserve">   Paris Club</v>
          </cell>
          <cell r="F498">
            <v>55.078110589258173</v>
          </cell>
          <cell r="G498">
            <v>41.302317876697543</v>
          </cell>
          <cell r="H498">
            <v>101.27327102803739</v>
          </cell>
          <cell r="I498">
            <v>6.9799999999999898</v>
          </cell>
          <cell r="J498">
            <v>146.02355929779384</v>
          </cell>
          <cell r="K498">
            <v>269.65913342612112</v>
          </cell>
          <cell r="L498">
            <v>250.54277877134743</v>
          </cell>
          <cell r="M498">
            <v>212.04236351827868</v>
          </cell>
          <cell r="N498">
            <v>183.14445862665846</v>
          </cell>
          <cell r="O498">
            <v>150.30860966679595</v>
          </cell>
          <cell r="P498">
            <v>62.737595972460802</v>
          </cell>
          <cell r="Q498">
            <v>88.698167131537147</v>
          </cell>
          <cell r="R498">
            <v>56.838229346155742</v>
          </cell>
          <cell r="S498">
            <v>41.023423232362433</v>
          </cell>
        </row>
        <row r="499">
          <cell r="B499" t="str">
            <v xml:space="preserve">      Pre-cutoff date</v>
          </cell>
        </row>
        <row r="500">
          <cell r="B500" t="str">
            <v xml:space="preserve">      Post-cutoff date</v>
          </cell>
        </row>
        <row r="501">
          <cell r="B501" t="str">
            <v xml:space="preserve">    Other</v>
          </cell>
          <cell r="F501">
            <v>0</v>
          </cell>
          <cell r="G501">
            <v>0</v>
          </cell>
          <cell r="H501">
            <v>0</v>
          </cell>
          <cell r="I501">
            <v>0</v>
          </cell>
          <cell r="J501">
            <v>0.32430679422733905</v>
          </cell>
          <cell r="K501">
            <v>0.28505437960472457</v>
          </cell>
          <cell r="L501">
            <v>0.24851399064064017</v>
          </cell>
          <cell r="M501">
            <v>0.22200959980487822</v>
          </cell>
          <cell r="N501">
            <v>0.20255638539791093</v>
          </cell>
          <cell r="O501">
            <v>0.14502819895744334</v>
          </cell>
          <cell r="P501">
            <v>0.12398739695549009</v>
          </cell>
          <cell r="Q501">
            <v>9.4475332498550391E-2</v>
          </cell>
          <cell r="R501">
            <v>6.6350142359733605E-2</v>
          </cell>
          <cell r="S501">
            <v>3.65679979324341E-2</v>
          </cell>
        </row>
        <row r="502">
          <cell r="B502" t="str">
            <v xml:space="preserve"> Commercial banks (London Club)</v>
          </cell>
          <cell r="F502">
            <v>6.2936846322351414E-2</v>
          </cell>
          <cell r="G502">
            <v>6.4422936846322365</v>
          </cell>
          <cell r="H502">
            <v>97.404138920833262</v>
          </cell>
          <cell r="I502">
            <v>148.93596166793984</v>
          </cell>
          <cell r="J502">
            <v>194.16376425438881</v>
          </cell>
          <cell r="K502">
            <v>98.357434343273411</v>
          </cell>
          <cell r="L502">
            <v>218.14515402273406</v>
          </cell>
          <cell r="M502">
            <v>174.04526753288084</v>
          </cell>
          <cell r="N502">
            <v>157.38131410414874</v>
          </cell>
          <cell r="O502">
            <v>224.34370350271524</v>
          </cell>
          <cell r="P502">
            <v>217.8707907619218</v>
          </cell>
          <cell r="Q502">
            <v>4.0616105805436877</v>
          </cell>
          <cell r="R502">
            <v>4.1770393628893885</v>
          </cell>
          <cell r="S502">
            <v>4.1806102382704999</v>
          </cell>
        </row>
        <row r="503">
          <cell r="B503" t="str">
            <v xml:space="preserve"> Suppliers (Kinshasa Club)</v>
          </cell>
          <cell r="F503">
            <v>0.89999999999999858</v>
          </cell>
          <cell r="G503">
            <v>3.92</v>
          </cell>
          <cell r="H503">
            <v>0.14000000000000057</v>
          </cell>
          <cell r="I503">
            <v>4.0000000000000924E-2</v>
          </cell>
          <cell r="J503">
            <v>0</v>
          </cell>
          <cell r="K503">
            <v>5.7887966319728257E-2</v>
          </cell>
          <cell r="L503">
            <v>3.8105370414257034</v>
          </cell>
          <cell r="M503">
            <v>3.3516287970542904</v>
          </cell>
          <cell r="N503">
            <v>2.9196058309078197</v>
          </cell>
          <cell r="O503">
            <v>2.5050325274467484</v>
          </cell>
          <cell r="P503">
            <v>10.628475194573401</v>
          </cell>
          <cell r="Q503">
            <v>9.709157247543331</v>
          </cell>
          <cell r="R503">
            <v>9.7092374986410164</v>
          </cell>
          <cell r="S503">
            <v>9.9464954376220742</v>
          </cell>
        </row>
        <row r="504">
          <cell r="B504" t="str">
            <v xml:space="preserve"> World Bank Gecamines Trust</v>
          </cell>
          <cell r="F504">
            <v>0</v>
          </cell>
          <cell r="G504">
            <v>0</v>
          </cell>
          <cell r="H504">
            <v>0</v>
          </cell>
          <cell r="I504">
            <v>0</v>
          </cell>
          <cell r="J504">
            <v>5.3985985775803336</v>
          </cell>
          <cell r="K504">
            <v>7.8993797268299879</v>
          </cell>
          <cell r="L504">
            <v>7.921369735624185</v>
          </cell>
          <cell r="M504">
            <v>7.922897536519721</v>
          </cell>
          <cell r="N504">
            <v>7.1618222470653992</v>
          </cell>
          <cell r="O504">
            <v>6.3792621576299613</v>
          </cell>
          <cell r="P504">
            <v>5.9390721073225263</v>
          </cell>
          <cell r="Q504">
            <v>4.6813862493012861</v>
          </cell>
          <cell r="R504">
            <v>3.8429290106204581</v>
          </cell>
          <cell r="S504">
            <v>2.6551145891559527</v>
          </cell>
        </row>
        <row r="505">
          <cell r="B505" t="str">
            <v xml:space="preserve"> Short term</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row>
        <row r="506">
          <cell r="B506" t="str">
            <v xml:space="preserve">   of which: central bank</v>
          </cell>
        </row>
        <row r="508">
          <cell r="B508" t="str">
            <v>21. Accum. of principal arrears</v>
          </cell>
        </row>
        <row r="509">
          <cell r="B509" t="str">
            <v>Total</v>
          </cell>
          <cell r="F509">
            <v>296.69732342286284</v>
          </cell>
          <cell r="G509">
            <v>437.27328685615828</v>
          </cell>
          <cell r="H509">
            <v>1472.6835177061685</v>
          </cell>
          <cell r="I509">
            <v>805.10056535712704</v>
          </cell>
          <cell r="J509">
            <v>1361.0442316117919</v>
          </cell>
          <cell r="K509">
            <v>2813.0347786321436</v>
          </cell>
          <cell r="L509">
            <v>4123.5734804930789</v>
          </cell>
          <cell r="M509">
            <v>5384.3053480783301</v>
          </cell>
          <cell r="N509">
            <v>6587.5684822800777</v>
          </cell>
          <cell r="O509">
            <v>7698.4555399485916</v>
          </cell>
          <cell r="P509">
            <v>5945.859188418819</v>
          </cell>
          <cell r="Q509">
            <v>7337.3358793435718</v>
          </cell>
          <cell r="R509">
            <v>9242.7268515340675</v>
          </cell>
          <cell r="S509">
            <v>11813.57569140078</v>
          </cell>
        </row>
        <row r="510">
          <cell r="B510" t="str">
            <v xml:space="preserve"> Multilaterals (incl. Fd.)</v>
          </cell>
          <cell r="F510">
            <v>0</v>
          </cell>
          <cell r="G510">
            <v>1.5429867607252845E-4</v>
          </cell>
          <cell r="H510">
            <v>100.19</v>
          </cell>
          <cell r="I510">
            <v>0.81699999999995399</v>
          </cell>
          <cell r="J510">
            <v>39.444500000000012</v>
          </cell>
          <cell r="K510">
            <v>83.285000000000011</v>
          </cell>
          <cell r="L510">
            <v>60.379773</v>
          </cell>
          <cell r="M510">
            <v>87.085834000000006</v>
          </cell>
          <cell r="N510">
            <v>83.533829388464909</v>
          </cell>
          <cell r="O510">
            <v>70.393483557701131</v>
          </cell>
          <cell r="P510">
            <v>85.046320386409747</v>
          </cell>
          <cell r="Q510">
            <v>85.98788603544233</v>
          </cell>
          <cell r="R510">
            <v>92.804272768497498</v>
          </cell>
          <cell r="S510">
            <v>83.547123769760162</v>
          </cell>
        </row>
        <row r="511">
          <cell r="B511" t="str">
            <v xml:space="preserve">   Fund</v>
          </cell>
          <cell r="F511">
            <v>0</v>
          </cell>
          <cell r="G511">
            <v>0</v>
          </cell>
          <cell r="H511">
            <v>100.19</v>
          </cell>
          <cell r="I511">
            <v>0</v>
          </cell>
          <cell r="J511">
            <v>27.934500000000014</v>
          </cell>
          <cell r="K511">
            <v>67.485000000000014</v>
          </cell>
          <cell r="L511">
            <v>38.779772999999999</v>
          </cell>
          <cell r="M511">
            <v>57.685834</v>
          </cell>
          <cell r="N511">
            <v>54.386664000000003</v>
          </cell>
          <cell r="O511">
            <v>29.1</v>
          </cell>
          <cell r="P511">
            <v>19.333000000000002</v>
          </cell>
          <cell r="Q511">
            <v>14.55</v>
          </cell>
          <cell r="R511">
            <v>17.46</v>
          </cell>
          <cell r="S511">
            <v>8.7289999999999992</v>
          </cell>
        </row>
        <row r="512">
          <cell r="B512" t="str">
            <v xml:space="preserve">   Multilaterals (excl. Fd.)</v>
          </cell>
          <cell r="F512">
            <v>0</v>
          </cell>
          <cell r="G512">
            <v>1.5429867607252845E-4</v>
          </cell>
          <cell r="H512">
            <v>0</v>
          </cell>
          <cell r="I512">
            <v>0.81699999999995399</v>
          </cell>
          <cell r="J512">
            <v>11.509999999999998</v>
          </cell>
          <cell r="K512">
            <v>15.8</v>
          </cell>
          <cell r="L512">
            <v>21.6</v>
          </cell>
          <cell r="M512">
            <v>29.4</v>
          </cell>
          <cell r="N512">
            <v>29.147165388464913</v>
          </cell>
          <cell r="O512">
            <v>41.293483557701137</v>
          </cell>
          <cell r="P512">
            <v>65.713320386409748</v>
          </cell>
          <cell r="Q512">
            <v>71.437886035442332</v>
          </cell>
          <cell r="R512">
            <v>75.34427276849749</v>
          </cell>
          <cell r="S512">
            <v>74.818123769760163</v>
          </cell>
        </row>
        <row r="513">
          <cell r="B513" t="str">
            <v xml:space="preserve">       World Bank</v>
          </cell>
        </row>
        <row r="514">
          <cell r="B514" t="str">
            <v xml:space="preserve">       Other</v>
          </cell>
        </row>
        <row r="515">
          <cell r="B515" t="str">
            <v xml:space="preserve"> Bilateral official</v>
          </cell>
          <cell r="F515">
            <v>3.1379936411468634E-3</v>
          </cell>
          <cell r="G515">
            <v>1.3313010795929234</v>
          </cell>
          <cell r="H515">
            <v>185.85710280373831</v>
          </cell>
          <cell r="I515">
            <v>232.72462628999992</v>
          </cell>
          <cell r="J515">
            <v>96.102244350428194</v>
          </cell>
          <cell r="K515">
            <v>395.56776985147928</v>
          </cell>
          <cell r="L515">
            <v>369.36279408931728</v>
          </cell>
          <cell r="M515">
            <v>339.31660770177842</v>
          </cell>
          <cell r="N515">
            <v>394.42617529034584</v>
          </cell>
          <cell r="O515">
            <v>307.80257571458844</v>
          </cell>
          <cell r="P515">
            <v>135.5388894385099</v>
          </cell>
          <cell r="Q515">
            <v>127.15653020977969</v>
          </cell>
          <cell r="R515">
            <v>176.02692768037323</v>
          </cell>
          <cell r="S515">
            <v>153.92933049678808</v>
          </cell>
        </row>
        <row r="516">
          <cell r="B516" t="str">
            <v xml:space="preserve">   Paris Club</v>
          </cell>
          <cell r="F516">
            <v>3.1379936411468634E-3</v>
          </cell>
          <cell r="G516">
            <v>1.3313010795929234</v>
          </cell>
          <cell r="H516">
            <v>185.85710280373831</v>
          </cell>
          <cell r="I516">
            <v>232.72462628999992</v>
          </cell>
          <cell r="J516">
            <v>92.203192210740411</v>
          </cell>
          <cell r="K516">
            <v>391.78897205005256</v>
          </cell>
          <cell r="L516">
            <v>365.55697983264918</v>
          </cell>
          <cell r="M516">
            <v>338.19939810276031</v>
          </cell>
          <cell r="N516">
            <v>393.30163811624021</v>
          </cell>
          <cell r="O516">
            <v>306.76760174930121</v>
          </cell>
          <cell r="P516">
            <v>134.45744380950924</v>
          </cell>
          <cell r="Q516">
            <v>126.01555888652797</v>
          </cell>
          <cell r="R516">
            <v>174.86948630809789</v>
          </cell>
          <cell r="S516">
            <v>152.78109536170965</v>
          </cell>
        </row>
        <row r="517">
          <cell r="B517" t="str">
            <v xml:space="preserve">      Pre-cutoff date</v>
          </cell>
        </row>
        <row r="518">
          <cell r="B518" t="str">
            <v xml:space="preserve">      Post-cutoff date</v>
          </cell>
        </row>
        <row r="519">
          <cell r="B519" t="str">
            <v xml:space="preserve">    Other</v>
          </cell>
          <cell r="F519">
            <v>0</v>
          </cell>
          <cell r="G519">
            <v>0</v>
          </cell>
          <cell r="H519">
            <v>0</v>
          </cell>
          <cell r="I519">
            <v>0</v>
          </cell>
          <cell r="J519">
            <v>3.8990521396877811</v>
          </cell>
          <cell r="K519">
            <v>3.7787978014267334</v>
          </cell>
          <cell r="L519">
            <v>3.8058142566680893</v>
          </cell>
          <cell r="M519">
            <v>1.117209599018097</v>
          </cell>
          <cell r="N519">
            <v>1.1245371741056436</v>
          </cell>
          <cell r="O519">
            <v>1.0349739652872092</v>
          </cell>
          <cell r="P519">
            <v>1.0814456290006635</v>
          </cell>
          <cell r="Q519">
            <v>1.1409713232517238</v>
          </cell>
          <cell r="R519">
            <v>1.1574413722753527</v>
          </cell>
          <cell r="S519">
            <v>1.1482351350784306</v>
          </cell>
        </row>
        <row r="520">
          <cell r="B520" t="str">
            <v xml:space="preserve"> Commercial banks (London Club)</v>
          </cell>
          <cell r="F520">
            <v>51.7</v>
          </cell>
          <cell r="G520">
            <v>46.96</v>
          </cell>
          <cell r="H520">
            <v>45.19</v>
          </cell>
          <cell r="I520">
            <v>47.38</v>
          </cell>
          <cell r="J520">
            <v>22.413030660377359</v>
          </cell>
          <cell r="K520">
            <v>0</v>
          </cell>
          <cell r="L520">
            <v>0</v>
          </cell>
          <cell r="M520">
            <v>0</v>
          </cell>
          <cell r="N520">
            <v>0</v>
          </cell>
          <cell r="O520">
            <v>0</v>
          </cell>
          <cell r="P520">
            <v>0</v>
          </cell>
          <cell r="Q520">
            <v>0</v>
          </cell>
          <cell r="R520">
            <v>0</v>
          </cell>
          <cell r="S520">
            <v>0</v>
          </cell>
        </row>
        <row r="521">
          <cell r="B521" t="str">
            <v xml:space="preserve"> Suppliers (Kinshasa Club)</v>
          </cell>
          <cell r="F521">
            <v>1.7899999999999991</v>
          </cell>
          <cell r="G521">
            <v>7.7999999999999989</v>
          </cell>
          <cell r="H521">
            <v>1.1999999999999966</v>
          </cell>
          <cell r="I521">
            <v>2.1699999999999982</v>
          </cell>
          <cell r="J521">
            <v>9.7600000000000016</v>
          </cell>
          <cell r="K521">
            <v>4.9421342533037045</v>
          </cell>
          <cell r="L521">
            <v>5.9192259812354999</v>
          </cell>
          <cell r="M521">
            <v>7.8419519931077968</v>
          </cell>
          <cell r="N521">
            <v>6.7891312623023952</v>
          </cell>
          <cell r="O521">
            <v>6.9349847865104719</v>
          </cell>
          <cell r="P521">
            <v>11.296629500389097</v>
          </cell>
          <cell r="Q521">
            <v>11.845753228664394</v>
          </cell>
          <cell r="R521">
            <v>10.984634679555896</v>
          </cell>
          <cell r="S521">
            <v>7.6792795658111608</v>
          </cell>
        </row>
        <row r="522">
          <cell r="B522" t="str">
            <v xml:space="preserve"> World Bank Gecamines Trust</v>
          </cell>
          <cell r="F522">
            <v>0</v>
          </cell>
          <cell r="G522">
            <v>0</v>
          </cell>
          <cell r="H522">
            <v>0</v>
          </cell>
          <cell r="I522">
            <v>0</v>
          </cell>
          <cell r="J522">
            <v>9.9024017518798946</v>
          </cell>
          <cell r="K522">
            <v>7.8389723636566497</v>
          </cell>
          <cell r="L522">
            <v>0.82998510591836272</v>
          </cell>
          <cell r="M522">
            <v>16.53088406397152</v>
          </cell>
          <cell r="N522">
            <v>16.727221911682506</v>
          </cell>
          <cell r="O522">
            <v>16.91587479038569</v>
          </cell>
          <cell r="P522">
            <v>18.725544997205144</v>
          </cell>
          <cell r="Q522">
            <v>18.376187814421463</v>
          </cell>
          <cell r="R522">
            <v>19.214645053102291</v>
          </cell>
          <cell r="S522">
            <v>18.446059250978198</v>
          </cell>
        </row>
        <row r="523">
          <cell r="B523" t="str">
            <v xml:space="preserve"> Short term</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row>
        <row r="524">
          <cell r="B524" t="str">
            <v xml:space="preserve">   of which: central bank</v>
          </cell>
        </row>
        <row r="526">
          <cell r="B526" t="str">
            <v>22. Net change in interest arrears</v>
          </cell>
        </row>
        <row r="527">
          <cell r="B527" t="str">
            <v>Total</v>
          </cell>
          <cell r="D527">
            <v>-74</v>
          </cell>
          <cell r="E527">
            <v>-51</v>
          </cell>
          <cell r="F527">
            <v>46.54418542922167</v>
          </cell>
          <cell r="G527">
            <v>51.664611561329778</v>
          </cell>
          <cell r="H527">
            <v>198.81740994887065</v>
          </cell>
          <cell r="I527">
            <v>-91.529102336345915</v>
          </cell>
          <cell r="J527">
            <v>342.24248679213429</v>
          </cell>
          <cell r="K527">
            <v>376.25888984214902</v>
          </cell>
          <cell r="L527">
            <v>480.66835356177199</v>
          </cell>
          <cell r="M527">
            <v>397.5841669845384</v>
          </cell>
          <cell r="N527">
            <v>350.80975719417836</v>
          </cell>
          <cell r="O527">
            <v>383.68163605354539</v>
          </cell>
          <cell r="P527">
            <v>297.29992143323403</v>
          </cell>
          <cell r="Q527">
            <v>155.39620389577405</v>
          </cell>
          <cell r="R527">
            <v>20.661415829044117</v>
          </cell>
          <cell r="S527">
            <v>79.22288930762042</v>
          </cell>
        </row>
        <row r="528">
          <cell r="B528" t="str">
            <v xml:space="preserve"> Multilaterals (incl. Fd.)</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row>
        <row r="529">
          <cell r="B529" t="str">
            <v xml:space="preserve">   Fund</v>
          </cell>
          <cell r="D529">
            <v>0.25</v>
          </cell>
          <cell r="E529">
            <v>-0.25</v>
          </cell>
          <cell r="F529">
            <v>0</v>
          </cell>
          <cell r="G529">
            <v>0</v>
          </cell>
          <cell r="H529">
            <v>0</v>
          </cell>
          <cell r="I529">
            <v>0</v>
          </cell>
          <cell r="J529">
            <v>0</v>
          </cell>
          <cell r="K529">
            <v>11.004999999999981</v>
          </cell>
          <cell r="L529">
            <v>8.5922270000000012</v>
          </cell>
          <cell r="M529">
            <v>10.912166000000006</v>
          </cell>
          <cell r="N529">
            <v>8.9792159999999956</v>
          </cell>
          <cell r="O529">
            <v>0.3059999999999945</v>
          </cell>
          <cell r="P529">
            <v>12.158999999999999</v>
          </cell>
          <cell r="Q529">
            <v>20.39</v>
          </cell>
          <cell r="R529">
            <v>10.237633000000001</v>
          </cell>
          <cell r="S529">
            <v>12.069907000000001</v>
          </cell>
        </row>
        <row r="530">
          <cell r="B530" t="str">
            <v xml:space="preserve">   Multilaterals (excl. Fd.)</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row>
        <row r="531">
          <cell r="B531" t="str">
            <v xml:space="preserve">       World Bank</v>
          </cell>
        </row>
        <row r="532">
          <cell r="B532" t="str">
            <v xml:space="preserve">       Other</v>
          </cell>
        </row>
        <row r="533">
          <cell r="B533" t="str">
            <v xml:space="preserve"> Bilateral official</v>
          </cell>
          <cell r="F533">
            <v>55.08124858289932</v>
          </cell>
          <cell r="G533">
            <v>41.302317876697543</v>
          </cell>
          <cell r="H533">
            <v>101.27327102803739</v>
          </cell>
          <cell r="I533">
            <v>-239.13906400428576</v>
          </cell>
          <cell r="J533">
            <v>146.34786609202118</v>
          </cell>
          <cell r="K533">
            <v>269.94418780572585</v>
          </cell>
          <cell r="L533">
            <v>250.79129276198807</v>
          </cell>
          <cell r="M533">
            <v>212.26437311808357</v>
          </cell>
          <cell r="N533">
            <v>183.34701501205637</v>
          </cell>
          <cell r="O533">
            <v>150.45363786575339</v>
          </cell>
          <cell r="P533">
            <v>62.861583369416294</v>
          </cell>
          <cell r="Q533">
            <v>88.806217208890772</v>
          </cell>
          <cell r="R533">
            <v>60.252117212295154</v>
          </cell>
          <cell r="S533">
            <v>41.12498168043868</v>
          </cell>
        </row>
        <row r="534">
          <cell r="B534" t="str">
            <v xml:space="preserve">   Paris Club</v>
          </cell>
          <cell r="F534">
            <v>55.08124858289932</v>
          </cell>
          <cell r="G534">
            <v>41.302317876697543</v>
          </cell>
          <cell r="H534">
            <v>101.27327102803739</v>
          </cell>
          <cell r="I534">
            <v>-239.13906400428576</v>
          </cell>
          <cell r="J534">
            <v>146.02355929779384</v>
          </cell>
          <cell r="K534">
            <v>269.65913342612112</v>
          </cell>
          <cell r="L534">
            <v>250.54277877134743</v>
          </cell>
          <cell r="M534">
            <v>212.04236351827868</v>
          </cell>
          <cell r="N534">
            <v>183.14445862665846</v>
          </cell>
          <cell r="O534">
            <v>150.30860966679595</v>
          </cell>
          <cell r="P534">
            <v>62.737595972460802</v>
          </cell>
          <cell r="Q534">
            <v>88.698167131537147</v>
          </cell>
          <cell r="R534">
            <v>56.838229346155742</v>
          </cell>
          <cell r="S534">
            <v>41.023423232362433</v>
          </cell>
        </row>
        <row r="535">
          <cell r="B535" t="str">
            <v xml:space="preserve">      Pre-cutoff date</v>
          </cell>
        </row>
        <row r="536">
          <cell r="B536" t="str">
            <v xml:space="preserve">      Post-cutoff date</v>
          </cell>
        </row>
        <row r="537">
          <cell r="B537" t="str">
            <v xml:space="preserve">    Other</v>
          </cell>
          <cell r="F537">
            <v>0</v>
          </cell>
          <cell r="G537">
            <v>0</v>
          </cell>
          <cell r="H537">
            <v>0</v>
          </cell>
          <cell r="I537">
            <v>0</v>
          </cell>
          <cell r="J537">
            <v>0.32430679422733905</v>
          </cell>
          <cell r="K537">
            <v>0.28505437960472457</v>
          </cell>
          <cell r="L537">
            <v>0.24851399064064017</v>
          </cell>
          <cell r="M537">
            <v>0.22200959980487822</v>
          </cell>
          <cell r="N537">
            <v>0.20255638539791093</v>
          </cell>
          <cell r="O537">
            <v>0.14502819895744334</v>
          </cell>
          <cell r="P537">
            <v>0.12398739695549009</v>
          </cell>
          <cell r="Q537">
            <v>0.10805007735363104</v>
          </cell>
          <cell r="R537">
            <v>3.4138878661394134</v>
          </cell>
          <cell r="S537">
            <v>0.10155844807624881</v>
          </cell>
        </row>
        <row r="538">
          <cell r="B538" t="str">
            <v xml:space="preserve"> Commercial banks (London Club)</v>
          </cell>
          <cell r="F538">
            <v>-9.4370631536776486</v>
          </cell>
          <cell r="G538">
            <v>6.4422936846322365</v>
          </cell>
          <cell r="H538">
            <v>97.404138920833262</v>
          </cell>
          <cell r="I538">
            <v>148.93596166793984</v>
          </cell>
          <cell r="J538">
            <v>194.16376425438881</v>
          </cell>
          <cell r="K538">
            <v>98.357434343273411</v>
          </cell>
          <cell r="L538">
            <v>218.14515402273406</v>
          </cell>
          <cell r="M538">
            <v>174.04526753288084</v>
          </cell>
          <cell r="N538">
            <v>157.38131410414874</v>
          </cell>
          <cell r="O538">
            <v>224.34370350271524</v>
          </cell>
          <cell r="P538">
            <v>217.8707907619218</v>
          </cell>
          <cell r="Q538">
            <v>4.0616105805436877</v>
          </cell>
          <cell r="R538">
            <v>4.1770393628893885</v>
          </cell>
          <cell r="S538">
            <v>4.1806102382704999</v>
          </cell>
        </row>
        <row r="539">
          <cell r="B539" t="str">
            <v xml:space="preserve"> Suppliers (Kinshasa Club)</v>
          </cell>
          <cell r="F539">
            <v>0.89999999999999858</v>
          </cell>
          <cell r="G539">
            <v>3.92</v>
          </cell>
          <cell r="H539">
            <v>0.14000000000000057</v>
          </cell>
          <cell r="I539">
            <v>-1.3259999999999992</v>
          </cell>
          <cell r="J539">
            <v>-3.6677421318560919</v>
          </cell>
          <cell r="K539">
            <v>5.7887966319728257E-2</v>
          </cell>
          <cell r="L539">
            <v>3.8105370414257034</v>
          </cell>
          <cell r="M539">
            <v>3.3516287970542904</v>
          </cell>
          <cell r="N539">
            <v>2.9196058309078197</v>
          </cell>
          <cell r="O539">
            <v>2.5050325274467484</v>
          </cell>
          <cell r="P539">
            <v>10.628475194573401</v>
          </cell>
          <cell r="Q539">
            <v>2.768230159737783</v>
          </cell>
          <cell r="R539">
            <v>1.0951139140129342</v>
          </cell>
          <cell r="S539">
            <v>6.0092553591728119</v>
          </cell>
        </row>
        <row r="540">
          <cell r="B540" t="str">
            <v xml:space="preserve"> World Bank Gecamines Trust</v>
          </cell>
          <cell r="F540">
            <v>0</v>
          </cell>
          <cell r="G540">
            <v>0</v>
          </cell>
          <cell r="H540">
            <v>0</v>
          </cell>
          <cell r="I540">
            <v>0</v>
          </cell>
          <cell r="J540">
            <v>5.3985985775803336</v>
          </cell>
          <cell r="K540">
            <v>7.8993797268299879</v>
          </cell>
          <cell r="L540">
            <v>7.921369735624185</v>
          </cell>
          <cell r="M540">
            <v>7.922897536519721</v>
          </cell>
          <cell r="N540">
            <v>7.1618222470653992</v>
          </cell>
          <cell r="O540">
            <v>6.3792621576299613</v>
          </cell>
          <cell r="P540">
            <v>5.9390721073225263</v>
          </cell>
          <cell r="Q540">
            <v>59.760145946601817</v>
          </cell>
          <cell r="R540">
            <v>-44.86285466015336</v>
          </cell>
          <cell r="S540">
            <v>27.908042029738425</v>
          </cell>
        </row>
        <row r="541">
          <cell r="B541" t="str">
            <v xml:space="preserve"> Short term</v>
          </cell>
        </row>
        <row r="542">
          <cell r="B542" t="str">
            <v xml:space="preserve">   of which: central bank</v>
          </cell>
        </row>
        <row r="544">
          <cell r="B544" t="str">
            <v>23. Net change in principal arrears</v>
          </cell>
        </row>
        <row r="545">
          <cell r="B545" t="str">
            <v>Total</v>
          </cell>
          <cell r="F545">
            <v>51.99</v>
          </cell>
          <cell r="G545">
            <v>54.760154298676071</v>
          </cell>
          <cell r="H545">
            <v>146.57999999999998</v>
          </cell>
          <cell r="I545">
            <v>-49.82300000000005</v>
          </cell>
          <cell r="J545">
            <v>76.678784241398461</v>
          </cell>
          <cell r="K545">
            <v>79.093702219813835</v>
          </cell>
          <cell r="L545">
            <v>74.740612600490039</v>
          </cell>
          <cell r="M545">
            <v>113.69308925511552</v>
          </cell>
          <cell r="N545">
            <v>106.26337691066109</v>
          </cell>
          <cell r="O545">
            <v>95.448291065171716</v>
          </cell>
          <cell r="P545">
            <v>86.022760550131196</v>
          </cell>
          <cell r="Q545">
            <v>251.29725739456757</v>
          </cell>
          <cell r="R545">
            <v>71.769047981342482</v>
          </cell>
          <cell r="S545">
            <v>66.394891117453582</v>
          </cell>
        </row>
        <row r="546">
          <cell r="B546" t="str">
            <v xml:space="preserve"> Multilaterals (incl. Fd.)</v>
          </cell>
          <cell r="F546">
            <v>0</v>
          </cell>
          <cell r="G546">
            <v>1.5429867606897574E-4</v>
          </cell>
          <cell r="H546">
            <v>100.19</v>
          </cell>
          <cell r="I546">
            <v>-99.373000000000047</v>
          </cell>
          <cell r="J546">
            <v>39.444500000000012</v>
          </cell>
          <cell r="K546">
            <v>58.75500000000001</v>
          </cell>
          <cell r="L546">
            <v>60.379773</v>
          </cell>
          <cell r="M546">
            <v>87.085834000000006</v>
          </cell>
          <cell r="N546">
            <v>80.497949388464917</v>
          </cell>
          <cell r="O546">
            <v>69.527483557701146</v>
          </cell>
          <cell r="P546">
            <v>53.837694794535622</v>
          </cell>
          <cell r="Q546">
            <v>74.810727467536907</v>
          </cell>
          <cell r="R546">
            <v>80.179955859025966</v>
          </cell>
          <cell r="S546">
            <v>69.139332584381123</v>
          </cell>
        </row>
        <row r="547">
          <cell r="B547" t="str">
            <v xml:space="preserve">   Fund</v>
          </cell>
          <cell r="D547">
            <v>0</v>
          </cell>
          <cell r="E547">
            <v>0</v>
          </cell>
          <cell r="F547">
            <v>0</v>
          </cell>
          <cell r="G547">
            <v>0</v>
          </cell>
          <cell r="H547">
            <v>100.19</v>
          </cell>
          <cell r="I547">
            <v>-100.19</v>
          </cell>
          <cell r="J547">
            <v>27.934500000000014</v>
          </cell>
          <cell r="K547">
            <v>42.955000000000013</v>
          </cell>
          <cell r="L547">
            <v>38.779772999999999</v>
          </cell>
          <cell r="M547">
            <v>57.685834</v>
          </cell>
          <cell r="N547">
            <v>51.350784000000004</v>
          </cell>
          <cell r="O547">
            <v>28.234000000000005</v>
          </cell>
          <cell r="P547">
            <v>-2.629999999999999</v>
          </cell>
          <cell r="Q547">
            <v>14.55</v>
          </cell>
          <cell r="R547">
            <v>16.911408999999999</v>
          </cell>
          <cell r="S547">
            <v>8.7289999999999992</v>
          </cell>
        </row>
        <row r="548">
          <cell r="B548" t="str">
            <v xml:space="preserve">   Multilaterals (excl. Fd.)</v>
          </cell>
          <cell r="F548">
            <v>0</v>
          </cell>
          <cell r="G548">
            <v>1.5429867606897574E-4</v>
          </cell>
          <cell r="H548">
            <v>0</v>
          </cell>
          <cell r="I548">
            <v>0.81699999999995399</v>
          </cell>
          <cell r="J548">
            <v>11.51</v>
          </cell>
          <cell r="K548">
            <v>15.8</v>
          </cell>
          <cell r="L548">
            <v>21.6</v>
          </cell>
          <cell r="M548">
            <v>29.4</v>
          </cell>
          <cell r="N548">
            <v>29.147165388464913</v>
          </cell>
          <cell r="O548">
            <v>41.293483557701137</v>
          </cell>
          <cell r="P548">
            <v>56.467694794535625</v>
          </cell>
          <cell r="Q548">
            <v>60.26072746753691</v>
          </cell>
          <cell r="R548">
            <v>63.268546859025975</v>
          </cell>
          <cell r="S548">
            <v>60.410332584381123</v>
          </cell>
        </row>
        <row r="549">
          <cell r="B549" t="str">
            <v xml:space="preserve">       World Bank</v>
          </cell>
        </row>
        <row r="550">
          <cell r="B550" t="str">
            <v xml:space="preserve">       Other</v>
          </cell>
        </row>
        <row r="551">
          <cell r="B551" t="str">
            <v xml:space="preserve"> Bilateral official</v>
          </cell>
          <cell r="F551">
            <v>0</v>
          </cell>
          <cell r="G551">
            <v>0</v>
          </cell>
          <cell r="H551">
            <v>0</v>
          </cell>
          <cell r="I551">
            <v>0</v>
          </cell>
          <cell r="J551">
            <v>7.7981042793755622</v>
          </cell>
          <cell r="K551">
            <v>7.5575956028534668</v>
          </cell>
          <cell r="L551">
            <v>7.6116285133361785</v>
          </cell>
          <cell r="M551">
            <v>2.234419198036194</v>
          </cell>
          <cell r="N551">
            <v>2.2490743482112872</v>
          </cell>
          <cell r="O551">
            <v>2.0699479305744184</v>
          </cell>
          <cell r="P551">
            <v>2.1628912580013271</v>
          </cell>
          <cell r="Q551">
            <v>117.42243960854985</v>
          </cell>
          <cell r="R551">
            <v>-14.283211161494213</v>
          </cell>
          <cell r="S551">
            <v>3.3457372599840136</v>
          </cell>
        </row>
        <row r="552">
          <cell r="B552" t="str">
            <v xml:space="preserve">   Paris Club</v>
          </cell>
          <cell r="F552">
            <v>0</v>
          </cell>
          <cell r="G552">
            <v>1.3313010795929234</v>
          </cell>
          <cell r="H552">
            <v>185.85710280373831</v>
          </cell>
          <cell r="I552">
            <v>-219.49120799571438</v>
          </cell>
          <cell r="J552">
            <v>92.203192210740411</v>
          </cell>
          <cell r="K552">
            <v>391.78897205005256</v>
          </cell>
          <cell r="L552">
            <v>365.55697983264918</v>
          </cell>
          <cell r="M552">
            <v>338.19939810276031</v>
          </cell>
          <cell r="N552">
            <v>393.30163811624021</v>
          </cell>
          <cell r="O552">
            <v>306.76760174930121</v>
          </cell>
          <cell r="P552">
            <v>134.45744380950924</v>
          </cell>
          <cell r="Q552">
            <v>126.01555888652797</v>
          </cell>
          <cell r="R552">
            <v>174.86948630809789</v>
          </cell>
          <cell r="S552">
            <v>152.78109536170965</v>
          </cell>
        </row>
        <row r="553">
          <cell r="B553" t="str">
            <v xml:space="preserve">      Pre-cutoff date</v>
          </cell>
        </row>
        <row r="554">
          <cell r="B554" t="str">
            <v xml:space="preserve">      Post-cutoff date</v>
          </cell>
        </row>
        <row r="555">
          <cell r="B555" t="str">
            <v xml:space="preserve">    Other</v>
          </cell>
          <cell r="F555">
            <v>0</v>
          </cell>
          <cell r="G555">
            <v>0</v>
          </cell>
          <cell r="H555">
            <v>0</v>
          </cell>
          <cell r="I555">
            <v>0</v>
          </cell>
          <cell r="J555">
            <v>3.8990521396877811</v>
          </cell>
          <cell r="K555">
            <v>3.7787978014267334</v>
          </cell>
          <cell r="L555">
            <v>3.8058142566680893</v>
          </cell>
          <cell r="M555">
            <v>1.117209599018097</v>
          </cell>
          <cell r="N555">
            <v>1.1245371741056436</v>
          </cell>
          <cell r="O555">
            <v>1.0349739652872092</v>
          </cell>
          <cell r="P555">
            <v>1.0814456290006635</v>
          </cell>
          <cell r="Q555">
            <v>116.28146828529813</v>
          </cell>
          <cell r="R555">
            <v>-15.440652533769565</v>
          </cell>
          <cell r="S555">
            <v>2.1975021249055828</v>
          </cell>
        </row>
        <row r="556">
          <cell r="B556" t="str">
            <v xml:space="preserve"> Commercial banks (London Club)</v>
          </cell>
          <cell r="F556">
            <v>50.2</v>
          </cell>
          <cell r="G556">
            <v>46.96</v>
          </cell>
          <cell r="H556">
            <v>45.19</v>
          </cell>
          <cell r="I556">
            <v>47.38</v>
          </cell>
          <cell r="J556">
            <v>22.413030660377359</v>
          </cell>
          <cell r="K556">
            <v>0</v>
          </cell>
          <cell r="L556">
            <v>0</v>
          </cell>
          <cell r="M556">
            <v>0</v>
          </cell>
          <cell r="N556">
            <v>0</v>
          </cell>
          <cell r="O556">
            <v>0</v>
          </cell>
          <cell r="P556">
            <v>0</v>
          </cell>
          <cell r="Q556">
            <v>0</v>
          </cell>
          <cell r="R556">
            <v>0</v>
          </cell>
          <cell r="S556">
            <v>0</v>
          </cell>
        </row>
        <row r="557">
          <cell r="B557" t="str">
            <v xml:space="preserve"> Suppliers (Kinshasa Club)</v>
          </cell>
          <cell r="F557">
            <v>1.7899999999999991</v>
          </cell>
          <cell r="G557">
            <v>7.7999999999999989</v>
          </cell>
          <cell r="H557">
            <v>1.1999999999999966</v>
          </cell>
          <cell r="I557">
            <v>2.1699999999999982</v>
          </cell>
          <cell r="J557">
            <v>-2.8792524502343682</v>
          </cell>
          <cell r="K557">
            <v>4.9421342533037045</v>
          </cell>
          <cell r="L557">
            <v>5.9192259812354999</v>
          </cell>
          <cell r="M557">
            <v>7.8419519931077968</v>
          </cell>
          <cell r="N557">
            <v>6.7891312623023952</v>
          </cell>
          <cell r="O557">
            <v>6.9349847865104719</v>
          </cell>
          <cell r="P557">
            <v>11.296629500389097</v>
          </cell>
          <cell r="Q557">
            <v>14.905470861864643</v>
          </cell>
          <cell r="R557">
            <v>5.4045882636309273</v>
          </cell>
          <cell r="S557">
            <v>1.2730340123176518</v>
          </cell>
        </row>
        <row r="558">
          <cell r="B558" t="str">
            <v xml:space="preserve"> World Bank Gecamines Trust</v>
          </cell>
          <cell r="F558">
            <v>0</v>
          </cell>
          <cell r="G558">
            <v>0</v>
          </cell>
          <cell r="H558">
            <v>0</v>
          </cell>
          <cell r="I558">
            <v>0</v>
          </cell>
          <cell r="J558">
            <v>9.9024017518798946</v>
          </cell>
          <cell r="K558">
            <v>7.8389723636566497</v>
          </cell>
          <cell r="L558">
            <v>0.82998510591836272</v>
          </cell>
          <cell r="M558">
            <v>16.53088406397152</v>
          </cell>
          <cell r="N558">
            <v>16.727221911682506</v>
          </cell>
          <cell r="O558">
            <v>16.91587479038569</v>
          </cell>
          <cell r="P558">
            <v>18.725544997205144</v>
          </cell>
          <cell r="Q558">
            <v>44.158619456616137</v>
          </cell>
          <cell r="R558">
            <v>0.46771502017979572</v>
          </cell>
          <cell r="S558">
            <v>-7.3632127392292119</v>
          </cell>
        </row>
        <row r="559">
          <cell r="B559" t="str">
            <v xml:space="preserve"> Short term</v>
          </cell>
        </row>
        <row r="560">
          <cell r="B560" t="str">
            <v xml:space="preserve">   of which: central bank</v>
          </cell>
        </row>
        <row r="562">
          <cell r="B562" t="str">
            <v>24. Check on net change in arrears</v>
          </cell>
        </row>
        <row r="563">
          <cell r="B563" t="str">
            <v>Total</v>
          </cell>
          <cell r="F563">
            <v>-243.20418542922172</v>
          </cell>
          <cell r="G563">
            <v>-382.51297825880619</v>
          </cell>
          <cell r="H563">
            <v>-1316.4724200033552</v>
          </cell>
          <cell r="I563">
            <v>-523.66341583220367</v>
          </cell>
          <cell r="J563">
            <v>-1253.7154907550196</v>
          </cell>
          <cell r="K563">
            <v>-2682.8433802660843</v>
          </cell>
          <cell r="L563">
            <v>-3971.7727351392155</v>
          </cell>
          <cell r="M563">
            <v>-5135.8896658654112</v>
          </cell>
          <cell r="N563">
            <v>-6274.0249614837348</v>
          </cell>
          <cell r="O563">
            <v>-7308.3549585550518</v>
          </cell>
          <cell r="P563">
            <v>-5335.969421390736</v>
          </cell>
          <cell r="Q563">
            <v>-6608.664002909235</v>
          </cell>
          <cell r="R563">
            <v>-8546.4779157907105</v>
          </cell>
          <cell r="S563">
            <v>-10694.168256375919</v>
          </cell>
        </row>
        <row r="564">
          <cell r="B564" t="str">
            <v xml:space="preserve"> Multilaterals (incl. Fd.)</v>
          </cell>
          <cell r="F564">
            <v>0</v>
          </cell>
          <cell r="G564">
            <v>-10.873710972361728</v>
          </cell>
          <cell r="H564">
            <v>-3.5770737328871709</v>
          </cell>
          <cell r="I564">
            <v>0.24038636087685061</v>
          </cell>
          <cell r="J564">
            <v>-10.77991706590891</v>
          </cell>
          <cell r="K564">
            <v>-45.110126692070679</v>
          </cell>
          <cell r="L564">
            <v>-47.017089289530198</v>
          </cell>
          <cell r="M564">
            <v>-49.353721539412255</v>
          </cell>
          <cell r="N564">
            <v>-48.55454288498494</v>
          </cell>
          <cell r="O564">
            <v>-35.238019376158732</v>
          </cell>
          <cell r="P564">
            <v>-68.471619113922102</v>
          </cell>
          <cell r="Q564">
            <v>-71.413946882486329</v>
          </cell>
          <cell r="R564">
            <v>-61.482059615834245</v>
          </cell>
          <cell r="S564">
            <v>-59.995925090248136</v>
          </cell>
        </row>
        <row r="565">
          <cell r="B565" t="str">
            <v xml:space="preserve">   Fund</v>
          </cell>
          <cell r="F565">
            <v>0</v>
          </cell>
          <cell r="G565">
            <v>0</v>
          </cell>
          <cell r="H565">
            <v>0</v>
          </cell>
          <cell r="I565">
            <v>0</v>
          </cell>
          <cell r="J565">
            <v>0</v>
          </cell>
          <cell r="K565">
            <v>-11.004999999999981</v>
          </cell>
          <cell r="L565">
            <v>-8.5922270000000012</v>
          </cell>
          <cell r="M565">
            <v>-10.912166000000013</v>
          </cell>
          <cell r="N565">
            <v>-8.9792159999999921</v>
          </cell>
          <cell r="O565">
            <v>-0.3059999999999945</v>
          </cell>
          <cell r="P565">
            <v>-12.158999999999999</v>
          </cell>
          <cell r="Q565">
            <v>-20.389999999999997</v>
          </cell>
          <cell r="R565">
            <v>-10.237633000000002</v>
          </cell>
          <cell r="S565">
            <v>-12.069907000000001</v>
          </cell>
        </row>
        <row r="566">
          <cell r="B566" t="str">
            <v xml:space="preserve">   Multilaterals (excl. Fd.)</v>
          </cell>
          <cell r="F566">
            <v>0</v>
          </cell>
          <cell r="G566">
            <v>-10.873710972361728</v>
          </cell>
          <cell r="H566">
            <v>-3.5770737328871709</v>
          </cell>
          <cell r="I566">
            <v>0.24038636087685061</v>
          </cell>
          <cell r="J566">
            <v>-10.77991706590891</v>
          </cell>
          <cell r="K566">
            <v>-34.105126692070698</v>
          </cell>
          <cell r="L566">
            <v>-38.424862289530196</v>
          </cell>
          <cell r="M566">
            <v>-38.441555539412242</v>
          </cell>
          <cell r="N566">
            <v>-39.575326884984946</v>
          </cell>
          <cell r="O566">
            <v>-34.932019376158735</v>
          </cell>
          <cell r="P566">
            <v>-56.312619113922104</v>
          </cell>
          <cell r="Q566">
            <v>-51.023946882486328</v>
          </cell>
          <cell r="R566">
            <v>-51.244426615834243</v>
          </cell>
          <cell r="S566">
            <v>-47.926018090248135</v>
          </cell>
        </row>
        <row r="567">
          <cell r="B567" t="str">
            <v xml:space="preserve">       World Bank</v>
          </cell>
        </row>
        <row r="568">
          <cell r="B568" t="str">
            <v xml:space="preserve">       Other</v>
          </cell>
        </row>
        <row r="569">
          <cell r="B569" t="str">
            <v xml:space="preserve"> Bilateral official</v>
          </cell>
          <cell r="F569">
            <v>0</v>
          </cell>
          <cell r="G569">
            <v>-1.3313010795929259</v>
          </cell>
          <cell r="H569">
            <v>-185.85710280373834</v>
          </cell>
          <cell r="I569">
            <v>-13.233418294285599</v>
          </cell>
          <cell r="J569">
            <v>-88.304140071052643</v>
          </cell>
          <cell r="K569">
            <v>-388.01017424862579</v>
          </cell>
          <cell r="L569">
            <v>-361.75116557598108</v>
          </cell>
          <cell r="M569">
            <v>-337.08218850374226</v>
          </cell>
          <cell r="N569">
            <v>-392.17710094213459</v>
          </cell>
          <cell r="O569">
            <v>-305.73262778401403</v>
          </cell>
          <cell r="P569">
            <v>-133.37599818050859</v>
          </cell>
          <cell r="Q569">
            <v>-9.7205158563747887</v>
          </cell>
          <cell r="R569">
            <v>-186.96260111808778</v>
          </cell>
          <cell r="S569">
            <v>-150.51860278666024</v>
          </cell>
        </row>
        <row r="570">
          <cell r="B570" t="str">
            <v xml:space="preserve">   Paris Club</v>
          </cell>
          <cell r="F570">
            <v>0</v>
          </cell>
          <cell r="G570">
            <v>-1.3313010795929259</v>
          </cell>
          <cell r="H570">
            <v>-185.85710280373834</v>
          </cell>
          <cell r="I570">
            <v>-13.233418294285599</v>
          </cell>
          <cell r="J570">
            <v>-88.304140071052643</v>
          </cell>
          <cell r="K570">
            <v>-388.01017424862579</v>
          </cell>
          <cell r="L570">
            <v>-361.75116557598108</v>
          </cell>
          <cell r="M570">
            <v>-337.08218850374226</v>
          </cell>
          <cell r="N570">
            <v>-392.17710094213459</v>
          </cell>
          <cell r="O570">
            <v>-305.73262778401403</v>
          </cell>
          <cell r="P570">
            <v>-133.37599818050859</v>
          </cell>
          <cell r="Q570">
            <v>-124.87458756327626</v>
          </cell>
          <cell r="R570">
            <v>-173.71204493582255</v>
          </cell>
          <cell r="S570">
            <v>-151.63286022663121</v>
          </cell>
        </row>
        <row r="571">
          <cell r="B571" t="str">
            <v xml:space="preserve">      Pre-cutoff date</v>
          </cell>
        </row>
        <row r="572">
          <cell r="B572" t="str">
            <v xml:space="preserve">      Post-cutoff date</v>
          </cell>
        </row>
        <row r="573">
          <cell r="B573" t="str">
            <v xml:space="preserve">    Other</v>
          </cell>
          <cell r="F573">
            <v>0</v>
          </cell>
          <cell r="G573">
            <v>0</v>
          </cell>
          <cell r="H573">
            <v>0</v>
          </cell>
          <cell r="I573">
            <v>0</v>
          </cell>
          <cell r="J573">
            <v>0</v>
          </cell>
          <cell r="K573">
            <v>0</v>
          </cell>
          <cell r="L573">
            <v>0</v>
          </cell>
          <cell r="M573">
            <v>0</v>
          </cell>
          <cell r="N573">
            <v>0</v>
          </cell>
          <cell r="O573">
            <v>0</v>
          </cell>
          <cell r="P573">
            <v>0</v>
          </cell>
          <cell r="Q573">
            <v>115.15407170690148</v>
          </cell>
          <cell r="R573">
            <v>-13.250556182265239</v>
          </cell>
          <cell r="S573">
            <v>1.114257439970967</v>
          </cell>
        </row>
        <row r="574">
          <cell r="B574" t="str">
            <v xml:space="preserve"> Commercial banks (London Club)</v>
          </cell>
          <cell r="F574">
            <v>-244.99418542922172</v>
          </cell>
          <cell r="G574">
            <v>-367.23410093581373</v>
          </cell>
          <cell r="H574">
            <v>-914.65007203102937</v>
          </cell>
          <cell r="I574">
            <v>-501.50182873046265</v>
          </cell>
          <cell r="J574">
            <v>-1089.63421413889</v>
          </cell>
          <cell r="K574">
            <v>-2027.0373631040325</v>
          </cell>
          <cell r="L574">
            <v>-3187.1434693179549</v>
          </cell>
          <cell r="M574">
            <v>-4194.0212773821186</v>
          </cell>
          <cell r="N574">
            <v>-5087.6218640599345</v>
          </cell>
          <cell r="O574">
            <v>-6088.7418612672482</v>
          </cell>
          <cell r="P574">
            <v>-4010.486978593899</v>
          </cell>
          <cell r="Q574">
            <v>-5482.8644630983508</v>
          </cell>
          <cell r="R574">
            <v>-6802.5705670851967</v>
          </cell>
          <cell r="S574">
            <v>-8663.3563391342304</v>
          </cell>
        </row>
        <row r="575">
          <cell r="B575" t="str">
            <v xml:space="preserve"> Suppliers (Kinshasa Club)</v>
          </cell>
          <cell r="F575">
            <v>1.7899999999999991</v>
          </cell>
          <cell r="G575">
            <v>-3.0738652710377963</v>
          </cell>
          <cell r="H575">
            <v>-112.19817143570026</v>
          </cell>
          <cell r="I575">
            <v>-9.1685551683322792</v>
          </cell>
          <cell r="J575">
            <v>-46.965121231048052</v>
          </cell>
          <cell r="K575">
            <v>-148.63018858501201</v>
          </cell>
          <cell r="L575">
            <v>-247.42449606166787</v>
          </cell>
          <cell r="M575">
            <v>-374.09886250410887</v>
          </cell>
          <cell r="N575">
            <v>-504.20417550836413</v>
          </cell>
          <cell r="O575">
            <v>-608.82382491801593</v>
          </cell>
          <cell r="P575">
            <v>-846.09687049961099</v>
          </cell>
          <cell r="Q575">
            <v>-812.69895622594095</v>
          </cell>
          <cell r="R575">
            <v>-1088.8720773209971</v>
          </cell>
          <cell r="S575">
            <v>-1459.0356550661318</v>
          </cell>
        </row>
        <row r="576">
          <cell r="B576" t="str">
            <v xml:space="preserve"> World Bank Gecamines Trust</v>
          </cell>
          <cell r="F576">
            <v>0</v>
          </cell>
          <cell r="G576">
            <v>0</v>
          </cell>
          <cell r="H576">
            <v>-100.19</v>
          </cell>
          <cell r="I576">
            <v>0</v>
          </cell>
          <cell r="J576">
            <v>-18.032098248120114</v>
          </cell>
          <cell r="K576">
            <v>-74.055527636343356</v>
          </cell>
          <cell r="L576">
            <v>-128.43651489408165</v>
          </cell>
          <cell r="M576">
            <v>-181.33361593602848</v>
          </cell>
          <cell r="N576">
            <v>-241.4672780883175</v>
          </cell>
          <cell r="O576">
            <v>-269.81862520961431</v>
          </cell>
          <cell r="P576">
            <v>-277.53795500279489</v>
          </cell>
          <cell r="Q576">
            <v>-231.96612084608336</v>
          </cell>
          <cell r="R576">
            <v>-406.59061065059404</v>
          </cell>
          <cell r="S576">
            <v>-361.26173429864679</v>
          </cell>
        </row>
        <row r="577">
          <cell r="B577" t="str">
            <v xml:space="preserve"> Short term</v>
          </cell>
        </row>
        <row r="578">
          <cell r="B578" t="str">
            <v xml:space="preserve">   of which: central bank</v>
          </cell>
        </row>
        <row r="580">
          <cell r="B580" t="str">
            <v>25. Check on change in debt</v>
          </cell>
        </row>
        <row r="581">
          <cell r="B581" t="str">
            <v xml:space="preserve">   i. Net debt generating flows</v>
          </cell>
        </row>
        <row r="582">
          <cell r="B582" t="str">
            <v>Total</v>
          </cell>
          <cell r="F582">
            <v>283.26463474744469</v>
          </cell>
          <cell r="G582">
            <v>529.95984270297129</v>
          </cell>
          <cell r="H582">
            <v>394.45015792156539</v>
          </cell>
          <cell r="I582">
            <v>418.86491160707584</v>
          </cell>
          <cell r="J582">
            <v>338.43690172366541</v>
          </cell>
          <cell r="K582">
            <v>91.329966762977008</v>
          </cell>
          <cell r="L582">
            <v>142.43359378398773</v>
          </cell>
          <cell r="M582">
            <v>68.473332080821365</v>
          </cell>
          <cell r="N582">
            <v>-44.185671276795347</v>
          </cell>
          <cell r="O582">
            <v>77.083008269531334</v>
          </cell>
          <cell r="P582">
            <v>131.67829766085131</v>
          </cell>
          <cell r="Q582">
            <v>163.32710400203371</v>
          </cell>
          <cell r="R582">
            <v>-206.60001637114232</v>
          </cell>
          <cell r="S582">
            <v>-117.98401265826359</v>
          </cell>
        </row>
        <row r="583">
          <cell r="B583" t="str">
            <v xml:space="preserve"> Multilaterals (incl. Fd.)</v>
          </cell>
          <cell r="F583">
            <v>83.273449318222958</v>
          </cell>
          <cell r="G583">
            <v>152.47506739415152</v>
          </cell>
          <cell r="H583">
            <v>86.832480694880701</v>
          </cell>
          <cell r="I583">
            <v>44.981237072866264</v>
          </cell>
          <cell r="J583">
            <v>-49.845159198113087</v>
          </cell>
          <cell r="K583">
            <v>42.485887912428765</v>
          </cell>
          <cell r="L583">
            <v>39.360000000000007</v>
          </cell>
          <cell r="M583">
            <v>8</v>
          </cell>
          <cell r="N583">
            <v>-3.9358799999999974</v>
          </cell>
          <cell r="O583">
            <v>-0.86599999999998545</v>
          </cell>
          <cell r="P583">
            <v>-32.245625591874131</v>
          </cell>
          <cell r="Q583">
            <v>-11.177158567905423</v>
          </cell>
          <cell r="R583">
            <v>-12.624316909471531</v>
          </cell>
          <cell r="S583">
            <v>-14.40779118537904</v>
          </cell>
        </row>
        <row r="584">
          <cell r="B584" t="str">
            <v xml:space="preserve">   Fund</v>
          </cell>
          <cell r="F584">
            <v>-35.434600000000003</v>
          </cell>
          <cell r="G584">
            <v>-18.409999999999997</v>
          </cell>
          <cell r="H584">
            <v>-97.192630000000008</v>
          </cell>
          <cell r="I584">
            <v>-105.88239999999999</v>
          </cell>
          <cell r="J584">
            <v>-111.91</v>
          </cell>
          <cell r="K584">
            <v>-35.97</v>
          </cell>
          <cell r="L584">
            <v>0</v>
          </cell>
          <cell r="M584">
            <v>0</v>
          </cell>
          <cell r="N584">
            <v>-3.9358799999999974</v>
          </cell>
          <cell r="O584">
            <v>-0.86599999999999611</v>
          </cell>
          <cell r="P584">
            <v>-23</v>
          </cell>
          <cell r="Q584">
            <v>0</v>
          </cell>
          <cell r="R584">
            <v>-0.54859100000000183</v>
          </cell>
          <cell r="S584">
            <v>0</v>
          </cell>
        </row>
        <row r="585">
          <cell r="B585" t="str">
            <v xml:space="preserve">   Multilaterals (excl. Fd.)</v>
          </cell>
          <cell r="F585">
            <v>118.70804931822295</v>
          </cell>
          <cell r="G585">
            <v>170.88506739415152</v>
          </cell>
          <cell r="H585">
            <v>184.02511069488071</v>
          </cell>
          <cell r="I585">
            <v>150.86363707286628</v>
          </cell>
          <cell r="J585">
            <v>62.064840801886895</v>
          </cell>
          <cell r="K585">
            <v>78.455887912428764</v>
          </cell>
          <cell r="L585">
            <v>39.360000000000007</v>
          </cell>
          <cell r="M585">
            <v>8</v>
          </cell>
          <cell r="N585">
            <v>0</v>
          </cell>
          <cell r="O585">
            <v>0</v>
          </cell>
          <cell r="P585">
            <v>-9.2456255918741235</v>
          </cell>
          <cell r="Q585">
            <v>-11.177158567905423</v>
          </cell>
          <cell r="R585">
            <v>-12.075725909471515</v>
          </cell>
          <cell r="S585">
            <v>-14.40779118537904</v>
          </cell>
        </row>
        <row r="586">
          <cell r="B586" t="str">
            <v xml:space="preserve">       World Bank</v>
          </cell>
          <cell r="F586">
            <v>59.163435643484817</v>
          </cell>
          <cell r="G586">
            <v>123.76503924441703</v>
          </cell>
          <cell r="H586">
            <v>83.253590172675828</v>
          </cell>
          <cell r="I586">
            <v>118.01829975332515</v>
          </cell>
          <cell r="J586">
            <v>37.753393537024024</v>
          </cell>
          <cell r="K586">
            <v>48.877079878280718</v>
          </cell>
          <cell r="L586">
            <v>34.360000000000007</v>
          </cell>
          <cell r="M586">
            <v>-0.19999999999999929</v>
          </cell>
          <cell r="N586">
            <v>-5.2664660203456846</v>
          </cell>
          <cell r="O586">
            <v>-6.1571062648296397</v>
          </cell>
          <cell r="P586">
            <v>-9.2456255918741235</v>
          </cell>
          <cell r="Q586">
            <v>-11.177158567905423</v>
          </cell>
          <cell r="R586">
            <v>-12.075725909471515</v>
          </cell>
          <cell r="S586">
            <v>-14.407791185379036</v>
          </cell>
        </row>
        <row r="587">
          <cell r="B587" t="str">
            <v xml:space="preserve">       Other</v>
          </cell>
          <cell r="F587">
            <v>59.544613674738137</v>
          </cell>
          <cell r="G587">
            <v>47.119873851058408</v>
          </cell>
          <cell r="H587">
            <v>100.77152052220487</v>
          </cell>
          <cell r="I587">
            <v>32.028337319541201</v>
          </cell>
          <cell r="J587">
            <v>12.801447264862876</v>
          </cell>
          <cell r="K587">
            <v>13.778808034148046</v>
          </cell>
          <cell r="L587">
            <v>-16.600000000000001</v>
          </cell>
          <cell r="M587">
            <v>-21.2</v>
          </cell>
          <cell r="N587">
            <v>-23.880699368119227</v>
          </cell>
          <cell r="O587">
            <v>-35.136377292871501</v>
          </cell>
          <cell r="P587">
            <v>-56.467694794535625</v>
          </cell>
          <cell r="Q587">
            <v>-60.26072746753691</v>
          </cell>
          <cell r="R587">
            <v>-63.268546859025975</v>
          </cell>
          <cell r="S587">
            <v>-60.410332584381123</v>
          </cell>
        </row>
        <row r="588">
          <cell r="B588" t="str">
            <v xml:space="preserve"> Bilateral official</v>
          </cell>
          <cell r="F588">
            <v>226.29824858289933</v>
          </cell>
          <cell r="G588">
            <v>371.28248162418754</v>
          </cell>
          <cell r="H588">
            <v>207.20610333948437</v>
          </cell>
          <cell r="I588">
            <v>230.0203363644753</v>
          </cell>
          <cell r="J588">
            <v>190.41932153983643</v>
          </cell>
          <cell r="K588">
            <v>-70.856562837473717</v>
          </cell>
          <cell r="L588">
            <v>-110.95987281399303</v>
          </cell>
          <cell r="M588">
            <v>-124.81781538565866</v>
          </cell>
          <cell r="N588">
            <v>-207.71253345891731</v>
          </cell>
          <cell r="O588">
            <v>-155.27898991826063</v>
          </cell>
          <cell r="P588">
            <v>-70.51441481109228</v>
          </cell>
          <cell r="Q588">
            <v>79.072126607660934</v>
          </cell>
          <cell r="R588">
            <v>-130.05802162957229</v>
          </cell>
          <cell r="S588">
            <v>-109.45861155636538</v>
          </cell>
        </row>
        <row r="589">
          <cell r="B589" t="str">
            <v xml:space="preserve">   Paris Club</v>
          </cell>
          <cell r="F589">
            <v>226.29824858289933</v>
          </cell>
          <cell r="G589">
            <v>371.28248162418754</v>
          </cell>
          <cell r="H589">
            <v>207.20610333948437</v>
          </cell>
          <cell r="I589">
            <v>230.0203363644753</v>
          </cell>
          <cell r="J589">
            <v>190.09501474560909</v>
          </cell>
          <cell r="K589">
            <v>-71.141617217078462</v>
          </cell>
          <cell r="L589">
            <v>-111.20838680463366</v>
          </cell>
          <cell r="M589">
            <v>-125.03982498546354</v>
          </cell>
          <cell r="N589">
            <v>-207.91508984431522</v>
          </cell>
          <cell r="O589">
            <v>-155.42401811721805</v>
          </cell>
          <cell r="P589">
            <v>-70.638402208047765</v>
          </cell>
          <cell r="Q589">
            <v>-36.176420431739096</v>
          </cell>
          <cell r="R589">
            <v>-116.87381558966679</v>
          </cell>
          <cell r="S589">
            <v>-110.60943699426878</v>
          </cell>
        </row>
        <row r="590">
          <cell r="B590" t="str">
            <v xml:space="preserve">      Pre-cutoff date</v>
          </cell>
        </row>
        <row r="591">
          <cell r="B591" t="str">
            <v xml:space="preserve">      Post-cutoff date</v>
          </cell>
        </row>
        <row r="592">
          <cell r="B592" t="str">
            <v xml:space="preserve">    Other</v>
          </cell>
          <cell r="F592">
            <v>0</v>
          </cell>
          <cell r="G592">
            <v>0</v>
          </cell>
          <cell r="H592">
            <v>0</v>
          </cell>
          <cell r="I592">
            <v>0</v>
          </cell>
          <cell r="J592">
            <v>0.32430679422733899</v>
          </cell>
          <cell r="K592">
            <v>0.28505437960472468</v>
          </cell>
          <cell r="L592">
            <v>0.24851399064064017</v>
          </cell>
          <cell r="M592">
            <v>0.22200959980487822</v>
          </cell>
          <cell r="N592">
            <v>0.20255638539791088</v>
          </cell>
          <cell r="O592">
            <v>0.14502819895744334</v>
          </cell>
          <cell r="P592">
            <v>0.1239873969554901</v>
          </cell>
          <cell r="Q592">
            <v>115.24854703940004</v>
          </cell>
          <cell r="R592">
            <v>-13.184206039905504</v>
          </cell>
          <cell r="S592">
            <v>1.1508254379034011</v>
          </cell>
        </row>
        <row r="593">
          <cell r="B593" t="str">
            <v xml:space="preserve"> Commercial banks (London Club)</v>
          </cell>
          <cell r="F593">
            <v>-10.937063153677649</v>
          </cell>
          <cell r="G593">
            <v>6.4422936846322401</v>
          </cell>
          <cell r="H593">
            <v>97.404138920833262</v>
          </cell>
          <cell r="I593">
            <v>148.93596166793984</v>
          </cell>
          <cell r="J593">
            <v>194.16376425438881</v>
          </cell>
          <cell r="K593">
            <v>98.357434343273411</v>
          </cell>
          <cell r="L593">
            <v>218.14515402273406</v>
          </cell>
          <cell r="M593">
            <v>174.04526753288084</v>
          </cell>
          <cell r="N593">
            <v>157.38131410414874</v>
          </cell>
          <cell r="O593">
            <v>224.34370350271524</v>
          </cell>
          <cell r="P593">
            <v>217.8707907619218</v>
          </cell>
          <cell r="Q593">
            <v>4.0616105805436877</v>
          </cell>
          <cell r="R593">
            <v>4.1770393628893885</v>
          </cell>
          <cell r="S593">
            <v>4.1806102382704999</v>
          </cell>
        </row>
        <row r="594">
          <cell r="B594" t="str">
            <v xml:space="preserve"> Suppliers (Kinshasa Club)</v>
          </cell>
          <cell r="F594">
            <v>-14.370000000000001</v>
          </cell>
          <cell r="G594">
            <v>-5.1400000000000006</v>
          </cell>
          <cell r="H594">
            <v>-4.4000000000000012</v>
          </cell>
          <cell r="I594">
            <v>-18.116</v>
          </cell>
          <cell r="J594">
            <v>-12.703388121526601</v>
          </cell>
          <cell r="K594">
            <v>-14.252112033680271</v>
          </cell>
          <cell r="L594">
            <v>-1.3894629585742964</v>
          </cell>
          <cell r="M594">
            <v>3.3516287970542908</v>
          </cell>
          <cell r="N594">
            <v>2.9196058309078197</v>
          </cell>
          <cell r="O594">
            <v>2.5050325274467484</v>
          </cell>
          <cell r="P594">
            <v>10.628475194573401</v>
          </cell>
          <cell r="Q594">
            <v>5.8279477929380317</v>
          </cell>
          <cell r="R594">
            <v>-4.4849325019120343</v>
          </cell>
          <cell r="S594">
            <v>-0.39699019432069704</v>
          </cell>
        </row>
        <row r="595">
          <cell r="B595" t="str">
            <v xml:space="preserve"> World Bank Gecamines Trust</v>
          </cell>
          <cell r="F595">
            <v>0</v>
          </cell>
          <cell r="G595">
            <v>5.9</v>
          </cell>
          <cell r="H595">
            <v>7.4074349663670498</v>
          </cell>
          <cell r="I595">
            <v>13.0433765017944</v>
          </cell>
          <cell r="J595">
            <v>16.402363249079823</v>
          </cell>
          <cell r="K595">
            <v>35.595319378428819</v>
          </cell>
          <cell r="L595">
            <v>-2.7222244661790187</v>
          </cell>
          <cell r="M595">
            <v>7.8942511365448986</v>
          </cell>
          <cell r="N595">
            <v>7.1618222470653983</v>
          </cell>
          <cell r="O595">
            <v>6.3792621576299613</v>
          </cell>
          <cell r="P595">
            <v>5.9390721073225272</v>
          </cell>
          <cell r="Q595">
            <v>85.54257758879649</v>
          </cell>
          <cell r="R595">
            <v>-63.609784693075852</v>
          </cell>
          <cell r="S595">
            <v>2.0987700395310149</v>
          </cell>
        </row>
        <row r="596">
          <cell r="B596" t="str">
            <v xml:space="preserve"> Short term</v>
          </cell>
          <cell r="F596">
            <v>-1</v>
          </cell>
          <cell r="G596">
            <v>-1</v>
          </cell>
          <cell r="H596">
            <v>0</v>
          </cell>
          <cell r="I596">
            <v>0</v>
          </cell>
          <cell r="J596">
            <v>0</v>
          </cell>
          <cell r="K596">
            <v>0</v>
          </cell>
          <cell r="L596">
            <v>0</v>
          </cell>
          <cell r="M596">
            <v>0</v>
          </cell>
          <cell r="N596">
            <v>0</v>
          </cell>
          <cell r="O596">
            <v>0</v>
          </cell>
          <cell r="P596">
            <v>0</v>
          </cell>
          <cell r="Q596">
            <v>0</v>
          </cell>
          <cell r="R596">
            <v>0</v>
          </cell>
          <cell r="S596">
            <v>0</v>
          </cell>
        </row>
        <row r="597">
          <cell r="B597" t="str">
            <v xml:space="preserve">   of which: central bank</v>
          </cell>
        </row>
        <row r="598">
          <cell r="B598" t="str">
            <v xml:space="preserve"> Financing gap</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row>
        <row r="600">
          <cell r="B600" t="str">
            <v xml:space="preserve">   ii. Valuation change of debt</v>
          </cell>
        </row>
        <row r="601">
          <cell r="B601" t="str">
            <v>Total</v>
          </cell>
          <cell r="F601">
            <v>-412.18015098560318</v>
          </cell>
          <cell r="G601">
            <v>-2834.287841649088</v>
          </cell>
          <cell r="H601">
            <v>-191.45100372263789</v>
          </cell>
          <cell r="I601">
            <v>3249.8312736750268</v>
          </cell>
          <cell r="J601">
            <v>5.0611896896330109</v>
          </cell>
          <cell r="K601">
            <v>492.90256945685195</v>
          </cell>
          <cell r="L601">
            <v>686.37224548575534</v>
          </cell>
          <cell r="M601">
            <v>261.50257878486218</v>
          </cell>
          <cell r="N601">
            <v>223.41962239981012</v>
          </cell>
          <cell r="O601">
            <v>448.553821616101</v>
          </cell>
          <cell r="P601">
            <v>-1114.6679439395368</v>
          </cell>
          <cell r="Q601">
            <v>30.062603775780985</v>
          </cell>
          <cell r="R601">
            <v>455.287102959116</v>
          </cell>
          <cell r="S601">
            <v>102.78938178499411</v>
          </cell>
        </row>
        <row r="602">
          <cell r="B602" t="str">
            <v xml:space="preserve"> Multilaterals (incl. Fd.)</v>
          </cell>
          <cell r="G602">
            <v>-85.637610976635045</v>
          </cell>
          <cell r="H602">
            <v>-77.423986383081115</v>
          </cell>
          <cell r="I602">
            <v>214.72613604517156</v>
          </cell>
          <cell r="J602">
            <v>0.33291886792442682</v>
          </cell>
          <cell r="K602">
            <v>11.004999999999896</v>
          </cell>
          <cell r="L602">
            <v>-11.407772999999786</v>
          </cell>
          <cell r="M602">
            <v>0.91216599999984282</v>
          </cell>
          <cell r="N602">
            <v>8.9792159999999512</v>
          </cell>
          <cell r="O602">
            <v>0.30187999999998283</v>
          </cell>
          <cell r="P602">
            <v>21.404625591874236</v>
          </cell>
          <cell r="Q602">
            <v>31.567158567905295</v>
          </cell>
          <cell r="R602">
            <v>22.313358909471503</v>
          </cell>
          <cell r="S602">
            <v>26.477698185379097</v>
          </cell>
        </row>
        <row r="603">
          <cell r="B603" t="str">
            <v xml:space="preserve">   Fund</v>
          </cell>
          <cell r="F603">
            <v>4.4869999999974652E-3</v>
          </cell>
          <cell r="G603">
            <v>-5.4000000000939963E-3</v>
          </cell>
          <cell r="H603">
            <v>0</v>
          </cell>
          <cell r="I603">
            <v>2.6300000001526769E-3</v>
          </cell>
          <cell r="J603">
            <v>2.3999999998807198E-3</v>
          </cell>
          <cell r="K603">
            <v>11.00499999999991</v>
          </cell>
          <cell r="L603">
            <v>8.5922270000000935</v>
          </cell>
          <cell r="M603">
            <v>10.912165999999957</v>
          </cell>
          <cell r="N603">
            <v>8.9792160000000081</v>
          </cell>
          <cell r="O603">
            <v>0.30187999999999349</v>
          </cell>
          <cell r="P603">
            <v>12.158999999999992</v>
          </cell>
          <cell r="Q603">
            <v>20.389999999999986</v>
          </cell>
          <cell r="R603">
            <v>10.237633000000031</v>
          </cell>
          <cell r="S603">
            <v>12.069907000000001</v>
          </cell>
        </row>
        <row r="604">
          <cell r="B604" t="str">
            <v xml:space="preserve">   Multilaterals (excl. Fd.)</v>
          </cell>
          <cell r="G604">
            <v>-85.632210976635065</v>
          </cell>
          <cell r="H604">
            <v>-77.423986383080887</v>
          </cell>
          <cell r="I604">
            <v>214.72350604517121</v>
          </cell>
          <cell r="J604">
            <v>0.330518867924674</v>
          </cell>
          <cell r="K604">
            <v>0</v>
          </cell>
          <cell r="L604">
            <v>-20.000000000000107</v>
          </cell>
          <cell r="M604">
            <v>-10</v>
          </cell>
          <cell r="N604">
            <v>0</v>
          </cell>
          <cell r="O604">
            <v>0</v>
          </cell>
          <cell r="P604">
            <v>9.2456255918741235</v>
          </cell>
          <cell r="Q604">
            <v>11.177158567905423</v>
          </cell>
          <cell r="R604">
            <v>12.075725909471515</v>
          </cell>
          <cell r="S604">
            <v>14.40779118537904</v>
          </cell>
        </row>
        <row r="605">
          <cell r="B605" t="str">
            <v xml:space="preserve">       World Bank</v>
          </cell>
          <cell r="G605">
            <v>8.8822944742318128</v>
          </cell>
          <cell r="H605">
            <v>-23.672899545473612</v>
          </cell>
          <cell r="I605">
            <v>0.4819527484390278</v>
          </cell>
          <cell r="J605">
            <v>0.33051886792445373</v>
          </cell>
          <cell r="K605">
            <v>10.624927991628617</v>
          </cell>
          <cell r="L605">
            <v>-7.0292160093783806</v>
          </cell>
          <cell r="M605">
            <v>5.6262399911880259</v>
          </cell>
          <cell r="N605">
            <v>12.034643173813858</v>
          </cell>
          <cell r="O605">
            <v>12.663598645329461</v>
          </cell>
          <cell r="P605">
            <v>-868.20768819876366</v>
          </cell>
          <cell r="Q605">
            <v>11.177158567905423</v>
          </cell>
          <cell r="R605">
            <v>12.075725909471515</v>
          </cell>
          <cell r="S605">
            <v>14.407791185379036</v>
          </cell>
        </row>
        <row r="606">
          <cell r="B606" t="str">
            <v xml:space="preserve">       Other</v>
          </cell>
          <cell r="G606">
            <v>-94.514351152190784</v>
          </cell>
          <cell r="H606">
            <v>-53.751086837607261</v>
          </cell>
          <cell r="I606">
            <v>215.0585532967321</v>
          </cell>
          <cell r="J606">
            <v>11.510000000000215</v>
          </cell>
          <cell r="K606">
            <v>5.1750720083714263</v>
          </cell>
          <cell r="L606">
            <v>8.6292160093782755</v>
          </cell>
          <cell r="M606">
            <v>13.773760008811973</v>
          </cell>
          <cell r="N606">
            <v>17.112522214651054</v>
          </cell>
          <cell r="O606">
            <v>28.629884912371679</v>
          </cell>
          <cell r="P606">
            <v>1054.3309571695956</v>
          </cell>
          <cell r="Q606">
            <v>130.1668872328018</v>
          </cell>
          <cell r="R606">
            <v>145.87385676622446</v>
          </cell>
          <cell r="S606">
            <v>131.77372665584102</v>
          </cell>
        </row>
        <row r="607">
          <cell r="B607" t="str">
            <v xml:space="preserve"> Bilateral official</v>
          </cell>
          <cell r="G607">
            <v>-2655.3028811561398</v>
          </cell>
          <cell r="H607">
            <v>-112.42186342706034</v>
          </cell>
          <cell r="I607">
            <v>2940.4472714805356</v>
          </cell>
          <cell r="J607">
            <v>-41.912067702967846</v>
          </cell>
          <cell r="K607">
            <v>503.1272008055231</v>
          </cell>
          <cell r="L607">
            <v>627.53277259998629</v>
          </cell>
          <cell r="M607">
            <v>243.76339597354746</v>
          </cell>
          <cell r="N607">
            <v>213.18489675426466</v>
          </cell>
          <cell r="O607">
            <v>435.74267656106701</v>
          </cell>
          <cell r="P607">
            <v>550.27446658270412</v>
          </cell>
          <cell r="Q607">
            <v>23.878565953333933</v>
          </cell>
          <cell r="R607">
            <v>421.16641091239876</v>
          </cell>
          <cell r="S607">
            <v>59.894606004430159</v>
          </cell>
        </row>
        <row r="608">
          <cell r="B608" t="str">
            <v xml:space="preserve">   Paris Club</v>
          </cell>
          <cell r="G608">
            <v>-2655.3028811561398</v>
          </cell>
          <cell r="H608">
            <v>-112.42186342706034</v>
          </cell>
          <cell r="I608">
            <v>2940.4472714805356</v>
          </cell>
          <cell r="J608">
            <v>-67.240019267044204</v>
          </cell>
          <cell r="K608">
            <v>503.12720080552305</v>
          </cell>
          <cell r="L608">
            <v>627.53277259998572</v>
          </cell>
          <cell r="M608">
            <v>243.7633959735478</v>
          </cell>
          <cell r="N608">
            <v>213.18489675426491</v>
          </cell>
          <cell r="O608">
            <v>435.74267656106707</v>
          </cell>
          <cell r="P608">
            <v>570.45011967679181</v>
          </cell>
          <cell r="Q608">
            <v>138.64169391980013</v>
          </cell>
          <cell r="R608">
            <v>305.1590891541278</v>
          </cell>
          <cell r="S608">
            <v>58.228281483722981</v>
          </cell>
        </row>
        <row r="609">
          <cell r="B609" t="str">
            <v xml:space="preserve">      Pre-cutoff date</v>
          </cell>
        </row>
        <row r="610">
          <cell r="B610" t="str">
            <v xml:space="preserve">      Post-cutoff date</v>
          </cell>
        </row>
        <row r="611">
          <cell r="B611" t="str">
            <v xml:space="preserve">    Other</v>
          </cell>
          <cell r="G611">
            <v>0</v>
          </cell>
          <cell r="H611">
            <v>0</v>
          </cell>
          <cell r="I611">
            <v>0</v>
          </cell>
          <cell r="J611">
            <v>25.327951564076692</v>
          </cell>
          <cell r="K611">
            <v>-1.3322676295501878E-15</v>
          </cell>
          <cell r="L611">
            <v>-1.3322676295501878E-15</v>
          </cell>
          <cell r="M611">
            <v>-5.5511151231257827E-16</v>
          </cell>
          <cell r="N611">
            <v>1.3322676295501878E-15</v>
          </cell>
          <cell r="O611">
            <v>8.8817841970012523E-16</v>
          </cell>
          <cell r="P611">
            <v>-20.175653094087924</v>
          </cell>
          <cell r="Q611">
            <v>-114.76312796646596</v>
          </cell>
          <cell r="R611">
            <v>116.00732175827025</v>
          </cell>
          <cell r="S611">
            <v>1.6663245207071131</v>
          </cell>
        </row>
        <row r="612">
          <cell r="B612" t="str">
            <v xml:space="preserve"> Commercial banks (London Club)</v>
          </cell>
          <cell r="G612">
            <v>-42.38485200316709</v>
          </cell>
          <cell r="H612">
            <v>-57.586661662515226</v>
          </cell>
          <cell r="I612">
            <v>77.084243762309967</v>
          </cell>
          <cell r="J612">
            <v>-27.910346955205284</v>
          </cell>
          <cell r="K612">
            <v>-1.37266406072942</v>
          </cell>
          <cell r="L612">
            <v>10.130799191650169</v>
          </cell>
          <cell r="M612">
            <v>0.26748634736671306</v>
          </cell>
          <cell r="N612">
            <v>-15.471712266136393</v>
          </cell>
          <cell r="O612">
            <v>-4.406609735352049</v>
          </cell>
          <cell r="P612">
            <v>-1758.0095717528297</v>
          </cell>
          <cell r="Q612">
            <v>-2.3591046392704218</v>
          </cell>
          <cell r="R612">
            <v>-5.3285173172770435</v>
          </cell>
          <cell r="S612">
            <v>-3.4966912829444183</v>
          </cell>
        </row>
        <row r="613">
          <cell r="B613" t="str">
            <v xml:space="preserve"> Suppliers (Kinshasa Club)</v>
          </cell>
          <cell r="G613">
            <v>-46.062497513146226</v>
          </cell>
          <cell r="H613">
            <v>63.38894271638619</v>
          </cell>
          <cell r="I613">
            <v>30.616998888803622</v>
          </cell>
          <cell r="J613">
            <v>-5.7163587849631625</v>
          </cell>
          <cell r="K613">
            <v>2.3092638912203256E-14</v>
          </cell>
          <cell r="L613">
            <v>1.1546319456101628E-14</v>
          </cell>
          <cell r="M613">
            <v>1.2434497875801753E-14</v>
          </cell>
          <cell r="N613">
            <v>-7.1054273576010019E-15</v>
          </cell>
          <cell r="O613">
            <v>-1.865174681370263E-14</v>
          </cell>
          <cell r="P613">
            <v>75.307199017219162</v>
          </cell>
          <cell r="Q613">
            <v>8.554395527702896</v>
          </cell>
          <cell r="R613">
            <v>8.5489637255683704E-2</v>
          </cell>
          <cell r="S613">
            <v>2.582469693422329</v>
          </cell>
        </row>
        <row r="614">
          <cell r="B614" t="str">
            <v xml:space="preserve"> World Bank Gecamines Trust</v>
          </cell>
          <cell r="G614">
            <v>-5.9</v>
          </cell>
          <cell r="H614">
            <v>-7.4074349663670498</v>
          </cell>
          <cell r="I614">
            <v>-13.0433765017944</v>
          </cell>
          <cell r="J614">
            <v>80.26704426484585</v>
          </cell>
          <cell r="K614">
            <v>-19.856967287942176</v>
          </cell>
          <cell r="L614">
            <v>60.116446694119439</v>
          </cell>
          <cell r="M614">
            <v>16.559530463946327</v>
          </cell>
          <cell r="N614">
            <v>16.727221911682509</v>
          </cell>
          <cell r="O614">
            <v>16.915874790385693</v>
          </cell>
          <cell r="P614">
            <v>-3.6446633785016722</v>
          </cell>
          <cell r="Q614">
            <v>-31.5784116338925</v>
          </cell>
          <cell r="R614">
            <v>17.050360817267233</v>
          </cell>
          <cell r="S614">
            <v>17.33129918470738</v>
          </cell>
        </row>
        <row r="615">
          <cell r="B615" t="str">
            <v xml:space="preserve"> Short term</v>
          </cell>
          <cell r="G615">
            <v>1</v>
          </cell>
          <cell r="H615">
            <v>0</v>
          </cell>
          <cell r="I615">
            <v>0</v>
          </cell>
          <cell r="J615">
            <v>0</v>
          </cell>
          <cell r="K615">
            <v>0</v>
          </cell>
          <cell r="L615">
            <v>0</v>
          </cell>
          <cell r="M615">
            <v>0</v>
          </cell>
          <cell r="N615">
            <v>0</v>
          </cell>
          <cell r="O615">
            <v>0</v>
          </cell>
          <cell r="P615">
            <v>0</v>
          </cell>
          <cell r="Q615">
            <v>0</v>
          </cell>
          <cell r="R615">
            <v>0</v>
          </cell>
          <cell r="S615">
            <v>0</v>
          </cell>
        </row>
        <row r="616">
          <cell r="B616" t="str">
            <v xml:space="preserve">   of which: central bank</v>
          </cell>
          <cell r="G616">
            <v>0</v>
          </cell>
          <cell r="H616">
            <v>0</v>
          </cell>
          <cell r="I616">
            <v>0</v>
          </cell>
          <cell r="J616">
            <v>0</v>
          </cell>
          <cell r="K616">
            <v>0</v>
          </cell>
          <cell r="L616">
            <v>0</v>
          </cell>
          <cell r="M616">
            <v>0</v>
          </cell>
          <cell r="N616">
            <v>0</v>
          </cell>
          <cell r="O616">
            <v>0</v>
          </cell>
          <cell r="P616">
            <v>0</v>
          </cell>
          <cell r="Q616">
            <v>0</v>
          </cell>
          <cell r="R616">
            <v>0</v>
          </cell>
          <cell r="S616">
            <v>0</v>
          </cell>
        </row>
        <row r="617">
          <cell r="B617" t="str">
            <v xml:space="preserve"> Financing gap</v>
          </cell>
          <cell r="G617">
            <v>0</v>
          </cell>
          <cell r="H617">
            <v>0</v>
          </cell>
          <cell r="I617">
            <v>0</v>
          </cell>
          <cell r="J617">
            <v>0</v>
          </cell>
          <cell r="K617">
            <v>0</v>
          </cell>
          <cell r="L617">
            <v>0</v>
          </cell>
          <cell r="M617">
            <v>0</v>
          </cell>
          <cell r="N617">
            <v>0</v>
          </cell>
          <cell r="O617">
            <v>0</v>
          </cell>
          <cell r="P617">
            <v>0</v>
          </cell>
          <cell r="Q617">
            <v>0</v>
          </cell>
          <cell r="R617">
            <v>0</v>
          </cell>
          <cell r="S617">
            <v>0</v>
          </cell>
        </row>
        <row r="622">
          <cell r="A622" t="str">
            <v>|| ~</v>
          </cell>
          <cell r="B622" t="str">
            <v>"MULTI"</v>
          </cell>
        </row>
        <row r="623">
          <cell r="C623" t="str">
            <v>Table 2.1. Zaire: Debt Flows, Multilateral Institutions</v>
          </cell>
        </row>
        <row r="626">
          <cell r="D626">
            <v>1984</v>
          </cell>
          <cell r="E626">
            <v>1985</v>
          </cell>
          <cell r="F626">
            <v>1986</v>
          </cell>
          <cell r="G626">
            <v>1987</v>
          </cell>
          <cell r="H626">
            <v>1988</v>
          </cell>
          <cell r="I626">
            <v>1989</v>
          </cell>
          <cell r="J626">
            <v>1990</v>
          </cell>
          <cell r="K626">
            <v>1991</v>
          </cell>
          <cell r="L626">
            <v>1992</v>
          </cell>
          <cell r="M626">
            <v>1993</v>
          </cell>
          <cell r="N626">
            <v>1994</v>
          </cell>
          <cell r="O626">
            <v>1995</v>
          </cell>
          <cell r="P626">
            <v>1996</v>
          </cell>
          <cell r="Q626">
            <v>1997</v>
          </cell>
          <cell r="R626">
            <v>1998</v>
          </cell>
          <cell r="S626">
            <v>1999</v>
          </cell>
        </row>
        <row r="629">
          <cell r="B629" t="str">
            <v>1.  MULTILATERAL INSTITUTIONS EXCLUDING FUND FACILITIES [1]</v>
          </cell>
        </row>
        <row r="630">
          <cell r="B630" t="str">
            <v>Transactions</v>
          </cell>
        </row>
        <row r="631">
          <cell r="B631" t="str">
            <v xml:space="preserve">   Grants ***</v>
          </cell>
          <cell r="F631">
            <v>38.42</v>
          </cell>
          <cell r="G631">
            <v>25.578551249360402</v>
          </cell>
          <cell r="H631">
            <v>33.244538365378901</v>
          </cell>
          <cell r="I631">
            <v>56.470120143548101</v>
          </cell>
          <cell r="J631">
            <v>45.7230247641509</v>
          </cell>
          <cell r="K631">
            <v>1.2288504268506606</v>
          </cell>
          <cell r="L631">
            <v>1.4129795467853543</v>
          </cell>
          <cell r="M631">
            <v>6.2878847944736478</v>
          </cell>
          <cell r="N631">
            <v>1</v>
          </cell>
          <cell r="O631">
            <v>11.034831229589887</v>
          </cell>
          <cell r="P631">
            <v>0</v>
          </cell>
          <cell r="Q631">
            <v>0</v>
          </cell>
          <cell r="R631">
            <v>0</v>
          </cell>
          <cell r="S631">
            <v>0</v>
          </cell>
        </row>
        <row r="632">
          <cell r="B632" t="str">
            <v xml:space="preserve">   Disbursements (ex.Gécamines)</v>
          </cell>
          <cell r="F632">
            <v>148.5383304940375</v>
          </cell>
          <cell r="G632">
            <v>200.89393739700949</v>
          </cell>
          <cell r="H632">
            <v>211.4197877589917</v>
          </cell>
          <cell r="I632">
            <v>176.4136199095023</v>
          </cell>
          <cell r="J632">
            <v>77.495359669811393</v>
          </cell>
          <cell r="K632">
            <v>84.655887912428767</v>
          </cell>
          <cell r="L632">
            <v>22.26</v>
          </cell>
          <cell r="M632">
            <v>0</v>
          </cell>
          <cell r="N632">
            <v>0</v>
          </cell>
          <cell r="O632">
            <v>0</v>
          </cell>
          <cell r="P632">
            <v>0</v>
          </cell>
          <cell r="Q632">
            <v>0</v>
          </cell>
          <cell r="R632">
            <v>0</v>
          </cell>
          <cell r="S632">
            <v>0</v>
          </cell>
        </row>
        <row r="634">
          <cell r="B634" t="str">
            <v xml:space="preserve"> Debt service due</v>
          </cell>
          <cell r="F634">
            <v>53.399226100342496</v>
          </cell>
          <cell r="G634">
            <v>57.830991481326407</v>
          </cell>
          <cell r="H634">
            <v>51.855765262144864</v>
          </cell>
          <cell r="I634">
            <v>51.849914434320596</v>
          </cell>
          <cell r="J634">
            <v>68.602457860162261</v>
          </cell>
          <cell r="K634">
            <v>67.40412669207069</v>
          </cell>
          <cell r="L634">
            <v>70.224862289530193</v>
          </cell>
          <cell r="M634">
            <v>73.541555539412229</v>
          </cell>
          <cell r="N634">
            <v>68.722492273449859</v>
          </cell>
          <cell r="O634">
            <v>76.225502933859872</v>
          </cell>
          <cell r="P634">
            <v>97.590181451439832</v>
          </cell>
          <cell r="Q634">
            <v>93.835807170867895</v>
          </cell>
          <cell r="R634">
            <v>96.075006136894245</v>
          </cell>
          <cell r="S634">
            <v>87.616923046112092</v>
          </cell>
        </row>
        <row r="635">
          <cell r="B635" t="str">
            <v xml:space="preserve">   Interest due</v>
          </cell>
          <cell r="F635">
            <v>23.568944924527955</v>
          </cell>
          <cell r="G635">
            <v>27.820837182650337</v>
          </cell>
          <cell r="H635">
            <v>24.465765262144863</v>
          </cell>
          <cell r="I635">
            <v>25.482914434320637</v>
          </cell>
          <cell r="J635">
            <v>41.992457860162261</v>
          </cell>
          <cell r="K635">
            <v>45.40412669207069</v>
          </cell>
          <cell r="L635">
            <v>45.724862289530193</v>
          </cell>
          <cell r="M635">
            <v>42.141555539412238</v>
          </cell>
          <cell r="N635">
            <v>39.575326884984946</v>
          </cell>
          <cell r="O635">
            <v>34.932019376158742</v>
          </cell>
          <cell r="P635">
            <v>41.122486656904208</v>
          </cell>
          <cell r="Q635">
            <v>33.575079703330985</v>
          </cell>
          <cell r="R635">
            <v>32.806459277868278</v>
          </cell>
          <cell r="S635">
            <v>27.206590461730972</v>
          </cell>
        </row>
        <row r="636">
          <cell r="B636" t="str">
            <v xml:space="preserve">     on pre-1996 debt***</v>
          </cell>
          <cell r="F636">
            <v>23.568944924527955</v>
          </cell>
          <cell r="G636">
            <v>27.820837182650337</v>
          </cell>
          <cell r="H636">
            <v>24.465765262144863</v>
          </cell>
          <cell r="I636">
            <v>25.482914434320637</v>
          </cell>
          <cell r="J636">
            <v>41.992457860162261</v>
          </cell>
          <cell r="K636">
            <v>45.40412669207069</v>
          </cell>
          <cell r="L636">
            <v>45.724862289530193</v>
          </cell>
          <cell r="M636">
            <v>42.141555539412238</v>
          </cell>
          <cell r="N636">
            <v>39.575326884984946</v>
          </cell>
          <cell r="O636">
            <v>34.932019376158742</v>
          </cell>
          <cell r="P636">
            <v>41.122486656904208</v>
          </cell>
          <cell r="Q636">
            <v>33.575079703330985</v>
          </cell>
          <cell r="R636">
            <v>32.806459277868278</v>
          </cell>
          <cell r="S636">
            <v>27.206590461730972</v>
          </cell>
        </row>
        <row r="637">
          <cell r="B637" t="str">
            <v xml:space="preserve">     on new disbursements</v>
          </cell>
          <cell r="L637">
            <v>0</v>
          </cell>
          <cell r="M637">
            <v>0</v>
          </cell>
          <cell r="N637">
            <v>0</v>
          </cell>
          <cell r="O637">
            <v>0</v>
          </cell>
          <cell r="P637">
            <v>0</v>
          </cell>
          <cell r="Q637">
            <v>0</v>
          </cell>
          <cell r="R637">
            <v>0</v>
          </cell>
          <cell r="S637">
            <v>0</v>
          </cell>
        </row>
        <row r="638">
          <cell r="B638" t="str">
            <v xml:space="preserve">   Amortization due</v>
          </cell>
          <cell r="F638">
            <v>29.830281175814541</v>
          </cell>
          <cell r="G638">
            <v>30.010154298676071</v>
          </cell>
          <cell r="H638">
            <v>27.39</v>
          </cell>
          <cell r="I638">
            <v>26.366999999999955</v>
          </cell>
          <cell r="J638">
            <v>26.61</v>
          </cell>
          <cell r="K638">
            <v>22</v>
          </cell>
          <cell r="L638">
            <v>24.5</v>
          </cell>
          <cell r="M638">
            <v>31.4</v>
          </cell>
          <cell r="N638">
            <v>29.147165388464913</v>
          </cell>
          <cell r="O638">
            <v>41.293483557701137</v>
          </cell>
          <cell r="P638">
            <v>56.467694794535625</v>
          </cell>
          <cell r="Q638">
            <v>60.26072746753691</v>
          </cell>
          <cell r="R638">
            <v>63.268546859025975</v>
          </cell>
          <cell r="S638">
            <v>60.410332584381123</v>
          </cell>
        </row>
        <row r="639">
          <cell r="B639" t="str">
            <v xml:space="preserve">     on pre-1996 debt***</v>
          </cell>
          <cell r="F639">
            <v>29.830281175814541</v>
          </cell>
          <cell r="G639">
            <v>30.010154298676071</v>
          </cell>
          <cell r="H639">
            <v>27.39</v>
          </cell>
          <cell r="I639">
            <v>26.366999999999955</v>
          </cell>
          <cell r="J639">
            <v>26.61</v>
          </cell>
          <cell r="K639">
            <v>22</v>
          </cell>
          <cell r="L639">
            <v>24.5</v>
          </cell>
          <cell r="M639">
            <v>31.4</v>
          </cell>
          <cell r="N639">
            <v>29.147165388464913</v>
          </cell>
          <cell r="O639">
            <v>41.293483557701137</v>
          </cell>
          <cell r="P639">
            <v>56.467694794535625</v>
          </cell>
          <cell r="Q639">
            <v>60.26072746753691</v>
          </cell>
          <cell r="R639">
            <v>63.268546859025975</v>
          </cell>
          <cell r="S639">
            <v>60.410332584381123</v>
          </cell>
        </row>
        <row r="640">
          <cell r="B640" t="str">
            <v xml:space="preserve">     on new disbursements</v>
          </cell>
          <cell r="L640">
            <v>0</v>
          </cell>
          <cell r="M640">
            <v>0</v>
          </cell>
          <cell r="N640">
            <v>0</v>
          </cell>
          <cell r="O640">
            <v>0</v>
          </cell>
          <cell r="P640">
            <v>0</v>
          </cell>
          <cell r="Q640">
            <v>0</v>
          </cell>
          <cell r="R640">
            <v>0</v>
          </cell>
          <cell r="S640">
            <v>0</v>
          </cell>
        </row>
        <row r="642">
          <cell r="B642" t="str">
            <v xml:space="preserve">Changes in arrears </v>
          </cell>
        </row>
      </sheetData>
      <sheetData sheetId="2" refreshError="1"/>
      <sheetData sheetId="3" refreshError="1"/>
      <sheetData sheetId="4"/>
      <sheetData sheetId="5"/>
      <sheetData sheetId="6"/>
      <sheetData sheetId="7"/>
      <sheetData sheetId="8"/>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s>
    <sheetDataSet>
      <sheetData sheetId="0" refreshError="1"/>
      <sheetData sheetId="1" refreshError="1"/>
      <sheetData sheetId="2" refreshError="1"/>
      <sheetData sheetId="3" refreshError="1"/>
      <sheetData sheetId="4" refreshError="1">
        <row r="3">
          <cell r="A3" t="str">
            <v>Table 2.  Summary Statistics on Commitments and</v>
          </cell>
        </row>
        <row r="4">
          <cell r="A4" t="str">
            <v xml:space="preserve">Changes in Fund Credit  </v>
          </cell>
        </row>
        <row r="6">
          <cell r="A6" t="str">
            <v>(In billions of SDRs)</v>
          </cell>
        </row>
        <row r="9">
          <cell r="E9" t="str">
            <v>Projected</v>
          </cell>
        </row>
        <row r="10">
          <cell r="D10" t="str">
            <v>Jan-July</v>
          </cell>
          <cell r="E10" t="str">
            <v>Aug-Dec</v>
          </cell>
          <cell r="H10" t="str">
            <v>Jan - Jun</v>
          </cell>
          <cell r="I10" t="str">
            <v xml:space="preserve">Jan 1998 - </v>
          </cell>
          <cell r="K10" t="str">
            <v>Aug 1997 -</v>
          </cell>
        </row>
        <row r="11">
          <cell r="C11">
            <v>1996</v>
          </cell>
          <cell r="D11">
            <v>1997</v>
          </cell>
          <cell r="E11">
            <v>1997</v>
          </cell>
          <cell r="F11">
            <v>1997</v>
          </cell>
          <cell r="G11">
            <v>1998</v>
          </cell>
          <cell r="H11">
            <v>1999</v>
          </cell>
          <cell r="I11" t="str">
            <v xml:space="preserve"> July 1999</v>
          </cell>
          <cell r="K11" t="str">
            <v xml:space="preserve"> July 1999</v>
          </cell>
        </row>
        <row r="14">
          <cell r="A14" t="str">
            <v>1.</v>
          </cell>
          <cell r="B14" t="str">
            <v>Gross new commitments</v>
          </cell>
          <cell r="C14">
            <v>12.900000000000002</v>
          </cell>
          <cell r="D14">
            <v>1.8</v>
          </cell>
          <cell r="E14">
            <v>5.8000000000000007</v>
          </cell>
          <cell r="F14">
            <v>7.6</v>
          </cell>
          <cell r="G14">
            <v>8.8999999999999986</v>
          </cell>
          <cell r="H14">
            <v>3.7470000000000003</v>
          </cell>
          <cell r="I14">
            <v>12.646999999999998</v>
          </cell>
          <cell r="K14">
            <v>18.446999999999999</v>
          </cell>
        </row>
        <row r="16">
          <cell r="B16" t="str">
            <v>a.   General Resources Account (GRA)</v>
          </cell>
          <cell r="C16">
            <v>11.600000000000001</v>
          </cell>
          <cell r="D16">
            <v>1.6</v>
          </cell>
          <cell r="E16">
            <v>4.4000000000000004</v>
          </cell>
          <cell r="F16">
            <v>6</v>
          </cell>
          <cell r="G16">
            <v>7.3999999999999995</v>
          </cell>
          <cell r="H16">
            <v>3.5470000000000002</v>
          </cell>
          <cell r="I16">
            <v>10.946999999999999</v>
          </cell>
          <cell r="K16">
            <v>15.347</v>
          </cell>
        </row>
        <row r="17">
          <cell r="B17" t="str">
            <v xml:space="preserve">      Stand-by arrangements</v>
          </cell>
          <cell r="C17">
            <v>3.7</v>
          </cell>
          <cell r="D17">
            <v>0.8</v>
          </cell>
          <cell r="E17">
            <v>3.9</v>
          </cell>
          <cell r="F17">
            <v>4.7</v>
          </cell>
          <cell r="G17">
            <v>3.3</v>
          </cell>
          <cell r="H17">
            <v>3.2610000000000001</v>
          </cell>
          <cell r="I17">
            <v>6.5609999999999999</v>
          </cell>
          <cell r="K17">
            <v>10.461</v>
          </cell>
        </row>
        <row r="18">
          <cell r="B18" t="str">
            <v xml:space="preserve">      Extended arrangements</v>
          </cell>
          <cell r="C18">
            <v>7.9</v>
          </cell>
          <cell r="D18">
            <v>0.8</v>
          </cell>
          <cell r="E18">
            <v>0.5</v>
          </cell>
          <cell r="F18">
            <v>1.3</v>
          </cell>
          <cell r="G18">
            <v>4.0999999999999996</v>
          </cell>
          <cell r="H18">
            <v>0.28599999999999998</v>
          </cell>
          <cell r="I18">
            <v>4.3859999999999992</v>
          </cell>
          <cell r="K18">
            <v>4.8859999999999992</v>
          </cell>
        </row>
        <row r="20">
          <cell r="B20" t="str">
            <v>b.   SAF and ESAF arrangements</v>
          </cell>
          <cell r="C20">
            <v>1.3</v>
          </cell>
          <cell r="D20">
            <v>0.2</v>
          </cell>
          <cell r="E20">
            <v>1.4</v>
          </cell>
          <cell r="F20">
            <v>1.5999999999999999</v>
          </cell>
          <cell r="G20">
            <v>1.5</v>
          </cell>
          <cell r="H20">
            <v>0.2</v>
          </cell>
          <cell r="I20">
            <v>1.7</v>
          </cell>
          <cell r="K20">
            <v>3.0999999999999996</v>
          </cell>
        </row>
        <row r="22">
          <cell r="A22" t="str">
            <v>2.</v>
          </cell>
          <cell r="B22" t="str">
            <v>Purchases and disbursements</v>
          </cell>
          <cell r="C22">
            <v>6</v>
          </cell>
          <cell r="D22">
            <v>3.05</v>
          </cell>
          <cell r="E22">
            <v>4.9115460000000004</v>
          </cell>
          <cell r="F22">
            <v>7.9615460000000002</v>
          </cell>
          <cell r="G22">
            <v>7.2456739999999993</v>
          </cell>
          <cell r="H22">
            <v>4.0779704999999993</v>
          </cell>
          <cell r="I22">
            <v>11.323644499999999</v>
          </cell>
          <cell r="K22">
            <v>16.235190499999998</v>
          </cell>
        </row>
        <row r="24">
          <cell r="B24" t="str">
            <v>a.   Purchases  1/</v>
          </cell>
          <cell r="C24">
            <v>5.3</v>
          </cell>
          <cell r="D24">
            <v>2.75</v>
          </cell>
          <cell r="E24">
            <v>4.3115460000000008</v>
          </cell>
          <cell r="F24">
            <v>7.0615460000000008</v>
          </cell>
          <cell r="G24">
            <v>5.9456739999999995</v>
          </cell>
          <cell r="H24">
            <v>3.4779704999999992</v>
          </cell>
          <cell r="I24">
            <v>9.4236444999999982</v>
          </cell>
          <cell r="K24">
            <v>13.735190499999998</v>
          </cell>
        </row>
        <row r="25">
          <cell r="B25" t="str">
            <v xml:space="preserve">      i.   Under arrangements </v>
          </cell>
          <cell r="C25">
            <v>5.0999999999999996</v>
          </cell>
          <cell r="D25">
            <v>2.6429999999999998</v>
          </cell>
          <cell r="E25">
            <v>4.1115460000000006</v>
          </cell>
          <cell r="F25">
            <v>6.7545460000000004</v>
          </cell>
          <cell r="G25">
            <v>5.4456739999999995</v>
          </cell>
          <cell r="H25">
            <v>3.1779704999999994</v>
          </cell>
          <cell r="I25">
            <v>8.6236444999999993</v>
          </cell>
          <cell r="K25">
            <v>12.7351905</v>
          </cell>
        </row>
        <row r="26">
          <cell r="B26" t="str">
            <v xml:space="preserve">      ii.  Under the CCFF  </v>
          </cell>
          <cell r="C26">
            <v>0.2</v>
          </cell>
          <cell r="D26">
            <v>0.107</v>
          </cell>
          <cell r="E26">
            <v>0.2</v>
          </cell>
          <cell r="F26">
            <v>0.307</v>
          </cell>
          <cell r="G26">
            <v>0.5</v>
          </cell>
          <cell r="H26">
            <v>0.3</v>
          </cell>
          <cell r="I26">
            <v>0.8</v>
          </cell>
          <cell r="K26">
            <v>1</v>
          </cell>
        </row>
        <row r="28">
          <cell r="B28" t="str">
            <v>b.   SAF and ESAF loan disbursements</v>
          </cell>
          <cell r="C28">
            <v>0.7</v>
          </cell>
          <cell r="D28">
            <v>0.3</v>
          </cell>
          <cell r="E28">
            <v>0.6</v>
          </cell>
          <cell r="F28">
            <v>0.89999999999999991</v>
          </cell>
          <cell r="G28">
            <v>1.3</v>
          </cell>
          <cell r="H28">
            <v>0.6</v>
          </cell>
          <cell r="I28">
            <v>1.9</v>
          </cell>
          <cell r="K28">
            <v>2.5</v>
          </cell>
        </row>
        <row r="30">
          <cell r="A30" t="str">
            <v xml:space="preserve">3. </v>
          </cell>
          <cell r="B30" t="str">
            <v>Repurchases and repayments</v>
          </cell>
          <cell r="C30">
            <v>5.6</v>
          </cell>
          <cell r="D30">
            <v>4.5</v>
          </cell>
          <cell r="E30">
            <v>1.8</v>
          </cell>
          <cell r="F30">
            <v>6.3</v>
          </cell>
          <cell r="G30">
            <v>5.0330000000000004</v>
          </cell>
          <cell r="H30">
            <v>4.5</v>
          </cell>
          <cell r="I30">
            <v>9.5330000000000013</v>
          </cell>
          <cell r="K30">
            <v>11.333000000000002</v>
          </cell>
        </row>
        <row r="32">
          <cell r="B32" t="str">
            <v>a.  Repurchases</v>
          </cell>
          <cell r="C32">
            <v>5.0999999999999996</v>
          </cell>
          <cell r="D32">
            <v>4.2</v>
          </cell>
          <cell r="E32">
            <v>1.5</v>
          </cell>
          <cell r="F32">
            <v>5.7</v>
          </cell>
          <cell r="G32">
            <v>4.4000000000000004</v>
          </cell>
          <cell r="H32">
            <v>4.2</v>
          </cell>
          <cell r="I32">
            <v>8.6000000000000014</v>
          </cell>
          <cell r="K32">
            <v>10.100000000000001</v>
          </cell>
        </row>
        <row r="33">
          <cell r="B33" t="str">
            <v>b.  Trust Fund/SAF/ESAF repayments</v>
          </cell>
          <cell r="C33">
            <v>0.5</v>
          </cell>
          <cell r="D33">
            <v>0.3</v>
          </cell>
          <cell r="E33">
            <v>0.3</v>
          </cell>
          <cell r="F33">
            <v>0.6</v>
          </cell>
          <cell r="G33">
            <v>0.63300000000000001</v>
          </cell>
          <cell r="H33">
            <v>0.3</v>
          </cell>
          <cell r="I33">
            <v>0.93300000000000005</v>
          </cell>
          <cell r="K33">
            <v>1.2330000000000001</v>
          </cell>
        </row>
        <row r="35">
          <cell r="A35" t="str">
            <v>4.</v>
          </cell>
          <cell r="B35" t="str">
            <v xml:space="preserve">Change in Fund credit (GRA) (2.a - 3.a) </v>
          </cell>
          <cell r="C35">
            <v>0.20000000000000018</v>
          </cell>
          <cell r="D35">
            <v>-1.4500000000000002</v>
          </cell>
          <cell r="E35">
            <v>2.8115460000000008</v>
          </cell>
          <cell r="F35">
            <v>1.3615460000000006</v>
          </cell>
          <cell r="G35">
            <v>1.5456739999999991</v>
          </cell>
          <cell r="H35">
            <v>-0.72202950000000099</v>
          </cell>
          <cell r="I35">
            <v>0.82364449999999811</v>
          </cell>
          <cell r="K35">
            <v>3.6351904999999989</v>
          </cell>
        </row>
        <row r="37">
          <cell r="A37" t="str">
            <v>5.</v>
          </cell>
          <cell r="B37" t="str">
            <v>Change in total Fund credit (2 - 3)</v>
          </cell>
          <cell r="C37">
            <v>0.40000000000000013</v>
          </cell>
          <cell r="D37">
            <v>-1.4500000000000002</v>
          </cell>
          <cell r="E37">
            <v>3.111546000000001</v>
          </cell>
          <cell r="F37">
            <v>1.6615460000000004</v>
          </cell>
          <cell r="G37">
            <v>2.2126739999999989</v>
          </cell>
          <cell r="H37">
            <v>-0.422029500000001</v>
          </cell>
          <cell r="I37">
            <v>1.790644499999998</v>
          </cell>
          <cell r="K37">
            <v>4.9021904999999988</v>
          </cell>
        </row>
        <row r="39">
          <cell r="A39">
            <v>6</v>
          </cell>
          <cell r="B39" t="str">
            <v>Fund credit outstanding (end of period)</v>
          </cell>
          <cell r="C39">
            <v>42</v>
          </cell>
          <cell r="D39">
            <v>40.549999999999997</v>
          </cell>
          <cell r="E39">
            <v>43.661546000000001</v>
          </cell>
          <cell r="F39">
            <v>43.661546000000001</v>
          </cell>
          <cell r="G39">
            <v>45.874220000000001</v>
          </cell>
          <cell r="H39">
            <v>45.4521905</v>
          </cell>
          <cell r="I39">
            <v>45.589948500000006</v>
          </cell>
          <cell r="K39">
            <v>45.589948500000006</v>
          </cell>
        </row>
        <row r="41">
          <cell r="B41" t="str">
            <v>a.  General Resources Account (GRA)</v>
          </cell>
          <cell r="C41">
            <v>36.1</v>
          </cell>
          <cell r="D41">
            <v>34.65</v>
          </cell>
          <cell r="E41">
            <v>37.461545999999998</v>
          </cell>
          <cell r="F41">
            <v>37.461545999999998</v>
          </cell>
          <cell r="G41">
            <v>39.007219999999997</v>
          </cell>
          <cell r="H41">
            <v>38.285190499999999</v>
          </cell>
          <cell r="I41">
            <v>38.389948500000003</v>
          </cell>
          <cell r="K41">
            <v>38.389948500000003</v>
          </cell>
        </row>
        <row r="42">
          <cell r="B42" t="str">
            <v>b.  SAF and ESAF</v>
          </cell>
          <cell r="C42">
            <v>5.8</v>
          </cell>
          <cell r="D42">
            <v>5.8</v>
          </cell>
          <cell r="E42">
            <v>6.1</v>
          </cell>
          <cell r="F42">
            <v>6.1</v>
          </cell>
          <cell r="G42">
            <v>6.7669999999999995</v>
          </cell>
          <cell r="H42">
            <v>7.0669999999999993</v>
          </cell>
          <cell r="I42">
            <v>7.1</v>
          </cell>
          <cell r="K42">
            <v>7.1</v>
          </cell>
        </row>
        <row r="43">
          <cell r="B43" t="str">
            <v>c.  Trust Fund</v>
          </cell>
          <cell r="C43">
            <v>0.1</v>
          </cell>
          <cell r="D43">
            <v>0.1</v>
          </cell>
          <cell r="E43">
            <v>0.1</v>
          </cell>
          <cell r="F43">
            <v>0.1</v>
          </cell>
          <cell r="G43">
            <v>0.1</v>
          </cell>
          <cell r="H43">
            <v>0.1</v>
          </cell>
          <cell r="I43">
            <v>0.1</v>
          </cell>
          <cell r="K43">
            <v>0.1</v>
          </cell>
        </row>
        <row r="45">
          <cell r="B45" t="str">
            <v>Memorandum items:</v>
          </cell>
        </row>
        <row r="46">
          <cell r="B46" t="str">
            <v xml:space="preserve">    Demand for Fund credit (GRA) (1.a + 2.a.ii)</v>
          </cell>
          <cell r="C46">
            <v>11.800000000000002</v>
          </cell>
          <cell r="D46">
            <v>1.7069999999999999</v>
          </cell>
          <cell r="E46">
            <v>4.6000000000000014</v>
          </cell>
          <cell r="F46">
            <v>6.3069999999999995</v>
          </cell>
          <cell r="G46">
            <v>7.8999999999999995</v>
          </cell>
          <cell r="H46">
            <v>3.847</v>
          </cell>
          <cell r="I46">
            <v>11.747</v>
          </cell>
          <cell r="K46">
            <v>16.347000000000001</v>
          </cell>
        </row>
        <row r="47">
          <cell r="B47" t="str">
            <v xml:space="preserve">    Encashment of reserve tranche position</v>
          </cell>
          <cell r="C47" t="str">
            <v xml:space="preserve"> --</v>
          </cell>
          <cell r="D47" t="str">
            <v xml:space="preserve"> --</v>
          </cell>
          <cell r="E47">
            <v>0.5</v>
          </cell>
          <cell r="F47">
            <v>0.5</v>
          </cell>
          <cell r="G47">
            <v>0.5</v>
          </cell>
          <cell r="H47">
            <v>0.3</v>
          </cell>
          <cell r="I47">
            <v>0.8</v>
          </cell>
          <cell r="K47">
            <v>1.3</v>
          </cell>
        </row>
        <row r="54">
          <cell r="A54" t="str">
            <v>R:\LIQUID\[SCEN-97B.XLS]Table 2</v>
          </cell>
        </row>
      </sheetData>
      <sheetData sheetId="5" refreshError="1">
        <row r="1">
          <cell r="A1" t="str">
            <v>Stand-by and Extended Arrangements</v>
          </cell>
        </row>
        <row r="2">
          <cell r="A2" t="str">
            <v>as of July 31, 1997</v>
          </cell>
        </row>
        <row r="3">
          <cell r="A3" t="str">
            <v>(In millions of SDRs)</v>
          </cell>
        </row>
        <row r="6">
          <cell r="A6" t="str">
            <v>Member</v>
          </cell>
          <cell r="B6" t="str">
            <v>Type</v>
          </cell>
          <cell r="C6" t="str">
            <v>Effective date</v>
          </cell>
          <cell r="D6" t="str">
            <v>Expiration date</v>
          </cell>
          <cell r="E6" t="str">
            <v>Length in months</v>
          </cell>
          <cell r="F6" t="str">
            <v>SDR amount</v>
          </cell>
          <cell r="G6" t="str">
            <v>Annual access</v>
          </cell>
          <cell r="H6" t="str">
            <v>Amount Purchased</v>
          </cell>
          <cell r="I6" t="str">
            <v>Undrawn balance</v>
          </cell>
        </row>
        <row r="9">
          <cell r="A9" t="str">
            <v>Stand-by arrangements</v>
          </cell>
        </row>
        <row r="10">
          <cell r="A10" t="str">
            <v xml:space="preserve">   Argentina</v>
          </cell>
          <cell r="B10" t="str">
            <v>STBY</v>
          </cell>
          <cell r="C10">
            <v>35167</v>
          </cell>
          <cell r="D10">
            <v>35806</v>
          </cell>
          <cell r="E10">
            <v>20.950819672131146</v>
          </cell>
          <cell r="F10">
            <v>720</v>
          </cell>
          <cell r="G10">
            <v>27</v>
          </cell>
          <cell r="H10">
            <v>506</v>
          </cell>
          <cell r="I10">
            <v>214</v>
          </cell>
        </row>
        <row r="11">
          <cell r="A11" t="str">
            <v xml:space="preserve">   Bulgaria</v>
          </cell>
          <cell r="B11" t="str">
            <v>STBY</v>
          </cell>
          <cell r="C11">
            <v>35531</v>
          </cell>
          <cell r="D11">
            <v>35956</v>
          </cell>
          <cell r="E11">
            <v>13.934426229508198</v>
          </cell>
          <cell r="F11">
            <v>371.9</v>
          </cell>
          <cell r="G11">
            <v>69</v>
          </cell>
          <cell r="H11">
            <v>123.2</v>
          </cell>
          <cell r="I11">
            <v>248.7</v>
          </cell>
        </row>
        <row r="12">
          <cell r="A12" t="str">
            <v xml:space="preserve">   Djibouti 1/</v>
          </cell>
          <cell r="B12" t="str">
            <v>STBY</v>
          </cell>
          <cell r="C12">
            <v>35170</v>
          </cell>
          <cell r="D12">
            <v>35885</v>
          </cell>
          <cell r="E12">
            <v>23.442622950819672</v>
          </cell>
          <cell r="F12">
            <v>6.6</v>
          </cell>
          <cell r="G12">
            <v>29</v>
          </cell>
          <cell r="H12">
            <v>3.98</v>
          </cell>
          <cell r="I12">
            <v>2.6199999999999997</v>
          </cell>
        </row>
        <row r="13">
          <cell r="A13" t="str">
            <v xml:space="preserve">   Egypt 2/</v>
          </cell>
          <cell r="B13" t="str">
            <v>STBY</v>
          </cell>
          <cell r="C13">
            <v>35349</v>
          </cell>
          <cell r="D13">
            <v>36068</v>
          </cell>
          <cell r="E13">
            <v>23.57377049180328</v>
          </cell>
          <cell r="F13">
            <v>271.39999999999998</v>
          </cell>
          <cell r="G13">
            <v>20</v>
          </cell>
          <cell r="H13">
            <v>0</v>
          </cell>
          <cell r="I13">
            <v>271.39999999999998</v>
          </cell>
        </row>
        <row r="14">
          <cell r="A14" t="str">
            <v xml:space="preserve">   El Salvador 2/</v>
          </cell>
          <cell r="B14" t="str">
            <v>STBY</v>
          </cell>
          <cell r="C14">
            <v>35489</v>
          </cell>
          <cell r="D14">
            <v>35912</v>
          </cell>
          <cell r="E14">
            <v>13.868852459016393</v>
          </cell>
          <cell r="F14">
            <v>37.68</v>
          </cell>
          <cell r="G14">
            <v>26</v>
          </cell>
          <cell r="H14">
            <v>0</v>
          </cell>
          <cell r="I14">
            <v>37.68</v>
          </cell>
        </row>
        <row r="15">
          <cell r="A15" t="str">
            <v xml:space="preserve">   Estonia 2/</v>
          </cell>
          <cell r="B15" t="str">
            <v>STBY</v>
          </cell>
          <cell r="C15">
            <v>35275</v>
          </cell>
          <cell r="D15">
            <v>35670</v>
          </cell>
          <cell r="E15">
            <v>12.950819672131148</v>
          </cell>
          <cell r="F15">
            <v>13.95</v>
          </cell>
          <cell r="G15">
            <v>28</v>
          </cell>
          <cell r="H15">
            <v>0</v>
          </cell>
          <cell r="I15">
            <v>13.95</v>
          </cell>
        </row>
        <row r="16">
          <cell r="A16" t="str">
            <v xml:space="preserve">   Hungary 2/</v>
          </cell>
          <cell r="B16" t="str">
            <v>STBY</v>
          </cell>
          <cell r="C16">
            <v>35139</v>
          </cell>
          <cell r="D16">
            <v>35840</v>
          </cell>
          <cell r="E16">
            <v>22.983606557377048</v>
          </cell>
          <cell r="F16">
            <v>264.18</v>
          </cell>
          <cell r="G16">
            <v>18</v>
          </cell>
          <cell r="H16">
            <v>0</v>
          </cell>
          <cell r="I16">
            <v>264.18</v>
          </cell>
        </row>
        <row r="17">
          <cell r="A17" t="str">
            <v xml:space="preserve">   Latvia 2/</v>
          </cell>
          <cell r="B17" t="str">
            <v>STBY</v>
          </cell>
          <cell r="C17">
            <v>35209</v>
          </cell>
          <cell r="D17">
            <v>35665</v>
          </cell>
          <cell r="E17">
            <v>14.950819672131148</v>
          </cell>
          <cell r="F17">
            <v>30</v>
          </cell>
          <cell r="G17">
            <v>26</v>
          </cell>
          <cell r="H17">
            <v>0</v>
          </cell>
          <cell r="I17">
            <v>30</v>
          </cell>
        </row>
        <row r="18">
          <cell r="A18" t="str">
            <v xml:space="preserve">   Lesotho 2/</v>
          </cell>
          <cell r="B18" t="str">
            <v>STBY</v>
          </cell>
          <cell r="C18">
            <v>35331</v>
          </cell>
          <cell r="D18">
            <v>35695</v>
          </cell>
          <cell r="E18">
            <v>11.934426229508198</v>
          </cell>
          <cell r="F18">
            <v>7.17</v>
          </cell>
          <cell r="G18">
            <v>30</v>
          </cell>
          <cell r="H18">
            <v>0</v>
          </cell>
          <cell r="I18">
            <v>7.17</v>
          </cell>
        </row>
        <row r="19">
          <cell r="A19" t="str">
            <v xml:space="preserve">   Pakistan 3/</v>
          </cell>
          <cell r="B19" t="str">
            <v>STBY</v>
          </cell>
          <cell r="C19">
            <v>35046</v>
          </cell>
          <cell r="D19">
            <v>35703</v>
          </cell>
          <cell r="E19">
            <v>21.540983606557376</v>
          </cell>
          <cell r="F19">
            <v>562.59</v>
          </cell>
          <cell r="G19">
            <v>41</v>
          </cell>
          <cell r="H19">
            <v>294.69</v>
          </cell>
          <cell r="I19">
            <v>267.90000000000003</v>
          </cell>
        </row>
        <row r="20">
          <cell r="A20" t="str">
            <v xml:space="preserve">   Papua New Guinea</v>
          </cell>
          <cell r="B20" t="str">
            <v>STBY</v>
          </cell>
          <cell r="C20">
            <v>34894</v>
          </cell>
          <cell r="D20">
            <v>35779</v>
          </cell>
          <cell r="E20">
            <v>29.016393442622952</v>
          </cell>
          <cell r="F20">
            <v>71.48</v>
          </cell>
          <cell r="G20">
            <v>31</v>
          </cell>
          <cell r="H20">
            <v>35.340000000000003</v>
          </cell>
          <cell r="I20">
            <v>36.14</v>
          </cell>
        </row>
        <row r="21">
          <cell r="A21" t="str">
            <v xml:space="preserve">   Romania</v>
          </cell>
          <cell r="B21" t="str">
            <v>STBY</v>
          </cell>
          <cell r="C21">
            <v>35542</v>
          </cell>
          <cell r="D21">
            <v>35936</v>
          </cell>
          <cell r="E21">
            <v>12.918032786885245</v>
          </cell>
          <cell r="F21">
            <v>301.5</v>
          </cell>
          <cell r="G21">
            <v>37</v>
          </cell>
          <cell r="H21">
            <v>60.3</v>
          </cell>
          <cell r="I21">
            <v>241.2</v>
          </cell>
        </row>
        <row r="22">
          <cell r="A22" t="str">
            <v xml:space="preserve">   Uruguay 2/</v>
          </cell>
          <cell r="B22" t="str">
            <v>STBY</v>
          </cell>
          <cell r="C22">
            <v>35601</v>
          </cell>
          <cell r="D22">
            <v>36238</v>
          </cell>
          <cell r="E22">
            <v>20.885245901639344</v>
          </cell>
          <cell r="F22">
            <v>125</v>
          </cell>
          <cell r="G22">
            <v>32</v>
          </cell>
          <cell r="H22">
            <v>0</v>
          </cell>
          <cell r="I22">
            <v>125</v>
          </cell>
        </row>
        <row r="23">
          <cell r="F23">
            <v>2783.4500000000003</v>
          </cell>
          <cell r="G23">
            <v>31.846153846153847</v>
          </cell>
          <cell r="H23">
            <v>1023.5100000000001</v>
          </cell>
          <cell r="I23">
            <v>1759.94</v>
          </cell>
        </row>
        <row r="24">
          <cell r="A24" t="str">
            <v>Extended arrangements</v>
          </cell>
        </row>
        <row r="25">
          <cell r="A25" t="str">
            <v xml:space="preserve">   Algeria</v>
          </cell>
          <cell r="B25" t="str">
            <v>EFF</v>
          </cell>
          <cell r="C25">
            <v>34841</v>
          </cell>
          <cell r="D25">
            <v>35936</v>
          </cell>
          <cell r="E25">
            <v>35.901639344262293</v>
          </cell>
          <cell r="F25">
            <v>1169.28</v>
          </cell>
          <cell r="G25">
            <v>43</v>
          </cell>
          <cell r="H25">
            <v>831.6</v>
          </cell>
          <cell r="I25">
            <v>337.67999999999995</v>
          </cell>
        </row>
        <row r="26">
          <cell r="A26" t="str">
            <v xml:space="preserve">   Azerbaijan</v>
          </cell>
          <cell r="B26" t="str">
            <v>EFF</v>
          </cell>
          <cell r="C26">
            <v>35419</v>
          </cell>
          <cell r="D26">
            <v>36513</v>
          </cell>
          <cell r="E26">
            <v>35.868852459016395</v>
          </cell>
          <cell r="F26">
            <v>58.5</v>
          </cell>
          <cell r="G26">
            <v>17</v>
          </cell>
          <cell r="H26">
            <v>14.04</v>
          </cell>
          <cell r="I26">
            <v>44.46</v>
          </cell>
        </row>
        <row r="27">
          <cell r="A27" t="str">
            <v xml:space="preserve">   Croatia</v>
          </cell>
          <cell r="B27" t="str">
            <v>EFF</v>
          </cell>
          <cell r="C27">
            <v>35501</v>
          </cell>
          <cell r="D27">
            <v>36596</v>
          </cell>
          <cell r="E27">
            <v>35.901639344262293</v>
          </cell>
          <cell r="F27">
            <v>353.16</v>
          </cell>
          <cell r="G27">
            <v>45</v>
          </cell>
          <cell r="H27">
            <v>28.78</v>
          </cell>
          <cell r="I27">
            <v>324.38</v>
          </cell>
        </row>
        <row r="28">
          <cell r="A28" t="str">
            <v xml:space="preserve">   Gabon 2/</v>
          </cell>
          <cell r="B28" t="str">
            <v>EFF</v>
          </cell>
          <cell r="C28">
            <v>35011</v>
          </cell>
          <cell r="D28">
            <v>36106</v>
          </cell>
          <cell r="E28">
            <v>35.901639344262293</v>
          </cell>
          <cell r="F28">
            <v>110.3</v>
          </cell>
          <cell r="G28">
            <v>33</v>
          </cell>
          <cell r="H28">
            <v>60.67</v>
          </cell>
          <cell r="I28">
            <v>49.629999999999995</v>
          </cell>
        </row>
        <row r="29">
          <cell r="A29" t="str">
            <v xml:space="preserve">   Jordan 1/</v>
          </cell>
          <cell r="B29" t="str">
            <v>EFF</v>
          </cell>
          <cell r="C29">
            <v>35104</v>
          </cell>
          <cell r="D29">
            <v>36199</v>
          </cell>
          <cell r="E29">
            <v>35.901639344262293</v>
          </cell>
          <cell r="F29">
            <v>238.04</v>
          </cell>
          <cell r="G29">
            <v>65</v>
          </cell>
          <cell r="H29">
            <v>139.96</v>
          </cell>
          <cell r="I29">
            <v>98.079999999999984</v>
          </cell>
        </row>
        <row r="30">
          <cell r="A30" t="str">
            <v xml:space="preserve">   Kazakstan 2/</v>
          </cell>
          <cell r="B30" t="str">
            <v>EFF</v>
          </cell>
          <cell r="C30">
            <v>35263</v>
          </cell>
          <cell r="D30">
            <v>36357</v>
          </cell>
          <cell r="E30">
            <v>35.868852459016395</v>
          </cell>
          <cell r="F30">
            <v>309.39999999999998</v>
          </cell>
          <cell r="G30">
            <v>42</v>
          </cell>
          <cell r="H30">
            <v>0</v>
          </cell>
          <cell r="I30">
            <v>309.39999999999998</v>
          </cell>
        </row>
        <row r="31">
          <cell r="A31" t="str">
            <v xml:space="preserve">   Lithuania</v>
          </cell>
          <cell r="B31" t="str">
            <v>EFF</v>
          </cell>
          <cell r="C31">
            <v>34631</v>
          </cell>
          <cell r="D31">
            <v>35726</v>
          </cell>
          <cell r="E31">
            <v>35.901639344262293</v>
          </cell>
          <cell r="F31">
            <v>134.55000000000001</v>
          </cell>
          <cell r="G31">
            <v>43</v>
          </cell>
          <cell r="H31">
            <v>124.2</v>
          </cell>
          <cell r="I31">
            <v>10.350000000000009</v>
          </cell>
        </row>
        <row r="32">
          <cell r="A32" t="str">
            <v xml:space="preserve">   Moldova</v>
          </cell>
          <cell r="B32" t="str">
            <v>EFF</v>
          </cell>
          <cell r="C32">
            <v>35205</v>
          </cell>
          <cell r="D32">
            <v>36299</v>
          </cell>
          <cell r="E32">
            <v>35.868852459016395</v>
          </cell>
          <cell r="F32">
            <v>135</v>
          </cell>
          <cell r="G32">
            <v>50</v>
          </cell>
          <cell r="H32">
            <v>37.5</v>
          </cell>
          <cell r="I32">
            <v>97.5</v>
          </cell>
        </row>
        <row r="33">
          <cell r="A33" t="str">
            <v xml:space="preserve">   Peru 1/2/</v>
          </cell>
          <cell r="B33" t="str">
            <v>EFF</v>
          </cell>
          <cell r="C33">
            <v>35247</v>
          </cell>
          <cell r="D33">
            <v>36250</v>
          </cell>
          <cell r="E33">
            <v>32.885245901639344</v>
          </cell>
          <cell r="F33">
            <v>300.2</v>
          </cell>
          <cell r="G33">
            <v>24</v>
          </cell>
          <cell r="H33">
            <v>160.5</v>
          </cell>
          <cell r="I33">
            <v>139.69999999999999</v>
          </cell>
        </row>
        <row r="34">
          <cell r="A34" t="str">
            <v xml:space="preserve">   Philippines 1/</v>
          </cell>
          <cell r="B34" t="str">
            <v>EFF</v>
          </cell>
          <cell r="C34">
            <v>34509</v>
          </cell>
          <cell r="D34">
            <v>35634</v>
          </cell>
          <cell r="E34">
            <v>36.885245901639344</v>
          </cell>
          <cell r="F34">
            <v>791.2</v>
          </cell>
          <cell r="G34">
            <v>24</v>
          </cell>
          <cell r="H34">
            <v>545.25</v>
          </cell>
          <cell r="I34">
            <v>245.95000000000005</v>
          </cell>
        </row>
        <row r="35">
          <cell r="A35" t="str">
            <v xml:space="preserve">   Russia</v>
          </cell>
          <cell r="B35" t="str">
            <v>EFF</v>
          </cell>
          <cell r="C35">
            <v>35150</v>
          </cell>
          <cell r="D35">
            <v>36244</v>
          </cell>
          <cell r="E35">
            <v>35.868852459016395</v>
          </cell>
          <cell r="F35">
            <v>6901</v>
          </cell>
          <cell r="G35">
            <v>54</v>
          </cell>
          <cell r="H35">
            <v>2836.26</v>
          </cell>
          <cell r="I35">
            <v>4064.74</v>
          </cell>
        </row>
        <row r="36">
          <cell r="F36">
            <v>10500.630000000001</v>
          </cell>
          <cell r="G36">
            <v>40</v>
          </cell>
          <cell r="H36">
            <v>4778.76</v>
          </cell>
          <cell r="I36">
            <v>5721.87</v>
          </cell>
        </row>
        <row r="38">
          <cell r="F38">
            <v>13284.080000000002</v>
          </cell>
          <cell r="H38">
            <v>5802.27</v>
          </cell>
          <cell r="I38">
            <v>7481.8099999999995</v>
          </cell>
        </row>
        <row r="39">
          <cell r="A39" t="str">
            <v>Adjustments to undrawn balances:</v>
          </cell>
        </row>
        <row r="40">
          <cell r="A40" t="str">
            <v xml:space="preserve">   Precautionary arrangements at 50%</v>
          </cell>
          <cell r="I40">
            <v>624.05499999999995</v>
          </cell>
        </row>
        <row r="41">
          <cell r="A41" t="str">
            <v xml:space="preserve">   Inoperative arrangements</v>
          </cell>
          <cell r="I41">
            <v>267.90000000000003</v>
          </cell>
        </row>
        <row r="42">
          <cell r="A42" t="str">
            <v xml:space="preserve">   Additional 10% adjustment</v>
          </cell>
          <cell r="I42">
            <v>658.9855</v>
          </cell>
        </row>
        <row r="44">
          <cell r="A44" t="str">
            <v>Adjusted undrawn balances:</v>
          </cell>
          <cell r="I44">
            <v>5930.8694999999998</v>
          </cell>
        </row>
        <row r="47">
          <cell r="A47" t="str">
            <v xml:space="preserve"> 1/ Amount includes augmentation.</v>
          </cell>
        </row>
        <row r="48">
          <cell r="A48" t="str">
            <v xml:space="preserve"> 2/ Precautionary.</v>
          </cell>
        </row>
        <row r="49">
          <cell r="A49" t="str">
            <v xml:space="preserve"> 3/ Inoperative.</v>
          </cell>
        </row>
        <row r="51">
          <cell r="A51" t="str">
            <v>R:\LIQUID\[SCEN-97B.XLS]Table 3</v>
          </cell>
        </row>
      </sheetData>
      <sheetData sheetId="6" refreshError="1">
        <row r="5">
          <cell r="A5" t="str">
            <v>Table 3. Selected Financial Data, 1993-End July 1999</v>
          </cell>
        </row>
        <row r="9">
          <cell r="E9" t="str">
            <v>End of period</v>
          </cell>
        </row>
        <row r="10">
          <cell r="J10" t="str">
            <v>Projected</v>
          </cell>
        </row>
        <row r="11">
          <cell r="I11" t="str">
            <v>July</v>
          </cell>
          <cell r="L11" t="str">
            <v>July</v>
          </cell>
        </row>
        <row r="12">
          <cell r="D12" t="str">
            <v>1992</v>
          </cell>
          <cell r="E12" t="str">
            <v>1993</v>
          </cell>
          <cell r="F12" t="str">
            <v>1994</v>
          </cell>
          <cell r="G12" t="str">
            <v>1995</v>
          </cell>
          <cell r="H12">
            <v>1996</v>
          </cell>
          <cell r="I12">
            <v>1997</v>
          </cell>
          <cell r="J12">
            <v>1997</v>
          </cell>
          <cell r="K12">
            <v>1998</v>
          </cell>
          <cell r="L12">
            <v>1999</v>
          </cell>
        </row>
        <row r="13">
          <cell r="B13" t="str">
            <v>1990</v>
          </cell>
          <cell r="C13" t="str">
            <v>1991</v>
          </cell>
        </row>
        <row r="15">
          <cell r="E15" t="str">
            <v>(In billions of SDRs)</v>
          </cell>
        </row>
        <row r="17">
          <cell r="A17" t="str">
            <v>Total quotas</v>
          </cell>
          <cell r="B17">
            <v>91.1</v>
          </cell>
          <cell r="C17">
            <v>91.1</v>
          </cell>
          <cell r="D17">
            <v>141.4</v>
          </cell>
          <cell r="E17">
            <v>144.80000000000001</v>
          </cell>
          <cell r="F17">
            <v>144.9</v>
          </cell>
          <cell r="G17">
            <v>145.30000000000001</v>
          </cell>
          <cell r="H17">
            <v>145.30000000000001</v>
          </cell>
          <cell r="I17">
            <v>145.30000000000001</v>
          </cell>
          <cell r="J17" t="str">
            <v>...</v>
          </cell>
          <cell r="K17" t="str">
            <v>. . .</v>
          </cell>
          <cell r="L17" t="str">
            <v>...</v>
          </cell>
        </row>
        <row r="19">
          <cell r="A19" t="str">
            <v xml:space="preserve">Usable resources </v>
          </cell>
          <cell r="B19">
            <v>42</v>
          </cell>
          <cell r="C19">
            <v>37.200000000000003</v>
          </cell>
          <cell r="D19">
            <v>68.2</v>
          </cell>
          <cell r="E19">
            <v>69.3</v>
          </cell>
          <cell r="F19">
            <v>68.400000000000006</v>
          </cell>
          <cell r="G19">
            <v>58</v>
          </cell>
          <cell r="H19">
            <v>61.1</v>
          </cell>
          <cell r="I19">
            <v>64.119115511999993</v>
          </cell>
          <cell r="J19" t="str">
            <v>...</v>
          </cell>
          <cell r="K19" t="str">
            <v>. . .</v>
          </cell>
          <cell r="L19" t="str">
            <v>...</v>
          </cell>
        </row>
        <row r="20">
          <cell r="A20" t="str">
            <v xml:space="preserve">      a.   Uncommitted  1/</v>
          </cell>
          <cell r="B20">
            <v>31.8</v>
          </cell>
          <cell r="C20">
            <v>30.4</v>
          </cell>
          <cell r="D20">
            <v>63</v>
          </cell>
          <cell r="E20">
            <v>66.400000000000006</v>
          </cell>
          <cell r="F20">
            <v>65.900000000000006</v>
          </cell>
          <cell r="G20">
            <v>50.8</v>
          </cell>
          <cell r="H20">
            <v>51.4</v>
          </cell>
          <cell r="I20">
            <v>58.188246011999993</v>
          </cell>
          <cell r="J20" t="str">
            <v>...</v>
          </cell>
          <cell r="K20" t="str">
            <v>. . .</v>
          </cell>
          <cell r="L20" t="str">
            <v>...</v>
          </cell>
        </row>
        <row r="21">
          <cell r="A21" t="str">
            <v xml:space="preserve">      b.   Uncommitted and adjusted 2/</v>
          </cell>
          <cell r="B21">
            <v>28.3</v>
          </cell>
          <cell r="C21">
            <v>23.2</v>
          </cell>
          <cell r="D21">
            <v>51</v>
          </cell>
          <cell r="E21">
            <v>53.9</v>
          </cell>
          <cell r="F21">
            <v>53.4</v>
          </cell>
          <cell r="G21">
            <v>39.299999999999997</v>
          </cell>
          <cell r="H21">
            <v>39.5</v>
          </cell>
          <cell r="I21">
            <v>45.630422909599993</v>
          </cell>
          <cell r="J21">
            <v>42.051097647304907</v>
          </cell>
          <cell r="K21">
            <v>38.034696282769389</v>
          </cell>
          <cell r="L21">
            <v>38.088073919381408</v>
          </cell>
        </row>
        <row r="22">
          <cell r="A22" t="str">
            <v xml:space="preserve">                  Of which</v>
          </cell>
          <cell r="B22">
            <v>1</v>
          </cell>
          <cell r="C22">
            <v>0.8</v>
          </cell>
          <cell r="D22">
            <v>8.6</v>
          </cell>
        </row>
        <row r="23">
          <cell r="A23" t="str">
            <v xml:space="preserve">                       SDR holdings</v>
          </cell>
          <cell r="E23">
            <v>-6.7</v>
          </cell>
          <cell r="F23">
            <v>-5.5</v>
          </cell>
          <cell r="G23">
            <v>-0.7</v>
          </cell>
          <cell r="H23">
            <v>-1.7</v>
          </cell>
          <cell r="I23">
            <v>-1.3</v>
          </cell>
          <cell r="J23">
            <v>-1</v>
          </cell>
          <cell r="K23" t="str">
            <v>. . .</v>
          </cell>
          <cell r="L23">
            <v>-1</v>
          </cell>
        </row>
        <row r="25">
          <cell r="A25" t="str">
            <v>Gold at SDR 35 per fine ounce</v>
          </cell>
          <cell r="B25">
            <v>3.6</v>
          </cell>
          <cell r="C25">
            <v>3.6</v>
          </cell>
          <cell r="D25">
            <v>3.6</v>
          </cell>
          <cell r="E25">
            <v>3.6</v>
          </cell>
          <cell r="F25">
            <v>3.6</v>
          </cell>
          <cell r="G25">
            <v>3.6</v>
          </cell>
          <cell r="H25">
            <v>3.6</v>
          </cell>
          <cell r="I25">
            <v>3.6</v>
          </cell>
          <cell r="J25">
            <v>3.6</v>
          </cell>
          <cell r="K25">
            <v>3.6</v>
          </cell>
          <cell r="L25">
            <v>3.6</v>
          </cell>
        </row>
        <row r="27">
          <cell r="A27" t="str">
            <v>3.       Borrowing</v>
          </cell>
          <cell r="B27">
            <v>4.7</v>
          </cell>
        </row>
        <row r="28">
          <cell r="A28" t="str">
            <v xml:space="preserve">          (a)   Outstanding borrowing</v>
          </cell>
          <cell r="C28">
            <v>4</v>
          </cell>
          <cell r="D28">
            <v>3.5</v>
          </cell>
          <cell r="E28">
            <v>3.2</v>
          </cell>
          <cell r="F28">
            <v>2.9</v>
          </cell>
          <cell r="G28">
            <v>1.1000000000000001</v>
          </cell>
          <cell r="H28" t="str">
            <v>--</v>
          </cell>
          <cell r="I28" t="str">
            <v>--</v>
          </cell>
          <cell r="J28" t="str">
            <v>--</v>
          </cell>
          <cell r="K28" t="str">
            <v>--</v>
          </cell>
          <cell r="L28" t="str">
            <v>--</v>
          </cell>
        </row>
        <row r="29">
          <cell r="A29" t="str">
            <v xml:space="preserve">                   i)   EAR</v>
          </cell>
          <cell r="B29">
            <v>1.7</v>
          </cell>
          <cell r="C29">
            <v>1</v>
          </cell>
          <cell r="D29">
            <v>0.5</v>
          </cell>
          <cell r="E29">
            <v>0.2</v>
          </cell>
          <cell r="F29" t="str">
            <v>--</v>
          </cell>
          <cell r="G29" t="str">
            <v>--</v>
          </cell>
          <cell r="H29" t="str">
            <v>--</v>
          </cell>
          <cell r="I29" t="str">
            <v>--</v>
          </cell>
          <cell r="J29" t="str">
            <v>--</v>
          </cell>
          <cell r="K29" t="str">
            <v>--</v>
          </cell>
          <cell r="L29" t="str">
            <v>--</v>
          </cell>
        </row>
        <row r="30">
          <cell r="A30" t="str">
            <v xml:space="preserve">                  ii)   Japan 1986</v>
          </cell>
          <cell r="B30">
            <v>1.9</v>
          </cell>
          <cell r="C30">
            <v>3</v>
          </cell>
          <cell r="D30">
            <v>3</v>
          </cell>
          <cell r="E30">
            <v>3</v>
          </cell>
          <cell r="F30">
            <v>2.9</v>
          </cell>
          <cell r="G30">
            <v>1.1000000000000001</v>
          </cell>
          <cell r="H30" t="str">
            <v>--</v>
          </cell>
          <cell r="I30" t="str">
            <v>--</v>
          </cell>
          <cell r="J30" t="str">
            <v>--</v>
          </cell>
          <cell r="K30" t="str">
            <v>--</v>
          </cell>
          <cell r="L30" t="str">
            <v>--</v>
          </cell>
        </row>
        <row r="31">
          <cell r="A31" t="str">
            <v xml:space="preserve">          (b)   Cumulative mismatch of</v>
          </cell>
        </row>
        <row r="32">
          <cell r="A32" t="str">
            <v xml:space="preserve">                   maturities 3/</v>
          </cell>
          <cell r="B32">
            <v>3.3</v>
          </cell>
          <cell r="C32">
            <v>2.6</v>
          </cell>
          <cell r="D32">
            <v>1.9</v>
          </cell>
          <cell r="E32">
            <v>1.2</v>
          </cell>
          <cell r="F32">
            <v>0.3</v>
          </cell>
          <cell r="G32">
            <v>1</v>
          </cell>
          <cell r="H32">
            <v>0.9</v>
          </cell>
          <cell r="I32">
            <v>0.9</v>
          </cell>
          <cell r="J32">
            <v>1.3</v>
          </cell>
          <cell r="K32">
            <v>0.8</v>
          </cell>
          <cell r="L32">
            <v>0.8</v>
          </cell>
        </row>
        <row r="34">
          <cell r="A34" t="str">
            <v>Unused GAB and associated  3/</v>
          </cell>
          <cell r="B34">
            <v>12.3</v>
          </cell>
          <cell r="C34">
            <v>12.3</v>
          </cell>
          <cell r="D34">
            <v>12.3</v>
          </cell>
          <cell r="E34">
            <v>12.3</v>
          </cell>
          <cell r="F34">
            <v>12.3</v>
          </cell>
          <cell r="G34">
            <v>12.3</v>
          </cell>
          <cell r="H34">
            <v>12.3</v>
          </cell>
          <cell r="I34">
            <v>12.3</v>
          </cell>
          <cell r="J34">
            <v>12.3</v>
          </cell>
          <cell r="K34">
            <v>12.3</v>
          </cell>
          <cell r="L34">
            <v>12.3</v>
          </cell>
        </row>
        <row r="36">
          <cell r="A36" t="str">
            <v>Total liquid liabilities</v>
          </cell>
          <cell r="B36">
            <v>23.8</v>
          </cell>
          <cell r="C36">
            <v>25.9</v>
          </cell>
          <cell r="D36">
            <v>33.9</v>
          </cell>
          <cell r="E36">
            <v>32.799999999999997</v>
          </cell>
          <cell r="F36">
            <v>31.7</v>
          </cell>
          <cell r="G36">
            <v>36.700000000000003</v>
          </cell>
          <cell r="H36">
            <v>38</v>
          </cell>
          <cell r="I36">
            <v>36.1</v>
          </cell>
          <cell r="J36">
            <v>38.411546000000001</v>
          </cell>
          <cell r="K36">
            <v>39.95722</v>
          </cell>
          <cell r="L36">
            <v>39.235190499999995</v>
          </cell>
        </row>
        <row r="37">
          <cell r="A37" t="str">
            <v xml:space="preserve">     a.   Reserve tranche positions</v>
          </cell>
          <cell r="B37">
            <v>20.2</v>
          </cell>
          <cell r="C37">
            <v>21.9</v>
          </cell>
          <cell r="D37">
            <v>30.4</v>
          </cell>
          <cell r="E37">
            <v>29.6</v>
          </cell>
          <cell r="F37">
            <v>28.8</v>
          </cell>
          <cell r="G37">
            <v>35.536000000000001</v>
          </cell>
          <cell r="H37">
            <v>38</v>
          </cell>
          <cell r="I37">
            <v>36.1</v>
          </cell>
          <cell r="J37">
            <v>38.411546000000001</v>
          </cell>
          <cell r="K37">
            <v>39.95722</v>
          </cell>
          <cell r="L37">
            <v>39.235190499999995</v>
          </cell>
        </row>
        <row r="38">
          <cell r="A38" t="str">
            <v xml:space="preserve">     b.   Outstanding borrowing</v>
          </cell>
          <cell r="B38">
            <v>3.6</v>
          </cell>
          <cell r="C38">
            <v>4</v>
          </cell>
          <cell r="D38">
            <v>3.5</v>
          </cell>
          <cell r="E38">
            <v>3.2</v>
          </cell>
          <cell r="F38">
            <v>2.9</v>
          </cell>
          <cell r="G38">
            <v>1.137</v>
          </cell>
          <cell r="H38">
            <v>0</v>
          </cell>
          <cell r="I38">
            <v>0</v>
          </cell>
          <cell r="J38">
            <v>0</v>
          </cell>
          <cell r="K38">
            <v>0</v>
          </cell>
          <cell r="L38">
            <v>0</v>
          </cell>
        </row>
        <row r="40">
          <cell r="A40" t="str">
            <v>Total Fund credit outstanding</v>
          </cell>
          <cell r="B40">
            <v>23.3</v>
          </cell>
          <cell r="C40">
            <v>26.8</v>
          </cell>
          <cell r="D40">
            <v>27.8</v>
          </cell>
          <cell r="E40">
            <v>29.1</v>
          </cell>
          <cell r="F40">
            <v>30.3</v>
          </cell>
          <cell r="G40">
            <v>41.6</v>
          </cell>
          <cell r="H40">
            <v>42</v>
          </cell>
          <cell r="I40">
            <v>40.549999999999997</v>
          </cell>
          <cell r="J40">
            <v>43.661546000000001</v>
          </cell>
          <cell r="K40">
            <v>45.874220000000001</v>
          </cell>
          <cell r="L40">
            <v>45.589948500000006</v>
          </cell>
        </row>
        <row r="41">
          <cell r="A41" t="str">
            <v xml:space="preserve">     a.   General resources account</v>
          </cell>
          <cell r="B41">
            <v>20.7</v>
          </cell>
          <cell r="C41">
            <v>23.4</v>
          </cell>
          <cell r="D41">
            <v>24</v>
          </cell>
          <cell r="E41">
            <v>25.2</v>
          </cell>
          <cell r="F41">
            <v>25.6</v>
          </cell>
          <cell r="G41">
            <v>35.9</v>
          </cell>
          <cell r="H41">
            <v>36.1</v>
          </cell>
          <cell r="I41">
            <v>34.65</v>
          </cell>
          <cell r="J41">
            <v>37.461545999999998</v>
          </cell>
          <cell r="K41">
            <v>39.007219999999997</v>
          </cell>
          <cell r="L41">
            <v>38.389948500000003</v>
          </cell>
        </row>
        <row r="42">
          <cell r="A42" t="str">
            <v xml:space="preserve">                Of which</v>
          </cell>
          <cell r="B42">
            <v>2.2000000000000002</v>
          </cell>
          <cell r="C42">
            <v>2.2999999999999998</v>
          </cell>
          <cell r="D42">
            <v>-2.2000000000000002</v>
          </cell>
        </row>
        <row r="43">
          <cell r="A43" t="str">
            <v xml:space="preserve">                    Overdue repurchases</v>
          </cell>
          <cell r="E43">
            <v>-1.7</v>
          </cell>
          <cell r="F43">
            <v>-1.7</v>
          </cell>
          <cell r="G43">
            <v>-1.1000000000000001</v>
          </cell>
          <cell r="H43">
            <v>-1.1000000000000001</v>
          </cell>
          <cell r="I43">
            <v>-1.1000000000000001</v>
          </cell>
          <cell r="J43" t="str">
            <v>...</v>
          </cell>
          <cell r="K43" t="str">
            <v>. . .</v>
          </cell>
          <cell r="L43" t="str">
            <v>...</v>
          </cell>
        </row>
        <row r="44">
          <cell r="A44" t="str">
            <v xml:space="preserve">     b.   SAF and ESAF</v>
          </cell>
          <cell r="B44">
            <v>2.4</v>
          </cell>
          <cell r="C44">
            <v>3.2</v>
          </cell>
          <cell r="D44">
            <v>3.6</v>
          </cell>
          <cell r="E44">
            <v>3.8</v>
          </cell>
          <cell r="F44">
            <v>4.5</v>
          </cell>
          <cell r="G44">
            <v>5.6</v>
          </cell>
          <cell r="H44">
            <v>5.8</v>
          </cell>
          <cell r="I44">
            <v>5.8</v>
          </cell>
          <cell r="J44">
            <v>6.1</v>
          </cell>
          <cell r="K44">
            <v>6.7669999999999995</v>
          </cell>
          <cell r="L44">
            <v>7.1</v>
          </cell>
        </row>
        <row r="45">
          <cell r="A45" t="str">
            <v xml:space="preserve">     c.   Trust Fund</v>
          </cell>
          <cell r="B45">
            <v>0.2</v>
          </cell>
          <cell r="C45">
            <v>0.2</v>
          </cell>
          <cell r="D45">
            <v>0.2</v>
          </cell>
          <cell r="E45">
            <v>0.1</v>
          </cell>
          <cell r="F45">
            <v>0.1</v>
          </cell>
          <cell r="G45">
            <v>0.1</v>
          </cell>
          <cell r="H45">
            <v>0.1</v>
          </cell>
          <cell r="I45">
            <v>0.1</v>
          </cell>
          <cell r="J45">
            <v>0.1</v>
          </cell>
          <cell r="K45">
            <v>0.1</v>
          </cell>
          <cell r="L45">
            <v>0.1</v>
          </cell>
        </row>
        <row r="47">
          <cell r="E47" t="str">
            <v>(In percent)</v>
          </cell>
        </row>
        <row r="49">
          <cell r="A49" t="str">
            <v>Quota ratio  4/</v>
          </cell>
          <cell r="B49">
            <v>18.660812294182218</v>
          </cell>
          <cell r="C49">
            <v>17.892425905598245</v>
          </cell>
          <cell r="D49">
            <v>11.173974540311175</v>
          </cell>
          <cell r="E49">
            <v>10.704419889502763</v>
          </cell>
          <cell r="F49">
            <v>10.5</v>
          </cell>
          <cell r="G49">
            <v>9.2477632484514789</v>
          </cell>
          <cell r="H49">
            <v>8.4652443220922233</v>
          </cell>
          <cell r="I49">
            <v>8.4652443220922233</v>
          </cell>
          <cell r="J49" t="str">
            <v>...</v>
          </cell>
          <cell r="K49" t="str">
            <v>. . .</v>
          </cell>
          <cell r="L49" t="str">
            <v>...</v>
          </cell>
        </row>
        <row r="51">
          <cell r="A51" t="str">
            <v>Liquidity ratio  5/</v>
          </cell>
          <cell r="B51">
            <v>118.90756302521008</v>
          </cell>
          <cell r="C51">
            <v>89.575289575289574</v>
          </cell>
          <cell r="D51">
            <v>150.44247787610618</v>
          </cell>
          <cell r="E51">
            <v>164.32926829268294</v>
          </cell>
          <cell r="F51">
            <v>168.5</v>
          </cell>
          <cell r="G51">
            <v>107.08446866485014</v>
          </cell>
          <cell r="H51">
            <v>103.94736842105263</v>
          </cell>
          <cell r="I51">
            <v>126.40006346149582</v>
          </cell>
          <cell r="J51">
            <v>109.47515012102065</v>
          </cell>
          <cell r="K51">
            <v>95.188544855646583</v>
          </cell>
          <cell r="L51">
            <v>97.076306840873912</v>
          </cell>
        </row>
        <row r="53">
          <cell r="A53" t="str">
            <v>Cash ratio  6/</v>
          </cell>
          <cell r="B53">
            <v>140.0990099009901</v>
          </cell>
          <cell r="C53">
            <v>105.93607305936074</v>
          </cell>
          <cell r="D53">
            <v>167.76315789473685</v>
          </cell>
          <cell r="E53">
            <v>182.09459459459458</v>
          </cell>
          <cell r="F53">
            <v>185.4</v>
          </cell>
          <cell r="G53">
            <v>110.59207564160288</v>
          </cell>
          <cell r="H53">
            <v>103.94736842105263</v>
          </cell>
          <cell r="I53">
            <v>126.40006346149582</v>
          </cell>
          <cell r="J53">
            <v>109.47515012102065</v>
          </cell>
          <cell r="K53">
            <v>95.188544855646583</v>
          </cell>
          <cell r="L53">
            <v>97.076306840873912</v>
          </cell>
        </row>
        <row r="55">
          <cell r="A55" t="str">
            <v>Asset ratio  7/</v>
          </cell>
        </row>
        <row r="56">
          <cell r="A56" t="str">
            <v xml:space="preserve">     a.  Excluding gold</v>
          </cell>
          <cell r="B56">
            <v>176.47058823529412</v>
          </cell>
          <cell r="C56">
            <v>143.62934362934362</v>
          </cell>
          <cell r="D56">
            <v>201.17994100294985</v>
          </cell>
          <cell r="E56">
            <v>211.28048780487805</v>
          </cell>
          <cell r="F56">
            <v>215.8</v>
          </cell>
          <cell r="G56">
            <v>158.03814713896455</v>
          </cell>
          <cell r="H56">
            <v>160.78947368421052</v>
          </cell>
          <cell r="I56">
            <v>177.61527842659277</v>
          </cell>
          <cell r="J56" t="str">
            <v>...</v>
          </cell>
          <cell r="K56" t="str">
            <v>. . .</v>
          </cell>
          <cell r="L56" t="str">
            <v>...</v>
          </cell>
        </row>
        <row r="57">
          <cell r="A57" t="str">
            <v xml:space="preserve">     b.  Including gold </v>
          </cell>
          <cell r="B57">
            <v>191.59663865546219</v>
          </cell>
          <cell r="C57">
            <v>157.52895752895753</v>
          </cell>
          <cell r="D57">
            <v>211.79941002949852</v>
          </cell>
          <cell r="E57">
            <v>222.2560975609756</v>
          </cell>
          <cell r="F57">
            <v>227.1</v>
          </cell>
          <cell r="G57">
            <v>167.84741144414167</v>
          </cell>
          <cell r="H57">
            <v>170.26315789473685</v>
          </cell>
          <cell r="I57">
            <v>187.58757759556784</v>
          </cell>
          <cell r="J57" t="str">
            <v>...</v>
          </cell>
          <cell r="K57" t="str">
            <v>. . .</v>
          </cell>
          <cell r="L57" t="str">
            <v>...</v>
          </cell>
        </row>
        <row r="59">
          <cell r="A59" t="str">
            <v>Ratio of overdue repurchases</v>
          </cell>
        </row>
        <row r="60">
          <cell r="A60" t="str">
            <v xml:space="preserve">     a.  To uncommitted resources</v>
          </cell>
          <cell r="B60">
            <v>6.9182389937106921</v>
          </cell>
          <cell r="C60">
            <v>7.6</v>
          </cell>
          <cell r="D60">
            <v>3.5</v>
          </cell>
          <cell r="E60">
            <v>2.6</v>
          </cell>
          <cell r="F60">
            <v>2.6</v>
          </cell>
          <cell r="G60">
            <v>2.1653543307086616</v>
          </cell>
          <cell r="H60">
            <v>2.1400778210116735</v>
          </cell>
          <cell r="I60">
            <v>1.8904161499783827</v>
          </cell>
          <cell r="J60" t="str">
            <v>...</v>
          </cell>
          <cell r="K60" t="str">
            <v>. . .</v>
          </cell>
          <cell r="L60" t="str">
            <v>...</v>
          </cell>
        </row>
        <row r="61">
          <cell r="A61" t="str">
            <v xml:space="preserve">     b.  To Fund credit outstanding (GRA)</v>
          </cell>
          <cell r="E61">
            <v>6.746031746031746</v>
          </cell>
          <cell r="F61">
            <v>6.6</v>
          </cell>
          <cell r="G61">
            <v>3.0640668523676884</v>
          </cell>
          <cell r="H61">
            <v>3.0470914127423825</v>
          </cell>
          <cell r="I61">
            <v>3.1746031746031753</v>
          </cell>
          <cell r="J61" t="str">
            <v>...</v>
          </cell>
          <cell r="K61" t="str">
            <v>. . .</v>
          </cell>
          <cell r="L61" t="str">
            <v>...</v>
          </cell>
        </row>
        <row r="65">
          <cell r="A65" t="str">
            <v xml:space="preserve"> </v>
          </cell>
        </row>
      </sheetData>
      <sheetData sheetId="7" refreshError="1">
        <row r="2">
          <cell r="A2" t="str">
            <v>Table 4. Outstanding Fund Credit by Region 1/</v>
          </cell>
        </row>
        <row r="4">
          <cell r="A4" t="str">
            <v>( In billions of SDRs and as percent of total)</v>
          </cell>
        </row>
        <row r="7">
          <cell r="F7" t="str">
            <v>End of period</v>
          </cell>
        </row>
        <row r="8">
          <cell r="J8" t="str">
            <v>Projected</v>
          </cell>
        </row>
        <row r="9">
          <cell r="L9" t="str">
            <v>July</v>
          </cell>
        </row>
        <row r="10">
          <cell r="E10">
            <v>1992</v>
          </cell>
          <cell r="F10">
            <v>1993</v>
          </cell>
          <cell r="G10">
            <v>1994</v>
          </cell>
          <cell r="H10">
            <v>1995</v>
          </cell>
          <cell r="I10">
            <v>1996</v>
          </cell>
          <cell r="J10">
            <v>1997</v>
          </cell>
          <cell r="K10">
            <v>1998</v>
          </cell>
          <cell r="L10">
            <v>1999</v>
          </cell>
        </row>
        <row r="11">
          <cell r="B11">
            <v>1985</v>
          </cell>
          <cell r="C11">
            <v>1990</v>
          </cell>
          <cell r="D11">
            <v>1991</v>
          </cell>
        </row>
        <row r="13">
          <cell r="E13" t="str">
            <v>General  Resources  Account  (GRA)</v>
          </cell>
          <cell r="F13" t="str">
            <v>General Resources Account (GRA)</v>
          </cell>
        </row>
        <row r="15">
          <cell r="A15" t="str">
            <v>Africa</v>
          </cell>
          <cell r="B15">
            <v>7.298</v>
          </cell>
          <cell r="C15">
            <v>4.1449999999999996</v>
          </cell>
          <cell r="D15">
            <v>3.9001000000000001</v>
          </cell>
          <cell r="E15">
            <v>3.472</v>
          </cell>
          <cell r="F15">
            <v>3.5257000000000001</v>
          </cell>
          <cell r="G15">
            <v>3.8639999999999999</v>
          </cell>
          <cell r="H15">
            <v>3.38</v>
          </cell>
          <cell r="I15">
            <v>3.6680000000000001</v>
          </cell>
          <cell r="J15">
            <v>3.4590000000000001</v>
          </cell>
          <cell r="K15">
            <v>3.0590000000000002</v>
          </cell>
          <cell r="L15">
            <v>2.9649999999999999</v>
          </cell>
        </row>
        <row r="16">
          <cell r="B16" t="e">
            <v>#VALUE!</v>
          </cell>
          <cell r="C16">
            <v>19.992543191369393</v>
          </cell>
          <cell r="D16">
            <v>16.683121220728292</v>
          </cell>
          <cell r="E16">
            <v>14.486404392651654</v>
          </cell>
          <cell r="F16">
            <v>13.992816462603933</v>
          </cell>
          <cell r="G16">
            <v>15.086089095381251</v>
          </cell>
          <cell r="H16">
            <v>9.4077042974838552</v>
          </cell>
          <cell r="I16">
            <v>10.153352156341693</v>
          </cell>
          <cell r="J16">
            <v>9.2119630349676402</v>
          </cell>
          <cell r="K16">
            <v>7.8181307025838951</v>
          </cell>
          <cell r="L16">
            <v>7.711915103909277</v>
          </cell>
        </row>
        <row r="18">
          <cell r="A18" t="str">
            <v>Asia</v>
          </cell>
          <cell r="B18">
            <v>9.1660000000000004</v>
          </cell>
          <cell r="C18">
            <v>2.8159999999999998</v>
          </cell>
          <cell r="D18">
            <v>3.9209999999999998</v>
          </cell>
          <cell r="E18">
            <v>4.6390000000000002</v>
          </cell>
          <cell r="F18">
            <v>5.024</v>
          </cell>
          <cell r="G18">
            <v>4.1790000000000003</v>
          </cell>
          <cell r="H18">
            <v>3.2320000000000002</v>
          </cell>
          <cell r="I18">
            <v>2.0779999999999998</v>
          </cell>
          <cell r="J18">
            <v>3.9620000000000002</v>
          </cell>
          <cell r="K18">
            <v>4.2469999999999999</v>
          </cell>
          <cell r="L18">
            <v>4.5910000000000002</v>
          </cell>
        </row>
        <row r="19">
          <cell r="B19" t="e">
            <v>#VALUE!</v>
          </cell>
          <cell r="C19">
            <v>13.582388812278943</v>
          </cell>
          <cell r="D19">
            <v>16.772523347215618</v>
          </cell>
          <cell r="E19">
            <v>19.355538587992807</v>
          </cell>
          <cell r="F19">
            <v>19.939277280574682</v>
          </cell>
          <cell r="G19">
            <v>16.315933315113419</v>
          </cell>
          <cell r="H19">
            <v>8.9957693164105983</v>
          </cell>
          <cell r="I19">
            <v>5.7520899075458107</v>
          </cell>
          <cell r="J19">
            <v>10.55154597991957</v>
          </cell>
          <cell r="K19">
            <v>10.854397219311473</v>
          </cell>
          <cell r="L19">
            <v>11.941113740994096</v>
          </cell>
        </row>
        <row r="21">
          <cell r="A21" t="str">
            <v>Europe</v>
          </cell>
          <cell r="B21">
            <v>4.7927900000000001</v>
          </cell>
          <cell r="C21">
            <v>0.91713</v>
          </cell>
          <cell r="D21">
            <v>3.46462</v>
          </cell>
          <cell r="E21">
            <v>4.6950000000000003</v>
          </cell>
          <cell r="F21">
            <v>6.1509999999999998</v>
          </cell>
          <cell r="G21">
            <v>8.0030000000000001</v>
          </cell>
          <cell r="H21">
            <v>11.329000000000001</v>
          </cell>
          <cell r="I21">
            <v>13.768000000000001</v>
          </cell>
          <cell r="J21">
            <v>16.047000000000001</v>
          </cell>
          <cell r="K21">
            <v>18.981999999999999</v>
          </cell>
          <cell r="L21">
            <v>19.353999999999999</v>
          </cell>
        </row>
        <row r="22">
          <cell r="B22">
            <v>36.276586082138692</v>
          </cell>
          <cell r="C22">
            <v>4.4235853165502084</v>
          </cell>
          <cell r="D22">
            <v>14.820306003374181</v>
          </cell>
          <cell r="E22">
            <v>19.589190271745252</v>
          </cell>
          <cell r="F22">
            <v>24.412120731053914</v>
          </cell>
          <cell r="G22">
            <v>31.245851715925504</v>
          </cell>
          <cell r="H22">
            <v>31.532509463371184</v>
          </cell>
          <cell r="I22">
            <v>38.111055749321814</v>
          </cell>
          <cell r="J22">
            <v>42.736158086766615</v>
          </cell>
          <cell r="K22">
            <v>48.513813990339152</v>
          </cell>
          <cell r="L22">
            <v>50.33942830389887</v>
          </cell>
        </row>
        <row r="24">
          <cell r="A24" t="str">
            <v>Middle East</v>
          </cell>
          <cell r="B24">
            <v>0.11800000000000001</v>
          </cell>
          <cell r="C24">
            <v>0.153</v>
          </cell>
          <cell r="D24">
            <v>0.155</v>
          </cell>
          <cell r="E24">
            <v>0.40700000000000003</v>
          </cell>
          <cell r="F24">
            <v>0.38500000000000001</v>
          </cell>
          <cell r="G24">
            <v>0.41</v>
          </cell>
          <cell r="H24">
            <v>0.35</v>
          </cell>
          <cell r="I24">
            <v>0.35299999999999998</v>
          </cell>
          <cell r="J24">
            <v>0.51200000000000001</v>
          </cell>
          <cell r="K24">
            <v>0.68700000000000006</v>
          </cell>
          <cell r="L24">
            <v>0.75900000000000001</v>
          </cell>
        </row>
        <row r="25">
          <cell r="B25" t="e">
            <v>#VALUE!</v>
          </cell>
          <cell r="C25">
            <v>0.73796359668987155</v>
          </cell>
          <cell r="D25">
            <v>0.66303012466677402</v>
          </cell>
          <cell r="E25">
            <v>1.6981470587008132</v>
          </cell>
          <cell r="F25">
            <v>1.5279899986109182</v>
          </cell>
          <cell r="G25">
            <v>1.6007496193339317</v>
          </cell>
          <cell r="H25">
            <v>0.97417056334891983</v>
          </cell>
          <cell r="I25">
            <v>0.97713558102197839</v>
          </cell>
          <cell r="J25">
            <v>1.3635516258755225</v>
          </cell>
          <cell r="K25">
            <v>1.7558207887136763</v>
          </cell>
          <cell r="L25">
            <v>1.9741462272739092</v>
          </cell>
        </row>
        <row r="27">
          <cell r="A27" t="str">
            <v>Western Hemisphere</v>
          </cell>
          <cell r="B27">
            <v>13.2118</v>
          </cell>
          <cell r="C27">
            <v>12.701599999999999</v>
          </cell>
          <cell r="D27">
            <v>11.9368</v>
          </cell>
          <cell r="E27">
            <v>10.754300000000001</v>
          </cell>
          <cell r="F27">
            <v>10.110799999999999</v>
          </cell>
          <cell r="G27">
            <v>9.157</v>
          </cell>
          <cell r="H27">
            <v>17.637</v>
          </cell>
          <cell r="I27">
            <v>16.259</v>
          </cell>
          <cell r="J27">
            <v>13.569000000000001</v>
          </cell>
          <cell r="K27">
            <v>12.151999999999999</v>
          </cell>
          <cell r="L27">
            <v>10.778</v>
          </cell>
        </row>
        <row r="28">
          <cell r="B28" t="e">
            <v>#VALUE!</v>
          </cell>
          <cell r="C28">
            <v>61.263519083111575</v>
          </cell>
          <cell r="D28">
            <v>51.06101930401514</v>
          </cell>
          <cell r="E28">
            <v>44.870719688909475</v>
          </cell>
          <cell r="F28">
            <v>40.127795527156543</v>
          </cell>
          <cell r="G28">
            <v>35.751376254245884</v>
          </cell>
          <cell r="H28">
            <v>49.089846359385433</v>
          </cell>
          <cell r="I28">
            <v>45.006366605768697</v>
          </cell>
          <cell r="J28">
            <v>36.136781272470635</v>
          </cell>
          <cell r="K28">
            <v>31.057837299051805</v>
          </cell>
          <cell r="L28">
            <v>28.033396623923839</v>
          </cell>
        </row>
        <row r="30">
          <cell r="A30" t="str">
            <v xml:space="preserve">   Total   </v>
          </cell>
          <cell r="B30" t="e">
            <v>#VALUE!</v>
          </cell>
          <cell r="C30">
            <v>20.73273</v>
          </cell>
          <cell r="D30">
            <v>23.377519999999997</v>
          </cell>
          <cell r="E30">
            <v>23.967300000000002</v>
          </cell>
          <cell r="F30">
            <v>25.1965</v>
          </cell>
          <cell r="G30">
            <v>25.613000000000003</v>
          </cell>
          <cell r="H30">
            <v>35.928000000000004</v>
          </cell>
          <cell r="I30">
            <v>36.126000000000005</v>
          </cell>
          <cell r="J30">
            <v>37.549000000000007</v>
          </cell>
          <cell r="K30">
            <v>39.126999999999995</v>
          </cell>
          <cell r="L30">
            <v>38.447000000000003</v>
          </cell>
        </row>
        <row r="31">
          <cell r="B31" t="e">
            <v>#VALUE!</v>
          </cell>
          <cell r="C31">
            <v>100</v>
          </cell>
          <cell r="D31">
            <v>100</v>
          </cell>
          <cell r="E31">
            <v>100</v>
          </cell>
          <cell r="F31">
            <v>100</v>
          </cell>
          <cell r="G31">
            <v>100</v>
          </cell>
          <cell r="H31">
            <v>100</v>
          </cell>
          <cell r="I31">
            <v>100</v>
          </cell>
          <cell r="J31">
            <v>100</v>
          </cell>
          <cell r="K31">
            <v>100</v>
          </cell>
          <cell r="L31">
            <v>100</v>
          </cell>
        </row>
        <row r="33">
          <cell r="E33" t="str">
            <v>GRA,  Trust Fund,  SAF,  and ESAF</v>
          </cell>
        </row>
        <row r="34">
          <cell r="F34" t="str">
            <v>GRA, Trust Fund, SAF, and ESAF</v>
          </cell>
        </row>
        <row r="36">
          <cell r="A36" t="str">
            <v>Africa</v>
          </cell>
          <cell r="B36">
            <v>8.02895</v>
          </cell>
          <cell r="C36">
            <v>5.7629999999999999</v>
          </cell>
          <cell r="D36">
            <v>5.8959999999999999</v>
          </cell>
          <cell r="E36">
            <v>5.7270000000000003</v>
          </cell>
          <cell r="F36">
            <v>5.8710000000000004</v>
          </cell>
          <cell r="G36">
            <v>6.532</v>
          </cell>
          <cell r="H36">
            <v>7.0659999999999998</v>
          </cell>
          <cell r="I36">
            <v>7.4610000000000003</v>
          </cell>
          <cell r="J36">
            <v>7.3959999999999999</v>
          </cell>
          <cell r="K36">
            <v>7.4139999999999997</v>
          </cell>
          <cell r="L36">
            <v>7.52</v>
          </cell>
        </row>
        <row r="37">
          <cell r="B37" t="e">
            <v>#VALUE!</v>
          </cell>
          <cell r="C37">
            <v>24.72973442676836</v>
          </cell>
          <cell r="D37">
            <v>22.09820508303693</v>
          </cell>
          <cell r="E37">
            <v>20.610305440624003</v>
          </cell>
          <cell r="F37">
            <v>20.140306341229138</v>
          </cell>
          <cell r="G37">
            <v>21.584825854206596</v>
          </cell>
          <cell r="H37">
            <v>16.970482983884523</v>
          </cell>
          <cell r="I37">
            <v>17.782067782067784</v>
          </cell>
          <cell r="J37">
            <v>16.943871706758305</v>
          </cell>
          <cell r="K37">
            <v>16.137036392129549</v>
          </cell>
          <cell r="L37">
            <v>16.478941140377788</v>
          </cell>
        </row>
        <row r="39">
          <cell r="A39" t="str">
            <v>Asia</v>
          </cell>
          <cell r="B39">
            <v>10.67</v>
          </cell>
          <cell r="C39">
            <v>3.609</v>
          </cell>
          <cell r="D39">
            <v>5.0309999999999997</v>
          </cell>
          <cell r="E39">
            <v>5.952</v>
          </cell>
          <cell r="F39">
            <v>6.3659999999999997</v>
          </cell>
          <cell r="G39">
            <v>5.8170000000000002</v>
          </cell>
          <cell r="H39">
            <v>4.8470000000000004</v>
          </cell>
          <cell r="I39">
            <v>3.6720000000000002</v>
          </cell>
          <cell r="J39">
            <v>5.4420000000000002</v>
          </cell>
          <cell r="K39">
            <v>5.8520000000000003</v>
          </cell>
          <cell r="L39">
            <v>6.2060000000000004</v>
          </cell>
        </row>
        <row r="40">
          <cell r="B40" t="e">
            <v>#VALUE!</v>
          </cell>
          <cell r="C40">
            <v>15.486658258928859</v>
          </cell>
          <cell r="D40">
            <v>18.856185510983511</v>
          </cell>
          <cell r="E40">
            <v>21.420034570035636</v>
          </cell>
          <cell r="F40">
            <v>21.838390422119687</v>
          </cell>
          <cell r="G40">
            <v>19.222126759632545</v>
          </cell>
          <cell r="H40">
            <v>11.641088454979947</v>
          </cell>
          <cell r="I40">
            <v>8.7516087516087531</v>
          </cell>
          <cell r="J40">
            <v>12.467353951890034</v>
          </cell>
          <cell r="K40">
            <v>12.737245342155671</v>
          </cell>
          <cell r="L40">
            <v>13.59950913792348</v>
          </cell>
        </row>
        <row r="42">
          <cell r="A42" t="str">
            <v xml:space="preserve">Europe </v>
          </cell>
          <cell r="B42">
            <v>4.7927900000000001</v>
          </cell>
          <cell r="C42">
            <v>0.91713</v>
          </cell>
          <cell r="D42">
            <v>3.464</v>
          </cell>
          <cell r="E42">
            <v>4.6916700000000002</v>
          </cell>
          <cell r="F42">
            <v>6.1509999999999998</v>
          </cell>
          <cell r="G42">
            <v>8.0370000000000008</v>
          </cell>
          <cell r="H42">
            <v>11.401</v>
          </cell>
          <cell r="I42">
            <v>13.943</v>
          </cell>
          <cell r="J42">
            <v>16.395</v>
          </cell>
          <cell r="K42">
            <v>19.454999999999998</v>
          </cell>
          <cell r="L42">
            <v>19.867000000000001</v>
          </cell>
        </row>
        <row r="43">
          <cell r="B43">
            <v>36.044145295931415</v>
          </cell>
          <cell r="C43">
            <v>3.9355164558080977</v>
          </cell>
          <cell r="D43">
            <v>12.983070286234723</v>
          </cell>
          <cell r="E43">
            <v>16.884363842607371</v>
          </cell>
          <cell r="F43">
            <v>21.100838750621772</v>
          </cell>
          <cell r="G43">
            <v>26.558059612715617</v>
          </cell>
          <cell r="H43">
            <v>27.381895909887838</v>
          </cell>
          <cell r="I43">
            <v>33.230849897516563</v>
          </cell>
          <cell r="J43">
            <v>37.560137457044675</v>
          </cell>
          <cell r="K43">
            <v>42.345028730628592</v>
          </cell>
          <cell r="L43">
            <v>43.535521760091164</v>
          </cell>
        </row>
        <row r="45">
          <cell r="A45" t="str">
            <v>Middle East</v>
          </cell>
          <cell r="B45">
            <v>0.26900000000000002</v>
          </cell>
          <cell r="C45">
            <v>0.154</v>
          </cell>
          <cell r="D45">
            <v>0.155</v>
          </cell>
          <cell r="E45">
            <v>0.40700000000000003</v>
          </cell>
          <cell r="F45">
            <v>0.38500000000000001</v>
          </cell>
          <cell r="G45">
            <v>0.41</v>
          </cell>
          <cell r="H45">
            <v>0.35</v>
          </cell>
          <cell r="I45">
            <v>0.35299999999999998</v>
          </cell>
          <cell r="J45">
            <v>0.55600000000000005</v>
          </cell>
          <cell r="K45">
            <v>0.77500000000000002</v>
          </cell>
          <cell r="L45">
            <v>0.86699999999999999</v>
          </cell>
        </row>
        <row r="46">
          <cell r="B46" t="e">
            <v>#VALUE!</v>
          </cell>
          <cell r="C46">
            <v>0.66083274366169131</v>
          </cell>
          <cell r="D46">
            <v>0.58093992331593003</v>
          </cell>
          <cell r="E46">
            <v>1.4647100252023697</v>
          </cell>
          <cell r="F46">
            <v>1.3207320629148729</v>
          </cell>
          <cell r="G46">
            <v>1.3548344458396668</v>
          </cell>
          <cell r="H46">
            <v>0.84059850613636899</v>
          </cell>
          <cell r="I46">
            <v>0.8413175079841746</v>
          </cell>
          <cell r="J46">
            <v>1.2737686139747997</v>
          </cell>
          <cell r="K46">
            <v>1.6868361483545189</v>
          </cell>
          <cell r="L46">
            <v>1.8998991979664284</v>
          </cell>
        </row>
        <row r="48">
          <cell r="A48" t="str">
            <v>Western Hemisphere</v>
          </cell>
          <cell r="B48">
            <v>13.297000000000001</v>
          </cell>
          <cell r="C48">
            <v>12.860799999999999</v>
          </cell>
          <cell r="D48">
            <v>12.1349</v>
          </cell>
          <cell r="E48">
            <v>11.009399999999999</v>
          </cell>
          <cell r="F48">
            <v>10.3775</v>
          </cell>
          <cell r="G48">
            <v>9.4659999999999993</v>
          </cell>
          <cell r="H48">
            <v>17.972999999999999</v>
          </cell>
          <cell r="I48">
            <v>16.629000000000001</v>
          </cell>
          <cell r="J48">
            <v>13.961</v>
          </cell>
          <cell r="K48">
            <v>12.548</v>
          </cell>
          <cell r="L48">
            <v>11.173999999999999</v>
          </cell>
        </row>
        <row r="49">
          <cell r="B49" t="e">
            <v>#VALUE!</v>
          </cell>
          <cell r="C49">
            <v>55.187258114832986</v>
          </cell>
          <cell r="D49">
            <v>45.48159919642891</v>
          </cell>
          <cell r="E49">
            <v>39.620586121530629</v>
          </cell>
          <cell r="F49">
            <v>35.599732423114524</v>
          </cell>
          <cell r="G49">
            <v>31.280153327605575</v>
          </cell>
          <cell r="H49">
            <v>43.165934145111315</v>
          </cell>
          <cell r="I49">
            <v>39.632489632489637</v>
          </cell>
          <cell r="J49">
            <v>31.983963344788091</v>
          </cell>
          <cell r="K49">
            <v>27.311509663938711</v>
          </cell>
          <cell r="L49">
            <v>24.486128763641144</v>
          </cell>
        </row>
        <row r="51">
          <cell r="A51" t="str">
            <v xml:space="preserve">   Total   </v>
          </cell>
          <cell r="B51" t="e">
            <v>#VALUE!</v>
          </cell>
          <cell r="C51">
            <v>23.303930000000001</v>
          </cell>
          <cell r="D51">
            <v>26.680900000000001</v>
          </cell>
          <cell r="E51">
            <v>27.787069999999996</v>
          </cell>
          <cell r="F51">
            <v>29.150500000000001</v>
          </cell>
          <cell r="G51">
            <v>30.262</v>
          </cell>
          <cell r="H51">
            <v>41.637</v>
          </cell>
          <cell r="I51">
            <v>41.957999999999998</v>
          </cell>
          <cell r="J51">
            <v>43.65</v>
          </cell>
          <cell r="K51">
            <v>45.943999999999996</v>
          </cell>
          <cell r="L51">
            <v>45.634</v>
          </cell>
        </row>
        <row r="52">
          <cell r="B52" t="e">
            <v>#VALUE!</v>
          </cell>
          <cell r="C52">
            <v>100</v>
          </cell>
          <cell r="D52">
            <v>100</v>
          </cell>
          <cell r="E52">
            <v>100</v>
          </cell>
          <cell r="F52">
            <v>100</v>
          </cell>
          <cell r="G52">
            <v>100</v>
          </cell>
          <cell r="H52">
            <v>100</v>
          </cell>
          <cell r="I52">
            <v>100</v>
          </cell>
          <cell r="J52">
            <v>100</v>
          </cell>
          <cell r="K52">
            <v>100</v>
          </cell>
          <cell r="L52">
            <v>100</v>
          </cell>
        </row>
        <row r="55">
          <cell r="A55" t="str">
            <v>1/  Based on IFS regional classification.</v>
          </cell>
        </row>
      </sheetData>
      <sheetData sheetId="8" refreshError="1">
        <row r="1">
          <cell r="A1" t="str">
            <v>Table 5. Demand and Supply of Fund Resources</v>
          </cell>
        </row>
        <row r="2">
          <cell r="A2" t="str">
            <v>(In billions of SDRs)</v>
          </cell>
        </row>
        <row r="5">
          <cell r="AF5" t="str">
            <v>Std.</v>
          </cell>
        </row>
        <row r="6">
          <cell r="AC6" t="str">
            <v>Projected</v>
          </cell>
          <cell r="AE6" t="str">
            <v>Avg.</v>
          </cell>
          <cell r="AF6" t="str">
            <v>Dev.</v>
          </cell>
        </row>
        <row r="7">
          <cell r="AC7" t="str">
            <v>Projected</v>
          </cell>
          <cell r="AE7" t="str">
            <v>Averages</v>
          </cell>
          <cell r="AF7" t="str">
            <v>Deviation</v>
          </cell>
        </row>
        <row r="8">
          <cell r="B8">
            <v>1970</v>
          </cell>
          <cell r="C8">
            <v>1971</v>
          </cell>
          <cell r="D8">
            <v>1972</v>
          </cell>
          <cell r="E8">
            <v>1973</v>
          </cell>
          <cell r="F8">
            <v>1974</v>
          </cell>
          <cell r="G8">
            <v>1975</v>
          </cell>
          <cell r="H8">
            <v>1976</v>
          </cell>
          <cell r="I8">
            <v>1977</v>
          </cell>
          <cell r="J8">
            <v>1978</v>
          </cell>
          <cell r="K8">
            <v>1979</v>
          </cell>
          <cell r="L8" t="str">
            <v>1980</v>
          </cell>
          <cell r="M8" t="str">
            <v>1981</v>
          </cell>
          <cell r="N8" t="str">
            <v>1982</v>
          </cell>
          <cell r="O8" t="str">
            <v>1983</v>
          </cell>
          <cell r="P8" t="str">
            <v>1984</v>
          </cell>
          <cell r="Q8" t="str">
            <v>1985</v>
          </cell>
          <cell r="R8" t="str">
            <v>1986</v>
          </cell>
          <cell r="S8" t="str">
            <v>1987</v>
          </cell>
          <cell r="T8" t="str">
            <v>1988</v>
          </cell>
          <cell r="U8" t="str">
            <v>1989</v>
          </cell>
          <cell r="V8" t="str">
            <v>1990</v>
          </cell>
          <cell r="W8" t="str">
            <v>1991</v>
          </cell>
          <cell r="X8">
            <v>1992</v>
          </cell>
          <cell r="Y8">
            <v>1993</v>
          </cell>
          <cell r="Z8">
            <v>1994</v>
          </cell>
          <cell r="AA8">
            <v>1995</v>
          </cell>
          <cell r="AB8" t="str">
            <v>1996</v>
          </cell>
          <cell r="AC8">
            <v>1997</v>
          </cell>
          <cell r="AD8">
            <v>1998</v>
          </cell>
          <cell r="AE8" t="str">
            <v xml:space="preserve">      1985 - 1996</v>
          </cell>
        </row>
        <row r="11">
          <cell r="A11" t="str">
            <v>1.  Commitments (SBA and EFF)</v>
          </cell>
          <cell r="B11">
            <v>0.42</v>
          </cell>
          <cell r="C11">
            <v>0.44800000000000001</v>
          </cell>
          <cell r="D11">
            <v>0.45500000000000002</v>
          </cell>
          <cell r="E11">
            <v>0.35099999999999998</v>
          </cell>
          <cell r="F11">
            <v>1.3819999999999999</v>
          </cell>
          <cell r="G11">
            <v>1.236</v>
          </cell>
          <cell r="H11">
            <v>0.90800000000000003</v>
          </cell>
          <cell r="I11">
            <v>5.22</v>
          </cell>
          <cell r="J11">
            <v>1.9139999999999999</v>
          </cell>
          <cell r="K11">
            <v>2.1669999999999998</v>
          </cell>
          <cell r="L11">
            <v>7.0090000000000003</v>
          </cell>
          <cell r="M11">
            <v>15.244</v>
          </cell>
          <cell r="N11">
            <v>6.53</v>
          </cell>
          <cell r="O11">
            <v>11.318</v>
          </cell>
          <cell r="P11">
            <v>4.1130000000000004</v>
          </cell>
          <cell r="Q11">
            <v>3.3</v>
          </cell>
          <cell r="R11">
            <v>3.657</v>
          </cell>
          <cell r="S11">
            <v>2.577</v>
          </cell>
          <cell r="T11">
            <v>2.94</v>
          </cell>
          <cell r="U11">
            <v>9.6266999999999996</v>
          </cell>
          <cell r="V11">
            <v>2.3161450000000001</v>
          </cell>
          <cell r="W11">
            <v>8.1861250000000005</v>
          </cell>
          <cell r="X11">
            <v>6.98</v>
          </cell>
          <cell r="Y11">
            <v>3.1181049999999999</v>
          </cell>
          <cell r="Z11">
            <v>3.8163909999999999</v>
          </cell>
          <cell r="AA11">
            <v>22.055164999999999</v>
          </cell>
          <cell r="AB11">
            <v>11.560765</v>
          </cell>
          <cell r="AC11">
            <v>13.5</v>
          </cell>
          <cell r="AD11">
            <v>7.4</v>
          </cell>
          <cell r="AE11">
            <v>6.6777830000000007</v>
          </cell>
          <cell r="AF11">
            <v>5.7411962733779536</v>
          </cell>
        </row>
        <row r="13">
          <cell r="A13" t="str">
            <v xml:space="preserve"> 2.  Purchases 2/</v>
          </cell>
          <cell r="L13">
            <v>3.3940000000000001</v>
          </cell>
          <cell r="M13">
            <v>6.7720000000000002</v>
          </cell>
          <cell r="N13">
            <v>7.3940000000000001</v>
          </cell>
          <cell r="O13">
            <v>12.619</v>
          </cell>
          <cell r="P13">
            <v>7.2910000000000004</v>
          </cell>
          <cell r="Q13">
            <v>4</v>
          </cell>
          <cell r="R13">
            <v>3.82</v>
          </cell>
          <cell r="S13">
            <v>3.2989999999999999</v>
          </cell>
          <cell r="T13">
            <v>2.6686450000000002</v>
          </cell>
          <cell r="U13">
            <v>3.477658125</v>
          </cell>
          <cell r="V13">
            <v>4.2699868749999998</v>
          </cell>
          <cell r="W13">
            <v>7.3864799999999997</v>
          </cell>
          <cell r="X13">
            <v>4.7911192380000003</v>
          </cell>
          <cell r="Y13">
            <v>5.0422403720000002</v>
          </cell>
          <cell r="Z13">
            <v>4.9794710000000002</v>
          </cell>
          <cell r="AA13">
            <v>16.96791954</v>
          </cell>
          <cell r="AB13">
            <v>5.2709602000000002</v>
          </cell>
          <cell r="AC13">
            <v>5.2709602000000002</v>
          </cell>
          <cell r="AD13">
            <v>5.2709602000000002</v>
          </cell>
        </row>
        <row r="14">
          <cell r="A14" t="str">
            <v xml:space="preserve">     of which:</v>
          </cell>
        </row>
        <row r="15">
          <cell r="A15" t="str">
            <v xml:space="preserve">       Stand-by/Credit tranche 3/ 4/</v>
          </cell>
          <cell r="R15">
            <v>3.0021464999999998</v>
          </cell>
          <cell r="S15">
            <v>1.8744924999999999</v>
          </cell>
          <cell r="T15">
            <v>1.713165</v>
          </cell>
          <cell r="U15">
            <v>1.4712499999999999</v>
          </cell>
          <cell r="V15">
            <v>1.2364299999999999</v>
          </cell>
          <cell r="W15">
            <v>2.5527150000000001</v>
          </cell>
          <cell r="X15">
            <v>3.3196340000000002</v>
          </cell>
          <cell r="Y15">
            <v>1.0509200000000001</v>
          </cell>
          <cell r="Z15">
            <v>1.8293060000000001</v>
          </cell>
          <cell r="AA15">
            <v>14.404112000000001</v>
          </cell>
          <cell r="AB15">
            <v>2.4710549999999998</v>
          </cell>
          <cell r="AC15">
            <v>2.4710549999999998</v>
          </cell>
          <cell r="AD15">
            <v>2.4710549999999998</v>
          </cell>
        </row>
        <row r="16">
          <cell r="A16" t="str">
            <v xml:space="preserve">       Extended fund facility 4/</v>
          </cell>
          <cell r="R16">
            <v>0.25</v>
          </cell>
          <cell r="S16">
            <v>0.24254999999999999</v>
          </cell>
          <cell r="T16">
            <v>0.22500000000000001</v>
          </cell>
          <cell r="U16">
            <v>1.1982731250000001</v>
          </cell>
          <cell r="V16">
            <v>2.9658968749999999</v>
          </cell>
          <cell r="W16">
            <v>1.873505</v>
          </cell>
          <cell r="X16">
            <v>0.91440573800000002</v>
          </cell>
          <cell r="Y16">
            <v>1.8512353720000001</v>
          </cell>
          <cell r="Z16">
            <v>0.90031499999999998</v>
          </cell>
          <cell r="AA16">
            <v>1.9431560000000001</v>
          </cell>
          <cell r="AB16">
            <v>2.6252852</v>
          </cell>
          <cell r="AC16">
            <v>2.6252852</v>
          </cell>
          <cell r="AD16">
            <v>2.6252852</v>
          </cell>
        </row>
        <row r="17">
          <cell r="A17" t="str">
            <v xml:space="preserve">       Total Purchases</v>
          </cell>
          <cell r="B17">
            <v>0.94899999999999995</v>
          </cell>
          <cell r="C17">
            <v>0.38</v>
          </cell>
          <cell r="D17">
            <v>0.64970000000000006</v>
          </cell>
          <cell r="E17">
            <v>0.34</v>
          </cell>
          <cell r="F17">
            <v>3.09</v>
          </cell>
          <cell r="G17">
            <v>3.9</v>
          </cell>
          <cell r="H17">
            <v>6</v>
          </cell>
          <cell r="I17">
            <v>3.3</v>
          </cell>
          <cell r="J17">
            <v>1.2</v>
          </cell>
          <cell r="K17">
            <v>1.7</v>
          </cell>
          <cell r="L17">
            <v>3.4</v>
          </cell>
          <cell r="M17">
            <v>6.8</v>
          </cell>
          <cell r="N17">
            <v>7.4</v>
          </cell>
          <cell r="O17">
            <v>12.6</v>
          </cell>
          <cell r="P17">
            <v>7.3</v>
          </cell>
          <cell r="Q17">
            <v>4</v>
          </cell>
          <cell r="R17">
            <v>3.8</v>
          </cell>
          <cell r="S17">
            <v>3.3</v>
          </cell>
          <cell r="T17">
            <v>2.7</v>
          </cell>
          <cell r="U17">
            <v>3.5</v>
          </cell>
          <cell r="V17">
            <v>4.3</v>
          </cell>
          <cell r="W17">
            <v>7.4</v>
          </cell>
          <cell r="X17">
            <v>4.8</v>
          </cell>
          <cell r="Y17">
            <v>5</v>
          </cell>
          <cell r="Z17">
            <v>5</v>
          </cell>
          <cell r="AA17">
            <v>17</v>
          </cell>
          <cell r="AB17">
            <v>5.3</v>
          </cell>
          <cell r="AC17">
            <v>7.1</v>
          </cell>
          <cell r="AD17">
            <v>5.9</v>
          </cell>
        </row>
        <row r="18">
          <cell r="A18" t="str">
            <v>2.  Purchases under arrangements</v>
          </cell>
          <cell r="B18">
            <v>0.94599999999999995</v>
          </cell>
          <cell r="C18">
            <v>0.29580000000000001</v>
          </cell>
          <cell r="D18">
            <v>0.33950000000000008</v>
          </cell>
          <cell r="E18">
            <v>0.22600000000000003</v>
          </cell>
          <cell r="F18">
            <v>1.2669999999999999</v>
          </cell>
          <cell r="G18">
            <v>0.61329999999999973</v>
          </cell>
          <cell r="H18">
            <v>1.5490000000000004</v>
          </cell>
          <cell r="I18">
            <v>3.0589999999999997</v>
          </cell>
          <cell r="J18">
            <v>0.58599999999999997</v>
          </cell>
          <cell r="K18">
            <v>1.0899999999999999</v>
          </cell>
          <cell r="L18">
            <v>2.42</v>
          </cell>
          <cell r="M18">
            <v>5.5569999999999995</v>
          </cell>
          <cell r="N18">
            <v>4.7730000000000006</v>
          </cell>
          <cell r="O18">
            <v>9.7620000000000005</v>
          </cell>
          <cell r="P18">
            <v>6.484</v>
          </cell>
          <cell r="Q18">
            <v>3.0709999999999997</v>
          </cell>
          <cell r="R18">
            <v>3.2324799999999998</v>
          </cell>
          <cell r="S18">
            <v>2.1182349999999999</v>
          </cell>
          <cell r="T18">
            <v>1.9695200000000002</v>
          </cell>
          <cell r="U18">
            <v>2.6554899999999999</v>
          </cell>
          <cell r="V18">
            <v>4.2323399999999998</v>
          </cell>
          <cell r="W18">
            <v>4.4397400000000005</v>
          </cell>
          <cell r="X18">
            <v>4.2429199999999998</v>
          </cell>
          <cell r="Y18">
            <v>2.859915</v>
          </cell>
          <cell r="Z18">
            <v>2.7501500000000001</v>
          </cell>
          <cell r="AA18">
            <v>16.379349999999999</v>
          </cell>
          <cell r="AB18">
            <v>5.1253799999999998</v>
          </cell>
          <cell r="AC18">
            <v>6.8</v>
          </cell>
          <cell r="AD18">
            <v>5.4</v>
          </cell>
          <cell r="AE18">
            <v>4.4230433333333332</v>
          </cell>
          <cell r="AF18">
            <v>3.8900713286264441</v>
          </cell>
        </row>
        <row r="20">
          <cell r="A20" t="str">
            <v>3.  Other purchases</v>
          </cell>
        </row>
        <row r="21">
          <cell r="A21" t="str">
            <v xml:space="preserve">       CCFF</v>
          </cell>
          <cell r="B21">
            <v>3.0000000000000001E-3</v>
          </cell>
          <cell r="C21">
            <v>8.4200000000000011E-2</v>
          </cell>
          <cell r="D21">
            <v>0.31019999999999998</v>
          </cell>
          <cell r="E21">
            <v>0.114</v>
          </cell>
          <cell r="F21">
            <v>0.107</v>
          </cell>
          <cell r="G21">
            <v>0.2437</v>
          </cell>
          <cell r="H21">
            <v>2.3079999999999998</v>
          </cell>
          <cell r="I21">
            <v>0.24099999999999999</v>
          </cell>
          <cell r="J21">
            <v>0.61399999999999999</v>
          </cell>
          <cell r="K21">
            <v>0.61</v>
          </cell>
          <cell r="L21">
            <v>0.98</v>
          </cell>
          <cell r="M21">
            <v>1.2430000000000001</v>
          </cell>
          <cell r="N21">
            <v>2.6269999999999998</v>
          </cell>
          <cell r="O21">
            <v>2.8380000000000001</v>
          </cell>
          <cell r="P21">
            <v>0.81599999999999995</v>
          </cell>
          <cell r="Q21">
            <v>0.92900000000000005</v>
          </cell>
          <cell r="R21">
            <v>0.56752000000000002</v>
          </cell>
          <cell r="S21">
            <v>1.181765</v>
          </cell>
          <cell r="T21">
            <v>0.73048000000000002</v>
          </cell>
          <cell r="U21">
            <v>0.84450999999999998</v>
          </cell>
          <cell r="V21">
            <v>6.7659999999999998E-2</v>
          </cell>
          <cell r="W21">
            <v>2.9602599999999999</v>
          </cell>
          <cell r="X21">
            <v>0.55708000000000002</v>
          </cell>
          <cell r="Y21">
            <v>0.70952999999999999</v>
          </cell>
          <cell r="Z21">
            <v>0.30802000000000002</v>
          </cell>
          <cell r="AA21">
            <v>8.9250000000000006E-3</v>
          </cell>
          <cell r="AB21">
            <v>0.17462</v>
          </cell>
          <cell r="AC21">
            <v>0.3</v>
          </cell>
          <cell r="AD21">
            <v>0.5</v>
          </cell>
          <cell r="AE21">
            <v>0.75328083333333351</v>
          </cell>
          <cell r="AF21">
            <v>0.78196946468177164</v>
          </cell>
        </row>
        <row r="22">
          <cell r="A22" t="str">
            <v xml:space="preserve">       Oil facility</v>
          </cell>
          <cell r="B22" t="str">
            <v xml:space="preserve">--  </v>
          </cell>
          <cell r="C22" t="str">
            <v xml:space="preserve">--  </v>
          </cell>
          <cell r="D22" t="str">
            <v xml:space="preserve">--  </v>
          </cell>
          <cell r="E22" t="str">
            <v xml:space="preserve">--  </v>
          </cell>
          <cell r="F22">
            <v>1.716</v>
          </cell>
          <cell r="G22">
            <v>3.0430000000000001</v>
          </cell>
          <cell r="H22">
            <v>2.1429999999999998</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cell r="AA22" t="str">
            <v xml:space="preserve">--  </v>
          </cell>
          <cell r="AB22" t="str">
            <v xml:space="preserve">--  </v>
          </cell>
          <cell r="AC22" t="str">
            <v xml:space="preserve"> ...</v>
          </cell>
          <cell r="AD22" t="str">
            <v xml:space="preserve"> ...</v>
          </cell>
          <cell r="AE22">
            <v>0</v>
          </cell>
          <cell r="AF22">
            <v>0</v>
          </cell>
        </row>
        <row r="23">
          <cell r="A23" t="str">
            <v xml:space="preserve">       STF</v>
          </cell>
          <cell r="B23" t="str">
            <v xml:space="preserve">--  </v>
          </cell>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cell r="U23" t="str">
            <v xml:space="preserve">--  </v>
          </cell>
          <cell r="V23" t="str">
            <v xml:space="preserve">--  </v>
          </cell>
          <cell r="W23" t="str">
            <v xml:space="preserve">--  </v>
          </cell>
          <cell r="X23" t="str">
            <v xml:space="preserve">--  </v>
          </cell>
          <cell r="Y23">
            <v>1.430555</v>
          </cell>
          <cell r="Z23">
            <v>1.9418299999999999</v>
          </cell>
          <cell r="AA23">
            <v>0.61172499999999996</v>
          </cell>
          <cell r="AB23" t="str">
            <v xml:space="preserve">--  </v>
          </cell>
          <cell r="AC23" t="str">
            <v xml:space="preserve"> ...</v>
          </cell>
          <cell r="AD23" t="str">
            <v xml:space="preserve"> ...</v>
          </cell>
          <cell r="AE23">
            <v>0.33200916666666663</v>
          </cell>
          <cell r="AF23">
            <v>0.66528447719355133</v>
          </cell>
        </row>
        <row r="25">
          <cell r="A25" t="str">
            <v>4.   Demand for GRA resources (1 + 3)</v>
          </cell>
          <cell r="B25">
            <v>0.42299999999999999</v>
          </cell>
          <cell r="C25">
            <v>0.53220000000000001</v>
          </cell>
          <cell r="D25">
            <v>0.76519999999999999</v>
          </cell>
          <cell r="E25">
            <v>0.46499999999999997</v>
          </cell>
          <cell r="F25">
            <v>3.2050000000000001</v>
          </cell>
          <cell r="G25">
            <v>4.5227000000000004</v>
          </cell>
          <cell r="H25">
            <v>5.359</v>
          </cell>
          <cell r="I25">
            <v>5.4609999999999994</v>
          </cell>
          <cell r="J25">
            <v>2.528</v>
          </cell>
          <cell r="K25">
            <v>2.7769999999999997</v>
          </cell>
          <cell r="L25">
            <v>7.9890000000000008</v>
          </cell>
          <cell r="M25">
            <v>16.486999999999998</v>
          </cell>
          <cell r="N25">
            <v>9.157</v>
          </cell>
          <cell r="O25">
            <v>14.155999999999999</v>
          </cell>
          <cell r="P25">
            <v>4.9290000000000003</v>
          </cell>
          <cell r="Q25">
            <v>4.2290000000000001</v>
          </cell>
          <cell r="R25">
            <v>4.2245200000000001</v>
          </cell>
          <cell r="S25">
            <v>3.7587649999999999</v>
          </cell>
          <cell r="T25">
            <v>3.67048</v>
          </cell>
          <cell r="U25">
            <v>10.471209999999999</v>
          </cell>
          <cell r="V25">
            <v>2.3838050000000002</v>
          </cell>
          <cell r="W25">
            <v>11.146385</v>
          </cell>
          <cell r="X25">
            <v>7.5370800000000004</v>
          </cell>
          <cell r="Y25">
            <v>5.2581899999999999</v>
          </cell>
          <cell r="Z25">
            <v>6.0662409999999998</v>
          </cell>
          <cell r="AA25">
            <v>22.675815</v>
          </cell>
          <cell r="AB25">
            <v>11.735385000000001</v>
          </cell>
          <cell r="AC25">
            <v>13.8</v>
          </cell>
          <cell r="AD25">
            <v>7.9</v>
          </cell>
          <cell r="AE25">
            <v>7.7630730000000012</v>
          </cell>
          <cell r="AF25">
            <v>5.6639694299818482</v>
          </cell>
        </row>
        <row r="27">
          <cell r="B27" t="str">
            <v>1970</v>
          </cell>
          <cell r="C27" t="str">
            <v>1971</v>
          </cell>
          <cell r="D27" t="str">
            <v>1972</v>
          </cell>
          <cell r="E27" t="str">
            <v>1973</v>
          </cell>
          <cell r="F27" t="str">
            <v>1974</v>
          </cell>
          <cell r="G27" t="str">
            <v>1975</v>
          </cell>
          <cell r="H27" t="str">
            <v>1976</v>
          </cell>
          <cell r="I27" t="str">
            <v>1977</v>
          </cell>
          <cell r="J27" t="str">
            <v>1978</v>
          </cell>
          <cell r="K27" t="str">
            <v>1979</v>
          </cell>
          <cell r="L27" t="str">
            <v>1980</v>
          </cell>
          <cell r="M27" t="str">
            <v>1981</v>
          </cell>
          <cell r="N27" t="str">
            <v>1982</v>
          </cell>
          <cell r="O27" t="str">
            <v>1983</v>
          </cell>
          <cell r="P27" t="str">
            <v>1984</v>
          </cell>
          <cell r="Q27" t="str">
            <v>1985</v>
          </cell>
          <cell r="R27" t="str">
            <v>1986</v>
          </cell>
          <cell r="S27" t="str">
            <v>1987</v>
          </cell>
          <cell r="T27" t="str">
            <v>1988</v>
          </cell>
          <cell r="U27" t="str">
            <v>1989</v>
          </cell>
          <cell r="V27" t="str">
            <v>1990</v>
          </cell>
          <cell r="W27" t="str">
            <v>1991</v>
          </cell>
          <cell r="X27" t="str">
            <v>1992</v>
          </cell>
          <cell r="Y27" t="str">
            <v>1993</v>
          </cell>
          <cell r="Z27" t="str">
            <v>1994</v>
          </cell>
          <cell r="AA27" t="str">
            <v>1995</v>
          </cell>
          <cell r="AB27" t="str">
            <v>1996</v>
          </cell>
          <cell r="AC27" t="str">
            <v>1996</v>
          </cell>
          <cell r="AD27" t="str">
            <v>1996</v>
          </cell>
        </row>
        <row r="28">
          <cell r="B28">
            <v>28433000000</v>
          </cell>
          <cell r="C28">
            <v>28807800000</v>
          </cell>
          <cell r="D28">
            <v>29168600000</v>
          </cell>
          <cell r="E28">
            <v>29189400000</v>
          </cell>
          <cell r="F28">
            <v>29189400000</v>
          </cell>
          <cell r="G28">
            <v>29211400000</v>
          </cell>
          <cell r="H28">
            <v>29213300000</v>
          </cell>
          <cell r="I28">
            <v>29219100000</v>
          </cell>
          <cell r="J28">
            <v>39011200000</v>
          </cell>
          <cell r="K28">
            <v>39016500000</v>
          </cell>
          <cell r="L28">
            <v>59595500000</v>
          </cell>
          <cell r="M28">
            <v>60674000000</v>
          </cell>
          <cell r="N28">
            <v>61059800000</v>
          </cell>
          <cell r="O28">
            <v>88508900000</v>
          </cell>
          <cell r="P28">
            <v>89301800000</v>
          </cell>
          <cell r="Q28">
            <v>89305050000</v>
          </cell>
          <cell r="R28">
            <v>89987550000</v>
          </cell>
          <cell r="S28">
            <v>89987550000</v>
          </cell>
          <cell r="T28">
            <v>89987550000</v>
          </cell>
          <cell r="U28">
            <v>90132550000</v>
          </cell>
          <cell r="V28">
            <v>91102550000</v>
          </cell>
          <cell r="W28">
            <v>91152550000</v>
          </cell>
          <cell r="X28">
            <v>141404300000</v>
          </cell>
          <cell r="Y28">
            <v>144799700000</v>
          </cell>
          <cell r="Z28">
            <v>144937800000</v>
          </cell>
          <cell r="AA28">
            <v>145318800000</v>
          </cell>
          <cell r="AB28">
            <v>145318800000</v>
          </cell>
          <cell r="AC28">
            <v>145318800000</v>
          </cell>
          <cell r="AD28">
            <v>145318800000</v>
          </cell>
        </row>
        <row r="29">
          <cell r="A29" t="str">
            <v>5.   Quotas (end-of-period)</v>
          </cell>
          <cell r="B29">
            <v>28.433</v>
          </cell>
          <cell r="C29">
            <v>28.8078</v>
          </cell>
          <cell r="D29">
            <v>29.168600000000001</v>
          </cell>
          <cell r="E29">
            <v>29.189399999999999</v>
          </cell>
          <cell r="F29">
            <v>29.189399999999999</v>
          </cell>
          <cell r="G29">
            <v>29.211400000000001</v>
          </cell>
          <cell r="H29">
            <v>29.2133</v>
          </cell>
          <cell r="I29">
            <v>29.219100000000001</v>
          </cell>
          <cell r="J29">
            <v>39.011200000000002</v>
          </cell>
          <cell r="K29">
            <v>39.016500000000001</v>
          </cell>
          <cell r="L29">
            <v>59.595500000000001</v>
          </cell>
          <cell r="M29">
            <v>60.673999999999999</v>
          </cell>
          <cell r="N29">
            <v>61.059800000000003</v>
          </cell>
          <cell r="O29">
            <v>88.508899999999997</v>
          </cell>
          <cell r="P29">
            <v>89.3018</v>
          </cell>
          <cell r="Q29">
            <v>89.305049999999994</v>
          </cell>
          <cell r="R29">
            <v>89.987549999999999</v>
          </cell>
          <cell r="S29">
            <v>89.987549999999999</v>
          </cell>
          <cell r="T29">
            <v>89.987549999999999</v>
          </cell>
          <cell r="U29">
            <v>90.132549999999995</v>
          </cell>
          <cell r="V29">
            <v>91.102549999999994</v>
          </cell>
          <cell r="W29">
            <v>91.152550000000005</v>
          </cell>
          <cell r="X29">
            <v>141.40430000000001</v>
          </cell>
          <cell r="Y29">
            <v>144.7997</v>
          </cell>
          <cell r="Z29">
            <v>144.93780000000001</v>
          </cell>
          <cell r="AA29">
            <v>145.31880000000001</v>
          </cell>
          <cell r="AB29">
            <v>145.31880000000001</v>
          </cell>
          <cell r="AC29">
            <v>145.31880000000001</v>
          </cell>
          <cell r="AD29">
            <v>145.31880000000001</v>
          </cell>
        </row>
        <row r="31">
          <cell r="A31" t="str">
            <v>6.   Usable resources (end-of-period)</v>
          </cell>
        </row>
        <row r="32">
          <cell r="A32" t="str">
            <v xml:space="preserve">      a.  Total (usable currency &amp; SDRs)</v>
          </cell>
          <cell r="B32">
            <v>13.989999999999998</v>
          </cell>
          <cell r="C32">
            <v>9.59</v>
          </cell>
          <cell r="D32">
            <v>5.97</v>
          </cell>
          <cell r="E32">
            <v>10.47</v>
          </cell>
          <cell r="F32">
            <v>13.56</v>
          </cell>
          <cell r="G32">
            <v>9.6100000000000012</v>
          </cell>
          <cell r="H32">
            <v>6.3</v>
          </cell>
          <cell r="I32">
            <v>7.3</v>
          </cell>
          <cell r="J32">
            <v>10.9</v>
          </cell>
          <cell r="K32">
            <v>7.7</v>
          </cell>
          <cell r="L32">
            <v>20.8</v>
          </cell>
          <cell r="M32">
            <v>24.4</v>
          </cell>
          <cell r="N32">
            <v>17.399999999999999</v>
          </cell>
          <cell r="O32">
            <v>39.799999999999997</v>
          </cell>
          <cell r="P32">
            <v>41</v>
          </cell>
          <cell r="Q32">
            <v>38.5</v>
          </cell>
          <cell r="R32">
            <v>38.4</v>
          </cell>
          <cell r="S32">
            <v>40.700000000000003</v>
          </cell>
          <cell r="T32">
            <v>42.3</v>
          </cell>
          <cell r="U32">
            <v>41.1</v>
          </cell>
          <cell r="V32">
            <v>42</v>
          </cell>
          <cell r="W32">
            <v>37.200000000000003</v>
          </cell>
          <cell r="X32">
            <v>68.2</v>
          </cell>
          <cell r="Y32">
            <v>69.3</v>
          </cell>
          <cell r="Z32">
            <v>68.400000000000006</v>
          </cell>
          <cell r="AA32">
            <v>58</v>
          </cell>
          <cell r="AB32">
            <v>61.1</v>
          </cell>
          <cell r="AE32">
            <v>50.433333333333337</v>
          </cell>
          <cell r="AF32">
            <v>13.303747478424899</v>
          </cell>
        </row>
        <row r="33">
          <cell r="A33" t="str">
            <v xml:space="preserve">      b.  UAUR 1/</v>
          </cell>
          <cell r="J33">
            <v>5.3</v>
          </cell>
          <cell r="K33">
            <v>4</v>
          </cell>
          <cell r="L33">
            <v>12.8</v>
          </cell>
          <cell r="M33">
            <v>18</v>
          </cell>
          <cell r="N33">
            <v>13</v>
          </cell>
          <cell r="O33">
            <v>27.7</v>
          </cell>
          <cell r="P33">
            <v>30.6</v>
          </cell>
          <cell r="Q33">
            <v>28</v>
          </cell>
          <cell r="R33">
            <v>28.4</v>
          </cell>
          <cell r="S33">
            <v>30.1</v>
          </cell>
          <cell r="T33">
            <v>30.4</v>
          </cell>
          <cell r="U33">
            <v>26.7</v>
          </cell>
          <cell r="V33">
            <v>28.3</v>
          </cell>
          <cell r="W33">
            <v>23.2</v>
          </cell>
          <cell r="X33">
            <v>51</v>
          </cell>
          <cell r="Y33">
            <v>53.9</v>
          </cell>
          <cell r="Z33">
            <v>53.4</v>
          </cell>
          <cell r="AA33">
            <v>39.299999999999997</v>
          </cell>
          <cell r="AB33">
            <v>39.5</v>
          </cell>
          <cell r="AC33">
            <v>42.051097647304907</v>
          </cell>
          <cell r="AD33">
            <v>38.034696282769389</v>
          </cell>
          <cell r="AE33">
            <v>36.016666666666666</v>
          </cell>
          <cell r="AF33">
            <v>11.155335725629909</v>
          </cell>
        </row>
        <row r="35">
          <cell r="A35" t="str">
            <v>7.   Imports of goods and services</v>
          </cell>
        </row>
        <row r="36">
          <cell r="A36" t="str">
            <v xml:space="preserve">       a.  World</v>
          </cell>
          <cell r="B36">
            <v>385.62161254882812</v>
          </cell>
          <cell r="C36">
            <v>427.98062968642506</v>
          </cell>
          <cell r="D36">
            <v>464.04278071600328</v>
          </cell>
          <cell r="E36">
            <v>576.51463809132611</v>
          </cell>
          <cell r="F36">
            <v>815.21087973320675</v>
          </cell>
          <cell r="G36">
            <v>862.9855827636618</v>
          </cell>
          <cell r="H36">
            <v>1021.6003255140664</v>
          </cell>
          <cell r="I36">
            <v>1157.293205998345</v>
          </cell>
          <cell r="J36">
            <v>1251.2460531898962</v>
          </cell>
          <cell r="K36">
            <v>1523.7461716028927</v>
          </cell>
          <cell r="L36">
            <v>1830.9485557075652</v>
          </cell>
          <cell r="M36">
            <v>2041.9422825885283</v>
          </cell>
          <cell r="N36">
            <v>2072.7499256963315</v>
          </cell>
          <cell r="O36">
            <v>2069.426605253157</v>
          </cell>
          <cell r="P36">
            <v>2267.9920922256101</v>
          </cell>
          <cell r="Q36">
            <v>2306.2098310498773</v>
          </cell>
          <cell r="R36">
            <v>2193.5754175991046</v>
          </cell>
          <cell r="S36">
            <v>2344.1980631888055</v>
          </cell>
          <cell r="T36">
            <v>2563.6093502952936</v>
          </cell>
          <cell r="U36">
            <v>2911.1389064937598</v>
          </cell>
          <cell r="V36">
            <v>3156.5018768422992</v>
          </cell>
          <cell r="W36">
            <v>3209.2003180966735</v>
          </cell>
          <cell r="X36">
            <v>3333.3275534889917</v>
          </cell>
          <cell r="Y36">
            <v>3337.9249026235675</v>
          </cell>
          <cell r="Z36">
            <v>3619.1576739263269</v>
          </cell>
          <cell r="AA36">
            <v>4045.3284005232367</v>
          </cell>
          <cell r="AB36">
            <v>4451.2623348183542</v>
          </cell>
          <cell r="AC36">
            <v>4613.6397264548896</v>
          </cell>
          <cell r="AD36">
            <v>4944.8097586303375</v>
          </cell>
          <cell r="AE36">
            <v>3122.6195524121904</v>
          </cell>
          <cell r="AF36">
            <v>704.23628436000365</v>
          </cell>
        </row>
        <row r="37">
          <cell r="B37">
            <v>-385.62161254882812</v>
          </cell>
          <cell r="C37">
            <v>-429.25601196289062</v>
          </cell>
          <cell r="D37">
            <v>-503.81588745117187</v>
          </cell>
          <cell r="E37">
            <v>-687.2803955078125</v>
          </cell>
          <cell r="F37">
            <v>-980.40521240234375</v>
          </cell>
          <cell r="G37">
            <v>-1047.7939453125</v>
          </cell>
          <cell r="H37">
            <v>-1179.4580078125</v>
          </cell>
          <cell r="I37">
            <v>-1351.1629638671875</v>
          </cell>
          <cell r="J37">
            <v>-1566.56005859375</v>
          </cell>
          <cell r="K37">
            <v>-1968.6800537109375</v>
          </cell>
          <cell r="L37">
            <v>-2383.89501953125</v>
          </cell>
          <cell r="M37">
            <v>-2407.449951171875</v>
          </cell>
          <cell r="N37">
            <v>-2288.31591796875</v>
          </cell>
          <cell r="O37">
            <v>-2212.217041015625</v>
          </cell>
          <cell r="P37">
            <v>-2324.69189453125</v>
          </cell>
          <cell r="Q37">
            <v>-2340.802978515625</v>
          </cell>
          <cell r="R37">
            <v>-2573.06396484375</v>
          </cell>
          <cell r="S37">
            <v>-3031.048095703125</v>
          </cell>
          <cell r="T37">
            <v>-3445.490966796875</v>
          </cell>
          <cell r="U37">
            <v>-3732.080078125</v>
          </cell>
          <cell r="V37">
            <v>-4283.373046875</v>
          </cell>
          <cell r="W37">
            <v>-4390.18603515625</v>
          </cell>
          <cell r="X37">
            <v>-4693.3251953125</v>
          </cell>
          <cell r="Y37">
            <v>-4659.7431640625</v>
          </cell>
          <cell r="Z37">
            <v>-5182.6337890625</v>
          </cell>
          <cell r="AA37">
            <v>-6136.76318359375</v>
          </cell>
          <cell r="AB37">
            <v>-6463.23291015625</v>
          </cell>
          <cell r="AC37">
            <v>-6699.0048828125</v>
          </cell>
          <cell r="AD37">
            <v>-7179.86376953125</v>
          </cell>
        </row>
        <row r="38">
          <cell r="A38" t="str">
            <v xml:space="preserve">       b.  Non-oil LDCs</v>
          </cell>
          <cell r="B38">
            <v>76.412261962890625</v>
          </cell>
          <cell r="C38">
            <v>87.088415060716727</v>
          </cell>
          <cell r="D38">
            <v>89.468685757674564</v>
          </cell>
          <cell r="E38">
            <v>113.10058208737985</v>
          </cell>
          <cell r="F38">
            <v>177.72317527416249</v>
          </cell>
          <cell r="G38">
            <v>207.68233020689627</v>
          </cell>
          <cell r="H38">
            <v>243.27702818494103</v>
          </cell>
          <cell r="I38">
            <v>286.66258021643904</v>
          </cell>
          <cell r="J38">
            <v>310.92995348068092</v>
          </cell>
          <cell r="K38">
            <v>372.84310166680774</v>
          </cell>
          <cell r="L38">
            <v>472.48411398329489</v>
          </cell>
          <cell r="M38">
            <v>584.37843743373617</v>
          </cell>
          <cell r="N38">
            <v>589.17534869650126</v>
          </cell>
          <cell r="O38">
            <v>561.41095924199021</v>
          </cell>
          <cell r="P38">
            <v>586.17961604420736</v>
          </cell>
          <cell r="Q38">
            <v>563.91932294873777</v>
          </cell>
          <cell r="R38">
            <v>479.4282905077792</v>
          </cell>
          <cell r="S38">
            <v>500.47940684213074</v>
          </cell>
          <cell r="T38">
            <v>562.1544520060221</v>
          </cell>
          <cell r="U38">
            <v>657.21413646584926</v>
          </cell>
          <cell r="V38">
            <v>705.72769738508657</v>
          </cell>
          <cell r="W38">
            <v>783.14619454724038</v>
          </cell>
          <cell r="X38">
            <v>852.07098180597484</v>
          </cell>
          <cell r="Y38">
            <v>933.10030961788152</v>
          </cell>
          <cell r="Z38">
            <v>1010.9385058866533</v>
          </cell>
          <cell r="AA38">
            <v>1141.9011457389174</v>
          </cell>
          <cell r="AB38">
            <v>1289.5220291516014</v>
          </cell>
          <cell r="AC38">
            <v>1416.6680117940771</v>
          </cell>
          <cell r="AD38">
            <v>1545.3001920841944</v>
          </cell>
          <cell r="AE38">
            <v>789.9668727419895</v>
          </cell>
          <cell r="AF38">
            <v>261.91339610596879</v>
          </cell>
        </row>
        <row r="39">
          <cell r="B39">
            <v>-76.412261962890625</v>
          </cell>
          <cell r="C39">
            <v>-87.347938537597656</v>
          </cell>
          <cell r="D39">
            <v>-97.137046813964844</v>
          </cell>
          <cell r="E39">
            <v>-134.83059692382812</v>
          </cell>
          <cell r="F39">
            <v>-213.73699951171875</v>
          </cell>
          <cell r="G39">
            <v>-252.15750122070312</v>
          </cell>
          <cell r="H39">
            <v>-280.86819458007813</v>
          </cell>
          <cell r="I39">
            <v>-334.68429565429687</v>
          </cell>
          <cell r="J39">
            <v>-389.2843017578125</v>
          </cell>
          <cell r="K39">
            <v>-481.71328735351562</v>
          </cell>
          <cell r="L39">
            <v>-615.17431640625</v>
          </cell>
          <cell r="M39">
            <v>-688.982177734375</v>
          </cell>
          <cell r="N39">
            <v>-650.4495849609375</v>
          </cell>
          <cell r="O39">
            <v>-600.1483154296875</v>
          </cell>
          <cell r="P39">
            <v>-600.8341064453125</v>
          </cell>
          <cell r="Q39">
            <v>-572.37811279296875</v>
          </cell>
          <cell r="R39">
            <v>-562.369384765625</v>
          </cell>
          <cell r="S39">
            <v>-647.119873046875</v>
          </cell>
          <cell r="T39">
            <v>-755.53558349609375</v>
          </cell>
          <cell r="U39">
            <v>-842.54852294921875</v>
          </cell>
          <cell r="V39">
            <v>-957.6724853515625</v>
          </cell>
          <cell r="W39">
            <v>-1071.343994140625</v>
          </cell>
          <cell r="X39">
            <v>-1199.7159423828125</v>
          </cell>
          <cell r="Y39">
            <v>-1302.6080322265625</v>
          </cell>
          <cell r="Z39">
            <v>-1447.6639404296875</v>
          </cell>
          <cell r="AA39">
            <v>-1732.2640380859375</v>
          </cell>
          <cell r="AB39">
            <v>-1872.385986328125</v>
          </cell>
          <cell r="AC39">
            <v>-2057.001953125</v>
          </cell>
          <cell r="AD39">
            <v>-2243.77587890625</v>
          </cell>
        </row>
        <row r="41">
          <cell r="A41" t="str">
            <v>8.  Current Account of non-oil LDCs</v>
          </cell>
          <cell r="B41">
            <v>-11.050419807434082</v>
          </cell>
          <cell r="C41">
            <v>-11.951663933446104</v>
          </cell>
          <cell r="D41">
            <v>-6.1328919842494614</v>
          </cell>
          <cell r="E41">
            <v>0.23120750354992345</v>
          </cell>
          <cell r="F41">
            <v>35.327321269955775</v>
          </cell>
          <cell r="G41">
            <v>1.4277280754004837</v>
          </cell>
          <cell r="H41">
            <v>10.991676373388078</v>
          </cell>
          <cell r="I41">
            <v>2.077617424064031</v>
          </cell>
          <cell r="J41">
            <v>-23.946117669248732</v>
          </cell>
          <cell r="K41">
            <v>11.715797447936822</v>
          </cell>
          <cell r="L41">
            <v>27.973218996953303</v>
          </cell>
          <cell r="M41">
            <v>-34.577956130890847</v>
          </cell>
          <cell r="N41">
            <v>-74.167977208676533</v>
          </cell>
          <cell r="O41">
            <v>-55.468485219329182</v>
          </cell>
          <cell r="P41">
            <v>-33.813346304544588</v>
          </cell>
          <cell r="Q41">
            <v>-25.572413176738571</v>
          </cell>
          <cell r="R41">
            <v>-38.966930939006886</v>
          </cell>
          <cell r="S41">
            <v>-2.9684910918056553</v>
          </cell>
          <cell r="T41">
            <v>-16.282068831580023</v>
          </cell>
          <cell r="U41">
            <v>-8.7520745168796008</v>
          </cell>
          <cell r="V41">
            <v>-3.8244884156442867</v>
          </cell>
          <cell r="W41">
            <v>-60.687132049025145</v>
          </cell>
          <cell r="X41">
            <v>-45.339923013340346</v>
          </cell>
          <cell r="Y41">
            <v>-70.148358713931543</v>
          </cell>
          <cell r="Z41">
            <v>-51.511945671209411</v>
          </cell>
          <cell r="AA41">
            <v>-58.671261027366931</v>
          </cell>
          <cell r="AB41">
            <v>-70.671144595816116</v>
          </cell>
          <cell r="AC41">
            <v>-76.718044018285667</v>
          </cell>
          <cell r="AD41">
            <v>-85.389875511820989</v>
          </cell>
        </row>
        <row r="42">
          <cell r="B42">
            <v>-11.050419807434082</v>
          </cell>
          <cell r="C42">
            <v>-11.987279891967773</v>
          </cell>
          <cell r="D42">
            <v>-6.6585421562194824</v>
          </cell>
          <cell r="E42">
            <v>0.27562940120697021</v>
          </cell>
          <cell r="F42">
            <v>42.486049652099609</v>
          </cell>
          <cell r="G42">
            <v>1.7334760427474976</v>
          </cell>
          <cell r="H42">
            <v>12.690110206604004</v>
          </cell>
          <cell r="I42">
            <v>2.4256598949432373</v>
          </cell>
          <cell r="J42">
            <v>-29.980539321899414</v>
          </cell>
          <cell r="K42">
            <v>15.136810302734375</v>
          </cell>
          <cell r="L42">
            <v>36.421131134033203</v>
          </cell>
          <cell r="M42">
            <v>-40.767410278320313</v>
          </cell>
          <cell r="N42">
            <v>-81.881446838378906</v>
          </cell>
          <cell r="O42">
            <v>-59.295810699462891</v>
          </cell>
          <cell r="P42">
            <v>-34.658679962158203</v>
          </cell>
          <cell r="Q42">
            <v>-25.955999374389648</v>
          </cell>
          <cell r="R42">
            <v>-45.708209991455078</v>
          </cell>
          <cell r="S42">
            <v>-3.8382589817047119</v>
          </cell>
          <cell r="T42">
            <v>-21.883100509643555</v>
          </cell>
          <cell r="U42">
            <v>-11.220159530639648</v>
          </cell>
          <cell r="V42">
            <v>-5.1898307800292969</v>
          </cell>
          <cell r="W42">
            <v>-83.019996643066406</v>
          </cell>
          <cell r="X42">
            <v>-63.838611602783203</v>
          </cell>
          <cell r="Y42">
            <v>-97.927108764648437</v>
          </cell>
          <cell r="Z42">
            <v>-73.765106201171875</v>
          </cell>
          <cell r="AA42">
            <v>-89.004302978515625</v>
          </cell>
          <cell r="AB42">
            <v>-102.614501953125</v>
          </cell>
          <cell r="AC42">
            <v>-111.39459991455078</v>
          </cell>
          <cell r="AD42">
            <v>-123.98609924316406</v>
          </cell>
        </row>
        <row r="43">
          <cell r="B43">
            <v>1</v>
          </cell>
          <cell r="C43">
            <v>1.00298</v>
          </cell>
          <cell r="D43">
            <v>1.08571</v>
          </cell>
          <cell r="E43">
            <v>1.1921299999999999</v>
          </cell>
          <cell r="F43">
            <v>1.2026399999999999</v>
          </cell>
          <cell r="G43">
            <v>1.2141500000000001</v>
          </cell>
          <cell r="H43">
            <v>1.15452</v>
          </cell>
          <cell r="I43">
            <v>1.1675199999999999</v>
          </cell>
          <cell r="J43">
            <v>1.252</v>
          </cell>
          <cell r="K43">
            <v>1.292</v>
          </cell>
          <cell r="L43">
            <v>1.302</v>
          </cell>
          <cell r="M43">
            <v>1.179</v>
          </cell>
          <cell r="N43">
            <v>1.1040000000000001</v>
          </cell>
          <cell r="O43">
            <v>1.069</v>
          </cell>
          <cell r="P43">
            <v>1.0249999999999999</v>
          </cell>
          <cell r="Q43">
            <v>1.0149999999999999</v>
          </cell>
          <cell r="R43">
            <v>1.173</v>
          </cell>
          <cell r="S43">
            <v>1.2929999999999999</v>
          </cell>
          <cell r="T43">
            <v>1.3440000000000001</v>
          </cell>
          <cell r="U43">
            <v>1.282</v>
          </cell>
          <cell r="V43">
            <v>1.357</v>
          </cell>
          <cell r="W43">
            <v>1.3680000000000001</v>
          </cell>
          <cell r="X43">
            <v>1.4079999999999999</v>
          </cell>
          <cell r="Y43">
            <v>1.3959999999999999</v>
          </cell>
          <cell r="Z43">
            <v>1.4319999999999999</v>
          </cell>
          <cell r="AA43">
            <v>1.5169999999999999</v>
          </cell>
          <cell r="AB43">
            <v>1.452</v>
          </cell>
          <cell r="AC43">
            <v>1.452</v>
          </cell>
          <cell r="AD43">
            <v>1.452</v>
          </cell>
        </row>
        <row r="45">
          <cell r="A45" t="str">
            <v>8.  Liquid liabilities (end-of-period)</v>
          </cell>
          <cell r="B45">
            <v>7.7</v>
          </cell>
          <cell r="C45">
            <v>6.35</v>
          </cell>
          <cell r="D45">
            <v>6.32</v>
          </cell>
          <cell r="E45">
            <v>6.17</v>
          </cell>
          <cell r="F45">
            <v>8.84</v>
          </cell>
          <cell r="G45">
            <v>12.62</v>
          </cell>
          <cell r="H45">
            <v>17.739999999999998</v>
          </cell>
          <cell r="I45">
            <v>18.100000000000001</v>
          </cell>
          <cell r="J45">
            <v>14.9</v>
          </cell>
          <cell r="K45">
            <v>11.8</v>
          </cell>
          <cell r="L45">
            <v>16.8</v>
          </cell>
          <cell r="M45">
            <v>21.5</v>
          </cell>
          <cell r="N45">
            <v>25.9</v>
          </cell>
          <cell r="O45">
            <v>40.299999999999997</v>
          </cell>
          <cell r="P45">
            <v>42.8</v>
          </cell>
          <cell r="Q45">
            <v>41.7</v>
          </cell>
          <cell r="R45">
            <v>38.299999999999997</v>
          </cell>
          <cell r="S45">
            <v>33</v>
          </cell>
          <cell r="T45">
            <v>28.2</v>
          </cell>
          <cell r="U45">
            <v>25.5</v>
          </cell>
          <cell r="V45">
            <v>23.8</v>
          </cell>
          <cell r="W45">
            <v>25.9</v>
          </cell>
          <cell r="X45">
            <v>33.9</v>
          </cell>
          <cell r="Y45">
            <v>32.799999999999997</v>
          </cell>
          <cell r="Z45">
            <v>31.7</v>
          </cell>
          <cell r="AA45">
            <v>36.700000000000003</v>
          </cell>
          <cell r="AB45">
            <v>38</v>
          </cell>
          <cell r="AC45">
            <v>38.411546000000001</v>
          </cell>
          <cell r="AD45">
            <v>39.95722</v>
          </cell>
          <cell r="AE45">
            <v>32.458333333333336</v>
          </cell>
          <cell r="AF45">
            <v>5.6875395436520586</v>
          </cell>
        </row>
        <row r="47">
          <cell r="B47">
            <v>1970</v>
          </cell>
          <cell r="C47">
            <v>1971</v>
          </cell>
          <cell r="D47">
            <v>1972</v>
          </cell>
          <cell r="E47">
            <v>1973</v>
          </cell>
          <cell r="F47">
            <v>1974</v>
          </cell>
          <cell r="G47">
            <v>1975</v>
          </cell>
          <cell r="H47">
            <v>1976</v>
          </cell>
          <cell r="I47">
            <v>1977</v>
          </cell>
          <cell r="J47">
            <v>1978</v>
          </cell>
          <cell r="K47">
            <v>1979</v>
          </cell>
          <cell r="L47" t="str">
            <v>1980</v>
          </cell>
          <cell r="M47" t="str">
            <v>1981</v>
          </cell>
          <cell r="N47" t="str">
            <v>1982</v>
          </cell>
          <cell r="O47" t="str">
            <v>1983</v>
          </cell>
          <cell r="P47" t="str">
            <v>1984</v>
          </cell>
          <cell r="Q47" t="str">
            <v>1985</v>
          </cell>
          <cell r="R47" t="str">
            <v>1986</v>
          </cell>
          <cell r="S47" t="str">
            <v>1987</v>
          </cell>
          <cell r="T47" t="str">
            <v>1988</v>
          </cell>
          <cell r="U47" t="str">
            <v>1989</v>
          </cell>
          <cell r="V47" t="str">
            <v>1990</v>
          </cell>
          <cell r="W47" t="str">
            <v>1991</v>
          </cell>
          <cell r="X47">
            <v>1992</v>
          </cell>
          <cell r="Y47">
            <v>1993</v>
          </cell>
          <cell r="Z47">
            <v>1994</v>
          </cell>
          <cell r="AA47">
            <v>1995</v>
          </cell>
          <cell r="AB47" t="str">
            <v>1996</v>
          </cell>
          <cell r="AC47">
            <v>1997</v>
          </cell>
          <cell r="AD47">
            <v>1998</v>
          </cell>
        </row>
        <row r="48">
          <cell r="A48" t="str">
            <v>Supply ratios:</v>
          </cell>
          <cell r="J48" t="str">
            <v>(In percent)</v>
          </cell>
        </row>
        <row r="49">
          <cell r="A49" t="str">
            <v xml:space="preserve">   Ratio of usable resources to:</v>
          </cell>
        </row>
        <row r="50">
          <cell r="A50" t="str">
            <v xml:space="preserve">      Quotas</v>
          </cell>
          <cell r="B50">
            <v>49.203390426616956</v>
          </cell>
          <cell r="C50">
            <v>33.289595179083442</v>
          </cell>
          <cell r="D50">
            <v>20.467214744622641</v>
          </cell>
          <cell r="E50">
            <v>35.869185389216632</v>
          </cell>
          <cell r="F50">
            <v>46.455220045633006</v>
          </cell>
          <cell r="G50">
            <v>32.898115119439673</v>
          </cell>
          <cell r="H50">
            <v>21.56551981460499</v>
          </cell>
          <cell r="I50">
            <v>24.983657949765732</v>
          </cell>
          <cell r="J50">
            <v>27.94069395455664</v>
          </cell>
          <cell r="K50">
            <v>19.735240218881756</v>
          </cell>
          <cell r="L50">
            <v>34.901964074468708</v>
          </cell>
          <cell r="M50">
            <v>40.214919075716118</v>
          </cell>
          <cell r="N50">
            <v>28.496654099751389</v>
          </cell>
          <cell r="O50">
            <v>44.967229284286667</v>
          </cell>
          <cell r="P50">
            <v>45.911728542985699</v>
          </cell>
          <cell r="Q50">
            <v>43.11066395461399</v>
          </cell>
          <cell r="R50">
            <v>42.672569705475922</v>
          </cell>
          <cell r="S50">
            <v>45.228478828460162</v>
          </cell>
          <cell r="T50">
            <v>47.006502566188317</v>
          </cell>
          <cell r="U50">
            <v>45.599508723541057</v>
          </cell>
          <cell r="V50">
            <v>46.101892866884633</v>
          </cell>
          <cell r="W50">
            <v>40.810706886422814</v>
          </cell>
          <cell r="X50">
            <v>48.230499355394421</v>
          </cell>
          <cell r="Y50">
            <v>47.859215177931993</v>
          </cell>
          <cell r="Z50">
            <v>47.192657815973469</v>
          </cell>
          <cell r="AA50">
            <v>39.912248105544492</v>
          </cell>
          <cell r="AB50">
            <v>42.04548895256498</v>
          </cell>
          <cell r="AE50">
            <v>44.647536078249686</v>
          </cell>
          <cell r="AF50">
            <v>2.8401521065988047</v>
          </cell>
        </row>
        <row r="51">
          <cell r="A51" t="str">
            <v xml:space="preserve">      World imports</v>
          </cell>
          <cell r="B51">
            <v>3.627908692028655</v>
          </cell>
          <cell r="C51">
            <v>2.2407556171470771</v>
          </cell>
          <cell r="D51">
            <v>1.2865193141866098</v>
          </cell>
          <cell r="E51">
            <v>1.8160857172097409</v>
          </cell>
          <cell r="F51">
            <v>1.6633732862394783</v>
          </cell>
          <cell r="G51">
            <v>1.1135759613995553</v>
          </cell>
          <cell r="H51">
            <v>0.61667952159567463</v>
          </cell>
          <cell r="I51">
            <v>0.63078223929454569</v>
          </cell>
          <cell r="J51">
            <v>0.87113161893392632</v>
          </cell>
          <cell r="K51">
            <v>0.50533350918283493</v>
          </cell>
          <cell r="L51">
            <v>1.1360231796333511</v>
          </cell>
          <cell r="M51">
            <v>1.19494072913112</v>
          </cell>
          <cell r="N51">
            <v>0.83946450964915809</v>
          </cell>
          <cell r="O51">
            <v>1.9232380553612909</v>
          </cell>
          <cell r="P51">
            <v>1.8077664441839465</v>
          </cell>
          <cell r="Q51">
            <v>1.6694057705266689</v>
          </cell>
          <cell r="R51">
            <v>1.7505666635355202</v>
          </cell>
          <cell r="S51">
            <v>1.736201417410776</v>
          </cell>
          <cell r="T51">
            <v>1.6500173864293171</v>
          </cell>
          <cell r="U51">
            <v>1.4118185809794199</v>
          </cell>
          <cell r="V51">
            <v>1.3305868850620153</v>
          </cell>
          <cell r="W51">
            <v>1.1591672788460505</v>
          </cell>
          <cell r="X51">
            <v>2.0460035476746086</v>
          </cell>
          <cell r="Y51">
            <v>2.0761401775555544</v>
          </cell>
          <cell r="Z51">
            <v>1.8899425270354326</v>
          </cell>
          <cell r="AA51">
            <v>1.4337525722880269</v>
          </cell>
          <cell r="AB51">
            <v>1.3726443288248333</v>
          </cell>
          <cell r="AE51">
            <v>1.6271872613473519</v>
          </cell>
          <cell r="AF51">
            <v>0.29092697485669089</v>
          </cell>
        </row>
        <row r="52">
          <cell r="A52" t="str">
            <v xml:space="preserve">      Imports of non-oil LDCs</v>
          </cell>
          <cell r="B52">
            <v>18.308579854361852</v>
          </cell>
          <cell r="C52">
            <v>11.01179760053504</v>
          </cell>
          <cell r="D52">
            <v>6.6727257134073836</v>
          </cell>
          <cell r="E52">
            <v>9.257246785795525</v>
          </cell>
          <cell r="F52">
            <v>7.6298434231111569</v>
          </cell>
          <cell r="G52">
            <v>4.6272593293932971</v>
          </cell>
          <cell r="H52">
            <v>2.5896403154064727</v>
          </cell>
          <cell r="I52">
            <v>2.546547929097783</v>
          </cell>
          <cell r="J52">
            <v>3.5056127201579668</v>
          </cell>
          <cell r="K52">
            <v>2.0652118721191002</v>
          </cell>
          <cell r="L52">
            <v>4.4022644115258878</v>
          </cell>
          <cell r="M52">
            <v>4.1753765089538852</v>
          </cell>
          <cell r="N52">
            <v>2.9532803839291599</v>
          </cell>
          <cell r="O52">
            <v>7.0892809170910089</v>
          </cell>
          <cell r="P52">
            <v>6.9944431498122821</v>
          </cell>
          <cell r="Q52">
            <v>6.8272177301326105</v>
          </cell>
          <cell r="R52">
            <v>8.0095398540893825</v>
          </cell>
          <cell r="S52">
            <v>8.1322027327366637</v>
          </cell>
          <cell r="T52">
            <v>7.5246224323323254</v>
          </cell>
          <cell r="U52">
            <v>6.2536694997180229</v>
          </cell>
          <cell r="V52">
            <v>5.95130390313735</v>
          </cell>
          <cell r="W52">
            <v>4.7500709649117816</v>
          </cell>
          <cell r="X52">
            <v>8.0040280042689957</v>
          </cell>
          <cell r="Y52">
            <v>7.4268542498265147</v>
          </cell>
          <cell r="Z52">
            <v>6.7659901766239612</v>
          </cell>
          <cell r="AA52">
            <v>5.0792487787958684</v>
          </cell>
          <cell r="AB52">
            <v>4.7381897027535658</v>
          </cell>
          <cell r="AE52">
            <v>6.6219115024439192</v>
          </cell>
          <cell r="AF52">
            <v>1.2670576885956044</v>
          </cell>
        </row>
        <row r="53">
          <cell r="A53" t="str">
            <v xml:space="preserve">      Demand for two years</v>
          </cell>
          <cell r="B53">
            <v>1078.3104670880221</v>
          </cell>
          <cell r="C53">
            <v>779.54804096894816</v>
          </cell>
          <cell r="D53">
            <v>162.67029972752042</v>
          </cell>
          <cell r="E53">
            <v>135.48662603361933</v>
          </cell>
          <cell r="F53">
            <v>137.22335225720269</v>
          </cell>
          <cell r="G53">
            <v>88.81700554528652</v>
          </cell>
          <cell r="H53">
            <v>78.858430341719881</v>
          </cell>
          <cell r="I53">
            <v>137.60603204524034</v>
          </cell>
          <cell r="J53">
            <v>101.24465911201932</v>
          </cell>
          <cell r="K53">
            <v>31.459388789017815</v>
          </cell>
          <cell r="L53">
            <v>81.110591171424119</v>
          </cell>
          <cell r="M53">
            <v>104.66263458156394</v>
          </cell>
          <cell r="N53">
            <v>91.171076761854849</v>
          </cell>
          <cell r="O53">
            <v>434.59270583096742</v>
          </cell>
          <cell r="P53">
            <v>485.00506297968178</v>
          </cell>
          <cell r="Q53">
            <v>482.25761700853724</v>
          </cell>
          <cell r="R53">
            <v>516.87621016671278</v>
          </cell>
          <cell r="S53">
            <v>287.80152867160859</v>
          </cell>
          <cell r="T53">
            <v>329.05445851288391</v>
          </cell>
          <cell r="U53">
            <v>303.76513559676545</v>
          </cell>
          <cell r="V53">
            <v>224.797702139298</v>
          </cell>
          <cell r="W53">
            <v>290.73243472001764</v>
          </cell>
          <cell r="X53">
            <v>602.23776364569653</v>
          </cell>
          <cell r="Y53">
            <v>241.11010012644886</v>
          </cell>
          <cell r="Z53">
            <v>198.7724926768029</v>
          </cell>
          <cell r="AA53">
            <v>227.13579607278288</v>
          </cell>
          <cell r="AB53">
            <v>281.56682027649771</v>
          </cell>
          <cell r="AE53">
            <v>332.1756716345044</v>
          </cell>
          <cell r="AF53">
            <v>129.78651207361096</v>
          </cell>
        </row>
        <row r="54">
          <cell r="A54" t="str">
            <v xml:space="preserve">      Liquid liabilities</v>
          </cell>
          <cell r="B54">
            <v>181.68831168831164</v>
          </cell>
          <cell r="C54">
            <v>151.02362204724412</v>
          </cell>
          <cell r="D54">
            <v>94.462025316455694</v>
          </cell>
          <cell r="E54">
            <v>169.69205834683956</v>
          </cell>
          <cell r="F54">
            <v>153.39366515837105</v>
          </cell>
          <cell r="G54">
            <v>76.148969889064986</v>
          </cell>
          <cell r="H54">
            <v>35.512965050732809</v>
          </cell>
          <cell r="I54">
            <v>40.331491712707177</v>
          </cell>
          <cell r="J54">
            <v>73.154362416107389</v>
          </cell>
          <cell r="K54">
            <v>65.254237288135585</v>
          </cell>
          <cell r="L54">
            <v>123.80952380952381</v>
          </cell>
          <cell r="M54">
            <v>113.48837209302324</v>
          </cell>
          <cell r="N54">
            <v>67.181467181467184</v>
          </cell>
          <cell r="O54">
            <v>98.759305210918114</v>
          </cell>
          <cell r="P54">
            <v>95.794392523364493</v>
          </cell>
          <cell r="Q54">
            <v>92.326139088729008</v>
          </cell>
          <cell r="R54">
            <v>100.26109660574414</v>
          </cell>
          <cell r="S54">
            <v>123.33333333333334</v>
          </cell>
          <cell r="T54">
            <v>150</v>
          </cell>
          <cell r="U54">
            <v>161.1764705882353</v>
          </cell>
          <cell r="V54">
            <v>176.47058823529412</v>
          </cell>
          <cell r="W54">
            <v>143.62934362934365</v>
          </cell>
          <cell r="X54">
            <v>201.17994100294987</v>
          </cell>
          <cell r="Y54">
            <v>211.28048780487805</v>
          </cell>
          <cell r="Z54">
            <v>215.7728706624606</v>
          </cell>
          <cell r="AA54">
            <v>158.03814713896455</v>
          </cell>
          <cell r="AB54">
            <v>160.78947368421052</v>
          </cell>
          <cell r="AE54">
            <v>157.85482431451192</v>
          </cell>
          <cell r="AF54">
            <v>39.907774461113142</v>
          </cell>
        </row>
        <row r="55">
          <cell r="A55" t="str">
            <v xml:space="preserve">   Ratio of UAUR 1/ to:</v>
          </cell>
        </row>
        <row r="56">
          <cell r="A56" t="str">
            <v xml:space="preserve">      Quotas</v>
          </cell>
          <cell r="J56">
            <v>13.585842014600935</v>
          </cell>
          <cell r="K56">
            <v>10.252072840977535</v>
          </cell>
          <cell r="L56">
            <v>21.478131738134593</v>
          </cell>
          <cell r="M56">
            <v>29.666743580446319</v>
          </cell>
          <cell r="N56">
            <v>21.290603637745292</v>
          </cell>
          <cell r="O56">
            <v>31.296287717958311</v>
          </cell>
          <cell r="P56">
            <v>34.265826668667373</v>
          </cell>
          <cell r="Q56">
            <v>31.353210148810174</v>
          </cell>
          <cell r="R56">
            <v>31.559921344674901</v>
          </cell>
          <cell r="S56">
            <v>33.449071566011078</v>
          </cell>
          <cell r="T56">
            <v>33.782451016835111</v>
          </cell>
          <cell r="U56">
            <v>29.62303851383324</v>
          </cell>
          <cell r="V56">
            <v>31.063894479353216</v>
          </cell>
          <cell r="W56">
            <v>25.451838703360462</v>
          </cell>
          <cell r="X56">
            <v>36.066795705646861</v>
          </cell>
          <cell r="Y56">
            <v>37.223834027280446</v>
          </cell>
          <cell r="Z56">
            <v>36.843390751067005</v>
          </cell>
          <cell r="AA56">
            <v>27.043988802549979</v>
          </cell>
          <cell r="AB56">
            <v>27.181617244293232</v>
          </cell>
          <cell r="AC56">
            <v>28.937135213960552</v>
          </cell>
          <cell r="AD56">
            <v>26.173279907877976</v>
          </cell>
          <cell r="AE56">
            <v>31.720254358642975</v>
          </cell>
          <cell r="AF56">
            <v>3.9245042917039763</v>
          </cell>
        </row>
        <row r="57">
          <cell r="A57" t="str">
            <v xml:space="preserve">      World imports</v>
          </cell>
          <cell r="J57">
            <v>0.42357775966512012</v>
          </cell>
          <cell r="K57">
            <v>0.26251091386121295</v>
          </cell>
          <cell r="L57">
            <v>0.69909118746667764</v>
          </cell>
          <cell r="M57">
            <v>0.88151365263771164</v>
          </cell>
          <cell r="N57">
            <v>0.62718612789879635</v>
          </cell>
          <cell r="O57">
            <v>1.3385350284800945</v>
          </cell>
          <cell r="P57">
            <v>1.3492110534641162</v>
          </cell>
          <cell r="Q57">
            <v>1.2141132876557594</v>
          </cell>
          <cell r="R57">
            <v>1.2946899282398117</v>
          </cell>
          <cell r="S57">
            <v>1.2840211956772569</v>
          </cell>
          <cell r="T57">
            <v>1.1858280980484925</v>
          </cell>
          <cell r="U57">
            <v>0.91716681538079103</v>
          </cell>
          <cell r="V57">
            <v>0.89656211541083408</v>
          </cell>
          <cell r="W57">
            <v>0.72292152874269799</v>
          </cell>
          <cell r="X57">
            <v>1.530002652953153</v>
          </cell>
          <cell r="Y57">
            <v>1.6147756936543201</v>
          </cell>
          <cell r="Z57">
            <v>1.475481446545206</v>
          </cell>
          <cell r="AA57">
            <v>0.97149096708481819</v>
          </cell>
          <cell r="AB57">
            <v>0.88738872321736351</v>
          </cell>
          <cell r="AC57">
            <v>0.91145169845363883</v>
          </cell>
          <cell r="AD57">
            <v>0.769184218187286</v>
          </cell>
          <cell r="AE57">
            <v>1.1662035377175421</v>
          </cell>
          <cell r="AF57">
            <v>0.2874915385196638</v>
          </cell>
        </row>
        <row r="58">
          <cell r="A58" t="str">
            <v xml:space="preserve">      Imports of non-oil LDCs</v>
          </cell>
          <cell r="J58">
            <v>1.7045639831960755</v>
          </cell>
          <cell r="K58">
            <v>1.0728373361657664</v>
          </cell>
          <cell r="L58">
            <v>2.7090857917082385</v>
          </cell>
          <cell r="M58">
            <v>3.0801957852938497</v>
          </cell>
          <cell r="N58">
            <v>2.2064738500620162</v>
          </cell>
          <cell r="O58">
            <v>4.9339970201864567</v>
          </cell>
          <cell r="P58">
            <v>5.2202429362013625</v>
          </cell>
          <cell r="Q58">
            <v>4.9652492582782619</v>
          </cell>
          <cell r="R58">
            <v>5.9237221837536058</v>
          </cell>
          <cell r="S58">
            <v>6.0142334706479996</v>
          </cell>
          <cell r="T58">
            <v>5.4077664761915534</v>
          </cell>
          <cell r="U58">
            <v>4.0626028136854311</v>
          </cell>
          <cell r="V58">
            <v>4.0100452490187379</v>
          </cell>
          <cell r="W58">
            <v>2.962409849084767</v>
          </cell>
          <cell r="X58">
            <v>5.985416836036932</v>
          </cell>
          <cell r="Y58">
            <v>5.776442194309511</v>
          </cell>
          <cell r="Z58">
            <v>5.2822204010485301</v>
          </cell>
          <cell r="AA58">
            <v>3.4416289139082354</v>
          </cell>
          <cell r="AB58">
            <v>3.0631504625002588</v>
          </cell>
          <cell r="AC58">
            <v>2.9683099566885214</v>
          </cell>
          <cell r="AD58">
            <v>2.461314408527369</v>
          </cell>
          <cell r="AE58">
            <v>4.7412406757053178</v>
          </cell>
          <cell r="AF58">
            <v>1.1712424611376069</v>
          </cell>
        </row>
        <row r="59">
          <cell r="A59" t="str">
            <v xml:space="preserve">      Demand for two years</v>
          </cell>
          <cell r="J59">
            <v>49.229054430614902</v>
          </cell>
          <cell r="K59">
            <v>16.342539630658607</v>
          </cell>
          <cell r="L59">
            <v>49.914209951645617</v>
          </cell>
          <cell r="M59">
            <v>77.210140265088157</v>
          </cell>
          <cell r="N59">
            <v>68.116321718627191</v>
          </cell>
          <cell r="O59">
            <v>302.4677877265778</v>
          </cell>
          <cell r="P59">
            <v>361.97938846776248</v>
          </cell>
          <cell r="Q59">
            <v>350.73281236984519</v>
          </cell>
          <cell r="R59">
            <v>382.27303043579798</v>
          </cell>
          <cell r="S59">
            <v>212.84584798563682</v>
          </cell>
          <cell r="T59">
            <v>236.48358247734444</v>
          </cell>
          <cell r="U59">
            <v>197.33647494972354</v>
          </cell>
          <cell r="V59">
            <v>151.47083263195557</v>
          </cell>
          <cell r="W59">
            <v>181.3170022985056</v>
          </cell>
          <cell r="X59">
            <v>450.35375287288161</v>
          </cell>
          <cell r="Y59">
            <v>187.53007787612691</v>
          </cell>
          <cell r="Z59">
            <v>155.18203375645137</v>
          </cell>
          <cell r="AA59">
            <v>153.90408251138567</v>
          </cell>
          <cell r="AB59">
            <v>182.02764976958522</v>
          </cell>
          <cell r="AE59">
            <v>236.78809832793669</v>
          </cell>
          <cell r="AF59">
            <v>100.543863913254</v>
          </cell>
        </row>
        <row r="60">
          <cell r="A60" t="str">
            <v xml:space="preserve">      Liquid liabilities</v>
          </cell>
          <cell r="B60" t="e">
            <v>#DIV/0!</v>
          </cell>
          <cell r="C60" t="e">
            <v>#DIV/0!</v>
          </cell>
          <cell r="D60" t="e">
            <v>#DIV/0!</v>
          </cell>
          <cell r="E60" t="e">
            <v>#DIV/0!</v>
          </cell>
          <cell r="F60" t="e">
            <v>#DIV/0!</v>
          </cell>
          <cell r="G60" t="e">
            <v>#DIV/0!</v>
          </cell>
          <cell r="H60" t="e">
            <v>#DIV/0!</v>
          </cell>
          <cell r="I60" t="e">
            <v>#DIV/0!</v>
          </cell>
          <cell r="J60">
            <v>35.570469798657719</v>
          </cell>
          <cell r="K60">
            <v>33.898305084745758</v>
          </cell>
          <cell r="L60">
            <v>76.19047619047619</v>
          </cell>
          <cell r="M60">
            <v>83.720930232558146</v>
          </cell>
          <cell r="N60">
            <v>50.19305019305019</v>
          </cell>
          <cell r="O60">
            <v>68.734491315136481</v>
          </cell>
          <cell r="P60">
            <v>71.495327102803756</v>
          </cell>
          <cell r="Q60">
            <v>67.146282973621098</v>
          </cell>
          <cell r="R60">
            <v>74.151436031331599</v>
          </cell>
          <cell r="S60">
            <v>91.212121212121218</v>
          </cell>
          <cell r="T60">
            <v>107.80141843971631</v>
          </cell>
          <cell r="U60">
            <v>104.70588235294119</v>
          </cell>
          <cell r="V60">
            <v>118.90756302521008</v>
          </cell>
          <cell r="W60">
            <v>89.575289575289574</v>
          </cell>
          <cell r="X60">
            <v>150.44247787610621</v>
          </cell>
          <cell r="Y60">
            <v>164.32926829268294</v>
          </cell>
          <cell r="Z60">
            <v>168.45425867507885</v>
          </cell>
          <cell r="AA60">
            <v>107.08446866485014</v>
          </cell>
          <cell r="AB60">
            <v>103.94736842105263</v>
          </cell>
          <cell r="AC60">
            <v>109.47515012102065</v>
          </cell>
          <cell r="AD60">
            <v>95.188544855646583</v>
          </cell>
          <cell r="AE60">
            <v>112.31315296166683</v>
          </cell>
          <cell r="AF60">
            <v>33.013785313794919</v>
          </cell>
        </row>
        <row r="62">
          <cell r="A62" t="str">
            <v>Averages</v>
          </cell>
          <cell r="B62" t="str">
            <v>1970 - 1996</v>
          </cell>
          <cell r="D62" t="str">
            <v>1985 - 1996</v>
          </cell>
        </row>
        <row r="63">
          <cell r="A63" t="str">
            <v xml:space="preserve">    Quotas (2 / 3)</v>
          </cell>
          <cell r="B63" t="e">
            <v>#REF!</v>
          </cell>
          <cell r="D63" t="e">
            <v>#REF!</v>
          </cell>
        </row>
        <row r="64">
          <cell r="A64" t="str">
            <v xml:space="preserve">    Usable Res. (2 / 4)</v>
          </cell>
          <cell r="B64" t="e">
            <v>#REF!</v>
          </cell>
          <cell r="D64" t="e">
            <v>#REF!</v>
          </cell>
        </row>
        <row r="65">
          <cell r="A65" t="str">
            <v xml:space="preserve">    Imports (2 / 5)</v>
          </cell>
          <cell r="B65" t="e">
            <v>#REF!</v>
          </cell>
          <cell r="D65" t="e">
            <v>#REF!</v>
          </cell>
        </row>
        <row r="66">
          <cell r="A66" t="str">
            <v xml:space="preserve">    Current Acct. (2 / 6)</v>
          </cell>
          <cell r="B66" t="e">
            <v>#REF!</v>
          </cell>
          <cell r="D66" t="e">
            <v>#REF!</v>
          </cell>
        </row>
        <row r="68">
          <cell r="A68" t="str">
            <v>Standard deviation</v>
          </cell>
          <cell r="B68" t="str">
            <v>1970 - 1996</v>
          </cell>
          <cell r="D68" t="str">
            <v>1985 - 1996</v>
          </cell>
        </row>
        <row r="69">
          <cell r="A69" t="str">
            <v xml:space="preserve">    Quotas (2 / 3)</v>
          </cell>
          <cell r="B69" t="e">
            <v>#REF!</v>
          </cell>
          <cell r="D69" t="e">
            <v>#REF!</v>
          </cell>
        </row>
        <row r="70">
          <cell r="A70" t="str">
            <v xml:space="preserve">    Usable Res. (2 / 4)</v>
          </cell>
          <cell r="B70" t="e">
            <v>#REF!</v>
          </cell>
          <cell r="D70" t="e">
            <v>#REF!</v>
          </cell>
        </row>
        <row r="71">
          <cell r="A71" t="str">
            <v xml:space="preserve">    Imports (2 / 5)</v>
          </cell>
          <cell r="B71" t="e">
            <v>#REF!</v>
          </cell>
          <cell r="D71" t="e">
            <v>#REF!</v>
          </cell>
        </row>
        <row r="72">
          <cell r="A72" t="str">
            <v xml:space="preserve">    Current Acct. (2 / 6)</v>
          </cell>
          <cell r="B72" t="e">
            <v>#REF!</v>
          </cell>
          <cell r="D72" t="e">
            <v>#REF!</v>
          </cell>
        </row>
        <row r="75">
          <cell r="A75" t="str">
            <v>Demand ratios:</v>
          </cell>
        </row>
        <row r="76">
          <cell r="A76" t="str">
            <v xml:space="preserve">   Ratio of demand to:</v>
          </cell>
        </row>
        <row r="77">
          <cell r="A77" t="str">
            <v xml:space="preserve">      Quotas</v>
          </cell>
          <cell r="B77">
            <v>1.4877079449934933</v>
          </cell>
          <cell r="C77">
            <v>1.8474163247453816</v>
          </cell>
          <cell r="D77">
            <v>2.6233689652571597</v>
          </cell>
          <cell r="E77">
            <v>1.593044050237415</v>
          </cell>
          <cell r="F77">
            <v>10.980013292496592</v>
          </cell>
          <cell r="G77">
            <v>15.482654032329846</v>
          </cell>
          <cell r="H77">
            <v>18.344384235947324</v>
          </cell>
          <cell r="I77">
            <v>18.689829597763104</v>
          </cell>
          <cell r="J77">
            <v>6.4801903043228606</v>
          </cell>
          <cell r="K77">
            <v>7.1175015698486526</v>
          </cell>
          <cell r="L77">
            <v>13.405374566871661</v>
          </cell>
          <cell r="M77">
            <v>27.173088967267688</v>
          </cell>
          <cell r="N77">
            <v>14.99677365467951</v>
          </cell>
          <cell r="O77">
            <v>15.993871802722664</v>
          </cell>
          <cell r="P77">
            <v>5.5194856094725981</v>
          </cell>
          <cell r="Q77">
            <v>4.735454489975651</v>
          </cell>
          <cell r="R77">
            <v>4.6945605253171134</v>
          </cell>
          <cell r="S77">
            <v>4.1769833715886255</v>
          </cell>
          <cell r="T77">
            <v>4.0788753555352937</v>
          </cell>
          <cell r="U77">
            <v>11.617567682263511</v>
          </cell>
          <cell r="V77">
            <v>2.6166172077510459</v>
          </cell>
          <cell r="W77">
            <v>12.228275566618816</v>
          </cell>
          <cell r="X77">
            <v>5.3301632270022905</v>
          </cell>
          <cell r="Y77">
            <v>3.631354208606786</v>
          </cell>
          <cell r="Z77">
            <v>4.18540987927235</v>
          </cell>
          <cell r="AA77">
            <v>15.604185418541853</v>
          </cell>
          <cell r="AB77">
            <v>8.0756137540359543</v>
          </cell>
          <cell r="AC77">
            <v>4.3469943324607687</v>
          </cell>
          <cell r="AD77">
            <v>5.4363234488586469</v>
          </cell>
          <cell r="AE77">
            <v>6.7479217238757734</v>
          </cell>
          <cell r="AF77">
            <v>4.1702510067944853</v>
          </cell>
        </row>
        <row r="78">
          <cell r="A78" t="str">
            <v xml:space="preserve">      Usable resources</v>
          </cell>
          <cell r="B78">
            <v>3.0235882773409584</v>
          </cell>
          <cell r="C78">
            <v>5.5495307612095939</v>
          </cell>
          <cell r="D78">
            <v>12.817420435510888</v>
          </cell>
          <cell r="E78">
            <v>4.4412607449856729</v>
          </cell>
          <cell r="F78">
            <v>23.635693215339231</v>
          </cell>
          <cell r="G78">
            <v>47.062434963579605</v>
          </cell>
          <cell r="H78">
            <v>85.063492063492063</v>
          </cell>
          <cell r="I78">
            <v>74.808219178082183</v>
          </cell>
          <cell r="J78">
            <v>23.192660550458715</v>
          </cell>
          <cell r="K78">
            <v>36.064935064935064</v>
          </cell>
          <cell r="L78">
            <v>38.408653846153854</v>
          </cell>
          <cell r="M78">
            <v>67.569672131147541</v>
          </cell>
          <cell r="N78">
            <v>52.6264367816092</v>
          </cell>
          <cell r="O78">
            <v>35.5678391959799</v>
          </cell>
          <cell r="P78">
            <v>12.021951219512196</v>
          </cell>
          <cell r="Q78">
            <v>10.984415584415585</v>
          </cell>
          <cell r="R78">
            <v>11.001354166666667</v>
          </cell>
          <cell r="S78">
            <v>9.2352948402948396</v>
          </cell>
          <cell r="T78">
            <v>8.6772576832151316</v>
          </cell>
          <cell r="U78">
            <v>25.477396593673962</v>
          </cell>
          <cell r="V78">
            <v>5.6757261904761904</v>
          </cell>
          <cell r="W78">
            <v>29.963400537634406</v>
          </cell>
          <cell r="X78">
            <v>11.051436950146627</v>
          </cell>
          <cell r="Y78">
            <v>7.5875757575757579</v>
          </cell>
          <cell r="Z78">
            <v>8.8687733918128639</v>
          </cell>
          <cell r="AA78">
            <v>39.096232758620694</v>
          </cell>
          <cell r="AB78">
            <v>19.206849427168578</v>
          </cell>
          <cell r="AC78" t="str">
            <v xml:space="preserve"> ...</v>
          </cell>
          <cell r="AD78" t="str">
            <v xml:space="preserve"> ...</v>
          </cell>
          <cell r="AE78">
            <v>15.568809490141776</v>
          </cell>
          <cell r="AF78">
            <v>10.568025820819438</v>
          </cell>
        </row>
        <row r="79">
          <cell r="A79" t="str">
            <v xml:space="preserve">      Imports of non-oil LDCs</v>
          </cell>
          <cell r="B79">
            <v>0.55357607422409327</v>
          </cell>
          <cell r="C79">
            <v>0.61110309520383188</v>
          </cell>
          <cell r="D79">
            <v>0.85527130919586769</v>
          </cell>
          <cell r="E79">
            <v>0.41113846756398464</v>
          </cell>
          <cell r="F79">
            <v>1.8033663842972905</v>
          </cell>
          <cell r="G79">
            <v>2.1777009124918902</v>
          </cell>
          <cell r="H79">
            <v>2.2028384841687756</v>
          </cell>
          <cell r="I79">
            <v>1.9050271562743823</v>
          </cell>
          <cell r="J79">
            <v>0.81304485839993956</v>
          </cell>
          <cell r="K79">
            <v>0.74481732063308315</v>
          </cell>
          <cell r="L79">
            <v>1.6908504992153999</v>
          </cell>
          <cell r="M79">
            <v>2.8212882173410945</v>
          </cell>
          <cell r="N79">
            <v>1.5542062342321448</v>
          </cell>
          <cell r="O79">
            <v>2.5215040367422192</v>
          </cell>
          <cell r="P79">
            <v>0.84086854354694496</v>
          </cell>
          <cell r="Q79">
            <v>0.74992996833067038</v>
          </cell>
          <cell r="R79">
            <v>0.88115784646868955</v>
          </cell>
          <cell r="S79">
            <v>0.75103289937874507</v>
          </cell>
          <cell r="T79">
            <v>0.65293087814248596</v>
          </cell>
          <cell r="U79">
            <v>1.5932721801007872</v>
          </cell>
          <cell r="V79">
            <v>0.33777971430519838</v>
          </cell>
          <cell r="W79">
            <v>1.4232827890383928</v>
          </cell>
          <cell r="X79">
            <v>0.88456010836386745</v>
          </cell>
          <cell r="Y79">
            <v>0.56351819261032154</v>
          </cell>
          <cell r="Z79">
            <v>0.60006033647709811</v>
          </cell>
          <cell r="AA79">
            <v>1.985794924947432</v>
          </cell>
          <cell r="AB79">
            <v>0.91005696178148365</v>
          </cell>
          <cell r="AC79">
            <v>0.44590545896494921</v>
          </cell>
          <cell r="AD79">
            <v>0.51122752980086195</v>
          </cell>
          <cell r="AE79">
            <v>0.94444806666209791</v>
          </cell>
          <cell r="AF79">
            <v>0.48009654564323173</v>
          </cell>
        </row>
        <row r="80">
          <cell r="A80" t="str">
            <v xml:space="preserve">   Ratio of purchases under arrangements to:</v>
          </cell>
        </row>
        <row r="81">
          <cell r="A81" t="str">
            <v xml:space="preserve">      Quotas</v>
          </cell>
          <cell r="B81">
            <v>3.3271198958956139</v>
          </cell>
          <cell r="C81">
            <v>1.026805240247433</v>
          </cell>
          <cell r="D81">
            <v>1.163922848542611</v>
          </cell>
          <cell r="E81">
            <v>0.77425366742721691</v>
          </cell>
          <cell r="F81">
            <v>4.3406167992490428</v>
          </cell>
          <cell r="G81">
            <v>2.0995227890481103</v>
          </cell>
          <cell r="H81">
            <v>5.302379395686212</v>
          </cell>
          <cell r="I81">
            <v>10.469179406621009</v>
          </cell>
          <cell r="J81">
            <v>1.5021327208596504</v>
          </cell>
          <cell r="K81">
            <v>2.7936898491663782</v>
          </cell>
          <cell r="L81">
            <v>4.0607092817410706</v>
          </cell>
          <cell r="M81">
            <v>9.158783004252232</v>
          </cell>
          <cell r="N81">
            <v>7.8169270125352535</v>
          </cell>
          <cell r="O81">
            <v>11.029399303346896</v>
          </cell>
          <cell r="P81">
            <v>7.2607718993346158</v>
          </cell>
          <cell r="Q81">
            <v>3.4387752988212874</v>
          </cell>
          <cell r="R81">
            <v>3.5921413573322085</v>
          </cell>
          <cell r="S81">
            <v>2.3539200700541349</v>
          </cell>
          <cell r="T81">
            <v>2.1886583199564833</v>
          </cell>
          <cell r="U81">
            <v>2.9462053386928475</v>
          </cell>
          <cell r="V81">
            <v>4.6456877441959632</v>
          </cell>
          <cell r="W81">
            <v>4.8706701019335172</v>
          </cell>
          <cell r="X81">
            <v>3.0005593889294735</v>
          </cell>
          <cell r="Y81">
            <v>1.9750835119133534</v>
          </cell>
          <cell r="Z81">
            <v>1.897469121236834</v>
          </cell>
          <cell r="AA81">
            <v>11.271322086337072</v>
          </cell>
          <cell r="AB81">
            <v>3.5269903137102694</v>
          </cell>
          <cell r="AC81">
            <v>4.667668601722557</v>
          </cell>
          <cell r="AD81">
            <v>3.7159679270679362</v>
          </cell>
          <cell r="AE81">
            <v>3.8089568877594537</v>
          </cell>
          <cell r="AF81">
            <v>2.5394168934395518</v>
          </cell>
        </row>
        <row r="82">
          <cell r="A82" t="str">
            <v xml:space="preserve">      Usable resources</v>
          </cell>
          <cell r="B82">
            <v>6.7619728377412436</v>
          </cell>
          <cell r="C82">
            <v>3.0844629822732013</v>
          </cell>
          <cell r="D82">
            <v>5.6867671691792312</v>
          </cell>
          <cell r="E82">
            <v>2.1585482330468007</v>
          </cell>
          <cell r="F82">
            <v>9.3436578171091433</v>
          </cell>
          <cell r="G82">
            <v>6.3818938605619113</v>
          </cell>
          <cell r="H82">
            <v>24.587301587301592</v>
          </cell>
          <cell r="I82">
            <v>41.904109589041092</v>
          </cell>
          <cell r="J82">
            <v>5.376146788990825</v>
          </cell>
          <cell r="K82">
            <v>14.155844155844155</v>
          </cell>
          <cell r="L82">
            <v>11.634615384615383</v>
          </cell>
          <cell r="M82">
            <v>22.774590163934423</v>
          </cell>
          <cell r="N82">
            <v>27.431034482758626</v>
          </cell>
          <cell r="O82">
            <v>24.527638190954775</v>
          </cell>
          <cell r="P82">
            <v>15.814634146341463</v>
          </cell>
          <cell r="Q82">
            <v>7.9766233766233761</v>
          </cell>
          <cell r="R82">
            <v>8.4179166666666667</v>
          </cell>
          <cell r="S82">
            <v>5.2045085995085989</v>
          </cell>
          <cell r="T82">
            <v>4.6560756501182041</v>
          </cell>
          <cell r="U82">
            <v>6.4610462287104626</v>
          </cell>
          <cell r="V82">
            <v>10.077</v>
          </cell>
          <cell r="W82">
            <v>11.93478494623656</v>
          </cell>
          <cell r="X82">
            <v>6.2212903225806446</v>
          </cell>
          <cell r="Y82">
            <v>4.1268614718614716</v>
          </cell>
          <cell r="Z82">
            <v>4.020687134502924</v>
          </cell>
          <cell r="AA82">
            <v>28.240258620689652</v>
          </cell>
          <cell r="AB82">
            <v>8.3885106382978716</v>
          </cell>
          <cell r="AC82" t="str">
            <v xml:space="preserve"> ...</v>
          </cell>
          <cell r="AD82" t="str">
            <v xml:space="preserve"> ...</v>
          </cell>
          <cell r="AE82">
            <v>8.8104636379830357</v>
          </cell>
          <cell r="AF82">
            <v>6.5869939220531402</v>
          </cell>
        </row>
        <row r="83">
          <cell r="A83" t="str">
            <v xml:space="preserve">      Imports of non-oil LDCs</v>
          </cell>
          <cell r="B83">
            <v>1.2380211967281138</v>
          </cell>
          <cell r="C83">
            <v>0.33965482067135189</v>
          </cell>
          <cell r="D83">
            <v>0.37946237515943165</v>
          </cell>
          <cell r="E83">
            <v>0.19982213692357106</v>
          </cell>
          <cell r="F83">
            <v>0.71290646143671343</v>
          </cell>
          <cell r="G83">
            <v>0.2953067790548291</v>
          </cell>
          <cell r="H83">
            <v>0.63672267437533758</v>
          </cell>
          <cell r="I83">
            <v>1.0671082349465915</v>
          </cell>
          <cell r="J83">
            <v>0.18846688568922648</v>
          </cell>
          <cell r="K83">
            <v>0.29234817410517128</v>
          </cell>
          <cell r="L83">
            <v>0.51218653249483881</v>
          </cell>
          <cell r="M83">
            <v>0.95092488771544026</v>
          </cell>
          <cell r="N83">
            <v>0.81011536048815425</v>
          </cell>
          <cell r="O83">
            <v>1.7388331736844835</v>
          </cell>
          <cell r="P83">
            <v>1.1061455947166545</v>
          </cell>
          <cell r="Q83">
            <v>0.54458144543473364</v>
          </cell>
          <cell r="R83">
            <v>0.67423639030069915</v>
          </cell>
          <cell r="S83">
            <v>0.42324119055475296</v>
          </cell>
          <cell r="T83">
            <v>0.35035211283515755</v>
          </cell>
          <cell r="U83">
            <v>0.40405247736754774</v>
          </cell>
          <cell r="V83">
            <v>0.59971289431915065</v>
          </cell>
          <cell r="W83">
            <v>0.56691075445584505</v>
          </cell>
          <cell r="X83">
            <v>0.49795381964623175</v>
          </cell>
          <cell r="Y83">
            <v>0.30649598660739674</v>
          </cell>
          <cell r="Z83">
            <v>0.27203929655325126</v>
          </cell>
          <cell r="AA83">
            <v>1.4343929911201743</v>
          </cell>
          <cell r="AB83">
            <v>0.39746354727821709</v>
          </cell>
          <cell r="AC83">
            <v>0.47879954537901692</v>
          </cell>
          <cell r="AD83">
            <v>0.34944666593982965</v>
          </cell>
          <cell r="AE83">
            <v>0.53928607553942987</v>
          </cell>
          <cell r="AF83">
            <v>0.30729837099557789</v>
          </cell>
        </row>
        <row r="86">
          <cell r="A86" t="str">
            <v xml:space="preserve">   1/ Uncommitted and adjusted usable resources.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Input"/>
      <sheetName val="sources"/>
      <sheetName val="Interest"/>
      <sheetName val="Petrol tax"/>
      <sheetName val="cocoa tax"/>
      <sheetName val="SR tables"/>
      <sheetName val="SR newtable"/>
      <sheetName val="RED tables"/>
      <sheetName val="Chart inputs"/>
      <sheetName val="chart"/>
      <sheetName val="output to SEI and 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3 (25%) ($)"/>
      <sheetName val="rate"/>
      <sheetName val="Loan Amortization 3 (25%)"/>
      <sheetName val="Loan Amortization 3"/>
    </sheetNames>
    <sheetDataSet>
      <sheetData sheetId="0"/>
      <sheetData sheetId="1">
        <row r="3">
          <cell r="C3" t="str">
            <v>EXCH RATE</v>
          </cell>
        </row>
        <row r="4">
          <cell r="A4" t="str">
            <v>ATS</v>
          </cell>
          <cell r="B4" t="str">
            <v>A.D.F.</v>
          </cell>
          <cell r="C4">
            <v>13.697290429401846</v>
          </cell>
        </row>
        <row r="5">
          <cell r="A5" t="str">
            <v>BEF</v>
          </cell>
          <cell r="B5" t="str">
            <v>A.D.F.</v>
          </cell>
          <cell r="C5">
            <v>40.15514341208695</v>
          </cell>
        </row>
        <row r="6">
          <cell r="A6" t="str">
            <v>CAD</v>
          </cell>
          <cell r="B6" t="str">
            <v>A.D.F.</v>
          </cell>
          <cell r="C6">
            <v>1.4532696212180631</v>
          </cell>
        </row>
        <row r="7">
          <cell r="A7" t="str">
            <v>CHF</v>
          </cell>
          <cell r="B7" t="str">
            <v>A.D.F.</v>
          </cell>
          <cell r="C7">
            <v>1.5995988206157858</v>
          </cell>
        </row>
        <row r="8">
          <cell r="A8" t="str">
            <v>DEM</v>
          </cell>
          <cell r="B8" t="str">
            <v>A.D.F.</v>
          </cell>
          <cell r="C8">
            <v>1.9468689723111441</v>
          </cell>
        </row>
        <row r="9">
          <cell r="A9" t="str">
            <v>DKK</v>
          </cell>
          <cell r="B9" t="str">
            <v>A.D.F.</v>
          </cell>
          <cell r="C9">
            <v>7.4125242454402462</v>
          </cell>
        </row>
        <row r="10">
          <cell r="A10" t="str">
            <v>ESP</v>
          </cell>
          <cell r="B10" t="str">
            <v>A.D.F.</v>
          </cell>
          <cell r="C10">
            <v>165.62378887604379</v>
          </cell>
        </row>
        <row r="11">
          <cell r="A11" t="str">
            <v>EUR</v>
          </cell>
          <cell r="B11" t="str">
            <v>A.D.F.</v>
          </cell>
          <cell r="C11">
            <v>0.99541923001635213</v>
          </cell>
        </row>
        <row r="12">
          <cell r="A12" t="str">
            <v>FIM</v>
          </cell>
          <cell r="B12" t="str">
            <v>A.D.F.</v>
          </cell>
          <cell r="C12">
            <v>5.918494401311456</v>
          </cell>
        </row>
        <row r="13">
          <cell r="A13" t="str">
            <v>FRF</v>
          </cell>
          <cell r="B13" t="str">
            <v>A.D.F.</v>
          </cell>
          <cell r="C13">
            <v>6.5295231737348196</v>
          </cell>
        </row>
        <row r="14">
          <cell r="A14" t="str">
            <v>GBP</v>
          </cell>
          <cell r="B14" t="str">
            <v>A.D.F.</v>
          </cell>
          <cell r="C14">
            <v>0.6186585947392732</v>
          </cell>
        </row>
        <row r="15">
          <cell r="A15" t="str">
            <v>ITL</v>
          </cell>
          <cell r="B15" t="str">
            <v>A.D.F.</v>
          </cell>
          <cell r="C15">
            <v>1927.4136036852146</v>
          </cell>
        </row>
        <row r="16">
          <cell r="A16" t="str">
            <v>JPY</v>
          </cell>
          <cell r="B16" t="str">
            <v>A.D.F.</v>
          </cell>
          <cell r="C16">
            <v>102.19995625841861</v>
          </cell>
        </row>
        <row r="17">
          <cell r="A17" t="str">
            <v>NLG</v>
          </cell>
          <cell r="B17" t="str">
            <v>A.D.F.</v>
          </cell>
          <cell r="C17">
            <v>2.1936175469046963</v>
          </cell>
        </row>
        <row r="18">
          <cell r="A18" t="str">
            <v>NOK</v>
          </cell>
          <cell r="B18" t="str">
            <v>A.D.F.</v>
          </cell>
          <cell r="C18">
            <v>8.0395345720487459</v>
          </cell>
        </row>
        <row r="19">
          <cell r="A19" t="str">
            <v>PTE</v>
          </cell>
          <cell r="B19" t="str">
            <v>A.D.F.</v>
          </cell>
          <cell r="C19">
            <v>199.56375363455467</v>
          </cell>
        </row>
        <row r="20">
          <cell r="A20" t="str">
            <v>SEK</v>
          </cell>
          <cell r="B20" t="str">
            <v>A.D.F.</v>
          </cell>
          <cell r="C20">
            <v>8.5249645915595487</v>
          </cell>
        </row>
        <row r="21">
          <cell r="A21" t="str">
            <v>USD</v>
          </cell>
          <cell r="B21" t="str">
            <v>A.D.B.</v>
          </cell>
          <cell r="C21">
            <v>1</v>
          </cell>
        </row>
      </sheetData>
      <sheetData sheetId="2"/>
      <sheetData sheetId="3"/>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s>
    <sheetDataSet>
      <sheetData sheetId="0" refreshError="1"/>
      <sheetData sheetId="1" refreshError="1"/>
      <sheetData sheetId="2" refreshError="1"/>
      <sheetData sheetId="3" refreshError="1">
        <row r="747">
          <cell r="A747" t="str">
            <v>Revenues</v>
          </cell>
          <cell r="B747">
            <v>1093</v>
          </cell>
          <cell r="C747">
            <v>1525.739</v>
          </cell>
          <cell r="D747">
            <v>2412.8190000000004</v>
          </cell>
          <cell r="E747">
            <v>3478.5820000000003</v>
          </cell>
          <cell r="F747">
            <v>4622.8869999999997</v>
          </cell>
          <cell r="G747">
            <v>5310.7539999999999</v>
          </cell>
          <cell r="H747">
            <v>6261.8</v>
          </cell>
          <cell r="I747">
            <v>7524</v>
          </cell>
          <cell r="J747">
            <v>8799.5982845464187</v>
          </cell>
          <cell r="K747">
            <v>10361.581657193819</v>
          </cell>
          <cell r="L747">
            <v>11978.915103029802</v>
          </cell>
          <cell r="M747">
            <v>13633.590990449175</v>
          </cell>
          <cell r="N747">
            <v>15385.071791045571</v>
          </cell>
          <cell r="O747">
            <v>17396.566824153724</v>
          </cell>
          <cell r="P747">
            <v>19662.777585677104</v>
          </cell>
          <cell r="Q747">
            <v>22280.660763938788</v>
          </cell>
          <cell r="R747">
            <v>24944.869458979287</v>
          </cell>
          <cell r="S747">
            <v>27919.905405046018</v>
          </cell>
          <cell r="T747">
            <v>31251.58997754431</v>
          </cell>
          <cell r="U747">
            <v>34906.269956849777</v>
          </cell>
          <cell r="V747">
            <v>38991.000271730183</v>
          </cell>
          <cell r="W747">
            <v>43556.782157687507</v>
          </cell>
          <cell r="X747">
            <v>48660.727362510224</v>
          </cell>
          <cell r="Y747">
            <v>53526.800098761254</v>
          </cell>
          <cell r="Z747">
            <v>58879.480108637385</v>
          </cell>
          <cell r="AA747">
            <v>64767.428119501128</v>
          </cell>
          <cell r="AB747">
            <v>71244.170931451241</v>
          </cell>
          <cell r="AC747">
            <v>78368.588024596378</v>
          </cell>
          <cell r="AD747">
            <v>86205.446827056017</v>
          </cell>
          <cell r="AE747">
            <v>94825.991509761632</v>
          </cell>
          <cell r="AF747">
            <v>104308.5906607378</v>
          </cell>
          <cell r="AG747">
            <v>114739.44972681158</v>
          </cell>
          <cell r="AH747">
            <v>126213.39469949275</v>
          </cell>
          <cell r="AI747">
            <v>138834.73416944203</v>
          </cell>
          <cell r="AJ747">
            <v>152718.20758638624</v>
          </cell>
          <cell r="AK747">
            <v>167990.02834502488</v>
          </cell>
          <cell r="AL747">
            <v>184789.03117952737</v>
          </cell>
          <cell r="AM747">
            <v>203267.93429748013</v>
          </cell>
          <cell r="AN747">
            <v>223594.72772722816</v>
          </cell>
          <cell r="AO747">
            <v>245954.200499951</v>
          </cell>
          <cell r="AP747">
            <v>270549.62054994609</v>
          </cell>
          <cell r="AQ747">
            <v>297604.58260494075</v>
          </cell>
          <cell r="AR747">
            <v>327365.04086543486</v>
          </cell>
          <cell r="AS747">
            <v>360101.54495197837</v>
          </cell>
          <cell r="AT747">
            <v>396111.69944717624</v>
          </cell>
          <cell r="AU747">
            <v>435722.86939189391</v>
          </cell>
          <cell r="AV747">
            <v>479295.15633108333</v>
          </cell>
          <cell r="AW747">
            <v>527224.67196419172</v>
          </cell>
          <cell r="AX747">
            <v>579947.13916061097</v>
          </cell>
          <cell r="AY747">
            <v>637941.85307667207</v>
          </cell>
          <cell r="AZ747">
            <v>701736.03838433931</v>
          </cell>
          <cell r="BA747">
            <v>771909.64222277328</v>
          </cell>
          <cell r="BB747">
            <v>849100.60644505068</v>
          </cell>
          <cell r="BC747">
            <v>934010.66708955588</v>
          </cell>
          <cell r="BD747">
            <v>1027411.7337985116</v>
          </cell>
          <cell r="BE747">
            <v>1130152.9071783628</v>
          </cell>
          <cell r="BF747">
            <v>1243168.1978961993</v>
          </cell>
          <cell r="BG747">
            <v>1367485.0176858194</v>
          </cell>
          <cell r="BH747">
            <v>1504233.5194544015</v>
          </cell>
        </row>
      </sheetData>
      <sheetData sheetId="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Instructions to update"/>
      <sheetName val="EMBI G 1998"/>
      <sheetName val="EMBIG 1999-2000"/>
      <sheetName val="Sovereign spread"/>
      <sheetName val="EMBI_Weights"/>
      <sheetName val="Data"/>
      <sheetName val="BIS bank"/>
      <sheetName val="UK bank"/>
      <sheetName val="Offsets"/>
      <sheetName val="FSDataParameters"/>
      <sheetName val="Raw Data_I"/>
      <sheetName val="Raw Data_II"/>
      <sheetName val="Copy_Equity(drag down)"/>
      <sheetName val="4.3_Manips_Equity Correlations"/>
      <sheetName val="ML_US_UK_Corp (manual download)"/>
      <sheetName val="2.7_Manips_Fixed Income"/>
    </sheetNames>
    <sheetDataSet>
      <sheetData sheetId="0" refreshError="1"/>
      <sheetData sheetId="1" refreshError="1"/>
      <sheetData sheetId="2" refreshError="1"/>
      <sheetData sheetId="3" refreshError="1"/>
      <sheetData sheetId="4" refreshError="1">
        <row r="527">
          <cell r="A527">
            <v>36528</v>
          </cell>
        </row>
        <row r="692">
          <cell r="A692">
            <v>36759</v>
          </cell>
        </row>
        <row r="725">
          <cell r="A725">
            <v>36804</v>
          </cell>
        </row>
        <row r="730">
          <cell r="A730">
            <v>36811</v>
          </cell>
        </row>
      </sheetData>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sheetData sheetId="4">
        <row r="2">
          <cell r="B2" t="str">
            <v xml:space="preserve">Table --. Country: External Sustainability Framework--Gross External Financing Need, 1999-2009 </v>
          </cell>
        </row>
        <row r="7">
          <cell r="F7" t="str">
            <v xml:space="preserve">Actual </v>
          </cell>
          <cell r="O7" t="str">
            <v>Projections</v>
          </cell>
        </row>
        <row r="8">
          <cell r="C8">
            <v>1993</v>
          </cell>
          <cell r="D8">
            <v>1994</v>
          </cell>
          <cell r="E8">
            <v>1995</v>
          </cell>
          <cell r="F8">
            <v>1996</v>
          </cell>
          <cell r="G8">
            <v>1997</v>
          </cell>
          <cell r="H8">
            <v>1998</v>
          </cell>
          <cell r="I8">
            <v>1999</v>
          </cell>
          <cell r="J8">
            <v>2000</v>
          </cell>
          <cell r="K8">
            <v>2001</v>
          </cell>
          <cell r="L8">
            <v>2002</v>
          </cell>
          <cell r="M8">
            <v>2003</v>
          </cell>
          <cell r="O8">
            <v>2004</v>
          </cell>
          <cell r="P8">
            <v>2005</v>
          </cell>
          <cell r="Q8">
            <v>2006</v>
          </cell>
          <cell r="R8">
            <v>2007</v>
          </cell>
          <cell r="S8">
            <v>2008</v>
          </cell>
          <cell r="T8">
            <v>2009</v>
          </cell>
        </row>
        <row r="10">
          <cell r="C10" t="str">
            <v>I. Baseline Projections</v>
          </cell>
        </row>
        <row r="12">
          <cell r="B12" t="str">
            <v>Gross external financing need in billions of U.S. dollars 1/</v>
          </cell>
          <cell r="D12">
            <v>49.809402258051044</v>
          </cell>
          <cell r="E12">
            <v>56.037830081692292</v>
          </cell>
          <cell r="F12">
            <v>36.7023598165907</v>
          </cell>
          <cell r="G12">
            <v>56.411010005177815</v>
          </cell>
          <cell r="H12">
            <v>66.614535826162111</v>
          </cell>
          <cell r="I12">
            <v>61.194110095710101</v>
          </cell>
          <cell r="J12">
            <v>59.862534310445099</v>
          </cell>
          <cell r="K12">
            <v>70.750282676462206</v>
          </cell>
          <cell r="L12">
            <v>68.878287470992504</v>
          </cell>
          <cell r="M12">
            <v>51.2728470236246</v>
          </cell>
          <cell r="O12">
            <v>50.321172660215296</v>
          </cell>
          <cell r="P12">
            <v>59.613123117101296</v>
          </cell>
          <cell r="Q12">
            <v>58.859856831764588</v>
          </cell>
          <cell r="R12">
            <v>63.627538241590493</v>
          </cell>
          <cell r="S12">
            <v>69.432686897588894</v>
          </cell>
          <cell r="T12">
            <v>71.815156457356608</v>
          </cell>
        </row>
        <row r="13">
          <cell r="B13" t="str">
            <v>in percent of GDP</v>
          </cell>
          <cell r="D13">
            <v>12.352205104915861</v>
          </cell>
          <cell r="E13">
            <v>13.317814734823841</v>
          </cell>
          <cell r="F13">
            <v>12.824730377479504</v>
          </cell>
          <cell r="G13">
            <v>16.974041737340691</v>
          </cell>
          <cell r="H13">
            <v>16.617475335934021</v>
          </cell>
          <cell r="I13">
            <v>14.53993406613149</v>
          </cell>
          <cell r="J13">
            <v>12.44318087259445</v>
          </cell>
          <cell r="K13">
            <v>12.169018906842885</v>
          </cell>
          <cell r="L13">
            <v>11.036397285224206</v>
          </cell>
          <cell r="M13">
            <v>7.9922892008963773</v>
          </cell>
          <cell r="O13">
            <v>8.2041276717685676</v>
          </cell>
          <cell r="P13">
            <v>9.2627760685273088</v>
          </cell>
          <cell r="Q13">
            <v>8.6458369770439347</v>
          </cell>
          <cell r="R13">
            <v>8.8567286456715255</v>
          </cell>
          <cell r="S13">
            <v>9.1503959540788422</v>
          </cell>
          <cell r="T13">
            <v>8.9550049182362361</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2005-09 3/</v>
          </cell>
          <cell r="O20">
            <v>50.321172660215296</v>
          </cell>
          <cell r="P20">
            <v>53.614978975812178</v>
          </cell>
          <cell r="Q20">
            <v>48.519076320631683</v>
          </cell>
          <cell r="R20">
            <v>48.349226534054132</v>
          </cell>
          <cell r="S20">
            <v>48.022174333995778</v>
          </cell>
          <cell r="T20">
            <v>44.812138524650564</v>
          </cell>
        </row>
        <row r="21">
          <cell r="B21" t="str">
            <v>A2. Country-specific shock in 2005, with reduction in GDP growth (relative to baseline) of one standard deviation 4/</v>
          </cell>
          <cell r="O21">
            <v>50.321172660215296</v>
          </cell>
          <cell r="P21">
            <v>59.613123117101296</v>
          </cell>
          <cell r="Q21">
            <v>58.859856831764588</v>
          </cell>
          <cell r="R21">
            <v>63.627538241590493</v>
          </cell>
          <cell r="S21">
            <v>69.432686897588894</v>
          </cell>
          <cell r="T21">
            <v>71.815156457356608</v>
          </cell>
        </row>
        <row r="22">
          <cell r="B22" t="str">
            <v>A3. Selected variables are consistent with market forecast in 2005-09</v>
          </cell>
          <cell r="O22">
            <v>50.321172660215296</v>
          </cell>
          <cell r="P22">
            <v>59.613123117101296</v>
          </cell>
          <cell r="Q22">
            <v>58.859856831764596</v>
          </cell>
          <cell r="R22">
            <v>63.627538241590493</v>
          </cell>
          <cell r="S22">
            <v>69.432686897588894</v>
          </cell>
          <cell r="T22">
            <v>71.815156457356608</v>
          </cell>
        </row>
        <row r="24">
          <cell r="B24" t="str">
            <v>B. Bound Tests</v>
          </cell>
        </row>
        <row r="26">
          <cell r="B26" t="str">
            <v>B1. Nominal interest rate is at historical average plus two standard deviations in 2005 and 2006</v>
          </cell>
          <cell r="O26">
            <v>50.321172660215296</v>
          </cell>
          <cell r="P26">
            <v>63.807471476911402</v>
          </cell>
          <cell r="Q26">
            <v>62.631525868192668</v>
          </cell>
          <cell r="R26">
            <v>65.541551916763524</v>
          </cell>
          <cell r="S26">
            <v>71.579935642334249</v>
          </cell>
          <cell r="T26">
            <v>74.162484465421301</v>
          </cell>
        </row>
        <row r="27">
          <cell r="B27" t="str">
            <v>B2. Real GDP growth is at historical average minus two standard deviations in 2005 and 2006</v>
          </cell>
          <cell r="O27">
            <v>50.321172660215296</v>
          </cell>
          <cell r="P27">
            <v>59.073977492886215</v>
          </cell>
          <cell r="Q27">
            <v>57.735389559157248</v>
          </cell>
          <cell r="R27">
            <v>62.154922848749564</v>
          </cell>
          <cell r="S27">
            <v>67.442559681399828</v>
          </cell>
          <cell r="T27">
            <v>69.418177881679171</v>
          </cell>
        </row>
        <row r="28">
          <cell r="B28" t="str">
            <v>B3. Change in US dollar GDP deflator is at historical average minus two standard deviations in 2005 and 2006</v>
          </cell>
          <cell r="O28">
            <v>50.321172660215296</v>
          </cell>
          <cell r="P28">
            <v>57.690048490344658</v>
          </cell>
          <cell r="Q28">
            <v>54.589534705932031</v>
          </cell>
          <cell r="R28">
            <v>57.639904274965708</v>
          </cell>
          <cell r="S28">
            <v>61.935327759582286</v>
          </cell>
          <cell r="T28">
            <v>63.10828202814843</v>
          </cell>
        </row>
        <row r="29">
          <cell r="B29" t="str">
            <v xml:space="preserve">B4. Non-interest current account is at historical average minus two standard deviations in 2005 and 2006 </v>
          </cell>
          <cell r="O29">
            <v>50.321172660215296</v>
          </cell>
          <cell r="P29">
            <v>92.393560373466798</v>
          </cell>
          <cell r="Q29">
            <v>101.79251990416891</v>
          </cell>
          <cell r="R29">
            <v>82.201196593624346</v>
          </cell>
          <cell r="S29">
            <v>90.26966685183514</v>
          </cell>
          <cell r="T29">
            <v>94.59371286344529</v>
          </cell>
        </row>
        <row r="30">
          <cell r="B30" t="str">
            <v>B5. Combination of 2-5 using one standard deviation shocks</v>
          </cell>
          <cell r="O30">
            <v>50.321172660215296</v>
          </cell>
          <cell r="P30">
            <v>72.869531035305542</v>
          </cell>
          <cell r="Q30">
            <v>72.401973973458126</v>
          </cell>
          <cell r="R30">
            <v>70.116659522935862</v>
          </cell>
          <cell r="S30">
            <v>76.712549997109079</v>
          </cell>
          <cell r="T30">
            <v>79.77335253976112</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A1. Key variables are at their historical averages in 2005-09 3/</v>
          </cell>
          <cell r="O37">
            <v>8.2041276717685676</v>
          </cell>
          <cell r="P37">
            <v>8.1935791640075006</v>
          </cell>
          <cell r="Q37">
            <v>6.9503375254535458</v>
          </cell>
          <cell r="R37">
            <v>6.4921531900926217</v>
          </cell>
          <cell r="S37">
            <v>6.0443124337491634</v>
          </cell>
          <cell r="T37">
            <v>5.2869671499192732</v>
          </cell>
        </row>
        <row r="38">
          <cell r="B38" t="str">
            <v>A2. Country-specific shock in 2005, with reduction in GDP growth (relative to baseline) of one standard deviation 4/</v>
          </cell>
          <cell r="O38">
            <v>8.2041276717685676</v>
          </cell>
          <cell r="P38">
            <v>9.2627760685273088</v>
          </cell>
          <cell r="Q38">
            <v>8.6458369770439347</v>
          </cell>
          <cell r="R38">
            <v>8.8567286456715255</v>
          </cell>
          <cell r="S38">
            <v>9.1503959540788422</v>
          </cell>
          <cell r="T38">
            <v>8.9550049182362361</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B1. Nominal interest rate is at historical average plus two standard deviations in 2005 and 2006</v>
          </cell>
          <cell r="O43">
            <v>8.2041276717685676</v>
          </cell>
          <cell r="P43">
            <v>9.9145001785692894</v>
          </cell>
          <cell r="Q43">
            <v>9.1998518417678916</v>
          </cell>
          <cell r="R43">
            <v>9.1231525906110029</v>
          </cell>
          <cell r="S43">
            <v>9.4333776029857788</v>
          </cell>
          <cell r="T43">
            <v>9.2477054412715756</v>
          </cell>
        </row>
        <row r="44">
          <cell r="B44" t="str">
            <v>B2. Real GDP growth is at historical average minus two standard deviations in 2005 and 2006</v>
          </cell>
          <cell r="O44">
            <v>8.2041276717685676</v>
          </cell>
          <cell r="P44">
            <v>10.024350992023594</v>
          </cell>
          <cell r="Q44">
            <v>10.168309851611522</v>
          </cell>
          <cell r="R44">
            <v>10.37343476568657</v>
          </cell>
          <cell r="S44">
            <v>10.656848467934763</v>
          </cell>
          <cell r="T44">
            <v>10.378671304018617</v>
          </cell>
        </row>
        <row r="45">
          <cell r="B45" t="str">
            <v>B3. Change in US dollar GDP deflator is at historical average minus two standard deviations in 2005 and 2006</v>
          </cell>
          <cell r="O45">
            <v>8.2041276717685676</v>
          </cell>
          <cell r="P45">
            <v>11.395561636504382</v>
          </cell>
          <cell r="Q45">
            <v>12.995712328255998</v>
          </cell>
          <cell r="R45">
            <v>13.003322232226216</v>
          </cell>
          <cell r="S45">
            <v>13.22870132760251</v>
          </cell>
          <cell r="T45">
            <v>12.753780291468731</v>
          </cell>
        </row>
        <row r="46">
          <cell r="B46" t="str">
            <v xml:space="preserve">B4. Non-interest current account is at historical average minus two standard deviations in 2005 and 2006 </v>
          </cell>
          <cell r="O46">
            <v>8.2041276717685676</v>
          </cell>
          <cell r="P46">
            <v>14.356249348524249</v>
          </cell>
          <cell r="Q46">
            <v>14.952152110893266</v>
          </cell>
          <cell r="R46">
            <v>11.442116302141422</v>
          </cell>
          <cell r="S46">
            <v>11.896460172359554</v>
          </cell>
          <cell r="T46">
            <v>11.795381444714586</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 xml:space="preserve">1/ Defined as non-interest current account deficit, plus interest and amortization on medium- and long-term debt, plus short-term debt at end of previous period. </v>
          </cell>
        </row>
        <row r="52">
          <cell r="B52" t="str">
            <v>2/ Gross external financing under the stress-test scenarios is derived by assuming the same ratio of short-term to total debt as in the baseline scenario and the same average maturity on medium- and long term</v>
          </cell>
        </row>
        <row r="53">
          <cell r="B53" t="str">
            <v>debt. Interest expenditures are derived by applying the respective interest rate to the previous period debt stock under each alternative scenario.</v>
          </cell>
        </row>
      </sheetData>
      <sheetData sheetId="5">
        <row r="2">
          <cell r="B2" t="str">
            <v xml:space="preserve">Table --. Country: External Sustainability Framework--Gross External Financing Need, 1999-2009 </v>
          </cell>
        </row>
      </sheetData>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refreshError="1"/>
      <sheetData sheetId="25"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Source Imp. &amp; Exp."/>
      <sheetName val="Input"/>
      <sheetName val="Assumptions"/>
      <sheetName val="oil res chart"/>
      <sheetName val="BoP with oil"/>
      <sheetName val="OLD Work"/>
      <sheetName val="PR SR-bop"/>
      <sheetName val="Fin. Req."/>
      <sheetName val="output"/>
      <sheetName val="PR Med Term"/>
      <sheetName val="PR Med Term Oil"/>
      <sheetName val="BOP in dobras"/>
      <sheetName val="DSA"/>
      <sheetName val="Medium-Term"/>
      <sheetName val="PR REDt22"/>
      <sheetName val="RED tab. 23"/>
      <sheetName val="RED tab. 24"/>
      <sheetName val="PDR -HIPC Tb1"/>
      <sheetName val="PDR -HIPC Tb2"/>
      <sheetName val="noteblok dsa"/>
      <sheetName val="Exch rates, prices"/>
      <sheetName val="Charts - gap"/>
      <sheetName val="Exchrate, from cb"/>
      <sheetName val="Fin. Req. (fre)"/>
      <sheetName val="exp growth"/>
      <sheetName val="ADM-res. pay."/>
      <sheetName val="BoP for DSA (previous)"/>
      <sheetName val="BoP using DEBTPRO"/>
      <sheetName val="stbop oil"/>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s>
    <sheetDataSet>
      <sheetData sheetId="0"/>
      <sheetData sheetId="1"/>
      <sheetData sheetId="2"/>
      <sheetData sheetId="3"/>
      <sheetData sheetId="4"/>
      <sheetData sheetId="5"/>
      <sheetData sheetId="6"/>
      <sheetData sheetId="7" refreshError="1">
        <row r="45">
          <cell r="B45" t="str">
            <v>Table 4a.  Namibia: Functional Distribution of Central Government Expenditure, 1990/91-95/96</v>
          </cell>
        </row>
        <row r="46">
          <cell r="B46" t="str">
            <v>_</v>
          </cell>
          <cell r="L46" t="str">
            <v>_</v>
          </cell>
          <cell r="M46" t="str">
            <v>_</v>
          </cell>
          <cell r="N46" t="str">
            <v>_</v>
          </cell>
          <cell r="O46" t="str">
            <v>_</v>
          </cell>
        </row>
        <row r="48">
          <cell r="L48" t="str">
            <v>1990/91</v>
          </cell>
          <cell r="M48" t="str">
            <v>1991/92</v>
          </cell>
          <cell r="N48" t="str">
            <v>1992/93</v>
          </cell>
          <cell r="O48" t="str">
            <v xml:space="preserve">      1993/94</v>
          </cell>
        </row>
        <row r="49">
          <cell r="O49" t="str">
            <v>Budget</v>
          </cell>
        </row>
        <row r="50">
          <cell r="B50" t="str">
            <v>_</v>
          </cell>
          <cell r="L50" t="str">
            <v>_</v>
          </cell>
          <cell r="M50" t="str">
            <v>_</v>
          </cell>
          <cell r="N50" t="str">
            <v>_</v>
          </cell>
          <cell r="O50" t="str">
            <v>_</v>
          </cell>
        </row>
        <row r="51">
          <cell r="L51" t="str">
            <v xml:space="preserve">  (In percent of GDP)</v>
          </cell>
        </row>
        <row r="53">
          <cell r="B53" t="str">
            <v>General government services</v>
          </cell>
          <cell r="L53">
            <v>11.605443909427354</v>
          </cell>
          <cell r="M53">
            <v>13.266416092434049</v>
          </cell>
          <cell r="N53">
            <v>13.582292173067573</v>
          </cell>
          <cell r="O53">
            <v>10.351535724062416</v>
          </cell>
        </row>
        <row r="54">
          <cell r="B54" t="str">
            <v xml:space="preserve">     General public services</v>
          </cell>
          <cell r="L54">
            <v>7.12770106251741</v>
          </cell>
          <cell r="M54">
            <v>8.2310712048444348</v>
          </cell>
          <cell r="N54">
            <v>9.0744530870199309</v>
          </cell>
          <cell r="O54">
            <v>5.9089186969614014</v>
          </cell>
        </row>
        <row r="55">
          <cell r="B55" t="str">
            <v xml:space="preserve">     Defense</v>
          </cell>
          <cell r="L55">
            <v>1.9528353694934142</v>
          </cell>
          <cell r="M55">
            <v>2.5313844226352056</v>
          </cell>
          <cell r="N55">
            <v>2.1264948954788525</v>
          </cell>
          <cell r="O55">
            <v>1.9791294826170274</v>
          </cell>
        </row>
      </sheetData>
      <sheetData sheetId="8" refreshError="1"/>
      <sheetData sheetId="9" refreshError="1"/>
      <sheetData sheetId="10"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tabSEIbrief"/>
      <sheetName val="Con"/>
      <sheetName val="Asm"/>
      <sheetName val="AltAsm"/>
      <sheetName val="InOutQ"/>
      <sheetName val="Gout"/>
      <sheetName val="Fout"/>
      <sheetName val="Mout"/>
      <sheetName val="Bout"/>
      <sheetName val="BoutUSD"/>
      <sheetName val="Dout"/>
      <sheetName val="DoutUSD"/>
      <sheetName val="DSAout"/>
      <sheetName val="Lout"/>
      <sheetName val="DSAin"/>
      <sheetName val="Gin"/>
      <sheetName val="Fin"/>
      <sheetName val="Min"/>
      <sheetName val="Bin"/>
      <sheetName val="BinUSD"/>
      <sheetName val="Din"/>
      <sheetName val="DinUSD"/>
      <sheetName val="Fng"/>
      <sheetName val="AnM"/>
      <sheetName val="MONA"/>
      <sheetName val="MONAT05"/>
      <sheetName val="MONAT06"/>
      <sheetName val="Old"/>
      <sheetName val="Chg"/>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Charts"/>
      <sheetName val="3M implied vols"/>
      <sheetName val="Risk reversal data"/>
      <sheetName val="CMVO"/>
      <sheetName val="CMVP"/>
      <sheetName val="EUR GBP"/>
      <sheetName val="EUR JPY"/>
      <sheetName val="EUR USD"/>
      <sheetName val="USD DEM"/>
      <sheetName val="GBP USD"/>
      <sheetName val="USD JPY"/>
      <sheetName val="GBP DEM"/>
      <sheetName val="DEM JPY"/>
      <sheetName val="DEM CHF"/>
      <sheetName val="DEM ITL"/>
      <sheetName val="DEM SEK"/>
    </sheetNames>
    <sheetDataSet>
      <sheetData sheetId="0" refreshError="1"/>
      <sheetData sheetId="1" refreshError="1"/>
      <sheetData sheetId="2" refreshError="1">
        <row r="1">
          <cell r="K1" t="str">
            <v xml:space="preserve"> RTR.UK.CCY.USDJPY3MONTHSVOL.B</v>
          </cell>
          <cell r="L1" t="str">
            <v xml:space="preserve"> RTR.UK.CCY.USDDEM3MONTHSVOL.B</v>
          </cell>
          <cell r="M1" t="str">
            <v xml:space="preserve"> RTR.UK.CCY.DEMJPY3MONTHSVOL.B</v>
          </cell>
          <cell r="O1" t="str">
            <v xml:space="preserve"> RTR.UK.CCY.GBPUSD3MONTHSVOL.B</v>
          </cell>
          <cell r="P1" t="str">
            <v xml:space="preserve"> RTR.UK.CCY.EURGBP3MONTHSVOL.B</v>
          </cell>
        </row>
        <row r="2">
          <cell r="A2" t="str">
            <v>DATE</v>
          </cell>
          <cell r="B2" t="str">
            <v>$/£</v>
          </cell>
          <cell r="C2" t="str">
            <v>Y/$</v>
          </cell>
          <cell r="E2" t="str">
            <v>€/£</v>
          </cell>
          <cell r="F2" t="str">
            <v>$/€</v>
          </cell>
          <cell r="J2" t="str">
            <v xml:space="preserve"> famedate</v>
          </cell>
          <cell r="K2" t="str">
            <v>$/Y</v>
          </cell>
          <cell r="L2" t="str">
            <v>$/€</v>
          </cell>
          <cell r="M2" t="str">
            <v>Y/€</v>
          </cell>
          <cell r="O2" t="str">
            <v>$/£</v>
          </cell>
          <cell r="P2" t="str">
            <v>€/£</v>
          </cell>
        </row>
        <row r="3">
          <cell r="A3">
            <v>36161</v>
          </cell>
          <cell r="J3">
            <v>36069</v>
          </cell>
          <cell r="K3">
            <v>17.350000000000001</v>
          </cell>
          <cell r="L3">
            <v>10.75</v>
          </cell>
          <cell r="M3">
            <v>16.55</v>
          </cell>
          <cell r="O3">
            <v>9.15</v>
          </cell>
          <cell r="P3">
            <v>9.25</v>
          </cell>
        </row>
        <row r="4">
          <cell r="A4">
            <v>36164</v>
          </cell>
          <cell r="B4">
            <v>8.9499999999999993</v>
          </cell>
          <cell r="C4">
            <v>19.850000000000001</v>
          </cell>
          <cell r="J4">
            <v>36070</v>
          </cell>
          <cell r="K4">
            <v>17.05</v>
          </cell>
          <cell r="L4">
            <v>11.35</v>
          </cell>
          <cell r="M4">
            <v>16.45</v>
          </cell>
          <cell r="O4">
            <v>9.15</v>
          </cell>
          <cell r="P4">
            <v>9.65</v>
          </cell>
        </row>
        <row r="5">
          <cell r="A5">
            <v>36165</v>
          </cell>
          <cell r="B5">
            <v>8.9499999999999993</v>
          </cell>
          <cell r="C5">
            <v>20.55</v>
          </cell>
          <cell r="E5">
            <v>9.75</v>
          </cell>
          <cell r="F5">
            <v>11.15</v>
          </cell>
          <cell r="J5">
            <v>36073</v>
          </cell>
          <cell r="K5">
            <v>17.05</v>
          </cell>
          <cell r="L5">
            <v>11.55</v>
          </cell>
          <cell r="M5">
            <v>16.45</v>
          </cell>
          <cell r="O5">
            <v>9.15</v>
          </cell>
          <cell r="P5">
            <v>10.45</v>
          </cell>
        </row>
        <row r="6">
          <cell r="A6">
            <v>36166</v>
          </cell>
          <cell r="B6">
            <v>8.75</v>
          </cell>
          <cell r="C6">
            <v>19.75</v>
          </cell>
          <cell r="E6">
            <v>9.4499999999999993</v>
          </cell>
          <cell r="F6">
            <v>10.25</v>
          </cell>
          <cell r="J6">
            <v>36074</v>
          </cell>
          <cell r="K6">
            <v>17.05</v>
          </cell>
          <cell r="L6">
            <v>11.75</v>
          </cell>
          <cell r="M6">
            <v>16.350000000000001</v>
          </cell>
          <cell r="O6">
            <v>9.25</v>
          </cell>
          <cell r="P6">
            <v>10.85</v>
          </cell>
        </row>
        <row r="7">
          <cell r="A7">
            <v>36167</v>
          </cell>
          <cell r="B7">
            <v>8.4499999999999993</v>
          </cell>
          <cell r="C7">
            <v>19.25</v>
          </cell>
          <cell r="E7">
            <v>9.4499999999999993</v>
          </cell>
          <cell r="F7">
            <v>9.85</v>
          </cell>
          <cell r="J7">
            <v>36075</v>
          </cell>
          <cell r="K7">
            <v>17.05</v>
          </cell>
          <cell r="L7">
            <v>11.75</v>
          </cell>
          <cell r="M7">
            <v>16.350000000000001</v>
          </cell>
          <cell r="O7">
            <v>9.25</v>
          </cell>
          <cell r="P7">
            <v>10.85</v>
          </cell>
        </row>
        <row r="8">
          <cell r="A8">
            <v>36168</v>
          </cell>
          <cell r="B8">
            <v>8.4499999999999993</v>
          </cell>
          <cell r="C8">
            <v>19.25</v>
          </cell>
          <cell r="E8">
            <v>9.4499999999999993</v>
          </cell>
          <cell r="F8">
            <v>9.85</v>
          </cell>
          <cell r="J8">
            <v>36076</v>
          </cell>
          <cell r="K8">
            <v>20.85</v>
          </cell>
          <cell r="L8">
            <v>12.95</v>
          </cell>
          <cell r="M8">
            <v>19.75</v>
          </cell>
          <cell r="O8">
            <v>10.050000000000001</v>
          </cell>
          <cell r="P8">
            <v>11.65</v>
          </cell>
        </row>
        <row r="9">
          <cell r="A9">
            <v>36171</v>
          </cell>
          <cell r="B9">
            <v>8.6</v>
          </cell>
          <cell r="C9">
            <v>19.399999999999999</v>
          </cell>
          <cell r="E9">
            <v>9.0500000000000007</v>
          </cell>
          <cell r="F9">
            <v>9.6999999999999993</v>
          </cell>
          <cell r="J9">
            <v>36077</v>
          </cell>
          <cell r="K9">
            <v>29.55</v>
          </cell>
          <cell r="L9">
            <v>13.55</v>
          </cell>
          <cell r="M9">
            <v>27.55</v>
          </cell>
          <cell r="O9">
            <v>11.05</v>
          </cell>
          <cell r="P9">
            <v>11.55</v>
          </cell>
        </row>
        <row r="10">
          <cell r="A10">
            <v>36172</v>
          </cell>
          <cell r="B10">
            <v>8.75</v>
          </cell>
          <cell r="C10">
            <v>19.55</v>
          </cell>
          <cell r="E10">
            <v>8.65</v>
          </cell>
          <cell r="F10">
            <v>9.5500000000000007</v>
          </cell>
          <cell r="J10">
            <v>36080</v>
          </cell>
          <cell r="K10">
            <v>22.25</v>
          </cell>
          <cell r="L10">
            <v>12.95</v>
          </cell>
          <cell r="M10">
            <v>22.55</v>
          </cell>
          <cell r="O10">
            <v>11.75</v>
          </cell>
          <cell r="P10">
            <v>11.35</v>
          </cell>
        </row>
        <row r="11">
          <cell r="A11">
            <v>36173</v>
          </cell>
          <cell r="B11">
            <v>8.85</v>
          </cell>
          <cell r="C11">
            <v>18.45</v>
          </cell>
          <cell r="E11">
            <v>8.65</v>
          </cell>
          <cell r="F11">
            <v>9.85</v>
          </cell>
          <cell r="J11">
            <v>36081</v>
          </cell>
          <cell r="K11">
            <v>19.55</v>
          </cell>
          <cell r="L11">
            <v>12.95</v>
          </cell>
          <cell r="M11">
            <v>19.05</v>
          </cell>
          <cell r="O11">
            <v>11.75</v>
          </cell>
          <cell r="P11">
            <v>11.15</v>
          </cell>
        </row>
        <row r="12">
          <cell r="A12">
            <v>36174</v>
          </cell>
          <cell r="B12">
            <v>8.85</v>
          </cell>
          <cell r="C12">
            <v>18.45</v>
          </cell>
          <cell r="E12">
            <v>8.65</v>
          </cell>
          <cell r="F12">
            <v>9.85</v>
          </cell>
          <cell r="J12">
            <v>36082</v>
          </cell>
          <cell r="K12">
            <v>19.55</v>
          </cell>
          <cell r="L12">
            <v>11.65</v>
          </cell>
          <cell r="M12">
            <v>19.05</v>
          </cell>
          <cell r="O12">
            <v>11.15</v>
          </cell>
          <cell r="P12">
            <v>11.15</v>
          </cell>
        </row>
        <row r="13">
          <cell r="A13">
            <v>36175</v>
          </cell>
          <cell r="B13">
            <v>9.25</v>
          </cell>
          <cell r="C13">
            <v>18.649999999999999</v>
          </cell>
          <cell r="E13">
            <v>8.65</v>
          </cell>
          <cell r="F13">
            <v>10.75</v>
          </cell>
          <cell r="J13">
            <v>36083</v>
          </cell>
          <cell r="K13">
            <v>19.649999999999999</v>
          </cell>
          <cell r="L13">
            <v>10.95</v>
          </cell>
          <cell r="M13">
            <v>17.850000000000001</v>
          </cell>
          <cell r="O13">
            <v>10.35</v>
          </cell>
          <cell r="P13">
            <v>10.35</v>
          </cell>
        </row>
        <row r="14">
          <cell r="A14">
            <v>36178</v>
          </cell>
          <cell r="B14">
            <v>8.85</v>
          </cell>
          <cell r="C14">
            <v>18.75</v>
          </cell>
          <cell r="E14">
            <v>8.4499999999999993</v>
          </cell>
          <cell r="F14">
            <v>10.25</v>
          </cell>
          <cell r="J14">
            <v>36084</v>
          </cell>
        </row>
        <row r="15">
          <cell r="A15">
            <v>36179</v>
          </cell>
          <cell r="B15">
            <v>8.75</v>
          </cell>
          <cell r="C15">
            <v>18.350000000000001</v>
          </cell>
          <cell r="E15">
            <v>8.25</v>
          </cell>
          <cell r="F15">
            <v>9.85</v>
          </cell>
          <cell r="J15">
            <v>36087</v>
          </cell>
        </row>
        <row r="16">
          <cell r="A16">
            <v>36180</v>
          </cell>
          <cell r="B16">
            <v>8.75</v>
          </cell>
          <cell r="C16">
            <v>18.350000000000001</v>
          </cell>
          <cell r="E16">
            <v>8.25</v>
          </cell>
          <cell r="F16">
            <v>9.85</v>
          </cell>
          <cell r="J16">
            <v>36088</v>
          </cell>
          <cell r="K16">
            <v>20.75</v>
          </cell>
          <cell r="L16">
            <v>10.85</v>
          </cell>
          <cell r="M16">
            <v>19.45</v>
          </cell>
          <cell r="O16">
            <v>9.9499999999999993</v>
          </cell>
          <cell r="P16">
            <v>10.25</v>
          </cell>
        </row>
        <row r="17">
          <cell r="A17">
            <v>36181</v>
          </cell>
          <cell r="B17">
            <v>8.15</v>
          </cell>
          <cell r="C17">
            <v>17.75</v>
          </cell>
          <cell r="E17">
            <v>7.75</v>
          </cell>
          <cell r="F17">
            <v>9.35</v>
          </cell>
          <cell r="J17">
            <v>36089</v>
          </cell>
          <cell r="K17">
            <v>20.05</v>
          </cell>
          <cell r="L17">
            <v>10.85</v>
          </cell>
          <cell r="M17">
            <v>19.149999999999999</v>
          </cell>
          <cell r="O17">
            <v>10.15</v>
          </cell>
          <cell r="P17">
            <v>10.25</v>
          </cell>
        </row>
        <row r="18">
          <cell r="A18">
            <v>36182</v>
          </cell>
          <cell r="B18">
            <v>8.15</v>
          </cell>
          <cell r="C18">
            <v>17.95</v>
          </cell>
          <cell r="E18">
            <v>7.75</v>
          </cell>
          <cell r="F18">
            <v>9.35</v>
          </cell>
          <cell r="J18">
            <v>36090</v>
          </cell>
          <cell r="K18">
            <v>19.350000000000001</v>
          </cell>
          <cell r="L18">
            <v>11.15</v>
          </cell>
          <cell r="M18">
            <v>18.649999999999999</v>
          </cell>
          <cell r="O18">
            <v>10.35</v>
          </cell>
          <cell r="P18">
            <v>10.35</v>
          </cell>
        </row>
        <row r="19">
          <cell r="A19">
            <v>36185</v>
          </cell>
          <cell r="B19">
            <v>8.15</v>
          </cell>
          <cell r="C19">
            <v>17.95</v>
          </cell>
          <cell r="E19">
            <v>7.75</v>
          </cell>
          <cell r="F19">
            <v>9.35</v>
          </cell>
          <cell r="J19">
            <v>36091</v>
          </cell>
          <cell r="K19">
            <v>19.350000000000001</v>
          </cell>
          <cell r="L19">
            <v>11.15</v>
          </cell>
          <cell r="M19">
            <v>18.649999999999999</v>
          </cell>
          <cell r="O19">
            <v>10.35</v>
          </cell>
          <cell r="P19">
            <v>10.35</v>
          </cell>
        </row>
        <row r="20">
          <cell r="A20">
            <v>36186</v>
          </cell>
          <cell r="B20">
            <v>8.15</v>
          </cell>
          <cell r="C20">
            <v>17.95</v>
          </cell>
          <cell r="E20">
            <v>7.75</v>
          </cell>
          <cell r="F20">
            <v>9.35</v>
          </cell>
          <cell r="J20">
            <v>36094</v>
          </cell>
          <cell r="K20">
            <v>18.149999999999999</v>
          </cell>
          <cell r="L20">
            <v>11.05</v>
          </cell>
          <cell r="M20">
            <v>16.95</v>
          </cell>
          <cell r="O20">
            <v>10.25</v>
          </cell>
          <cell r="P20">
            <v>10.55</v>
          </cell>
        </row>
        <row r="21">
          <cell r="A21">
            <v>36187</v>
          </cell>
          <cell r="B21">
            <v>7.65</v>
          </cell>
          <cell r="C21">
            <v>16.25</v>
          </cell>
          <cell r="E21">
            <v>6.75</v>
          </cell>
          <cell r="F21">
            <v>8.65</v>
          </cell>
          <cell r="J21">
            <v>36095</v>
          </cell>
          <cell r="K21">
            <v>18.149999999999999</v>
          </cell>
          <cell r="L21">
            <v>11.05</v>
          </cell>
          <cell r="M21">
            <v>16.95</v>
          </cell>
          <cell r="O21">
            <v>10.25</v>
          </cell>
          <cell r="P21">
            <v>10.55</v>
          </cell>
        </row>
        <row r="22">
          <cell r="A22">
            <v>36188</v>
          </cell>
          <cell r="B22">
            <v>7.65</v>
          </cell>
          <cell r="C22">
            <v>16.25</v>
          </cell>
          <cell r="E22">
            <v>6.75</v>
          </cell>
          <cell r="F22">
            <v>8.65</v>
          </cell>
          <cell r="J22">
            <v>36096</v>
          </cell>
          <cell r="K22">
            <v>18.149999999999999</v>
          </cell>
          <cell r="L22">
            <v>11.05</v>
          </cell>
          <cell r="M22">
            <v>16.649999999999999</v>
          </cell>
          <cell r="O22">
            <v>10.25</v>
          </cell>
          <cell r="P22">
            <v>10.55</v>
          </cell>
        </row>
        <row r="23">
          <cell r="A23">
            <v>36189</v>
          </cell>
          <cell r="B23">
            <v>7.55</v>
          </cell>
          <cell r="C23">
            <v>16.649999999999999</v>
          </cell>
          <cell r="E23">
            <v>6.25</v>
          </cell>
          <cell r="F23">
            <v>8.65</v>
          </cell>
          <cell r="J23">
            <v>36097</v>
          </cell>
          <cell r="K23">
            <v>19.25</v>
          </cell>
          <cell r="L23">
            <v>11.25</v>
          </cell>
          <cell r="M23">
            <v>17.850000000000001</v>
          </cell>
          <cell r="O23">
            <v>10.15</v>
          </cell>
          <cell r="P23">
            <v>10.45</v>
          </cell>
        </row>
        <row r="24">
          <cell r="A24">
            <v>36192</v>
          </cell>
          <cell r="B24">
            <v>7.65</v>
          </cell>
          <cell r="C24">
            <v>16.95</v>
          </cell>
          <cell r="E24">
            <v>6.85</v>
          </cell>
          <cell r="F24">
            <v>8.65</v>
          </cell>
          <cell r="J24">
            <v>36098</v>
          </cell>
          <cell r="K24">
            <v>18.850000000000001</v>
          </cell>
          <cell r="L24">
            <v>11.05</v>
          </cell>
          <cell r="M24">
            <v>17.850000000000001</v>
          </cell>
          <cell r="O24">
            <v>9.9499999999999993</v>
          </cell>
          <cell r="P24">
            <v>10.25</v>
          </cell>
        </row>
        <row r="25">
          <cell r="A25">
            <v>36193</v>
          </cell>
          <cell r="B25">
            <v>7.65</v>
          </cell>
          <cell r="C25">
            <v>16.95</v>
          </cell>
          <cell r="E25">
            <v>6.85</v>
          </cell>
          <cell r="F25">
            <v>8.65</v>
          </cell>
          <cell r="J25">
            <v>36101</v>
          </cell>
          <cell r="K25">
            <v>18.850000000000001</v>
          </cell>
          <cell r="L25">
            <v>11.05</v>
          </cell>
          <cell r="M25">
            <v>17.850000000000001</v>
          </cell>
          <cell r="O25">
            <v>9.9499999999999993</v>
          </cell>
          <cell r="P25">
            <v>10.25</v>
          </cell>
        </row>
        <row r="26">
          <cell r="A26">
            <v>36194</v>
          </cell>
          <cell r="B26">
            <v>7.65</v>
          </cell>
          <cell r="C26">
            <v>16.95</v>
          </cell>
          <cell r="E26">
            <v>6.85</v>
          </cell>
          <cell r="F26">
            <v>8.65</v>
          </cell>
          <cell r="J26">
            <v>36102</v>
          </cell>
          <cell r="K26">
            <v>18.05</v>
          </cell>
          <cell r="L26">
            <v>10.25</v>
          </cell>
          <cell r="M26">
            <v>16.75</v>
          </cell>
          <cell r="O26">
            <v>9.75</v>
          </cell>
          <cell r="P26">
            <v>10.25</v>
          </cell>
        </row>
        <row r="27">
          <cell r="A27">
            <v>36195</v>
          </cell>
          <cell r="B27">
            <v>7.75</v>
          </cell>
          <cell r="C27">
            <v>17.05</v>
          </cell>
          <cell r="E27">
            <v>7.15</v>
          </cell>
          <cell r="F27">
            <v>8.75</v>
          </cell>
          <cell r="J27">
            <v>36103</v>
          </cell>
          <cell r="K27">
            <v>17.95</v>
          </cell>
          <cell r="L27">
            <v>10.050000000000001</v>
          </cell>
          <cell r="M27">
            <v>16.850000000000001</v>
          </cell>
          <cell r="O27">
            <v>10.050000000000001</v>
          </cell>
          <cell r="P27">
            <v>10.75</v>
          </cell>
        </row>
        <row r="28">
          <cell r="A28">
            <v>36196</v>
          </cell>
          <cell r="B28">
            <v>7.75</v>
          </cell>
          <cell r="C28">
            <v>17.05</v>
          </cell>
          <cell r="E28">
            <v>7.15</v>
          </cell>
          <cell r="F28">
            <v>8.75</v>
          </cell>
          <cell r="J28">
            <v>36104</v>
          </cell>
          <cell r="K28">
            <v>17.649999999999999</v>
          </cell>
          <cell r="L28">
            <v>9.9499999999999993</v>
          </cell>
          <cell r="M28">
            <v>16.45</v>
          </cell>
          <cell r="O28">
            <v>9.85</v>
          </cell>
          <cell r="P28">
            <v>10.25</v>
          </cell>
        </row>
        <row r="29">
          <cell r="A29">
            <v>36199</v>
          </cell>
          <cell r="B29">
            <v>7.55</v>
          </cell>
          <cell r="C29">
            <v>17.149999999999999</v>
          </cell>
          <cell r="E29">
            <v>6.65</v>
          </cell>
          <cell r="F29">
            <v>8.65</v>
          </cell>
          <cell r="J29">
            <v>36105</v>
          </cell>
        </row>
        <row r="30">
          <cell r="A30">
            <v>36200</v>
          </cell>
          <cell r="B30">
            <v>7.55</v>
          </cell>
          <cell r="C30">
            <v>17.149999999999999</v>
          </cell>
          <cell r="E30">
            <v>6.65</v>
          </cell>
          <cell r="F30">
            <v>8.65</v>
          </cell>
          <cell r="J30">
            <v>36108</v>
          </cell>
          <cell r="K30">
            <v>15.75</v>
          </cell>
          <cell r="L30">
            <v>9.5500000000000007</v>
          </cell>
          <cell r="M30">
            <v>14.55</v>
          </cell>
          <cell r="O30">
            <v>8.65</v>
          </cell>
          <cell r="P30">
            <v>9.35</v>
          </cell>
        </row>
        <row r="31">
          <cell r="A31">
            <v>36201</v>
          </cell>
          <cell r="B31">
            <v>7.45</v>
          </cell>
          <cell r="C31">
            <v>16.649999999999999</v>
          </cell>
          <cell r="E31">
            <v>6.45</v>
          </cell>
          <cell r="F31">
            <v>8.65</v>
          </cell>
          <cell r="J31">
            <v>36109</v>
          </cell>
          <cell r="K31">
            <v>16.649999999999999</v>
          </cell>
          <cell r="L31">
            <v>9.4499999999999993</v>
          </cell>
          <cell r="M31">
            <v>15.25</v>
          </cell>
          <cell r="O31">
            <v>8.15</v>
          </cell>
          <cell r="P31">
            <v>8.5500000000000007</v>
          </cell>
        </row>
        <row r="32">
          <cell r="A32">
            <v>36202</v>
          </cell>
          <cell r="B32">
            <v>7.95</v>
          </cell>
          <cell r="C32">
            <v>16.95</v>
          </cell>
          <cell r="E32">
            <v>6.75</v>
          </cell>
          <cell r="F32">
            <v>8.5500000000000007</v>
          </cell>
          <cell r="J32">
            <v>36110</v>
          </cell>
          <cell r="K32">
            <v>17.649999999999999</v>
          </cell>
          <cell r="L32">
            <v>9.4499999999999993</v>
          </cell>
          <cell r="M32">
            <v>16.350000000000001</v>
          </cell>
          <cell r="O32">
            <v>8.25</v>
          </cell>
          <cell r="P32">
            <v>8.65</v>
          </cell>
        </row>
        <row r="33">
          <cell r="A33">
            <v>36203</v>
          </cell>
          <cell r="B33">
            <v>7.85</v>
          </cell>
          <cell r="C33">
            <v>17.149999999999999</v>
          </cell>
          <cell r="E33">
            <v>6.45</v>
          </cell>
          <cell r="F33">
            <v>8.65</v>
          </cell>
          <cell r="J33">
            <v>36111</v>
          </cell>
          <cell r="K33">
            <v>19.25</v>
          </cell>
          <cell r="L33">
            <v>9.4499999999999993</v>
          </cell>
          <cell r="M33">
            <v>17.350000000000001</v>
          </cell>
          <cell r="O33">
            <v>8.0500000000000007</v>
          </cell>
          <cell r="P33">
            <v>8.4499999999999993</v>
          </cell>
        </row>
        <row r="34">
          <cell r="A34">
            <v>36206</v>
          </cell>
          <cell r="B34">
            <v>7.85</v>
          </cell>
          <cell r="C34">
            <v>17.149999999999999</v>
          </cell>
          <cell r="E34">
            <v>6.45</v>
          </cell>
          <cell r="F34">
            <v>8.65</v>
          </cell>
          <cell r="J34">
            <v>36112</v>
          </cell>
        </row>
        <row r="35">
          <cell r="A35">
            <v>36207</v>
          </cell>
          <cell r="B35">
            <v>7.85</v>
          </cell>
          <cell r="C35">
            <v>17.149999999999999</v>
          </cell>
          <cell r="E35">
            <v>6.45</v>
          </cell>
          <cell r="F35">
            <v>8.65</v>
          </cell>
          <cell r="J35">
            <v>36115</v>
          </cell>
        </row>
        <row r="36">
          <cell r="A36">
            <v>36208</v>
          </cell>
          <cell r="B36">
            <v>7.85</v>
          </cell>
          <cell r="C36">
            <v>17.149999999999999</v>
          </cell>
          <cell r="E36">
            <v>6.45</v>
          </cell>
          <cell r="F36">
            <v>8.65</v>
          </cell>
          <cell r="J36">
            <v>36116</v>
          </cell>
        </row>
        <row r="37">
          <cell r="A37">
            <v>36209</v>
          </cell>
          <cell r="B37">
            <v>7.65</v>
          </cell>
          <cell r="C37">
            <v>18.95</v>
          </cell>
          <cell r="E37">
            <v>6.45</v>
          </cell>
          <cell r="F37">
            <v>8.4499999999999993</v>
          </cell>
          <cell r="J37">
            <v>36117</v>
          </cell>
        </row>
        <row r="38">
          <cell r="A38">
            <v>36210</v>
          </cell>
          <cell r="B38">
            <v>7.65</v>
          </cell>
          <cell r="C38">
            <v>18.95</v>
          </cell>
          <cell r="E38">
            <v>6.45</v>
          </cell>
          <cell r="F38">
            <v>8.4499999999999993</v>
          </cell>
          <cell r="J38">
            <v>36118</v>
          </cell>
        </row>
        <row r="39">
          <cell r="A39">
            <v>36213</v>
          </cell>
          <cell r="B39">
            <v>8.0500000000000007</v>
          </cell>
          <cell r="C39">
            <v>19.25</v>
          </cell>
          <cell r="E39">
            <v>6.85</v>
          </cell>
          <cell r="F39">
            <v>9.15</v>
          </cell>
          <cell r="J39">
            <v>36119</v>
          </cell>
          <cell r="K39">
            <v>17.05</v>
          </cell>
          <cell r="L39">
            <v>9.25</v>
          </cell>
          <cell r="M39">
            <v>15.45</v>
          </cell>
          <cell r="O39">
            <v>8.25</v>
          </cell>
          <cell r="P39">
            <v>8.4499999999999993</v>
          </cell>
        </row>
        <row r="40">
          <cell r="A40">
            <v>36214</v>
          </cell>
          <cell r="B40">
            <v>8.0500000000000007</v>
          </cell>
          <cell r="C40">
            <v>18.149999999999999</v>
          </cell>
          <cell r="E40">
            <v>6.65</v>
          </cell>
          <cell r="F40">
            <v>8.9499999999999993</v>
          </cell>
          <cell r="J40">
            <v>36122</v>
          </cell>
          <cell r="K40">
            <v>17.05</v>
          </cell>
          <cell r="L40">
            <v>9.25</v>
          </cell>
          <cell r="M40">
            <v>15.45</v>
          </cell>
          <cell r="O40">
            <v>8.25</v>
          </cell>
          <cell r="P40">
            <v>8.4499999999999993</v>
          </cell>
        </row>
        <row r="41">
          <cell r="A41">
            <v>36215</v>
          </cell>
          <cell r="B41">
            <v>8.85</v>
          </cell>
          <cell r="C41">
            <v>18.149999999999999</v>
          </cell>
          <cell r="E41">
            <v>7.15</v>
          </cell>
          <cell r="F41">
            <v>9.0500000000000007</v>
          </cell>
          <cell r="J41">
            <v>36123</v>
          </cell>
          <cell r="K41">
            <v>17.149999999999999</v>
          </cell>
          <cell r="L41">
            <v>9.35</v>
          </cell>
          <cell r="M41">
            <v>15.95</v>
          </cell>
          <cell r="O41">
            <v>8.25</v>
          </cell>
          <cell r="P41">
            <v>8.15</v>
          </cell>
        </row>
        <row r="42">
          <cell r="A42">
            <v>36216</v>
          </cell>
          <cell r="B42">
            <v>8.85</v>
          </cell>
          <cell r="C42">
            <v>18.149999999999999</v>
          </cell>
          <cell r="E42">
            <v>7.05</v>
          </cell>
          <cell r="F42">
            <v>9.0500000000000007</v>
          </cell>
          <cell r="J42">
            <v>36124</v>
          </cell>
          <cell r="K42">
            <v>17.350000000000001</v>
          </cell>
          <cell r="L42">
            <v>9.35</v>
          </cell>
          <cell r="M42">
            <v>16.149999999999999</v>
          </cell>
          <cell r="O42">
            <v>8.25</v>
          </cell>
          <cell r="P42">
            <v>8.25</v>
          </cell>
        </row>
        <row r="43">
          <cell r="A43">
            <v>36217</v>
          </cell>
          <cell r="B43">
            <v>8.65</v>
          </cell>
          <cell r="C43">
            <v>18.05</v>
          </cell>
          <cell r="E43">
            <v>7.05</v>
          </cell>
          <cell r="F43">
            <v>9.0500000000000007</v>
          </cell>
          <cell r="J43">
            <v>36125</v>
          </cell>
          <cell r="K43">
            <v>16.850000000000001</v>
          </cell>
          <cell r="L43">
            <v>9.0500000000000007</v>
          </cell>
          <cell r="M43">
            <v>15.95</v>
          </cell>
          <cell r="O43">
            <v>8.15</v>
          </cell>
          <cell r="P43">
            <v>8.25</v>
          </cell>
        </row>
        <row r="44">
          <cell r="A44">
            <v>36220</v>
          </cell>
          <cell r="B44">
            <v>8.5500000000000007</v>
          </cell>
          <cell r="C44">
            <v>18.350000000000001</v>
          </cell>
          <cell r="E44">
            <v>6.95</v>
          </cell>
          <cell r="F44">
            <v>9.0500000000000007</v>
          </cell>
          <cell r="J44">
            <v>36126</v>
          </cell>
          <cell r="K44">
            <v>17.350000000000001</v>
          </cell>
          <cell r="L44">
            <v>8.9499999999999993</v>
          </cell>
          <cell r="M44">
            <v>16.05</v>
          </cell>
          <cell r="O44">
            <v>8.25</v>
          </cell>
          <cell r="P44">
            <v>8.25</v>
          </cell>
        </row>
        <row r="45">
          <cell r="A45">
            <v>36221</v>
          </cell>
          <cell r="B45">
            <v>8.5500000000000007</v>
          </cell>
          <cell r="C45">
            <v>18.350000000000001</v>
          </cell>
          <cell r="E45">
            <v>6.95</v>
          </cell>
          <cell r="F45">
            <v>9.0500000000000007</v>
          </cell>
          <cell r="J45">
            <v>36129</v>
          </cell>
          <cell r="K45">
            <v>17.55</v>
          </cell>
          <cell r="L45">
            <v>9.15</v>
          </cell>
          <cell r="M45">
            <v>16.45</v>
          </cell>
          <cell r="O45">
            <v>8.25</v>
          </cell>
          <cell r="P45">
            <v>8.25</v>
          </cell>
        </row>
        <row r="46">
          <cell r="A46">
            <v>36222</v>
          </cell>
          <cell r="B46">
            <v>8.5500000000000007</v>
          </cell>
          <cell r="C46">
            <v>18.350000000000001</v>
          </cell>
          <cell r="E46">
            <v>6.95</v>
          </cell>
          <cell r="F46">
            <v>9.0500000000000007</v>
          </cell>
          <cell r="J46">
            <v>36130</v>
          </cell>
          <cell r="K46">
            <v>17.55</v>
          </cell>
          <cell r="L46">
            <v>9.35</v>
          </cell>
          <cell r="M46">
            <v>16.149999999999999</v>
          </cell>
          <cell r="O46">
            <v>8.35</v>
          </cell>
          <cell r="P46">
            <v>8.65</v>
          </cell>
        </row>
        <row r="47">
          <cell r="A47">
            <v>36223</v>
          </cell>
          <cell r="B47">
            <v>8.5500000000000007</v>
          </cell>
          <cell r="C47">
            <v>18.350000000000001</v>
          </cell>
          <cell r="E47">
            <v>6.95</v>
          </cell>
          <cell r="F47">
            <v>9.0500000000000007</v>
          </cell>
          <cell r="J47">
            <v>36131</v>
          </cell>
          <cell r="K47">
            <v>17.55</v>
          </cell>
          <cell r="L47">
            <v>9.35</v>
          </cell>
          <cell r="M47">
            <v>16.149999999999999</v>
          </cell>
          <cell r="O47">
            <v>8.35</v>
          </cell>
          <cell r="P47">
            <v>8.65</v>
          </cell>
        </row>
        <row r="48">
          <cell r="A48">
            <v>36224</v>
          </cell>
          <cell r="B48">
            <v>8.5500000000000007</v>
          </cell>
          <cell r="C48">
            <v>18.350000000000001</v>
          </cell>
          <cell r="E48">
            <v>6.95</v>
          </cell>
          <cell r="F48">
            <v>9.0500000000000007</v>
          </cell>
          <cell r="J48">
            <v>36132</v>
          </cell>
          <cell r="K48">
            <v>17.55</v>
          </cell>
          <cell r="L48">
            <v>9.35</v>
          </cell>
          <cell r="M48">
            <v>16.149999999999999</v>
          </cell>
          <cell r="O48">
            <v>8.35</v>
          </cell>
          <cell r="P48">
            <v>8.65</v>
          </cell>
        </row>
        <row r="49">
          <cell r="A49">
            <v>36227</v>
          </cell>
          <cell r="B49">
            <v>8.5500000000000007</v>
          </cell>
          <cell r="C49">
            <v>18.350000000000001</v>
          </cell>
          <cell r="E49">
            <v>6.95</v>
          </cell>
          <cell r="F49">
            <v>9.0500000000000007</v>
          </cell>
          <cell r="J49">
            <v>36133</v>
          </cell>
          <cell r="K49">
            <v>19.350000000000001</v>
          </cell>
          <cell r="L49">
            <v>10.25</v>
          </cell>
          <cell r="M49">
            <v>17.45</v>
          </cell>
          <cell r="O49">
            <v>8.9499999999999993</v>
          </cell>
          <cell r="P49">
            <v>9.35</v>
          </cell>
        </row>
        <row r="50">
          <cell r="A50">
            <v>36228</v>
          </cell>
          <cell r="B50">
            <v>8.4499999999999993</v>
          </cell>
          <cell r="C50">
            <v>17.850000000000001</v>
          </cell>
          <cell r="E50">
            <v>7.25</v>
          </cell>
          <cell r="F50">
            <v>9.15</v>
          </cell>
          <cell r="J50">
            <v>36136</v>
          </cell>
          <cell r="K50">
            <v>18.649999999999999</v>
          </cell>
          <cell r="L50">
            <v>10.15</v>
          </cell>
          <cell r="M50">
            <v>17.149999999999999</v>
          </cell>
          <cell r="O50">
            <v>8.85</v>
          </cell>
          <cell r="P50">
            <v>9.5500000000000007</v>
          </cell>
        </row>
        <row r="51">
          <cell r="A51">
            <v>36229</v>
          </cell>
          <cell r="B51">
            <v>8.4499999999999993</v>
          </cell>
          <cell r="C51">
            <v>17.850000000000001</v>
          </cell>
          <cell r="E51">
            <v>7.25</v>
          </cell>
          <cell r="F51">
            <v>9.15</v>
          </cell>
          <cell r="J51">
            <v>36137</v>
          </cell>
          <cell r="K51">
            <v>17.75</v>
          </cell>
          <cell r="L51">
            <v>10.050000000000001</v>
          </cell>
          <cell r="M51">
            <v>16.05</v>
          </cell>
          <cell r="O51">
            <v>8.75</v>
          </cell>
          <cell r="P51">
            <v>9.5500000000000007</v>
          </cell>
        </row>
        <row r="52">
          <cell r="A52">
            <v>36230</v>
          </cell>
          <cell r="B52">
            <v>8.4499999999999993</v>
          </cell>
          <cell r="C52">
            <v>17.850000000000001</v>
          </cell>
          <cell r="E52">
            <v>7.25</v>
          </cell>
          <cell r="F52">
            <v>9.15</v>
          </cell>
          <cell r="J52">
            <v>36138</v>
          </cell>
          <cell r="K52">
            <v>18.45</v>
          </cell>
          <cell r="L52">
            <v>10.35</v>
          </cell>
          <cell r="M52">
            <v>16.350000000000001</v>
          </cell>
          <cell r="O52">
            <v>9.0500000000000007</v>
          </cell>
          <cell r="P52">
            <v>10.050000000000001</v>
          </cell>
        </row>
        <row r="53">
          <cell r="A53">
            <v>36231</v>
          </cell>
          <cell r="B53">
            <v>8.4499999999999993</v>
          </cell>
          <cell r="C53">
            <v>17.850000000000001</v>
          </cell>
          <cell r="E53">
            <v>7.25</v>
          </cell>
          <cell r="F53">
            <v>9.15</v>
          </cell>
          <cell r="J53">
            <v>36139</v>
          </cell>
          <cell r="K53">
            <v>18.45</v>
          </cell>
          <cell r="L53">
            <v>10.35</v>
          </cell>
          <cell r="M53">
            <v>16.350000000000001</v>
          </cell>
          <cell r="O53">
            <v>9.0500000000000007</v>
          </cell>
          <cell r="P53">
            <v>10.050000000000001</v>
          </cell>
        </row>
        <row r="54">
          <cell r="A54">
            <v>36234</v>
          </cell>
          <cell r="B54">
            <v>8.4499999999999993</v>
          </cell>
          <cell r="C54">
            <v>17.850000000000001</v>
          </cell>
          <cell r="E54">
            <v>7.25</v>
          </cell>
          <cell r="F54">
            <v>9.15</v>
          </cell>
          <cell r="J54">
            <v>36140</v>
          </cell>
          <cell r="K54">
            <v>18.45</v>
          </cell>
          <cell r="L54">
            <v>10.35</v>
          </cell>
          <cell r="M54">
            <v>16.350000000000001</v>
          </cell>
          <cell r="O54">
            <v>9.0500000000000007</v>
          </cell>
          <cell r="P54">
            <v>10.050000000000001</v>
          </cell>
        </row>
        <row r="55">
          <cell r="A55">
            <v>36235</v>
          </cell>
          <cell r="B55">
            <v>8.25</v>
          </cell>
          <cell r="C55">
            <v>17.75</v>
          </cell>
          <cell r="E55">
            <v>7.35</v>
          </cell>
          <cell r="F55">
            <v>9.25</v>
          </cell>
          <cell r="J55">
            <v>36143</v>
          </cell>
          <cell r="K55">
            <v>18.45</v>
          </cell>
          <cell r="L55">
            <v>10.35</v>
          </cell>
          <cell r="M55">
            <v>16.350000000000001</v>
          </cell>
          <cell r="O55">
            <v>9.0500000000000007</v>
          </cell>
          <cell r="P55">
            <v>10.050000000000001</v>
          </cell>
        </row>
        <row r="56">
          <cell r="A56">
            <v>36236</v>
          </cell>
          <cell r="B56">
            <v>7.95</v>
          </cell>
          <cell r="C56">
            <v>18.25</v>
          </cell>
          <cell r="E56">
            <v>7.45</v>
          </cell>
          <cell r="F56">
            <v>9.35</v>
          </cell>
          <cell r="J56">
            <v>36144</v>
          </cell>
          <cell r="K56">
            <v>18.649999999999999</v>
          </cell>
          <cell r="L56">
            <v>11.05</v>
          </cell>
          <cell r="M56">
            <v>16.649999999999999</v>
          </cell>
          <cell r="O56">
            <v>9.25</v>
          </cell>
          <cell r="P56">
            <v>9.75</v>
          </cell>
        </row>
        <row r="57">
          <cell r="A57">
            <v>36237</v>
          </cell>
          <cell r="B57">
            <v>7.95</v>
          </cell>
          <cell r="C57">
            <v>18.25</v>
          </cell>
          <cell r="E57">
            <v>7.45</v>
          </cell>
          <cell r="F57">
            <v>9.35</v>
          </cell>
          <cell r="J57">
            <v>36145</v>
          </cell>
          <cell r="K57">
            <v>18.75</v>
          </cell>
          <cell r="L57">
            <v>11.05</v>
          </cell>
          <cell r="M57">
            <v>16.75</v>
          </cell>
          <cell r="O57">
            <v>9.35</v>
          </cell>
          <cell r="P57">
            <v>9.65</v>
          </cell>
        </row>
        <row r="58">
          <cell r="A58">
            <v>36238</v>
          </cell>
          <cell r="B58">
            <v>7.95</v>
          </cell>
          <cell r="C58">
            <v>18.25</v>
          </cell>
          <cell r="E58">
            <v>7.45</v>
          </cell>
          <cell r="F58">
            <v>9.35</v>
          </cell>
          <cell r="J58">
            <v>36146</v>
          </cell>
          <cell r="K58">
            <v>18.75</v>
          </cell>
          <cell r="L58">
            <v>11.05</v>
          </cell>
          <cell r="M58">
            <v>16.75</v>
          </cell>
          <cell r="O58">
            <v>9.35</v>
          </cell>
          <cell r="P58">
            <v>9.65</v>
          </cell>
        </row>
        <row r="59">
          <cell r="A59">
            <v>36241</v>
          </cell>
          <cell r="B59">
            <v>7.55</v>
          </cell>
          <cell r="C59">
            <v>18.149999999999999</v>
          </cell>
          <cell r="E59">
            <v>7.55</v>
          </cell>
          <cell r="F59">
            <v>9.25</v>
          </cell>
          <cell r="J59">
            <v>36147</v>
          </cell>
          <cell r="K59">
            <v>18.75</v>
          </cell>
          <cell r="L59">
            <v>10.95</v>
          </cell>
          <cell r="M59">
            <v>16.75</v>
          </cell>
          <cell r="O59">
            <v>9.15</v>
          </cell>
          <cell r="P59">
            <v>9.65</v>
          </cell>
        </row>
        <row r="60">
          <cell r="A60">
            <v>36242</v>
          </cell>
          <cell r="B60">
            <v>7.35</v>
          </cell>
          <cell r="C60">
            <v>17.55</v>
          </cell>
          <cell r="E60">
            <v>7.35</v>
          </cell>
          <cell r="F60">
            <v>8.9499999999999993</v>
          </cell>
          <cell r="J60">
            <v>36150</v>
          </cell>
          <cell r="K60">
            <v>18.75</v>
          </cell>
          <cell r="L60">
            <v>10.95</v>
          </cell>
          <cell r="M60">
            <v>17.25</v>
          </cell>
          <cell r="O60">
            <v>9.0500000000000007</v>
          </cell>
          <cell r="P60">
            <v>9.4499999999999993</v>
          </cell>
        </row>
        <row r="61">
          <cell r="A61">
            <v>36243</v>
          </cell>
          <cell r="B61">
            <v>7.45</v>
          </cell>
          <cell r="C61">
            <v>17.649999999999999</v>
          </cell>
          <cell r="E61">
            <v>7.35</v>
          </cell>
          <cell r="F61">
            <v>9.0500000000000007</v>
          </cell>
          <cell r="J61">
            <v>36151</v>
          </cell>
          <cell r="K61">
            <v>18.149999999999999</v>
          </cell>
          <cell r="L61">
            <v>10.75</v>
          </cell>
          <cell r="M61">
            <v>16.649999999999999</v>
          </cell>
          <cell r="O61">
            <v>9.0500000000000007</v>
          </cell>
          <cell r="P61">
            <v>9.15</v>
          </cell>
        </row>
        <row r="62">
          <cell r="A62">
            <v>36244</v>
          </cell>
          <cell r="B62">
            <v>7.65</v>
          </cell>
          <cell r="C62">
            <v>17.55</v>
          </cell>
          <cell r="E62">
            <v>7.55</v>
          </cell>
          <cell r="F62">
            <v>9.15</v>
          </cell>
          <cell r="J62">
            <v>36152</v>
          </cell>
          <cell r="K62">
            <v>18.149999999999999</v>
          </cell>
          <cell r="L62">
            <v>10.75</v>
          </cell>
          <cell r="M62">
            <v>16.649999999999999</v>
          </cell>
          <cell r="O62">
            <v>9.0500000000000007</v>
          </cell>
          <cell r="P62">
            <v>9.15</v>
          </cell>
        </row>
        <row r="63">
          <cell r="A63">
            <v>36245</v>
          </cell>
          <cell r="B63">
            <v>7.55</v>
          </cell>
          <cell r="C63">
            <v>17.350000000000001</v>
          </cell>
          <cell r="E63">
            <v>7.45</v>
          </cell>
          <cell r="F63">
            <v>9.25</v>
          </cell>
          <cell r="J63">
            <v>36153</v>
          </cell>
        </row>
        <row r="64">
          <cell r="A64">
            <v>36248</v>
          </cell>
          <cell r="B64">
            <v>7.65</v>
          </cell>
          <cell r="C64">
            <v>17.45</v>
          </cell>
          <cell r="E64">
            <v>7.55</v>
          </cell>
          <cell r="F64">
            <v>9.35</v>
          </cell>
          <cell r="J64">
            <v>36154</v>
          </cell>
        </row>
        <row r="65">
          <cell r="A65">
            <v>36249</v>
          </cell>
          <cell r="B65">
            <v>7.75</v>
          </cell>
          <cell r="C65">
            <v>17.25</v>
          </cell>
          <cell r="E65">
            <v>7.65</v>
          </cell>
          <cell r="F65">
            <v>9.4499999999999993</v>
          </cell>
          <cell r="J65">
            <v>36157</v>
          </cell>
        </row>
        <row r="66">
          <cell r="A66">
            <v>36250</v>
          </cell>
          <cell r="B66">
            <v>7.75</v>
          </cell>
          <cell r="C66">
            <v>17.25</v>
          </cell>
          <cell r="E66">
            <v>7.55</v>
          </cell>
          <cell r="F66">
            <v>9.4499999999999993</v>
          </cell>
          <cell r="J66">
            <v>36158</v>
          </cell>
          <cell r="K66">
            <v>18.149999999999999</v>
          </cell>
          <cell r="L66">
            <v>10.75</v>
          </cell>
          <cell r="M66">
            <v>16.649999999999999</v>
          </cell>
          <cell r="O66">
            <v>9.0500000000000007</v>
          </cell>
          <cell r="P66">
            <v>9.15</v>
          </cell>
        </row>
        <row r="67">
          <cell r="A67">
            <v>36251</v>
          </cell>
          <cell r="B67">
            <v>7.65</v>
          </cell>
          <cell r="C67">
            <v>16.95</v>
          </cell>
          <cell r="E67">
            <v>7.45</v>
          </cell>
          <cell r="F67">
            <v>9.35</v>
          </cell>
          <cell r="J67">
            <v>36159</v>
          </cell>
          <cell r="K67">
            <v>18.149999999999999</v>
          </cell>
          <cell r="L67">
            <v>10.75</v>
          </cell>
          <cell r="M67">
            <v>16.649999999999999</v>
          </cell>
          <cell r="O67">
            <v>9.0500000000000007</v>
          </cell>
          <cell r="P67">
            <v>9.15</v>
          </cell>
        </row>
        <row r="68">
          <cell r="A68">
            <v>36252</v>
          </cell>
          <cell r="B68">
            <v>7.7833333333333341</v>
          </cell>
          <cell r="C68">
            <v>16.516666666666666</v>
          </cell>
          <cell r="E68">
            <v>7.5166666666666666</v>
          </cell>
          <cell r="F68">
            <v>9.3833333333333329</v>
          </cell>
          <cell r="J68">
            <v>36160</v>
          </cell>
        </row>
        <row r="69">
          <cell r="A69">
            <v>36255</v>
          </cell>
          <cell r="B69">
            <v>7.916666666666667</v>
          </cell>
          <cell r="C69">
            <v>16.083333333333332</v>
          </cell>
          <cell r="E69">
            <v>7.5833333333333339</v>
          </cell>
          <cell r="F69">
            <v>9.4166666666666661</v>
          </cell>
          <cell r="J69">
            <v>36161</v>
          </cell>
        </row>
        <row r="70">
          <cell r="A70">
            <v>36256</v>
          </cell>
          <cell r="B70">
            <v>8.0500000000000007</v>
          </cell>
          <cell r="C70">
            <v>15.65</v>
          </cell>
          <cell r="E70">
            <v>7.65</v>
          </cell>
          <cell r="F70">
            <v>9.4499999999999993</v>
          </cell>
          <cell r="J70">
            <v>36164</v>
          </cell>
          <cell r="K70">
            <v>19.850000000000001</v>
          </cell>
          <cell r="L70">
            <v>11.15</v>
          </cell>
          <cell r="M70">
            <v>18.649999999999999</v>
          </cell>
          <cell r="O70">
            <v>8.9499999999999993</v>
          </cell>
          <cell r="P70">
            <v>9.75</v>
          </cell>
        </row>
        <row r="71">
          <cell r="A71">
            <v>36257</v>
          </cell>
          <cell r="B71">
            <v>8.0500000000000007</v>
          </cell>
          <cell r="C71">
            <v>14.35</v>
          </cell>
          <cell r="E71">
            <v>7.85</v>
          </cell>
          <cell r="F71">
            <v>9.35</v>
          </cell>
          <cell r="J71">
            <v>36165</v>
          </cell>
          <cell r="K71">
            <v>20.55</v>
          </cell>
          <cell r="L71">
            <v>11.15</v>
          </cell>
          <cell r="M71">
            <v>18.649999999999999</v>
          </cell>
          <cell r="O71">
            <v>8.9499999999999993</v>
          </cell>
          <cell r="P71">
            <v>9.75</v>
          </cell>
        </row>
        <row r="72">
          <cell r="A72">
            <v>36258</v>
          </cell>
          <cell r="B72">
            <v>7.85</v>
          </cell>
          <cell r="C72">
            <v>14.55</v>
          </cell>
          <cell r="E72">
            <v>7.75</v>
          </cell>
          <cell r="F72">
            <v>9.25</v>
          </cell>
          <cell r="J72">
            <v>36166</v>
          </cell>
          <cell r="K72">
            <v>19.75</v>
          </cell>
          <cell r="L72">
            <v>10.25</v>
          </cell>
          <cell r="M72">
            <v>19.149999999999999</v>
          </cell>
          <cell r="O72">
            <v>8.75</v>
          </cell>
          <cell r="P72">
            <v>9.4499999999999993</v>
          </cell>
        </row>
        <row r="73">
          <cell r="A73">
            <v>36259</v>
          </cell>
          <cell r="B73">
            <v>7.85</v>
          </cell>
          <cell r="C73">
            <v>14.55</v>
          </cell>
          <cell r="E73">
            <v>7.75</v>
          </cell>
          <cell r="F73">
            <v>9.25</v>
          </cell>
          <cell r="J73">
            <v>36167</v>
          </cell>
          <cell r="K73">
            <v>19.25</v>
          </cell>
          <cell r="L73">
            <v>9.85</v>
          </cell>
          <cell r="M73">
            <v>18.649999999999999</v>
          </cell>
          <cell r="O73">
            <v>8.4499999999999993</v>
          </cell>
          <cell r="P73">
            <v>9.4499999999999993</v>
          </cell>
        </row>
        <row r="74">
          <cell r="A74">
            <v>36262</v>
          </cell>
          <cell r="B74">
            <v>7.75</v>
          </cell>
          <cell r="C74">
            <v>14.15</v>
          </cell>
          <cell r="E74">
            <v>7.65</v>
          </cell>
          <cell r="F74">
            <v>9.4499999999999993</v>
          </cell>
          <cell r="J74">
            <v>36168</v>
          </cell>
          <cell r="K74">
            <v>19.25</v>
          </cell>
          <cell r="L74">
            <v>9.85</v>
          </cell>
          <cell r="M74">
            <v>18.649999999999999</v>
          </cell>
          <cell r="O74">
            <v>8.4499999999999993</v>
          </cell>
          <cell r="P74">
            <v>9.4499999999999993</v>
          </cell>
        </row>
        <row r="75">
          <cell r="A75">
            <v>36263</v>
          </cell>
          <cell r="B75">
            <v>7.75</v>
          </cell>
          <cell r="C75">
            <v>14.35</v>
          </cell>
          <cell r="E75">
            <v>7.65</v>
          </cell>
          <cell r="F75">
            <v>9.25</v>
          </cell>
          <cell r="J75">
            <v>36171</v>
          </cell>
          <cell r="K75">
            <v>19.399999999999999</v>
          </cell>
          <cell r="L75">
            <v>9.6999999999999993</v>
          </cell>
          <cell r="M75">
            <v>19.149999999999999</v>
          </cell>
          <cell r="O75">
            <v>8.6</v>
          </cell>
          <cell r="P75">
            <v>9.0500000000000007</v>
          </cell>
        </row>
        <row r="76">
          <cell r="A76">
            <v>36264</v>
          </cell>
          <cell r="B76">
            <v>7.65</v>
          </cell>
          <cell r="C76">
            <v>14.65</v>
          </cell>
          <cell r="E76">
            <v>7.65</v>
          </cell>
          <cell r="F76">
            <v>9.35</v>
          </cell>
          <cell r="J76">
            <v>36172</v>
          </cell>
          <cell r="K76">
            <v>19.55</v>
          </cell>
          <cell r="L76">
            <v>9.5500000000000007</v>
          </cell>
          <cell r="M76">
            <v>19.649999999999999</v>
          </cell>
          <cell r="O76">
            <v>8.75</v>
          </cell>
          <cell r="P76">
            <v>8.65</v>
          </cell>
        </row>
        <row r="77">
          <cell r="A77">
            <v>36265</v>
          </cell>
          <cell r="B77">
            <v>7.55</v>
          </cell>
          <cell r="C77">
            <v>14.35</v>
          </cell>
          <cell r="E77">
            <v>7.55</v>
          </cell>
          <cell r="F77">
            <v>9.0500000000000007</v>
          </cell>
          <cell r="J77">
            <v>36173</v>
          </cell>
          <cell r="K77">
            <v>18.45</v>
          </cell>
          <cell r="L77">
            <v>9.85</v>
          </cell>
          <cell r="M77">
            <v>18.55</v>
          </cell>
          <cell r="O77">
            <v>8.85</v>
          </cell>
          <cell r="P77">
            <v>8.65</v>
          </cell>
        </row>
        <row r="78">
          <cell r="A78">
            <v>36266</v>
          </cell>
          <cell r="B78">
            <v>7.45</v>
          </cell>
          <cell r="C78">
            <v>14.55</v>
          </cell>
          <cell r="E78">
            <v>7.55</v>
          </cell>
          <cell r="F78">
            <v>9.0500000000000007</v>
          </cell>
          <cell r="J78">
            <v>36174</v>
          </cell>
          <cell r="K78">
            <v>18.45</v>
          </cell>
          <cell r="L78">
            <v>9.85</v>
          </cell>
          <cell r="M78">
            <v>18.55</v>
          </cell>
          <cell r="O78">
            <v>8.85</v>
          </cell>
          <cell r="P78">
            <v>8.65</v>
          </cell>
        </row>
        <row r="79">
          <cell r="A79">
            <v>36269</v>
          </cell>
          <cell r="B79">
            <v>7.45</v>
          </cell>
          <cell r="C79">
            <v>14.25</v>
          </cell>
          <cell r="E79">
            <v>7.55</v>
          </cell>
          <cell r="F79">
            <v>9.0500000000000007</v>
          </cell>
          <cell r="J79">
            <v>36175</v>
          </cell>
          <cell r="K79">
            <v>18.649999999999999</v>
          </cell>
          <cell r="L79">
            <v>10.75</v>
          </cell>
          <cell r="M79">
            <v>19.25</v>
          </cell>
          <cell r="O79">
            <v>9.25</v>
          </cell>
          <cell r="P79">
            <v>8.65</v>
          </cell>
        </row>
        <row r="80">
          <cell r="A80">
            <v>36270</v>
          </cell>
          <cell r="B80">
            <v>7.45</v>
          </cell>
          <cell r="C80">
            <v>14.15</v>
          </cell>
          <cell r="E80">
            <v>7.65</v>
          </cell>
          <cell r="F80">
            <v>9.0500000000000007</v>
          </cell>
          <cell r="J80">
            <v>36178</v>
          </cell>
          <cell r="K80">
            <v>18.75</v>
          </cell>
          <cell r="L80">
            <v>10.25</v>
          </cell>
          <cell r="M80">
            <v>18.75</v>
          </cell>
          <cell r="O80">
            <v>8.85</v>
          </cell>
          <cell r="P80">
            <v>8.4499999999999993</v>
          </cell>
        </row>
        <row r="81">
          <cell r="A81">
            <v>36271</v>
          </cell>
          <cell r="B81">
            <v>7.55</v>
          </cell>
          <cell r="C81">
            <v>14.05</v>
          </cell>
          <cell r="E81">
            <v>7.65</v>
          </cell>
          <cell r="F81">
            <v>9.0500000000000007</v>
          </cell>
          <cell r="J81">
            <v>36179</v>
          </cell>
          <cell r="K81">
            <v>18.350000000000001</v>
          </cell>
          <cell r="L81">
            <v>9.85</v>
          </cell>
          <cell r="M81">
            <v>18.25</v>
          </cell>
          <cell r="O81">
            <v>8.75</v>
          </cell>
          <cell r="P81">
            <v>8.25</v>
          </cell>
        </row>
        <row r="82">
          <cell r="A82">
            <v>36272</v>
          </cell>
          <cell r="B82">
            <v>7.55</v>
          </cell>
          <cell r="C82">
            <v>14.25</v>
          </cell>
          <cell r="E82">
            <v>7.65</v>
          </cell>
          <cell r="F82">
            <v>9.0500000000000007</v>
          </cell>
          <cell r="J82">
            <v>36180</v>
          </cell>
          <cell r="K82">
            <v>18.350000000000001</v>
          </cell>
          <cell r="L82">
            <v>9.85</v>
          </cell>
          <cell r="M82">
            <v>18.25</v>
          </cell>
          <cell r="O82">
            <v>8.75</v>
          </cell>
          <cell r="P82">
            <v>8.25</v>
          </cell>
        </row>
        <row r="83">
          <cell r="A83">
            <v>36273</v>
          </cell>
          <cell r="B83">
            <v>7.45</v>
          </cell>
          <cell r="C83">
            <v>13.85</v>
          </cell>
          <cell r="E83">
            <v>7.65</v>
          </cell>
          <cell r="F83">
            <v>9.15</v>
          </cell>
          <cell r="J83">
            <v>36181</v>
          </cell>
          <cell r="K83">
            <v>17.75</v>
          </cell>
          <cell r="L83">
            <v>9.35</v>
          </cell>
          <cell r="M83">
            <v>17.75</v>
          </cell>
          <cell r="O83">
            <v>8.15</v>
          </cell>
          <cell r="P83">
            <v>7.75</v>
          </cell>
        </row>
        <row r="84">
          <cell r="A84">
            <v>36276</v>
          </cell>
          <cell r="B84">
            <v>7.35</v>
          </cell>
          <cell r="C84">
            <v>13.65</v>
          </cell>
          <cell r="E84">
            <v>7.65</v>
          </cell>
          <cell r="F84">
            <v>9.25</v>
          </cell>
          <cell r="J84">
            <v>36182</v>
          </cell>
          <cell r="K84">
            <v>17.95</v>
          </cell>
          <cell r="L84">
            <v>9.35</v>
          </cell>
          <cell r="M84">
            <v>17.75</v>
          </cell>
          <cell r="O84">
            <v>8.15</v>
          </cell>
          <cell r="P84">
            <v>7.75</v>
          </cell>
        </row>
        <row r="85">
          <cell r="A85">
            <v>36277</v>
          </cell>
          <cell r="B85">
            <v>7.35</v>
          </cell>
          <cell r="C85">
            <v>13.65</v>
          </cell>
          <cell r="E85">
            <v>7.65</v>
          </cell>
          <cell r="F85">
            <v>9.25</v>
          </cell>
          <cell r="J85">
            <v>36185</v>
          </cell>
          <cell r="K85">
            <v>17.95</v>
          </cell>
          <cell r="L85">
            <v>9.35</v>
          </cell>
          <cell r="M85">
            <v>17.75</v>
          </cell>
          <cell r="O85">
            <v>8.15</v>
          </cell>
          <cell r="P85">
            <v>7.75</v>
          </cell>
        </row>
        <row r="86">
          <cell r="A86">
            <v>36278</v>
          </cell>
          <cell r="B86">
            <v>7.35</v>
          </cell>
          <cell r="C86">
            <v>12.65</v>
          </cell>
          <cell r="E86">
            <v>7.35</v>
          </cell>
          <cell r="F86">
            <v>9.0500000000000007</v>
          </cell>
          <cell r="J86">
            <v>36186</v>
          </cell>
          <cell r="K86">
            <v>17.95</v>
          </cell>
          <cell r="L86">
            <v>9.35</v>
          </cell>
          <cell r="M86">
            <v>17.75</v>
          </cell>
          <cell r="O86">
            <v>8.15</v>
          </cell>
          <cell r="P86">
            <v>7.75</v>
          </cell>
        </row>
        <row r="87">
          <cell r="A87">
            <v>36279</v>
          </cell>
          <cell r="B87">
            <v>7.25</v>
          </cell>
          <cell r="C87">
            <v>12.85</v>
          </cell>
          <cell r="E87">
            <v>7.45</v>
          </cell>
          <cell r="F87">
            <v>8.85</v>
          </cell>
          <cell r="J87">
            <v>36187</v>
          </cell>
          <cell r="K87">
            <v>16.25</v>
          </cell>
          <cell r="L87">
            <v>8.65</v>
          </cell>
          <cell r="M87">
            <v>15.55</v>
          </cell>
          <cell r="O87">
            <v>7.65</v>
          </cell>
          <cell r="P87">
            <v>6.75</v>
          </cell>
        </row>
        <row r="88">
          <cell r="A88">
            <v>36280</v>
          </cell>
          <cell r="B88">
            <v>7.15</v>
          </cell>
          <cell r="C88">
            <v>12.75</v>
          </cell>
          <cell r="E88">
            <v>7.15</v>
          </cell>
          <cell r="F88">
            <v>8.75</v>
          </cell>
          <cell r="J88">
            <v>36188</v>
          </cell>
          <cell r="K88">
            <v>16.25</v>
          </cell>
          <cell r="L88">
            <v>8.65</v>
          </cell>
          <cell r="M88">
            <v>15.55</v>
          </cell>
          <cell r="O88">
            <v>7.65</v>
          </cell>
          <cell r="P88">
            <v>6.75</v>
          </cell>
        </row>
        <row r="89">
          <cell r="A89">
            <v>36283</v>
          </cell>
          <cell r="B89">
            <v>7.15</v>
          </cell>
          <cell r="C89">
            <v>12.75</v>
          </cell>
          <cell r="E89">
            <v>7.15</v>
          </cell>
          <cell r="F89">
            <v>8.75</v>
          </cell>
          <cell r="J89">
            <v>36189</v>
          </cell>
          <cell r="K89">
            <v>16.649999999999999</v>
          </cell>
          <cell r="L89">
            <v>8.65</v>
          </cell>
          <cell r="M89">
            <v>15.75</v>
          </cell>
          <cell r="O89">
            <v>7.55</v>
          </cell>
          <cell r="P89">
            <v>6.25</v>
          </cell>
        </row>
        <row r="90">
          <cell r="A90">
            <v>36284</v>
          </cell>
          <cell r="B90">
            <v>7.15</v>
          </cell>
          <cell r="C90">
            <v>12.75</v>
          </cell>
          <cell r="E90">
            <v>7.15</v>
          </cell>
          <cell r="F90">
            <v>8.75</v>
          </cell>
          <cell r="J90">
            <v>36192</v>
          </cell>
          <cell r="K90">
            <v>16.95</v>
          </cell>
          <cell r="L90">
            <v>8.65</v>
          </cell>
          <cell r="M90">
            <v>15.75</v>
          </cell>
          <cell r="O90">
            <v>7.65</v>
          </cell>
          <cell r="P90">
            <v>6.85</v>
          </cell>
        </row>
        <row r="91">
          <cell r="A91">
            <v>36285</v>
          </cell>
          <cell r="B91">
            <v>7.25</v>
          </cell>
          <cell r="C91">
            <v>13.25</v>
          </cell>
          <cell r="E91">
            <v>6.95</v>
          </cell>
          <cell r="F91">
            <v>8.65</v>
          </cell>
          <cell r="J91">
            <v>36193</v>
          </cell>
          <cell r="K91">
            <v>16.95</v>
          </cell>
          <cell r="L91">
            <v>8.65</v>
          </cell>
          <cell r="M91">
            <v>15.75</v>
          </cell>
          <cell r="O91">
            <v>7.65</v>
          </cell>
          <cell r="P91">
            <v>6.85</v>
          </cell>
        </row>
        <row r="92">
          <cell r="A92">
            <v>36286</v>
          </cell>
          <cell r="B92">
            <v>7.45</v>
          </cell>
          <cell r="C92">
            <v>13.25</v>
          </cell>
          <cell r="E92">
            <v>7.05</v>
          </cell>
          <cell r="F92">
            <v>8.85</v>
          </cell>
          <cell r="J92">
            <v>36194</v>
          </cell>
          <cell r="K92">
            <v>16.95</v>
          </cell>
          <cell r="L92">
            <v>8.65</v>
          </cell>
          <cell r="M92">
            <v>15.75</v>
          </cell>
          <cell r="O92">
            <v>7.65</v>
          </cell>
          <cell r="P92">
            <v>6.85</v>
          </cell>
        </row>
        <row r="93">
          <cell r="A93">
            <v>36287</v>
          </cell>
          <cell r="B93">
            <v>7.35</v>
          </cell>
          <cell r="C93">
            <v>12.45</v>
          </cell>
          <cell r="E93">
            <v>7.05</v>
          </cell>
          <cell r="F93">
            <v>8.75</v>
          </cell>
          <cell r="J93">
            <v>36195</v>
          </cell>
          <cell r="K93">
            <v>17.05</v>
          </cell>
          <cell r="L93">
            <v>8.75</v>
          </cell>
          <cell r="M93">
            <v>16.149999999999999</v>
          </cell>
          <cell r="O93">
            <v>7.75</v>
          </cell>
          <cell r="P93">
            <v>7.15</v>
          </cell>
        </row>
        <row r="94">
          <cell r="A94">
            <v>36290</v>
          </cell>
          <cell r="B94">
            <v>7.35</v>
          </cell>
          <cell r="C94">
            <v>12.55</v>
          </cell>
          <cell r="E94">
            <v>7.05</v>
          </cell>
          <cell r="F94">
            <v>8.65</v>
          </cell>
          <cell r="J94">
            <v>36196</v>
          </cell>
          <cell r="K94">
            <v>17.05</v>
          </cell>
          <cell r="L94">
            <v>8.75</v>
          </cell>
          <cell r="M94">
            <v>16.149999999999999</v>
          </cell>
          <cell r="O94">
            <v>7.75</v>
          </cell>
          <cell r="P94">
            <v>7.15</v>
          </cell>
        </row>
        <row r="95">
          <cell r="A95">
            <v>36291</v>
          </cell>
          <cell r="B95">
            <v>7.35</v>
          </cell>
          <cell r="C95">
            <v>12.15</v>
          </cell>
          <cell r="E95">
            <v>7.25</v>
          </cell>
          <cell r="F95">
            <v>8.4499999999999993</v>
          </cell>
          <cell r="J95">
            <v>36199</v>
          </cell>
          <cell r="K95">
            <v>17.149999999999999</v>
          </cell>
          <cell r="L95">
            <v>8.65</v>
          </cell>
          <cell r="M95">
            <v>15.95</v>
          </cell>
          <cell r="O95">
            <v>7.55</v>
          </cell>
          <cell r="P95">
            <v>6.65</v>
          </cell>
        </row>
        <row r="96">
          <cell r="A96">
            <v>36292</v>
          </cell>
          <cell r="B96">
            <v>7.25</v>
          </cell>
          <cell r="C96">
            <v>12.35</v>
          </cell>
          <cell r="E96">
            <v>7.15</v>
          </cell>
          <cell r="F96">
            <v>8.4499999999999993</v>
          </cell>
          <cell r="J96">
            <v>36200</v>
          </cell>
          <cell r="K96">
            <v>17.149999999999999</v>
          </cell>
          <cell r="L96">
            <v>8.65</v>
          </cell>
          <cell r="M96">
            <v>15.95</v>
          </cell>
          <cell r="O96">
            <v>7.55</v>
          </cell>
          <cell r="P96">
            <v>6.65</v>
          </cell>
        </row>
        <row r="97">
          <cell r="A97">
            <v>36293</v>
          </cell>
          <cell r="B97">
            <v>7.15</v>
          </cell>
          <cell r="C97">
            <v>12.85</v>
          </cell>
          <cell r="E97">
            <v>7.15</v>
          </cell>
          <cell r="F97">
            <v>8.5500000000000007</v>
          </cell>
          <cell r="J97">
            <v>36201</v>
          </cell>
          <cell r="K97">
            <v>16.649999999999999</v>
          </cell>
          <cell r="L97">
            <v>8.65</v>
          </cell>
          <cell r="M97">
            <v>15.75</v>
          </cell>
          <cell r="O97">
            <v>7.45</v>
          </cell>
          <cell r="P97">
            <v>6.45</v>
          </cell>
        </row>
        <row r="98">
          <cell r="A98">
            <v>36294</v>
          </cell>
          <cell r="B98">
            <v>7.15</v>
          </cell>
          <cell r="C98">
            <v>12.95</v>
          </cell>
          <cell r="E98">
            <v>7.15</v>
          </cell>
          <cell r="F98">
            <v>8.5500000000000007</v>
          </cell>
          <cell r="J98">
            <v>36202</v>
          </cell>
          <cell r="K98">
            <v>16.95</v>
          </cell>
          <cell r="L98">
            <v>8.5500000000000007</v>
          </cell>
          <cell r="M98">
            <v>15.75</v>
          </cell>
          <cell r="O98">
            <v>7.95</v>
          </cell>
          <cell r="P98">
            <v>6.75</v>
          </cell>
        </row>
        <row r="99">
          <cell r="A99">
            <v>36297</v>
          </cell>
          <cell r="B99">
            <v>7.25</v>
          </cell>
          <cell r="C99">
            <v>13.15</v>
          </cell>
          <cell r="E99">
            <v>7.05</v>
          </cell>
          <cell r="F99">
            <v>8.5500000000000007</v>
          </cell>
          <cell r="J99">
            <v>36203</v>
          </cell>
          <cell r="K99">
            <v>17.149999999999999</v>
          </cell>
          <cell r="L99">
            <v>8.65</v>
          </cell>
          <cell r="M99">
            <v>16.149999999999999</v>
          </cell>
          <cell r="O99">
            <v>7.85</v>
          </cell>
          <cell r="P99">
            <v>6.45</v>
          </cell>
        </row>
        <row r="100">
          <cell r="A100">
            <v>36298</v>
          </cell>
          <cell r="B100">
            <v>7.15</v>
          </cell>
          <cell r="C100">
            <v>13.25</v>
          </cell>
          <cell r="E100">
            <v>7.05</v>
          </cell>
          <cell r="F100">
            <v>8.65</v>
          </cell>
          <cell r="J100">
            <v>36206</v>
          </cell>
          <cell r="K100">
            <v>17.149999999999999</v>
          </cell>
          <cell r="L100">
            <v>8.65</v>
          </cell>
          <cell r="M100">
            <v>16.149999999999999</v>
          </cell>
          <cell r="O100">
            <v>7.85</v>
          </cell>
          <cell r="P100">
            <v>6.45</v>
          </cell>
        </row>
        <row r="101">
          <cell r="A101">
            <v>36299</v>
          </cell>
          <cell r="B101">
            <v>7.15</v>
          </cell>
          <cell r="C101">
            <v>13.45</v>
          </cell>
          <cell r="E101">
            <v>6.95</v>
          </cell>
          <cell r="F101">
            <v>8.4499999999999993</v>
          </cell>
          <cell r="J101">
            <v>36207</v>
          </cell>
          <cell r="K101">
            <v>17.149999999999999</v>
          </cell>
          <cell r="L101">
            <v>8.65</v>
          </cell>
          <cell r="M101">
            <v>16.149999999999999</v>
          </cell>
          <cell r="O101">
            <v>7.85</v>
          </cell>
          <cell r="P101">
            <v>6.45</v>
          </cell>
        </row>
        <row r="102">
          <cell r="A102">
            <v>36300</v>
          </cell>
          <cell r="B102">
            <v>7.05</v>
          </cell>
          <cell r="C102">
            <v>13.75</v>
          </cell>
          <cell r="E102">
            <v>6.95</v>
          </cell>
          <cell r="F102">
            <v>8.35</v>
          </cell>
          <cell r="J102">
            <v>36208</v>
          </cell>
          <cell r="K102">
            <v>17.149999999999999</v>
          </cell>
          <cell r="L102">
            <v>8.65</v>
          </cell>
          <cell r="M102">
            <v>16.149999999999999</v>
          </cell>
          <cell r="O102">
            <v>7.85</v>
          </cell>
          <cell r="P102">
            <v>6.45</v>
          </cell>
        </row>
        <row r="103">
          <cell r="A103">
            <v>36301</v>
          </cell>
          <cell r="B103">
            <v>7.05</v>
          </cell>
          <cell r="C103">
            <v>13.75</v>
          </cell>
          <cell r="E103">
            <v>6.95</v>
          </cell>
          <cell r="F103">
            <v>8.35</v>
          </cell>
          <cell r="J103">
            <v>36209</v>
          </cell>
          <cell r="K103">
            <v>18.95</v>
          </cell>
          <cell r="L103">
            <v>8.4499999999999993</v>
          </cell>
          <cell r="M103">
            <v>17.149999999999999</v>
          </cell>
          <cell r="O103">
            <v>7.65</v>
          </cell>
          <cell r="P103">
            <v>6.45</v>
          </cell>
        </row>
        <row r="104">
          <cell r="A104">
            <v>36304</v>
          </cell>
          <cell r="B104">
            <v>7.35</v>
          </cell>
          <cell r="C104">
            <v>12.9</v>
          </cell>
          <cell r="E104">
            <v>6.7</v>
          </cell>
          <cell r="F104">
            <v>8.5500000000000007</v>
          </cell>
          <cell r="J104">
            <v>36210</v>
          </cell>
          <cell r="K104">
            <v>18.95</v>
          </cell>
          <cell r="L104">
            <v>8.4499999999999993</v>
          </cell>
          <cell r="M104">
            <v>17.149999999999999</v>
          </cell>
          <cell r="O104">
            <v>7.65</v>
          </cell>
          <cell r="P104">
            <v>6.45</v>
          </cell>
        </row>
        <row r="105">
          <cell r="A105">
            <v>36305</v>
          </cell>
          <cell r="B105">
            <v>7.35</v>
          </cell>
          <cell r="C105">
            <v>12.9</v>
          </cell>
          <cell r="E105">
            <v>6.7</v>
          </cell>
          <cell r="F105">
            <v>8.5500000000000007</v>
          </cell>
          <cell r="J105">
            <v>36213</v>
          </cell>
          <cell r="K105">
            <v>19.25</v>
          </cell>
          <cell r="L105">
            <v>9.15</v>
          </cell>
          <cell r="M105">
            <v>17.149999999999999</v>
          </cell>
          <cell r="O105">
            <v>8.0500000000000007</v>
          </cell>
          <cell r="P105">
            <v>6.85</v>
          </cell>
        </row>
        <row r="106">
          <cell r="A106">
            <v>36306</v>
          </cell>
          <cell r="B106">
            <v>7.35</v>
          </cell>
          <cell r="C106">
            <v>12.9</v>
          </cell>
          <cell r="E106">
            <v>6.7</v>
          </cell>
          <cell r="F106">
            <v>8.5500000000000007</v>
          </cell>
          <cell r="J106">
            <v>36214</v>
          </cell>
          <cell r="K106">
            <v>18.149999999999999</v>
          </cell>
          <cell r="L106">
            <v>8.9499999999999993</v>
          </cell>
          <cell r="M106">
            <v>15.85</v>
          </cell>
          <cell r="O106">
            <v>8.0500000000000007</v>
          </cell>
          <cell r="P106">
            <v>6.65</v>
          </cell>
        </row>
        <row r="107">
          <cell r="A107">
            <v>36307</v>
          </cell>
          <cell r="B107">
            <v>7.45</v>
          </cell>
          <cell r="C107">
            <v>12.05</v>
          </cell>
          <cell r="E107">
            <v>6.95</v>
          </cell>
          <cell r="F107">
            <v>8.85</v>
          </cell>
          <cell r="J107">
            <v>36215</v>
          </cell>
          <cell r="K107">
            <v>18.149999999999999</v>
          </cell>
          <cell r="L107">
            <v>9.0500000000000007</v>
          </cell>
          <cell r="M107">
            <v>15.65</v>
          </cell>
          <cell r="O107">
            <v>8.85</v>
          </cell>
          <cell r="P107">
            <v>7.15</v>
          </cell>
        </row>
        <row r="108">
          <cell r="A108">
            <v>36308</v>
          </cell>
          <cell r="B108">
            <v>7.25</v>
          </cell>
          <cell r="C108">
            <v>12.45</v>
          </cell>
          <cell r="E108">
            <v>6.95</v>
          </cell>
          <cell r="F108">
            <v>8.85</v>
          </cell>
          <cell r="J108">
            <v>36216</v>
          </cell>
          <cell r="K108">
            <v>18.149999999999999</v>
          </cell>
          <cell r="L108">
            <v>9.0500000000000007</v>
          </cell>
          <cell r="M108">
            <v>15.55</v>
          </cell>
          <cell r="O108">
            <v>8.85</v>
          </cell>
          <cell r="P108">
            <v>7.05</v>
          </cell>
        </row>
        <row r="109">
          <cell r="A109">
            <v>36311</v>
          </cell>
          <cell r="B109">
            <v>7.3250000000000002</v>
          </cell>
          <cell r="C109">
            <v>12.45</v>
          </cell>
          <cell r="E109">
            <v>7.0500000000000007</v>
          </cell>
          <cell r="F109">
            <v>8.9499999999999993</v>
          </cell>
          <cell r="J109">
            <v>36217</v>
          </cell>
          <cell r="K109">
            <v>18.05</v>
          </cell>
          <cell r="L109">
            <v>9.0500000000000007</v>
          </cell>
          <cell r="M109">
            <v>15.55</v>
          </cell>
          <cell r="O109">
            <v>8.65</v>
          </cell>
          <cell r="P109">
            <v>7.05</v>
          </cell>
        </row>
        <row r="110">
          <cell r="A110">
            <v>36312</v>
          </cell>
          <cell r="B110">
            <v>7.4</v>
          </cell>
          <cell r="C110">
            <v>12.45</v>
          </cell>
          <cell r="E110">
            <v>7.15</v>
          </cell>
          <cell r="F110">
            <v>9.0500000000000007</v>
          </cell>
          <cell r="J110">
            <v>36220</v>
          </cell>
          <cell r="K110">
            <v>18.350000000000001</v>
          </cell>
          <cell r="L110">
            <v>9.0500000000000007</v>
          </cell>
          <cell r="M110">
            <v>15.75</v>
          </cell>
          <cell r="O110">
            <v>8.5500000000000007</v>
          </cell>
          <cell r="P110">
            <v>6.95</v>
          </cell>
        </row>
        <row r="111">
          <cell r="A111">
            <v>36313</v>
          </cell>
          <cell r="B111">
            <v>7.4</v>
          </cell>
          <cell r="C111">
            <v>12.55</v>
          </cell>
          <cell r="E111">
            <v>7.55</v>
          </cell>
          <cell r="F111">
            <v>9.15</v>
          </cell>
          <cell r="J111">
            <v>36221</v>
          </cell>
          <cell r="K111">
            <v>18.350000000000001</v>
          </cell>
          <cell r="L111">
            <v>9.0500000000000007</v>
          </cell>
          <cell r="M111">
            <v>15.75</v>
          </cell>
          <cell r="O111">
            <v>8.5500000000000007</v>
          </cell>
          <cell r="P111">
            <v>6.95</v>
          </cell>
        </row>
        <row r="112">
          <cell r="A112">
            <v>36314</v>
          </cell>
          <cell r="B112">
            <v>7.35</v>
          </cell>
          <cell r="C112">
            <v>12.35</v>
          </cell>
          <cell r="E112">
            <v>7.35</v>
          </cell>
          <cell r="F112">
            <v>9.1999999999999993</v>
          </cell>
          <cell r="J112">
            <v>36222</v>
          </cell>
          <cell r="K112">
            <v>18.350000000000001</v>
          </cell>
          <cell r="L112">
            <v>9.0500000000000007</v>
          </cell>
          <cell r="M112">
            <v>15.75</v>
          </cell>
          <cell r="O112">
            <v>8.5500000000000007</v>
          </cell>
          <cell r="P112">
            <v>6.95</v>
          </cell>
        </row>
        <row r="113">
          <cell r="A113">
            <v>36315</v>
          </cell>
          <cell r="B113">
            <v>7.15</v>
          </cell>
          <cell r="C113">
            <v>12.25</v>
          </cell>
          <cell r="E113">
            <v>7.65</v>
          </cell>
          <cell r="F113">
            <v>9.3000000000000007</v>
          </cell>
          <cell r="J113">
            <v>36223</v>
          </cell>
          <cell r="K113">
            <v>18.350000000000001</v>
          </cell>
          <cell r="L113">
            <v>9.0500000000000007</v>
          </cell>
          <cell r="M113">
            <v>15.75</v>
          </cell>
          <cell r="O113">
            <v>8.5500000000000007</v>
          </cell>
          <cell r="P113">
            <v>6.95</v>
          </cell>
        </row>
        <row r="114">
          <cell r="A114">
            <v>36318</v>
          </cell>
          <cell r="B114">
            <v>7.25</v>
          </cell>
          <cell r="C114">
            <v>12.35</v>
          </cell>
          <cell r="E114">
            <v>7.65</v>
          </cell>
          <cell r="F114">
            <v>9.3000000000000007</v>
          </cell>
          <cell r="J114">
            <v>36224</v>
          </cell>
          <cell r="K114">
            <v>18.350000000000001</v>
          </cell>
          <cell r="L114">
            <v>9.0500000000000007</v>
          </cell>
          <cell r="M114">
            <v>15.75</v>
          </cell>
          <cell r="O114">
            <v>8.5500000000000007</v>
          </cell>
          <cell r="P114">
            <v>6.95</v>
          </cell>
        </row>
        <row r="115">
          <cell r="A115">
            <v>36319</v>
          </cell>
          <cell r="B115">
            <v>7.25</v>
          </cell>
          <cell r="C115">
            <v>12.35</v>
          </cell>
          <cell r="E115">
            <v>7.8</v>
          </cell>
          <cell r="F115">
            <v>9.35</v>
          </cell>
          <cell r="J115">
            <v>36227</v>
          </cell>
          <cell r="K115">
            <v>18.350000000000001</v>
          </cell>
          <cell r="L115">
            <v>9.0500000000000007</v>
          </cell>
          <cell r="M115">
            <v>15.75</v>
          </cell>
          <cell r="O115">
            <v>8.5500000000000007</v>
          </cell>
          <cell r="P115">
            <v>6.95</v>
          </cell>
        </row>
        <row r="116">
          <cell r="A116">
            <v>36320</v>
          </cell>
          <cell r="B116">
            <v>7.35</v>
          </cell>
          <cell r="C116">
            <v>13.15</v>
          </cell>
          <cell r="E116">
            <v>7.85</v>
          </cell>
          <cell r="F116">
            <v>9.65</v>
          </cell>
          <cell r="J116">
            <v>36228</v>
          </cell>
          <cell r="K116">
            <v>17.850000000000001</v>
          </cell>
          <cell r="L116">
            <v>9.15</v>
          </cell>
          <cell r="M116">
            <v>15.55</v>
          </cell>
          <cell r="O116">
            <v>8.4499999999999993</v>
          </cell>
          <cell r="P116">
            <v>7.25</v>
          </cell>
        </row>
        <row r="117">
          <cell r="A117">
            <v>36321</v>
          </cell>
          <cell r="B117">
            <v>7.35</v>
          </cell>
          <cell r="C117">
            <v>13.2</v>
          </cell>
          <cell r="E117">
            <v>8</v>
          </cell>
          <cell r="F117">
            <v>9.8000000000000007</v>
          </cell>
          <cell r="J117">
            <v>36229</v>
          </cell>
          <cell r="K117">
            <v>17.850000000000001</v>
          </cell>
          <cell r="L117">
            <v>9.15</v>
          </cell>
          <cell r="M117">
            <v>15.55</v>
          </cell>
          <cell r="O117">
            <v>8.4499999999999993</v>
          </cell>
          <cell r="P117">
            <v>7.25</v>
          </cell>
        </row>
        <row r="118">
          <cell r="A118">
            <v>36322</v>
          </cell>
          <cell r="B118">
            <v>7.25</v>
          </cell>
          <cell r="C118">
            <v>12.9</v>
          </cell>
          <cell r="E118">
            <v>7.8</v>
          </cell>
          <cell r="F118">
            <v>9.35</v>
          </cell>
          <cell r="J118">
            <v>36230</v>
          </cell>
          <cell r="K118">
            <v>17.850000000000001</v>
          </cell>
          <cell r="L118">
            <v>9.15</v>
          </cell>
          <cell r="M118">
            <v>15.55</v>
          </cell>
          <cell r="O118">
            <v>8.4499999999999993</v>
          </cell>
          <cell r="P118">
            <v>7.25</v>
          </cell>
        </row>
        <row r="119">
          <cell r="A119">
            <v>36325</v>
          </cell>
          <cell r="B119">
            <v>7.15</v>
          </cell>
          <cell r="C119">
            <v>12.65</v>
          </cell>
          <cell r="E119">
            <v>7.6</v>
          </cell>
          <cell r="F119">
            <v>9.1999999999999993</v>
          </cell>
          <cell r="J119">
            <v>36231</v>
          </cell>
          <cell r="K119">
            <v>17.850000000000001</v>
          </cell>
          <cell r="L119">
            <v>9.15</v>
          </cell>
          <cell r="M119">
            <v>15.55</v>
          </cell>
          <cell r="O119">
            <v>8.4499999999999993</v>
          </cell>
          <cell r="P119">
            <v>7.25</v>
          </cell>
        </row>
        <row r="120">
          <cell r="A120">
            <v>36326</v>
          </cell>
          <cell r="B120">
            <v>7.1</v>
          </cell>
          <cell r="C120">
            <v>11.6</v>
          </cell>
          <cell r="E120">
            <v>7.4</v>
          </cell>
          <cell r="F120">
            <v>9.15</v>
          </cell>
          <cell r="J120">
            <v>36234</v>
          </cell>
          <cell r="K120">
            <v>17.850000000000001</v>
          </cell>
          <cell r="L120">
            <v>9.15</v>
          </cell>
          <cell r="M120">
            <v>15.55</v>
          </cell>
          <cell r="O120">
            <v>8.4499999999999993</v>
          </cell>
          <cell r="P120">
            <v>7.25</v>
          </cell>
        </row>
        <row r="121">
          <cell r="A121">
            <v>36327</v>
          </cell>
          <cell r="B121">
            <v>7.55</v>
          </cell>
          <cell r="C121">
            <v>11.55</v>
          </cell>
          <cell r="E121">
            <v>7.65</v>
          </cell>
          <cell r="F121">
            <v>9.1999999999999993</v>
          </cell>
          <cell r="J121">
            <v>36235</v>
          </cell>
          <cell r="K121">
            <v>17.75</v>
          </cell>
          <cell r="L121">
            <v>9.25</v>
          </cell>
          <cell r="M121">
            <v>15.25</v>
          </cell>
          <cell r="O121">
            <v>8.25</v>
          </cell>
          <cell r="P121">
            <v>7.35</v>
          </cell>
        </row>
        <row r="122">
          <cell r="A122">
            <v>36328</v>
          </cell>
          <cell r="B122">
            <v>7.4</v>
          </cell>
          <cell r="C122">
            <v>11.7</v>
          </cell>
          <cell r="E122">
            <v>7.6</v>
          </cell>
          <cell r="F122">
            <v>9.0500000000000007</v>
          </cell>
          <cell r="J122">
            <v>36236</v>
          </cell>
          <cell r="K122">
            <v>18.25</v>
          </cell>
          <cell r="L122">
            <v>9.35</v>
          </cell>
          <cell r="M122">
            <v>16.25</v>
          </cell>
          <cell r="O122">
            <v>7.95</v>
          </cell>
          <cell r="P122">
            <v>7.45</v>
          </cell>
        </row>
        <row r="123">
          <cell r="A123">
            <v>36329</v>
          </cell>
          <cell r="B123">
            <v>7.35</v>
          </cell>
          <cell r="C123">
            <v>11.7</v>
          </cell>
          <cell r="E123">
            <v>7.6</v>
          </cell>
          <cell r="F123">
            <v>8.9499999999999993</v>
          </cell>
          <cell r="J123">
            <v>36237</v>
          </cell>
          <cell r="K123">
            <v>18.25</v>
          </cell>
          <cell r="L123">
            <v>9.35</v>
          </cell>
          <cell r="M123">
            <v>16.25</v>
          </cell>
          <cell r="O123">
            <v>7.95</v>
          </cell>
          <cell r="P123">
            <v>7.45</v>
          </cell>
        </row>
        <row r="124">
          <cell r="A124">
            <v>36332</v>
          </cell>
          <cell r="B124">
            <v>7.2</v>
          </cell>
          <cell r="C124">
            <v>11.65</v>
          </cell>
          <cell r="E124">
            <v>7.6</v>
          </cell>
          <cell r="F124">
            <v>8.9499999999999993</v>
          </cell>
          <cell r="J124">
            <v>36238</v>
          </cell>
          <cell r="K124">
            <v>18.25</v>
          </cell>
          <cell r="L124">
            <v>9.35</v>
          </cell>
          <cell r="M124">
            <v>16.25</v>
          </cell>
          <cell r="O124">
            <v>7.95</v>
          </cell>
          <cell r="P124">
            <v>7.45</v>
          </cell>
        </row>
        <row r="125">
          <cell r="A125">
            <v>36333</v>
          </cell>
          <cell r="B125">
            <v>7.45</v>
          </cell>
          <cell r="C125">
            <v>11.65</v>
          </cell>
          <cell r="E125">
            <v>7.6</v>
          </cell>
          <cell r="F125">
            <v>8.9499999999999993</v>
          </cell>
          <cell r="J125">
            <v>36241</v>
          </cell>
          <cell r="K125">
            <v>18.149999999999999</v>
          </cell>
          <cell r="L125">
            <v>9.25</v>
          </cell>
          <cell r="M125">
            <v>16.45</v>
          </cell>
          <cell r="O125">
            <v>7.55</v>
          </cell>
          <cell r="P125">
            <v>7.55</v>
          </cell>
        </row>
        <row r="126">
          <cell r="A126">
            <v>36334</v>
          </cell>
          <cell r="B126">
            <v>7.65</v>
          </cell>
          <cell r="C126">
            <v>11.6</v>
          </cell>
          <cell r="E126">
            <v>7.75</v>
          </cell>
          <cell r="F126">
            <v>8.9</v>
          </cell>
          <cell r="J126">
            <v>36242</v>
          </cell>
          <cell r="K126">
            <v>17.55</v>
          </cell>
          <cell r="L126">
            <v>8.9499999999999993</v>
          </cell>
          <cell r="M126">
            <v>15.95</v>
          </cell>
          <cell r="O126">
            <v>7.35</v>
          </cell>
          <cell r="P126">
            <v>7.35</v>
          </cell>
        </row>
        <row r="127">
          <cell r="A127">
            <v>36335</v>
          </cell>
          <cell r="B127">
            <v>7.45</v>
          </cell>
          <cell r="C127">
            <v>11.2</v>
          </cell>
          <cell r="E127">
            <v>7.9</v>
          </cell>
          <cell r="F127">
            <v>8.85</v>
          </cell>
          <cell r="J127">
            <v>36243</v>
          </cell>
          <cell r="K127">
            <v>17.649999999999999</v>
          </cell>
          <cell r="L127">
            <v>9.0500000000000007</v>
          </cell>
          <cell r="M127">
            <v>16.05</v>
          </cell>
          <cell r="O127">
            <v>7.45</v>
          </cell>
          <cell r="P127">
            <v>7.35</v>
          </cell>
        </row>
        <row r="128">
          <cell r="A128">
            <v>36336</v>
          </cell>
          <cell r="B128">
            <v>7.35</v>
          </cell>
          <cell r="C128">
            <v>11.15</v>
          </cell>
          <cell r="E128">
            <v>8.0500000000000007</v>
          </cell>
          <cell r="F128">
            <v>9.25</v>
          </cell>
          <cell r="J128">
            <v>36244</v>
          </cell>
          <cell r="K128">
            <v>17.55</v>
          </cell>
          <cell r="L128">
            <v>9.15</v>
          </cell>
          <cell r="M128">
            <v>15.95</v>
          </cell>
          <cell r="O128">
            <v>7.65</v>
          </cell>
          <cell r="P128">
            <v>7.55</v>
          </cell>
        </row>
        <row r="129">
          <cell r="A129">
            <v>36339</v>
          </cell>
          <cell r="B129">
            <v>7.4</v>
          </cell>
          <cell r="C129">
            <v>11.25</v>
          </cell>
          <cell r="E129">
            <v>8</v>
          </cell>
          <cell r="F129">
            <v>9.25</v>
          </cell>
          <cell r="J129">
            <v>36245</v>
          </cell>
          <cell r="K129">
            <v>17.350000000000001</v>
          </cell>
          <cell r="L129">
            <v>9.25</v>
          </cell>
          <cell r="M129">
            <v>15.75</v>
          </cell>
          <cell r="O129">
            <v>7.55</v>
          </cell>
          <cell r="P129">
            <v>7.45</v>
          </cell>
        </row>
        <row r="130">
          <cell r="A130">
            <v>36340</v>
          </cell>
          <cell r="B130">
            <v>7.4</v>
          </cell>
          <cell r="C130">
            <v>11.2</v>
          </cell>
          <cell r="E130">
            <v>7.9</v>
          </cell>
          <cell r="F130">
            <v>9.25</v>
          </cell>
          <cell r="J130">
            <v>36248</v>
          </cell>
          <cell r="K130">
            <v>17.45</v>
          </cell>
          <cell r="L130">
            <v>9.35</v>
          </cell>
          <cell r="M130">
            <v>15.85</v>
          </cell>
          <cell r="O130">
            <v>7.65</v>
          </cell>
          <cell r="P130">
            <v>7.55</v>
          </cell>
        </row>
        <row r="131">
          <cell r="A131">
            <v>36341</v>
          </cell>
          <cell r="B131">
            <v>7.55</v>
          </cell>
          <cell r="C131">
            <v>11.4</v>
          </cell>
          <cell r="E131">
            <v>7.85</v>
          </cell>
          <cell r="F131">
            <v>9.25</v>
          </cell>
          <cell r="J131">
            <v>36249</v>
          </cell>
          <cell r="K131">
            <v>17.25</v>
          </cell>
          <cell r="L131">
            <v>9.4499999999999993</v>
          </cell>
          <cell r="M131">
            <v>15.75</v>
          </cell>
          <cell r="O131">
            <v>7.75</v>
          </cell>
          <cell r="P131">
            <v>7.65</v>
          </cell>
        </row>
        <row r="132">
          <cell r="A132">
            <v>36342</v>
          </cell>
          <cell r="B132">
            <v>7.35</v>
          </cell>
          <cell r="C132">
            <v>10.85</v>
          </cell>
          <cell r="E132">
            <v>7.85</v>
          </cell>
          <cell r="F132">
            <v>9.0500000000000007</v>
          </cell>
          <cell r="J132">
            <v>36250</v>
          </cell>
          <cell r="K132">
            <v>17.25</v>
          </cell>
          <cell r="L132">
            <v>9.4499999999999993</v>
          </cell>
          <cell r="M132">
            <v>15.75</v>
          </cell>
          <cell r="O132">
            <v>7.75</v>
          </cell>
          <cell r="P132">
            <v>7.55</v>
          </cell>
        </row>
        <row r="133">
          <cell r="A133">
            <v>36343</v>
          </cell>
          <cell r="B133">
            <v>7.4</v>
          </cell>
          <cell r="C133">
            <v>11</v>
          </cell>
          <cell r="E133">
            <v>7.95</v>
          </cell>
          <cell r="F133">
            <v>9.35</v>
          </cell>
          <cell r="J133">
            <v>36251</v>
          </cell>
          <cell r="K133">
            <v>16.95</v>
          </cell>
          <cell r="L133">
            <v>9.35</v>
          </cell>
          <cell r="M133">
            <v>15.65</v>
          </cell>
          <cell r="O133">
            <v>7.65</v>
          </cell>
          <cell r="P133">
            <v>7.45</v>
          </cell>
        </row>
        <row r="134">
          <cell r="A134">
            <v>36346</v>
          </cell>
          <cell r="B134">
            <v>7.35</v>
          </cell>
          <cell r="C134">
            <v>11.05</v>
          </cell>
          <cell r="E134">
            <v>7.9</v>
          </cell>
          <cell r="F134">
            <v>9.35</v>
          </cell>
          <cell r="J134">
            <v>36252</v>
          </cell>
          <cell r="K134">
            <v>16.516666666666666</v>
          </cell>
          <cell r="L134">
            <v>9.3833333333333329</v>
          </cell>
          <cell r="M134">
            <v>15.25</v>
          </cell>
          <cell r="O134">
            <v>7.7833333333333341</v>
          </cell>
          <cell r="P134">
            <v>7.5166666666666666</v>
          </cell>
        </row>
        <row r="135">
          <cell r="A135">
            <v>36347</v>
          </cell>
          <cell r="B135">
            <v>7.55</v>
          </cell>
          <cell r="C135">
            <v>10.55</v>
          </cell>
          <cell r="E135">
            <v>7.85</v>
          </cell>
          <cell r="F135">
            <v>9.4499999999999993</v>
          </cell>
          <cell r="J135">
            <v>36255</v>
          </cell>
          <cell r="K135">
            <v>16.083333333333332</v>
          </cell>
          <cell r="L135">
            <v>9.4166666666666661</v>
          </cell>
          <cell r="M135">
            <v>14.85</v>
          </cell>
          <cell r="O135">
            <v>7.916666666666667</v>
          </cell>
          <cell r="P135">
            <v>7.5833333333333339</v>
          </cell>
        </row>
        <row r="136">
          <cell r="A136">
            <v>36348</v>
          </cell>
          <cell r="B136">
            <v>7.55</v>
          </cell>
          <cell r="C136">
            <v>9.9499999999999993</v>
          </cell>
          <cell r="E136">
            <v>7.9</v>
          </cell>
          <cell r="F136">
            <v>9.25</v>
          </cell>
          <cell r="J136">
            <v>36256</v>
          </cell>
          <cell r="K136">
            <v>15.65</v>
          </cell>
          <cell r="L136">
            <v>9.4499999999999993</v>
          </cell>
          <cell r="M136">
            <v>14.45</v>
          </cell>
          <cell r="O136">
            <v>8.0500000000000007</v>
          </cell>
          <cell r="P136">
            <v>7.65</v>
          </cell>
        </row>
        <row r="137">
          <cell r="A137">
            <v>36349</v>
          </cell>
          <cell r="B137">
            <v>7.65</v>
          </cell>
          <cell r="C137">
            <v>10.55</v>
          </cell>
          <cell r="E137">
            <v>7.95</v>
          </cell>
          <cell r="F137">
            <v>9.15</v>
          </cell>
          <cell r="J137">
            <v>36257</v>
          </cell>
          <cell r="K137">
            <v>14.35</v>
          </cell>
          <cell r="L137">
            <v>9.35</v>
          </cell>
          <cell r="M137">
            <v>12.95</v>
          </cell>
          <cell r="O137">
            <v>8.0500000000000007</v>
          </cell>
          <cell r="P137">
            <v>7.85</v>
          </cell>
        </row>
        <row r="138">
          <cell r="A138">
            <v>36350</v>
          </cell>
          <cell r="B138">
            <v>7.75</v>
          </cell>
          <cell r="C138">
            <v>10.65</v>
          </cell>
          <cell r="E138">
            <v>7.85</v>
          </cell>
          <cell r="F138">
            <v>9.35</v>
          </cell>
          <cell r="J138">
            <v>36258</v>
          </cell>
          <cell r="K138">
            <v>14.55</v>
          </cell>
          <cell r="L138">
            <v>9.25</v>
          </cell>
          <cell r="M138">
            <v>13.15</v>
          </cell>
          <cell r="O138">
            <v>7.85</v>
          </cell>
          <cell r="P138">
            <v>7.75</v>
          </cell>
        </row>
        <row r="139">
          <cell r="A139">
            <v>36353</v>
          </cell>
          <cell r="B139">
            <v>7.75</v>
          </cell>
          <cell r="C139">
            <v>10.55</v>
          </cell>
          <cell r="E139">
            <v>7.8</v>
          </cell>
          <cell r="F139">
            <v>9.4499999999999993</v>
          </cell>
          <cell r="J139">
            <v>36259</v>
          </cell>
          <cell r="K139">
            <v>14.55</v>
          </cell>
          <cell r="L139">
            <v>9.25</v>
          </cell>
          <cell r="M139">
            <v>13.15</v>
          </cell>
          <cell r="O139">
            <v>7.85</v>
          </cell>
          <cell r="P139">
            <v>7.75</v>
          </cell>
        </row>
        <row r="140">
          <cell r="A140">
            <v>36354</v>
          </cell>
          <cell r="B140">
            <v>7.75</v>
          </cell>
          <cell r="C140">
            <v>10.55</v>
          </cell>
          <cell r="E140">
            <v>7.75</v>
          </cell>
          <cell r="F140">
            <v>9.5500000000000007</v>
          </cell>
          <cell r="J140">
            <v>36262</v>
          </cell>
          <cell r="K140">
            <v>14.15</v>
          </cell>
          <cell r="L140">
            <v>9.4499999999999993</v>
          </cell>
          <cell r="M140">
            <v>12.35</v>
          </cell>
          <cell r="O140">
            <v>7.75</v>
          </cell>
          <cell r="P140">
            <v>7.65</v>
          </cell>
        </row>
        <row r="141">
          <cell r="A141">
            <v>36355</v>
          </cell>
          <cell r="B141">
            <v>7.8</v>
          </cell>
          <cell r="C141">
            <v>10.85</v>
          </cell>
          <cell r="E141">
            <v>7.75</v>
          </cell>
          <cell r="F141">
            <v>9.5500000000000007</v>
          </cell>
          <cell r="J141">
            <v>36263</v>
          </cell>
          <cell r="K141">
            <v>14.35</v>
          </cell>
          <cell r="L141">
            <v>9.25</v>
          </cell>
          <cell r="M141">
            <v>12.65</v>
          </cell>
          <cell r="O141">
            <v>7.75</v>
          </cell>
          <cell r="P141">
            <v>7.65</v>
          </cell>
        </row>
        <row r="142">
          <cell r="A142">
            <v>36356</v>
          </cell>
          <cell r="B142">
            <v>7.85</v>
          </cell>
          <cell r="C142">
            <v>10.9</v>
          </cell>
          <cell r="E142">
            <v>7.7</v>
          </cell>
          <cell r="F142">
            <v>9.65</v>
          </cell>
          <cell r="J142">
            <v>36264</v>
          </cell>
          <cell r="K142">
            <v>14.65</v>
          </cell>
          <cell r="L142">
            <v>9.35</v>
          </cell>
          <cell r="M142">
            <v>12.95</v>
          </cell>
          <cell r="O142">
            <v>7.65</v>
          </cell>
          <cell r="P142">
            <v>7.65</v>
          </cell>
        </row>
        <row r="143">
          <cell r="A143">
            <v>36357</v>
          </cell>
          <cell r="B143">
            <v>7.85</v>
          </cell>
          <cell r="C143">
            <v>10.85</v>
          </cell>
          <cell r="E143">
            <v>7.65</v>
          </cell>
          <cell r="F143">
            <v>9.5500000000000007</v>
          </cell>
          <cell r="J143">
            <v>36265</v>
          </cell>
          <cell r="K143">
            <v>14.35</v>
          </cell>
          <cell r="L143">
            <v>9.0500000000000007</v>
          </cell>
          <cell r="M143">
            <v>13.05</v>
          </cell>
          <cell r="O143">
            <v>7.55</v>
          </cell>
          <cell r="P143">
            <v>7.55</v>
          </cell>
        </row>
        <row r="144">
          <cell r="A144">
            <v>36360</v>
          </cell>
          <cell r="B144">
            <v>7.85</v>
          </cell>
          <cell r="C144">
            <v>11.05</v>
          </cell>
          <cell r="E144">
            <v>7.65</v>
          </cell>
          <cell r="F144">
            <v>9.65</v>
          </cell>
          <cell r="J144">
            <v>36266</v>
          </cell>
          <cell r="K144">
            <v>14.55</v>
          </cell>
          <cell r="L144">
            <v>9.0500000000000007</v>
          </cell>
          <cell r="M144">
            <v>13.55</v>
          </cell>
          <cell r="O144">
            <v>7.45</v>
          </cell>
          <cell r="P144">
            <v>7.55</v>
          </cell>
        </row>
        <row r="145">
          <cell r="A145">
            <v>36361</v>
          </cell>
          <cell r="B145">
            <v>8.0500000000000007</v>
          </cell>
          <cell r="C145">
            <v>12.65</v>
          </cell>
          <cell r="E145">
            <v>7.8</v>
          </cell>
          <cell r="F145">
            <v>10.35</v>
          </cell>
          <cell r="J145">
            <v>36269</v>
          </cell>
          <cell r="K145">
            <v>14.25</v>
          </cell>
          <cell r="L145">
            <v>9.0500000000000007</v>
          </cell>
          <cell r="M145">
            <v>13.45</v>
          </cell>
          <cell r="O145">
            <v>7.45</v>
          </cell>
          <cell r="P145">
            <v>7.55</v>
          </cell>
        </row>
        <row r="146">
          <cell r="A146">
            <v>36362</v>
          </cell>
          <cell r="B146">
            <v>8.0500000000000007</v>
          </cell>
          <cell r="C146">
            <v>11.75</v>
          </cell>
          <cell r="E146">
            <v>8.1999999999999993</v>
          </cell>
          <cell r="F146">
            <v>10.25</v>
          </cell>
          <cell r="J146">
            <v>36270</v>
          </cell>
          <cell r="K146">
            <v>14.15</v>
          </cell>
          <cell r="L146">
            <v>9.0500000000000007</v>
          </cell>
          <cell r="M146">
            <v>13.35</v>
          </cell>
          <cell r="O146">
            <v>7.45</v>
          </cell>
          <cell r="P146">
            <v>7.65</v>
          </cell>
        </row>
        <row r="147">
          <cell r="A147">
            <v>36363</v>
          </cell>
          <cell r="B147">
            <v>7.75</v>
          </cell>
          <cell r="C147">
            <v>12.45</v>
          </cell>
          <cell r="E147">
            <v>8.1999999999999993</v>
          </cell>
          <cell r="F147">
            <v>10.25</v>
          </cell>
          <cell r="J147">
            <v>36271</v>
          </cell>
          <cell r="K147">
            <v>14.05</v>
          </cell>
          <cell r="L147">
            <v>9.0500000000000007</v>
          </cell>
          <cell r="M147">
            <v>13.45</v>
          </cell>
          <cell r="O147">
            <v>7.55</v>
          </cell>
          <cell r="P147">
            <v>7.65</v>
          </cell>
        </row>
        <row r="148">
          <cell r="A148">
            <v>36364</v>
          </cell>
          <cell r="B148">
            <v>7.75</v>
          </cell>
          <cell r="C148">
            <v>13.35</v>
          </cell>
          <cell r="E148">
            <v>8.15</v>
          </cell>
          <cell r="F148">
            <v>10.15</v>
          </cell>
          <cell r="J148">
            <v>36272</v>
          </cell>
          <cell r="K148">
            <v>14.25</v>
          </cell>
          <cell r="L148">
            <v>9.0500000000000007</v>
          </cell>
          <cell r="M148">
            <v>13.15</v>
          </cell>
          <cell r="O148">
            <v>7.55</v>
          </cell>
          <cell r="P148">
            <v>7.65</v>
          </cell>
        </row>
        <row r="149">
          <cell r="A149">
            <v>36367</v>
          </cell>
          <cell r="B149">
            <v>7.95</v>
          </cell>
          <cell r="C149">
            <v>13.25</v>
          </cell>
          <cell r="E149">
            <v>8.5</v>
          </cell>
          <cell r="F149">
            <v>10.75</v>
          </cell>
          <cell r="J149">
            <v>36273</v>
          </cell>
          <cell r="K149">
            <v>13.85</v>
          </cell>
          <cell r="L149">
            <v>9.15</v>
          </cell>
          <cell r="M149">
            <v>12.95</v>
          </cell>
          <cell r="O149">
            <v>7.45</v>
          </cell>
          <cell r="P149">
            <v>7.65</v>
          </cell>
        </row>
        <row r="150">
          <cell r="A150">
            <v>36368</v>
          </cell>
          <cell r="B150">
            <v>7.85</v>
          </cell>
          <cell r="C150">
            <v>12.45</v>
          </cell>
          <cell r="E150">
            <v>8.4</v>
          </cell>
          <cell r="F150">
            <v>10.45</v>
          </cell>
          <cell r="J150">
            <v>36276</v>
          </cell>
          <cell r="K150">
            <v>13.65</v>
          </cell>
          <cell r="L150">
            <v>9.25</v>
          </cell>
          <cell r="M150">
            <v>13.05</v>
          </cell>
          <cell r="O150">
            <v>7.35</v>
          </cell>
          <cell r="P150">
            <v>7.65</v>
          </cell>
        </row>
        <row r="151">
          <cell r="A151">
            <v>36369</v>
          </cell>
          <cell r="B151">
            <v>7.85</v>
          </cell>
          <cell r="C151">
            <v>12.75</v>
          </cell>
          <cell r="E151">
            <v>8.4499999999999993</v>
          </cell>
          <cell r="F151">
            <v>10.45</v>
          </cell>
          <cell r="J151">
            <v>36277</v>
          </cell>
          <cell r="K151">
            <v>13.65</v>
          </cell>
          <cell r="L151">
            <v>9.25</v>
          </cell>
          <cell r="M151">
            <v>13.05</v>
          </cell>
          <cell r="O151">
            <v>7.35</v>
          </cell>
          <cell r="P151">
            <v>7.65</v>
          </cell>
        </row>
        <row r="152">
          <cell r="A152">
            <v>36370</v>
          </cell>
          <cell r="B152">
            <v>7.95</v>
          </cell>
          <cell r="C152">
            <v>12.75</v>
          </cell>
          <cell r="E152">
            <v>8.4</v>
          </cell>
          <cell r="F152">
            <v>10.45</v>
          </cell>
          <cell r="J152">
            <v>36278</v>
          </cell>
          <cell r="K152">
            <v>12.65</v>
          </cell>
          <cell r="L152">
            <v>9.0500000000000007</v>
          </cell>
          <cell r="M152">
            <v>12.35</v>
          </cell>
          <cell r="O152">
            <v>7.35</v>
          </cell>
          <cell r="P152">
            <v>7.35</v>
          </cell>
        </row>
        <row r="153">
          <cell r="A153">
            <v>36371</v>
          </cell>
          <cell r="B153">
            <v>8.5500000000000007</v>
          </cell>
          <cell r="C153">
            <v>12.95</v>
          </cell>
          <cell r="E153">
            <v>8.35</v>
          </cell>
          <cell r="F153">
            <v>10.55</v>
          </cell>
          <cell r="J153">
            <v>36279</v>
          </cell>
          <cell r="K153">
            <v>12.85</v>
          </cell>
          <cell r="L153">
            <v>8.85</v>
          </cell>
          <cell r="M153">
            <v>12.45</v>
          </cell>
          <cell r="O153">
            <v>7.25</v>
          </cell>
          <cell r="P153">
            <v>7.45</v>
          </cell>
        </row>
        <row r="154">
          <cell r="A154">
            <v>36374</v>
          </cell>
          <cell r="B154">
            <v>8.4499999999999993</v>
          </cell>
          <cell r="C154">
            <v>13.15</v>
          </cell>
          <cell r="E154">
            <v>8.35</v>
          </cell>
          <cell r="F154">
            <v>10.45</v>
          </cell>
          <cell r="J154">
            <v>36280</v>
          </cell>
          <cell r="K154">
            <v>12.75</v>
          </cell>
          <cell r="L154">
            <v>8.75</v>
          </cell>
          <cell r="M154">
            <v>12.35</v>
          </cell>
          <cell r="O154">
            <v>7.15</v>
          </cell>
          <cell r="P154">
            <v>7.15</v>
          </cell>
        </row>
        <row r="155">
          <cell r="A155">
            <v>36375</v>
          </cell>
          <cell r="B155">
            <v>8.25</v>
          </cell>
          <cell r="C155">
            <v>12.95</v>
          </cell>
          <cell r="E155">
            <v>8.35</v>
          </cell>
          <cell r="F155">
            <v>10.15</v>
          </cell>
          <cell r="J155">
            <v>36283</v>
          </cell>
          <cell r="K155">
            <v>12.75</v>
          </cell>
          <cell r="L155">
            <v>8.75</v>
          </cell>
          <cell r="M155">
            <v>12.35</v>
          </cell>
          <cell r="O155">
            <v>7.15</v>
          </cell>
          <cell r="P155">
            <v>7.15</v>
          </cell>
        </row>
        <row r="156">
          <cell r="A156">
            <v>36376</v>
          </cell>
          <cell r="B156">
            <v>8.4499999999999993</v>
          </cell>
          <cell r="C156">
            <v>13.05</v>
          </cell>
          <cell r="E156">
            <v>8.5500000000000007</v>
          </cell>
          <cell r="F156">
            <v>10.65</v>
          </cell>
          <cell r="J156">
            <v>36284</v>
          </cell>
          <cell r="K156">
            <v>12.75</v>
          </cell>
          <cell r="L156">
            <v>8.75</v>
          </cell>
          <cell r="M156">
            <v>12.35</v>
          </cell>
          <cell r="O156">
            <v>7.15</v>
          </cell>
          <cell r="P156">
            <v>7.15</v>
          </cell>
        </row>
        <row r="157">
          <cell r="A157">
            <v>36377</v>
          </cell>
          <cell r="B157">
            <v>8.25</v>
          </cell>
          <cell r="C157">
            <v>13.35</v>
          </cell>
          <cell r="E157">
            <v>8.65</v>
          </cell>
          <cell r="F157">
            <v>10.55</v>
          </cell>
          <cell r="J157">
            <v>36285</v>
          </cell>
          <cell r="K157">
            <v>13.25</v>
          </cell>
          <cell r="L157">
            <v>8.65</v>
          </cell>
          <cell r="M157">
            <v>12.55</v>
          </cell>
          <cell r="O157">
            <v>7.25</v>
          </cell>
          <cell r="P157">
            <v>6.95</v>
          </cell>
        </row>
        <row r="158">
          <cell r="A158">
            <v>36378</v>
          </cell>
          <cell r="B158">
            <v>8.35</v>
          </cell>
          <cell r="C158">
            <v>12.95</v>
          </cell>
          <cell r="E158">
            <v>8.5</v>
          </cell>
          <cell r="F158">
            <v>10.45</v>
          </cell>
          <cell r="J158">
            <v>36286</v>
          </cell>
          <cell r="K158">
            <v>13.25</v>
          </cell>
          <cell r="L158">
            <v>8.85</v>
          </cell>
          <cell r="M158">
            <v>12.25</v>
          </cell>
          <cell r="O158">
            <v>7.45</v>
          </cell>
          <cell r="P158">
            <v>7.05</v>
          </cell>
        </row>
        <row r="159">
          <cell r="A159">
            <v>36381</v>
          </cell>
          <cell r="B159">
            <v>8.75</v>
          </cell>
          <cell r="C159">
            <v>12.85</v>
          </cell>
          <cell r="E159">
            <v>8.4</v>
          </cell>
          <cell r="F159">
            <v>10.25</v>
          </cell>
          <cell r="J159">
            <v>36287</v>
          </cell>
          <cell r="K159">
            <v>12.45</v>
          </cell>
          <cell r="L159">
            <v>8.75</v>
          </cell>
          <cell r="M159">
            <v>11.75</v>
          </cell>
          <cell r="O159">
            <v>7.35</v>
          </cell>
          <cell r="P159">
            <v>7.05</v>
          </cell>
        </row>
        <row r="160">
          <cell r="A160">
            <v>36382</v>
          </cell>
          <cell r="B160">
            <v>8.75</v>
          </cell>
          <cell r="C160">
            <v>12.65</v>
          </cell>
          <cell r="E160">
            <v>8.65</v>
          </cell>
          <cell r="F160">
            <v>10.15</v>
          </cell>
          <cell r="J160">
            <v>36290</v>
          </cell>
          <cell r="K160">
            <v>12.55</v>
          </cell>
          <cell r="L160">
            <v>8.65</v>
          </cell>
          <cell r="M160">
            <v>11.35</v>
          </cell>
          <cell r="O160">
            <v>7.35</v>
          </cell>
          <cell r="P160">
            <v>7.05</v>
          </cell>
        </row>
        <row r="161">
          <cell r="A161">
            <v>36383</v>
          </cell>
          <cell r="B161">
            <v>8.75</v>
          </cell>
          <cell r="C161">
            <v>12.95</v>
          </cell>
          <cell r="E161">
            <v>8.6999999999999993</v>
          </cell>
          <cell r="F161">
            <v>10.050000000000001</v>
          </cell>
          <cell r="J161">
            <v>36291</v>
          </cell>
          <cell r="K161">
            <v>12.15</v>
          </cell>
          <cell r="L161">
            <v>8.4499999999999993</v>
          </cell>
          <cell r="M161">
            <v>11.25</v>
          </cell>
          <cell r="O161">
            <v>7.35</v>
          </cell>
          <cell r="P161">
            <v>7.25</v>
          </cell>
        </row>
        <row r="162">
          <cell r="A162">
            <v>36384</v>
          </cell>
          <cell r="B162">
            <v>8.65</v>
          </cell>
          <cell r="C162">
            <v>12.15</v>
          </cell>
          <cell r="E162">
            <v>8.5500000000000007</v>
          </cell>
          <cell r="F162">
            <v>9.65</v>
          </cell>
          <cell r="J162">
            <v>36292</v>
          </cell>
          <cell r="K162">
            <v>12.35</v>
          </cell>
          <cell r="L162">
            <v>8.4499999999999993</v>
          </cell>
          <cell r="M162">
            <v>11.25</v>
          </cell>
          <cell r="O162">
            <v>7.25</v>
          </cell>
          <cell r="P162">
            <v>7.15</v>
          </cell>
        </row>
        <row r="163">
          <cell r="A163">
            <v>36385</v>
          </cell>
          <cell r="B163">
            <v>8.4499999999999993</v>
          </cell>
          <cell r="C163">
            <v>12.15</v>
          </cell>
          <cell r="E163">
            <v>8.35</v>
          </cell>
          <cell r="F163">
            <v>9.4499999999999993</v>
          </cell>
          <cell r="J163">
            <v>36293</v>
          </cell>
          <cell r="K163">
            <v>12.85</v>
          </cell>
          <cell r="L163">
            <v>8.5500000000000007</v>
          </cell>
          <cell r="M163">
            <v>11.45</v>
          </cell>
          <cell r="O163">
            <v>7.15</v>
          </cell>
          <cell r="P163">
            <v>7.15</v>
          </cell>
        </row>
        <row r="164">
          <cell r="A164">
            <v>36388</v>
          </cell>
          <cell r="B164">
            <v>8.5500000000000007</v>
          </cell>
          <cell r="C164">
            <v>12.25</v>
          </cell>
          <cell r="E164">
            <v>8.35</v>
          </cell>
          <cell r="F164">
            <v>9.65</v>
          </cell>
          <cell r="J164">
            <v>36294</v>
          </cell>
          <cell r="K164">
            <v>12.95</v>
          </cell>
          <cell r="L164">
            <v>8.5500000000000007</v>
          </cell>
          <cell r="M164">
            <v>11.55</v>
          </cell>
          <cell r="O164">
            <v>7.15</v>
          </cell>
          <cell r="P164">
            <v>7.15</v>
          </cell>
        </row>
        <row r="165">
          <cell r="A165">
            <v>36389</v>
          </cell>
          <cell r="B165">
            <v>8.65</v>
          </cell>
          <cell r="C165">
            <v>12.45</v>
          </cell>
          <cell r="E165">
            <v>8.4</v>
          </cell>
          <cell r="F165">
            <v>9.85</v>
          </cell>
          <cell r="J165">
            <v>36297</v>
          </cell>
          <cell r="K165">
            <v>13.15</v>
          </cell>
          <cell r="L165">
            <v>8.5500000000000007</v>
          </cell>
          <cell r="M165">
            <v>11.85</v>
          </cell>
          <cell r="O165">
            <v>7.25</v>
          </cell>
          <cell r="P165">
            <v>7.05</v>
          </cell>
        </row>
        <row r="166">
          <cell r="A166">
            <v>36390</v>
          </cell>
          <cell r="B166">
            <v>8.65</v>
          </cell>
          <cell r="C166">
            <v>13.95</v>
          </cell>
          <cell r="E166">
            <v>8.4499999999999993</v>
          </cell>
          <cell r="F166">
            <v>9.85</v>
          </cell>
          <cell r="J166">
            <v>36298</v>
          </cell>
          <cell r="K166">
            <v>13.25</v>
          </cell>
          <cell r="L166">
            <v>8.65</v>
          </cell>
          <cell r="M166">
            <v>11.85</v>
          </cell>
          <cell r="O166">
            <v>7.15</v>
          </cell>
          <cell r="P166">
            <v>7.05</v>
          </cell>
        </row>
        <row r="167">
          <cell r="A167">
            <v>36391</v>
          </cell>
          <cell r="B167">
            <v>8.65</v>
          </cell>
          <cell r="C167">
            <v>13.85</v>
          </cell>
          <cell r="E167">
            <v>8.5500000000000007</v>
          </cell>
          <cell r="F167">
            <v>10.050000000000001</v>
          </cell>
          <cell r="J167">
            <v>36299</v>
          </cell>
          <cell r="K167">
            <v>13.45</v>
          </cell>
          <cell r="L167">
            <v>8.4499999999999993</v>
          </cell>
          <cell r="M167">
            <v>11.75</v>
          </cell>
          <cell r="O167">
            <v>7.15</v>
          </cell>
          <cell r="P167">
            <v>6.95</v>
          </cell>
        </row>
        <row r="168">
          <cell r="A168">
            <v>36392</v>
          </cell>
          <cell r="B168">
            <v>8.65</v>
          </cell>
          <cell r="C168">
            <v>13.35</v>
          </cell>
          <cell r="E168">
            <v>8.4499999999999993</v>
          </cell>
          <cell r="F168">
            <v>10.35</v>
          </cell>
          <cell r="J168">
            <v>36300</v>
          </cell>
          <cell r="K168">
            <v>13.75</v>
          </cell>
          <cell r="L168">
            <v>8.35</v>
          </cell>
          <cell r="M168">
            <v>11.95</v>
          </cell>
          <cell r="O168">
            <v>7.05</v>
          </cell>
          <cell r="P168">
            <v>6.95</v>
          </cell>
        </row>
        <row r="169">
          <cell r="A169">
            <v>36395</v>
          </cell>
          <cell r="B169">
            <v>8.65</v>
          </cell>
          <cell r="C169">
            <v>13.45</v>
          </cell>
          <cell r="E169">
            <v>8.6</v>
          </cell>
          <cell r="F169">
            <v>10.25</v>
          </cell>
          <cell r="J169">
            <v>36301</v>
          </cell>
          <cell r="K169">
            <v>13.75</v>
          </cell>
          <cell r="L169">
            <v>8.35</v>
          </cell>
          <cell r="M169">
            <v>11.95</v>
          </cell>
          <cell r="O169">
            <v>7.05</v>
          </cell>
          <cell r="P169">
            <v>6.95</v>
          </cell>
        </row>
        <row r="170">
          <cell r="A170">
            <v>36396</v>
          </cell>
          <cell r="B170">
            <v>8.85</v>
          </cell>
          <cell r="C170">
            <v>13.25</v>
          </cell>
          <cell r="E170">
            <v>8.65</v>
          </cell>
          <cell r="F170">
            <v>10.45</v>
          </cell>
          <cell r="J170">
            <v>36304</v>
          </cell>
          <cell r="K170">
            <v>12.9</v>
          </cell>
          <cell r="L170">
            <v>8.5500000000000007</v>
          </cell>
          <cell r="M170">
            <v>11.5</v>
          </cell>
          <cell r="O170">
            <v>7.35</v>
          </cell>
          <cell r="P170">
            <v>6.7</v>
          </cell>
        </row>
        <row r="171">
          <cell r="A171">
            <v>36397</v>
          </cell>
          <cell r="B171">
            <v>8.9499999999999993</v>
          </cell>
          <cell r="C171">
            <v>13.25</v>
          </cell>
          <cell r="E171">
            <v>8.65</v>
          </cell>
          <cell r="F171">
            <v>10.25</v>
          </cell>
          <cell r="J171">
            <v>36305</v>
          </cell>
          <cell r="K171">
            <v>12.9</v>
          </cell>
          <cell r="L171">
            <v>8.5500000000000007</v>
          </cell>
          <cell r="M171">
            <v>11.5</v>
          </cell>
          <cell r="O171">
            <v>7.35</v>
          </cell>
          <cell r="P171">
            <v>6.7</v>
          </cell>
        </row>
        <row r="172">
          <cell r="A172">
            <v>36398</v>
          </cell>
          <cell r="B172">
            <v>8.85</v>
          </cell>
          <cell r="C172">
            <v>13.25</v>
          </cell>
          <cell r="E172">
            <v>8.5</v>
          </cell>
          <cell r="F172">
            <v>10.050000000000001</v>
          </cell>
          <cell r="J172">
            <v>36306</v>
          </cell>
          <cell r="K172">
            <v>12.9</v>
          </cell>
          <cell r="L172">
            <v>8.5500000000000007</v>
          </cell>
          <cell r="M172">
            <v>11.5</v>
          </cell>
          <cell r="O172">
            <v>7.35</v>
          </cell>
          <cell r="P172">
            <v>6.7</v>
          </cell>
        </row>
        <row r="173">
          <cell r="A173">
            <v>36399</v>
          </cell>
          <cell r="B173">
            <v>8.85</v>
          </cell>
          <cell r="C173">
            <v>13.366666666666667</v>
          </cell>
          <cell r="E173">
            <v>8.4166666666666661</v>
          </cell>
          <cell r="F173">
            <v>10.016666666666667</v>
          </cell>
          <cell r="J173">
            <v>36307</v>
          </cell>
          <cell r="K173">
            <v>12.05</v>
          </cell>
          <cell r="L173">
            <v>8.85</v>
          </cell>
          <cell r="M173">
            <v>11.35</v>
          </cell>
          <cell r="O173">
            <v>7.45</v>
          </cell>
          <cell r="P173">
            <v>6.95</v>
          </cell>
        </row>
        <row r="174">
          <cell r="A174">
            <v>36402</v>
          </cell>
          <cell r="B174">
            <v>8.85</v>
          </cell>
          <cell r="C174">
            <v>13.483333333333333</v>
          </cell>
          <cell r="E174">
            <v>8.3333333333333339</v>
          </cell>
          <cell r="F174">
            <v>9.9833333333333325</v>
          </cell>
          <cell r="J174">
            <v>36308</v>
          </cell>
          <cell r="K174">
            <v>12.45</v>
          </cell>
          <cell r="L174">
            <v>8.85</v>
          </cell>
          <cell r="M174">
            <v>12.05</v>
          </cell>
          <cell r="O174">
            <v>7.25</v>
          </cell>
          <cell r="P174">
            <v>6.95</v>
          </cell>
        </row>
        <row r="175">
          <cell r="A175">
            <v>36403</v>
          </cell>
          <cell r="B175">
            <v>8.85</v>
          </cell>
          <cell r="C175">
            <v>13.6</v>
          </cell>
          <cell r="E175">
            <v>8.25</v>
          </cell>
          <cell r="F175">
            <v>9.9499999999999993</v>
          </cell>
          <cell r="J175">
            <v>36311</v>
          </cell>
          <cell r="K175">
            <v>12.45</v>
          </cell>
          <cell r="L175">
            <v>8.9499999999999993</v>
          </cell>
          <cell r="M175">
            <v>12.074999999999999</v>
          </cell>
          <cell r="O175">
            <v>7.3250000000000002</v>
          </cell>
          <cell r="P175">
            <v>7.0500000000000007</v>
          </cell>
        </row>
        <row r="176">
          <cell r="A176">
            <v>36404</v>
          </cell>
          <cell r="B176">
            <v>8.85</v>
          </cell>
          <cell r="C176">
            <v>13.6</v>
          </cell>
          <cell r="E176">
            <v>8.25</v>
          </cell>
          <cell r="F176">
            <v>9.9499999999999993</v>
          </cell>
          <cell r="J176">
            <v>36312</v>
          </cell>
          <cell r="K176">
            <v>12.45</v>
          </cell>
          <cell r="L176">
            <v>9.0500000000000007</v>
          </cell>
          <cell r="M176">
            <v>12.1</v>
          </cell>
          <cell r="O176">
            <v>7.4</v>
          </cell>
          <cell r="P176">
            <v>7.15</v>
          </cell>
        </row>
        <row r="177">
          <cell r="A177">
            <v>36405</v>
          </cell>
          <cell r="B177">
            <v>8.85</v>
          </cell>
          <cell r="C177">
            <v>13.65</v>
          </cell>
          <cell r="E177">
            <v>8.4</v>
          </cell>
          <cell r="F177">
            <v>10.050000000000001</v>
          </cell>
          <cell r="J177">
            <v>36313</v>
          </cell>
          <cell r="K177">
            <v>12.55</v>
          </cell>
          <cell r="L177">
            <v>9.15</v>
          </cell>
          <cell r="M177">
            <v>12.5</v>
          </cell>
          <cell r="O177">
            <v>7.4</v>
          </cell>
          <cell r="P177">
            <v>7.55</v>
          </cell>
        </row>
        <row r="178">
          <cell r="A178">
            <v>36406</v>
          </cell>
          <cell r="B178">
            <v>8.85</v>
          </cell>
          <cell r="C178">
            <v>13.350000000000001</v>
          </cell>
          <cell r="E178">
            <v>8.4</v>
          </cell>
          <cell r="F178">
            <v>10.15</v>
          </cell>
          <cell r="J178">
            <v>36314</v>
          </cell>
          <cell r="K178">
            <v>12.35</v>
          </cell>
          <cell r="L178">
            <v>9.1999999999999993</v>
          </cell>
          <cell r="M178">
            <v>12.15</v>
          </cell>
          <cell r="O178">
            <v>7.35</v>
          </cell>
          <cell r="P178">
            <v>7.35</v>
          </cell>
        </row>
        <row r="179">
          <cell r="A179">
            <v>36409</v>
          </cell>
          <cell r="B179">
            <v>8.85</v>
          </cell>
          <cell r="C179">
            <v>13.05</v>
          </cell>
          <cell r="E179">
            <v>8.4</v>
          </cell>
          <cell r="F179">
            <v>10.25</v>
          </cell>
          <cell r="J179">
            <v>36315</v>
          </cell>
          <cell r="K179">
            <v>12.25</v>
          </cell>
          <cell r="L179">
            <v>9.3000000000000007</v>
          </cell>
          <cell r="M179">
            <v>12.25</v>
          </cell>
          <cell r="O179">
            <v>7.15</v>
          </cell>
          <cell r="P179">
            <v>7.65</v>
          </cell>
        </row>
        <row r="180">
          <cell r="A180">
            <v>36410</v>
          </cell>
          <cell r="B180">
            <v>8.75</v>
          </cell>
          <cell r="C180">
            <v>12.95</v>
          </cell>
          <cell r="E180">
            <v>8.4</v>
          </cell>
          <cell r="F180">
            <v>10.15</v>
          </cell>
          <cell r="J180">
            <v>36318</v>
          </cell>
          <cell r="K180">
            <v>12.35</v>
          </cell>
          <cell r="L180">
            <v>9.3000000000000007</v>
          </cell>
          <cell r="M180">
            <v>12.45</v>
          </cell>
          <cell r="O180">
            <v>7.25</v>
          </cell>
          <cell r="P180">
            <v>7.65</v>
          </cell>
        </row>
        <row r="181">
          <cell r="A181">
            <v>36411</v>
          </cell>
          <cell r="B181">
            <v>8.9499999999999993</v>
          </cell>
          <cell r="C181">
            <v>12.7</v>
          </cell>
          <cell r="E181">
            <v>8.65</v>
          </cell>
          <cell r="F181">
            <v>10.35</v>
          </cell>
          <cell r="J181">
            <v>36319</v>
          </cell>
          <cell r="K181">
            <v>12.35</v>
          </cell>
          <cell r="L181">
            <v>9.35</v>
          </cell>
          <cell r="M181">
            <v>12.4</v>
          </cell>
          <cell r="O181">
            <v>7.25</v>
          </cell>
          <cell r="P181">
            <v>7.8</v>
          </cell>
        </row>
        <row r="182">
          <cell r="A182">
            <v>36412</v>
          </cell>
          <cell r="B182">
            <v>8.85</v>
          </cell>
          <cell r="C182">
            <v>13.35</v>
          </cell>
          <cell r="E182">
            <v>8.5</v>
          </cell>
          <cell r="F182">
            <v>10.15</v>
          </cell>
          <cell r="J182">
            <v>36320</v>
          </cell>
          <cell r="K182">
            <v>13.15</v>
          </cell>
          <cell r="L182">
            <v>9.65</v>
          </cell>
          <cell r="M182">
            <v>12.8</v>
          </cell>
          <cell r="O182">
            <v>7.35</v>
          </cell>
          <cell r="P182">
            <v>7.85</v>
          </cell>
        </row>
        <row r="183">
          <cell r="A183">
            <v>36413</v>
          </cell>
          <cell r="B183">
            <v>8.75</v>
          </cell>
          <cell r="C183">
            <v>13.35</v>
          </cell>
          <cell r="E183">
            <v>8.9</v>
          </cell>
          <cell r="F183">
            <v>10.15</v>
          </cell>
          <cell r="J183">
            <v>36321</v>
          </cell>
          <cell r="K183">
            <v>13.2</v>
          </cell>
          <cell r="L183">
            <v>9.8000000000000007</v>
          </cell>
          <cell r="M183">
            <v>13.15</v>
          </cell>
          <cell r="O183">
            <v>7.35</v>
          </cell>
          <cell r="P183">
            <v>8</v>
          </cell>
        </row>
        <row r="184">
          <cell r="A184">
            <v>36416</v>
          </cell>
          <cell r="B184">
            <v>8.85</v>
          </cell>
          <cell r="C184">
            <v>13.65</v>
          </cell>
          <cell r="E184">
            <v>9.0500000000000007</v>
          </cell>
          <cell r="F184">
            <v>10.45</v>
          </cell>
          <cell r="J184">
            <v>36322</v>
          </cell>
          <cell r="K184">
            <v>12.9</v>
          </cell>
          <cell r="L184">
            <v>9.35</v>
          </cell>
          <cell r="M184">
            <v>12.8</v>
          </cell>
          <cell r="O184">
            <v>7.25</v>
          </cell>
          <cell r="P184">
            <v>7.8</v>
          </cell>
        </row>
        <row r="185">
          <cell r="A185">
            <v>36417</v>
          </cell>
          <cell r="B185">
            <v>8.85</v>
          </cell>
          <cell r="C185">
            <v>14.35</v>
          </cell>
          <cell r="E185">
            <v>9.1</v>
          </cell>
          <cell r="F185">
            <v>10.45</v>
          </cell>
          <cell r="J185">
            <v>36325</v>
          </cell>
          <cell r="K185">
            <v>12.65</v>
          </cell>
          <cell r="L185">
            <v>9.1999999999999993</v>
          </cell>
          <cell r="M185">
            <v>12.6</v>
          </cell>
          <cell r="O185">
            <v>7.15</v>
          </cell>
          <cell r="P185">
            <v>7.6</v>
          </cell>
        </row>
        <row r="186">
          <cell r="A186">
            <v>36418</v>
          </cell>
          <cell r="B186">
            <v>8.85</v>
          </cell>
          <cell r="C186">
            <v>16.75</v>
          </cell>
          <cell r="E186">
            <v>9.1</v>
          </cell>
          <cell r="F186">
            <v>10.65</v>
          </cell>
          <cell r="J186">
            <v>36326</v>
          </cell>
          <cell r="K186">
            <v>11.6</v>
          </cell>
          <cell r="L186">
            <v>9.15</v>
          </cell>
          <cell r="M186">
            <v>12</v>
          </cell>
          <cell r="O186">
            <v>7.1</v>
          </cell>
          <cell r="P186">
            <v>7.4</v>
          </cell>
        </row>
        <row r="187">
          <cell r="A187">
            <v>36419</v>
          </cell>
          <cell r="B187">
            <v>8.85</v>
          </cell>
          <cell r="C187">
            <v>17.100000000000001</v>
          </cell>
          <cell r="E187">
            <v>9</v>
          </cell>
          <cell r="F187">
            <v>10.85</v>
          </cell>
          <cell r="J187">
            <v>36327</v>
          </cell>
          <cell r="K187">
            <v>11.55</v>
          </cell>
          <cell r="L187">
            <v>9.1999999999999993</v>
          </cell>
          <cell r="M187">
            <v>11.75</v>
          </cell>
          <cell r="O187">
            <v>7.55</v>
          </cell>
          <cell r="P187">
            <v>7.65</v>
          </cell>
        </row>
        <row r="188">
          <cell r="A188">
            <v>36420</v>
          </cell>
          <cell r="B188">
            <v>9.25</v>
          </cell>
          <cell r="C188">
            <v>17.399999999999999</v>
          </cell>
          <cell r="E188">
            <v>9.85</v>
          </cell>
          <cell r="F188">
            <v>11.15</v>
          </cell>
          <cell r="J188">
            <v>36328</v>
          </cell>
          <cell r="K188">
            <v>11.7</v>
          </cell>
          <cell r="L188">
            <v>9.0500000000000007</v>
          </cell>
          <cell r="M188">
            <v>12</v>
          </cell>
          <cell r="O188">
            <v>7.4</v>
          </cell>
          <cell r="P188">
            <v>7.6</v>
          </cell>
        </row>
        <row r="189">
          <cell r="A189">
            <v>36423</v>
          </cell>
          <cell r="B189">
            <v>9.35</v>
          </cell>
          <cell r="C189">
            <v>16.55</v>
          </cell>
          <cell r="E189">
            <v>9.75</v>
          </cell>
          <cell r="F189">
            <v>10.95</v>
          </cell>
          <cell r="J189">
            <v>36329</v>
          </cell>
          <cell r="K189">
            <v>11.7</v>
          </cell>
          <cell r="L189">
            <v>8.9499999999999993</v>
          </cell>
          <cell r="M189">
            <v>12.3</v>
          </cell>
          <cell r="O189">
            <v>7.35</v>
          </cell>
          <cell r="P189">
            <v>7.6</v>
          </cell>
        </row>
        <row r="190">
          <cell r="A190">
            <v>36424</v>
          </cell>
          <cell r="B190">
            <v>9.65</v>
          </cell>
          <cell r="C190">
            <v>18</v>
          </cell>
          <cell r="E190">
            <v>9.85</v>
          </cell>
          <cell r="F190">
            <v>10.95</v>
          </cell>
          <cell r="J190">
            <v>36332</v>
          </cell>
          <cell r="K190">
            <v>11.65</v>
          </cell>
          <cell r="L190">
            <v>8.9499999999999993</v>
          </cell>
          <cell r="M190">
            <v>12</v>
          </cell>
          <cell r="O190">
            <v>7.2</v>
          </cell>
          <cell r="P190">
            <v>7.6</v>
          </cell>
        </row>
        <row r="191">
          <cell r="A191">
            <v>36425</v>
          </cell>
          <cell r="B191">
            <v>9.75</v>
          </cell>
          <cell r="C191">
            <v>18</v>
          </cell>
          <cell r="E191">
            <v>10.050000000000001</v>
          </cell>
          <cell r="F191">
            <v>11.25</v>
          </cell>
          <cell r="J191">
            <v>36333</v>
          </cell>
          <cell r="K191">
            <v>11.65</v>
          </cell>
          <cell r="L191">
            <v>8.9499999999999993</v>
          </cell>
          <cell r="M191">
            <v>11.9</v>
          </cell>
          <cell r="O191">
            <v>7.45</v>
          </cell>
          <cell r="P191">
            <v>7.6</v>
          </cell>
        </row>
        <row r="192">
          <cell r="A192">
            <v>36426</v>
          </cell>
          <cell r="B192">
            <v>9.5500000000000007</v>
          </cell>
          <cell r="C192">
            <v>18.3</v>
          </cell>
          <cell r="E192">
            <v>9.9499999999999993</v>
          </cell>
          <cell r="F192">
            <v>10.85</v>
          </cell>
          <cell r="J192">
            <v>36334</v>
          </cell>
          <cell r="K192">
            <v>11.6</v>
          </cell>
          <cell r="L192">
            <v>8.9</v>
          </cell>
          <cell r="M192">
            <v>11.75</v>
          </cell>
          <cell r="O192">
            <v>7.65</v>
          </cell>
          <cell r="P192">
            <v>7.75</v>
          </cell>
        </row>
        <row r="193">
          <cell r="A193">
            <v>36427</v>
          </cell>
          <cell r="B193">
            <v>9.75</v>
          </cell>
          <cell r="C193">
            <v>18.3</v>
          </cell>
          <cell r="E193">
            <v>10</v>
          </cell>
          <cell r="F193">
            <v>11.15</v>
          </cell>
          <cell r="J193">
            <v>36335</v>
          </cell>
          <cell r="K193">
            <v>11.2</v>
          </cell>
          <cell r="L193">
            <v>8.85</v>
          </cell>
          <cell r="M193">
            <v>11.3</v>
          </cell>
          <cell r="O193">
            <v>7.45</v>
          </cell>
          <cell r="P193">
            <v>7.9</v>
          </cell>
        </row>
        <row r="194">
          <cell r="A194">
            <v>36430</v>
          </cell>
          <cell r="B194">
            <v>9.35</v>
          </cell>
          <cell r="C194">
            <v>17</v>
          </cell>
          <cell r="E194">
            <v>10.050000000000001</v>
          </cell>
          <cell r="F194">
            <v>10.75</v>
          </cell>
          <cell r="J194">
            <v>36336</v>
          </cell>
          <cell r="K194">
            <v>11.15</v>
          </cell>
          <cell r="L194">
            <v>9.25</v>
          </cell>
          <cell r="M194">
            <v>11.2</v>
          </cell>
          <cell r="O194">
            <v>7.35</v>
          </cell>
          <cell r="P194">
            <v>8.0500000000000007</v>
          </cell>
        </row>
        <row r="195">
          <cell r="A195">
            <v>36431</v>
          </cell>
          <cell r="B195">
            <v>8.9499999999999993</v>
          </cell>
          <cell r="C195">
            <v>14.7</v>
          </cell>
          <cell r="E195">
            <v>9.6999999999999993</v>
          </cell>
          <cell r="F195">
            <v>10.45</v>
          </cell>
          <cell r="J195">
            <v>36339</v>
          </cell>
          <cell r="K195">
            <v>11.25</v>
          </cell>
          <cell r="L195">
            <v>9.25</v>
          </cell>
          <cell r="M195">
            <v>11.15</v>
          </cell>
          <cell r="O195">
            <v>7.4</v>
          </cell>
          <cell r="P195">
            <v>8</v>
          </cell>
        </row>
        <row r="196">
          <cell r="A196">
            <v>36432</v>
          </cell>
          <cell r="B196">
            <v>8.85</v>
          </cell>
          <cell r="C196">
            <v>14.6</v>
          </cell>
          <cell r="E196">
            <v>9.65</v>
          </cell>
          <cell r="F196">
            <v>10.75</v>
          </cell>
          <cell r="J196">
            <v>36340</v>
          </cell>
          <cell r="K196">
            <v>11.2</v>
          </cell>
          <cell r="L196">
            <v>9.25</v>
          </cell>
          <cell r="M196">
            <v>11.15</v>
          </cell>
          <cell r="O196">
            <v>7.4</v>
          </cell>
          <cell r="P196">
            <v>7.9</v>
          </cell>
        </row>
        <row r="197">
          <cell r="A197">
            <v>36433</v>
          </cell>
          <cell r="B197">
            <v>9.0500000000000007</v>
          </cell>
          <cell r="C197">
            <v>15.8</v>
          </cell>
          <cell r="E197">
            <v>9.85</v>
          </cell>
          <cell r="F197">
            <v>11.45</v>
          </cell>
          <cell r="J197">
            <v>36341</v>
          </cell>
          <cell r="K197">
            <v>11.4</v>
          </cell>
          <cell r="L197">
            <v>9.25</v>
          </cell>
          <cell r="M197">
            <v>11.45</v>
          </cell>
          <cell r="O197">
            <v>7.55</v>
          </cell>
          <cell r="P197">
            <v>7.85</v>
          </cell>
        </row>
        <row r="198">
          <cell r="A198">
            <v>36434</v>
          </cell>
          <cell r="B198">
            <v>8.75</v>
          </cell>
          <cell r="C198">
            <v>15.5</v>
          </cell>
          <cell r="E198">
            <v>9.6999999999999993</v>
          </cell>
          <cell r="F198">
            <v>10.95</v>
          </cell>
          <cell r="J198">
            <v>36342</v>
          </cell>
          <cell r="K198">
            <v>10.85</v>
          </cell>
          <cell r="L198">
            <v>9.0500000000000007</v>
          </cell>
          <cell r="M198">
            <v>11.1</v>
          </cell>
          <cell r="O198">
            <v>7.35</v>
          </cell>
          <cell r="P198">
            <v>7.85</v>
          </cell>
        </row>
        <row r="199">
          <cell r="A199">
            <v>36437</v>
          </cell>
          <cell r="B199">
            <v>9.15</v>
          </cell>
          <cell r="C199">
            <v>15.5</v>
          </cell>
          <cell r="E199">
            <v>10</v>
          </cell>
          <cell r="F199">
            <v>11.65</v>
          </cell>
          <cell r="J199">
            <v>36343</v>
          </cell>
          <cell r="K199">
            <v>11</v>
          </cell>
          <cell r="L199">
            <v>9.35</v>
          </cell>
          <cell r="M199">
            <v>11.5</v>
          </cell>
          <cell r="O199">
            <v>7.4</v>
          </cell>
          <cell r="P199">
            <v>7.95</v>
          </cell>
        </row>
        <row r="200">
          <cell r="A200">
            <v>36438</v>
          </cell>
          <cell r="B200">
            <v>8.9499999999999993</v>
          </cell>
          <cell r="C200">
            <v>14.3</v>
          </cell>
          <cell r="E200">
            <v>9.9</v>
          </cell>
          <cell r="F200">
            <v>11.25</v>
          </cell>
          <cell r="J200">
            <v>36346</v>
          </cell>
          <cell r="K200">
            <v>11.05</v>
          </cell>
          <cell r="L200">
            <v>9.35</v>
          </cell>
          <cell r="M200">
            <v>11.35</v>
          </cell>
          <cell r="O200">
            <v>7.35</v>
          </cell>
          <cell r="P200">
            <v>7.9</v>
          </cell>
        </row>
        <row r="201">
          <cell r="A201">
            <v>36439</v>
          </cell>
          <cell r="B201">
            <v>8.85</v>
          </cell>
          <cell r="C201">
            <v>14.1</v>
          </cell>
          <cell r="E201">
            <v>9.6999999999999993</v>
          </cell>
          <cell r="F201">
            <v>10.95</v>
          </cell>
          <cell r="J201">
            <v>36347</v>
          </cell>
          <cell r="K201">
            <v>10.55</v>
          </cell>
          <cell r="L201">
            <v>9.4499999999999993</v>
          </cell>
          <cell r="M201">
            <v>11.05</v>
          </cell>
          <cell r="O201">
            <v>7.55</v>
          </cell>
          <cell r="P201">
            <v>7.85</v>
          </cell>
        </row>
        <row r="202">
          <cell r="A202">
            <v>36440</v>
          </cell>
          <cell r="B202">
            <v>8.75</v>
          </cell>
          <cell r="C202">
            <v>13.5</v>
          </cell>
          <cell r="E202">
            <v>9.6</v>
          </cell>
          <cell r="F202">
            <v>10.65</v>
          </cell>
          <cell r="J202">
            <v>36348</v>
          </cell>
          <cell r="K202">
            <v>9.9499999999999993</v>
          </cell>
          <cell r="L202">
            <v>9.25</v>
          </cell>
          <cell r="M202">
            <v>10.55</v>
          </cell>
          <cell r="O202">
            <v>7.55</v>
          </cell>
          <cell r="P202">
            <v>7.9</v>
          </cell>
        </row>
        <row r="203">
          <cell r="A203">
            <v>36441</v>
          </cell>
          <cell r="B203">
            <v>8.35</v>
          </cell>
          <cell r="C203">
            <v>13.6</v>
          </cell>
          <cell r="E203">
            <v>9.1</v>
          </cell>
          <cell r="F203">
            <v>10.15</v>
          </cell>
          <cell r="J203">
            <v>36349</v>
          </cell>
          <cell r="K203">
            <v>10.55</v>
          </cell>
          <cell r="L203">
            <v>9.15</v>
          </cell>
          <cell r="M203">
            <v>10.65</v>
          </cell>
          <cell r="O203">
            <v>7.65</v>
          </cell>
          <cell r="P203">
            <v>7.95</v>
          </cell>
        </row>
        <row r="204">
          <cell r="A204">
            <v>36444</v>
          </cell>
          <cell r="B204">
            <v>8.35</v>
          </cell>
          <cell r="C204">
            <v>13.7</v>
          </cell>
          <cell r="E204">
            <v>9.0500000000000007</v>
          </cell>
          <cell r="F204">
            <v>10.050000000000001</v>
          </cell>
          <cell r="J204">
            <v>36350</v>
          </cell>
          <cell r="K204">
            <v>10.65</v>
          </cell>
          <cell r="L204">
            <v>9.35</v>
          </cell>
          <cell r="M204">
            <v>10.95</v>
          </cell>
          <cell r="O204">
            <v>7.75</v>
          </cell>
          <cell r="P204">
            <v>7.85</v>
          </cell>
        </row>
        <row r="205">
          <cell r="A205">
            <v>36445</v>
          </cell>
          <cell r="B205">
            <v>8.35</v>
          </cell>
          <cell r="C205">
            <v>14.65</v>
          </cell>
          <cell r="E205">
            <v>8.8000000000000007</v>
          </cell>
          <cell r="F205">
            <v>10.050000000000001</v>
          </cell>
          <cell r="J205">
            <v>36353</v>
          </cell>
          <cell r="K205">
            <v>10.55</v>
          </cell>
          <cell r="L205">
            <v>9.4499999999999993</v>
          </cell>
          <cell r="M205">
            <v>11.15</v>
          </cell>
          <cell r="O205">
            <v>7.75</v>
          </cell>
          <cell r="P205">
            <v>7.8</v>
          </cell>
        </row>
        <row r="206">
          <cell r="A206">
            <v>36446</v>
          </cell>
          <cell r="B206">
            <v>8.35</v>
          </cell>
          <cell r="C206">
            <v>14.1</v>
          </cell>
          <cell r="E206">
            <v>9.15</v>
          </cell>
          <cell r="F206">
            <v>10.45</v>
          </cell>
          <cell r="J206">
            <v>36354</v>
          </cell>
          <cell r="K206">
            <v>10.55</v>
          </cell>
          <cell r="L206">
            <v>9.5500000000000007</v>
          </cell>
          <cell r="M206">
            <v>11.2</v>
          </cell>
          <cell r="O206">
            <v>7.75</v>
          </cell>
          <cell r="P206">
            <v>7.75</v>
          </cell>
        </row>
        <row r="207">
          <cell r="A207">
            <v>36447</v>
          </cell>
          <cell r="B207">
            <v>8.25</v>
          </cell>
          <cell r="C207">
            <v>14.2</v>
          </cell>
          <cell r="E207">
            <v>9.25</v>
          </cell>
          <cell r="F207">
            <v>10.45</v>
          </cell>
          <cell r="J207">
            <v>36355</v>
          </cell>
          <cell r="K207">
            <v>10.85</v>
          </cell>
          <cell r="L207">
            <v>9.5500000000000007</v>
          </cell>
          <cell r="M207">
            <v>11.55</v>
          </cell>
          <cell r="O207">
            <v>7.8</v>
          </cell>
          <cell r="P207">
            <v>7.75</v>
          </cell>
        </row>
        <row r="208">
          <cell r="A208">
            <v>36448</v>
          </cell>
          <cell r="B208">
            <v>8.5500000000000007</v>
          </cell>
          <cell r="C208">
            <v>14.55</v>
          </cell>
          <cell r="E208">
            <v>9.25</v>
          </cell>
          <cell r="F208">
            <v>10.65</v>
          </cell>
          <cell r="J208">
            <v>36356</v>
          </cell>
          <cell r="K208">
            <v>10.9</v>
          </cell>
          <cell r="L208">
            <v>9.65</v>
          </cell>
          <cell r="M208">
            <v>11.55</v>
          </cell>
          <cell r="O208">
            <v>7.85</v>
          </cell>
          <cell r="P208">
            <v>7.7</v>
          </cell>
        </row>
        <row r="209">
          <cell r="A209">
            <v>36451</v>
          </cell>
          <cell r="B209">
            <v>8.5500000000000007</v>
          </cell>
          <cell r="C209">
            <v>15.7</v>
          </cell>
          <cell r="E209">
            <v>9.1999999999999993</v>
          </cell>
          <cell r="F209">
            <v>10.65</v>
          </cell>
          <cell r="J209">
            <v>36357</v>
          </cell>
          <cell r="K209">
            <v>10.85</v>
          </cell>
          <cell r="L209">
            <v>9.5500000000000007</v>
          </cell>
          <cell r="M209">
            <v>11.55</v>
          </cell>
          <cell r="O209">
            <v>7.85</v>
          </cell>
          <cell r="P209">
            <v>7.65</v>
          </cell>
        </row>
        <row r="210">
          <cell r="A210">
            <v>36452</v>
          </cell>
          <cell r="B210">
            <v>8.65</v>
          </cell>
          <cell r="C210">
            <v>15.2</v>
          </cell>
          <cell r="E210">
            <v>9.1999999999999993</v>
          </cell>
          <cell r="F210">
            <v>10.55</v>
          </cell>
          <cell r="J210">
            <v>36360</v>
          </cell>
          <cell r="K210">
            <v>11.05</v>
          </cell>
          <cell r="L210">
            <v>9.65</v>
          </cell>
          <cell r="M210">
            <v>11.95</v>
          </cell>
          <cell r="O210">
            <v>7.85</v>
          </cell>
          <cell r="P210">
            <v>7.65</v>
          </cell>
        </row>
        <row r="211">
          <cell r="A211">
            <v>36453</v>
          </cell>
          <cell r="B211">
            <v>8.75</v>
          </cell>
          <cell r="C211">
            <v>14</v>
          </cell>
          <cell r="E211">
            <v>9.15</v>
          </cell>
          <cell r="F211">
            <v>10.25</v>
          </cell>
          <cell r="J211">
            <v>36361</v>
          </cell>
          <cell r="K211">
            <v>12.65</v>
          </cell>
          <cell r="L211">
            <v>10.35</v>
          </cell>
          <cell r="M211">
            <v>12.45</v>
          </cell>
          <cell r="O211">
            <v>8.0500000000000007</v>
          </cell>
          <cell r="P211">
            <v>7.8</v>
          </cell>
        </row>
        <row r="212">
          <cell r="A212">
            <v>36454</v>
          </cell>
          <cell r="B212">
            <v>8.5500000000000007</v>
          </cell>
          <cell r="C212">
            <v>13.9</v>
          </cell>
          <cell r="E212">
            <v>9</v>
          </cell>
          <cell r="F212">
            <v>10.35</v>
          </cell>
          <cell r="J212">
            <v>36362</v>
          </cell>
          <cell r="K212">
            <v>11.75</v>
          </cell>
          <cell r="L212">
            <v>10.25</v>
          </cell>
          <cell r="M212">
            <v>12</v>
          </cell>
          <cell r="O212">
            <v>8.0500000000000007</v>
          </cell>
          <cell r="P212">
            <v>8.1999999999999993</v>
          </cell>
        </row>
        <row r="213">
          <cell r="A213">
            <v>36455</v>
          </cell>
          <cell r="B213">
            <v>8.5500000000000007</v>
          </cell>
          <cell r="C213">
            <v>13.9</v>
          </cell>
          <cell r="E213">
            <v>8.9499999999999993</v>
          </cell>
          <cell r="F213">
            <v>10.25</v>
          </cell>
          <cell r="J213">
            <v>36363</v>
          </cell>
          <cell r="K213">
            <v>12.45</v>
          </cell>
          <cell r="L213">
            <v>10.25</v>
          </cell>
          <cell r="M213">
            <v>12.1</v>
          </cell>
          <cell r="O213">
            <v>7.75</v>
          </cell>
          <cell r="P213">
            <v>8.1999999999999993</v>
          </cell>
        </row>
        <row r="214">
          <cell r="A214">
            <v>36458</v>
          </cell>
          <cell r="B214">
            <v>8.5500000000000007</v>
          </cell>
          <cell r="C214">
            <v>13.9</v>
          </cell>
          <cell r="E214">
            <v>9</v>
          </cell>
          <cell r="F214">
            <v>10.35</v>
          </cell>
          <cell r="J214">
            <v>36364</v>
          </cell>
          <cell r="K214">
            <v>13.35</v>
          </cell>
          <cell r="L214">
            <v>10.15</v>
          </cell>
          <cell r="M214">
            <v>12.9</v>
          </cell>
          <cell r="O214">
            <v>7.75</v>
          </cell>
          <cell r="P214">
            <v>8.15</v>
          </cell>
        </row>
        <row r="215">
          <cell r="A215">
            <v>36459</v>
          </cell>
          <cell r="B215">
            <v>8.5500000000000007</v>
          </cell>
          <cell r="C215">
            <v>14.85</v>
          </cell>
          <cell r="E215">
            <v>8.9499999999999993</v>
          </cell>
          <cell r="F215">
            <v>10.25</v>
          </cell>
          <cell r="J215">
            <v>36367</v>
          </cell>
          <cell r="K215">
            <v>13.25</v>
          </cell>
          <cell r="L215">
            <v>10.75</v>
          </cell>
          <cell r="M215">
            <v>12.75</v>
          </cell>
          <cell r="O215">
            <v>7.95</v>
          </cell>
          <cell r="P215">
            <v>8.5</v>
          </cell>
        </row>
        <row r="216">
          <cell r="A216">
            <v>36460</v>
          </cell>
          <cell r="B216">
            <v>8.5500000000000007</v>
          </cell>
          <cell r="C216">
            <v>15.2</v>
          </cell>
          <cell r="E216">
            <v>8.9499999999999993</v>
          </cell>
          <cell r="F216">
            <v>10.45</v>
          </cell>
          <cell r="J216">
            <v>36368</v>
          </cell>
          <cell r="K216">
            <v>12.45</v>
          </cell>
          <cell r="L216">
            <v>10.45</v>
          </cell>
          <cell r="M216">
            <v>12.25</v>
          </cell>
          <cell r="O216">
            <v>7.85</v>
          </cell>
          <cell r="P216">
            <v>8.4</v>
          </cell>
        </row>
        <row r="217">
          <cell r="A217">
            <v>36461</v>
          </cell>
          <cell r="B217">
            <v>8.6</v>
          </cell>
          <cell r="C217">
            <v>15.25</v>
          </cell>
          <cell r="E217">
            <v>8.75</v>
          </cell>
          <cell r="F217">
            <v>10.45</v>
          </cell>
          <cell r="J217">
            <v>36369</v>
          </cell>
          <cell r="K217">
            <v>12.75</v>
          </cell>
          <cell r="L217">
            <v>10.45</v>
          </cell>
          <cell r="M217">
            <v>12.25</v>
          </cell>
          <cell r="O217">
            <v>7.85</v>
          </cell>
          <cell r="P217">
            <v>8.4499999999999993</v>
          </cell>
        </row>
        <row r="218">
          <cell r="A218">
            <v>36462</v>
          </cell>
          <cell r="B218">
            <v>8.6</v>
          </cell>
          <cell r="C218">
            <v>13.7</v>
          </cell>
          <cell r="E218">
            <v>8.9499999999999993</v>
          </cell>
          <cell r="F218">
            <v>10.55</v>
          </cell>
          <cell r="J218">
            <v>36370</v>
          </cell>
          <cell r="K218">
            <v>12.75</v>
          </cell>
          <cell r="L218">
            <v>10.45</v>
          </cell>
          <cell r="M218">
            <v>12.1</v>
          </cell>
          <cell r="O218">
            <v>7.95</v>
          </cell>
          <cell r="P218">
            <v>8.4</v>
          </cell>
        </row>
        <row r="219">
          <cell r="A219">
            <v>36465</v>
          </cell>
          <cell r="B219">
            <v>8.4499999999999993</v>
          </cell>
          <cell r="C219">
            <v>14.25</v>
          </cell>
          <cell r="E219">
            <v>8.8000000000000007</v>
          </cell>
          <cell r="F219">
            <v>10.55</v>
          </cell>
          <cell r="J219">
            <v>36371</v>
          </cell>
          <cell r="K219">
            <v>12.95</v>
          </cell>
          <cell r="L219">
            <v>10.55</v>
          </cell>
          <cell r="M219">
            <v>12.15</v>
          </cell>
          <cell r="O219">
            <v>8.5500000000000007</v>
          </cell>
          <cell r="P219">
            <v>8.35</v>
          </cell>
        </row>
        <row r="220">
          <cell r="A220">
            <v>36466</v>
          </cell>
          <cell r="B220">
            <v>8.4499999999999993</v>
          </cell>
          <cell r="C220">
            <v>14.25</v>
          </cell>
          <cell r="E220">
            <v>8.65</v>
          </cell>
          <cell r="F220">
            <v>10.55</v>
          </cell>
          <cell r="J220">
            <v>36374</v>
          </cell>
          <cell r="K220">
            <v>13.15</v>
          </cell>
          <cell r="L220">
            <v>10.45</v>
          </cell>
          <cell r="M220">
            <v>12.1</v>
          </cell>
          <cell r="O220">
            <v>8.4499999999999993</v>
          </cell>
          <cell r="P220">
            <v>8.35</v>
          </cell>
        </row>
        <row r="221">
          <cell r="A221">
            <v>36467</v>
          </cell>
          <cell r="B221">
            <v>8.4</v>
          </cell>
          <cell r="C221">
            <v>14.85</v>
          </cell>
          <cell r="E221">
            <v>8.3000000000000007</v>
          </cell>
          <cell r="F221">
            <v>10.45</v>
          </cell>
          <cell r="J221">
            <v>36375</v>
          </cell>
          <cell r="K221">
            <v>12.95</v>
          </cell>
          <cell r="L221">
            <v>10.15</v>
          </cell>
          <cell r="M221">
            <v>12.5</v>
          </cell>
          <cell r="O221">
            <v>8.25</v>
          </cell>
          <cell r="P221">
            <v>8.35</v>
          </cell>
        </row>
        <row r="222">
          <cell r="A222">
            <v>36468</v>
          </cell>
          <cell r="B222">
            <v>8.5</v>
          </cell>
          <cell r="C222">
            <v>14.05</v>
          </cell>
          <cell r="E222">
            <v>8.35</v>
          </cell>
          <cell r="F222">
            <v>10.55</v>
          </cell>
          <cell r="J222">
            <v>36376</v>
          </cell>
          <cell r="K222">
            <v>13.05</v>
          </cell>
          <cell r="L222">
            <v>10.65</v>
          </cell>
          <cell r="M222">
            <v>12.35</v>
          </cell>
          <cell r="O222">
            <v>8.4499999999999993</v>
          </cell>
          <cell r="P222">
            <v>8.5500000000000007</v>
          </cell>
        </row>
        <row r="223">
          <cell r="A223">
            <v>36469</v>
          </cell>
          <cell r="B223">
            <v>8.6999999999999993</v>
          </cell>
          <cell r="C223">
            <v>13.8</v>
          </cell>
          <cell r="E223">
            <v>8.1999999999999993</v>
          </cell>
          <cell r="F223">
            <v>10.55</v>
          </cell>
          <cell r="J223">
            <v>36377</v>
          </cell>
          <cell r="K223">
            <v>13.35</v>
          </cell>
          <cell r="L223">
            <v>10.55</v>
          </cell>
          <cell r="M223">
            <v>12.4</v>
          </cell>
          <cell r="O223">
            <v>8.25</v>
          </cell>
          <cell r="P223">
            <v>8.65</v>
          </cell>
        </row>
        <row r="224">
          <cell r="A224">
            <v>36472</v>
          </cell>
          <cell r="B224">
            <v>8.6</v>
          </cell>
          <cell r="C224">
            <v>13.25</v>
          </cell>
          <cell r="E224">
            <v>8.1999999999999993</v>
          </cell>
          <cell r="F224">
            <v>10.45</v>
          </cell>
          <cell r="J224">
            <v>36378</v>
          </cell>
          <cell r="K224">
            <v>12.95</v>
          </cell>
          <cell r="L224">
            <v>10.45</v>
          </cell>
          <cell r="M224">
            <v>12.35</v>
          </cell>
          <cell r="O224">
            <v>8.35</v>
          </cell>
          <cell r="P224">
            <v>8.5</v>
          </cell>
        </row>
        <row r="225">
          <cell r="A225">
            <v>36473</v>
          </cell>
          <cell r="B225">
            <v>8.6</v>
          </cell>
          <cell r="C225">
            <v>13.45</v>
          </cell>
          <cell r="E225">
            <v>8.15</v>
          </cell>
          <cell r="F225">
            <v>10.45</v>
          </cell>
          <cell r="J225">
            <v>36381</v>
          </cell>
          <cell r="K225">
            <v>12.85</v>
          </cell>
          <cell r="L225">
            <v>10.25</v>
          </cell>
          <cell r="M225">
            <v>12.25</v>
          </cell>
          <cell r="O225">
            <v>8.75</v>
          </cell>
          <cell r="P225">
            <v>8.4</v>
          </cell>
        </row>
        <row r="226">
          <cell r="A226">
            <v>36474</v>
          </cell>
          <cell r="B226">
            <v>8.3000000000000007</v>
          </cell>
          <cell r="C226">
            <v>12.899999999999999</v>
          </cell>
          <cell r="E226">
            <v>7.7750000000000004</v>
          </cell>
          <cell r="F226">
            <v>10.25</v>
          </cell>
          <cell r="J226">
            <v>36382</v>
          </cell>
          <cell r="K226">
            <v>12.65</v>
          </cell>
          <cell r="L226">
            <v>10.15</v>
          </cell>
          <cell r="M226">
            <v>11.9</v>
          </cell>
          <cell r="O226">
            <v>8.75</v>
          </cell>
          <cell r="P226">
            <v>8.65</v>
          </cell>
        </row>
        <row r="227">
          <cell r="A227">
            <v>36475</v>
          </cell>
          <cell r="B227">
            <v>8</v>
          </cell>
          <cell r="C227">
            <v>12.35</v>
          </cell>
          <cell r="E227">
            <v>7.4</v>
          </cell>
          <cell r="F227">
            <v>10.050000000000001</v>
          </cell>
          <cell r="J227">
            <v>36383</v>
          </cell>
          <cell r="K227">
            <v>12.95</v>
          </cell>
          <cell r="L227">
            <v>10.050000000000001</v>
          </cell>
          <cell r="M227">
            <v>11.9</v>
          </cell>
          <cell r="O227">
            <v>8.75</v>
          </cell>
          <cell r="P227">
            <v>8.6999999999999993</v>
          </cell>
        </row>
        <row r="228">
          <cell r="A228">
            <v>36476</v>
          </cell>
          <cell r="B228">
            <v>7.7</v>
          </cell>
          <cell r="C228">
            <v>11.85</v>
          </cell>
          <cell r="E228">
            <v>6.95</v>
          </cell>
          <cell r="F228">
            <v>9.5500000000000007</v>
          </cell>
          <cell r="J228">
            <v>36384</v>
          </cell>
          <cell r="K228">
            <v>12.15</v>
          </cell>
          <cell r="L228">
            <v>9.65</v>
          </cell>
          <cell r="M228">
            <v>11.2</v>
          </cell>
          <cell r="O228">
            <v>8.65</v>
          </cell>
          <cell r="P228">
            <v>8.5500000000000007</v>
          </cell>
        </row>
        <row r="229">
          <cell r="A229">
            <v>36479</v>
          </cell>
          <cell r="B229">
            <v>7.8</v>
          </cell>
          <cell r="C229">
            <v>11.85</v>
          </cell>
          <cell r="E229">
            <v>7.1</v>
          </cell>
          <cell r="F229">
            <v>9.65</v>
          </cell>
          <cell r="J229">
            <v>36385</v>
          </cell>
          <cell r="K229">
            <v>12.15</v>
          </cell>
          <cell r="L229">
            <v>9.4499999999999993</v>
          </cell>
          <cell r="M229">
            <v>11.3</v>
          </cell>
          <cell r="O229">
            <v>8.4499999999999993</v>
          </cell>
          <cell r="P229">
            <v>8.35</v>
          </cell>
        </row>
        <row r="230">
          <cell r="A230">
            <v>36480</v>
          </cell>
          <cell r="B230">
            <v>7.8</v>
          </cell>
          <cell r="C230">
            <v>11.85</v>
          </cell>
          <cell r="E230">
            <v>7.4</v>
          </cell>
          <cell r="F230">
            <v>9.65</v>
          </cell>
          <cell r="J230">
            <v>36388</v>
          </cell>
          <cell r="K230">
            <v>12.25</v>
          </cell>
          <cell r="L230">
            <v>9.65</v>
          </cell>
          <cell r="M230">
            <v>11.75</v>
          </cell>
          <cell r="O230">
            <v>8.5500000000000007</v>
          </cell>
          <cell r="P230">
            <v>8.35</v>
          </cell>
        </row>
        <row r="231">
          <cell r="A231">
            <v>36481</v>
          </cell>
          <cell r="B231">
            <v>7.65</v>
          </cell>
          <cell r="C231">
            <v>11.95</v>
          </cell>
          <cell r="E231">
            <v>7.35</v>
          </cell>
          <cell r="F231">
            <v>9.85</v>
          </cell>
          <cell r="J231">
            <v>36389</v>
          </cell>
          <cell r="K231">
            <v>12.45</v>
          </cell>
          <cell r="L231">
            <v>9.85</v>
          </cell>
          <cell r="M231">
            <v>12.25</v>
          </cell>
          <cell r="O231">
            <v>8.65</v>
          </cell>
          <cell r="P231">
            <v>8.4</v>
          </cell>
        </row>
        <row r="232">
          <cell r="A232">
            <v>36482</v>
          </cell>
          <cell r="B232">
            <v>7.6</v>
          </cell>
          <cell r="C232">
            <v>11.75</v>
          </cell>
          <cell r="E232">
            <v>7.25</v>
          </cell>
          <cell r="F232">
            <v>9.5500000000000007</v>
          </cell>
          <cell r="J232">
            <v>36390</v>
          </cell>
          <cell r="K232">
            <v>13.95</v>
          </cell>
          <cell r="L232">
            <v>9.85</v>
          </cell>
          <cell r="M232">
            <v>13.2</v>
          </cell>
          <cell r="O232">
            <v>8.65</v>
          </cell>
          <cell r="P232">
            <v>8.4499999999999993</v>
          </cell>
        </row>
        <row r="233">
          <cell r="A233">
            <v>36483</v>
          </cell>
          <cell r="B233">
            <v>7.6</v>
          </cell>
          <cell r="C233">
            <v>11.15</v>
          </cell>
          <cell r="E233">
            <v>7.15</v>
          </cell>
          <cell r="F233">
            <v>9.65</v>
          </cell>
          <cell r="J233">
            <v>36391</v>
          </cell>
          <cell r="K233">
            <v>13.85</v>
          </cell>
          <cell r="L233">
            <v>10.050000000000001</v>
          </cell>
          <cell r="M233">
            <v>13.45</v>
          </cell>
          <cell r="O233">
            <v>8.65</v>
          </cell>
          <cell r="P233">
            <v>8.5500000000000007</v>
          </cell>
        </row>
        <row r="234">
          <cell r="A234">
            <v>36486</v>
          </cell>
          <cell r="B234">
            <v>7.55</v>
          </cell>
          <cell r="C234">
            <v>11.05</v>
          </cell>
          <cell r="E234">
            <v>7.2</v>
          </cell>
          <cell r="F234">
            <v>9.5500000000000007</v>
          </cell>
          <cell r="J234">
            <v>36392</v>
          </cell>
          <cell r="K234">
            <v>13.35</v>
          </cell>
          <cell r="L234">
            <v>10.35</v>
          </cell>
          <cell r="M234">
            <v>12.95</v>
          </cell>
          <cell r="O234">
            <v>8.65</v>
          </cell>
          <cell r="P234">
            <v>8.4499999999999993</v>
          </cell>
        </row>
        <row r="235">
          <cell r="A235">
            <v>36487</v>
          </cell>
          <cell r="B235">
            <v>7.6</v>
          </cell>
          <cell r="C235">
            <v>11.75</v>
          </cell>
          <cell r="E235">
            <v>7.2</v>
          </cell>
          <cell r="F235">
            <v>9.5500000000000007</v>
          </cell>
          <cell r="J235">
            <v>36395</v>
          </cell>
          <cell r="K235">
            <v>13.45</v>
          </cell>
          <cell r="L235">
            <v>10.25</v>
          </cell>
          <cell r="M235">
            <v>13.15</v>
          </cell>
          <cell r="O235">
            <v>8.65</v>
          </cell>
          <cell r="P235">
            <v>8.6</v>
          </cell>
        </row>
        <row r="236">
          <cell r="A236">
            <v>36488</v>
          </cell>
          <cell r="B236">
            <v>7.65</v>
          </cell>
          <cell r="C236">
            <v>12.75</v>
          </cell>
          <cell r="E236">
            <v>7.55</v>
          </cell>
          <cell r="F236">
            <v>9.5500000000000007</v>
          </cell>
          <cell r="J236">
            <v>36396</v>
          </cell>
          <cell r="K236">
            <v>13.25</v>
          </cell>
          <cell r="L236">
            <v>10.45</v>
          </cell>
          <cell r="M236">
            <v>13.15</v>
          </cell>
          <cell r="O236">
            <v>8.85</v>
          </cell>
          <cell r="P236">
            <v>8.65</v>
          </cell>
        </row>
        <row r="237">
          <cell r="A237">
            <v>36489</v>
          </cell>
          <cell r="B237">
            <v>7.8</v>
          </cell>
          <cell r="C237">
            <v>12.45</v>
          </cell>
          <cell r="E237">
            <v>7.7</v>
          </cell>
          <cell r="F237">
            <v>9.9499999999999993</v>
          </cell>
          <cell r="J237">
            <v>36397</v>
          </cell>
          <cell r="K237">
            <v>13.25</v>
          </cell>
          <cell r="L237">
            <v>10.25</v>
          </cell>
          <cell r="M237">
            <v>13.2</v>
          </cell>
          <cell r="O237">
            <v>8.9499999999999993</v>
          </cell>
          <cell r="P237">
            <v>8.65</v>
          </cell>
        </row>
        <row r="238">
          <cell r="A238">
            <v>36490</v>
          </cell>
          <cell r="B238">
            <v>7.8</v>
          </cell>
          <cell r="C238">
            <v>13.15</v>
          </cell>
          <cell r="E238">
            <v>8.1</v>
          </cell>
          <cell r="F238">
            <v>10.45</v>
          </cell>
          <cell r="J238">
            <v>36398</v>
          </cell>
          <cell r="K238">
            <v>13.25</v>
          </cell>
          <cell r="L238">
            <v>10.050000000000001</v>
          </cell>
          <cell r="M238">
            <v>13.2</v>
          </cell>
          <cell r="O238">
            <v>8.85</v>
          </cell>
          <cell r="P238">
            <v>8.5</v>
          </cell>
        </row>
        <row r="239">
          <cell r="A239">
            <v>36493</v>
          </cell>
          <cell r="B239">
            <v>8.4</v>
          </cell>
          <cell r="C239">
            <v>15.7</v>
          </cell>
          <cell r="E239">
            <v>8.4499999999999993</v>
          </cell>
          <cell r="F239">
            <v>10.95</v>
          </cell>
          <cell r="J239">
            <v>36399</v>
          </cell>
          <cell r="K239">
            <v>13.366666666666667</v>
          </cell>
          <cell r="L239">
            <v>10.016666666666667</v>
          </cell>
          <cell r="M239">
            <v>13.133333333333333</v>
          </cell>
          <cell r="O239">
            <v>8.85</v>
          </cell>
          <cell r="P239">
            <v>8.4166666666666661</v>
          </cell>
        </row>
        <row r="240">
          <cell r="A240">
            <v>36494</v>
          </cell>
          <cell r="B240">
            <v>8.6</v>
          </cell>
          <cell r="C240">
            <v>15.7</v>
          </cell>
          <cell r="E240">
            <v>8.5</v>
          </cell>
          <cell r="F240">
            <v>11.15</v>
          </cell>
          <cell r="J240">
            <v>36402</v>
          </cell>
          <cell r="K240">
            <v>13.483333333333333</v>
          </cell>
          <cell r="L240">
            <v>9.9833333333333325</v>
          </cell>
          <cell r="M240">
            <v>13.066666666666666</v>
          </cell>
          <cell r="O240">
            <v>8.85</v>
          </cell>
          <cell r="P240">
            <v>8.3333333333333339</v>
          </cell>
        </row>
        <row r="241">
          <cell r="A241">
            <v>36495</v>
          </cell>
          <cell r="B241">
            <v>8.85</v>
          </cell>
          <cell r="C241">
            <v>14.1</v>
          </cell>
          <cell r="E241">
            <v>8.3000000000000007</v>
          </cell>
          <cell r="F241">
            <v>11.15</v>
          </cell>
          <cell r="J241">
            <v>36403</v>
          </cell>
          <cell r="K241">
            <v>13.6</v>
          </cell>
          <cell r="L241">
            <v>9.9499999999999993</v>
          </cell>
          <cell r="M241">
            <v>13</v>
          </cell>
          <cell r="O241">
            <v>8.85</v>
          </cell>
          <cell r="P241">
            <v>8.25</v>
          </cell>
        </row>
        <row r="242">
          <cell r="A242">
            <v>36496</v>
          </cell>
          <cell r="B242">
            <v>9</v>
          </cell>
          <cell r="C242">
            <v>13.7</v>
          </cell>
          <cell r="E242">
            <v>8.25</v>
          </cell>
          <cell r="F242">
            <v>11.85</v>
          </cell>
          <cell r="J242">
            <v>36404</v>
          </cell>
          <cell r="K242">
            <v>13.6</v>
          </cell>
          <cell r="L242">
            <v>9.9499999999999993</v>
          </cell>
          <cell r="M242">
            <v>13</v>
          </cell>
          <cell r="O242">
            <v>8.85</v>
          </cell>
          <cell r="P242">
            <v>8.25</v>
          </cell>
        </row>
        <row r="243">
          <cell r="A243">
            <v>36497</v>
          </cell>
          <cell r="B243">
            <v>9.4</v>
          </cell>
          <cell r="C243">
            <v>13.7</v>
          </cell>
          <cell r="E243">
            <v>9.1</v>
          </cell>
          <cell r="F243">
            <v>12</v>
          </cell>
          <cell r="J243">
            <v>36405</v>
          </cell>
          <cell r="K243">
            <v>13.65</v>
          </cell>
          <cell r="L243">
            <v>10.050000000000001</v>
          </cell>
          <cell r="M243">
            <v>13</v>
          </cell>
          <cell r="O243">
            <v>8.85</v>
          </cell>
          <cell r="P243">
            <v>8.4</v>
          </cell>
        </row>
        <row r="244">
          <cell r="A244">
            <v>36500</v>
          </cell>
          <cell r="B244">
            <v>8.75</v>
          </cell>
          <cell r="C244">
            <v>13.85</v>
          </cell>
          <cell r="E244">
            <v>8.85</v>
          </cell>
          <cell r="F244">
            <v>11.5</v>
          </cell>
          <cell r="J244">
            <v>36406</v>
          </cell>
          <cell r="K244">
            <v>13.350000000000001</v>
          </cell>
          <cell r="L244">
            <v>10.15</v>
          </cell>
          <cell r="M244">
            <v>12.824999999999999</v>
          </cell>
          <cell r="O244">
            <v>8.85</v>
          </cell>
          <cell r="P244">
            <v>8.4</v>
          </cell>
        </row>
        <row r="245">
          <cell r="A245">
            <v>36501</v>
          </cell>
          <cell r="B245">
            <v>9.4</v>
          </cell>
          <cell r="C245">
            <v>12.9</v>
          </cell>
          <cell r="E245">
            <v>8.9499999999999993</v>
          </cell>
          <cell r="F245">
            <v>12.1</v>
          </cell>
          <cell r="J245">
            <v>36409</v>
          </cell>
          <cell r="K245">
            <v>13.05</v>
          </cell>
          <cell r="L245">
            <v>10.25</v>
          </cell>
          <cell r="M245">
            <v>12.65</v>
          </cell>
          <cell r="O245">
            <v>8.85</v>
          </cell>
          <cell r="P245">
            <v>8.4</v>
          </cell>
        </row>
        <row r="246">
          <cell r="A246">
            <v>36502</v>
          </cell>
          <cell r="B246">
            <v>9.25</v>
          </cell>
          <cell r="C246">
            <v>12.9</v>
          </cell>
          <cell r="E246">
            <v>8.9</v>
          </cell>
          <cell r="F246">
            <v>11.95</v>
          </cell>
          <cell r="J246">
            <v>36410</v>
          </cell>
          <cell r="K246">
            <v>12.95</v>
          </cell>
          <cell r="L246">
            <v>10.15</v>
          </cell>
          <cell r="M246">
            <v>12.55</v>
          </cell>
          <cell r="O246">
            <v>8.75</v>
          </cell>
          <cell r="P246">
            <v>8.4</v>
          </cell>
        </row>
        <row r="247">
          <cell r="A247">
            <v>36503</v>
          </cell>
          <cell r="B247">
            <v>9.25</v>
          </cell>
          <cell r="C247">
            <v>13</v>
          </cell>
          <cell r="E247">
            <v>8.6999999999999993</v>
          </cell>
          <cell r="F247">
            <v>11.9</v>
          </cell>
          <cell r="J247">
            <v>36411</v>
          </cell>
          <cell r="K247">
            <v>12.7</v>
          </cell>
          <cell r="L247">
            <v>10.35</v>
          </cell>
          <cell r="M247">
            <v>12.25</v>
          </cell>
          <cell r="O247">
            <v>8.9499999999999993</v>
          </cell>
          <cell r="P247">
            <v>8.65</v>
          </cell>
        </row>
        <row r="248">
          <cell r="A248">
            <v>36504</v>
          </cell>
          <cell r="B248">
            <v>8.85</v>
          </cell>
          <cell r="C248">
            <v>14.2</v>
          </cell>
          <cell r="E248">
            <v>8.8000000000000007</v>
          </cell>
          <cell r="F248">
            <v>11.6</v>
          </cell>
          <cell r="J248">
            <v>36412</v>
          </cell>
          <cell r="K248">
            <v>13.35</v>
          </cell>
          <cell r="L248">
            <v>10.15</v>
          </cell>
          <cell r="M248">
            <v>12.75</v>
          </cell>
          <cell r="O248">
            <v>8.85</v>
          </cell>
          <cell r="P248">
            <v>8.5</v>
          </cell>
        </row>
        <row r="249">
          <cell r="A249">
            <v>36507</v>
          </cell>
          <cell r="B249">
            <v>8.5</v>
          </cell>
          <cell r="C249">
            <v>13.9</v>
          </cell>
          <cell r="E249">
            <v>8.75</v>
          </cell>
          <cell r="F249">
            <v>11.35</v>
          </cell>
          <cell r="J249">
            <v>36413</v>
          </cell>
          <cell r="K249">
            <v>13.35</v>
          </cell>
          <cell r="L249">
            <v>10.15</v>
          </cell>
          <cell r="M249">
            <v>13.05</v>
          </cell>
          <cell r="O249">
            <v>8.75</v>
          </cell>
          <cell r="P249">
            <v>8.9</v>
          </cell>
        </row>
        <row r="250">
          <cell r="A250">
            <v>36508</v>
          </cell>
          <cell r="B250">
            <v>8.6</v>
          </cell>
          <cell r="C250">
            <v>13.8</v>
          </cell>
          <cell r="E250">
            <v>8.75</v>
          </cell>
          <cell r="F250">
            <v>11.55</v>
          </cell>
          <cell r="J250">
            <v>36416</v>
          </cell>
          <cell r="K250">
            <v>13.65</v>
          </cell>
          <cell r="L250">
            <v>10.45</v>
          </cell>
          <cell r="M250">
            <v>14.05</v>
          </cell>
          <cell r="O250">
            <v>8.85</v>
          </cell>
          <cell r="P250">
            <v>9.0500000000000007</v>
          </cell>
        </row>
        <row r="251">
          <cell r="A251">
            <v>36509</v>
          </cell>
          <cell r="B251">
            <v>8.75</v>
          </cell>
          <cell r="C251">
            <v>13.7</v>
          </cell>
          <cell r="E251">
            <v>8.65</v>
          </cell>
          <cell r="F251">
            <v>11.65</v>
          </cell>
          <cell r="J251">
            <v>36417</v>
          </cell>
          <cell r="K251">
            <v>14.35</v>
          </cell>
          <cell r="L251">
            <v>10.45</v>
          </cell>
          <cell r="M251">
            <v>14.15</v>
          </cell>
          <cell r="O251">
            <v>8.85</v>
          </cell>
          <cell r="P251">
            <v>9.1</v>
          </cell>
        </row>
        <row r="252">
          <cell r="A252">
            <v>36510</v>
          </cell>
          <cell r="B252">
            <v>8.8000000000000007</v>
          </cell>
          <cell r="C252">
            <v>13.95</v>
          </cell>
          <cell r="E252">
            <v>8.6</v>
          </cell>
          <cell r="F252">
            <v>11.75</v>
          </cell>
          <cell r="J252">
            <v>36418</v>
          </cell>
          <cell r="K252">
            <v>16.75</v>
          </cell>
          <cell r="L252">
            <v>10.65</v>
          </cell>
          <cell r="M252">
            <v>16.5</v>
          </cell>
          <cell r="O252">
            <v>8.85</v>
          </cell>
          <cell r="P252">
            <v>9.1</v>
          </cell>
        </row>
        <row r="253">
          <cell r="A253">
            <v>36511</v>
          </cell>
          <cell r="B253">
            <v>8.8000000000000007</v>
          </cell>
          <cell r="C253">
            <v>13.1</v>
          </cell>
          <cell r="E253">
            <v>8.65</v>
          </cell>
          <cell r="F253">
            <v>11.95</v>
          </cell>
          <cell r="J253">
            <v>36419</v>
          </cell>
          <cell r="K253">
            <v>17.100000000000001</v>
          </cell>
          <cell r="L253">
            <v>10.85</v>
          </cell>
          <cell r="M253">
            <v>16.850000000000001</v>
          </cell>
          <cell r="O253">
            <v>8.85</v>
          </cell>
          <cell r="P253">
            <v>9</v>
          </cell>
        </row>
        <row r="254">
          <cell r="A254">
            <v>36514</v>
          </cell>
          <cell r="B254">
            <v>8.75</v>
          </cell>
          <cell r="C254">
            <v>13</v>
          </cell>
          <cell r="E254">
            <v>8.5</v>
          </cell>
          <cell r="F254">
            <v>11.75</v>
          </cell>
          <cell r="J254">
            <v>36420</v>
          </cell>
          <cell r="K254">
            <v>17.399999999999999</v>
          </cell>
          <cell r="L254">
            <v>11.15</v>
          </cell>
          <cell r="M254">
            <v>17.25</v>
          </cell>
          <cell r="O254">
            <v>9.25</v>
          </cell>
          <cell r="P254">
            <v>9.85</v>
          </cell>
        </row>
        <row r="255">
          <cell r="A255">
            <v>36515</v>
          </cell>
          <cell r="B255">
            <v>8.6999999999999993</v>
          </cell>
          <cell r="C255">
            <v>13.5</v>
          </cell>
          <cell r="E255">
            <v>8.4</v>
          </cell>
          <cell r="F255">
            <v>11.65</v>
          </cell>
          <cell r="J255">
            <v>36423</v>
          </cell>
          <cell r="K255">
            <v>16.55</v>
          </cell>
          <cell r="L255">
            <v>10.95</v>
          </cell>
          <cell r="M255">
            <v>16.600000000000001</v>
          </cell>
          <cell r="O255">
            <v>9.35</v>
          </cell>
          <cell r="P255">
            <v>9.75</v>
          </cell>
        </row>
        <row r="256">
          <cell r="A256">
            <v>36516</v>
          </cell>
          <cell r="B256">
            <v>8.4</v>
          </cell>
          <cell r="C256">
            <v>14.3</v>
          </cell>
          <cell r="E256">
            <v>8.4</v>
          </cell>
          <cell r="F256">
            <v>11.25</v>
          </cell>
          <cell r="J256">
            <v>36424</v>
          </cell>
          <cell r="K256">
            <v>18</v>
          </cell>
          <cell r="L256">
            <v>10.95</v>
          </cell>
          <cell r="M256">
            <v>17.8</v>
          </cell>
          <cell r="O256">
            <v>9.65</v>
          </cell>
          <cell r="P256">
            <v>9.85</v>
          </cell>
        </row>
        <row r="257">
          <cell r="A257">
            <v>36517</v>
          </cell>
          <cell r="B257">
            <v>8.4499999999999993</v>
          </cell>
          <cell r="C257">
            <v>14.8</v>
          </cell>
          <cell r="E257">
            <v>8.35</v>
          </cell>
          <cell r="F257">
            <v>11.25</v>
          </cell>
          <cell r="J257">
            <v>36425</v>
          </cell>
          <cell r="K257">
            <v>18</v>
          </cell>
          <cell r="L257">
            <v>11.25</v>
          </cell>
          <cell r="M257">
            <v>18</v>
          </cell>
          <cell r="O257">
            <v>9.75</v>
          </cell>
          <cell r="P257">
            <v>10.050000000000001</v>
          </cell>
        </row>
        <row r="258">
          <cell r="A258">
            <v>36518</v>
          </cell>
          <cell r="B258">
            <v>8.4499999999999993</v>
          </cell>
          <cell r="C258">
            <v>14.8</v>
          </cell>
          <cell r="E258">
            <v>8.35</v>
          </cell>
          <cell r="F258">
            <v>11.25</v>
          </cell>
          <cell r="J258">
            <v>36426</v>
          </cell>
          <cell r="K258">
            <v>18.3</v>
          </cell>
          <cell r="L258">
            <v>10.85</v>
          </cell>
          <cell r="M258">
            <v>18.2</v>
          </cell>
          <cell r="O258">
            <v>9.5500000000000007</v>
          </cell>
          <cell r="P258">
            <v>9.9499999999999993</v>
          </cell>
        </row>
        <row r="259">
          <cell r="A259">
            <v>36521</v>
          </cell>
          <cell r="B259">
            <v>8.4499999999999993</v>
          </cell>
          <cell r="C259">
            <v>14.8</v>
          </cell>
          <cell r="E259">
            <v>8.35</v>
          </cell>
          <cell r="F259">
            <v>11.25</v>
          </cell>
          <cell r="J259">
            <v>36427</v>
          </cell>
          <cell r="K259">
            <v>18.3</v>
          </cell>
          <cell r="L259">
            <v>11.15</v>
          </cell>
          <cell r="M259">
            <v>18.25</v>
          </cell>
          <cell r="O259">
            <v>9.75</v>
          </cell>
          <cell r="P259">
            <v>10</v>
          </cell>
        </row>
        <row r="260">
          <cell r="A260">
            <v>36522</v>
          </cell>
          <cell r="B260">
            <v>8.4499999999999993</v>
          </cell>
          <cell r="C260">
            <v>14.8</v>
          </cell>
          <cell r="E260">
            <v>8.35</v>
          </cell>
          <cell r="F260">
            <v>11.25</v>
          </cell>
          <cell r="J260">
            <v>36430</v>
          </cell>
          <cell r="K260">
            <v>17</v>
          </cell>
          <cell r="L260">
            <v>10.75</v>
          </cell>
          <cell r="M260">
            <v>16.75</v>
          </cell>
          <cell r="O260">
            <v>9.35</v>
          </cell>
          <cell r="P260">
            <v>10.050000000000001</v>
          </cell>
        </row>
        <row r="261">
          <cell r="A261">
            <v>36523</v>
          </cell>
          <cell r="B261">
            <v>8.4499999999999993</v>
          </cell>
          <cell r="C261">
            <v>14.8</v>
          </cell>
          <cell r="E261">
            <v>8.35</v>
          </cell>
          <cell r="F261">
            <v>11.25</v>
          </cell>
          <cell r="J261">
            <v>36431</v>
          </cell>
          <cell r="K261">
            <v>14.7</v>
          </cell>
          <cell r="L261">
            <v>10.45</v>
          </cell>
          <cell r="M261">
            <v>15.05</v>
          </cell>
          <cell r="O261">
            <v>8.9499999999999993</v>
          </cell>
          <cell r="P261">
            <v>9.6999999999999993</v>
          </cell>
        </row>
        <row r="262">
          <cell r="A262">
            <v>36524</v>
          </cell>
          <cell r="B262">
            <v>8.5</v>
          </cell>
          <cell r="C262">
            <v>14.45</v>
          </cell>
          <cell r="E262">
            <v>8.75</v>
          </cell>
          <cell r="F262">
            <v>11.55</v>
          </cell>
          <cell r="J262">
            <v>36432</v>
          </cell>
          <cell r="K262">
            <v>14.6</v>
          </cell>
          <cell r="L262">
            <v>10.75</v>
          </cell>
          <cell r="M262">
            <v>14.75</v>
          </cell>
          <cell r="O262">
            <v>8.85</v>
          </cell>
          <cell r="P262">
            <v>9.65</v>
          </cell>
        </row>
        <row r="263">
          <cell r="A263">
            <v>36525</v>
          </cell>
          <cell r="B263">
            <v>8.5</v>
          </cell>
          <cell r="C263">
            <v>14.45</v>
          </cell>
          <cell r="E263">
            <v>8.75</v>
          </cell>
          <cell r="F263">
            <v>11.55</v>
          </cell>
          <cell r="J263">
            <v>36433</v>
          </cell>
          <cell r="K263">
            <v>15.8</v>
          </cell>
          <cell r="L263">
            <v>11.45</v>
          </cell>
          <cell r="M263">
            <v>15.45</v>
          </cell>
          <cell r="O263">
            <v>9.0500000000000007</v>
          </cell>
          <cell r="P263">
            <v>9.85</v>
          </cell>
        </row>
        <row r="264">
          <cell r="A264">
            <v>36528</v>
          </cell>
          <cell r="B264">
            <v>8.5</v>
          </cell>
          <cell r="C264">
            <v>14.45</v>
          </cell>
          <cell r="E264">
            <v>8.75</v>
          </cell>
          <cell r="F264">
            <v>11.55</v>
          </cell>
          <cell r="J264">
            <v>36434</v>
          </cell>
          <cell r="K264">
            <v>15.5</v>
          </cell>
          <cell r="L264">
            <v>10.95</v>
          </cell>
          <cell r="M264">
            <v>15.45</v>
          </cell>
          <cell r="O264">
            <v>8.75</v>
          </cell>
          <cell r="P264">
            <v>9.6999999999999993</v>
          </cell>
        </row>
        <row r="265">
          <cell r="A265">
            <v>36529</v>
          </cell>
          <cell r="B265">
            <v>8.75</v>
          </cell>
          <cell r="C265">
            <v>13.5</v>
          </cell>
          <cell r="E265">
            <v>8.6999999999999993</v>
          </cell>
          <cell r="F265">
            <v>12.35</v>
          </cell>
          <cell r="J265">
            <v>36437</v>
          </cell>
          <cell r="K265">
            <v>15.5</v>
          </cell>
          <cell r="L265">
            <v>11.65</v>
          </cell>
          <cell r="M265">
            <v>15.45</v>
          </cell>
          <cell r="O265">
            <v>9.15</v>
          </cell>
          <cell r="P265">
            <v>10</v>
          </cell>
        </row>
        <row r="266">
          <cell r="A266">
            <v>36530</v>
          </cell>
          <cell r="B266">
            <v>8.6999999999999993</v>
          </cell>
          <cell r="C266">
            <v>12.7</v>
          </cell>
          <cell r="E266">
            <v>8.9</v>
          </cell>
          <cell r="F266">
            <v>11.95</v>
          </cell>
          <cell r="J266">
            <v>36438</v>
          </cell>
          <cell r="K266">
            <v>14.3</v>
          </cell>
          <cell r="L266">
            <v>11.25</v>
          </cell>
          <cell r="M266">
            <v>14.55</v>
          </cell>
          <cell r="O266">
            <v>8.9499999999999993</v>
          </cell>
          <cell r="P266">
            <v>9.9</v>
          </cell>
        </row>
        <row r="267">
          <cell r="A267">
            <v>36531</v>
          </cell>
          <cell r="B267">
            <v>8.1</v>
          </cell>
          <cell r="C267">
            <v>12.8</v>
          </cell>
          <cell r="E267">
            <v>8.75</v>
          </cell>
          <cell r="F267">
            <v>11.65</v>
          </cell>
          <cell r="J267">
            <v>36439</v>
          </cell>
          <cell r="K267">
            <v>14.1</v>
          </cell>
          <cell r="L267">
            <v>10.95</v>
          </cell>
          <cell r="M267">
            <v>13.75</v>
          </cell>
          <cell r="O267">
            <v>8.85</v>
          </cell>
          <cell r="P267">
            <v>9.6999999999999993</v>
          </cell>
        </row>
        <row r="268">
          <cell r="A268">
            <v>36532</v>
          </cell>
          <cell r="B268">
            <v>7.95</v>
          </cell>
          <cell r="C268">
            <v>12.9</v>
          </cell>
          <cell r="E268">
            <v>8.4</v>
          </cell>
          <cell r="F268">
            <v>11.35</v>
          </cell>
          <cell r="J268">
            <v>36440</v>
          </cell>
          <cell r="K268">
            <v>13.5</v>
          </cell>
          <cell r="L268">
            <v>10.65</v>
          </cell>
          <cell r="M268">
            <v>13.45</v>
          </cell>
          <cell r="O268">
            <v>8.75</v>
          </cell>
          <cell r="P268">
            <v>9.6</v>
          </cell>
        </row>
        <row r="269">
          <cell r="A269">
            <v>36535</v>
          </cell>
          <cell r="B269">
            <v>7.9</v>
          </cell>
          <cell r="C269">
            <v>12.9</v>
          </cell>
          <cell r="E269">
            <v>8.5</v>
          </cell>
          <cell r="F269">
            <v>11.15</v>
          </cell>
          <cell r="J269">
            <v>36441</v>
          </cell>
          <cell r="K269">
            <v>13.6</v>
          </cell>
          <cell r="L269">
            <v>10.15</v>
          </cell>
          <cell r="M269">
            <v>13.45</v>
          </cell>
          <cell r="O269">
            <v>8.35</v>
          </cell>
          <cell r="P269">
            <v>9.1</v>
          </cell>
        </row>
        <row r="270">
          <cell r="A270">
            <v>36536</v>
          </cell>
          <cell r="B270">
            <v>7.95</v>
          </cell>
          <cell r="C270">
            <v>12.8</v>
          </cell>
          <cell r="E270">
            <v>8.5</v>
          </cell>
          <cell r="F270">
            <v>11.05</v>
          </cell>
          <cell r="J270">
            <v>36444</v>
          </cell>
          <cell r="K270">
            <v>13.7</v>
          </cell>
          <cell r="L270">
            <v>10.050000000000001</v>
          </cell>
          <cell r="M270">
            <v>13.85</v>
          </cell>
          <cell r="O270">
            <v>8.35</v>
          </cell>
          <cell r="P270">
            <v>9.0500000000000007</v>
          </cell>
        </row>
        <row r="271">
          <cell r="A271">
            <v>36537</v>
          </cell>
          <cell r="B271">
            <v>8</v>
          </cell>
          <cell r="C271">
            <v>12.3</v>
          </cell>
          <cell r="E271">
            <v>8.5500000000000007</v>
          </cell>
          <cell r="F271">
            <v>11.05</v>
          </cell>
          <cell r="J271">
            <v>36445</v>
          </cell>
          <cell r="K271">
            <v>14.65</v>
          </cell>
          <cell r="L271">
            <v>10.050000000000001</v>
          </cell>
          <cell r="M271">
            <v>14.65</v>
          </cell>
          <cell r="O271">
            <v>8.35</v>
          </cell>
          <cell r="P271">
            <v>8.8000000000000007</v>
          </cell>
        </row>
        <row r="272">
          <cell r="A272">
            <v>36538</v>
          </cell>
          <cell r="B272">
            <v>7.8</v>
          </cell>
          <cell r="C272">
            <v>12.7</v>
          </cell>
          <cell r="E272">
            <v>8.5</v>
          </cell>
          <cell r="F272">
            <v>10.85</v>
          </cell>
          <cell r="J272">
            <v>36446</v>
          </cell>
          <cell r="K272">
            <v>14.1</v>
          </cell>
          <cell r="L272">
            <v>10.45</v>
          </cell>
          <cell r="M272">
            <v>14.05</v>
          </cell>
          <cell r="O272">
            <v>8.35</v>
          </cell>
          <cell r="P272">
            <v>9.15</v>
          </cell>
        </row>
        <row r="273">
          <cell r="A273">
            <v>36539</v>
          </cell>
          <cell r="B273">
            <v>7.7</v>
          </cell>
          <cell r="C273">
            <v>12.6</v>
          </cell>
          <cell r="E273">
            <v>8.3000000000000007</v>
          </cell>
          <cell r="F273">
            <v>10.55</v>
          </cell>
          <cell r="J273">
            <v>36447</v>
          </cell>
          <cell r="K273">
            <v>14.2</v>
          </cell>
          <cell r="L273">
            <v>10.45</v>
          </cell>
          <cell r="M273">
            <v>14.15</v>
          </cell>
          <cell r="O273">
            <v>8.25</v>
          </cell>
          <cell r="P273">
            <v>9.25</v>
          </cell>
        </row>
        <row r="274">
          <cell r="A274">
            <v>36542</v>
          </cell>
          <cell r="B274">
            <v>7.7</v>
          </cell>
          <cell r="C274">
            <v>12.8</v>
          </cell>
          <cell r="E274">
            <v>8.6</v>
          </cell>
          <cell r="F274">
            <v>10.65</v>
          </cell>
          <cell r="J274">
            <v>36448</v>
          </cell>
          <cell r="K274">
            <v>14.55</v>
          </cell>
          <cell r="L274">
            <v>10.65</v>
          </cell>
          <cell r="M274">
            <v>14.25</v>
          </cell>
          <cell r="O274">
            <v>8.5500000000000007</v>
          </cell>
          <cell r="P274">
            <v>9.25</v>
          </cell>
        </row>
        <row r="275">
          <cell r="A275">
            <v>36543</v>
          </cell>
          <cell r="B275">
            <v>7.7</v>
          </cell>
          <cell r="C275">
            <v>12.7</v>
          </cell>
          <cell r="E275">
            <v>8.5500000000000007</v>
          </cell>
          <cell r="F275">
            <v>10.85</v>
          </cell>
          <cell r="J275">
            <v>36451</v>
          </cell>
          <cell r="K275">
            <v>15.7</v>
          </cell>
          <cell r="L275">
            <v>10.65</v>
          </cell>
          <cell r="M275">
            <v>15.05</v>
          </cell>
          <cell r="O275">
            <v>8.5500000000000007</v>
          </cell>
          <cell r="P275">
            <v>9.1999999999999993</v>
          </cell>
        </row>
        <row r="276">
          <cell r="A276">
            <v>36544</v>
          </cell>
          <cell r="B276">
            <v>7.6</v>
          </cell>
          <cell r="C276">
            <v>12.7</v>
          </cell>
          <cell r="E276">
            <v>8.5500000000000007</v>
          </cell>
          <cell r="F276">
            <v>10.85</v>
          </cell>
          <cell r="J276">
            <v>36452</v>
          </cell>
          <cell r="K276">
            <v>15.2</v>
          </cell>
          <cell r="L276">
            <v>10.55</v>
          </cell>
          <cell r="M276">
            <v>14.55</v>
          </cell>
          <cell r="O276">
            <v>8.65</v>
          </cell>
          <cell r="P276">
            <v>9.1999999999999993</v>
          </cell>
        </row>
        <row r="277">
          <cell r="A277">
            <v>36545</v>
          </cell>
          <cell r="B277">
            <v>7.5</v>
          </cell>
          <cell r="C277">
            <v>12.6</v>
          </cell>
          <cell r="E277">
            <v>8.5500000000000007</v>
          </cell>
          <cell r="F277">
            <v>10.65</v>
          </cell>
          <cell r="J277">
            <v>36453</v>
          </cell>
          <cell r="K277">
            <v>14</v>
          </cell>
          <cell r="L277">
            <v>10.25</v>
          </cell>
          <cell r="M277">
            <v>13.75</v>
          </cell>
          <cell r="O277">
            <v>8.75</v>
          </cell>
          <cell r="P277">
            <v>9.15</v>
          </cell>
        </row>
        <row r="278">
          <cell r="A278">
            <v>36546</v>
          </cell>
          <cell r="B278">
            <v>7.6</v>
          </cell>
          <cell r="C278">
            <v>12.6</v>
          </cell>
          <cell r="E278">
            <v>8.5500000000000007</v>
          </cell>
          <cell r="F278">
            <v>10.75</v>
          </cell>
          <cell r="J278">
            <v>36454</v>
          </cell>
          <cell r="K278">
            <v>13.9</v>
          </cell>
          <cell r="L278">
            <v>10.35</v>
          </cell>
          <cell r="M278">
            <v>13.65</v>
          </cell>
          <cell r="O278">
            <v>8.5500000000000007</v>
          </cell>
          <cell r="P278">
            <v>9</v>
          </cell>
        </row>
        <row r="279">
          <cell r="A279">
            <v>36549</v>
          </cell>
          <cell r="B279">
            <v>7.8</v>
          </cell>
          <cell r="C279">
            <v>11.7</v>
          </cell>
          <cell r="E279">
            <v>8.9499999999999993</v>
          </cell>
          <cell r="F279">
            <v>10.85</v>
          </cell>
          <cell r="J279">
            <v>36455</v>
          </cell>
          <cell r="K279">
            <v>13.9</v>
          </cell>
          <cell r="L279">
            <v>10.25</v>
          </cell>
          <cell r="M279">
            <v>13.25</v>
          </cell>
          <cell r="O279">
            <v>8.5500000000000007</v>
          </cell>
          <cell r="P279">
            <v>8.9499999999999993</v>
          </cell>
        </row>
        <row r="280">
          <cell r="A280">
            <v>36550</v>
          </cell>
          <cell r="B280">
            <v>7.75</v>
          </cell>
          <cell r="C280">
            <v>11.8</v>
          </cell>
          <cell r="E280">
            <v>9.0500000000000007</v>
          </cell>
          <cell r="F280">
            <v>10.85</v>
          </cell>
          <cell r="J280">
            <v>36458</v>
          </cell>
          <cell r="K280">
            <v>13.9</v>
          </cell>
          <cell r="L280">
            <v>10.35</v>
          </cell>
          <cell r="M280">
            <v>13.75</v>
          </cell>
          <cell r="O280">
            <v>8.5500000000000007</v>
          </cell>
          <cell r="P280">
            <v>9</v>
          </cell>
        </row>
        <row r="281">
          <cell r="A281">
            <v>36551</v>
          </cell>
          <cell r="B281">
            <v>7.65</v>
          </cell>
          <cell r="C281">
            <v>11.65</v>
          </cell>
          <cell r="E281">
            <v>8.6999999999999993</v>
          </cell>
          <cell r="F281">
            <v>10.65</v>
          </cell>
          <cell r="J281">
            <v>36459</v>
          </cell>
          <cell r="K281">
            <v>14.85</v>
          </cell>
          <cell r="L281">
            <v>10.25</v>
          </cell>
          <cell r="M281">
            <v>14.9</v>
          </cell>
          <cell r="O281">
            <v>8.5500000000000007</v>
          </cell>
          <cell r="P281">
            <v>8.9499999999999993</v>
          </cell>
        </row>
        <row r="282">
          <cell r="A282">
            <v>36552</v>
          </cell>
          <cell r="B282">
            <v>7.6</v>
          </cell>
          <cell r="C282">
            <v>11.45</v>
          </cell>
          <cell r="E282">
            <v>8.65</v>
          </cell>
          <cell r="F282">
            <v>10.65</v>
          </cell>
          <cell r="J282">
            <v>36460</v>
          </cell>
          <cell r="K282">
            <v>15.2</v>
          </cell>
          <cell r="L282">
            <v>10.45</v>
          </cell>
          <cell r="M282">
            <v>15.4</v>
          </cell>
          <cell r="O282">
            <v>8.5500000000000007</v>
          </cell>
          <cell r="P282">
            <v>8.9499999999999993</v>
          </cell>
        </row>
        <row r="283">
          <cell r="A283">
            <v>36553</v>
          </cell>
          <cell r="B283">
            <v>7.7</v>
          </cell>
          <cell r="C283">
            <v>11.75</v>
          </cell>
          <cell r="E283">
            <v>8.9499999999999993</v>
          </cell>
          <cell r="F283">
            <v>10.85</v>
          </cell>
          <cell r="J283">
            <v>36461</v>
          </cell>
          <cell r="K283">
            <v>15.25</v>
          </cell>
          <cell r="L283">
            <v>10.45</v>
          </cell>
          <cell r="M283">
            <v>15.4</v>
          </cell>
          <cell r="O283">
            <v>8.6</v>
          </cell>
          <cell r="P283">
            <v>8.75</v>
          </cell>
        </row>
        <row r="284">
          <cell r="A284">
            <v>36556</v>
          </cell>
          <cell r="B284">
            <v>7.85</v>
          </cell>
          <cell r="C284">
            <v>12.1</v>
          </cell>
          <cell r="E284">
            <v>9.15</v>
          </cell>
          <cell r="F284">
            <v>11.35</v>
          </cell>
          <cell r="J284">
            <v>36462</v>
          </cell>
          <cell r="K284">
            <v>13.7</v>
          </cell>
          <cell r="L284">
            <v>10.55</v>
          </cell>
          <cell r="M284">
            <v>14.2</v>
          </cell>
          <cell r="O284">
            <v>8.6</v>
          </cell>
          <cell r="P284">
            <v>8.9499999999999993</v>
          </cell>
        </row>
        <row r="285">
          <cell r="A285">
            <v>36557</v>
          </cell>
          <cell r="B285">
            <v>8.3000000000000007</v>
          </cell>
          <cell r="C285">
            <v>12.35</v>
          </cell>
          <cell r="E285">
            <v>9.4</v>
          </cell>
          <cell r="F285">
            <v>12.15</v>
          </cell>
          <cell r="J285">
            <v>36465</v>
          </cell>
          <cell r="K285">
            <v>14.25</v>
          </cell>
          <cell r="L285">
            <v>10.55</v>
          </cell>
          <cell r="M285">
            <v>14.8</v>
          </cell>
          <cell r="O285">
            <v>8.4499999999999993</v>
          </cell>
          <cell r="P285">
            <v>8.8000000000000007</v>
          </cell>
        </row>
        <row r="286">
          <cell r="A286">
            <v>36558</v>
          </cell>
          <cell r="B286">
            <v>8.1999999999999993</v>
          </cell>
          <cell r="C286">
            <v>12.75</v>
          </cell>
          <cell r="E286">
            <v>9.4</v>
          </cell>
          <cell r="F286">
            <v>12.05</v>
          </cell>
          <cell r="J286">
            <v>36466</v>
          </cell>
          <cell r="K286">
            <v>14.25</v>
          </cell>
          <cell r="L286">
            <v>10.55</v>
          </cell>
          <cell r="M286">
            <v>14.6</v>
          </cell>
          <cell r="O286">
            <v>8.4499999999999993</v>
          </cell>
          <cell r="P286">
            <v>8.65</v>
          </cell>
        </row>
        <row r="287">
          <cell r="A287">
            <v>36559</v>
          </cell>
          <cell r="B287">
            <v>8.4</v>
          </cell>
          <cell r="C287">
            <v>12.65</v>
          </cell>
          <cell r="E287">
            <v>9.5500000000000007</v>
          </cell>
          <cell r="F287">
            <v>12.05</v>
          </cell>
          <cell r="J287">
            <v>36467</v>
          </cell>
          <cell r="K287">
            <v>14.85</v>
          </cell>
          <cell r="L287">
            <v>10.45</v>
          </cell>
          <cell r="M287">
            <v>14.9</v>
          </cell>
          <cell r="O287">
            <v>8.4</v>
          </cell>
          <cell r="P287">
            <v>8.3000000000000007</v>
          </cell>
        </row>
        <row r="288">
          <cell r="A288">
            <v>36560</v>
          </cell>
          <cell r="B288">
            <v>8.8000000000000007</v>
          </cell>
          <cell r="C288">
            <v>12.65</v>
          </cell>
          <cell r="E288">
            <v>10.9</v>
          </cell>
          <cell r="F288">
            <v>12.25</v>
          </cell>
          <cell r="J288">
            <v>36468</v>
          </cell>
          <cell r="K288">
            <v>14.05</v>
          </cell>
          <cell r="L288">
            <v>10.55</v>
          </cell>
          <cell r="M288">
            <v>14.4</v>
          </cell>
          <cell r="O288">
            <v>8.5</v>
          </cell>
          <cell r="P288">
            <v>8.35</v>
          </cell>
        </row>
        <row r="289">
          <cell r="A289">
            <v>36563</v>
          </cell>
          <cell r="B289">
            <v>8.6</v>
          </cell>
          <cell r="C289">
            <v>12.65</v>
          </cell>
          <cell r="E289">
            <v>10.45</v>
          </cell>
          <cell r="F289">
            <v>11.95</v>
          </cell>
          <cell r="J289">
            <v>36469</v>
          </cell>
          <cell r="K289">
            <v>13.8</v>
          </cell>
          <cell r="L289">
            <v>10.55</v>
          </cell>
          <cell r="M289">
            <v>14.3</v>
          </cell>
          <cell r="O289">
            <v>8.6999999999999993</v>
          </cell>
          <cell r="P289">
            <v>8.1999999999999993</v>
          </cell>
        </row>
        <row r="290">
          <cell r="A290">
            <v>36564</v>
          </cell>
          <cell r="B290">
            <v>8.4</v>
          </cell>
          <cell r="C290">
            <v>12.75</v>
          </cell>
          <cell r="E290">
            <v>10.1</v>
          </cell>
          <cell r="F290">
            <v>11.95</v>
          </cell>
          <cell r="J290">
            <v>36472</v>
          </cell>
          <cell r="K290">
            <v>13.25</v>
          </cell>
          <cell r="L290">
            <v>10.45</v>
          </cell>
          <cell r="M290">
            <v>13.7</v>
          </cell>
          <cell r="O290">
            <v>8.6</v>
          </cell>
          <cell r="P290">
            <v>8.1999999999999993</v>
          </cell>
        </row>
        <row r="291">
          <cell r="A291">
            <v>36565</v>
          </cell>
          <cell r="B291">
            <v>8.5500000000000007</v>
          </cell>
          <cell r="C291">
            <v>12.95</v>
          </cell>
          <cell r="E291">
            <v>10.25</v>
          </cell>
          <cell r="F291">
            <v>12.15</v>
          </cell>
          <cell r="J291">
            <v>36473</v>
          </cell>
          <cell r="K291">
            <v>13.45</v>
          </cell>
          <cell r="L291">
            <v>10.45</v>
          </cell>
          <cell r="M291">
            <v>13.9</v>
          </cell>
          <cell r="O291">
            <v>8.6</v>
          </cell>
          <cell r="P291">
            <v>8.15</v>
          </cell>
        </row>
        <row r="292">
          <cell r="A292">
            <v>36566</v>
          </cell>
          <cell r="B292">
            <v>8.65</v>
          </cell>
          <cell r="C292">
            <v>12.75</v>
          </cell>
          <cell r="E292">
            <v>10.3</v>
          </cell>
          <cell r="F292">
            <v>12.05</v>
          </cell>
          <cell r="J292">
            <v>36474</v>
          </cell>
          <cell r="K292">
            <v>12.899999999999999</v>
          </cell>
          <cell r="L292">
            <v>10.25</v>
          </cell>
          <cell r="M292">
            <v>13.525</v>
          </cell>
          <cell r="O292">
            <v>8.3000000000000007</v>
          </cell>
          <cell r="P292">
            <v>7.7750000000000004</v>
          </cell>
        </row>
        <row r="293">
          <cell r="A293">
            <v>36567</v>
          </cell>
          <cell r="B293">
            <v>8.4</v>
          </cell>
          <cell r="C293">
            <v>12.75</v>
          </cell>
          <cell r="E293">
            <v>9.9</v>
          </cell>
          <cell r="F293">
            <v>11.45</v>
          </cell>
          <cell r="J293">
            <v>36475</v>
          </cell>
          <cell r="K293">
            <v>12.35</v>
          </cell>
          <cell r="L293">
            <v>10.050000000000001</v>
          </cell>
          <cell r="M293">
            <v>13.15</v>
          </cell>
          <cell r="O293">
            <v>8</v>
          </cell>
          <cell r="P293">
            <v>7.4</v>
          </cell>
        </row>
        <row r="294">
          <cell r="A294">
            <v>36570</v>
          </cell>
          <cell r="B294">
            <v>8.6</v>
          </cell>
          <cell r="C294">
            <v>12.55</v>
          </cell>
          <cell r="E294">
            <v>10.45</v>
          </cell>
          <cell r="F294">
            <v>11.95</v>
          </cell>
          <cell r="J294">
            <v>36476</v>
          </cell>
          <cell r="K294">
            <v>11.85</v>
          </cell>
          <cell r="L294">
            <v>9.5500000000000007</v>
          </cell>
          <cell r="M294">
            <v>12.6</v>
          </cell>
          <cell r="O294">
            <v>7.7</v>
          </cell>
          <cell r="P294">
            <v>6.95</v>
          </cell>
        </row>
        <row r="295">
          <cell r="A295">
            <v>36571</v>
          </cell>
          <cell r="B295">
            <v>8.65</v>
          </cell>
          <cell r="C295">
            <v>12.45</v>
          </cell>
          <cell r="E295">
            <v>10.3</v>
          </cell>
          <cell r="F295">
            <v>11.85</v>
          </cell>
          <cell r="J295">
            <v>36479</v>
          </cell>
          <cell r="K295">
            <v>11.85</v>
          </cell>
          <cell r="L295">
            <v>9.65</v>
          </cell>
          <cell r="M295">
            <v>12.6</v>
          </cell>
          <cell r="O295">
            <v>7.8</v>
          </cell>
          <cell r="P295">
            <v>7.1</v>
          </cell>
        </row>
        <row r="296">
          <cell r="A296">
            <v>36572</v>
          </cell>
          <cell r="B296">
            <v>8.6</v>
          </cell>
          <cell r="C296">
            <v>12.25</v>
          </cell>
          <cell r="E296">
            <v>10.35</v>
          </cell>
          <cell r="F296">
            <v>11.95</v>
          </cell>
          <cell r="J296">
            <v>36480</v>
          </cell>
          <cell r="K296">
            <v>11.85</v>
          </cell>
          <cell r="L296">
            <v>9.65</v>
          </cell>
          <cell r="M296">
            <v>12.6</v>
          </cell>
          <cell r="O296">
            <v>7.8</v>
          </cell>
          <cell r="P296">
            <v>7.4</v>
          </cell>
        </row>
        <row r="297">
          <cell r="A297">
            <v>36573</v>
          </cell>
          <cell r="B297">
            <v>8.5</v>
          </cell>
          <cell r="C297">
            <v>12.85</v>
          </cell>
          <cell r="E297">
            <v>10.35</v>
          </cell>
          <cell r="F297">
            <v>11.95</v>
          </cell>
          <cell r="J297">
            <v>36481</v>
          </cell>
          <cell r="K297">
            <v>11.95</v>
          </cell>
          <cell r="L297">
            <v>9.85</v>
          </cell>
          <cell r="M297">
            <v>12.55</v>
          </cell>
          <cell r="O297">
            <v>7.65</v>
          </cell>
          <cell r="P297">
            <v>7.35</v>
          </cell>
        </row>
        <row r="298">
          <cell r="A298">
            <v>36574</v>
          </cell>
          <cell r="B298">
            <v>8.35</v>
          </cell>
          <cell r="C298">
            <v>13.05</v>
          </cell>
          <cell r="E298">
            <v>10.050000000000001</v>
          </cell>
          <cell r="F298">
            <v>11.75</v>
          </cell>
          <cell r="J298">
            <v>36482</v>
          </cell>
          <cell r="K298">
            <v>11.75</v>
          </cell>
          <cell r="L298">
            <v>9.5500000000000007</v>
          </cell>
          <cell r="M298">
            <v>12.3</v>
          </cell>
          <cell r="O298">
            <v>7.6</v>
          </cell>
          <cell r="P298">
            <v>7.25</v>
          </cell>
        </row>
        <row r="299">
          <cell r="A299">
            <v>36577</v>
          </cell>
          <cell r="B299">
            <v>8.3000000000000007</v>
          </cell>
          <cell r="C299">
            <v>12.8</v>
          </cell>
          <cell r="E299">
            <v>9.85</v>
          </cell>
          <cell r="F299">
            <v>11.75</v>
          </cell>
          <cell r="J299">
            <v>36483</v>
          </cell>
          <cell r="K299">
            <v>11.15</v>
          </cell>
          <cell r="L299">
            <v>9.65</v>
          </cell>
          <cell r="M299">
            <v>11.7</v>
          </cell>
          <cell r="O299">
            <v>7.6</v>
          </cell>
          <cell r="P299">
            <v>7.15</v>
          </cell>
        </row>
        <row r="300">
          <cell r="A300">
            <v>36578</v>
          </cell>
          <cell r="B300">
            <v>8.35</v>
          </cell>
          <cell r="C300">
            <v>12.85</v>
          </cell>
          <cell r="E300">
            <v>9.9</v>
          </cell>
          <cell r="F300">
            <v>11.85</v>
          </cell>
          <cell r="J300">
            <v>36486</v>
          </cell>
          <cell r="K300">
            <v>11.05</v>
          </cell>
          <cell r="L300">
            <v>9.5500000000000007</v>
          </cell>
          <cell r="M300">
            <v>11.4</v>
          </cell>
          <cell r="O300">
            <v>7.55</v>
          </cell>
          <cell r="P300">
            <v>7.2</v>
          </cell>
        </row>
        <row r="301">
          <cell r="A301">
            <v>36579</v>
          </cell>
          <cell r="B301">
            <v>8.3000000000000007</v>
          </cell>
          <cell r="C301">
            <v>12.899999999999999</v>
          </cell>
          <cell r="E301">
            <v>10</v>
          </cell>
          <cell r="F301">
            <v>11.75</v>
          </cell>
          <cell r="J301">
            <v>36487</v>
          </cell>
          <cell r="K301">
            <v>11.75</v>
          </cell>
          <cell r="L301">
            <v>9.5500000000000007</v>
          </cell>
          <cell r="M301">
            <v>12.1</v>
          </cell>
          <cell r="O301">
            <v>7.6</v>
          </cell>
          <cell r="P301">
            <v>7.2</v>
          </cell>
        </row>
        <row r="302">
          <cell r="A302">
            <v>36580</v>
          </cell>
          <cell r="B302">
            <v>8.25</v>
          </cell>
          <cell r="C302">
            <v>12.95</v>
          </cell>
          <cell r="E302">
            <v>9.6999999999999993</v>
          </cell>
          <cell r="F302">
            <v>11.65</v>
          </cell>
          <cell r="J302">
            <v>36488</v>
          </cell>
          <cell r="K302">
            <v>12.75</v>
          </cell>
          <cell r="L302">
            <v>9.5500000000000007</v>
          </cell>
          <cell r="M302">
            <v>12.8</v>
          </cell>
          <cell r="O302">
            <v>7.65</v>
          </cell>
          <cell r="P302">
            <v>7.55</v>
          </cell>
        </row>
        <row r="303">
          <cell r="A303">
            <v>36581</v>
          </cell>
          <cell r="B303">
            <v>8.1999999999999993</v>
          </cell>
          <cell r="C303">
            <v>12.65</v>
          </cell>
          <cell r="E303">
            <v>9.4499999999999993</v>
          </cell>
          <cell r="F303">
            <v>11.75</v>
          </cell>
          <cell r="J303">
            <v>36489</v>
          </cell>
          <cell r="K303">
            <v>12.45</v>
          </cell>
          <cell r="L303">
            <v>9.9499999999999993</v>
          </cell>
          <cell r="M303">
            <v>13.1</v>
          </cell>
          <cell r="O303">
            <v>7.8</v>
          </cell>
          <cell r="P303">
            <v>7.7</v>
          </cell>
        </row>
        <row r="304">
          <cell r="A304">
            <v>36585</v>
          </cell>
          <cell r="B304">
            <v>8.75</v>
          </cell>
          <cell r="C304">
            <v>13.15</v>
          </cell>
          <cell r="E304">
            <v>12.05</v>
          </cell>
          <cell r="F304">
            <v>13.65</v>
          </cell>
          <cell r="J304">
            <v>36490</v>
          </cell>
          <cell r="K304">
            <v>13.15</v>
          </cell>
          <cell r="L304">
            <v>10.45</v>
          </cell>
          <cell r="M304">
            <v>13.5</v>
          </cell>
          <cell r="O304">
            <v>7.8</v>
          </cell>
          <cell r="P304">
            <v>8.1</v>
          </cell>
        </row>
        <row r="305">
          <cell r="A305">
            <v>36586</v>
          </cell>
          <cell r="B305">
            <v>8.9</v>
          </cell>
          <cell r="C305">
            <v>13.4</v>
          </cell>
          <cell r="E305">
            <v>11.35</v>
          </cell>
          <cell r="F305">
            <v>13.15</v>
          </cell>
          <cell r="J305">
            <v>36493</v>
          </cell>
          <cell r="K305">
            <v>15.7</v>
          </cell>
          <cell r="L305">
            <v>10.95</v>
          </cell>
          <cell r="M305">
            <v>15.9</v>
          </cell>
          <cell r="O305">
            <v>8.4</v>
          </cell>
          <cell r="P305">
            <v>8.4499999999999993</v>
          </cell>
        </row>
        <row r="306">
          <cell r="A306">
            <v>36587</v>
          </cell>
          <cell r="B306">
            <v>8.9</v>
          </cell>
          <cell r="C306">
            <v>14.3</v>
          </cell>
          <cell r="E306">
            <v>11</v>
          </cell>
          <cell r="F306">
            <v>13.45</v>
          </cell>
          <cell r="J306">
            <v>36494</v>
          </cell>
          <cell r="K306">
            <v>15.7</v>
          </cell>
          <cell r="L306">
            <v>11.15</v>
          </cell>
          <cell r="M306">
            <v>16.3</v>
          </cell>
          <cell r="O306">
            <v>8.6</v>
          </cell>
          <cell r="P306">
            <v>8.5</v>
          </cell>
        </row>
        <row r="307">
          <cell r="A307">
            <v>36588</v>
          </cell>
          <cell r="B307">
            <v>8.9</v>
          </cell>
          <cell r="C307">
            <v>13.8</v>
          </cell>
          <cell r="E307">
            <v>10.9</v>
          </cell>
          <cell r="F307">
            <v>13.2</v>
          </cell>
          <cell r="J307">
            <v>36495</v>
          </cell>
          <cell r="K307">
            <v>14.1</v>
          </cell>
          <cell r="L307">
            <v>11.15</v>
          </cell>
          <cell r="M307">
            <v>15.05</v>
          </cell>
          <cell r="O307">
            <v>8.85</v>
          </cell>
          <cell r="P307">
            <v>8.3000000000000007</v>
          </cell>
        </row>
        <row r="308">
          <cell r="A308">
            <v>36591</v>
          </cell>
          <cell r="B308">
            <v>8.9499999999999993</v>
          </cell>
          <cell r="C308">
            <v>13.5</v>
          </cell>
          <cell r="E308">
            <v>11.1</v>
          </cell>
          <cell r="F308">
            <v>13.25</v>
          </cell>
          <cell r="J308">
            <v>36496</v>
          </cell>
          <cell r="K308">
            <v>13.7</v>
          </cell>
          <cell r="L308">
            <v>11.85</v>
          </cell>
          <cell r="M308">
            <v>14.7</v>
          </cell>
          <cell r="O308">
            <v>9</v>
          </cell>
          <cell r="P308">
            <v>8.25</v>
          </cell>
        </row>
        <row r="309">
          <cell r="A309">
            <v>36592</v>
          </cell>
          <cell r="B309">
            <v>8.9</v>
          </cell>
          <cell r="C309">
            <v>13.1</v>
          </cell>
          <cell r="E309">
            <v>10.95</v>
          </cell>
          <cell r="F309">
            <v>13.25</v>
          </cell>
          <cell r="J309">
            <v>36497</v>
          </cell>
          <cell r="K309">
            <v>13.7</v>
          </cell>
          <cell r="L309">
            <v>12</v>
          </cell>
          <cell r="M309">
            <v>14.95</v>
          </cell>
          <cell r="O309">
            <v>9.4</v>
          </cell>
          <cell r="P309">
            <v>9.1</v>
          </cell>
        </row>
        <row r="310">
          <cell r="A310">
            <v>36593</v>
          </cell>
          <cell r="B310">
            <v>8.8249999999999993</v>
          </cell>
          <cell r="C310">
            <v>13.274999999999999</v>
          </cell>
          <cell r="E310">
            <v>10.925000000000001</v>
          </cell>
          <cell r="F310">
            <v>13.175000000000001</v>
          </cell>
          <cell r="J310">
            <v>36500</v>
          </cell>
          <cell r="K310">
            <v>13.85</v>
          </cell>
          <cell r="L310">
            <v>11.5</v>
          </cell>
          <cell r="M310">
            <v>15</v>
          </cell>
          <cell r="O310">
            <v>8.75</v>
          </cell>
          <cell r="P310">
            <v>8.85</v>
          </cell>
        </row>
        <row r="311">
          <cell r="A311">
            <v>36594</v>
          </cell>
          <cell r="B311">
            <v>8.75</v>
          </cell>
          <cell r="C311">
            <v>13.45</v>
          </cell>
          <cell r="E311">
            <v>10.9</v>
          </cell>
          <cell r="F311">
            <v>13.1</v>
          </cell>
          <cell r="J311">
            <v>36501</v>
          </cell>
          <cell r="K311">
            <v>12.9</v>
          </cell>
          <cell r="L311">
            <v>12.1</v>
          </cell>
          <cell r="M311">
            <v>14.4</v>
          </cell>
          <cell r="O311">
            <v>9.4</v>
          </cell>
          <cell r="P311">
            <v>8.9499999999999993</v>
          </cell>
        </row>
        <row r="312">
          <cell r="A312">
            <v>36595</v>
          </cell>
          <cell r="B312">
            <v>8.4499999999999993</v>
          </cell>
          <cell r="C312">
            <v>13.15</v>
          </cell>
          <cell r="E312">
            <v>10.6</v>
          </cell>
          <cell r="F312">
            <v>12.95</v>
          </cell>
          <cell r="J312">
            <v>36502</v>
          </cell>
          <cell r="K312">
            <v>12.9</v>
          </cell>
          <cell r="L312">
            <v>11.95</v>
          </cell>
          <cell r="M312">
            <v>14.4</v>
          </cell>
          <cell r="O312">
            <v>9.25</v>
          </cell>
          <cell r="P312">
            <v>8.9</v>
          </cell>
        </row>
        <row r="313">
          <cell r="A313">
            <v>36598</v>
          </cell>
          <cell r="B313">
            <v>8.4499999999999993</v>
          </cell>
          <cell r="C313">
            <v>13.45</v>
          </cell>
          <cell r="E313">
            <v>10.65</v>
          </cell>
          <cell r="F313">
            <v>12.8</v>
          </cell>
          <cell r="J313">
            <v>36503</v>
          </cell>
          <cell r="K313">
            <v>13</v>
          </cell>
          <cell r="L313">
            <v>11.9</v>
          </cell>
          <cell r="M313">
            <v>14.5</v>
          </cell>
          <cell r="O313">
            <v>9.25</v>
          </cell>
          <cell r="P313">
            <v>8.6999999999999993</v>
          </cell>
        </row>
        <row r="314">
          <cell r="A314">
            <v>36599</v>
          </cell>
          <cell r="B314">
            <v>8.65</v>
          </cell>
          <cell r="C314">
            <v>14.1</v>
          </cell>
          <cell r="E314">
            <v>10.6</v>
          </cell>
          <cell r="F314">
            <v>12.75</v>
          </cell>
          <cell r="J314">
            <v>36504</v>
          </cell>
          <cell r="K314">
            <v>14.2</v>
          </cell>
          <cell r="L314">
            <v>11.6</v>
          </cell>
          <cell r="M314">
            <v>15.7</v>
          </cell>
          <cell r="O314">
            <v>8.85</v>
          </cell>
          <cell r="P314">
            <v>8.8000000000000007</v>
          </cell>
        </row>
        <row r="315">
          <cell r="A315">
            <v>36600</v>
          </cell>
          <cell r="B315">
            <v>8.5500000000000007</v>
          </cell>
          <cell r="C315">
            <v>13.95</v>
          </cell>
          <cell r="E315">
            <v>10.3</v>
          </cell>
          <cell r="F315">
            <v>12.7</v>
          </cell>
          <cell r="J315">
            <v>36507</v>
          </cell>
          <cell r="K315">
            <v>13.9</v>
          </cell>
          <cell r="L315">
            <v>11.35</v>
          </cell>
          <cell r="M315">
            <v>15.5</v>
          </cell>
          <cell r="O315">
            <v>8.5</v>
          </cell>
          <cell r="P315">
            <v>8.75</v>
          </cell>
        </row>
        <row r="316">
          <cell r="A316">
            <v>36601</v>
          </cell>
          <cell r="B316">
            <v>8.4</v>
          </cell>
          <cell r="C316">
            <v>14.15</v>
          </cell>
          <cell r="E316">
            <v>10.35</v>
          </cell>
          <cell r="F316">
            <v>12.65</v>
          </cell>
          <cell r="J316">
            <v>36508</v>
          </cell>
          <cell r="K316">
            <v>13.8</v>
          </cell>
          <cell r="L316">
            <v>11.55</v>
          </cell>
          <cell r="M316">
            <v>15.3</v>
          </cell>
          <cell r="O316">
            <v>8.6</v>
          </cell>
          <cell r="P316">
            <v>8.75</v>
          </cell>
        </row>
        <row r="317">
          <cell r="A317">
            <v>36602</v>
          </cell>
          <cell r="B317">
            <v>8.1999999999999993</v>
          </cell>
          <cell r="C317">
            <v>14.2</v>
          </cell>
          <cell r="E317">
            <v>9.85</v>
          </cell>
          <cell r="F317">
            <v>12.45</v>
          </cell>
          <cell r="J317">
            <v>36509</v>
          </cell>
          <cell r="K317">
            <v>13.7</v>
          </cell>
          <cell r="L317">
            <v>11.65</v>
          </cell>
          <cell r="M317">
            <v>15.1</v>
          </cell>
          <cell r="O317">
            <v>8.75</v>
          </cell>
          <cell r="P317">
            <v>8.65</v>
          </cell>
        </row>
        <row r="318">
          <cell r="A318">
            <v>36605</v>
          </cell>
          <cell r="B318">
            <v>7.9</v>
          </cell>
          <cell r="C318">
            <v>14.15</v>
          </cell>
          <cell r="E318">
            <v>10.1</v>
          </cell>
          <cell r="F318">
            <v>12.5</v>
          </cell>
          <cell r="J318">
            <v>36510</v>
          </cell>
          <cell r="K318">
            <v>13.95</v>
          </cell>
          <cell r="L318">
            <v>11.75</v>
          </cell>
          <cell r="M318">
            <v>15.1</v>
          </cell>
          <cell r="O318">
            <v>8.8000000000000007</v>
          </cell>
          <cell r="P318">
            <v>8.6</v>
          </cell>
        </row>
        <row r="319">
          <cell r="A319">
            <v>36606</v>
          </cell>
          <cell r="B319">
            <v>8</v>
          </cell>
          <cell r="C319">
            <v>13.85</v>
          </cell>
          <cell r="E319">
            <v>9.9499999999999993</v>
          </cell>
          <cell r="F319">
            <v>12.15</v>
          </cell>
          <cell r="J319">
            <v>36511</v>
          </cell>
          <cell r="K319">
            <v>13.1</v>
          </cell>
          <cell r="L319">
            <v>11.95</v>
          </cell>
          <cell r="M319">
            <v>14.7</v>
          </cell>
          <cell r="O319">
            <v>8.8000000000000007</v>
          </cell>
          <cell r="P319">
            <v>8.65</v>
          </cell>
        </row>
        <row r="320">
          <cell r="A320">
            <v>36607</v>
          </cell>
          <cell r="B320">
            <v>7.95</v>
          </cell>
          <cell r="C320">
            <v>13.65</v>
          </cell>
          <cell r="E320">
            <v>9.9749999999999996</v>
          </cell>
          <cell r="F320">
            <v>12.15</v>
          </cell>
          <cell r="J320">
            <v>36514</v>
          </cell>
          <cell r="K320">
            <v>13</v>
          </cell>
          <cell r="L320">
            <v>11.75</v>
          </cell>
          <cell r="M320">
            <v>14.7</v>
          </cell>
          <cell r="O320">
            <v>8.75</v>
          </cell>
          <cell r="P320">
            <v>8.5</v>
          </cell>
        </row>
        <row r="321">
          <cell r="A321">
            <v>36608</v>
          </cell>
          <cell r="B321">
            <v>8</v>
          </cell>
          <cell r="C321">
            <v>13.55</v>
          </cell>
          <cell r="E321">
            <v>10</v>
          </cell>
          <cell r="F321">
            <v>11.7</v>
          </cell>
          <cell r="J321">
            <v>36515</v>
          </cell>
          <cell r="K321">
            <v>13.5</v>
          </cell>
          <cell r="L321">
            <v>11.65</v>
          </cell>
          <cell r="M321">
            <v>14.9</v>
          </cell>
          <cell r="O321">
            <v>8.6999999999999993</v>
          </cell>
          <cell r="P321">
            <v>8.4</v>
          </cell>
        </row>
        <row r="322">
          <cell r="A322">
            <v>36609</v>
          </cell>
          <cell r="B322">
            <v>8.0500000000000007</v>
          </cell>
          <cell r="C322">
            <v>13.15</v>
          </cell>
          <cell r="E322">
            <v>9.9499999999999993</v>
          </cell>
          <cell r="F322">
            <v>11.75</v>
          </cell>
          <cell r="J322">
            <v>36516</v>
          </cell>
          <cell r="K322">
            <v>14.3</v>
          </cell>
          <cell r="L322">
            <v>11.25</v>
          </cell>
          <cell r="M322">
            <v>15.1</v>
          </cell>
          <cell r="O322">
            <v>8.4</v>
          </cell>
          <cell r="P322">
            <v>8.4</v>
          </cell>
        </row>
        <row r="323">
          <cell r="A323">
            <v>36612</v>
          </cell>
          <cell r="B323">
            <v>8.1999999999999993</v>
          </cell>
          <cell r="C323">
            <v>13.2</v>
          </cell>
          <cell r="E323">
            <v>10</v>
          </cell>
          <cell r="F323">
            <v>12.05</v>
          </cell>
          <cell r="J323">
            <v>36517</v>
          </cell>
          <cell r="K323">
            <v>14.8</v>
          </cell>
          <cell r="L323">
            <v>11.25</v>
          </cell>
          <cell r="M323">
            <v>15.6</v>
          </cell>
          <cell r="O323">
            <v>8.4499999999999993</v>
          </cell>
          <cell r="P323">
            <v>8.35</v>
          </cell>
        </row>
        <row r="324">
          <cell r="A324">
            <v>36613</v>
          </cell>
          <cell r="B324">
            <v>8.15</v>
          </cell>
          <cell r="C324">
            <v>13.45</v>
          </cell>
          <cell r="E324">
            <v>10</v>
          </cell>
          <cell r="F324">
            <v>11.8</v>
          </cell>
          <cell r="J324">
            <v>36518</v>
          </cell>
          <cell r="K324">
            <v>14.8</v>
          </cell>
          <cell r="L324">
            <v>11.25</v>
          </cell>
          <cell r="M324">
            <v>15.6</v>
          </cell>
          <cell r="O324">
            <v>8.4499999999999993</v>
          </cell>
          <cell r="P324">
            <v>8.35</v>
          </cell>
        </row>
        <row r="325">
          <cell r="A325">
            <v>36614</v>
          </cell>
          <cell r="B325">
            <v>8.15</v>
          </cell>
          <cell r="C325">
            <v>14.05</v>
          </cell>
          <cell r="E325">
            <v>10.45</v>
          </cell>
          <cell r="F325">
            <v>12.35</v>
          </cell>
          <cell r="J325">
            <v>36521</v>
          </cell>
          <cell r="K325">
            <v>14.8</v>
          </cell>
          <cell r="L325">
            <v>11.25</v>
          </cell>
          <cell r="M325">
            <v>15.6</v>
          </cell>
          <cell r="O325">
            <v>8.4499999999999993</v>
          </cell>
          <cell r="P325">
            <v>8.35</v>
          </cell>
        </row>
        <row r="326">
          <cell r="A326">
            <v>36615</v>
          </cell>
          <cell r="B326">
            <v>8.1999999999999993</v>
          </cell>
          <cell r="C326">
            <v>14.5</v>
          </cell>
          <cell r="E326">
            <v>10.7</v>
          </cell>
          <cell r="F326">
            <v>12.4</v>
          </cell>
          <cell r="J326">
            <v>36522</v>
          </cell>
          <cell r="K326">
            <v>14.8</v>
          </cell>
          <cell r="L326">
            <v>11.25</v>
          </cell>
          <cell r="M326">
            <v>15.6</v>
          </cell>
          <cell r="O326">
            <v>8.4499999999999993</v>
          </cell>
          <cell r="P326">
            <v>8.35</v>
          </cell>
        </row>
        <row r="327">
          <cell r="A327">
            <v>36616</v>
          </cell>
          <cell r="B327">
            <v>8.1999999999999993</v>
          </cell>
          <cell r="C327">
            <v>14.5</v>
          </cell>
          <cell r="E327">
            <v>10.6</v>
          </cell>
          <cell r="F327">
            <v>12.4</v>
          </cell>
          <cell r="J327">
            <v>36523</v>
          </cell>
          <cell r="K327">
            <v>14.8</v>
          </cell>
          <cell r="L327">
            <v>11.25</v>
          </cell>
          <cell r="M327">
            <v>15.6</v>
          </cell>
          <cell r="O327">
            <v>8.4499999999999993</v>
          </cell>
          <cell r="P327">
            <v>8.35</v>
          </cell>
        </row>
        <row r="328">
          <cell r="A328">
            <v>36619</v>
          </cell>
          <cell r="B328">
            <v>8.25</v>
          </cell>
          <cell r="C328">
            <v>15.5</v>
          </cell>
          <cell r="E328">
            <v>10.85</v>
          </cell>
          <cell r="F328">
            <v>12.45</v>
          </cell>
          <cell r="J328">
            <v>36524</v>
          </cell>
          <cell r="K328">
            <v>14.45</v>
          </cell>
          <cell r="L328">
            <v>11.55</v>
          </cell>
          <cell r="M328">
            <v>15.1</v>
          </cell>
          <cell r="O328">
            <v>8.5</v>
          </cell>
          <cell r="P328">
            <v>8.75</v>
          </cell>
        </row>
        <row r="329">
          <cell r="A329">
            <v>36620</v>
          </cell>
          <cell r="B329">
            <v>8.1999999999999993</v>
          </cell>
          <cell r="C329">
            <v>14.3</v>
          </cell>
          <cell r="E329">
            <v>10.9</v>
          </cell>
          <cell r="F329">
            <v>12.4</v>
          </cell>
          <cell r="J329">
            <v>36525</v>
          </cell>
          <cell r="K329">
            <v>14.45</v>
          </cell>
          <cell r="L329">
            <v>11.55</v>
          </cell>
          <cell r="M329">
            <v>15.1</v>
          </cell>
          <cell r="O329">
            <v>8.5</v>
          </cell>
          <cell r="P329">
            <v>8.75</v>
          </cell>
        </row>
        <row r="330">
          <cell r="A330">
            <v>36621</v>
          </cell>
          <cell r="B330">
            <v>8.3000000000000007</v>
          </cell>
          <cell r="C330">
            <v>14</v>
          </cell>
          <cell r="E330">
            <v>11</v>
          </cell>
          <cell r="F330">
            <v>12.7</v>
          </cell>
          <cell r="J330">
            <v>36528</v>
          </cell>
          <cell r="K330">
            <v>14.45</v>
          </cell>
          <cell r="L330">
            <v>11.55</v>
          </cell>
          <cell r="M330">
            <v>15.1</v>
          </cell>
          <cell r="O330">
            <v>8.5</v>
          </cell>
          <cell r="P330">
            <v>8.75</v>
          </cell>
        </row>
        <row r="331">
          <cell r="A331">
            <v>36622</v>
          </cell>
          <cell r="B331">
            <v>8.1</v>
          </cell>
          <cell r="C331">
            <v>14.4</v>
          </cell>
          <cell r="E331">
            <v>10.9</v>
          </cell>
          <cell r="F331">
            <v>12.6</v>
          </cell>
          <cell r="J331">
            <v>36529</v>
          </cell>
          <cell r="K331">
            <v>13.5</v>
          </cell>
          <cell r="L331">
            <v>12.35</v>
          </cell>
          <cell r="M331">
            <v>14.95</v>
          </cell>
          <cell r="O331">
            <v>8.75</v>
          </cell>
          <cell r="P331">
            <v>8.6999999999999993</v>
          </cell>
        </row>
        <row r="332">
          <cell r="A332">
            <v>36623</v>
          </cell>
          <cell r="B332">
            <v>8.0500000000000007</v>
          </cell>
          <cell r="C332">
            <v>14.25</v>
          </cell>
          <cell r="E332">
            <v>10.8</v>
          </cell>
          <cell r="F332">
            <v>12.55</v>
          </cell>
          <cell r="J332">
            <v>36530</v>
          </cell>
          <cell r="K332">
            <v>12.7</v>
          </cell>
          <cell r="L332">
            <v>11.95</v>
          </cell>
          <cell r="M332">
            <v>14.35</v>
          </cell>
          <cell r="O332">
            <v>8.6999999999999993</v>
          </cell>
          <cell r="P332">
            <v>8.9</v>
          </cell>
        </row>
        <row r="333">
          <cell r="A333">
            <v>36626</v>
          </cell>
          <cell r="B333">
            <v>7.85</v>
          </cell>
          <cell r="C333">
            <v>13.55</v>
          </cell>
          <cell r="E333">
            <v>10.6</v>
          </cell>
          <cell r="F333">
            <v>12.2</v>
          </cell>
          <cell r="J333">
            <v>36531</v>
          </cell>
          <cell r="K333">
            <v>12.8</v>
          </cell>
          <cell r="L333">
            <v>11.65</v>
          </cell>
          <cell r="M333">
            <v>14.35</v>
          </cell>
          <cell r="O333">
            <v>8.1</v>
          </cell>
          <cell r="P333">
            <v>8.75</v>
          </cell>
        </row>
        <row r="334">
          <cell r="A334">
            <v>36627</v>
          </cell>
          <cell r="B334">
            <v>7.8</v>
          </cell>
          <cell r="C334">
            <v>13.35</v>
          </cell>
          <cell r="E334">
            <v>10.7</v>
          </cell>
          <cell r="F334">
            <v>12.25</v>
          </cell>
          <cell r="J334">
            <v>36532</v>
          </cell>
          <cell r="K334">
            <v>12.9</v>
          </cell>
          <cell r="L334">
            <v>11.35</v>
          </cell>
          <cell r="M334">
            <v>14.3</v>
          </cell>
          <cell r="O334">
            <v>7.95</v>
          </cell>
          <cell r="P334">
            <v>8.4</v>
          </cell>
        </row>
        <row r="335">
          <cell r="A335">
            <v>36628</v>
          </cell>
          <cell r="B335">
            <v>7.7</v>
          </cell>
          <cell r="C335">
            <v>14</v>
          </cell>
          <cell r="E335">
            <v>10.8</v>
          </cell>
          <cell r="F335">
            <v>12.25</v>
          </cell>
          <cell r="J335">
            <v>36535</v>
          </cell>
          <cell r="K335">
            <v>12.9</v>
          </cell>
          <cell r="L335">
            <v>11.15</v>
          </cell>
          <cell r="M335">
            <v>14.4</v>
          </cell>
          <cell r="O335">
            <v>7.9</v>
          </cell>
          <cell r="P335">
            <v>8.5</v>
          </cell>
        </row>
        <row r="336">
          <cell r="A336">
            <v>36629</v>
          </cell>
          <cell r="B336">
            <v>7.7</v>
          </cell>
          <cell r="C336">
            <v>13.85</v>
          </cell>
          <cell r="E336">
            <v>10.9</v>
          </cell>
          <cell r="F336">
            <v>12.4</v>
          </cell>
          <cell r="J336">
            <v>36536</v>
          </cell>
          <cell r="K336">
            <v>12.8</v>
          </cell>
          <cell r="L336">
            <v>11.05</v>
          </cell>
          <cell r="M336">
            <v>14.2</v>
          </cell>
          <cell r="O336">
            <v>7.95</v>
          </cell>
          <cell r="P336">
            <v>8.5</v>
          </cell>
        </row>
        <row r="337">
          <cell r="A337">
            <v>36630</v>
          </cell>
          <cell r="B337">
            <v>7.5</v>
          </cell>
          <cell r="C337">
            <v>13.9</v>
          </cell>
          <cell r="E337">
            <v>10.6</v>
          </cell>
          <cell r="F337">
            <v>12.3</v>
          </cell>
          <cell r="J337">
            <v>36537</v>
          </cell>
          <cell r="K337">
            <v>12.3</v>
          </cell>
          <cell r="L337">
            <v>11.05</v>
          </cell>
          <cell r="M337">
            <v>14</v>
          </cell>
          <cell r="O337">
            <v>8</v>
          </cell>
          <cell r="P337">
            <v>8.5500000000000007</v>
          </cell>
        </row>
        <row r="338">
          <cell r="A338">
            <v>36633</v>
          </cell>
          <cell r="B338">
            <v>7.65</v>
          </cell>
          <cell r="C338">
            <v>15.55</v>
          </cell>
          <cell r="E338">
            <v>11.1</v>
          </cell>
          <cell r="F338">
            <v>12.75</v>
          </cell>
          <cell r="J338">
            <v>36538</v>
          </cell>
          <cell r="K338">
            <v>12.7</v>
          </cell>
          <cell r="L338">
            <v>10.85</v>
          </cell>
          <cell r="M338">
            <v>14.1</v>
          </cell>
          <cell r="O338">
            <v>7.8</v>
          </cell>
          <cell r="P338">
            <v>8.5</v>
          </cell>
        </row>
        <row r="339">
          <cell r="A339">
            <v>36634</v>
          </cell>
          <cell r="B339">
            <v>7.7</v>
          </cell>
          <cell r="C339">
            <v>14.5</v>
          </cell>
          <cell r="E339">
            <v>10.9</v>
          </cell>
          <cell r="F339">
            <v>12.8</v>
          </cell>
          <cell r="J339">
            <v>36539</v>
          </cell>
          <cell r="K339">
            <v>12.6</v>
          </cell>
          <cell r="L339">
            <v>10.55</v>
          </cell>
          <cell r="M339">
            <v>14</v>
          </cell>
          <cell r="O339">
            <v>7.7</v>
          </cell>
          <cell r="P339">
            <v>8.3000000000000007</v>
          </cell>
        </row>
        <row r="340">
          <cell r="A340">
            <v>36635</v>
          </cell>
          <cell r="B340">
            <v>7.45</v>
          </cell>
          <cell r="C340">
            <v>13.8</v>
          </cell>
          <cell r="E340">
            <v>10.8</v>
          </cell>
          <cell r="F340">
            <v>12.55</v>
          </cell>
          <cell r="J340">
            <v>36542</v>
          </cell>
          <cell r="K340">
            <v>12.8</v>
          </cell>
          <cell r="L340">
            <v>10.65</v>
          </cell>
          <cell r="M340">
            <v>14.2</v>
          </cell>
          <cell r="O340">
            <v>7.7</v>
          </cell>
          <cell r="P340">
            <v>8.6</v>
          </cell>
        </row>
        <row r="341">
          <cell r="A341">
            <v>36636</v>
          </cell>
          <cell r="B341">
            <v>7.25</v>
          </cell>
          <cell r="C341">
            <v>13.5</v>
          </cell>
          <cell r="E341">
            <v>11</v>
          </cell>
          <cell r="F341">
            <v>12.65</v>
          </cell>
          <cell r="J341">
            <v>36543</v>
          </cell>
          <cell r="K341">
            <v>12.7</v>
          </cell>
          <cell r="L341">
            <v>10.85</v>
          </cell>
          <cell r="M341">
            <v>14.2</v>
          </cell>
          <cell r="O341">
            <v>7.7</v>
          </cell>
          <cell r="P341">
            <v>8.5500000000000007</v>
          </cell>
        </row>
        <row r="342">
          <cell r="A342">
            <v>36637</v>
          </cell>
          <cell r="B342">
            <v>7.25</v>
          </cell>
          <cell r="C342">
            <v>13.6</v>
          </cell>
          <cell r="E342">
            <v>11.1</v>
          </cell>
          <cell r="F342">
            <v>12.65</v>
          </cell>
          <cell r="J342">
            <v>36544</v>
          </cell>
          <cell r="K342">
            <v>12.7</v>
          </cell>
          <cell r="L342">
            <v>10.85</v>
          </cell>
          <cell r="M342">
            <v>14</v>
          </cell>
          <cell r="O342">
            <v>7.6</v>
          </cell>
          <cell r="P342">
            <v>8.5500000000000007</v>
          </cell>
        </row>
        <row r="343">
          <cell r="A343">
            <v>36640</v>
          </cell>
          <cell r="B343">
            <v>7.25</v>
          </cell>
          <cell r="C343">
            <v>13.6</v>
          </cell>
          <cell r="E343">
            <v>11.1</v>
          </cell>
          <cell r="F343">
            <v>12.65</v>
          </cell>
          <cell r="J343">
            <v>36545</v>
          </cell>
          <cell r="K343">
            <v>12.6</v>
          </cell>
          <cell r="L343">
            <v>10.65</v>
          </cell>
          <cell r="M343">
            <v>13.8</v>
          </cell>
          <cell r="O343">
            <v>7.5</v>
          </cell>
          <cell r="P343">
            <v>8.5500000000000007</v>
          </cell>
        </row>
        <row r="344">
          <cell r="A344">
            <v>36641</v>
          </cell>
          <cell r="B344">
            <v>7.25</v>
          </cell>
          <cell r="C344">
            <v>13.8</v>
          </cell>
          <cell r="E344">
            <v>11.1</v>
          </cell>
          <cell r="F344">
            <v>13</v>
          </cell>
          <cell r="J344">
            <v>36546</v>
          </cell>
          <cell r="K344">
            <v>12.6</v>
          </cell>
          <cell r="L344">
            <v>10.75</v>
          </cell>
          <cell r="M344">
            <v>13.7</v>
          </cell>
          <cell r="O344">
            <v>7.6</v>
          </cell>
          <cell r="P344">
            <v>8.5500000000000007</v>
          </cell>
        </row>
        <row r="345">
          <cell r="A345">
            <v>36642</v>
          </cell>
          <cell r="B345">
            <v>7.4</v>
          </cell>
          <cell r="C345">
            <v>13.6</v>
          </cell>
          <cell r="E345">
            <v>11.7</v>
          </cell>
          <cell r="F345">
            <v>13.45</v>
          </cell>
          <cell r="J345">
            <v>36549</v>
          </cell>
          <cell r="K345">
            <v>11.7</v>
          </cell>
          <cell r="L345">
            <v>10.85</v>
          </cell>
          <cell r="M345">
            <v>13.55</v>
          </cell>
          <cell r="O345">
            <v>7.8</v>
          </cell>
          <cell r="P345">
            <v>8.9499999999999993</v>
          </cell>
        </row>
        <row r="346">
          <cell r="A346">
            <v>36643</v>
          </cell>
          <cell r="B346">
            <v>7.4</v>
          </cell>
          <cell r="C346">
            <v>13.35</v>
          </cell>
          <cell r="E346">
            <v>11.75</v>
          </cell>
          <cell r="F346">
            <v>13.35</v>
          </cell>
          <cell r="J346">
            <v>36550</v>
          </cell>
          <cell r="K346">
            <v>11.8</v>
          </cell>
          <cell r="L346">
            <v>10.85</v>
          </cell>
          <cell r="M346">
            <v>13.6</v>
          </cell>
          <cell r="O346">
            <v>7.75</v>
          </cell>
          <cell r="P346">
            <v>9.0500000000000007</v>
          </cell>
        </row>
        <row r="347">
          <cell r="A347">
            <v>36644</v>
          </cell>
          <cell r="B347">
            <v>8.0500000000000007</v>
          </cell>
          <cell r="C347">
            <v>13.15</v>
          </cell>
          <cell r="E347">
            <v>12.5</v>
          </cell>
          <cell r="F347">
            <v>13.8</v>
          </cell>
          <cell r="J347">
            <v>36551</v>
          </cell>
          <cell r="K347">
            <v>11.65</v>
          </cell>
          <cell r="L347">
            <v>10.65</v>
          </cell>
          <cell r="M347">
            <v>13.6</v>
          </cell>
          <cell r="O347">
            <v>7.65</v>
          </cell>
          <cell r="P347">
            <v>8.6999999999999993</v>
          </cell>
        </row>
        <row r="348">
          <cell r="A348">
            <v>36647</v>
          </cell>
          <cell r="B348">
            <v>8.15</v>
          </cell>
          <cell r="C348">
            <v>13.25</v>
          </cell>
          <cell r="E348">
            <v>12.4</v>
          </cell>
          <cell r="F348">
            <v>13.35</v>
          </cell>
          <cell r="J348">
            <v>36552</v>
          </cell>
          <cell r="K348">
            <v>11.45</v>
          </cell>
          <cell r="L348">
            <v>10.65</v>
          </cell>
          <cell r="M348">
            <v>13.5</v>
          </cell>
          <cell r="O348">
            <v>7.6</v>
          </cell>
          <cell r="P348">
            <v>8.65</v>
          </cell>
        </row>
        <row r="349">
          <cell r="A349">
            <v>36648</v>
          </cell>
          <cell r="B349">
            <v>8.3000000000000007</v>
          </cell>
          <cell r="C349">
            <v>12.45</v>
          </cell>
          <cell r="E349">
            <v>12.25</v>
          </cell>
          <cell r="F349">
            <v>13.4</v>
          </cell>
          <cell r="J349">
            <v>36553</v>
          </cell>
          <cell r="K349">
            <v>11.75</v>
          </cell>
          <cell r="L349">
            <v>10.85</v>
          </cell>
          <cell r="M349">
            <v>13.9</v>
          </cell>
          <cell r="O349">
            <v>7.7</v>
          </cell>
          <cell r="P349">
            <v>8.9499999999999993</v>
          </cell>
        </row>
        <row r="350">
          <cell r="A350">
            <v>36649</v>
          </cell>
          <cell r="B350">
            <v>8.3000000000000007</v>
          </cell>
          <cell r="C350">
            <v>12.45</v>
          </cell>
          <cell r="E350">
            <v>12.9</v>
          </cell>
          <cell r="F350">
            <v>13.75</v>
          </cell>
          <cell r="J350">
            <v>36556</v>
          </cell>
          <cell r="K350">
            <v>12.1</v>
          </cell>
          <cell r="L350">
            <v>11.35</v>
          </cell>
          <cell r="M350">
            <v>13.9</v>
          </cell>
          <cell r="O350">
            <v>7.85</v>
          </cell>
          <cell r="P350">
            <v>9.15</v>
          </cell>
        </row>
        <row r="351">
          <cell r="A351">
            <v>36650</v>
          </cell>
          <cell r="B351">
            <v>8.6</v>
          </cell>
          <cell r="C351">
            <v>12.7</v>
          </cell>
          <cell r="E351">
            <v>13.35</v>
          </cell>
          <cell r="F351">
            <v>14.2</v>
          </cell>
          <cell r="J351">
            <v>36557</v>
          </cell>
          <cell r="K351">
            <v>12.35</v>
          </cell>
          <cell r="L351">
            <v>12.15</v>
          </cell>
          <cell r="M351">
            <v>14</v>
          </cell>
          <cell r="O351">
            <v>8.3000000000000007</v>
          </cell>
          <cell r="P351">
            <v>9.4</v>
          </cell>
        </row>
        <row r="352">
          <cell r="A352">
            <v>36651</v>
          </cell>
          <cell r="B352">
            <v>9.3000000000000007</v>
          </cell>
          <cell r="C352">
            <v>13.05</v>
          </cell>
          <cell r="E352">
            <v>13.35</v>
          </cell>
          <cell r="F352">
            <v>14.3</v>
          </cell>
          <cell r="J352">
            <v>36558</v>
          </cell>
          <cell r="K352">
            <v>12.75</v>
          </cell>
          <cell r="L352">
            <v>12.05</v>
          </cell>
          <cell r="M352">
            <v>14.1</v>
          </cell>
          <cell r="O352">
            <v>8.1999999999999993</v>
          </cell>
          <cell r="P352">
            <v>9.4</v>
          </cell>
        </row>
        <row r="353">
          <cell r="A353">
            <v>36654</v>
          </cell>
          <cell r="B353">
            <v>9.1</v>
          </cell>
          <cell r="C353">
            <v>13</v>
          </cell>
          <cell r="E353">
            <v>13.25</v>
          </cell>
          <cell r="F353">
            <v>14.3</v>
          </cell>
          <cell r="J353">
            <v>36559</v>
          </cell>
          <cell r="K353">
            <v>12.65</v>
          </cell>
          <cell r="L353">
            <v>12.05</v>
          </cell>
          <cell r="M353">
            <v>14.2</v>
          </cell>
          <cell r="O353">
            <v>8.4</v>
          </cell>
          <cell r="P353">
            <v>9.5500000000000007</v>
          </cell>
        </row>
        <row r="354">
          <cell r="A354">
            <v>36655</v>
          </cell>
          <cell r="B354">
            <v>8.9</v>
          </cell>
          <cell r="C354">
            <v>12.95</v>
          </cell>
          <cell r="E354">
            <v>12.6</v>
          </cell>
          <cell r="F354">
            <v>13.7</v>
          </cell>
          <cell r="J354">
            <v>36560</v>
          </cell>
          <cell r="K354">
            <v>12.65</v>
          </cell>
          <cell r="L354">
            <v>12.25</v>
          </cell>
          <cell r="M354">
            <v>14</v>
          </cell>
          <cell r="O354">
            <v>8.8000000000000007</v>
          </cell>
          <cell r="P354">
            <v>10.9</v>
          </cell>
        </row>
        <row r="355">
          <cell r="A355">
            <v>36656</v>
          </cell>
          <cell r="B355">
            <v>9.1</v>
          </cell>
          <cell r="C355">
            <v>12.95</v>
          </cell>
          <cell r="E355">
            <v>13</v>
          </cell>
          <cell r="F355">
            <v>13.95</v>
          </cell>
          <cell r="J355">
            <v>36563</v>
          </cell>
          <cell r="K355">
            <v>12.65</v>
          </cell>
          <cell r="L355">
            <v>11.95</v>
          </cell>
          <cell r="M355">
            <v>13.95</v>
          </cell>
          <cell r="O355">
            <v>8.6</v>
          </cell>
          <cell r="P355">
            <v>10.45</v>
          </cell>
        </row>
        <row r="356">
          <cell r="A356">
            <v>36657</v>
          </cell>
          <cell r="B356">
            <v>9.85</v>
          </cell>
          <cell r="C356">
            <v>13.2</v>
          </cell>
          <cell r="E356">
            <v>13.4</v>
          </cell>
          <cell r="F356">
            <v>13.8</v>
          </cell>
          <cell r="J356">
            <v>36564</v>
          </cell>
          <cell r="K356">
            <v>12.75</v>
          </cell>
          <cell r="L356">
            <v>11.95</v>
          </cell>
          <cell r="M356">
            <v>14.1</v>
          </cell>
          <cell r="O356">
            <v>8.4</v>
          </cell>
          <cell r="P356">
            <v>10.1</v>
          </cell>
        </row>
        <row r="357">
          <cell r="A357">
            <v>36658</v>
          </cell>
          <cell r="B357">
            <v>9.85</v>
          </cell>
          <cell r="C357">
            <v>13.25</v>
          </cell>
          <cell r="E357">
            <v>13.2</v>
          </cell>
          <cell r="F357">
            <v>13.65</v>
          </cell>
          <cell r="J357">
            <v>36565</v>
          </cell>
          <cell r="K357">
            <v>12.95</v>
          </cell>
          <cell r="L357">
            <v>12.15</v>
          </cell>
          <cell r="M357">
            <v>14.35</v>
          </cell>
          <cell r="O357">
            <v>8.5500000000000007</v>
          </cell>
          <cell r="P357">
            <v>10.25</v>
          </cell>
        </row>
        <row r="358">
          <cell r="A358">
            <v>36661</v>
          </cell>
          <cell r="B358">
            <v>9.85</v>
          </cell>
          <cell r="C358">
            <v>12.9</v>
          </cell>
          <cell r="E358">
            <v>13.4</v>
          </cell>
          <cell r="F358">
            <v>13.9</v>
          </cell>
          <cell r="J358">
            <v>36566</v>
          </cell>
          <cell r="K358">
            <v>12.75</v>
          </cell>
          <cell r="L358">
            <v>12.05</v>
          </cell>
          <cell r="M358">
            <v>14.2</v>
          </cell>
          <cell r="O358">
            <v>8.65</v>
          </cell>
          <cell r="P358">
            <v>10.3</v>
          </cell>
        </row>
        <row r="359">
          <cell r="A359">
            <v>36662</v>
          </cell>
          <cell r="B359">
            <v>10.1</v>
          </cell>
          <cell r="C359">
            <v>12.85</v>
          </cell>
          <cell r="E359">
            <v>13.2</v>
          </cell>
          <cell r="F359">
            <v>13.75</v>
          </cell>
          <cell r="J359">
            <v>36567</v>
          </cell>
          <cell r="K359">
            <v>12.75</v>
          </cell>
          <cell r="L359">
            <v>11.45</v>
          </cell>
          <cell r="M359">
            <v>14.1</v>
          </cell>
          <cell r="O359">
            <v>8.4</v>
          </cell>
          <cell r="P359">
            <v>9.9</v>
          </cell>
        </row>
        <row r="360">
          <cell r="A360">
            <v>36663</v>
          </cell>
          <cell r="B360">
            <v>10.25</v>
          </cell>
          <cell r="C360">
            <v>12.75</v>
          </cell>
          <cell r="E360">
            <v>12.4</v>
          </cell>
          <cell r="F360">
            <v>13.6</v>
          </cell>
          <cell r="J360">
            <v>36570</v>
          </cell>
          <cell r="K360">
            <v>12.55</v>
          </cell>
          <cell r="L360">
            <v>11.95</v>
          </cell>
          <cell r="M360">
            <v>14.2</v>
          </cell>
          <cell r="O360">
            <v>8.6</v>
          </cell>
          <cell r="P360">
            <v>10.45</v>
          </cell>
        </row>
        <row r="361">
          <cell r="A361">
            <v>36664</v>
          </cell>
          <cell r="B361">
            <v>10.15</v>
          </cell>
          <cell r="C361">
            <v>12.75</v>
          </cell>
          <cell r="E361">
            <v>11.55</v>
          </cell>
          <cell r="F361">
            <v>13.3</v>
          </cell>
          <cell r="J361">
            <v>36571</v>
          </cell>
          <cell r="K361">
            <v>12.45</v>
          </cell>
          <cell r="L361">
            <v>11.85</v>
          </cell>
          <cell r="M361">
            <v>14.1</v>
          </cell>
          <cell r="O361">
            <v>8.65</v>
          </cell>
          <cell r="P361">
            <v>10.3</v>
          </cell>
        </row>
        <row r="362">
          <cell r="A362">
            <v>36665</v>
          </cell>
          <cell r="B362">
            <v>9.9499999999999993</v>
          </cell>
          <cell r="C362">
            <v>13.25</v>
          </cell>
          <cell r="E362">
            <v>11.2</v>
          </cell>
          <cell r="F362">
            <v>13.1</v>
          </cell>
          <cell r="J362">
            <v>36572</v>
          </cell>
          <cell r="K362">
            <v>12.25</v>
          </cell>
          <cell r="L362">
            <v>11.95</v>
          </cell>
          <cell r="M362">
            <v>14</v>
          </cell>
          <cell r="O362">
            <v>8.6</v>
          </cell>
          <cell r="P362">
            <v>10.35</v>
          </cell>
        </row>
        <row r="363">
          <cell r="A363">
            <v>36668</v>
          </cell>
          <cell r="B363">
            <v>9.65</v>
          </cell>
          <cell r="C363">
            <v>13.2</v>
          </cell>
          <cell r="E363">
            <v>11.9</v>
          </cell>
          <cell r="F363">
            <v>13.7</v>
          </cell>
          <cell r="J363">
            <v>36573</v>
          </cell>
          <cell r="K363">
            <v>12.85</v>
          </cell>
          <cell r="L363">
            <v>11.95</v>
          </cell>
          <cell r="M363">
            <v>14.3</v>
          </cell>
          <cell r="O363">
            <v>8.5</v>
          </cell>
          <cell r="P363">
            <v>10.35</v>
          </cell>
        </row>
        <row r="364">
          <cell r="A364">
            <v>36669</v>
          </cell>
          <cell r="B364">
            <v>9.5</v>
          </cell>
          <cell r="C364">
            <v>13.15</v>
          </cell>
          <cell r="E364">
            <v>11.75</v>
          </cell>
          <cell r="F364">
            <v>13.9</v>
          </cell>
          <cell r="J364">
            <v>36574</v>
          </cell>
          <cell r="K364">
            <v>13.05</v>
          </cell>
          <cell r="L364">
            <v>11.75</v>
          </cell>
          <cell r="M364">
            <v>14.2</v>
          </cell>
          <cell r="O364">
            <v>8.35</v>
          </cell>
          <cell r="P364">
            <v>10.050000000000001</v>
          </cell>
        </row>
        <row r="365">
          <cell r="A365">
            <v>36670</v>
          </cell>
          <cell r="B365">
            <v>10.15</v>
          </cell>
          <cell r="C365">
            <v>13.1</v>
          </cell>
          <cell r="E365">
            <v>12</v>
          </cell>
          <cell r="F365">
            <v>13.9</v>
          </cell>
          <cell r="J365">
            <v>36577</v>
          </cell>
          <cell r="K365">
            <v>12.8</v>
          </cell>
          <cell r="L365">
            <v>11.75</v>
          </cell>
          <cell r="M365">
            <v>14.2</v>
          </cell>
          <cell r="O365">
            <v>8.3000000000000007</v>
          </cell>
          <cell r="P365">
            <v>9.85</v>
          </cell>
        </row>
        <row r="366">
          <cell r="A366">
            <v>36671</v>
          </cell>
          <cell r="B366">
            <v>10</v>
          </cell>
          <cell r="C366">
            <v>12.75</v>
          </cell>
          <cell r="E366">
            <v>12.05</v>
          </cell>
          <cell r="F366">
            <v>13.95</v>
          </cell>
          <cell r="J366">
            <v>36578</v>
          </cell>
          <cell r="K366">
            <v>12.85</v>
          </cell>
          <cell r="L366">
            <v>11.85</v>
          </cell>
          <cell r="M366">
            <v>14.55</v>
          </cell>
          <cell r="O366">
            <v>8.35</v>
          </cell>
          <cell r="P366">
            <v>9.9</v>
          </cell>
        </row>
        <row r="367">
          <cell r="A367">
            <v>36672</v>
          </cell>
          <cell r="B367">
            <v>10</v>
          </cell>
          <cell r="C367">
            <v>12.65</v>
          </cell>
          <cell r="E367">
            <v>12.3</v>
          </cell>
          <cell r="F367">
            <v>14</v>
          </cell>
          <cell r="J367">
            <v>36579</v>
          </cell>
          <cell r="K367">
            <v>12.899999999999999</v>
          </cell>
          <cell r="L367">
            <v>11.75</v>
          </cell>
          <cell r="M367">
            <v>14.6</v>
          </cell>
          <cell r="O367">
            <v>8.3000000000000007</v>
          </cell>
          <cell r="P367">
            <v>10</v>
          </cell>
        </row>
        <row r="368">
          <cell r="A368">
            <v>36675</v>
          </cell>
          <cell r="B368">
            <v>10</v>
          </cell>
          <cell r="C368">
            <v>12.65</v>
          </cell>
          <cell r="E368">
            <v>12.3</v>
          </cell>
          <cell r="F368">
            <v>14</v>
          </cell>
          <cell r="J368">
            <v>36580</v>
          </cell>
          <cell r="K368">
            <v>12.95</v>
          </cell>
          <cell r="L368">
            <v>11.65</v>
          </cell>
          <cell r="M368">
            <v>14.55</v>
          </cell>
          <cell r="O368">
            <v>8.25</v>
          </cell>
          <cell r="P368">
            <v>9.6999999999999993</v>
          </cell>
        </row>
        <row r="369">
          <cell r="A369">
            <v>36676</v>
          </cell>
          <cell r="B369">
            <v>9.8000000000000007</v>
          </cell>
          <cell r="C369">
            <v>12.8</v>
          </cell>
          <cell r="E369">
            <v>12.8</v>
          </cell>
          <cell r="F369">
            <v>14.65</v>
          </cell>
          <cell r="J369">
            <v>36581</v>
          </cell>
          <cell r="K369">
            <v>12.65</v>
          </cell>
          <cell r="L369">
            <v>11.75</v>
          </cell>
          <cell r="M369">
            <v>14.6</v>
          </cell>
          <cell r="O369">
            <v>8.1999999999999993</v>
          </cell>
          <cell r="P369">
            <v>9.4499999999999993</v>
          </cell>
        </row>
        <row r="370">
          <cell r="A370">
            <v>36677</v>
          </cell>
          <cell r="B370">
            <v>9.65</v>
          </cell>
          <cell r="C370">
            <v>12.8</v>
          </cell>
          <cell r="E370">
            <v>12.3</v>
          </cell>
          <cell r="F370">
            <v>14.15</v>
          </cell>
          <cell r="J370">
            <v>36585</v>
          </cell>
          <cell r="K370">
            <v>13.15</v>
          </cell>
          <cell r="L370">
            <v>13.65</v>
          </cell>
          <cell r="M370">
            <v>16.100000000000001</v>
          </cell>
          <cell r="O370">
            <v>8.75</v>
          </cell>
          <cell r="P370">
            <v>12.05</v>
          </cell>
        </row>
        <row r="371">
          <cell r="A371">
            <v>36678</v>
          </cell>
          <cell r="B371">
            <v>9.5500000000000007</v>
          </cell>
          <cell r="C371">
            <v>12.7</v>
          </cell>
          <cell r="E371">
            <v>12</v>
          </cell>
          <cell r="F371">
            <v>14</v>
          </cell>
          <cell r="J371">
            <v>36586</v>
          </cell>
          <cell r="K371">
            <v>13.4</v>
          </cell>
          <cell r="L371">
            <v>13.15</v>
          </cell>
          <cell r="M371">
            <v>16.149999999999999</v>
          </cell>
          <cell r="O371">
            <v>8.9</v>
          </cell>
          <cell r="P371">
            <v>11.35</v>
          </cell>
        </row>
        <row r="372">
          <cell r="J372">
            <v>36587</v>
          </cell>
          <cell r="K372">
            <v>14.3</v>
          </cell>
          <cell r="L372">
            <v>13.45</v>
          </cell>
          <cell r="M372">
            <v>17.100000000000001</v>
          </cell>
          <cell r="O372">
            <v>8.9</v>
          </cell>
          <cell r="P372">
            <v>11</v>
          </cell>
        </row>
        <row r="373">
          <cell r="J373">
            <v>36588</v>
          </cell>
          <cell r="K373">
            <v>13.8</v>
          </cell>
          <cell r="L373">
            <v>13.2</v>
          </cell>
          <cell r="M373">
            <v>16.600000000000001</v>
          </cell>
          <cell r="O373">
            <v>8.9</v>
          </cell>
          <cell r="P373">
            <v>10.9</v>
          </cell>
        </row>
        <row r="374">
          <cell r="J374">
            <v>36591</v>
          </cell>
          <cell r="K374">
            <v>13.5</v>
          </cell>
          <cell r="L374">
            <v>13.25</v>
          </cell>
          <cell r="M374">
            <v>16.55</v>
          </cell>
          <cell r="O374">
            <v>8.9499999999999993</v>
          </cell>
          <cell r="P374">
            <v>11.1</v>
          </cell>
        </row>
        <row r="375">
          <cell r="J375">
            <v>36592</v>
          </cell>
          <cell r="K375">
            <v>13.1</v>
          </cell>
          <cell r="L375">
            <v>13.25</v>
          </cell>
          <cell r="M375">
            <v>16.149999999999999</v>
          </cell>
          <cell r="O375">
            <v>8.9</v>
          </cell>
          <cell r="P375">
            <v>10.95</v>
          </cell>
        </row>
        <row r="376">
          <cell r="J376">
            <v>36593</v>
          </cell>
          <cell r="K376">
            <v>13.274999999999999</v>
          </cell>
          <cell r="L376">
            <v>13.175000000000001</v>
          </cell>
          <cell r="M376">
            <v>16.399999999999999</v>
          </cell>
          <cell r="O376">
            <v>8.8249999999999993</v>
          </cell>
          <cell r="P376">
            <v>10.925000000000001</v>
          </cell>
        </row>
        <row r="377">
          <cell r="J377">
            <v>36594</v>
          </cell>
          <cell r="K377">
            <v>13.45</v>
          </cell>
          <cell r="L377">
            <v>13.1</v>
          </cell>
          <cell r="M377">
            <v>16.649999999999999</v>
          </cell>
          <cell r="O377">
            <v>8.75</v>
          </cell>
          <cell r="P377">
            <v>10.9</v>
          </cell>
        </row>
        <row r="378">
          <cell r="J378">
            <v>36595</v>
          </cell>
          <cell r="K378">
            <v>13.15</v>
          </cell>
          <cell r="L378">
            <v>12.95</v>
          </cell>
          <cell r="M378">
            <v>16.3</v>
          </cell>
          <cell r="O378">
            <v>8.4499999999999993</v>
          </cell>
          <cell r="P378">
            <v>10.6</v>
          </cell>
        </row>
        <row r="379">
          <cell r="J379">
            <v>36598</v>
          </cell>
          <cell r="K379">
            <v>13.45</v>
          </cell>
          <cell r="L379">
            <v>12.8</v>
          </cell>
          <cell r="M379">
            <v>16.5</v>
          </cell>
          <cell r="O379">
            <v>8.4499999999999993</v>
          </cell>
          <cell r="P379">
            <v>10.65</v>
          </cell>
        </row>
        <row r="380">
          <cell r="J380">
            <v>36599</v>
          </cell>
          <cell r="K380">
            <v>14.1</v>
          </cell>
          <cell r="L380">
            <v>12.75</v>
          </cell>
          <cell r="M380">
            <v>17.100000000000001</v>
          </cell>
          <cell r="O380">
            <v>8.65</v>
          </cell>
          <cell r="P380">
            <v>10.6</v>
          </cell>
        </row>
        <row r="381">
          <cell r="J381">
            <v>36600</v>
          </cell>
          <cell r="K381">
            <v>13.95</v>
          </cell>
          <cell r="L381">
            <v>12.7</v>
          </cell>
          <cell r="M381">
            <v>16.899999999999999</v>
          </cell>
          <cell r="O381">
            <v>8.5500000000000007</v>
          </cell>
          <cell r="P381">
            <v>10.3</v>
          </cell>
        </row>
        <row r="382">
          <cell r="A382" t="str">
            <v xml:space="preserve"> famedate</v>
          </cell>
          <cell r="B382" t="str">
            <v xml:space="preserve"> RTR.UK.CCY.GBPUSD3MONTHSVOL.B</v>
          </cell>
          <cell r="C382" t="str">
            <v xml:space="preserve"> RTR.UK.CCY.USDJPY3MONTHSVOL.B</v>
          </cell>
          <cell r="D382" t="str">
            <v xml:space="preserve"> RTR.UK.CCY.EURJPY3MONTHSVOL.B</v>
          </cell>
          <cell r="E382" t="str">
            <v xml:space="preserve"> RTR.UK.CCY.EURGBP3MONTHSVOL.B</v>
          </cell>
          <cell r="F382" t="str">
            <v xml:space="preserve"> RTR.UK.CCY.EURUSD3MONTHSVOL.B</v>
          </cell>
          <cell r="J382">
            <v>36601</v>
          </cell>
          <cell r="K382">
            <v>14.15</v>
          </cell>
          <cell r="L382">
            <v>12.65</v>
          </cell>
          <cell r="M382">
            <v>16.899999999999999</v>
          </cell>
          <cell r="O382">
            <v>8.4</v>
          </cell>
          <cell r="P382">
            <v>10.35</v>
          </cell>
        </row>
        <row r="383">
          <cell r="A383">
            <v>36528</v>
          </cell>
          <cell r="B383">
            <v>8.5</v>
          </cell>
          <cell r="C383">
            <v>14.45</v>
          </cell>
          <cell r="D383">
            <v>15.1</v>
          </cell>
          <cell r="E383">
            <v>8.75</v>
          </cell>
          <cell r="F383">
            <v>11.55</v>
          </cell>
          <cell r="J383">
            <v>36602</v>
          </cell>
          <cell r="K383">
            <v>14.2</v>
          </cell>
          <cell r="L383">
            <v>12.45</v>
          </cell>
          <cell r="M383">
            <v>16.8</v>
          </cell>
          <cell r="O383">
            <v>8.1999999999999993</v>
          </cell>
          <cell r="P383">
            <v>9.85</v>
          </cell>
        </row>
        <row r="384">
          <cell r="A384">
            <v>36529</v>
          </cell>
          <cell r="B384">
            <v>8.75</v>
          </cell>
          <cell r="C384">
            <v>13.5</v>
          </cell>
          <cell r="D384">
            <v>14.95</v>
          </cell>
          <cell r="E384">
            <v>8.6999999999999993</v>
          </cell>
          <cell r="F384">
            <v>12.35</v>
          </cell>
          <cell r="J384">
            <v>36605</v>
          </cell>
          <cell r="K384">
            <v>14.15</v>
          </cell>
          <cell r="L384">
            <v>12.5</v>
          </cell>
          <cell r="M384">
            <v>16.8</v>
          </cell>
          <cell r="O384">
            <v>7.9</v>
          </cell>
          <cell r="P384">
            <v>10.1</v>
          </cell>
        </row>
        <row r="385">
          <cell r="A385">
            <v>36530</v>
          </cell>
          <cell r="B385">
            <v>8.6999999999999993</v>
          </cell>
          <cell r="C385">
            <v>12.7</v>
          </cell>
          <cell r="D385">
            <v>14.35</v>
          </cell>
          <cell r="E385">
            <v>8.9</v>
          </cell>
          <cell r="F385">
            <v>11.95</v>
          </cell>
          <cell r="J385">
            <v>36606</v>
          </cell>
          <cell r="K385">
            <v>13.85</v>
          </cell>
          <cell r="L385">
            <v>12.15</v>
          </cell>
          <cell r="M385">
            <v>16.55</v>
          </cell>
          <cell r="O385">
            <v>8</v>
          </cell>
          <cell r="P385">
            <v>9.9499999999999993</v>
          </cell>
        </row>
        <row r="386">
          <cell r="A386">
            <v>36531</v>
          </cell>
          <cell r="B386">
            <v>8.1</v>
          </cell>
          <cell r="C386">
            <v>12.8</v>
          </cell>
          <cell r="D386">
            <v>14.35</v>
          </cell>
          <cell r="E386">
            <v>8.75</v>
          </cell>
          <cell r="F386">
            <v>11.65</v>
          </cell>
          <cell r="J386">
            <v>36607</v>
          </cell>
          <cell r="K386">
            <v>13.65</v>
          </cell>
          <cell r="L386">
            <v>12.15</v>
          </cell>
          <cell r="M386">
            <v>16.425000000000001</v>
          </cell>
          <cell r="O386">
            <v>7.95</v>
          </cell>
          <cell r="P386">
            <v>9.9749999999999996</v>
          </cell>
        </row>
        <row r="387">
          <cell r="A387">
            <v>36532</v>
          </cell>
          <cell r="B387">
            <v>7.95</v>
          </cell>
          <cell r="C387">
            <v>12.9</v>
          </cell>
          <cell r="D387">
            <v>14.3</v>
          </cell>
          <cell r="E387">
            <v>8.4</v>
          </cell>
          <cell r="F387">
            <v>11.35</v>
          </cell>
          <cell r="J387">
            <v>36608</v>
          </cell>
          <cell r="K387">
            <v>13.55</v>
          </cell>
          <cell r="L387">
            <v>11.7</v>
          </cell>
          <cell r="M387">
            <v>16.3</v>
          </cell>
          <cell r="O387">
            <v>8</v>
          </cell>
          <cell r="P387">
            <v>10</v>
          </cell>
        </row>
        <row r="388">
          <cell r="A388">
            <v>36535</v>
          </cell>
          <cell r="B388">
            <v>7.9</v>
          </cell>
          <cell r="C388">
            <v>12.9</v>
          </cell>
          <cell r="D388">
            <v>14.4</v>
          </cell>
          <cell r="E388">
            <v>8.5</v>
          </cell>
          <cell r="F388">
            <v>11.15</v>
          </cell>
          <cell r="J388">
            <v>36609</v>
          </cell>
          <cell r="K388">
            <v>13.15</v>
          </cell>
          <cell r="L388">
            <v>11.75</v>
          </cell>
          <cell r="M388">
            <v>15.9</v>
          </cell>
          <cell r="O388">
            <v>8.0500000000000007</v>
          </cell>
          <cell r="P388">
            <v>9.9499999999999993</v>
          </cell>
        </row>
        <row r="389">
          <cell r="A389">
            <v>36536</v>
          </cell>
          <cell r="B389">
            <v>7.95</v>
          </cell>
          <cell r="C389">
            <v>12.8</v>
          </cell>
          <cell r="D389">
            <v>14.2</v>
          </cell>
          <cell r="E389">
            <v>8.5</v>
          </cell>
          <cell r="F389">
            <v>11.05</v>
          </cell>
          <cell r="J389">
            <v>36612</v>
          </cell>
          <cell r="K389">
            <v>13.2</v>
          </cell>
          <cell r="L389">
            <v>12.05</v>
          </cell>
          <cell r="M389">
            <v>15.85</v>
          </cell>
          <cell r="O389">
            <v>8.1999999999999993</v>
          </cell>
          <cell r="P389">
            <v>10</v>
          </cell>
        </row>
        <row r="390">
          <cell r="A390">
            <v>36537</v>
          </cell>
          <cell r="B390">
            <v>8</v>
          </cell>
          <cell r="C390">
            <v>12.3</v>
          </cell>
          <cell r="D390">
            <v>14</v>
          </cell>
          <cell r="E390">
            <v>8.5500000000000007</v>
          </cell>
          <cell r="F390">
            <v>11.05</v>
          </cell>
          <cell r="J390">
            <v>36613</v>
          </cell>
          <cell r="K390">
            <v>13.45</v>
          </cell>
          <cell r="L390">
            <v>11.8</v>
          </cell>
          <cell r="M390">
            <v>16.100000000000001</v>
          </cell>
          <cell r="O390">
            <v>8.15</v>
          </cell>
          <cell r="P390">
            <v>10</v>
          </cell>
        </row>
        <row r="391">
          <cell r="A391">
            <v>36538</v>
          </cell>
          <cell r="B391">
            <v>7.8</v>
          </cell>
          <cell r="C391">
            <v>12.7</v>
          </cell>
          <cell r="D391">
            <v>14.1</v>
          </cell>
          <cell r="E391">
            <v>8.5</v>
          </cell>
          <cell r="F391">
            <v>10.85</v>
          </cell>
          <cell r="J391">
            <v>36614</v>
          </cell>
          <cell r="K391">
            <v>14.05</v>
          </cell>
          <cell r="L391">
            <v>12.35</v>
          </cell>
          <cell r="M391">
            <v>17.2</v>
          </cell>
          <cell r="O391">
            <v>8.15</v>
          </cell>
          <cell r="P391">
            <v>10.45</v>
          </cell>
        </row>
        <row r="392">
          <cell r="A392">
            <v>36539</v>
          </cell>
          <cell r="B392">
            <v>7.7</v>
          </cell>
          <cell r="C392">
            <v>12.6</v>
          </cell>
          <cell r="D392">
            <v>14</v>
          </cell>
          <cell r="E392">
            <v>8.3000000000000007</v>
          </cell>
          <cell r="F392">
            <v>10.55</v>
          </cell>
          <cell r="J392">
            <v>36615</v>
          </cell>
          <cell r="K392">
            <v>14.5</v>
          </cell>
          <cell r="L392">
            <v>12.4</v>
          </cell>
          <cell r="M392">
            <v>17.399999999999999</v>
          </cell>
          <cell r="O392">
            <v>8.1999999999999993</v>
          </cell>
          <cell r="P392">
            <v>10.7</v>
          </cell>
        </row>
        <row r="393">
          <cell r="A393">
            <v>36542</v>
          </cell>
          <cell r="B393">
            <v>7.7</v>
          </cell>
          <cell r="C393">
            <v>12.8</v>
          </cell>
          <cell r="D393">
            <v>14.2</v>
          </cell>
          <cell r="E393">
            <v>8.6</v>
          </cell>
          <cell r="F393">
            <v>10.65</v>
          </cell>
          <cell r="J393">
            <v>36616</v>
          </cell>
          <cell r="K393">
            <v>14.5</v>
          </cell>
          <cell r="L393">
            <v>12.4</v>
          </cell>
          <cell r="M393">
            <v>17.399999999999999</v>
          </cell>
          <cell r="O393">
            <v>8.1999999999999993</v>
          </cell>
          <cell r="P393">
            <v>10.6</v>
          </cell>
        </row>
        <row r="394">
          <cell r="A394">
            <v>36543</v>
          </cell>
          <cell r="B394">
            <v>7.7</v>
          </cell>
          <cell r="C394">
            <v>12.7</v>
          </cell>
          <cell r="D394">
            <v>14.2</v>
          </cell>
          <cell r="E394">
            <v>8.5500000000000007</v>
          </cell>
          <cell r="F394">
            <v>10.85</v>
          </cell>
          <cell r="J394">
            <v>36619</v>
          </cell>
          <cell r="K394">
            <v>15.5</v>
          </cell>
          <cell r="L394">
            <v>12.45</v>
          </cell>
          <cell r="M394">
            <v>17.8</v>
          </cell>
          <cell r="O394">
            <v>8.25</v>
          </cell>
          <cell r="P394">
            <v>10.85</v>
          </cell>
        </row>
        <row r="395">
          <cell r="A395">
            <v>36544</v>
          </cell>
          <cell r="B395">
            <v>7.6</v>
          </cell>
          <cell r="C395">
            <v>12.7</v>
          </cell>
          <cell r="D395">
            <v>14</v>
          </cell>
          <cell r="E395">
            <v>8.5500000000000007</v>
          </cell>
          <cell r="F395">
            <v>10.85</v>
          </cell>
          <cell r="J395">
            <v>36620</v>
          </cell>
          <cell r="K395">
            <v>14.3</v>
          </cell>
          <cell r="L395">
            <v>12.4</v>
          </cell>
          <cell r="M395">
            <v>16.649999999999999</v>
          </cell>
          <cell r="O395">
            <v>8.1999999999999993</v>
          </cell>
          <cell r="P395">
            <v>10.9</v>
          </cell>
        </row>
        <row r="396">
          <cell r="A396">
            <v>36545</v>
          </cell>
          <cell r="B396">
            <v>7.5</v>
          </cell>
          <cell r="C396">
            <v>12.6</v>
          </cell>
          <cell r="D396">
            <v>13.8</v>
          </cell>
          <cell r="E396">
            <v>8.5500000000000007</v>
          </cell>
          <cell r="F396">
            <v>10.65</v>
          </cell>
          <cell r="J396">
            <v>36621</v>
          </cell>
          <cell r="K396">
            <v>14</v>
          </cell>
          <cell r="L396">
            <v>12.7</v>
          </cell>
          <cell r="M396">
            <v>16.399999999999999</v>
          </cell>
          <cell r="O396">
            <v>8.3000000000000007</v>
          </cell>
          <cell r="P396">
            <v>11</v>
          </cell>
        </row>
        <row r="397">
          <cell r="A397">
            <v>36546</v>
          </cell>
          <cell r="B397">
            <v>7.6</v>
          </cell>
          <cell r="C397">
            <v>12.6</v>
          </cell>
          <cell r="D397">
            <v>13.7</v>
          </cell>
          <cell r="E397">
            <v>8.5500000000000007</v>
          </cell>
          <cell r="F397">
            <v>10.75</v>
          </cell>
          <cell r="J397">
            <v>36622</v>
          </cell>
          <cell r="K397">
            <v>14.4</v>
          </cell>
          <cell r="L397">
            <v>12.6</v>
          </cell>
          <cell r="M397">
            <v>16.45</v>
          </cell>
          <cell r="O397">
            <v>8.1</v>
          </cell>
          <cell r="P397">
            <v>10.9</v>
          </cell>
        </row>
        <row r="398">
          <cell r="A398">
            <v>36549</v>
          </cell>
          <cell r="B398">
            <v>7.8</v>
          </cell>
          <cell r="C398">
            <v>11.7</v>
          </cell>
          <cell r="D398">
            <v>13.55</v>
          </cell>
          <cell r="E398">
            <v>8.9499999999999993</v>
          </cell>
          <cell r="F398">
            <v>10.85</v>
          </cell>
          <cell r="J398">
            <v>36623</v>
          </cell>
          <cell r="K398">
            <v>14.25</v>
          </cell>
          <cell r="L398">
            <v>12.55</v>
          </cell>
          <cell r="M398">
            <v>16.399999999999999</v>
          </cell>
          <cell r="O398">
            <v>8.0500000000000007</v>
          </cell>
          <cell r="P398">
            <v>10.8</v>
          </cell>
        </row>
        <row r="399">
          <cell r="A399">
            <v>36550</v>
          </cell>
          <cell r="B399">
            <v>7.75</v>
          </cell>
          <cell r="C399">
            <v>11.8</v>
          </cell>
          <cell r="D399">
            <v>13.6</v>
          </cell>
          <cell r="E399">
            <v>9.0500000000000007</v>
          </cell>
          <cell r="F399">
            <v>10.85</v>
          </cell>
          <cell r="J399">
            <v>36626</v>
          </cell>
          <cell r="K399">
            <v>13.55</v>
          </cell>
          <cell r="L399">
            <v>12.2</v>
          </cell>
          <cell r="M399">
            <v>16.05</v>
          </cell>
          <cell r="O399">
            <v>7.85</v>
          </cell>
          <cell r="P399">
            <v>10.6</v>
          </cell>
        </row>
        <row r="400">
          <cell r="A400">
            <v>36551</v>
          </cell>
          <cell r="B400">
            <v>7.65</v>
          </cell>
          <cell r="C400">
            <v>11.65</v>
          </cell>
          <cell r="D400">
            <v>13.6</v>
          </cell>
          <cell r="E400">
            <v>8.6999999999999993</v>
          </cell>
          <cell r="F400">
            <v>10.65</v>
          </cell>
          <cell r="J400">
            <v>36627</v>
          </cell>
          <cell r="K400">
            <v>13.35</v>
          </cell>
          <cell r="L400">
            <v>12.25</v>
          </cell>
          <cell r="M400">
            <v>16</v>
          </cell>
          <cell r="O400">
            <v>7.8</v>
          </cell>
          <cell r="P400">
            <v>10.7</v>
          </cell>
        </row>
        <row r="401">
          <cell r="A401">
            <v>36552</v>
          </cell>
          <cell r="B401">
            <v>7.6</v>
          </cell>
          <cell r="C401">
            <v>11.45</v>
          </cell>
          <cell r="D401">
            <v>13.5</v>
          </cell>
          <cell r="E401">
            <v>8.65</v>
          </cell>
          <cell r="F401">
            <v>10.65</v>
          </cell>
          <cell r="J401">
            <v>36628</v>
          </cell>
          <cell r="K401">
            <v>14</v>
          </cell>
          <cell r="L401">
            <v>12.25</v>
          </cell>
          <cell r="M401">
            <v>16.399999999999999</v>
          </cell>
          <cell r="O401">
            <v>7.7</v>
          </cell>
          <cell r="P401">
            <v>10.8</v>
          </cell>
        </row>
        <row r="402">
          <cell r="A402">
            <v>36553</v>
          </cell>
          <cell r="B402">
            <v>7.7</v>
          </cell>
          <cell r="C402">
            <v>11.75</v>
          </cell>
          <cell r="D402">
            <v>13.9</v>
          </cell>
          <cell r="E402">
            <v>8.9499999999999993</v>
          </cell>
          <cell r="F402">
            <v>10.85</v>
          </cell>
          <cell r="J402">
            <v>36629</v>
          </cell>
          <cell r="K402">
            <v>13.85</v>
          </cell>
          <cell r="L402">
            <v>12.4</v>
          </cell>
          <cell r="M402">
            <v>16.3</v>
          </cell>
          <cell r="O402">
            <v>7.7</v>
          </cell>
          <cell r="P402">
            <v>10.9</v>
          </cell>
        </row>
        <row r="403">
          <cell r="A403">
            <v>36556</v>
          </cell>
          <cell r="B403">
            <v>7.85</v>
          </cell>
          <cell r="C403">
            <v>12.1</v>
          </cell>
          <cell r="D403">
            <v>13.9</v>
          </cell>
          <cell r="E403">
            <v>9.15</v>
          </cell>
          <cell r="F403">
            <v>11.35</v>
          </cell>
          <cell r="J403">
            <v>36630</v>
          </cell>
          <cell r="K403">
            <v>13.9</v>
          </cell>
          <cell r="L403">
            <v>12.3</v>
          </cell>
          <cell r="M403">
            <v>16.45</v>
          </cell>
          <cell r="O403">
            <v>7.5</v>
          </cell>
          <cell r="P403">
            <v>10.6</v>
          </cell>
        </row>
        <row r="404">
          <cell r="A404">
            <v>36557</v>
          </cell>
          <cell r="B404">
            <v>8.3000000000000007</v>
          </cell>
          <cell r="C404">
            <v>12.35</v>
          </cell>
          <cell r="D404">
            <v>14</v>
          </cell>
          <cell r="E404">
            <v>9.4</v>
          </cell>
          <cell r="F404">
            <v>12.15</v>
          </cell>
          <cell r="J404">
            <v>36633</v>
          </cell>
          <cell r="K404">
            <v>15.55</v>
          </cell>
          <cell r="L404">
            <v>12.75</v>
          </cell>
          <cell r="M404">
            <v>17.75</v>
          </cell>
          <cell r="O404">
            <v>7.65</v>
          </cell>
          <cell r="P404">
            <v>11.1</v>
          </cell>
        </row>
        <row r="405">
          <cell r="A405">
            <v>36558</v>
          </cell>
          <cell r="B405">
            <v>8.1999999999999993</v>
          </cell>
          <cell r="C405">
            <v>12.75</v>
          </cell>
          <cell r="D405">
            <v>14.1</v>
          </cell>
          <cell r="E405">
            <v>9.4</v>
          </cell>
          <cell r="F405">
            <v>12.05</v>
          </cell>
          <cell r="J405">
            <v>36634</v>
          </cell>
          <cell r="K405">
            <v>14.5</v>
          </cell>
          <cell r="L405">
            <v>12.8</v>
          </cell>
          <cell r="M405">
            <v>17.100000000000001</v>
          </cell>
          <cell r="O405">
            <v>7.7</v>
          </cell>
          <cell r="P405">
            <v>10.9</v>
          </cell>
        </row>
        <row r="406">
          <cell r="A406">
            <v>36559</v>
          </cell>
          <cell r="B406">
            <v>8.4</v>
          </cell>
          <cell r="C406">
            <v>12.65</v>
          </cell>
          <cell r="D406">
            <v>14.2</v>
          </cell>
          <cell r="E406">
            <v>9.5500000000000007</v>
          </cell>
          <cell r="F406">
            <v>12.05</v>
          </cell>
          <cell r="J406">
            <v>36635</v>
          </cell>
          <cell r="K406">
            <v>13.8</v>
          </cell>
          <cell r="L406">
            <v>12.55</v>
          </cell>
          <cell r="M406">
            <v>16.649999999999999</v>
          </cell>
          <cell r="O406">
            <v>7.45</v>
          </cell>
          <cell r="P406">
            <v>10.8</v>
          </cell>
        </row>
        <row r="407">
          <cell r="A407">
            <v>36560</v>
          </cell>
          <cell r="B407">
            <v>8.8000000000000007</v>
          </cell>
          <cell r="C407">
            <v>12.65</v>
          </cell>
          <cell r="D407">
            <v>14</v>
          </cell>
          <cell r="E407">
            <v>10.9</v>
          </cell>
          <cell r="F407">
            <v>12.25</v>
          </cell>
          <cell r="J407">
            <v>36636</v>
          </cell>
          <cell r="K407">
            <v>13.5</v>
          </cell>
          <cell r="L407">
            <v>12.65</v>
          </cell>
          <cell r="M407">
            <v>16.45</v>
          </cell>
          <cell r="O407">
            <v>7.25</v>
          </cell>
          <cell r="P407">
            <v>11</v>
          </cell>
        </row>
        <row r="408">
          <cell r="A408">
            <v>36563</v>
          </cell>
          <cell r="B408">
            <v>8.6</v>
          </cell>
          <cell r="C408">
            <v>12.65</v>
          </cell>
          <cell r="D408">
            <v>13.95</v>
          </cell>
          <cell r="E408">
            <v>10.45</v>
          </cell>
          <cell r="F408">
            <v>11.95</v>
          </cell>
          <cell r="J408">
            <v>36637</v>
          </cell>
          <cell r="K408">
            <v>13.6</v>
          </cell>
          <cell r="L408">
            <v>12.65</v>
          </cell>
          <cell r="M408">
            <v>16.350000000000001</v>
          </cell>
          <cell r="O408">
            <v>7.25</v>
          </cell>
          <cell r="P408">
            <v>11.1</v>
          </cell>
        </row>
        <row r="409">
          <cell r="A409">
            <v>36564</v>
          </cell>
          <cell r="B409">
            <v>8.4</v>
          </cell>
          <cell r="C409">
            <v>12.75</v>
          </cell>
          <cell r="D409">
            <v>14.1</v>
          </cell>
          <cell r="E409">
            <v>10.1</v>
          </cell>
          <cell r="F409">
            <v>11.95</v>
          </cell>
          <cell r="J409">
            <v>36640</v>
          </cell>
          <cell r="K409">
            <v>13.6</v>
          </cell>
          <cell r="L409">
            <v>12.65</v>
          </cell>
          <cell r="M409">
            <v>16.350000000000001</v>
          </cell>
          <cell r="O409">
            <v>7.25</v>
          </cell>
          <cell r="P409">
            <v>11.1</v>
          </cell>
        </row>
        <row r="410">
          <cell r="A410">
            <v>36565</v>
          </cell>
          <cell r="B410">
            <v>8.5500000000000007</v>
          </cell>
          <cell r="C410">
            <v>12.95</v>
          </cell>
          <cell r="D410">
            <v>14.35</v>
          </cell>
          <cell r="E410">
            <v>10.25</v>
          </cell>
          <cell r="F410">
            <v>12.15</v>
          </cell>
          <cell r="J410">
            <v>36641</v>
          </cell>
          <cell r="K410">
            <v>13.8</v>
          </cell>
          <cell r="L410">
            <v>13</v>
          </cell>
          <cell r="M410">
            <v>16.5</v>
          </cell>
          <cell r="O410">
            <v>7.25</v>
          </cell>
          <cell r="P410">
            <v>11.1</v>
          </cell>
        </row>
        <row r="411">
          <cell r="A411">
            <v>36566</v>
          </cell>
          <cell r="B411">
            <v>8.65</v>
          </cell>
          <cell r="C411">
            <v>12.75</v>
          </cell>
          <cell r="D411">
            <v>14.2</v>
          </cell>
          <cell r="E411">
            <v>10.3</v>
          </cell>
          <cell r="F411">
            <v>12.05</v>
          </cell>
          <cell r="J411">
            <v>36642</v>
          </cell>
          <cell r="K411">
            <v>13.6</v>
          </cell>
          <cell r="L411">
            <v>13.45</v>
          </cell>
          <cell r="M411">
            <v>17</v>
          </cell>
          <cell r="O411">
            <v>7.4</v>
          </cell>
          <cell r="P411">
            <v>11.7</v>
          </cell>
        </row>
        <row r="412">
          <cell r="A412">
            <v>36567</v>
          </cell>
          <cell r="B412">
            <v>8.4</v>
          </cell>
          <cell r="C412">
            <v>12.75</v>
          </cell>
          <cell r="D412">
            <v>14.1</v>
          </cell>
          <cell r="E412">
            <v>9.9</v>
          </cell>
          <cell r="F412">
            <v>11.45</v>
          </cell>
          <cell r="J412">
            <v>36643</v>
          </cell>
          <cell r="K412">
            <v>13.35</v>
          </cell>
          <cell r="L412">
            <v>13.35</v>
          </cell>
          <cell r="M412">
            <v>16.8</v>
          </cell>
          <cell r="O412">
            <v>7.4</v>
          </cell>
          <cell r="P412">
            <v>11.75</v>
          </cell>
        </row>
        <row r="413">
          <cell r="A413">
            <v>36570</v>
          </cell>
          <cell r="B413">
            <v>8.6</v>
          </cell>
          <cell r="C413">
            <v>12.55</v>
          </cell>
          <cell r="D413">
            <v>14.2</v>
          </cell>
          <cell r="E413">
            <v>10.45</v>
          </cell>
          <cell r="F413">
            <v>11.95</v>
          </cell>
          <cell r="J413">
            <v>36644</v>
          </cell>
          <cell r="K413">
            <v>13.15</v>
          </cell>
          <cell r="L413">
            <v>13.8</v>
          </cell>
          <cell r="M413">
            <v>17.100000000000001</v>
          </cell>
          <cell r="O413">
            <v>8.0500000000000007</v>
          </cell>
          <cell r="P413">
            <v>12.5</v>
          </cell>
        </row>
        <row r="414">
          <cell r="A414">
            <v>36571</v>
          </cell>
          <cell r="B414">
            <v>8.65</v>
          </cell>
          <cell r="C414">
            <v>12.45</v>
          </cell>
          <cell r="D414">
            <v>14.1</v>
          </cell>
          <cell r="E414">
            <v>10.3</v>
          </cell>
          <cell r="F414">
            <v>11.85</v>
          </cell>
          <cell r="J414">
            <v>36647</v>
          </cell>
          <cell r="K414">
            <v>13.25</v>
          </cell>
          <cell r="L414">
            <v>13.35</v>
          </cell>
          <cell r="M414">
            <v>16.8</v>
          </cell>
          <cell r="O414">
            <v>8.15</v>
          </cell>
          <cell r="P414">
            <v>12.4</v>
          </cell>
        </row>
        <row r="415">
          <cell r="A415">
            <v>36572</v>
          </cell>
          <cell r="B415">
            <v>8.6</v>
          </cell>
          <cell r="C415">
            <v>12.25</v>
          </cell>
          <cell r="D415">
            <v>14</v>
          </cell>
          <cell r="E415">
            <v>10.35</v>
          </cell>
          <cell r="F415">
            <v>11.95</v>
          </cell>
          <cell r="J415">
            <v>36648</v>
          </cell>
          <cell r="K415">
            <v>12.45</v>
          </cell>
          <cell r="L415">
            <v>13.4</v>
          </cell>
          <cell r="M415">
            <v>16.399999999999999</v>
          </cell>
          <cell r="O415">
            <v>8.3000000000000007</v>
          </cell>
          <cell r="P415">
            <v>12.25</v>
          </cell>
        </row>
        <row r="416">
          <cell r="A416">
            <v>36573</v>
          </cell>
          <cell r="B416">
            <v>8.5</v>
          </cell>
          <cell r="C416">
            <v>12.85</v>
          </cell>
          <cell r="D416">
            <v>14.3</v>
          </cell>
          <cell r="E416">
            <v>10.35</v>
          </cell>
          <cell r="F416">
            <v>11.95</v>
          </cell>
          <cell r="J416">
            <v>36649</v>
          </cell>
          <cell r="K416">
            <v>12.45</v>
          </cell>
          <cell r="L416">
            <v>13.75</v>
          </cell>
          <cell r="M416">
            <v>16.8</v>
          </cell>
          <cell r="O416">
            <v>8.3000000000000007</v>
          </cell>
          <cell r="P416">
            <v>12.9</v>
          </cell>
        </row>
        <row r="417">
          <cell r="A417">
            <v>36574</v>
          </cell>
          <cell r="B417">
            <v>8.35</v>
          </cell>
          <cell r="C417">
            <v>13.05</v>
          </cell>
          <cell r="D417">
            <v>14.2</v>
          </cell>
          <cell r="E417">
            <v>10.050000000000001</v>
          </cell>
          <cell r="F417">
            <v>11.75</v>
          </cell>
          <cell r="J417">
            <v>36650</v>
          </cell>
          <cell r="K417">
            <v>12.7</v>
          </cell>
          <cell r="L417">
            <v>14.2</v>
          </cell>
          <cell r="M417">
            <v>17</v>
          </cell>
          <cell r="O417">
            <v>8.6</v>
          </cell>
          <cell r="P417">
            <v>13.35</v>
          </cell>
        </row>
        <row r="418">
          <cell r="A418">
            <v>36577</v>
          </cell>
          <cell r="B418">
            <v>8.3000000000000007</v>
          </cell>
          <cell r="C418">
            <v>12.8</v>
          </cell>
          <cell r="D418">
            <v>14.2</v>
          </cell>
          <cell r="E418">
            <v>9.85</v>
          </cell>
          <cell r="F418">
            <v>11.75</v>
          </cell>
          <cell r="J418">
            <v>36651</v>
          </cell>
          <cell r="K418">
            <v>13.05</v>
          </cell>
          <cell r="L418">
            <v>14.3</v>
          </cell>
          <cell r="M418">
            <v>17.100000000000001</v>
          </cell>
          <cell r="O418">
            <v>9.3000000000000007</v>
          </cell>
          <cell r="P418">
            <v>13.35</v>
          </cell>
        </row>
        <row r="419">
          <cell r="A419">
            <v>36578</v>
          </cell>
          <cell r="B419">
            <v>8.35</v>
          </cell>
          <cell r="C419">
            <v>12.85</v>
          </cell>
          <cell r="D419">
            <v>14.55</v>
          </cell>
          <cell r="E419">
            <v>9.9</v>
          </cell>
          <cell r="F419">
            <v>11.85</v>
          </cell>
          <cell r="J419">
            <v>36654</v>
          </cell>
          <cell r="K419">
            <v>13</v>
          </cell>
          <cell r="L419">
            <v>14.3</v>
          </cell>
          <cell r="M419">
            <v>17.3</v>
          </cell>
          <cell r="O419">
            <v>9.1</v>
          </cell>
          <cell r="P419">
            <v>13.25</v>
          </cell>
        </row>
        <row r="420">
          <cell r="A420">
            <v>36579</v>
          </cell>
          <cell r="B420">
            <v>0</v>
          </cell>
          <cell r="C420">
            <v>0</v>
          </cell>
          <cell r="D420">
            <v>14.6</v>
          </cell>
          <cell r="E420">
            <v>10</v>
          </cell>
          <cell r="F420">
            <v>0</v>
          </cell>
          <cell r="J420">
            <v>36655</v>
          </cell>
          <cell r="K420">
            <v>12.95</v>
          </cell>
          <cell r="L420">
            <v>13.7</v>
          </cell>
          <cell r="M420">
            <v>16.899999999999999</v>
          </cell>
          <cell r="O420">
            <v>8.9</v>
          </cell>
          <cell r="P420">
            <v>12.6</v>
          </cell>
        </row>
        <row r="421">
          <cell r="A421">
            <v>36580</v>
          </cell>
          <cell r="B421">
            <v>8.25</v>
          </cell>
          <cell r="C421">
            <v>12.95</v>
          </cell>
          <cell r="D421">
            <v>14.55</v>
          </cell>
          <cell r="E421">
            <v>9.6999999999999993</v>
          </cell>
          <cell r="F421">
            <v>11.65</v>
          </cell>
          <cell r="J421">
            <v>36656</v>
          </cell>
          <cell r="K421">
            <v>12.95</v>
          </cell>
          <cell r="L421">
            <v>13.95</v>
          </cell>
          <cell r="M421">
            <v>16.8</v>
          </cell>
          <cell r="O421">
            <v>9.1</v>
          </cell>
          <cell r="P421">
            <v>13</v>
          </cell>
        </row>
        <row r="422">
          <cell r="A422">
            <v>36581</v>
          </cell>
          <cell r="B422">
            <v>8.1999999999999993</v>
          </cell>
          <cell r="C422">
            <v>12.65</v>
          </cell>
          <cell r="D422">
            <v>14.6</v>
          </cell>
          <cell r="E422">
            <v>9.4499999999999993</v>
          </cell>
          <cell r="F422">
            <v>11.75</v>
          </cell>
          <cell r="J422">
            <v>36657</v>
          </cell>
          <cell r="K422">
            <v>13.2</v>
          </cell>
          <cell r="L422">
            <v>13.8</v>
          </cell>
          <cell r="M422">
            <v>16.8</v>
          </cell>
          <cell r="O422">
            <v>9.85</v>
          </cell>
          <cell r="P422">
            <v>13.4</v>
          </cell>
        </row>
        <row r="423">
          <cell r="A423">
            <v>36584</v>
          </cell>
          <cell r="B423">
            <v>0</v>
          </cell>
          <cell r="C423">
            <v>0</v>
          </cell>
          <cell r="D423">
            <v>0</v>
          </cell>
          <cell r="E423">
            <v>0</v>
          </cell>
          <cell r="F423">
            <v>0</v>
          </cell>
          <cell r="J423">
            <v>36658</v>
          </cell>
          <cell r="K423">
            <v>13.25</v>
          </cell>
          <cell r="L423">
            <v>13.65</v>
          </cell>
          <cell r="M423">
            <v>17.2</v>
          </cell>
          <cell r="O423">
            <v>9.85</v>
          </cell>
          <cell r="P423">
            <v>13.2</v>
          </cell>
        </row>
        <row r="424">
          <cell r="A424">
            <v>36585</v>
          </cell>
          <cell r="B424">
            <v>8.75</v>
          </cell>
          <cell r="C424">
            <v>13.15</v>
          </cell>
          <cell r="D424">
            <v>16.100000000000001</v>
          </cell>
          <cell r="E424">
            <v>12.05</v>
          </cell>
          <cell r="F424">
            <v>13.65</v>
          </cell>
          <cell r="J424">
            <v>36661</v>
          </cell>
          <cell r="K424">
            <v>12.9</v>
          </cell>
          <cell r="L424">
            <v>13.9</v>
          </cell>
          <cell r="M424">
            <v>16.7</v>
          </cell>
          <cell r="O424">
            <v>9.85</v>
          </cell>
          <cell r="P424">
            <v>13.4</v>
          </cell>
        </row>
        <row r="425">
          <cell r="A425">
            <v>36586</v>
          </cell>
          <cell r="B425">
            <v>8.9</v>
          </cell>
          <cell r="C425">
            <v>13.4</v>
          </cell>
          <cell r="D425">
            <v>16.149999999999999</v>
          </cell>
          <cell r="E425">
            <v>11.35</v>
          </cell>
          <cell r="F425">
            <v>13.15</v>
          </cell>
          <cell r="J425">
            <v>36662</v>
          </cell>
          <cell r="K425">
            <v>12.85</v>
          </cell>
          <cell r="L425">
            <v>13.75</v>
          </cell>
          <cell r="M425">
            <v>16.7</v>
          </cell>
          <cell r="O425">
            <v>10.1</v>
          </cell>
          <cell r="P425">
            <v>13.2</v>
          </cell>
        </row>
        <row r="426">
          <cell r="A426">
            <v>36587</v>
          </cell>
          <cell r="B426">
            <v>8.9</v>
          </cell>
          <cell r="C426">
            <v>14.3</v>
          </cell>
          <cell r="D426">
            <v>17.100000000000001</v>
          </cell>
          <cell r="E426">
            <v>11</v>
          </cell>
          <cell r="F426">
            <v>13.45</v>
          </cell>
          <cell r="J426">
            <v>36663</v>
          </cell>
          <cell r="K426">
            <v>12.75</v>
          </cell>
          <cell r="L426">
            <v>13.6</v>
          </cell>
          <cell r="M426">
            <v>16.899999999999999</v>
          </cell>
          <cell r="O426">
            <v>10.25</v>
          </cell>
          <cell r="P426">
            <v>12.4</v>
          </cell>
        </row>
        <row r="427">
          <cell r="A427">
            <v>36588</v>
          </cell>
          <cell r="B427">
            <v>8.9</v>
          </cell>
          <cell r="C427">
            <v>13.8</v>
          </cell>
          <cell r="D427">
            <v>16.600000000000001</v>
          </cell>
          <cell r="E427">
            <v>10.9</v>
          </cell>
          <cell r="F427">
            <v>13.2</v>
          </cell>
          <cell r="J427">
            <v>36664</v>
          </cell>
          <cell r="K427">
            <v>12.75</v>
          </cell>
          <cell r="L427">
            <v>13.3</v>
          </cell>
          <cell r="M427">
            <v>16.8</v>
          </cell>
          <cell r="O427">
            <v>10.15</v>
          </cell>
          <cell r="P427">
            <v>11.55</v>
          </cell>
        </row>
        <row r="428">
          <cell r="A428">
            <v>36591</v>
          </cell>
          <cell r="B428">
            <v>8.9499999999999993</v>
          </cell>
          <cell r="C428">
            <v>13.5</v>
          </cell>
          <cell r="D428">
            <v>16.55</v>
          </cell>
          <cell r="E428">
            <v>11.1</v>
          </cell>
          <cell r="F428">
            <v>13.25</v>
          </cell>
          <cell r="J428">
            <v>36665</v>
          </cell>
          <cell r="K428">
            <v>13.25</v>
          </cell>
          <cell r="L428">
            <v>13.1</v>
          </cell>
          <cell r="M428">
            <v>17</v>
          </cell>
          <cell r="O428">
            <v>9.9499999999999993</v>
          </cell>
          <cell r="P428">
            <v>11.2</v>
          </cell>
        </row>
        <row r="429">
          <cell r="A429">
            <v>36592</v>
          </cell>
          <cell r="B429">
            <v>8.9</v>
          </cell>
          <cell r="C429">
            <v>13.1</v>
          </cell>
          <cell r="D429">
            <v>16.149999999999999</v>
          </cell>
          <cell r="E429">
            <v>10.95</v>
          </cell>
          <cell r="F429">
            <v>13.25</v>
          </cell>
          <cell r="J429">
            <v>36668</v>
          </cell>
          <cell r="K429">
            <v>13.2</v>
          </cell>
          <cell r="L429">
            <v>13.7</v>
          </cell>
          <cell r="M429">
            <v>17.100000000000001</v>
          </cell>
          <cell r="O429">
            <v>9.65</v>
          </cell>
          <cell r="P429">
            <v>11.9</v>
          </cell>
        </row>
        <row r="430">
          <cell r="A430">
            <v>36593</v>
          </cell>
          <cell r="B430">
            <v>8.8000000000000007</v>
          </cell>
          <cell r="C430">
            <v>13.3</v>
          </cell>
          <cell r="D430">
            <v>16.649999999999999</v>
          </cell>
          <cell r="E430">
            <v>11.1</v>
          </cell>
          <cell r="F430">
            <v>13.15</v>
          </cell>
          <cell r="J430">
            <v>36669</v>
          </cell>
          <cell r="K430">
            <v>13.15</v>
          </cell>
          <cell r="L430">
            <v>13.9</v>
          </cell>
          <cell r="M430">
            <v>16.8</v>
          </cell>
          <cell r="O430">
            <v>9.5</v>
          </cell>
          <cell r="P430">
            <v>11.75</v>
          </cell>
        </row>
        <row r="431">
          <cell r="A431">
            <v>36594</v>
          </cell>
          <cell r="B431">
            <v>8.75</v>
          </cell>
          <cell r="C431">
            <v>13.45</v>
          </cell>
          <cell r="D431">
            <v>16.649999999999999</v>
          </cell>
          <cell r="E431">
            <v>10.9</v>
          </cell>
          <cell r="F431">
            <v>13.1</v>
          </cell>
          <cell r="J431">
            <v>36670</v>
          </cell>
          <cell r="K431">
            <v>13.1</v>
          </cell>
          <cell r="L431">
            <v>13.9</v>
          </cell>
          <cell r="M431">
            <v>16.899999999999999</v>
          </cell>
          <cell r="O431">
            <v>10.15</v>
          </cell>
          <cell r="P431">
            <v>12</v>
          </cell>
        </row>
        <row r="432">
          <cell r="A432">
            <v>36595</v>
          </cell>
          <cell r="B432">
            <v>8.4499999999999993</v>
          </cell>
          <cell r="C432">
            <v>13.15</v>
          </cell>
          <cell r="D432">
            <v>16.3</v>
          </cell>
          <cell r="E432">
            <v>10.6</v>
          </cell>
          <cell r="J432">
            <v>36671</v>
          </cell>
          <cell r="K432">
            <v>12.75</v>
          </cell>
          <cell r="L432">
            <v>13.95</v>
          </cell>
          <cell r="M432">
            <v>16.5</v>
          </cell>
          <cell r="O432">
            <v>10</v>
          </cell>
          <cell r="P432">
            <v>12.05</v>
          </cell>
        </row>
        <row r="433">
          <cell r="A433">
            <v>36598</v>
          </cell>
          <cell r="B433">
            <v>8.4499999999999993</v>
          </cell>
          <cell r="C433">
            <v>13.45</v>
          </cell>
          <cell r="D433">
            <v>16.5</v>
          </cell>
          <cell r="E433">
            <v>10.65</v>
          </cell>
          <cell r="F433">
            <v>12.8</v>
          </cell>
          <cell r="J433">
            <v>36672</v>
          </cell>
          <cell r="K433">
            <v>12.65</v>
          </cell>
          <cell r="L433">
            <v>14</v>
          </cell>
          <cell r="M433">
            <v>16.5</v>
          </cell>
          <cell r="O433">
            <v>10</v>
          </cell>
          <cell r="P433">
            <v>12.3</v>
          </cell>
        </row>
        <row r="434">
          <cell r="A434">
            <v>36599</v>
          </cell>
          <cell r="B434">
            <v>8.65</v>
          </cell>
          <cell r="C434">
            <v>14.1</v>
          </cell>
          <cell r="D434">
            <v>17.100000000000001</v>
          </cell>
          <cell r="E434">
            <v>10.6</v>
          </cell>
          <cell r="F434">
            <v>12.75</v>
          </cell>
          <cell r="J434">
            <v>36675</v>
          </cell>
          <cell r="K434">
            <v>12.65</v>
          </cell>
          <cell r="L434">
            <v>14</v>
          </cell>
          <cell r="M434">
            <v>16.5</v>
          </cell>
          <cell r="O434">
            <v>10</v>
          </cell>
          <cell r="P434">
            <v>12.3</v>
          </cell>
        </row>
        <row r="435">
          <cell r="A435">
            <v>36600</v>
          </cell>
          <cell r="B435">
            <v>8.5500000000000007</v>
          </cell>
          <cell r="C435">
            <v>13.95</v>
          </cell>
          <cell r="D435">
            <v>16.899999999999999</v>
          </cell>
          <cell r="E435">
            <v>10.3</v>
          </cell>
          <cell r="F435">
            <v>12.7</v>
          </cell>
          <cell r="J435">
            <v>36676</v>
          </cell>
          <cell r="K435">
            <v>12.8</v>
          </cell>
          <cell r="L435">
            <v>14.65</v>
          </cell>
          <cell r="M435">
            <v>16.5</v>
          </cell>
          <cell r="O435">
            <v>9.8000000000000007</v>
          </cell>
          <cell r="P435">
            <v>12.8</v>
          </cell>
        </row>
        <row r="436">
          <cell r="A436">
            <v>36601</v>
          </cell>
          <cell r="B436">
            <v>8.4</v>
          </cell>
          <cell r="C436">
            <v>14.15</v>
          </cell>
          <cell r="D436">
            <v>16.899999999999999</v>
          </cell>
          <cell r="E436">
            <v>10.35</v>
          </cell>
          <cell r="F436">
            <v>12.65</v>
          </cell>
          <cell r="J436">
            <v>36677</v>
          </cell>
          <cell r="K436">
            <v>12.8</v>
          </cell>
          <cell r="L436">
            <v>14.15</v>
          </cell>
          <cell r="M436">
            <v>16.399999999999999</v>
          </cell>
          <cell r="O436">
            <v>9.65</v>
          </cell>
          <cell r="P436">
            <v>12.3</v>
          </cell>
        </row>
        <row r="437">
          <cell r="A437">
            <v>36602</v>
          </cell>
          <cell r="B437">
            <v>8.1999999999999993</v>
          </cell>
          <cell r="C437">
            <v>14.2</v>
          </cell>
          <cell r="D437">
            <v>16.8</v>
          </cell>
          <cell r="E437">
            <v>9.85</v>
          </cell>
          <cell r="F437">
            <v>12.45</v>
          </cell>
          <cell r="J437">
            <v>36678</v>
          </cell>
          <cell r="K437">
            <v>12.7</v>
          </cell>
          <cell r="L437">
            <v>14</v>
          </cell>
          <cell r="M437">
            <v>16</v>
          </cell>
          <cell r="O437">
            <v>9.5500000000000007</v>
          </cell>
          <cell r="P437">
            <v>12</v>
          </cell>
        </row>
        <row r="438">
          <cell r="A438">
            <v>36605</v>
          </cell>
          <cell r="B438">
            <v>7.9</v>
          </cell>
          <cell r="C438">
            <v>14.15</v>
          </cell>
          <cell r="D438">
            <v>16.8</v>
          </cell>
          <cell r="E438">
            <v>10.1</v>
          </cell>
          <cell r="F438">
            <v>12.5</v>
          </cell>
        </row>
        <row r="439">
          <cell r="A439">
            <v>36606</v>
          </cell>
          <cell r="B439">
            <v>8</v>
          </cell>
          <cell r="C439">
            <v>13.85</v>
          </cell>
          <cell r="D439">
            <v>16.55</v>
          </cell>
          <cell r="E439">
            <v>9.9499999999999993</v>
          </cell>
          <cell r="F439">
            <v>12.15</v>
          </cell>
        </row>
        <row r="440">
          <cell r="A440">
            <v>36607</v>
          </cell>
          <cell r="B440">
            <v>7.95</v>
          </cell>
          <cell r="C440">
            <v>13.65</v>
          </cell>
          <cell r="D440">
            <v>0</v>
          </cell>
          <cell r="E440">
            <v>0</v>
          </cell>
          <cell r="F440">
            <v>12.15</v>
          </cell>
        </row>
        <row r="441">
          <cell r="A441">
            <v>36608</v>
          </cell>
          <cell r="B441">
            <v>8</v>
          </cell>
          <cell r="C441">
            <v>13.55</v>
          </cell>
          <cell r="D441">
            <v>16.3</v>
          </cell>
          <cell r="E441">
            <v>10</v>
          </cell>
          <cell r="F441">
            <v>11.7</v>
          </cell>
        </row>
        <row r="442">
          <cell r="A442">
            <v>36609</v>
          </cell>
          <cell r="B442">
            <v>8.0500000000000007</v>
          </cell>
          <cell r="C442">
            <v>13.15</v>
          </cell>
          <cell r="D442">
            <v>15.9</v>
          </cell>
          <cell r="E442">
            <v>9.9499999999999993</v>
          </cell>
          <cell r="F442">
            <v>11.75</v>
          </cell>
        </row>
        <row r="443">
          <cell r="A443">
            <v>36612</v>
          </cell>
          <cell r="B443">
            <v>8.1999999999999993</v>
          </cell>
          <cell r="C443">
            <v>13.2</v>
          </cell>
          <cell r="D443">
            <v>15.85</v>
          </cell>
          <cell r="E443">
            <v>10</v>
          </cell>
          <cell r="F443">
            <v>12.05</v>
          </cell>
        </row>
        <row r="444">
          <cell r="A444">
            <v>36613</v>
          </cell>
          <cell r="B444">
            <v>8.15</v>
          </cell>
          <cell r="C444">
            <v>13.45</v>
          </cell>
          <cell r="D444">
            <v>16.100000000000001</v>
          </cell>
          <cell r="E444">
            <v>10</v>
          </cell>
          <cell r="F444">
            <v>11.8</v>
          </cell>
        </row>
        <row r="445">
          <cell r="A445">
            <v>36614</v>
          </cell>
          <cell r="B445">
            <v>8.15</v>
          </cell>
          <cell r="C445">
            <v>14.05</v>
          </cell>
          <cell r="D445">
            <v>17.2</v>
          </cell>
          <cell r="E445">
            <v>10.45</v>
          </cell>
          <cell r="F445">
            <v>12.35</v>
          </cell>
        </row>
        <row r="446">
          <cell r="A446">
            <v>36615</v>
          </cell>
          <cell r="B446">
            <v>8.1999999999999993</v>
          </cell>
          <cell r="C446">
            <v>14.5</v>
          </cell>
          <cell r="D446">
            <v>17.399999999999999</v>
          </cell>
          <cell r="E446">
            <v>10.7</v>
          </cell>
          <cell r="F446">
            <v>12.4</v>
          </cell>
        </row>
        <row r="447">
          <cell r="A447">
            <v>36616</v>
          </cell>
          <cell r="B447">
            <v>8.1999999999999993</v>
          </cell>
          <cell r="C447">
            <v>14.5</v>
          </cell>
          <cell r="D447">
            <v>17.399999999999999</v>
          </cell>
          <cell r="E447">
            <v>10.6</v>
          </cell>
          <cell r="F447">
            <v>12.4</v>
          </cell>
        </row>
        <row r="448">
          <cell r="A448">
            <v>36619</v>
          </cell>
          <cell r="B448">
            <v>8.25</v>
          </cell>
          <cell r="C448">
            <v>15.5</v>
          </cell>
          <cell r="D448">
            <v>17.8</v>
          </cell>
          <cell r="E448">
            <v>10.85</v>
          </cell>
          <cell r="F448">
            <v>12.45</v>
          </cell>
        </row>
        <row r="449">
          <cell r="B449">
            <v>8.1999999999999993</v>
          </cell>
          <cell r="C449">
            <v>14.3</v>
          </cell>
          <cell r="D449">
            <v>16.649999999999999</v>
          </cell>
          <cell r="E449">
            <v>10.9</v>
          </cell>
          <cell r="F449">
            <v>12.4</v>
          </cell>
        </row>
        <row r="450">
          <cell r="B450">
            <v>8.3000000000000007</v>
          </cell>
          <cell r="C450">
            <v>14</v>
          </cell>
          <cell r="D450">
            <v>16.399999999999999</v>
          </cell>
          <cell r="E450">
            <v>11</v>
          </cell>
          <cell r="F450">
            <v>12.7</v>
          </cell>
        </row>
        <row r="451">
          <cell r="B451">
            <v>8.1</v>
          </cell>
          <cell r="C451">
            <v>14.4</v>
          </cell>
          <cell r="D451">
            <v>16.45</v>
          </cell>
          <cell r="E451">
            <v>10.9</v>
          </cell>
          <cell r="F451">
            <v>12.6</v>
          </cell>
        </row>
        <row r="452">
          <cell r="B452">
            <v>8.0500000000000007</v>
          </cell>
          <cell r="C452">
            <v>14.25</v>
          </cell>
          <cell r="D452">
            <v>16.399999999999999</v>
          </cell>
          <cell r="E452">
            <v>10.8</v>
          </cell>
          <cell r="F452">
            <v>12.55</v>
          </cell>
        </row>
        <row r="453">
          <cell r="B453">
            <v>7.85</v>
          </cell>
          <cell r="C453">
            <v>13.55</v>
          </cell>
          <cell r="D453">
            <v>16.05</v>
          </cell>
          <cell r="E453">
            <v>10.6</v>
          </cell>
          <cell r="F453">
            <v>12.2</v>
          </cell>
        </row>
        <row r="454">
          <cell r="B454">
            <v>7.8</v>
          </cell>
          <cell r="C454">
            <v>13.35</v>
          </cell>
          <cell r="D454">
            <v>16</v>
          </cell>
          <cell r="E454">
            <v>10.7</v>
          </cell>
          <cell r="F454">
            <v>12.25</v>
          </cell>
        </row>
        <row r="455">
          <cell r="B455">
            <v>7.7</v>
          </cell>
          <cell r="C455">
            <v>14</v>
          </cell>
          <cell r="D455">
            <v>16.399999999999999</v>
          </cell>
          <cell r="E455">
            <v>10.8</v>
          </cell>
          <cell r="F455">
            <v>12.25</v>
          </cell>
        </row>
        <row r="456">
          <cell r="B456">
            <v>7.7</v>
          </cell>
          <cell r="C456">
            <v>13.85</v>
          </cell>
          <cell r="D456">
            <v>16.3</v>
          </cell>
          <cell r="E456">
            <v>10.9</v>
          </cell>
          <cell r="F456">
            <v>12.4</v>
          </cell>
        </row>
        <row r="457">
          <cell r="B457">
            <v>7.5</v>
          </cell>
          <cell r="C457">
            <v>13.9</v>
          </cell>
          <cell r="D457">
            <v>16.45</v>
          </cell>
          <cell r="E457">
            <v>10.6</v>
          </cell>
          <cell r="F457">
            <v>12.3</v>
          </cell>
        </row>
        <row r="458">
          <cell r="B458">
            <v>7.65</v>
          </cell>
          <cell r="C458">
            <v>15.55</v>
          </cell>
          <cell r="D458">
            <v>17.75</v>
          </cell>
          <cell r="E458">
            <v>11.1</v>
          </cell>
          <cell r="F458">
            <v>12.75</v>
          </cell>
        </row>
        <row r="459">
          <cell r="B459">
            <v>7.7</v>
          </cell>
          <cell r="C459">
            <v>14.5</v>
          </cell>
          <cell r="D459">
            <v>17.100000000000001</v>
          </cell>
          <cell r="E459">
            <v>10.9</v>
          </cell>
          <cell r="F459">
            <v>12.8</v>
          </cell>
        </row>
        <row r="460">
          <cell r="B460">
            <v>7.45</v>
          </cell>
          <cell r="C460">
            <v>13.8</v>
          </cell>
          <cell r="D460">
            <v>16.649999999999999</v>
          </cell>
          <cell r="E460">
            <v>10.8</v>
          </cell>
          <cell r="F460">
            <v>12.55</v>
          </cell>
        </row>
        <row r="461">
          <cell r="B461">
            <v>7.25</v>
          </cell>
          <cell r="C461">
            <v>13.5</v>
          </cell>
          <cell r="D461">
            <v>16.45</v>
          </cell>
          <cell r="E461">
            <v>11</v>
          </cell>
          <cell r="F461">
            <v>12.65</v>
          </cell>
        </row>
        <row r="462">
          <cell r="B462">
            <v>7.25</v>
          </cell>
          <cell r="C462">
            <v>13.6</v>
          </cell>
          <cell r="D462">
            <v>16.350000000000001</v>
          </cell>
          <cell r="E462">
            <v>11.1</v>
          </cell>
          <cell r="F462">
            <v>12.65</v>
          </cell>
        </row>
        <row r="463">
          <cell r="B463">
            <v>7.25</v>
          </cell>
          <cell r="C463">
            <v>13.6</v>
          </cell>
          <cell r="D463">
            <v>16.350000000000001</v>
          </cell>
          <cell r="E463">
            <v>11.1</v>
          </cell>
          <cell r="F463">
            <v>12.65</v>
          </cell>
        </row>
        <row r="464">
          <cell r="B464">
            <v>7.25</v>
          </cell>
          <cell r="C464">
            <v>13.8</v>
          </cell>
          <cell r="D464">
            <v>16.5</v>
          </cell>
          <cell r="E464">
            <v>11.1</v>
          </cell>
          <cell r="F464">
            <v>13</v>
          </cell>
        </row>
        <row r="465">
          <cell r="B465">
            <v>7.4</v>
          </cell>
          <cell r="C465">
            <v>13.6</v>
          </cell>
          <cell r="D465">
            <v>17</v>
          </cell>
          <cell r="E465">
            <v>11.7</v>
          </cell>
          <cell r="F465">
            <v>13.45</v>
          </cell>
        </row>
        <row r="466">
          <cell r="B466">
            <v>7.4</v>
          </cell>
          <cell r="C466">
            <v>13.35</v>
          </cell>
          <cell r="D466">
            <v>16.8</v>
          </cell>
          <cell r="E466">
            <v>11.75</v>
          </cell>
          <cell r="F466">
            <v>13.35</v>
          </cell>
        </row>
        <row r="467">
          <cell r="B467">
            <v>8.0500000000000007</v>
          </cell>
          <cell r="C467">
            <v>13.15</v>
          </cell>
          <cell r="D467">
            <v>17.100000000000001</v>
          </cell>
          <cell r="E467">
            <v>12.5</v>
          </cell>
          <cell r="F467">
            <v>13.8</v>
          </cell>
        </row>
        <row r="468">
          <cell r="B468">
            <v>8.15</v>
          </cell>
          <cell r="C468">
            <v>13.25</v>
          </cell>
          <cell r="D468">
            <v>16.8</v>
          </cell>
          <cell r="E468">
            <v>12.4</v>
          </cell>
          <cell r="F468">
            <v>13.35</v>
          </cell>
        </row>
        <row r="469">
          <cell r="B469">
            <v>8.3000000000000007</v>
          </cell>
          <cell r="C469">
            <v>12.45</v>
          </cell>
          <cell r="D469">
            <v>16.399999999999999</v>
          </cell>
          <cell r="E469">
            <v>12.25</v>
          </cell>
          <cell r="F469">
            <v>13.4</v>
          </cell>
        </row>
        <row r="470">
          <cell r="B470">
            <v>8.3000000000000007</v>
          </cell>
          <cell r="C470">
            <v>12.45</v>
          </cell>
          <cell r="D470">
            <v>16.8</v>
          </cell>
          <cell r="E470">
            <v>12.9</v>
          </cell>
          <cell r="F470">
            <v>13.75</v>
          </cell>
        </row>
        <row r="471">
          <cell r="B471">
            <v>8.6</v>
          </cell>
          <cell r="C471">
            <v>12.7</v>
          </cell>
          <cell r="D471">
            <v>17</v>
          </cell>
          <cell r="E471">
            <v>13.35</v>
          </cell>
          <cell r="F471">
            <v>14.2</v>
          </cell>
        </row>
        <row r="472">
          <cell r="B472">
            <v>9.3000000000000007</v>
          </cell>
          <cell r="C472">
            <v>13.05</v>
          </cell>
          <cell r="D472">
            <v>17.100000000000001</v>
          </cell>
          <cell r="E472">
            <v>13.35</v>
          </cell>
          <cell r="F472">
            <v>14.3</v>
          </cell>
        </row>
        <row r="473">
          <cell r="B473">
            <v>9.1</v>
          </cell>
          <cell r="C473">
            <v>13</v>
          </cell>
          <cell r="D473">
            <v>17.3</v>
          </cell>
          <cell r="E473">
            <v>13.25</v>
          </cell>
          <cell r="F473">
            <v>14.3</v>
          </cell>
        </row>
        <row r="474">
          <cell r="B474">
            <v>8.9</v>
          </cell>
          <cell r="C474">
            <v>12.95</v>
          </cell>
          <cell r="D474">
            <v>16.899999999999999</v>
          </cell>
          <cell r="E474">
            <v>12.6</v>
          </cell>
          <cell r="F474">
            <v>13.7</v>
          </cell>
        </row>
        <row r="475">
          <cell r="B475">
            <v>9.1</v>
          </cell>
          <cell r="C475">
            <v>12.95</v>
          </cell>
          <cell r="D475">
            <v>16.8</v>
          </cell>
          <cell r="E475">
            <v>13</v>
          </cell>
          <cell r="F475">
            <v>13.95</v>
          </cell>
        </row>
        <row r="476">
          <cell r="B476">
            <v>9.85</v>
          </cell>
          <cell r="C476">
            <v>13.2</v>
          </cell>
          <cell r="D476">
            <v>16.8</v>
          </cell>
          <cell r="E476">
            <v>13.4</v>
          </cell>
          <cell r="F476">
            <v>13.8</v>
          </cell>
        </row>
        <row r="477">
          <cell r="B477">
            <v>9.85</v>
          </cell>
          <cell r="C477">
            <v>13.25</v>
          </cell>
          <cell r="D477">
            <v>17.2</v>
          </cell>
          <cell r="E477">
            <v>13.2</v>
          </cell>
          <cell r="F477">
            <v>13.65</v>
          </cell>
        </row>
        <row r="478">
          <cell r="B478">
            <v>9.85</v>
          </cell>
          <cell r="C478">
            <v>12.9</v>
          </cell>
          <cell r="D478">
            <v>16.7</v>
          </cell>
          <cell r="E478">
            <v>13.4</v>
          </cell>
          <cell r="F478">
            <v>13.9</v>
          </cell>
        </row>
        <row r="479">
          <cell r="B479">
            <v>10.1</v>
          </cell>
          <cell r="C479">
            <v>12.85</v>
          </cell>
          <cell r="D479">
            <v>16.7</v>
          </cell>
          <cell r="E479">
            <v>13.2</v>
          </cell>
          <cell r="F479">
            <v>13.75</v>
          </cell>
        </row>
        <row r="480">
          <cell r="B480">
            <v>10.25</v>
          </cell>
          <cell r="C480">
            <v>12.75</v>
          </cell>
          <cell r="D480">
            <v>16.899999999999999</v>
          </cell>
          <cell r="E480">
            <v>12.4</v>
          </cell>
          <cell r="F480">
            <v>13.6</v>
          </cell>
        </row>
        <row r="481">
          <cell r="B481">
            <v>10.15</v>
          </cell>
          <cell r="C481">
            <v>12.75</v>
          </cell>
          <cell r="D481">
            <v>16.8</v>
          </cell>
          <cell r="E481">
            <v>11.55</v>
          </cell>
          <cell r="F481">
            <v>13.3</v>
          </cell>
        </row>
        <row r="482">
          <cell r="B482">
            <v>9.9499999999999993</v>
          </cell>
          <cell r="C482">
            <v>13.25</v>
          </cell>
          <cell r="D482">
            <v>17</v>
          </cell>
          <cell r="E482">
            <v>11.2</v>
          </cell>
          <cell r="F482">
            <v>13.1</v>
          </cell>
        </row>
        <row r="483">
          <cell r="B483">
            <v>9.65</v>
          </cell>
          <cell r="C483">
            <v>13.2</v>
          </cell>
          <cell r="D483">
            <v>17.100000000000001</v>
          </cell>
          <cell r="E483">
            <v>11.9</v>
          </cell>
          <cell r="F483">
            <v>13.7</v>
          </cell>
        </row>
        <row r="484">
          <cell r="B484">
            <v>9.5</v>
          </cell>
          <cell r="C484">
            <v>13.15</v>
          </cell>
          <cell r="D484">
            <v>16.8</v>
          </cell>
          <cell r="E484">
            <v>11.75</v>
          </cell>
          <cell r="F484">
            <v>13.9</v>
          </cell>
        </row>
        <row r="485">
          <cell r="B485">
            <v>10.15</v>
          </cell>
          <cell r="C485">
            <v>13.1</v>
          </cell>
          <cell r="D485">
            <v>16.899999999999999</v>
          </cell>
          <cell r="E485">
            <v>12</v>
          </cell>
          <cell r="F485">
            <v>13.9</v>
          </cell>
        </row>
        <row r="486">
          <cell r="B486">
            <v>10</v>
          </cell>
          <cell r="C486">
            <v>12.75</v>
          </cell>
          <cell r="D486">
            <v>16.5</v>
          </cell>
          <cell r="E486">
            <v>12.05</v>
          </cell>
          <cell r="F486">
            <v>13.95</v>
          </cell>
        </row>
        <row r="487">
          <cell r="B487">
            <v>10</v>
          </cell>
          <cell r="C487">
            <v>12.65</v>
          </cell>
          <cell r="D487">
            <v>16.5</v>
          </cell>
          <cell r="E487">
            <v>12.3</v>
          </cell>
          <cell r="F487">
            <v>14</v>
          </cell>
        </row>
        <row r="488">
          <cell r="B488">
            <v>10</v>
          </cell>
          <cell r="C488">
            <v>12.65</v>
          </cell>
          <cell r="D488">
            <v>16.5</v>
          </cell>
          <cell r="E488">
            <v>12.3</v>
          </cell>
          <cell r="F488">
            <v>14</v>
          </cell>
        </row>
        <row r="489">
          <cell r="B489">
            <v>9.8000000000000007</v>
          </cell>
          <cell r="C489">
            <v>12.8</v>
          </cell>
          <cell r="D489">
            <v>16.5</v>
          </cell>
          <cell r="E489">
            <v>12.8</v>
          </cell>
          <cell r="F489">
            <v>14.65</v>
          </cell>
        </row>
        <row r="490">
          <cell r="B490">
            <v>9.65</v>
          </cell>
          <cell r="C490">
            <v>12.8</v>
          </cell>
          <cell r="D490">
            <v>16.399999999999999</v>
          </cell>
          <cell r="E490">
            <v>12.3</v>
          </cell>
          <cell r="F490">
            <v>14.15</v>
          </cell>
        </row>
        <row r="491">
          <cell r="B491">
            <v>9.5500000000000007</v>
          </cell>
          <cell r="C491">
            <v>12.7</v>
          </cell>
          <cell r="D491">
            <v>16</v>
          </cell>
          <cell r="E491">
            <v>12</v>
          </cell>
          <cell r="F491">
            <v>14</v>
          </cell>
        </row>
      </sheetData>
      <sheetData sheetId="3" refreshError="1">
        <row r="2">
          <cell r="B2" t="str">
            <v>£/$</v>
          </cell>
          <cell r="C2" t="str">
            <v>$/Y</v>
          </cell>
          <cell r="D2" t="str">
            <v>€/Y</v>
          </cell>
          <cell r="E2" t="str">
            <v>€/£</v>
          </cell>
          <cell r="F2" t="str">
            <v>€/$</v>
          </cell>
          <cell r="N2" t="str">
            <v>zero line</v>
          </cell>
        </row>
        <row r="3">
          <cell r="A3">
            <v>36164</v>
          </cell>
          <cell r="B3">
            <v>-0.35</v>
          </cell>
          <cell r="C3">
            <v>-1.75</v>
          </cell>
          <cell r="N3">
            <v>0</v>
          </cell>
        </row>
        <row r="4">
          <cell r="A4">
            <v>36165</v>
          </cell>
          <cell r="B4">
            <v>-0.45</v>
          </cell>
          <cell r="C4">
            <v>-1.85</v>
          </cell>
          <cell r="D4">
            <v>-1.65</v>
          </cell>
          <cell r="E4">
            <v>-1.35</v>
          </cell>
          <cell r="F4">
            <v>1.45</v>
          </cell>
          <cell r="N4">
            <v>0</v>
          </cell>
        </row>
        <row r="5">
          <cell r="A5">
            <v>36166</v>
          </cell>
          <cell r="B5">
            <v>-0.25</v>
          </cell>
          <cell r="C5">
            <v>-1.65</v>
          </cell>
          <cell r="D5">
            <v>-1.85</v>
          </cell>
          <cell r="E5">
            <v>-1.45</v>
          </cell>
          <cell r="F5">
            <v>1.45</v>
          </cell>
          <cell r="N5">
            <v>0</v>
          </cell>
        </row>
        <row r="6">
          <cell r="A6">
            <v>36167</v>
          </cell>
          <cell r="B6">
            <v>-0.25</v>
          </cell>
          <cell r="C6">
            <v>-1.45</v>
          </cell>
          <cell r="D6">
            <v>-1.75</v>
          </cell>
          <cell r="E6">
            <v>-1.45</v>
          </cell>
          <cell r="F6">
            <v>0.95</v>
          </cell>
          <cell r="N6">
            <v>0</v>
          </cell>
        </row>
        <row r="7">
          <cell r="A7">
            <v>36168</v>
          </cell>
          <cell r="B7">
            <v>-0.25</v>
          </cell>
          <cell r="C7">
            <v>-1.45</v>
          </cell>
          <cell r="D7">
            <v>-1.75</v>
          </cell>
          <cell r="E7">
            <v>-1.45</v>
          </cell>
          <cell r="F7">
            <v>0.95</v>
          </cell>
          <cell r="N7">
            <v>0</v>
          </cell>
        </row>
        <row r="8">
          <cell r="A8">
            <v>36171</v>
          </cell>
          <cell r="B8">
            <v>-0.3</v>
          </cell>
          <cell r="C8">
            <v>-1.6</v>
          </cell>
          <cell r="D8">
            <v>-1.85</v>
          </cell>
          <cell r="E8">
            <v>-1.35</v>
          </cell>
          <cell r="F8">
            <v>0.89999999999999991</v>
          </cell>
          <cell r="N8">
            <v>0</v>
          </cell>
        </row>
        <row r="9">
          <cell r="A9">
            <v>36172</v>
          </cell>
          <cell r="B9">
            <v>-0.35</v>
          </cell>
          <cell r="C9">
            <v>-1.75</v>
          </cell>
          <cell r="D9">
            <v>-1.95</v>
          </cell>
          <cell r="E9">
            <v>-1.25</v>
          </cell>
          <cell r="F9">
            <v>0.85</v>
          </cell>
          <cell r="N9">
            <v>0</v>
          </cell>
        </row>
        <row r="10">
          <cell r="A10">
            <v>36173</v>
          </cell>
          <cell r="B10">
            <v>-0.35</v>
          </cell>
          <cell r="C10">
            <v>-1.35</v>
          </cell>
          <cell r="D10">
            <v>-1.1499999999999999</v>
          </cell>
          <cell r="E10">
            <v>-1.25</v>
          </cell>
          <cell r="F10">
            <v>0.85</v>
          </cell>
          <cell r="N10">
            <v>0</v>
          </cell>
        </row>
        <row r="11">
          <cell r="A11">
            <v>36174</v>
          </cell>
          <cell r="B11">
            <v>-0.35</v>
          </cell>
          <cell r="C11">
            <v>-1.35</v>
          </cell>
          <cell r="D11">
            <v>-1.1499999999999999</v>
          </cell>
          <cell r="E11">
            <v>-1.25</v>
          </cell>
          <cell r="F11">
            <v>0.85</v>
          </cell>
          <cell r="N11">
            <v>0</v>
          </cell>
        </row>
        <row r="12">
          <cell r="A12">
            <v>36175</v>
          </cell>
          <cell r="B12">
            <v>-0.1</v>
          </cell>
          <cell r="C12">
            <v>-1.25</v>
          </cell>
          <cell r="D12">
            <v>-0.85</v>
          </cell>
          <cell r="E12">
            <v>-1.25</v>
          </cell>
          <cell r="F12">
            <v>1.35</v>
          </cell>
          <cell r="N12">
            <v>0</v>
          </cell>
        </row>
        <row r="13">
          <cell r="A13">
            <v>36178</v>
          </cell>
          <cell r="B13">
            <v>-0.15</v>
          </cell>
          <cell r="C13">
            <v>-1.25</v>
          </cell>
          <cell r="D13">
            <v>-1.1499999999999999</v>
          </cell>
          <cell r="E13">
            <v>-1.25</v>
          </cell>
          <cell r="F13">
            <v>1.35</v>
          </cell>
          <cell r="N13">
            <v>0</v>
          </cell>
        </row>
        <row r="14">
          <cell r="A14">
            <v>36179</v>
          </cell>
          <cell r="B14">
            <v>-0.15</v>
          </cell>
          <cell r="C14">
            <v>-0.85</v>
          </cell>
          <cell r="D14">
            <v>-0.95</v>
          </cell>
          <cell r="E14">
            <v>-0.95</v>
          </cell>
          <cell r="F14">
            <v>1.25</v>
          </cell>
          <cell r="N14">
            <v>0</v>
          </cell>
        </row>
        <row r="15">
          <cell r="A15">
            <v>36180</v>
          </cell>
          <cell r="B15">
            <v>-0.15</v>
          </cell>
          <cell r="C15">
            <v>-0.85</v>
          </cell>
          <cell r="D15">
            <v>-0.95</v>
          </cell>
          <cell r="E15">
            <v>-0.95</v>
          </cell>
          <cell r="F15">
            <v>1.25</v>
          </cell>
          <cell r="N15">
            <v>0</v>
          </cell>
        </row>
        <row r="16">
          <cell r="A16">
            <v>36181</v>
          </cell>
          <cell r="B16">
            <v>-0.15</v>
          </cell>
          <cell r="C16">
            <v>-1.05</v>
          </cell>
          <cell r="D16">
            <v>-0.55000000000000004</v>
          </cell>
          <cell r="E16">
            <v>-0.65</v>
          </cell>
          <cell r="F16">
            <v>0.95</v>
          </cell>
          <cell r="N16">
            <v>0</v>
          </cell>
        </row>
        <row r="17">
          <cell r="A17">
            <v>36182</v>
          </cell>
          <cell r="B17">
            <v>-0.15</v>
          </cell>
          <cell r="C17">
            <v>-0.95</v>
          </cell>
          <cell r="D17">
            <v>-0.55000000000000004</v>
          </cell>
          <cell r="E17">
            <v>-0.65</v>
          </cell>
          <cell r="F17">
            <v>0.85</v>
          </cell>
          <cell r="N17">
            <v>0</v>
          </cell>
        </row>
        <row r="18">
          <cell r="A18">
            <v>36185</v>
          </cell>
          <cell r="B18">
            <v>-0.15</v>
          </cell>
          <cell r="C18">
            <v>-0.95</v>
          </cell>
          <cell r="D18">
            <v>-0.55000000000000004</v>
          </cell>
          <cell r="E18">
            <v>-0.65</v>
          </cell>
          <cell r="F18">
            <v>0.85</v>
          </cell>
          <cell r="N18">
            <v>0</v>
          </cell>
        </row>
        <row r="19">
          <cell r="A19">
            <v>36186</v>
          </cell>
          <cell r="B19">
            <v>-0.15</v>
          </cell>
          <cell r="C19">
            <v>-0.95</v>
          </cell>
          <cell r="D19">
            <v>-0.55000000000000004</v>
          </cell>
          <cell r="E19">
            <v>-0.65</v>
          </cell>
          <cell r="F19">
            <v>0.85</v>
          </cell>
          <cell r="N19">
            <v>0</v>
          </cell>
        </row>
        <row r="20">
          <cell r="A20">
            <v>36187</v>
          </cell>
          <cell r="B20">
            <v>0</v>
          </cell>
          <cell r="C20">
            <v>-0.85</v>
          </cell>
          <cell r="D20">
            <v>-0.85</v>
          </cell>
          <cell r="E20">
            <v>-0.65</v>
          </cell>
          <cell r="F20">
            <v>0.85</v>
          </cell>
          <cell r="N20">
            <v>0</v>
          </cell>
        </row>
        <row r="21">
          <cell r="A21">
            <v>36188</v>
          </cell>
          <cell r="B21">
            <v>0</v>
          </cell>
          <cell r="C21">
            <v>-0.85</v>
          </cell>
          <cell r="D21">
            <v>-0.85</v>
          </cell>
          <cell r="E21">
            <v>-0.65</v>
          </cell>
          <cell r="F21">
            <v>0.85</v>
          </cell>
          <cell r="N21">
            <v>0</v>
          </cell>
        </row>
        <row r="22">
          <cell r="A22">
            <v>36189</v>
          </cell>
          <cell r="B22">
            <v>-0.1</v>
          </cell>
          <cell r="C22">
            <v>-0.55000000000000004</v>
          </cell>
          <cell r="D22">
            <v>-0.65</v>
          </cell>
          <cell r="E22">
            <v>-0.55000000000000004</v>
          </cell>
          <cell r="F22">
            <v>0.55000000000000004</v>
          </cell>
          <cell r="N22">
            <v>0</v>
          </cell>
        </row>
        <row r="23">
          <cell r="A23">
            <v>36192</v>
          </cell>
          <cell r="B23">
            <v>-0.15</v>
          </cell>
          <cell r="C23">
            <v>-0.45</v>
          </cell>
          <cell r="D23">
            <v>-0.35</v>
          </cell>
          <cell r="E23">
            <v>-0.15</v>
          </cell>
          <cell r="F23">
            <v>0.35</v>
          </cell>
          <cell r="N23">
            <v>0</v>
          </cell>
        </row>
        <row r="24">
          <cell r="A24">
            <v>36193</v>
          </cell>
          <cell r="B24">
            <v>-0.15</v>
          </cell>
          <cell r="C24">
            <v>-0.45</v>
          </cell>
          <cell r="D24">
            <v>-0.35</v>
          </cell>
          <cell r="E24">
            <v>-0.15</v>
          </cell>
          <cell r="F24">
            <v>0.35</v>
          </cell>
          <cell r="N24">
            <v>0</v>
          </cell>
        </row>
        <row r="25">
          <cell r="A25">
            <v>36194</v>
          </cell>
          <cell r="B25">
            <v>-0.15</v>
          </cell>
          <cell r="C25">
            <v>-0.45</v>
          </cell>
          <cell r="D25">
            <v>-0.35</v>
          </cell>
          <cell r="E25">
            <v>-0.15</v>
          </cell>
          <cell r="F25">
            <v>0.35</v>
          </cell>
          <cell r="N25">
            <v>0</v>
          </cell>
        </row>
        <row r="26">
          <cell r="A26">
            <v>36195</v>
          </cell>
          <cell r="B26">
            <v>-0.25</v>
          </cell>
          <cell r="C26">
            <v>-0.85</v>
          </cell>
          <cell r="D26">
            <v>-0.75</v>
          </cell>
          <cell r="E26">
            <v>-0.45</v>
          </cell>
          <cell r="F26">
            <v>0.45</v>
          </cell>
          <cell r="N26">
            <v>0</v>
          </cell>
        </row>
        <row r="27">
          <cell r="A27">
            <v>36196</v>
          </cell>
          <cell r="B27">
            <v>-0.25</v>
          </cell>
          <cell r="C27">
            <v>-0.85</v>
          </cell>
          <cell r="D27">
            <v>-0.75</v>
          </cell>
          <cell r="E27">
            <v>-0.45</v>
          </cell>
          <cell r="F27">
            <v>0.45</v>
          </cell>
          <cell r="N27">
            <v>0</v>
          </cell>
        </row>
        <row r="28">
          <cell r="A28">
            <v>36199</v>
          </cell>
          <cell r="B28">
            <v>-0.25</v>
          </cell>
          <cell r="C28">
            <v>-1.05</v>
          </cell>
          <cell r="D28">
            <v>-0.95</v>
          </cell>
          <cell r="E28">
            <v>-0.45</v>
          </cell>
          <cell r="F28">
            <v>0.45</v>
          </cell>
          <cell r="N28">
            <v>0</v>
          </cell>
        </row>
        <row r="29">
          <cell r="A29">
            <v>36200</v>
          </cell>
          <cell r="B29">
            <v>-0.25</v>
          </cell>
          <cell r="C29">
            <v>-1.05</v>
          </cell>
          <cell r="D29">
            <v>-0.95</v>
          </cell>
          <cell r="E29">
            <v>-0.45</v>
          </cell>
          <cell r="F29">
            <v>0.45</v>
          </cell>
          <cell r="N29">
            <v>0</v>
          </cell>
        </row>
        <row r="30">
          <cell r="A30">
            <v>36201</v>
          </cell>
          <cell r="B30">
            <v>-0.25</v>
          </cell>
          <cell r="C30">
            <v>-0.75</v>
          </cell>
          <cell r="D30">
            <v>-0.55000000000000004</v>
          </cell>
          <cell r="E30">
            <v>-0.45</v>
          </cell>
          <cell r="F30">
            <v>0.45</v>
          </cell>
          <cell r="N30">
            <v>0</v>
          </cell>
        </row>
        <row r="31">
          <cell r="A31">
            <v>36202</v>
          </cell>
          <cell r="B31">
            <v>-0.35</v>
          </cell>
          <cell r="C31">
            <v>-0.75</v>
          </cell>
          <cell r="D31">
            <v>-0.55000000000000004</v>
          </cell>
          <cell r="E31">
            <v>-0.45</v>
          </cell>
          <cell r="F31">
            <v>0.45</v>
          </cell>
          <cell r="N31">
            <v>0</v>
          </cell>
        </row>
        <row r="32">
          <cell r="A32">
            <v>36203</v>
          </cell>
          <cell r="B32">
            <v>-0.35</v>
          </cell>
          <cell r="C32">
            <v>-0.75</v>
          </cell>
          <cell r="D32">
            <v>-0.75</v>
          </cell>
          <cell r="E32">
            <v>-0.55000000000000004</v>
          </cell>
          <cell r="F32">
            <v>-0.35</v>
          </cell>
          <cell r="N32">
            <v>0</v>
          </cell>
        </row>
        <row r="33">
          <cell r="A33">
            <v>36206</v>
          </cell>
          <cell r="B33">
            <v>-0.35</v>
          </cell>
          <cell r="C33">
            <v>-0.75</v>
          </cell>
          <cell r="D33">
            <v>-0.75</v>
          </cell>
          <cell r="E33">
            <v>-0.55000000000000004</v>
          </cell>
          <cell r="F33">
            <v>-0.35</v>
          </cell>
          <cell r="N33">
            <v>0</v>
          </cell>
        </row>
        <row r="34">
          <cell r="A34">
            <v>36207</v>
          </cell>
          <cell r="B34">
            <v>-0.35</v>
          </cell>
          <cell r="C34">
            <v>-0.75</v>
          </cell>
          <cell r="D34">
            <v>-0.75</v>
          </cell>
          <cell r="E34">
            <v>-0.55000000000000004</v>
          </cell>
          <cell r="F34">
            <v>-0.35</v>
          </cell>
          <cell r="N34">
            <v>0</v>
          </cell>
        </row>
        <row r="35">
          <cell r="A35">
            <v>36208</v>
          </cell>
          <cell r="B35">
            <v>-0.35</v>
          </cell>
          <cell r="C35">
            <v>-0.75</v>
          </cell>
          <cell r="D35">
            <v>-0.75</v>
          </cell>
          <cell r="E35">
            <v>-0.55000000000000004</v>
          </cell>
          <cell r="F35">
            <v>-0.35</v>
          </cell>
          <cell r="N35">
            <v>0</v>
          </cell>
        </row>
        <row r="36">
          <cell r="A36">
            <v>36209</v>
          </cell>
          <cell r="B36">
            <v>-0.25</v>
          </cell>
          <cell r="C36">
            <v>-0.15</v>
          </cell>
          <cell r="D36">
            <v>0.15</v>
          </cell>
          <cell r="E36">
            <v>-0.35</v>
          </cell>
          <cell r="F36">
            <v>0.25</v>
          </cell>
          <cell r="N36">
            <v>0</v>
          </cell>
        </row>
        <row r="37">
          <cell r="A37">
            <v>36210</v>
          </cell>
          <cell r="B37">
            <v>-0.25</v>
          </cell>
          <cell r="C37">
            <v>-0.15</v>
          </cell>
          <cell r="D37">
            <v>0.15</v>
          </cell>
          <cell r="E37">
            <v>-0.35</v>
          </cell>
          <cell r="F37">
            <v>0.25</v>
          </cell>
          <cell r="N37">
            <v>0</v>
          </cell>
        </row>
        <row r="38">
          <cell r="A38">
            <v>36213</v>
          </cell>
          <cell r="B38">
            <v>-0.45</v>
          </cell>
          <cell r="C38">
            <v>0.55000000000000004</v>
          </cell>
          <cell r="D38">
            <v>-0.35</v>
          </cell>
          <cell r="E38">
            <v>-0.35</v>
          </cell>
          <cell r="F38">
            <v>0.05</v>
          </cell>
          <cell r="N38">
            <v>0</v>
          </cell>
        </row>
        <row r="39">
          <cell r="A39">
            <v>36214</v>
          </cell>
          <cell r="B39">
            <v>-0.35</v>
          </cell>
          <cell r="C39">
            <v>0.35</v>
          </cell>
          <cell r="D39">
            <v>-0.25</v>
          </cell>
          <cell r="E39">
            <v>-0.25</v>
          </cell>
          <cell r="F39">
            <v>0.15</v>
          </cell>
          <cell r="N39">
            <v>0</v>
          </cell>
        </row>
        <row r="40">
          <cell r="A40">
            <v>36215</v>
          </cell>
          <cell r="B40">
            <v>-0.55000000000000004</v>
          </cell>
          <cell r="C40">
            <v>0.45</v>
          </cell>
          <cell r="D40">
            <v>0</v>
          </cell>
          <cell r="E40">
            <v>-0.25</v>
          </cell>
          <cell r="F40">
            <v>0.25</v>
          </cell>
          <cell r="N40">
            <v>0</v>
          </cell>
        </row>
        <row r="41">
          <cell r="A41">
            <v>36216</v>
          </cell>
          <cell r="B41">
            <v>-0.65</v>
          </cell>
          <cell r="C41">
            <v>-0.35</v>
          </cell>
          <cell r="D41">
            <v>-0.15</v>
          </cell>
          <cell r="E41">
            <v>-0.35</v>
          </cell>
          <cell r="F41">
            <v>0.25</v>
          </cell>
          <cell r="N41">
            <v>0</v>
          </cell>
        </row>
        <row r="42">
          <cell r="A42">
            <v>36217</v>
          </cell>
          <cell r="B42">
            <v>-0.35</v>
          </cell>
          <cell r="C42">
            <v>-0.25</v>
          </cell>
          <cell r="D42">
            <v>-0.15</v>
          </cell>
          <cell r="E42">
            <v>-0.35</v>
          </cell>
          <cell r="F42">
            <v>0.1</v>
          </cell>
          <cell r="N42">
            <v>0</v>
          </cell>
        </row>
        <row r="43">
          <cell r="A43">
            <v>36220</v>
          </cell>
          <cell r="B43">
            <v>-0.35</v>
          </cell>
          <cell r="C43">
            <v>0.1</v>
          </cell>
          <cell r="D43">
            <v>-0.15</v>
          </cell>
          <cell r="E43">
            <v>-0.35</v>
          </cell>
          <cell r="F43">
            <v>0</v>
          </cell>
          <cell r="N43">
            <v>0</v>
          </cell>
        </row>
        <row r="44">
          <cell r="A44">
            <v>36221</v>
          </cell>
          <cell r="B44">
            <v>-0.35</v>
          </cell>
          <cell r="C44">
            <v>0.1</v>
          </cell>
          <cell r="D44">
            <v>-0.15</v>
          </cell>
          <cell r="E44">
            <v>-0.35</v>
          </cell>
          <cell r="F44">
            <v>0</v>
          </cell>
          <cell r="N44">
            <v>0</v>
          </cell>
        </row>
        <row r="45">
          <cell r="A45">
            <v>36222</v>
          </cell>
          <cell r="B45">
            <v>-0.35</v>
          </cell>
          <cell r="C45">
            <v>0.1</v>
          </cell>
          <cell r="D45">
            <v>-0.15</v>
          </cell>
          <cell r="E45">
            <v>-0.35</v>
          </cell>
          <cell r="F45">
            <v>0</v>
          </cell>
          <cell r="N45">
            <v>0</v>
          </cell>
        </row>
        <row r="46">
          <cell r="A46">
            <v>36223</v>
          </cell>
          <cell r="B46">
            <v>-0.35</v>
          </cell>
          <cell r="C46">
            <v>0.1</v>
          </cell>
          <cell r="D46">
            <v>-0.15</v>
          </cell>
          <cell r="E46">
            <v>-0.35</v>
          </cell>
          <cell r="F46">
            <v>0</v>
          </cell>
          <cell r="N46">
            <v>0</v>
          </cell>
        </row>
        <row r="47">
          <cell r="A47">
            <v>36224</v>
          </cell>
          <cell r="B47">
            <v>-0.35</v>
          </cell>
          <cell r="C47">
            <v>0.1</v>
          </cell>
          <cell r="D47">
            <v>-0.15</v>
          </cell>
          <cell r="E47">
            <v>-0.35</v>
          </cell>
          <cell r="F47">
            <v>0</v>
          </cell>
          <cell r="N47">
            <v>0</v>
          </cell>
        </row>
        <row r="48">
          <cell r="A48">
            <v>36227</v>
          </cell>
          <cell r="B48">
            <v>-0.35</v>
          </cell>
          <cell r="C48">
            <v>0.1</v>
          </cell>
          <cell r="D48">
            <v>-0.15</v>
          </cell>
          <cell r="E48">
            <v>-0.35</v>
          </cell>
          <cell r="F48">
            <v>0</v>
          </cell>
          <cell r="N48">
            <v>0</v>
          </cell>
        </row>
        <row r="49">
          <cell r="A49">
            <v>36228</v>
          </cell>
          <cell r="B49">
            <v>-0.35</v>
          </cell>
          <cell r="C49">
            <v>0.25</v>
          </cell>
          <cell r="D49">
            <v>-0.25</v>
          </cell>
          <cell r="E49">
            <v>-0.25</v>
          </cell>
          <cell r="F49">
            <v>0.05</v>
          </cell>
          <cell r="N49">
            <v>0</v>
          </cell>
        </row>
        <row r="50">
          <cell r="A50">
            <v>36229</v>
          </cell>
          <cell r="B50">
            <v>-0.35</v>
          </cell>
          <cell r="C50">
            <v>0.25</v>
          </cell>
          <cell r="D50">
            <v>-0.25</v>
          </cell>
          <cell r="E50">
            <v>-0.25</v>
          </cell>
          <cell r="F50">
            <v>0.05</v>
          </cell>
          <cell r="N50">
            <v>0</v>
          </cell>
        </row>
        <row r="51">
          <cell r="A51">
            <v>36230</v>
          </cell>
          <cell r="B51">
            <v>-0.35</v>
          </cell>
          <cell r="C51">
            <v>0.25</v>
          </cell>
          <cell r="D51">
            <v>-0.25</v>
          </cell>
          <cell r="E51">
            <v>-0.25</v>
          </cell>
          <cell r="F51">
            <v>0.05</v>
          </cell>
          <cell r="N51">
            <v>0</v>
          </cell>
        </row>
        <row r="52">
          <cell r="A52">
            <v>36231</v>
          </cell>
          <cell r="B52">
            <v>-0.35</v>
          </cell>
          <cell r="C52">
            <v>0.25</v>
          </cell>
          <cell r="D52">
            <v>-0.25</v>
          </cell>
          <cell r="E52">
            <v>-0.25</v>
          </cell>
          <cell r="F52">
            <v>0.05</v>
          </cell>
          <cell r="N52">
            <v>0</v>
          </cell>
        </row>
        <row r="53">
          <cell r="A53">
            <v>36234</v>
          </cell>
          <cell r="B53">
            <v>-0.1</v>
          </cell>
          <cell r="C53">
            <v>0.25</v>
          </cell>
          <cell r="D53">
            <v>-0.25</v>
          </cell>
          <cell r="E53">
            <v>-0.25</v>
          </cell>
          <cell r="F53">
            <v>0.05</v>
          </cell>
          <cell r="N53">
            <v>0</v>
          </cell>
        </row>
        <row r="54">
          <cell r="A54">
            <v>36235</v>
          </cell>
          <cell r="B54">
            <v>-0.1</v>
          </cell>
          <cell r="C54">
            <v>-0.25</v>
          </cell>
          <cell r="D54">
            <v>-0.55000000000000004</v>
          </cell>
          <cell r="E54">
            <v>0.15</v>
          </cell>
          <cell r="F54">
            <v>0.1</v>
          </cell>
          <cell r="N54">
            <v>0</v>
          </cell>
        </row>
        <row r="55">
          <cell r="A55">
            <v>36236</v>
          </cell>
          <cell r="B55">
            <v>-0.15</v>
          </cell>
          <cell r="C55">
            <v>-0.45</v>
          </cell>
          <cell r="D55">
            <v>-0.65</v>
          </cell>
          <cell r="E55">
            <v>-0.15</v>
          </cell>
          <cell r="F55">
            <v>0.1</v>
          </cell>
          <cell r="N55">
            <v>0</v>
          </cell>
        </row>
        <row r="56">
          <cell r="A56">
            <v>36237</v>
          </cell>
          <cell r="B56">
            <v>-0.15</v>
          </cell>
          <cell r="C56">
            <v>-0.45</v>
          </cell>
          <cell r="D56">
            <v>-0.65</v>
          </cell>
          <cell r="E56">
            <v>-0.15</v>
          </cell>
          <cell r="F56">
            <v>0.1</v>
          </cell>
          <cell r="N56">
            <v>0</v>
          </cell>
        </row>
        <row r="57">
          <cell r="A57">
            <v>36238</v>
          </cell>
          <cell r="B57">
            <v>-0.15</v>
          </cell>
          <cell r="C57">
            <v>-0.45</v>
          </cell>
          <cell r="D57">
            <v>-0.65</v>
          </cell>
          <cell r="E57">
            <v>-0.15</v>
          </cell>
          <cell r="F57">
            <v>0.1</v>
          </cell>
          <cell r="N57">
            <v>0</v>
          </cell>
        </row>
        <row r="58">
          <cell r="A58">
            <v>36241</v>
          </cell>
          <cell r="B58">
            <v>-0.25</v>
          </cell>
          <cell r="C58">
            <v>0.45</v>
          </cell>
          <cell r="D58">
            <v>-0.55000000000000004</v>
          </cell>
          <cell r="E58">
            <v>-0.25</v>
          </cell>
          <cell r="F58">
            <v>0.1</v>
          </cell>
          <cell r="N58">
            <v>0</v>
          </cell>
        </row>
        <row r="59">
          <cell r="A59">
            <v>36242</v>
          </cell>
          <cell r="B59">
            <v>-0.15</v>
          </cell>
          <cell r="C59">
            <v>0.35</v>
          </cell>
          <cell r="D59">
            <v>-0.55000000000000004</v>
          </cell>
          <cell r="E59">
            <v>-0.25</v>
          </cell>
          <cell r="F59">
            <v>0.1</v>
          </cell>
          <cell r="N59">
            <v>0</v>
          </cell>
        </row>
        <row r="60">
          <cell r="A60">
            <v>36243</v>
          </cell>
          <cell r="B60">
            <v>-0.15</v>
          </cell>
          <cell r="C60">
            <v>0.55000000000000004</v>
          </cell>
          <cell r="D60">
            <v>-0.55000000000000004</v>
          </cell>
          <cell r="E60">
            <v>-0.25</v>
          </cell>
          <cell r="F60">
            <v>0</v>
          </cell>
          <cell r="N60">
            <v>0</v>
          </cell>
        </row>
        <row r="61">
          <cell r="A61">
            <v>36244</v>
          </cell>
          <cell r="B61">
            <v>-0.05</v>
          </cell>
          <cell r="C61">
            <v>0.45</v>
          </cell>
          <cell r="D61">
            <v>-0.65</v>
          </cell>
          <cell r="E61">
            <v>-0.25</v>
          </cell>
          <cell r="F61">
            <v>0.1</v>
          </cell>
          <cell r="N61">
            <v>0</v>
          </cell>
        </row>
        <row r="62">
          <cell r="A62">
            <v>36245</v>
          </cell>
          <cell r="B62">
            <v>-0.1</v>
          </cell>
          <cell r="C62">
            <v>0.45</v>
          </cell>
          <cell r="D62">
            <v>-0.55000000000000004</v>
          </cell>
          <cell r="E62">
            <v>-0.25</v>
          </cell>
          <cell r="F62">
            <v>0</v>
          </cell>
          <cell r="N62">
            <v>0</v>
          </cell>
        </row>
        <row r="63">
          <cell r="A63">
            <v>36248</v>
          </cell>
          <cell r="B63">
            <v>-0.1</v>
          </cell>
          <cell r="C63">
            <v>0.45</v>
          </cell>
          <cell r="D63">
            <v>-0.55000000000000004</v>
          </cell>
          <cell r="E63">
            <v>0.1</v>
          </cell>
          <cell r="F63">
            <v>0.15</v>
          </cell>
          <cell r="N63">
            <v>0</v>
          </cell>
        </row>
        <row r="64">
          <cell r="A64">
            <v>36249</v>
          </cell>
          <cell r="B64">
            <v>-0.15</v>
          </cell>
          <cell r="C64">
            <v>0.45</v>
          </cell>
          <cell r="D64">
            <v>-0.65</v>
          </cell>
          <cell r="E64">
            <v>0.1</v>
          </cell>
          <cell r="F64">
            <v>0.15</v>
          </cell>
          <cell r="N64">
            <v>0</v>
          </cell>
        </row>
        <row r="65">
          <cell r="A65">
            <v>36250</v>
          </cell>
          <cell r="B65">
            <v>-0.35</v>
          </cell>
          <cell r="C65">
            <v>0.45</v>
          </cell>
          <cell r="D65">
            <v>-0.65</v>
          </cell>
          <cell r="E65">
            <v>0.1</v>
          </cell>
          <cell r="F65">
            <v>0.1</v>
          </cell>
          <cell r="N65">
            <v>0</v>
          </cell>
        </row>
        <row r="66">
          <cell r="A66">
            <v>36251</v>
          </cell>
          <cell r="B66">
            <v>-0.25</v>
          </cell>
          <cell r="C66">
            <v>0.65</v>
          </cell>
          <cell r="D66">
            <v>-0.55000000000000004</v>
          </cell>
          <cell r="E66">
            <v>0.1</v>
          </cell>
          <cell r="F66">
            <v>0.1</v>
          </cell>
          <cell r="N66">
            <v>0</v>
          </cell>
        </row>
        <row r="67">
          <cell r="A67">
            <v>36252</v>
          </cell>
          <cell r="B67">
            <v>-0.25</v>
          </cell>
          <cell r="C67">
            <v>0.55000000000000004</v>
          </cell>
          <cell r="D67">
            <v>-0.55000000000000004</v>
          </cell>
          <cell r="E67">
            <v>1.6666666666666677E-2</v>
          </cell>
          <cell r="F67">
            <v>0.1</v>
          </cell>
          <cell r="N67">
            <v>0</v>
          </cell>
        </row>
        <row r="68">
          <cell r="A68">
            <v>36255</v>
          </cell>
          <cell r="B68">
            <v>-0.25</v>
          </cell>
          <cell r="C68">
            <v>0.44999999999999996</v>
          </cell>
          <cell r="D68">
            <v>-0.55000000000000004</v>
          </cell>
          <cell r="E68">
            <v>-6.6666666666666652E-2</v>
          </cell>
          <cell r="F68">
            <v>0.1</v>
          </cell>
          <cell r="N68">
            <v>0</v>
          </cell>
        </row>
        <row r="69">
          <cell r="A69">
            <v>36256</v>
          </cell>
          <cell r="B69">
            <v>-0.25</v>
          </cell>
          <cell r="C69">
            <v>0.35</v>
          </cell>
          <cell r="D69">
            <v>-0.55000000000000004</v>
          </cell>
          <cell r="E69">
            <v>-0.15</v>
          </cell>
          <cell r="F69">
            <v>0.1</v>
          </cell>
          <cell r="N69">
            <v>0</v>
          </cell>
        </row>
        <row r="70">
          <cell r="A70">
            <v>36257</v>
          </cell>
          <cell r="B70">
            <v>-0.45</v>
          </cell>
          <cell r="C70">
            <v>0.45</v>
          </cell>
          <cell r="D70">
            <v>-0.45</v>
          </cell>
          <cell r="E70">
            <v>-0.35</v>
          </cell>
          <cell r="F70">
            <v>0.1</v>
          </cell>
          <cell r="N70">
            <v>0</v>
          </cell>
        </row>
        <row r="71">
          <cell r="A71">
            <v>36258</v>
          </cell>
          <cell r="B71">
            <v>-0.45</v>
          </cell>
          <cell r="C71">
            <v>0.45</v>
          </cell>
          <cell r="D71">
            <v>-0.45</v>
          </cell>
          <cell r="E71">
            <v>-0.35</v>
          </cell>
          <cell r="F71">
            <v>0.05</v>
          </cell>
          <cell r="N71">
            <v>0</v>
          </cell>
        </row>
        <row r="72">
          <cell r="A72">
            <v>36259</v>
          </cell>
          <cell r="B72">
            <v>-0.45</v>
          </cell>
          <cell r="C72">
            <v>0.45</v>
          </cell>
          <cell r="D72">
            <v>-0.45</v>
          </cell>
          <cell r="E72">
            <v>-0.35</v>
          </cell>
          <cell r="F72">
            <v>0.05</v>
          </cell>
          <cell r="N72">
            <v>0</v>
          </cell>
        </row>
        <row r="73">
          <cell r="A73">
            <v>36262</v>
          </cell>
          <cell r="B73">
            <v>-0.25</v>
          </cell>
          <cell r="C73">
            <v>0.45</v>
          </cell>
          <cell r="D73">
            <v>-0.65</v>
          </cell>
          <cell r="E73">
            <v>-0.25</v>
          </cell>
          <cell r="F73">
            <v>0</v>
          </cell>
          <cell r="N73">
            <v>0</v>
          </cell>
        </row>
        <row r="74">
          <cell r="A74">
            <v>36263</v>
          </cell>
          <cell r="B74">
            <v>-0.25</v>
          </cell>
          <cell r="C74">
            <v>0.45</v>
          </cell>
          <cell r="D74">
            <v>-0.65</v>
          </cell>
          <cell r="E74">
            <v>-0.25</v>
          </cell>
          <cell r="F74">
            <v>0.1</v>
          </cell>
          <cell r="N74">
            <v>0</v>
          </cell>
        </row>
        <row r="75">
          <cell r="A75">
            <v>36264</v>
          </cell>
          <cell r="B75">
            <v>-0.25</v>
          </cell>
          <cell r="C75">
            <v>0.65</v>
          </cell>
          <cell r="D75">
            <v>-0.65</v>
          </cell>
          <cell r="E75">
            <v>-0.25</v>
          </cell>
          <cell r="F75">
            <v>-0.05</v>
          </cell>
          <cell r="N75">
            <v>0</v>
          </cell>
        </row>
        <row r="76">
          <cell r="A76">
            <v>36265</v>
          </cell>
          <cell r="B76">
            <v>-0.25</v>
          </cell>
          <cell r="C76">
            <v>0.65</v>
          </cell>
          <cell r="D76">
            <v>-0.65</v>
          </cell>
          <cell r="E76">
            <v>-0.25</v>
          </cell>
          <cell r="F76">
            <v>-0.05</v>
          </cell>
          <cell r="N76">
            <v>0</v>
          </cell>
        </row>
        <row r="77">
          <cell r="A77">
            <v>36266</v>
          </cell>
          <cell r="B77">
            <v>-0.25</v>
          </cell>
          <cell r="C77">
            <v>0.75</v>
          </cell>
          <cell r="D77">
            <v>-0.95</v>
          </cell>
          <cell r="E77">
            <v>-0.15</v>
          </cell>
          <cell r="F77">
            <v>0.1</v>
          </cell>
          <cell r="N77">
            <v>0</v>
          </cell>
        </row>
        <row r="78">
          <cell r="A78">
            <v>36269</v>
          </cell>
          <cell r="B78">
            <v>-0.25</v>
          </cell>
          <cell r="C78">
            <v>0.85</v>
          </cell>
          <cell r="D78">
            <v>-0.95</v>
          </cell>
          <cell r="E78">
            <v>-0.15</v>
          </cell>
          <cell r="F78">
            <v>0.15</v>
          </cell>
          <cell r="N78">
            <v>0</v>
          </cell>
        </row>
        <row r="79">
          <cell r="A79">
            <v>36270</v>
          </cell>
          <cell r="B79">
            <v>-0.25</v>
          </cell>
          <cell r="C79">
            <v>0.85</v>
          </cell>
          <cell r="D79">
            <v>-0.95</v>
          </cell>
          <cell r="E79">
            <v>0.1</v>
          </cell>
          <cell r="F79">
            <v>0.15</v>
          </cell>
          <cell r="N79">
            <v>0</v>
          </cell>
        </row>
        <row r="80">
          <cell r="A80">
            <v>36271</v>
          </cell>
          <cell r="B80">
            <v>-0.25</v>
          </cell>
          <cell r="C80">
            <v>0.75</v>
          </cell>
          <cell r="D80">
            <v>-1.05</v>
          </cell>
          <cell r="E80">
            <v>0.1</v>
          </cell>
          <cell r="F80">
            <v>0.15</v>
          </cell>
          <cell r="N80">
            <v>0</v>
          </cell>
        </row>
        <row r="81">
          <cell r="A81">
            <v>36272</v>
          </cell>
          <cell r="B81">
            <v>-0.25</v>
          </cell>
          <cell r="C81">
            <v>0.55000000000000004</v>
          </cell>
          <cell r="D81">
            <v>-0.85</v>
          </cell>
          <cell r="E81">
            <v>0.1</v>
          </cell>
          <cell r="F81">
            <v>0.15</v>
          </cell>
          <cell r="N81">
            <v>0</v>
          </cell>
        </row>
        <row r="82">
          <cell r="A82">
            <v>36273</v>
          </cell>
          <cell r="B82">
            <v>-0.25</v>
          </cell>
          <cell r="C82">
            <v>0.65</v>
          </cell>
          <cell r="D82">
            <v>-0.85</v>
          </cell>
          <cell r="E82">
            <v>0.1</v>
          </cell>
          <cell r="F82">
            <v>0.1</v>
          </cell>
          <cell r="N82">
            <v>0</v>
          </cell>
        </row>
        <row r="83">
          <cell r="A83">
            <v>36276</v>
          </cell>
          <cell r="B83">
            <v>-0.25</v>
          </cell>
          <cell r="C83">
            <v>0.65</v>
          </cell>
          <cell r="D83">
            <v>-0.85</v>
          </cell>
          <cell r="E83">
            <v>0.1</v>
          </cell>
          <cell r="F83">
            <v>0.1</v>
          </cell>
          <cell r="N83">
            <v>0</v>
          </cell>
        </row>
        <row r="84">
          <cell r="A84">
            <v>36277</v>
          </cell>
          <cell r="B84">
            <v>-0.25</v>
          </cell>
          <cell r="C84">
            <v>0.65</v>
          </cell>
          <cell r="D84">
            <v>-0.85</v>
          </cell>
          <cell r="E84">
            <v>0.1</v>
          </cell>
          <cell r="F84">
            <v>0.1</v>
          </cell>
          <cell r="N84">
            <v>0</v>
          </cell>
        </row>
        <row r="85">
          <cell r="A85">
            <v>36278</v>
          </cell>
          <cell r="B85">
            <v>-0.15</v>
          </cell>
          <cell r="C85">
            <v>0.65</v>
          </cell>
          <cell r="D85">
            <v>-0.75</v>
          </cell>
          <cell r="E85">
            <v>0.1</v>
          </cell>
          <cell r="F85">
            <v>0.1</v>
          </cell>
          <cell r="N85">
            <v>0</v>
          </cell>
        </row>
        <row r="86">
          <cell r="A86">
            <v>36279</v>
          </cell>
          <cell r="B86">
            <v>-0.15</v>
          </cell>
          <cell r="C86">
            <v>0.65</v>
          </cell>
          <cell r="D86">
            <v>-0.75</v>
          </cell>
          <cell r="E86">
            <v>0.1</v>
          </cell>
          <cell r="F86">
            <v>0</v>
          </cell>
          <cell r="N86">
            <v>0</v>
          </cell>
        </row>
        <row r="87">
          <cell r="A87">
            <v>36280</v>
          </cell>
          <cell r="B87">
            <v>-0.1</v>
          </cell>
          <cell r="C87">
            <v>0.65</v>
          </cell>
          <cell r="D87">
            <v>-0.75</v>
          </cell>
          <cell r="E87">
            <v>-0.15</v>
          </cell>
          <cell r="F87">
            <v>-0.05</v>
          </cell>
          <cell r="N87">
            <v>0</v>
          </cell>
        </row>
        <row r="88">
          <cell r="A88">
            <v>36283</v>
          </cell>
          <cell r="B88">
            <v>-0.1</v>
          </cell>
          <cell r="C88">
            <v>0.65</v>
          </cell>
          <cell r="D88">
            <v>-0.75</v>
          </cell>
          <cell r="E88">
            <v>-0.15</v>
          </cell>
          <cell r="F88">
            <v>-0.05</v>
          </cell>
          <cell r="N88">
            <v>0</v>
          </cell>
        </row>
        <row r="89">
          <cell r="A89">
            <v>36284</v>
          </cell>
          <cell r="B89">
            <v>-0.1</v>
          </cell>
          <cell r="C89">
            <v>0.65</v>
          </cell>
          <cell r="D89">
            <v>-0.75</v>
          </cell>
          <cell r="E89">
            <v>-0.15</v>
          </cell>
          <cell r="F89">
            <v>-0.05</v>
          </cell>
          <cell r="N89">
            <v>0</v>
          </cell>
        </row>
        <row r="90">
          <cell r="A90">
            <v>36285</v>
          </cell>
          <cell r="B90">
            <v>-0.1</v>
          </cell>
          <cell r="C90">
            <v>0.35</v>
          </cell>
          <cell r="D90">
            <v>0.65</v>
          </cell>
          <cell r="E90">
            <v>-0.1</v>
          </cell>
          <cell r="F90">
            <v>0.05</v>
          </cell>
          <cell r="N90">
            <v>0</v>
          </cell>
        </row>
        <row r="91">
          <cell r="A91">
            <v>36286</v>
          </cell>
          <cell r="B91">
            <v>-0.1</v>
          </cell>
          <cell r="C91">
            <v>0.35</v>
          </cell>
          <cell r="D91">
            <v>-0.65</v>
          </cell>
          <cell r="E91">
            <v>-0.1</v>
          </cell>
          <cell r="F91">
            <v>0.15</v>
          </cell>
          <cell r="N91">
            <v>0</v>
          </cell>
        </row>
        <row r="92">
          <cell r="A92">
            <v>36287</v>
          </cell>
          <cell r="B92">
            <v>-0.1</v>
          </cell>
          <cell r="C92">
            <v>0.35</v>
          </cell>
          <cell r="D92">
            <v>-0.65</v>
          </cell>
          <cell r="E92">
            <v>-0.25</v>
          </cell>
          <cell r="F92">
            <v>0.35</v>
          </cell>
          <cell r="N92">
            <v>0</v>
          </cell>
        </row>
        <row r="93">
          <cell r="A93">
            <v>36290</v>
          </cell>
          <cell r="B93">
            <v>-0.1</v>
          </cell>
          <cell r="C93">
            <v>0.35</v>
          </cell>
          <cell r="D93">
            <v>-0.45</v>
          </cell>
          <cell r="E93">
            <v>-0.25</v>
          </cell>
          <cell r="F93">
            <v>0.25</v>
          </cell>
          <cell r="N93">
            <v>0</v>
          </cell>
        </row>
        <row r="94">
          <cell r="A94">
            <v>36291</v>
          </cell>
          <cell r="B94">
            <v>-0.15</v>
          </cell>
          <cell r="C94">
            <v>0.35</v>
          </cell>
          <cell r="D94">
            <v>-0.55000000000000004</v>
          </cell>
          <cell r="E94">
            <v>-0.25</v>
          </cell>
          <cell r="F94">
            <v>0.25</v>
          </cell>
          <cell r="N94">
            <v>0</v>
          </cell>
        </row>
        <row r="95">
          <cell r="A95">
            <v>36292</v>
          </cell>
          <cell r="B95">
            <v>-0.15</v>
          </cell>
          <cell r="C95">
            <v>0.35</v>
          </cell>
          <cell r="D95">
            <v>-0.55000000000000004</v>
          </cell>
          <cell r="E95">
            <v>-0.25</v>
          </cell>
          <cell r="F95">
            <v>0.25</v>
          </cell>
          <cell r="N95">
            <v>0</v>
          </cell>
        </row>
        <row r="96">
          <cell r="A96">
            <v>36293</v>
          </cell>
          <cell r="B96">
            <v>-0.15</v>
          </cell>
          <cell r="C96">
            <v>0.15</v>
          </cell>
          <cell r="D96">
            <v>-0.55000000000000004</v>
          </cell>
          <cell r="E96">
            <v>-0.25</v>
          </cell>
          <cell r="F96">
            <v>-0.1</v>
          </cell>
          <cell r="N96">
            <v>0</v>
          </cell>
        </row>
        <row r="97">
          <cell r="A97">
            <v>36294</v>
          </cell>
          <cell r="B97">
            <v>-0.15</v>
          </cell>
          <cell r="C97">
            <v>0.05</v>
          </cell>
          <cell r="D97">
            <v>-0.45</v>
          </cell>
          <cell r="E97">
            <v>-0.25</v>
          </cell>
          <cell r="F97">
            <v>-0.05</v>
          </cell>
          <cell r="N97">
            <v>0</v>
          </cell>
        </row>
        <row r="98">
          <cell r="A98">
            <v>36297</v>
          </cell>
          <cell r="B98">
            <v>-0.15</v>
          </cell>
          <cell r="C98">
            <v>-0.1</v>
          </cell>
          <cell r="D98">
            <v>-0.15</v>
          </cell>
          <cell r="E98">
            <v>-0.25</v>
          </cell>
          <cell r="F98">
            <v>-0.05</v>
          </cell>
          <cell r="N98">
            <v>0</v>
          </cell>
        </row>
        <row r="99">
          <cell r="A99">
            <v>36298</v>
          </cell>
          <cell r="B99">
            <v>-0.15</v>
          </cell>
          <cell r="C99">
            <v>-0.1</v>
          </cell>
          <cell r="D99">
            <v>-0.25</v>
          </cell>
          <cell r="E99">
            <v>-0.25</v>
          </cell>
          <cell r="F99">
            <v>-0.05</v>
          </cell>
          <cell r="N99">
            <v>0</v>
          </cell>
        </row>
        <row r="100">
          <cell r="A100">
            <v>36299</v>
          </cell>
          <cell r="B100">
            <v>-0.15</v>
          </cell>
          <cell r="C100">
            <v>-0.1</v>
          </cell>
          <cell r="D100">
            <v>-0.15</v>
          </cell>
          <cell r="E100">
            <v>-0.25</v>
          </cell>
          <cell r="F100">
            <v>-0.05</v>
          </cell>
          <cell r="N100">
            <v>0</v>
          </cell>
        </row>
        <row r="101">
          <cell r="A101">
            <v>36300</v>
          </cell>
          <cell r="B101">
            <v>-0.15</v>
          </cell>
          <cell r="C101">
            <v>-0.15</v>
          </cell>
          <cell r="D101">
            <v>-0.1</v>
          </cell>
          <cell r="E101">
            <v>-0.25</v>
          </cell>
          <cell r="F101">
            <v>-0.05</v>
          </cell>
          <cell r="N101">
            <v>0</v>
          </cell>
        </row>
        <row r="102">
          <cell r="A102">
            <v>36301</v>
          </cell>
          <cell r="B102">
            <v>-0.15</v>
          </cell>
          <cell r="C102">
            <v>-0.15</v>
          </cell>
          <cell r="D102">
            <v>-0.1</v>
          </cell>
          <cell r="E102">
            <v>-0.25</v>
          </cell>
          <cell r="F102">
            <v>-0.05</v>
          </cell>
          <cell r="N102">
            <v>0</v>
          </cell>
        </row>
        <row r="103">
          <cell r="A103">
            <v>36304</v>
          </cell>
          <cell r="B103">
            <v>0.15</v>
          </cell>
          <cell r="C103">
            <v>0.1</v>
          </cell>
          <cell r="D103">
            <v>0.15</v>
          </cell>
          <cell r="E103">
            <v>-0.25</v>
          </cell>
          <cell r="F103">
            <v>0</v>
          </cell>
          <cell r="N103">
            <v>0</v>
          </cell>
        </row>
        <row r="104">
          <cell r="A104">
            <v>36305</v>
          </cell>
          <cell r="B104">
            <v>0.15</v>
          </cell>
          <cell r="C104">
            <v>0.1</v>
          </cell>
          <cell r="D104">
            <v>0.15</v>
          </cell>
          <cell r="E104">
            <v>-0.25</v>
          </cell>
          <cell r="F104">
            <v>0</v>
          </cell>
          <cell r="N104">
            <v>0</v>
          </cell>
        </row>
        <row r="105">
          <cell r="A105">
            <v>36306</v>
          </cell>
          <cell r="B105">
            <v>0.15</v>
          </cell>
          <cell r="C105">
            <v>0.1</v>
          </cell>
          <cell r="D105">
            <v>0.15</v>
          </cell>
          <cell r="E105">
            <v>-0.25</v>
          </cell>
          <cell r="F105">
            <v>0</v>
          </cell>
          <cell r="N105">
            <v>0</v>
          </cell>
        </row>
        <row r="106">
          <cell r="A106">
            <v>36307</v>
          </cell>
          <cell r="B106">
            <v>-0.35</v>
          </cell>
          <cell r="C106">
            <v>0</v>
          </cell>
          <cell r="D106">
            <v>-0.35</v>
          </cell>
          <cell r="E106">
            <v>0.15</v>
          </cell>
          <cell r="F106">
            <v>0.15</v>
          </cell>
          <cell r="N106">
            <v>0</v>
          </cell>
        </row>
        <row r="107">
          <cell r="A107">
            <v>36308</v>
          </cell>
          <cell r="B107">
            <v>-0.35</v>
          </cell>
          <cell r="C107">
            <v>0.15</v>
          </cell>
          <cell r="D107">
            <v>-0.65</v>
          </cell>
          <cell r="E107">
            <v>0.15</v>
          </cell>
          <cell r="F107">
            <v>0.15</v>
          </cell>
          <cell r="N107">
            <v>0</v>
          </cell>
        </row>
        <row r="108">
          <cell r="A108">
            <v>36311</v>
          </cell>
          <cell r="B108">
            <v>-7.4999999999999983E-2</v>
          </cell>
          <cell r="C108">
            <v>-0.05</v>
          </cell>
          <cell r="D108">
            <v>2.4999999999999967E-2</v>
          </cell>
          <cell r="E108">
            <v>0</v>
          </cell>
          <cell r="F108">
            <v>0.1</v>
          </cell>
          <cell r="N108">
            <v>0</v>
          </cell>
        </row>
        <row r="109">
          <cell r="A109">
            <v>36312</v>
          </cell>
          <cell r="B109">
            <v>0.2</v>
          </cell>
          <cell r="C109">
            <v>-0.25</v>
          </cell>
          <cell r="D109">
            <v>0.7</v>
          </cell>
          <cell r="E109">
            <v>-0.15</v>
          </cell>
          <cell r="F109">
            <v>0.05</v>
          </cell>
          <cell r="N109">
            <v>0</v>
          </cell>
        </row>
        <row r="110">
          <cell r="A110">
            <v>36313</v>
          </cell>
          <cell r="B110">
            <v>0.2</v>
          </cell>
          <cell r="C110">
            <v>-0.25</v>
          </cell>
          <cell r="D110">
            <v>0.75</v>
          </cell>
          <cell r="E110">
            <v>0</v>
          </cell>
          <cell r="F110">
            <v>0.05</v>
          </cell>
          <cell r="N110">
            <v>0</v>
          </cell>
        </row>
        <row r="111">
          <cell r="A111">
            <v>36314</v>
          </cell>
          <cell r="B111">
            <v>-0.2</v>
          </cell>
          <cell r="C111">
            <v>-0.2</v>
          </cell>
          <cell r="D111">
            <v>-0.75</v>
          </cell>
          <cell r="E111">
            <v>0</v>
          </cell>
          <cell r="F111">
            <v>0.05</v>
          </cell>
          <cell r="N111">
            <v>0</v>
          </cell>
        </row>
        <row r="112">
          <cell r="A112">
            <v>36315</v>
          </cell>
          <cell r="B112">
            <v>-0.2</v>
          </cell>
          <cell r="C112">
            <v>-0.25</v>
          </cell>
          <cell r="D112">
            <v>-0.75</v>
          </cell>
          <cell r="E112">
            <v>0</v>
          </cell>
          <cell r="F112">
            <v>-0.1</v>
          </cell>
          <cell r="N112">
            <v>0</v>
          </cell>
        </row>
        <row r="113">
          <cell r="A113">
            <v>36318</v>
          </cell>
          <cell r="B113">
            <v>-0.2</v>
          </cell>
          <cell r="C113">
            <v>-0.2</v>
          </cell>
          <cell r="D113">
            <v>-0.85</v>
          </cell>
          <cell r="E113">
            <v>0</v>
          </cell>
          <cell r="F113">
            <v>-0.15</v>
          </cell>
          <cell r="N113">
            <v>0</v>
          </cell>
        </row>
        <row r="114">
          <cell r="A114">
            <v>36319</v>
          </cell>
          <cell r="B114">
            <v>-0.2</v>
          </cell>
          <cell r="C114">
            <v>-0.15</v>
          </cell>
          <cell r="D114">
            <v>-0.7</v>
          </cell>
          <cell r="E114">
            <v>0.1</v>
          </cell>
          <cell r="F114">
            <v>0</v>
          </cell>
          <cell r="N114">
            <v>0</v>
          </cell>
        </row>
        <row r="115">
          <cell r="A115">
            <v>36320</v>
          </cell>
          <cell r="B115">
            <v>-0.2</v>
          </cell>
          <cell r="C115">
            <v>-0.45</v>
          </cell>
          <cell r="D115">
            <v>-0.85</v>
          </cell>
          <cell r="E115">
            <v>0.2</v>
          </cell>
          <cell r="F115">
            <v>0.2</v>
          </cell>
          <cell r="N115">
            <v>0</v>
          </cell>
        </row>
        <row r="116">
          <cell r="A116">
            <v>36321</v>
          </cell>
          <cell r="B116">
            <v>-0.2</v>
          </cell>
          <cell r="C116">
            <v>-0.45</v>
          </cell>
          <cell r="D116">
            <v>-0.75</v>
          </cell>
          <cell r="E116">
            <v>0.25</v>
          </cell>
          <cell r="F116">
            <v>0.25</v>
          </cell>
          <cell r="N116">
            <v>0</v>
          </cell>
        </row>
        <row r="117">
          <cell r="A117">
            <v>36322</v>
          </cell>
          <cell r="B117">
            <v>-0.15</v>
          </cell>
          <cell r="C117">
            <v>-0.45</v>
          </cell>
          <cell r="D117">
            <v>-0.7</v>
          </cell>
          <cell r="E117">
            <v>0.25</v>
          </cell>
          <cell r="F117">
            <v>0.25</v>
          </cell>
          <cell r="N117">
            <v>0</v>
          </cell>
        </row>
        <row r="118">
          <cell r="A118">
            <v>36325</v>
          </cell>
          <cell r="B118">
            <v>-0.15</v>
          </cell>
          <cell r="C118">
            <v>-0.4</v>
          </cell>
          <cell r="D118">
            <v>-0.7</v>
          </cell>
          <cell r="E118">
            <v>0.25</v>
          </cell>
          <cell r="F118">
            <v>0.25</v>
          </cell>
          <cell r="N118">
            <v>0</v>
          </cell>
        </row>
        <row r="119">
          <cell r="A119">
            <v>36326</v>
          </cell>
          <cell r="B119">
            <v>-0.15</v>
          </cell>
          <cell r="C119">
            <v>-0.35</v>
          </cell>
          <cell r="D119">
            <v>-0.7</v>
          </cell>
          <cell r="E119">
            <v>0.25</v>
          </cell>
          <cell r="F119">
            <v>0.2</v>
          </cell>
          <cell r="N119">
            <v>0</v>
          </cell>
        </row>
        <row r="120">
          <cell r="A120">
            <v>36327</v>
          </cell>
          <cell r="B120">
            <v>-0.2</v>
          </cell>
          <cell r="C120">
            <v>-0.35</v>
          </cell>
          <cell r="D120">
            <v>-0.7</v>
          </cell>
          <cell r="E120">
            <v>0.25</v>
          </cell>
          <cell r="F120">
            <v>0.2</v>
          </cell>
          <cell r="N120">
            <v>0</v>
          </cell>
        </row>
        <row r="121">
          <cell r="A121">
            <v>36328</v>
          </cell>
          <cell r="B121">
            <v>-0.2</v>
          </cell>
          <cell r="C121">
            <v>-0.4</v>
          </cell>
          <cell r="D121">
            <v>-0.8</v>
          </cell>
          <cell r="E121">
            <v>0.25</v>
          </cell>
          <cell r="F121">
            <v>0.1</v>
          </cell>
          <cell r="N121">
            <v>0</v>
          </cell>
        </row>
        <row r="122">
          <cell r="A122">
            <v>36329</v>
          </cell>
          <cell r="B122">
            <v>-0.2</v>
          </cell>
          <cell r="C122">
            <v>-0.5</v>
          </cell>
          <cell r="D122">
            <v>-0.85</v>
          </cell>
          <cell r="E122">
            <v>0.25</v>
          </cell>
          <cell r="F122">
            <v>0.1</v>
          </cell>
          <cell r="N122">
            <v>0</v>
          </cell>
        </row>
        <row r="123">
          <cell r="A123">
            <v>36332</v>
          </cell>
          <cell r="B123">
            <v>-0.2</v>
          </cell>
          <cell r="C123">
            <v>-0.1</v>
          </cell>
          <cell r="D123">
            <v>-0.5</v>
          </cell>
          <cell r="E123">
            <v>0.2</v>
          </cell>
          <cell r="F123">
            <v>0.15</v>
          </cell>
          <cell r="N123">
            <v>0</v>
          </cell>
        </row>
        <row r="124">
          <cell r="A124">
            <v>36333</v>
          </cell>
          <cell r="B124">
            <v>-0.2</v>
          </cell>
          <cell r="C124">
            <v>-0.1</v>
          </cell>
          <cell r="D124">
            <v>-0.5</v>
          </cell>
          <cell r="E124">
            <v>0.25</v>
          </cell>
          <cell r="F124">
            <v>0.1</v>
          </cell>
          <cell r="N124">
            <v>0</v>
          </cell>
        </row>
        <row r="125">
          <cell r="A125">
            <v>36334</v>
          </cell>
          <cell r="B125">
            <v>-0.4</v>
          </cell>
          <cell r="C125">
            <v>-0.1</v>
          </cell>
          <cell r="D125">
            <v>-0.5</v>
          </cell>
          <cell r="E125">
            <v>0.25</v>
          </cell>
          <cell r="F125">
            <v>0.1</v>
          </cell>
          <cell r="N125">
            <v>0</v>
          </cell>
        </row>
        <row r="126">
          <cell r="A126">
            <v>36335</v>
          </cell>
          <cell r="B126">
            <v>-0.35</v>
          </cell>
          <cell r="C126">
            <v>-0.1</v>
          </cell>
          <cell r="D126">
            <v>-0.45</v>
          </cell>
          <cell r="E126">
            <v>0.35</v>
          </cell>
          <cell r="F126">
            <v>0.15</v>
          </cell>
          <cell r="N126">
            <v>0</v>
          </cell>
        </row>
        <row r="127">
          <cell r="A127">
            <v>36336</v>
          </cell>
          <cell r="B127">
            <v>-0.3</v>
          </cell>
          <cell r="C127">
            <v>-0.1</v>
          </cell>
          <cell r="D127">
            <v>-0.4</v>
          </cell>
          <cell r="E127">
            <v>0.45</v>
          </cell>
          <cell r="F127">
            <v>0.25</v>
          </cell>
          <cell r="N127">
            <v>0</v>
          </cell>
        </row>
        <row r="128">
          <cell r="A128">
            <v>36339</v>
          </cell>
          <cell r="B128">
            <v>-0.3</v>
          </cell>
          <cell r="C128">
            <v>-0.25</v>
          </cell>
          <cell r="D128">
            <v>-0.5</v>
          </cell>
          <cell r="E128">
            <v>0.45</v>
          </cell>
          <cell r="F128">
            <v>0.25</v>
          </cell>
          <cell r="N128">
            <v>0</v>
          </cell>
        </row>
        <row r="129">
          <cell r="A129">
            <v>36340</v>
          </cell>
          <cell r="B129">
            <v>-0.3</v>
          </cell>
          <cell r="C129">
            <v>-0.2</v>
          </cell>
          <cell r="D129">
            <v>-0.55000000000000004</v>
          </cell>
          <cell r="E129">
            <v>0.45</v>
          </cell>
          <cell r="F129">
            <v>0.2</v>
          </cell>
          <cell r="N129">
            <v>0</v>
          </cell>
        </row>
        <row r="130">
          <cell r="A130">
            <v>36341</v>
          </cell>
          <cell r="B130">
            <v>-0.5</v>
          </cell>
          <cell r="C130">
            <v>-0.4</v>
          </cell>
          <cell r="D130">
            <v>-0.6</v>
          </cell>
          <cell r="E130">
            <v>0.4</v>
          </cell>
          <cell r="F130">
            <v>0.2</v>
          </cell>
          <cell r="N130">
            <v>0</v>
          </cell>
        </row>
        <row r="131">
          <cell r="A131">
            <v>36342</v>
          </cell>
          <cell r="B131">
            <v>-0.5</v>
          </cell>
          <cell r="C131">
            <v>-0.4</v>
          </cell>
          <cell r="D131">
            <v>-0.6</v>
          </cell>
          <cell r="E131">
            <v>0.5</v>
          </cell>
          <cell r="F131">
            <v>0.2</v>
          </cell>
          <cell r="N131">
            <v>0</v>
          </cell>
        </row>
        <row r="132">
          <cell r="A132">
            <v>36343</v>
          </cell>
          <cell r="B132">
            <v>-0.55000000000000004</v>
          </cell>
          <cell r="C132">
            <v>-0.4</v>
          </cell>
          <cell r="D132">
            <v>-0.75</v>
          </cell>
          <cell r="E132">
            <v>0.4</v>
          </cell>
          <cell r="F132">
            <v>0.15</v>
          </cell>
          <cell r="N132">
            <v>0</v>
          </cell>
        </row>
        <row r="133">
          <cell r="A133">
            <v>36346</v>
          </cell>
          <cell r="B133">
            <v>-0.55000000000000004</v>
          </cell>
          <cell r="C133">
            <v>-0.2</v>
          </cell>
          <cell r="D133">
            <v>-0.6</v>
          </cell>
          <cell r="E133">
            <v>0.35</v>
          </cell>
          <cell r="F133">
            <v>0.1</v>
          </cell>
          <cell r="N133">
            <v>0</v>
          </cell>
        </row>
        <row r="134">
          <cell r="A134">
            <v>36347</v>
          </cell>
          <cell r="B134">
            <v>-0.55000000000000004</v>
          </cell>
          <cell r="C134">
            <v>-0.2</v>
          </cell>
          <cell r="D134">
            <v>-0.7</v>
          </cell>
          <cell r="E134">
            <v>0.4</v>
          </cell>
          <cell r="F134">
            <v>0.1</v>
          </cell>
          <cell r="N134">
            <v>0</v>
          </cell>
        </row>
        <row r="135">
          <cell r="A135">
            <v>36348</v>
          </cell>
          <cell r="B135">
            <v>-0.5</v>
          </cell>
          <cell r="C135">
            <v>-0.2</v>
          </cell>
          <cell r="D135">
            <v>-0.6</v>
          </cell>
          <cell r="E135">
            <v>0.5</v>
          </cell>
          <cell r="F135">
            <v>0.1</v>
          </cell>
          <cell r="N135">
            <v>0</v>
          </cell>
        </row>
        <row r="136">
          <cell r="A136">
            <v>36349</v>
          </cell>
          <cell r="B136">
            <v>-0.55000000000000004</v>
          </cell>
          <cell r="C136">
            <v>-0.2</v>
          </cell>
          <cell r="D136">
            <v>-0.55000000000000004</v>
          </cell>
          <cell r="E136">
            <v>0.45</v>
          </cell>
          <cell r="F136">
            <v>0.1</v>
          </cell>
          <cell r="N136">
            <v>0</v>
          </cell>
        </row>
        <row r="137">
          <cell r="A137">
            <v>36350</v>
          </cell>
          <cell r="B137">
            <v>-0.55000000000000004</v>
          </cell>
          <cell r="C137">
            <v>-0.1</v>
          </cell>
          <cell r="D137">
            <v>-0.55000000000000004</v>
          </cell>
          <cell r="E137">
            <v>0.45</v>
          </cell>
          <cell r="F137">
            <v>0.1</v>
          </cell>
          <cell r="N137">
            <v>0</v>
          </cell>
        </row>
        <row r="138">
          <cell r="A138">
            <v>36353</v>
          </cell>
          <cell r="B138">
            <v>-0.65</v>
          </cell>
          <cell r="C138">
            <v>-0.15</v>
          </cell>
          <cell r="D138">
            <v>-0.55000000000000004</v>
          </cell>
          <cell r="E138">
            <v>0.45</v>
          </cell>
          <cell r="F138">
            <v>0.15</v>
          </cell>
          <cell r="N138">
            <v>0</v>
          </cell>
        </row>
        <row r="139">
          <cell r="A139">
            <v>36354</v>
          </cell>
          <cell r="B139">
            <v>-0.5</v>
          </cell>
          <cell r="C139">
            <v>-0.2</v>
          </cell>
          <cell r="D139">
            <v>-0.6</v>
          </cell>
          <cell r="E139">
            <v>0.5</v>
          </cell>
          <cell r="F139">
            <v>0.15</v>
          </cell>
          <cell r="N139">
            <v>0</v>
          </cell>
        </row>
        <row r="140">
          <cell r="A140">
            <v>36355</v>
          </cell>
          <cell r="B140">
            <v>-0.5</v>
          </cell>
          <cell r="C140">
            <v>-0.3</v>
          </cell>
          <cell r="D140">
            <v>-0.75</v>
          </cell>
          <cell r="E140">
            <v>0.4</v>
          </cell>
          <cell r="F140">
            <v>0.15</v>
          </cell>
          <cell r="N140">
            <v>0</v>
          </cell>
        </row>
        <row r="141">
          <cell r="A141">
            <v>36356</v>
          </cell>
          <cell r="B141">
            <v>-0.3</v>
          </cell>
          <cell r="C141">
            <v>-0.35</v>
          </cell>
          <cell r="D141">
            <v>-0.8</v>
          </cell>
          <cell r="E141">
            <v>0.4</v>
          </cell>
          <cell r="F141">
            <v>0.25</v>
          </cell>
          <cell r="N141">
            <v>0</v>
          </cell>
        </row>
        <row r="142">
          <cell r="A142">
            <v>36357</v>
          </cell>
          <cell r="B142">
            <v>-0.2</v>
          </cell>
          <cell r="C142">
            <v>-0.4</v>
          </cell>
          <cell r="D142">
            <v>-0.8</v>
          </cell>
          <cell r="E142">
            <v>0.4</v>
          </cell>
          <cell r="F142">
            <v>0.25</v>
          </cell>
          <cell r="N142">
            <v>0</v>
          </cell>
        </row>
        <row r="143">
          <cell r="A143">
            <v>36360</v>
          </cell>
          <cell r="B143">
            <v>-0.3</v>
          </cell>
          <cell r="C143">
            <v>-0.5</v>
          </cell>
          <cell r="D143">
            <v>-0.9</v>
          </cell>
          <cell r="E143">
            <v>0.4</v>
          </cell>
          <cell r="F143">
            <v>0.25</v>
          </cell>
          <cell r="N143">
            <v>0</v>
          </cell>
        </row>
        <row r="144">
          <cell r="A144">
            <v>36361</v>
          </cell>
          <cell r="B144">
            <v>-0.2</v>
          </cell>
          <cell r="C144">
            <v>-0.9</v>
          </cell>
          <cell r="D144">
            <v>-1</v>
          </cell>
          <cell r="E144">
            <v>0.4</v>
          </cell>
          <cell r="F144">
            <v>0.25</v>
          </cell>
          <cell r="N144">
            <v>0</v>
          </cell>
        </row>
        <row r="145">
          <cell r="A145">
            <v>36362</v>
          </cell>
          <cell r="B145">
            <v>-0.2</v>
          </cell>
          <cell r="C145">
            <v>-0.65</v>
          </cell>
          <cell r="D145">
            <v>-0.95</v>
          </cell>
          <cell r="E145">
            <v>0.5</v>
          </cell>
          <cell r="F145">
            <v>0.5</v>
          </cell>
          <cell r="N145">
            <v>0</v>
          </cell>
        </row>
        <row r="146">
          <cell r="A146">
            <v>36363</v>
          </cell>
          <cell r="B146">
            <v>-0.2</v>
          </cell>
          <cell r="C146">
            <v>-0.7</v>
          </cell>
          <cell r="D146">
            <v>-1</v>
          </cell>
          <cell r="E146">
            <v>0.5</v>
          </cell>
          <cell r="F146">
            <v>0.5</v>
          </cell>
          <cell r="N146">
            <v>0</v>
          </cell>
        </row>
        <row r="147">
          <cell r="A147">
            <v>36364</v>
          </cell>
          <cell r="B147">
            <v>-0.2</v>
          </cell>
          <cell r="C147">
            <v>-0.95</v>
          </cell>
          <cell r="D147">
            <v>-1.1000000000000001</v>
          </cell>
          <cell r="E147">
            <v>0.5</v>
          </cell>
          <cell r="F147">
            <v>0.55000000000000004</v>
          </cell>
          <cell r="N147">
            <v>0</v>
          </cell>
        </row>
        <row r="148">
          <cell r="A148">
            <v>36367</v>
          </cell>
          <cell r="B148">
            <v>-0.2</v>
          </cell>
          <cell r="C148">
            <v>-1.05</v>
          </cell>
          <cell r="D148">
            <v>-1.1000000000000001</v>
          </cell>
          <cell r="E148">
            <v>0.6</v>
          </cell>
          <cell r="F148">
            <v>0.65</v>
          </cell>
          <cell r="N148">
            <v>0</v>
          </cell>
        </row>
        <row r="149">
          <cell r="A149">
            <v>36368</v>
          </cell>
          <cell r="B149">
            <v>-0.1</v>
          </cell>
          <cell r="C149">
            <v>-0.9</v>
          </cell>
          <cell r="D149">
            <v>-1</v>
          </cell>
          <cell r="E149">
            <v>0.5</v>
          </cell>
          <cell r="F149">
            <v>0.65</v>
          </cell>
          <cell r="N149">
            <v>0</v>
          </cell>
        </row>
        <row r="150">
          <cell r="A150">
            <v>36369</v>
          </cell>
          <cell r="B150">
            <v>-0.1</v>
          </cell>
          <cell r="C150">
            <v>-0.95</v>
          </cell>
          <cell r="D150">
            <v>-1</v>
          </cell>
          <cell r="E150">
            <v>0.5</v>
          </cell>
          <cell r="F150">
            <v>0.7</v>
          </cell>
          <cell r="N150">
            <v>0</v>
          </cell>
        </row>
        <row r="151">
          <cell r="A151">
            <v>36370</v>
          </cell>
          <cell r="B151">
            <v>0</v>
          </cell>
          <cell r="C151">
            <v>-1.1000000000000001</v>
          </cell>
          <cell r="D151">
            <v>-1</v>
          </cell>
          <cell r="E151">
            <v>0.5</v>
          </cell>
          <cell r="F151">
            <v>0.65</v>
          </cell>
          <cell r="N151">
            <v>0</v>
          </cell>
        </row>
        <row r="152">
          <cell r="A152">
            <v>36371</v>
          </cell>
          <cell r="B152">
            <v>0.25</v>
          </cell>
          <cell r="C152">
            <v>-1.05</v>
          </cell>
          <cell r="D152">
            <v>-1</v>
          </cell>
          <cell r="E152">
            <v>0.5</v>
          </cell>
          <cell r="F152">
            <v>0.7</v>
          </cell>
          <cell r="N152">
            <v>0</v>
          </cell>
        </row>
        <row r="153">
          <cell r="A153">
            <v>36374</v>
          </cell>
          <cell r="B153">
            <v>0.25</v>
          </cell>
          <cell r="C153">
            <v>-1.3</v>
          </cell>
          <cell r="D153">
            <v>-1</v>
          </cell>
          <cell r="E153">
            <v>0.5</v>
          </cell>
          <cell r="F153">
            <v>0.7</v>
          </cell>
          <cell r="N153">
            <v>0</v>
          </cell>
        </row>
        <row r="154">
          <cell r="A154">
            <v>36375</v>
          </cell>
          <cell r="B154">
            <v>0.25</v>
          </cell>
          <cell r="C154">
            <v>-1.2</v>
          </cell>
          <cell r="D154">
            <v>-1.1000000000000001</v>
          </cell>
          <cell r="E154">
            <v>0.5</v>
          </cell>
          <cell r="F154">
            <v>0.65</v>
          </cell>
          <cell r="N154">
            <v>0</v>
          </cell>
        </row>
        <row r="155">
          <cell r="A155">
            <v>36376</v>
          </cell>
          <cell r="B155">
            <v>0.05</v>
          </cell>
          <cell r="C155">
            <v>-1.25</v>
          </cell>
          <cell r="D155">
            <v>-1.1000000000000001</v>
          </cell>
          <cell r="E155">
            <v>0.5</v>
          </cell>
          <cell r="F155">
            <v>0.7</v>
          </cell>
          <cell r="N155">
            <v>0</v>
          </cell>
        </row>
        <row r="156">
          <cell r="A156">
            <v>36377</v>
          </cell>
          <cell r="B156">
            <v>0.05</v>
          </cell>
          <cell r="C156">
            <v>-1.25</v>
          </cell>
          <cell r="D156">
            <v>-1.1000000000000001</v>
          </cell>
          <cell r="E156">
            <v>0.5</v>
          </cell>
          <cell r="F156">
            <v>0.7</v>
          </cell>
          <cell r="N156">
            <v>0</v>
          </cell>
        </row>
        <row r="157">
          <cell r="A157">
            <v>36378</v>
          </cell>
          <cell r="B157">
            <v>0.05</v>
          </cell>
          <cell r="C157">
            <v>-1.25</v>
          </cell>
          <cell r="D157">
            <v>-1.1000000000000001</v>
          </cell>
          <cell r="E157">
            <v>0.5</v>
          </cell>
          <cell r="F157">
            <v>0.7</v>
          </cell>
          <cell r="N157">
            <v>0</v>
          </cell>
        </row>
        <row r="158">
          <cell r="A158">
            <v>36381</v>
          </cell>
          <cell r="B158">
            <v>0.05</v>
          </cell>
          <cell r="C158">
            <v>-1.25</v>
          </cell>
          <cell r="D158">
            <v>-1.2</v>
          </cell>
          <cell r="E158">
            <v>0.5</v>
          </cell>
          <cell r="F158">
            <v>0.7</v>
          </cell>
          <cell r="N158">
            <v>0</v>
          </cell>
        </row>
        <row r="159">
          <cell r="A159">
            <v>36382</v>
          </cell>
          <cell r="B159">
            <v>-0.1</v>
          </cell>
          <cell r="C159">
            <v>-1.2</v>
          </cell>
          <cell r="D159">
            <v>-1.05</v>
          </cell>
          <cell r="E159">
            <v>0.5</v>
          </cell>
          <cell r="F159">
            <v>0.65</v>
          </cell>
          <cell r="N159">
            <v>0</v>
          </cell>
        </row>
        <row r="160">
          <cell r="A160">
            <v>36383</v>
          </cell>
          <cell r="B160">
            <v>-0.1</v>
          </cell>
          <cell r="C160">
            <v>-1.3</v>
          </cell>
          <cell r="D160">
            <v>-1.05</v>
          </cell>
          <cell r="E160">
            <v>0.4</v>
          </cell>
          <cell r="F160">
            <v>0.65</v>
          </cell>
          <cell r="N160">
            <v>0</v>
          </cell>
        </row>
        <row r="161">
          <cell r="A161">
            <v>36384</v>
          </cell>
          <cell r="B161">
            <v>-0.1</v>
          </cell>
          <cell r="C161">
            <v>-1.1000000000000001</v>
          </cell>
          <cell r="D161">
            <v>-1</v>
          </cell>
          <cell r="E161">
            <v>0.4</v>
          </cell>
          <cell r="F161">
            <v>0.45</v>
          </cell>
          <cell r="N161">
            <v>0</v>
          </cell>
        </row>
        <row r="162">
          <cell r="A162">
            <v>36385</v>
          </cell>
          <cell r="B162">
            <v>-0.1</v>
          </cell>
          <cell r="C162">
            <v>-1.2</v>
          </cell>
          <cell r="D162">
            <v>-1.1000000000000001</v>
          </cell>
          <cell r="E162">
            <v>0.4</v>
          </cell>
          <cell r="F162">
            <v>0.45</v>
          </cell>
          <cell r="N162">
            <v>0</v>
          </cell>
        </row>
        <row r="163">
          <cell r="A163">
            <v>36388</v>
          </cell>
          <cell r="B163">
            <v>-0.15</v>
          </cell>
          <cell r="C163">
            <v>-1.1499999999999999</v>
          </cell>
          <cell r="D163">
            <v>-1</v>
          </cell>
          <cell r="E163">
            <v>0.4</v>
          </cell>
          <cell r="F163">
            <v>0.4</v>
          </cell>
          <cell r="N163">
            <v>0</v>
          </cell>
        </row>
        <row r="164">
          <cell r="A164">
            <v>36389</v>
          </cell>
          <cell r="B164">
            <v>-0.2</v>
          </cell>
          <cell r="C164">
            <v>-1.2</v>
          </cell>
          <cell r="D164">
            <v>-1.1499999999999999</v>
          </cell>
          <cell r="E164">
            <v>0.4</v>
          </cell>
          <cell r="F164">
            <v>0.35</v>
          </cell>
          <cell r="N164">
            <v>0</v>
          </cell>
        </row>
        <row r="165">
          <cell r="A165">
            <v>36390</v>
          </cell>
          <cell r="B165">
            <v>-0.15</v>
          </cell>
          <cell r="C165">
            <v>-1.45</v>
          </cell>
          <cell r="D165">
            <v>-1.35</v>
          </cell>
          <cell r="E165">
            <v>0.3</v>
          </cell>
          <cell r="F165">
            <v>0.25</v>
          </cell>
          <cell r="N165">
            <v>0</v>
          </cell>
        </row>
        <row r="166">
          <cell r="A166">
            <v>36391</v>
          </cell>
          <cell r="B166">
            <v>-0.15</v>
          </cell>
          <cell r="C166">
            <v>-1.6</v>
          </cell>
          <cell r="D166">
            <v>-1.45</v>
          </cell>
          <cell r="E166">
            <v>0.3</v>
          </cell>
          <cell r="F166">
            <v>0.3</v>
          </cell>
          <cell r="N166">
            <v>0</v>
          </cell>
        </row>
        <row r="167">
          <cell r="A167">
            <v>36392</v>
          </cell>
          <cell r="B167">
            <v>0</v>
          </cell>
          <cell r="C167">
            <v>-1.75</v>
          </cell>
          <cell r="D167">
            <v>-1.55</v>
          </cell>
          <cell r="E167">
            <v>0.3</v>
          </cell>
          <cell r="F167">
            <v>0.5</v>
          </cell>
          <cell r="N167">
            <v>0</v>
          </cell>
        </row>
        <row r="168">
          <cell r="A168">
            <v>36395</v>
          </cell>
          <cell r="B168">
            <v>0</v>
          </cell>
          <cell r="C168">
            <v>-1.75</v>
          </cell>
          <cell r="D168">
            <v>-1.6</v>
          </cell>
          <cell r="E168">
            <v>0.3</v>
          </cell>
          <cell r="F168">
            <v>0.5</v>
          </cell>
          <cell r="N168">
            <v>0</v>
          </cell>
        </row>
        <row r="169">
          <cell r="A169">
            <v>36396</v>
          </cell>
          <cell r="B169">
            <v>-0.3</v>
          </cell>
          <cell r="C169">
            <v>-1.65</v>
          </cell>
          <cell r="D169">
            <v>-1.55</v>
          </cell>
          <cell r="E169">
            <v>0.3</v>
          </cell>
          <cell r="F169">
            <v>0.35</v>
          </cell>
          <cell r="N169">
            <v>0</v>
          </cell>
        </row>
        <row r="170">
          <cell r="A170">
            <v>36397</v>
          </cell>
          <cell r="B170">
            <v>-0.4</v>
          </cell>
          <cell r="C170">
            <v>-1.7</v>
          </cell>
          <cell r="D170">
            <v>-1.45</v>
          </cell>
          <cell r="E170">
            <v>0.3</v>
          </cell>
          <cell r="F170">
            <v>0.35</v>
          </cell>
          <cell r="N170">
            <v>0</v>
          </cell>
        </row>
        <row r="171">
          <cell r="A171">
            <v>36398</v>
          </cell>
          <cell r="B171">
            <v>-0.3</v>
          </cell>
          <cell r="C171">
            <v>-1.7</v>
          </cell>
          <cell r="D171">
            <v>-1.45</v>
          </cell>
          <cell r="E171">
            <v>0.3</v>
          </cell>
          <cell r="F171">
            <v>0.35</v>
          </cell>
          <cell r="N171">
            <v>0</v>
          </cell>
        </row>
        <row r="172">
          <cell r="A172">
            <v>36399</v>
          </cell>
          <cell r="B172">
            <v>-0.26666666666666666</v>
          </cell>
          <cell r="C172">
            <v>-1.6666666666666667</v>
          </cell>
          <cell r="D172">
            <v>-1.45</v>
          </cell>
          <cell r="E172">
            <v>0.3</v>
          </cell>
          <cell r="F172">
            <v>0.36666666666666664</v>
          </cell>
          <cell r="N172">
            <v>0</v>
          </cell>
        </row>
        <row r="173">
          <cell r="A173">
            <v>36402</v>
          </cell>
          <cell r="B173">
            <v>-0.23333333333333334</v>
          </cell>
          <cell r="C173">
            <v>-1.6333333333333333</v>
          </cell>
          <cell r="D173">
            <v>-1.45</v>
          </cell>
          <cell r="E173">
            <v>0.3</v>
          </cell>
          <cell r="F173">
            <v>0.38333333333333336</v>
          </cell>
          <cell r="N173">
            <v>0</v>
          </cell>
        </row>
        <row r="174">
          <cell r="A174">
            <v>36403</v>
          </cell>
          <cell r="B174">
            <v>-0.2</v>
          </cell>
          <cell r="C174">
            <v>-1.6</v>
          </cell>
          <cell r="D174">
            <v>-1.45</v>
          </cell>
          <cell r="E174">
            <v>0.3</v>
          </cell>
          <cell r="F174">
            <v>0.4</v>
          </cell>
          <cell r="N174">
            <v>0</v>
          </cell>
        </row>
        <row r="175">
          <cell r="A175">
            <v>36404</v>
          </cell>
          <cell r="B175">
            <v>-0.2</v>
          </cell>
          <cell r="C175">
            <v>-1.6</v>
          </cell>
          <cell r="D175">
            <v>-1.45</v>
          </cell>
          <cell r="E175">
            <v>0.3</v>
          </cell>
          <cell r="F175">
            <v>0.4</v>
          </cell>
          <cell r="N175">
            <v>0</v>
          </cell>
        </row>
        <row r="176">
          <cell r="A176">
            <v>36405</v>
          </cell>
          <cell r="B176">
            <v>-0.1</v>
          </cell>
          <cell r="C176">
            <v>-1.6</v>
          </cell>
          <cell r="D176">
            <v>-1.4</v>
          </cell>
          <cell r="E176">
            <v>0.3</v>
          </cell>
          <cell r="F176">
            <v>0.5</v>
          </cell>
          <cell r="N176">
            <v>0</v>
          </cell>
        </row>
        <row r="177">
          <cell r="A177">
            <v>36406</v>
          </cell>
          <cell r="B177">
            <v>-0.1</v>
          </cell>
          <cell r="C177">
            <v>-1.5</v>
          </cell>
          <cell r="D177">
            <v>-1.25</v>
          </cell>
          <cell r="E177">
            <v>0.3</v>
          </cell>
          <cell r="F177">
            <v>0.57499999999999996</v>
          </cell>
          <cell r="N177">
            <v>0</v>
          </cell>
        </row>
        <row r="178">
          <cell r="A178">
            <v>36409</v>
          </cell>
          <cell r="B178">
            <v>-0.1</v>
          </cell>
          <cell r="C178">
            <v>-1.4</v>
          </cell>
          <cell r="D178">
            <v>-1.1000000000000001</v>
          </cell>
          <cell r="E178">
            <v>0.3</v>
          </cell>
          <cell r="F178">
            <v>0.65</v>
          </cell>
          <cell r="N178">
            <v>0</v>
          </cell>
        </row>
        <row r="179">
          <cell r="A179">
            <v>36410</v>
          </cell>
          <cell r="B179">
            <v>-0.1</v>
          </cell>
          <cell r="C179">
            <v>-1.35</v>
          </cell>
          <cell r="D179">
            <v>-1.1000000000000001</v>
          </cell>
          <cell r="E179">
            <v>0.3</v>
          </cell>
          <cell r="F179">
            <v>0.65</v>
          </cell>
          <cell r="N179">
            <v>0</v>
          </cell>
        </row>
        <row r="180">
          <cell r="A180">
            <v>36411</v>
          </cell>
          <cell r="B180">
            <v>-0.1</v>
          </cell>
          <cell r="C180">
            <v>-1.1000000000000001</v>
          </cell>
          <cell r="D180">
            <v>-1</v>
          </cell>
          <cell r="E180">
            <v>0.3</v>
          </cell>
          <cell r="F180">
            <v>0.6</v>
          </cell>
          <cell r="N180">
            <v>0</v>
          </cell>
        </row>
        <row r="181">
          <cell r="A181">
            <v>36412</v>
          </cell>
          <cell r="B181">
            <v>0</v>
          </cell>
          <cell r="C181">
            <v>-1.25</v>
          </cell>
          <cell r="D181">
            <v>-1.1499999999999999</v>
          </cell>
          <cell r="E181">
            <v>0.2</v>
          </cell>
          <cell r="F181">
            <v>0.6</v>
          </cell>
          <cell r="N181">
            <v>0</v>
          </cell>
        </row>
        <row r="182">
          <cell r="A182">
            <v>36413</v>
          </cell>
          <cell r="B182">
            <v>0</v>
          </cell>
          <cell r="C182">
            <v>-1.1499999999999999</v>
          </cell>
          <cell r="D182">
            <v>-1.1499999999999999</v>
          </cell>
          <cell r="E182">
            <v>0</v>
          </cell>
          <cell r="F182">
            <v>0.55000000000000004</v>
          </cell>
          <cell r="N182">
            <v>0</v>
          </cell>
        </row>
        <row r="183">
          <cell r="A183">
            <v>36416</v>
          </cell>
          <cell r="B183">
            <v>-0.05</v>
          </cell>
          <cell r="C183">
            <v>-1.3</v>
          </cell>
          <cell r="D183">
            <v>-1.35</v>
          </cell>
          <cell r="E183">
            <v>0</v>
          </cell>
          <cell r="F183">
            <v>0.35</v>
          </cell>
          <cell r="N183">
            <v>0</v>
          </cell>
        </row>
        <row r="184">
          <cell r="A184">
            <v>36417</v>
          </cell>
          <cell r="B184">
            <v>-0.1</v>
          </cell>
          <cell r="C184">
            <v>-1.5</v>
          </cell>
          <cell r="D184">
            <v>-1.45</v>
          </cell>
          <cell r="E184">
            <v>0</v>
          </cell>
          <cell r="F184">
            <v>0.3</v>
          </cell>
          <cell r="N184">
            <v>0</v>
          </cell>
        </row>
        <row r="185">
          <cell r="A185">
            <v>36418</v>
          </cell>
          <cell r="B185">
            <v>-0.1</v>
          </cell>
          <cell r="C185">
            <v>-2.2000000000000002</v>
          </cell>
          <cell r="D185">
            <v>-1.7</v>
          </cell>
          <cell r="E185">
            <v>0</v>
          </cell>
          <cell r="F185">
            <v>0.35</v>
          </cell>
          <cell r="N185">
            <v>0</v>
          </cell>
        </row>
        <row r="186">
          <cell r="A186">
            <v>36419</v>
          </cell>
          <cell r="B186">
            <v>0</v>
          </cell>
          <cell r="C186">
            <v>-2</v>
          </cell>
          <cell r="D186">
            <v>-1.85</v>
          </cell>
          <cell r="E186">
            <v>0</v>
          </cell>
          <cell r="F186">
            <v>0.4</v>
          </cell>
          <cell r="N186">
            <v>0</v>
          </cell>
        </row>
        <row r="187">
          <cell r="A187">
            <v>36420</v>
          </cell>
          <cell r="B187">
            <v>0.05</v>
          </cell>
          <cell r="C187">
            <v>-1.8</v>
          </cell>
          <cell r="D187">
            <v>-1.8</v>
          </cell>
          <cell r="E187">
            <v>0</v>
          </cell>
          <cell r="F187">
            <v>0.45</v>
          </cell>
          <cell r="N187">
            <v>0</v>
          </cell>
        </row>
        <row r="188">
          <cell r="A188">
            <v>36423</v>
          </cell>
          <cell r="B188">
            <v>0.05</v>
          </cell>
          <cell r="C188">
            <v>-1.7</v>
          </cell>
          <cell r="D188">
            <v>-1.75</v>
          </cell>
          <cell r="E188">
            <v>0</v>
          </cell>
          <cell r="F188">
            <v>0.45</v>
          </cell>
          <cell r="N188">
            <v>0</v>
          </cell>
        </row>
        <row r="189">
          <cell r="A189">
            <v>36424</v>
          </cell>
          <cell r="B189">
            <v>0.1</v>
          </cell>
          <cell r="C189">
            <v>-2</v>
          </cell>
          <cell r="D189">
            <v>-1.7</v>
          </cell>
          <cell r="E189">
            <v>0</v>
          </cell>
          <cell r="F189">
            <v>0.45</v>
          </cell>
          <cell r="N189">
            <v>0</v>
          </cell>
        </row>
        <row r="190">
          <cell r="A190">
            <v>36425</v>
          </cell>
          <cell r="B190">
            <v>0.15</v>
          </cell>
          <cell r="C190">
            <v>-2.0499999999999998</v>
          </cell>
          <cell r="D190">
            <v>-1.8</v>
          </cell>
          <cell r="E190">
            <v>-0.05</v>
          </cell>
          <cell r="F190">
            <v>0.55000000000000004</v>
          </cell>
          <cell r="N190">
            <v>0</v>
          </cell>
        </row>
        <row r="191">
          <cell r="A191">
            <v>36426</v>
          </cell>
          <cell r="B191">
            <v>0.25</v>
          </cell>
          <cell r="C191">
            <v>-2.1</v>
          </cell>
          <cell r="D191">
            <v>-1.85</v>
          </cell>
          <cell r="E191">
            <v>-0.1</v>
          </cell>
          <cell r="F191">
            <v>0.5</v>
          </cell>
          <cell r="N191">
            <v>0</v>
          </cell>
        </row>
        <row r="192">
          <cell r="A192">
            <v>36427</v>
          </cell>
          <cell r="B192">
            <v>0.25</v>
          </cell>
          <cell r="C192">
            <v>-2.25</v>
          </cell>
          <cell r="D192">
            <v>-1.85</v>
          </cell>
          <cell r="E192">
            <v>-0.05</v>
          </cell>
          <cell r="F192">
            <v>0.55000000000000004</v>
          </cell>
          <cell r="N192">
            <v>0</v>
          </cell>
        </row>
        <row r="193">
          <cell r="A193">
            <v>36430</v>
          </cell>
          <cell r="B193">
            <v>0.15</v>
          </cell>
          <cell r="C193">
            <v>-2</v>
          </cell>
          <cell r="D193">
            <v>-1.9</v>
          </cell>
          <cell r="E193">
            <v>-0.05</v>
          </cell>
          <cell r="F193">
            <v>0.55000000000000004</v>
          </cell>
          <cell r="N193">
            <v>0</v>
          </cell>
        </row>
        <row r="194">
          <cell r="A194">
            <v>36431</v>
          </cell>
          <cell r="B194">
            <v>0.05</v>
          </cell>
          <cell r="C194">
            <v>-1.9</v>
          </cell>
          <cell r="D194">
            <v>-1.7</v>
          </cell>
          <cell r="E194">
            <v>-0.05</v>
          </cell>
          <cell r="F194">
            <v>0.55000000000000004</v>
          </cell>
          <cell r="N194">
            <v>0</v>
          </cell>
        </row>
        <row r="195">
          <cell r="A195">
            <v>36432</v>
          </cell>
          <cell r="B195">
            <v>0.05</v>
          </cell>
          <cell r="C195">
            <v>-1.8</v>
          </cell>
          <cell r="D195">
            <v>-1.65</v>
          </cell>
          <cell r="E195">
            <v>0</v>
          </cell>
          <cell r="F195">
            <v>0.6</v>
          </cell>
          <cell r="N195">
            <v>0</v>
          </cell>
        </row>
        <row r="196">
          <cell r="A196">
            <v>36433</v>
          </cell>
          <cell r="B196">
            <v>0.05</v>
          </cell>
          <cell r="C196">
            <v>-2</v>
          </cell>
          <cell r="D196">
            <v>-1.6</v>
          </cell>
          <cell r="E196">
            <v>0.3</v>
          </cell>
          <cell r="F196">
            <v>0.9</v>
          </cell>
          <cell r="N196">
            <v>0</v>
          </cell>
        </row>
        <row r="197">
          <cell r="A197">
            <v>36434</v>
          </cell>
          <cell r="B197">
            <v>0.25</v>
          </cell>
          <cell r="C197">
            <v>-1.95</v>
          </cell>
          <cell r="D197">
            <v>-1.7</v>
          </cell>
          <cell r="E197">
            <v>0.2</v>
          </cell>
          <cell r="F197">
            <v>0.5</v>
          </cell>
          <cell r="N197">
            <v>0</v>
          </cell>
        </row>
        <row r="198">
          <cell r="A198">
            <v>36437</v>
          </cell>
          <cell r="B198">
            <v>0.25</v>
          </cell>
          <cell r="C198">
            <v>-2</v>
          </cell>
          <cell r="D198">
            <v>-1.8</v>
          </cell>
          <cell r="E198">
            <v>0.3</v>
          </cell>
          <cell r="F198">
            <v>0.9</v>
          </cell>
          <cell r="N198">
            <v>0</v>
          </cell>
        </row>
        <row r="199">
          <cell r="A199">
            <v>36438</v>
          </cell>
          <cell r="B199">
            <v>0.15</v>
          </cell>
          <cell r="C199">
            <v>-2.1</v>
          </cell>
          <cell r="D199">
            <v>-1.8</v>
          </cell>
          <cell r="E199">
            <v>0.25</v>
          </cell>
          <cell r="F199">
            <v>0.9</v>
          </cell>
          <cell r="N199">
            <v>0</v>
          </cell>
        </row>
        <row r="200">
          <cell r="A200">
            <v>36439</v>
          </cell>
          <cell r="B200">
            <v>0.15</v>
          </cell>
          <cell r="C200">
            <v>-2.1</v>
          </cell>
          <cell r="D200">
            <v>-2</v>
          </cell>
          <cell r="E200">
            <v>0.2</v>
          </cell>
          <cell r="F200">
            <v>0.85</v>
          </cell>
          <cell r="N200">
            <v>0</v>
          </cell>
        </row>
        <row r="201">
          <cell r="A201">
            <v>36440</v>
          </cell>
          <cell r="B201">
            <v>0.15</v>
          </cell>
          <cell r="C201">
            <v>-2.1</v>
          </cell>
          <cell r="D201">
            <v>-1.85</v>
          </cell>
          <cell r="E201">
            <v>0.2</v>
          </cell>
          <cell r="F201">
            <v>0.75</v>
          </cell>
          <cell r="N201">
            <v>0</v>
          </cell>
        </row>
        <row r="202">
          <cell r="A202">
            <v>36441</v>
          </cell>
          <cell r="B202">
            <v>0.15</v>
          </cell>
          <cell r="C202">
            <v>-2.1</v>
          </cell>
          <cell r="D202">
            <v>-1.95</v>
          </cell>
          <cell r="E202">
            <v>0.2</v>
          </cell>
          <cell r="F202">
            <v>0.7</v>
          </cell>
          <cell r="N202">
            <v>0</v>
          </cell>
        </row>
        <row r="203">
          <cell r="A203">
            <v>36444</v>
          </cell>
          <cell r="B203">
            <v>0.15</v>
          </cell>
          <cell r="C203">
            <v>-2.15</v>
          </cell>
          <cell r="D203">
            <v>-2</v>
          </cell>
          <cell r="E203">
            <v>0.2</v>
          </cell>
          <cell r="F203">
            <v>0.65</v>
          </cell>
          <cell r="N203">
            <v>0</v>
          </cell>
        </row>
        <row r="204">
          <cell r="A204">
            <v>36445</v>
          </cell>
          <cell r="B204">
            <v>0.15</v>
          </cell>
          <cell r="C204">
            <v>-2.2000000000000002</v>
          </cell>
          <cell r="D204">
            <v>-2.1</v>
          </cell>
          <cell r="E204">
            <v>0.1</v>
          </cell>
          <cell r="F204">
            <v>0.55000000000000004</v>
          </cell>
          <cell r="N204">
            <v>0</v>
          </cell>
        </row>
        <row r="205">
          <cell r="A205">
            <v>36446</v>
          </cell>
          <cell r="B205">
            <v>0.15</v>
          </cell>
          <cell r="C205">
            <v>-2.2999999999999998</v>
          </cell>
          <cell r="D205">
            <v>-2.1</v>
          </cell>
          <cell r="E205">
            <v>0.3</v>
          </cell>
          <cell r="F205">
            <v>0.65</v>
          </cell>
          <cell r="N205">
            <v>0</v>
          </cell>
        </row>
        <row r="206">
          <cell r="A206">
            <v>36447</v>
          </cell>
          <cell r="B206">
            <v>0.15</v>
          </cell>
          <cell r="C206">
            <v>-2.2000000000000002</v>
          </cell>
          <cell r="D206">
            <v>-2</v>
          </cell>
          <cell r="E206">
            <v>0.3</v>
          </cell>
          <cell r="F206">
            <v>0.7</v>
          </cell>
          <cell r="N206">
            <v>0</v>
          </cell>
        </row>
        <row r="207">
          <cell r="A207">
            <v>36448</v>
          </cell>
          <cell r="B207">
            <v>0.25</v>
          </cell>
          <cell r="C207">
            <v>-2.2000000000000002</v>
          </cell>
          <cell r="D207">
            <v>-1.9</v>
          </cell>
          <cell r="E207">
            <v>0.3</v>
          </cell>
          <cell r="F207">
            <v>0.75</v>
          </cell>
          <cell r="N207">
            <v>0</v>
          </cell>
        </row>
        <row r="208">
          <cell r="A208">
            <v>36451</v>
          </cell>
          <cell r="B208">
            <v>0.25</v>
          </cell>
          <cell r="C208">
            <v>-2.25</v>
          </cell>
          <cell r="D208">
            <v>-2</v>
          </cell>
          <cell r="E208">
            <v>0.3</v>
          </cell>
          <cell r="F208">
            <v>0.75</v>
          </cell>
          <cell r="N208">
            <v>0</v>
          </cell>
        </row>
        <row r="209">
          <cell r="A209">
            <v>36452</v>
          </cell>
          <cell r="B209">
            <v>0.25</v>
          </cell>
          <cell r="C209">
            <v>-2.25</v>
          </cell>
          <cell r="D209">
            <v>-2</v>
          </cell>
          <cell r="E209">
            <v>0.25</v>
          </cell>
          <cell r="F209">
            <v>0.7</v>
          </cell>
          <cell r="N209">
            <v>0</v>
          </cell>
        </row>
        <row r="210">
          <cell r="A210">
            <v>36453</v>
          </cell>
          <cell r="B210">
            <v>0.25</v>
          </cell>
          <cell r="C210">
            <v>-2.15</v>
          </cell>
          <cell r="D210">
            <v>-1.95</v>
          </cell>
          <cell r="E210">
            <v>0.2</v>
          </cell>
          <cell r="F210">
            <v>0.65</v>
          </cell>
          <cell r="N210">
            <v>0</v>
          </cell>
        </row>
        <row r="211">
          <cell r="A211">
            <v>36454</v>
          </cell>
          <cell r="B211">
            <v>0.25</v>
          </cell>
          <cell r="C211">
            <v>-2.2000000000000002</v>
          </cell>
          <cell r="D211">
            <v>-1.95</v>
          </cell>
          <cell r="E211">
            <v>0.2</v>
          </cell>
          <cell r="F211">
            <v>0.55000000000000004</v>
          </cell>
          <cell r="N211">
            <v>0</v>
          </cell>
        </row>
        <row r="212">
          <cell r="A212">
            <v>36455</v>
          </cell>
          <cell r="B212">
            <v>0.3</v>
          </cell>
          <cell r="C212">
            <v>-2.25</v>
          </cell>
          <cell r="D212">
            <v>-2</v>
          </cell>
          <cell r="E212">
            <v>0.2</v>
          </cell>
          <cell r="F212">
            <v>0.55000000000000004</v>
          </cell>
          <cell r="N212">
            <v>0</v>
          </cell>
        </row>
        <row r="213">
          <cell r="A213">
            <v>36458</v>
          </cell>
          <cell r="B213">
            <v>0.15</v>
          </cell>
          <cell r="C213">
            <v>-2.25</v>
          </cell>
          <cell r="D213">
            <v>-2.0499999999999998</v>
          </cell>
          <cell r="E213">
            <v>0.15</v>
          </cell>
          <cell r="F213">
            <v>0.4</v>
          </cell>
          <cell r="N213">
            <v>0</v>
          </cell>
        </row>
        <row r="214">
          <cell r="A214">
            <v>36459</v>
          </cell>
          <cell r="B214">
            <v>0.15</v>
          </cell>
          <cell r="C214">
            <v>-2.35</v>
          </cell>
          <cell r="D214">
            <v>-2.1</v>
          </cell>
          <cell r="E214">
            <v>0.1</v>
          </cell>
          <cell r="F214">
            <v>0.4</v>
          </cell>
          <cell r="N214">
            <v>0</v>
          </cell>
        </row>
        <row r="215">
          <cell r="A215">
            <v>36460</v>
          </cell>
          <cell r="B215">
            <v>0.1</v>
          </cell>
          <cell r="C215">
            <v>-2.5</v>
          </cell>
          <cell r="D215">
            <v>-2.15</v>
          </cell>
          <cell r="E215">
            <v>0.1</v>
          </cell>
          <cell r="F215">
            <v>0.35</v>
          </cell>
          <cell r="N215">
            <v>0</v>
          </cell>
        </row>
        <row r="216">
          <cell r="A216">
            <v>36461</v>
          </cell>
          <cell r="B216">
            <v>0.1</v>
          </cell>
          <cell r="C216">
            <v>-2.6</v>
          </cell>
          <cell r="D216">
            <v>-2.2000000000000002</v>
          </cell>
          <cell r="E216">
            <v>0.1</v>
          </cell>
          <cell r="F216">
            <v>0.35</v>
          </cell>
          <cell r="N216">
            <v>0</v>
          </cell>
        </row>
        <row r="217">
          <cell r="A217">
            <v>36462</v>
          </cell>
          <cell r="B217">
            <v>0.1</v>
          </cell>
          <cell r="C217">
            <v>-2.5</v>
          </cell>
          <cell r="D217">
            <v>-2.2000000000000002</v>
          </cell>
          <cell r="E217">
            <v>0.1</v>
          </cell>
          <cell r="F217">
            <v>0.25</v>
          </cell>
          <cell r="N217">
            <v>0</v>
          </cell>
        </row>
        <row r="218">
          <cell r="A218">
            <v>36465</v>
          </cell>
          <cell r="B218">
            <v>0.05</v>
          </cell>
          <cell r="C218">
            <v>-2.5</v>
          </cell>
          <cell r="D218">
            <v>-2.2000000000000002</v>
          </cell>
          <cell r="E218">
            <v>0.1</v>
          </cell>
          <cell r="F218">
            <v>0.25</v>
          </cell>
          <cell r="N218">
            <v>0</v>
          </cell>
        </row>
        <row r="219">
          <cell r="A219">
            <v>36466</v>
          </cell>
          <cell r="B219">
            <v>0.05</v>
          </cell>
          <cell r="C219">
            <v>-2.4</v>
          </cell>
          <cell r="D219">
            <v>-2.2000000000000002</v>
          </cell>
          <cell r="E219">
            <v>0.1</v>
          </cell>
          <cell r="F219">
            <v>0.25</v>
          </cell>
          <cell r="N219">
            <v>0</v>
          </cell>
        </row>
        <row r="220">
          <cell r="A220">
            <v>36467</v>
          </cell>
          <cell r="B220">
            <v>0.05</v>
          </cell>
          <cell r="C220">
            <v>-2.4500000000000002</v>
          </cell>
          <cell r="D220">
            <v>-2.2000000000000002</v>
          </cell>
          <cell r="E220">
            <v>0.1</v>
          </cell>
          <cell r="F220">
            <v>0.25</v>
          </cell>
          <cell r="N220">
            <v>0</v>
          </cell>
        </row>
        <row r="221">
          <cell r="A221">
            <v>36468</v>
          </cell>
          <cell r="B221">
            <v>0.05</v>
          </cell>
          <cell r="C221">
            <v>-2.4500000000000002</v>
          </cell>
          <cell r="D221">
            <v>-2.15</v>
          </cell>
          <cell r="E221">
            <v>0.1</v>
          </cell>
          <cell r="F221">
            <v>0.35</v>
          </cell>
          <cell r="N221">
            <v>0</v>
          </cell>
        </row>
        <row r="222">
          <cell r="A222">
            <v>36469</v>
          </cell>
          <cell r="B222">
            <v>0</v>
          </cell>
          <cell r="C222">
            <v>-2.4</v>
          </cell>
          <cell r="D222">
            <v>-2.15</v>
          </cell>
          <cell r="E222">
            <v>0.1</v>
          </cell>
          <cell r="F222">
            <v>0.35</v>
          </cell>
          <cell r="N222">
            <v>0</v>
          </cell>
        </row>
        <row r="223">
          <cell r="A223">
            <v>36472</v>
          </cell>
          <cell r="B223">
            <v>0</v>
          </cell>
          <cell r="C223">
            <v>-2.15</v>
          </cell>
          <cell r="D223">
            <v>-2.1</v>
          </cell>
          <cell r="E223">
            <v>0.1</v>
          </cell>
          <cell r="F223">
            <v>0.35</v>
          </cell>
          <cell r="N223">
            <v>0</v>
          </cell>
        </row>
        <row r="224">
          <cell r="A224">
            <v>36473</v>
          </cell>
          <cell r="B224">
            <v>0</v>
          </cell>
          <cell r="C224">
            <v>-2.15</v>
          </cell>
          <cell r="D224">
            <v>-2.1</v>
          </cell>
          <cell r="E224">
            <v>0.1</v>
          </cell>
          <cell r="F224">
            <v>0.35</v>
          </cell>
          <cell r="N224">
            <v>0</v>
          </cell>
        </row>
        <row r="225">
          <cell r="A225">
            <v>36474</v>
          </cell>
          <cell r="B225">
            <v>0</v>
          </cell>
          <cell r="C225">
            <v>-2.125</v>
          </cell>
          <cell r="D225">
            <v>-2.0499999999999998</v>
          </cell>
          <cell r="E225">
            <v>0.1</v>
          </cell>
          <cell r="F225">
            <v>0.375</v>
          </cell>
          <cell r="N225">
            <v>0</v>
          </cell>
        </row>
        <row r="226">
          <cell r="A226">
            <v>36475</v>
          </cell>
          <cell r="B226">
            <v>0</v>
          </cell>
          <cell r="C226">
            <v>-2.1</v>
          </cell>
          <cell r="D226">
            <v>-2</v>
          </cell>
          <cell r="E226">
            <v>0.1</v>
          </cell>
          <cell r="F226">
            <v>0.4</v>
          </cell>
          <cell r="N226">
            <v>0</v>
          </cell>
        </row>
        <row r="227">
          <cell r="A227">
            <v>36476</v>
          </cell>
          <cell r="B227">
            <v>0</v>
          </cell>
          <cell r="C227">
            <v>-2.0499999999999998</v>
          </cell>
          <cell r="D227">
            <v>-2</v>
          </cell>
          <cell r="E227">
            <v>0.1</v>
          </cell>
          <cell r="F227">
            <v>0.4</v>
          </cell>
          <cell r="N227">
            <v>0</v>
          </cell>
        </row>
        <row r="228">
          <cell r="A228">
            <v>36479</v>
          </cell>
          <cell r="B228">
            <v>0</v>
          </cell>
          <cell r="C228">
            <v>-2</v>
          </cell>
          <cell r="D228">
            <v>-1.9</v>
          </cell>
          <cell r="E228">
            <v>0.1</v>
          </cell>
          <cell r="F228">
            <v>0.35</v>
          </cell>
          <cell r="N228">
            <v>0</v>
          </cell>
        </row>
        <row r="229">
          <cell r="A229">
            <v>36480</v>
          </cell>
          <cell r="B229">
            <v>0</v>
          </cell>
          <cell r="C229">
            <v>-1.8</v>
          </cell>
          <cell r="D229">
            <v>-1.8</v>
          </cell>
          <cell r="E229">
            <v>0</v>
          </cell>
          <cell r="F229">
            <v>0.35</v>
          </cell>
          <cell r="N229">
            <v>0</v>
          </cell>
        </row>
        <row r="230">
          <cell r="A230">
            <v>36481</v>
          </cell>
          <cell r="B230">
            <v>0</v>
          </cell>
          <cell r="C230">
            <v>-1.5</v>
          </cell>
          <cell r="D230">
            <v>-1.5</v>
          </cell>
          <cell r="E230">
            <v>0</v>
          </cell>
          <cell r="F230">
            <v>0.5</v>
          </cell>
          <cell r="N230">
            <v>0</v>
          </cell>
        </row>
        <row r="231">
          <cell r="A231">
            <v>36482</v>
          </cell>
          <cell r="B231">
            <v>0</v>
          </cell>
          <cell r="C231">
            <v>-1.5</v>
          </cell>
          <cell r="D231">
            <v>-1.5</v>
          </cell>
          <cell r="E231">
            <v>0</v>
          </cell>
          <cell r="F231">
            <v>0.5</v>
          </cell>
          <cell r="N231">
            <v>0</v>
          </cell>
        </row>
        <row r="232">
          <cell r="A232">
            <v>36483</v>
          </cell>
          <cell r="B232">
            <v>0</v>
          </cell>
          <cell r="C232">
            <v>-1.4</v>
          </cell>
          <cell r="D232">
            <v>-1.5</v>
          </cell>
          <cell r="E232">
            <v>0.1</v>
          </cell>
          <cell r="F232">
            <v>0.45</v>
          </cell>
          <cell r="N232">
            <v>0</v>
          </cell>
        </row>
        <row r="233">
          <cell r="A233">
            <v>36486</v>
          </cell>
          <cell r="B233">
            <v>0</v>
          </cell>
          <cell r="C233">
            <v>-1.3</v>
          </cell>
          <cell r="D233">
            <v>-1.35</v>
          </cell>
          <cell r="E233">
            <v>0.1</v>
          </cell>
          <cell r="F233">
            <v>0.45</v>
          </cell>
          <cell r="N233">
            <v>0</v>
          </cell>
        </row>
        <row r="234">
          <cell r="A234">
            <v>36487</v>
          </cell>
          <cell r="B234">
            <v>0</v>
          </cell>
          <cell r="C234">
            <v>-1.55</v>
          </cell>
          <cell r="D234">
            <v>-1.4</v>
          </cell>
          <cell r="E234">
            <v>0.1</v>
          </cell>
          <cell r="F234">
            <v>0.45</v>
          </cell>
          <cell r="N234">
            <v>0</v>
          </cell>
        </row>
        <row r="235">
          <cell r="A235">
            <v>36488</v>
          </cell>
          <cell r="B235">
            <v>0</v>
          </cell>
          <cell r="C235">
            <v>-1.55</v>
          </cell>
          <cell r="D235">
            <v>-1.5</v>
          </cell>
          <cell r="E235">
            <v>0</v>
          </cell>
          <cell r="F235">
            <v>0.45</v>
          </cell>
          <cell r="N235">
            <v>0</v>
          </cell>
        </row>
        <row r="236">
          <cell r="A236">
            <v>36489</v>
          </cell>
          <cell r="B236">
            <v>-0.15</v>
          </cell>
          <cell r="C236">
            <v>-1.55</v>
          </cell>
          <cell r="D236">
            <v>-1.5</v>
          </cell>
          <cell r="E236">
            <v>-0.05</v>
          </cell>
          <cell r="F236">
            <v>0.35</v>
          </cell>
          <cell r="N236">
            <v>0</v>
          </cell>
        </row>
        <row r="237">
          <cell r="A237">
            <v>36490</v>
          </cell>
          <cell r="B237">
            <v>-0.15</v>
          </cell>
          <cell r="C237">
            <v>-1.85</v>
          </cell>
          <cell r="D237">
            <v>-1.6</v>
          </cell>
          <cell r="E237">
            <v>-0.1</v>
          </cell>
          <cell r="F237">
            <v>0.2</v>
          </cell>
          <cell r="N237">
            <v>0</v>
          </cell>
        </row>
        <row r="238">
          <cell r="A238">
            <v>36493</v>
          </cell>
          <cell r="B238">
            <v>-0.15</v>
          </cell>
          <cell r="C238">
            <v>-2.6</v>
          </cell>
          <cell r="D238">
            <v>-2.2999999999999998</v>
          </cell>
          <cell r="E238">
            <v>-0.3</v>
          </cell>
          <cell r="F238">
            <v>0.05</v>
          </cell>
          <cell r="N238">
            <v>0</v>
          </cell>
        </row>
        <row r="239">
          <cell r="A239">
            <v>36494</v>
          </cell>
          <cell r="B239">
            <v>-0.1</v>
          </cell>
          <cell r="C239">
            <v>-2.6</v>
          </cell>
          <cell r="D239">
            <v>-2.5</v>
          </cell>
          <cell r="E239">
            <v>-0.25</v>
          </cell>
          <cell r="F239">
            <v>0</v>
          </cell>
          <cell r="N239">
            <v>0</v>
          </cell>
        </row>
        <row r="240">
          <cell r="A240">
            <v>36495</v>
          </cell>
          <cell r="B240">
            <v>-0.15</v>
          </cell>
          <cell r="C240">
            <v>-2.65</v>
          </cell>
          <cell r="D240">
            <v>-2.5</v>
          </cell>
          <cell r="E240">
            <v>-0.15</v>
          </cell>
          <cell r="F240">
            <v>0</v>
          </cell>
          <cell r="N240">
            <v>0</v>
          </cell>
        </row>
        <row r="241">
          <cell r="A241">
            <v>36496</v>
          </cell>
          <cell r="B241">
            <v>-0.15</v>
          </cell>
          <cell r="C241">
            <v>-2.7</v>
          </cell>
          <cell r="D241">
            <v>-2.5</v>
          </cell>
          <cell r="E241">
            <v>-0.15</v>
          </cell>
          <cell r="F241">
            <v>-0.05</v>
          </cell>
          <cell r="N241">
            <v>0</v>
          </cell>
        </row>
        <row r="242">
          <cell r="A242">
            <v>36497</v>
          </cell>
          <cell r="B242">
            <v>-0.15</v>
          </cell>
          <cell r="C242">
            <v>-2.9</v>
          </cell>
          <cell r="D242">
            <v>-2.4500000000000002</v>
          </cell>
          <cell r="E242">
            <v>-0.15</v>
          </cell>
          <cell r="F242">
            <v>-0.05</v>
          </cell>
          <cell r="N242">
            <v>0</v>
          </cell>
        </row>
        <row r="243">
          <cell r="A243">
            <v>36500</v>
          </cell>
          <cell r="B243">
            <v>-0.15</v>
          </cell>
          <cell r="C243">
            <v>-2.9</v>
          </cell>
          <cell r="D243">
            <v>-2.7</v>
          </cell>
          <cell r="E243">
            <v>-0.3</v>
          </cell>
          <cell r="F243">
            <v>-0.15</v>
          </cell>
          <cell r="N243">
            <v>0</v>
          </cell>
        </row>
        <row r="244">
          <cell r="A244">
            <v>36501</v>
          </cell>
          <cell r="B244">
            <v>0</v>
          </cell>
          <cell r="C244">
            <v>-2.9</v>
          </cell>
          <cell r="D244">
            <v>-2.5</v>
          </cell>
          <cell r="E244">
            <v>0</v>
          </cell>
          <cell r="F244">
            <v>0.35</v>
          </cell>
          <cell r="N244">
            <v>0</v>
          </cell>
        </row>
        <row r="245">
          <cell r="A245">
            <v>36502</v>
          </cell>
          <cell r="B245">
            <v>0</v>
          </cell>
          <cell r="C245">
            <v>-2.8</v>
          </cell>
          <cell r="D245">
            <v>-2.35</v>
          </cell>
          <cell r="E245">
            <v>0</v>
          </cell>
          <cell r="F245">
            <v>0.35</v>
          </cell>
          <cell r="N245">
            <v>0</v>
          </cell>
        </row>
        <row r="246">
          <cell r="A246">
            <v>36503</v>
          </cell>
          <cell r="B246">
            <v>0</v>
          </cell>
          <cell r="C246">
            <v>-2.6</v>
          </cell>
          <cell r="D246">
            <v>-2.2000000000000002</v>
          </cell>
          <cell r="E246">
            <v>0</v>
          </cell>
          <cell r="F246">
            <v>0.35</v>
          </cell>
          <cell r="N246">
            <v>0</v>
          </cell>
        </row>
        <row r="247">
          <cell r="A247">
            <v>36504</v>
          </cell>
          <cell r="B247">
            <v>0</v>
          </cell>
          <cell r="C247">
            <v>-2.2999999999999998</v>
          </cell>
          <cell r="D247">
            <v>-2.35</v>
          </cell>
          <cell r="E247">
            <v>0</v>
          </cell>
          <cell r="F247">
            <v>0.35</v>
          </cell>
          <cell r="N247">
            <v>0</v>
          </cell>
        </row>
        <row r="248">
          <cell r="A248">
            <v>36507</v>
          </cell>
          <cell r="B248">
            <v>0</v>
          </cell>
          <cell r="C248">
            <v>-2.4</v>
          </cell>
          <cell r="D248">
            <v>-2.35</v>
          </cell>
          <cell r="E248">
            <v>-0.2</v>
          </cell>
          <cell r="F248">
            <v>0.35</v>
          </cell>
          <cell r="N248">
            <v>0</v>
          </cell>
        </row>
        <row r="249">
          <cell r="A249">
            <v>36508</v>
          </cell>
          <cell r="B249">
            <v>0</v>
          </cell>
          <cell r="C249">
            <v>-2.4</v>
          </cell>
          <cell r="D249">
            <v>-2.2999999999999998</v>
          </cell>
          <cell r="E249">
            <v>-0.3</v>
          </cell>
          <cell r="F249">
            <v>0.25</v>
          </cell>
          <cell r="N249">
            <v>0</v>
          </cell>
        </row>
        <row r="250">
          <cell r="A250">
            <v>36509</v>
          </cell>
          <cell r="B250">
            <v>-0.1</v>
          </cell>
          <cell r="C250">
            <v>-1.9</v>
          </cell>
          <cell r="D250">
            <v>-1.9</v>
          </cell>
          <cell r="E250">
            <v>-0.3</v>
          </cell>
          <cell r="F250">
            <v>0.15</v>
          </cell>
          <cell r="N250">
            <v>0</v>
          </cell>
        </row>
        <row r="251">
          <cell r="A251">
            <v>36510</v>
          </cell>
          <cell r="B251">
            <v>-0.1</v>
          </cell>
          <cell r="C251">
            <v>-2.2000000000000002</v>
          </cell>
          <cell r="D251">
            <v>-1.9</v>
          </cell>
          <cell r="E251">
            <v>-0.3</v>
          </cell>
          <cell r="F251">
            <v>0.15</v>
          </cell>
          <cell r="N251">
            <v>0</v>
          </cell>
        </row>
        <row r="252">
          <cell r="A252">
            <v>36511</v>
          </cell>
          <cell r="B252">
            <v>-0.1</v>
          </cell>
          <cell r="C252">
            <v>-2.2000000000000002</v>
          </cell>
          <cell r="D252">
            <v>-1.9</v>
          </cell>
          <cell r="E252">
            <v>0</v>
          </cell>
          <cell r="F252">
            <v>0.3</v>
          </cell>
          <cell r="N252">
            <v>0</v>
          </cell>
        </row>
        <row r="253">
          <cell r="A253">
            <v>36514</v>
          </cell>
          <cell r="B253">
            <v>-0.1</v>
          </cell>
          <cell r="C253">
            <v>-2.25</v>
          </cell>
          <cell r="D253">
            <v>-1.9</v>
          </cell>
          <cell r="E253">
            <v>0</v>
          </cell>
          <cell r="F253">
            <v>0.25</v>
          </cell>
          <cell r="N253">
            <v>0</v>
          </cell>
        </row>
        <row r="254">
          <cell r="A254">
            <v>36515</v>
          </cell>
          <cell r="B254">
            <v>0</v>
          </cell>
          <cell r="C254">
            <v>-2.4500000000000002</v>
          </cell>
          <cell r="D254">
            <v>-2</v>
          </cell>
          <cell r="E254">
            <v>0</v>
          </cell>
          <cell r="F254">
            <v>0.25</v>
          </cell>
          <cell r="N254">
            <v>0</v>
          </cell>
        </row>
        <row r="255">
          <cell r="A255">
            <v>36516</v>
          </cell>
          <cell r="B255">
            <v>0</v>
          </cell>
          <cell r="C255">
            <v>-2.5</v>
          </cell>
          <cell r="D255">
            <v>-2.15</v>
          </cell>
          <cell r="E255">
            <v>0</v>
          </cell>
          <cell r="F255">
            <v>0.25</v>
          </cell>
          <cell r="N255">
            <v>0</v>
          </cell>
        </row>
        <row r="256">
          <cell r="A256">
            <v>36517</v>
          </cell>
          <cell r="B256">
            <v>0</v>
          </cell>
          <cell r="C256">
            <v>-2.6</v>
          </cell>
          <cell r="D256">
            <v>-2.15</v>
          </cell>
          <cell r="E256">
            <v>0</v>
          </cell>
          <cell r="F256">
            <v>0.25</v>
          </cell>
          <cell r="N256">
            <v>0</v>
          </cell>
        </row>
        <row r="257">
          <cell r="A257">
            <v>36518</v>
          </cell>
          <cell r="B257">
            <v>0</v>
          </cell>
          <cell r="C257">
            <v>-2.6</v>
          </cell>
          <cell r="D257">
            <v>-2.15</v>
          </cell>
          <cell r="E257">
            <v>0</v>
          </cell>
          <cell r="F257">
            <v>0.25</v>
          </cell>
          <cell r="N257">
            <v>0</v>
          </cell>
        </row>
        <row r="258">
          <cell r="A258">
            <v>36521</v>
          </cell>
          <cell r="B258">
            <v>0</v>
          </cell>
          <cell r="C258">
            <v>-2.6</v>
          </cell>
          <cell r="D258">
            <v>-2.15</v>
          </cell>
          <cell r="E258">
            <v>0</v>
          </cell>
          <cell r="F258">
            <v>0.25</v>
          </cell>
          <cell r="N258">
            <v>0</v>
          </cell>
        </row>
        <row r="259">
          <cell r="A259">
            <v>36522</v>
          </cell>
          <cell r="B259">
            <v>0</v>
          </cell>
          <cell r="C259">
            <v>-2.6</v>
          </cell>
          <cell r="D259">
            <v>-2.15</v>
          </cell>
          <cell r="E259">
            <v>0</v>
          </cell>
          <cell r="F259">
            <v>0.25</v>
          </cell>
          <cell r="N259">
            <v>0</v>
          </cell>
        </row>
        <row r="260">
          <cell r="A260">
            <v>36523</v>
          </cell>
          <cell r="B260">
            <v>0</v>
          </cell>
          <cell r="C260">
            <v>-2.6</v>
          </cell>
          <cell r="D260">
            <v>-2.15</v>
          </cell>
          <cell r="E260">
            <v>0</v>
          </cell>
          <cell r="F260">
            <v>0.25</v>
          </cell>
          <cell r="N260">
            <v>0</v>
          </cell>
        </row>
        <row r="261">
          <cell r="A261">
            <v>36524</v>
          </cell>
          <cell r="B261">
            <v>0</v>
          </cell>
          <cell r="C261">
            <v>-2.8</v>
          </cell>
          <cell r="D261">
            <v>-2</v>
          </cell>
          <cell r="E261">
            <v>-0.15</v>
          </cell>
          <cell r="F261">
            <v>0.3</v>
          </cell>
          <cell r="N261">
            <v>0</v>
          </cell>
        </row>
        <row r="262">
          <cell r="A262">
            <v>36525</v>
          </cell>
          <cell r="B262">
            <v>0</v>
          </cell>
          <cell r="C262">
            <v>-2.8</v>
          </cell>
          <cell r="D262">
            <v>-2</v>
          </cell>
          <cell r="E262">
            <v>-0.15</v>
          </cell>
          <cell r="F262">
            <v>0.3</v>
          </cell>
          <cell r="N262">
            <v>0</v>
          </cell>
        </row>
        <row r="263">
          <cell r="A263">
            <v>36528</v>
          </cell>
          <cell r="B263">
            <v>0</v>
          </cell>
          <cell r="C263">
            <v>-2.8</v>
          </cell>
          <cell r="D263">
            <v>-2</v>
          </cell>
          <cell r="E263">
            <v>-0.15</v>
          </cell>
          <cell r="F263">
            <v>0.3</v>
          </cell>
          <cell r="N263">
            <v>0</v>
          </cell>
        </row>
        <row r="264">
          <cell r="A264">
            <v>36529</v>
          </cell>
          <cell r="B264">
            <v>0.2</v>
          </cell>
          <cell r="C264">
            <v>-2.95</v>
          </cell>
          <cell r="D264">
            <v>-2.2999999999999998</v>
          </cell>
          <cell r="E264">
            <v>0</v>
          </cell>
          <cell r="F264">
            <v>0.4</v>
          </cell>
          <cell r="N264">
            <v>0</v>
          </cell>
        </row>
        <row r="265">
          <cell r="A265">
            <v>36530</v>
          </cell>
          <cell r="B265">
            <v>0.2</v>
          </cell>
          <cell r="C265">
            <v>-2.85</v>
          </cell>
          <cell r="D265">
            <v>-1.9</v>
          </cell>
          <cell r="E265">
            <v>0.2</v>
          </cell>
          <cell r="F265">
            <v>0.55000000000000004</v>
          </cell>
          <cell r="N265">
            <v>0</v>
          </cell>
        </row>
        <row r="266">
          <cell r="A266">
            <v>36531</v>
          </cell>
          <cell r="B266">
            <v>0.2</v>
          </cell>
          <cell r="C266">
            <v>-2.25</v>
          </cell>
          <cell r="D266">
            <v>-1.75</v>
          </cell>
          <cell r="E266">
            <v>0.2</v>
          </cell>
          <cell r="F266">
            <v>0.55000000000000004</v>
          </cell>
          <cell r="N266">
            <v>0</v>
          </cell>
        </row>
        <row r="267">
          <cell r="A267">
            <v>36532</v>
          </cell>
          <cell r="B267">
            <v>0.1</v>
          </cell>
          <cell r="C267">
            <v>-1.8</v>
          </cell>
          <cell r="D267">
            <v>-1.4</v>
          </cell>
          <cell r="E267">
            <v>0.2</v>
          </cell>
          <cell r="F267">
            <v>0.55000000000000004</v>
          </cell>
          <cell r="N267">
            <v>0</v>
          </cell>
        </row>
        <row r="268">
          <cell r="A268">
            <v>36535</v>
          </cell>
          <cell r="B268">
            <v>0.1</v>
          </cell>
          <cell r="C268">
            <v>-1.85</v>
          </cell>
          <cell r="D268">
            <v>-1.4</v>
          </cell>
          <cell r="E268">
            <v>0.2</v>
          </cell>
          <cell r="F268">
            <v>0.55000000000000004</v>
          </cell>
          <cell r="N268">
            <v>0</v>
          </cell>
        </row>
        <row r="269">
          <cell r="A269">
            <v>36536</v>
          </cell>
          <cell r="B269">
            <v>0.1</v>
          </cell>
          <cell r="C269">
            <v>-1.7</v>
          </cell>
          <cell r="D269">
            <v>-1.35</v>
          </cell>
          <cell r="E269">
            <v>0.15</v>
          </cell>
          <cell r="F269">
            <v>0.5</v>
          </cell>
          <cell r="N269">
            <v>0</v>
          </cell>
        </row>
        <row r="270">
          <cell r="A270">
            <v>36537</v>
          </cell>
          <cell r="B270">
            <v>0.1</v>
          </cell>
          <cell r="C270">
            <v>-1.7</v>
          </cell>
          <cell r="D270">
            <v>-1.2</v>
          </cell>
          <cell r="E270">
            <v>0.15</v>
          </cell>
          <cell r="F270">
            <v>0.6</v>
          </cell>
          <cell r="N270">
            <v>0</v>
          </cell>
        </row>
        <row r="271">
          <cell r="A271">
            <v>36538</v>
          </cell>
          <cell r="B271">
            <v>0.1</v>
          </cell>
          <cell r="C271">
            <v>-1.7</v>
          </cell>
          <cell r="D271">
            <v>-1.1499999999999999</v>
          </cell>
          <cell r="E271">
            <v>0.15</v>
          </cell>
          <cell r="F271">
            <v>0.6</v>
          </cell>
          <cell r="N271">
            <v>0</v>
          </cell>
        </row>
        <row r="272">
          <cell r="A272">
            <v>36539</v>
          </cell>
          <cell r="B272">
            <v>0.1</v>
          </cell>
          <cell r="C272">
            <v>-1.65</v>
          </cell>
          <cell r="D272">
            <v>-1.1499999999999999</v>
          </cell>
          <cell r="E272">
            <v>0.1</v>
          </cell>
          <cell r="F272">
            <v>0.55000000000000004</v>
          </cell>
          <cell r="N272">
            <v>0</v>
          </cell>
        </row>
        <row r="273">
          <cell r="A273">
            <v>36542</v>
          </cell>
          <cell r="B273">
            <v>0</v>
          </cell>
          <cell r="C273">
            <v>-1.8</v>
          </cell>
          <cell r="D273">
            <v>-1.4</v>
          </cell>
          <cell r="E273">
            <v>-0.1</v>
          </cell>
          <cell r="F273">
            <v>0.4</v>
          </cell>
          <cell r="N273">
            <v>0</v>
          </cell>
        </row>
        <row r="274">
          <cell r="A274">
            <v>36543</v>
          </cell>
          <cell r="B274">
            <v>0</v>
          </cell>
          <cell r="C274">
            <v>-1.9</v>
          </cell>
          <cell r="D274">
            <v>-1.4</v>
          </cell>
          <cell r="E274">
            <v>-0.1</v>
          </cell>
          <cell r="F274">
            <v>0.35</v>
          </cell>
          <cell r="N274">
            <v>0</v>
          </cell>
        </row>
        <row r="275">
          <cell r="A275">
            <v>36544</v>
          </cell>
          <cell r="B275">
            <v>0</v>
          </cell>
          <cell r="C275">
            <v>-1.7</v>
          </cell>
          <cell r="D275">
            <v>-1.35</v>
          </cell>
          <cell r="E275">
            <v>-0.1</v>
          </cell>
          <cell r="F275">
            <v>0.3</v>
          </cell>
          <cell r="N275">
            <v>0</v>
          </cell>
        </row>
        <row r="276">
          <cell r="A276">
            <v>36545</v>
          </cell>
          <cell r="B276">
            <v>0.1</v>
          </cell>
          <cell r="C276">
            <v>-1.7</v>
          </cell>
          <cell r="D276">
            <v>-1.25</v>
          </cell>
          <cell r="E276">
            <v>-0.1</v>
          </cell>
          <cell r="F276">
            <v>0.3</v>
          </cell>
          <cell r="N276">
            <v>0</v>
          </cell>
        </row>
        <row r="277">
          <cell r="A277">
            <v>36546</v>
          </cell>
          <cell r="B277">
            <v>0.1</v>
          </cell>
          <cell r="C277">
            <v>-1.8</v>
          </cell>
          <cell r="D277">
            <v>-1.35</v>
          </cell>
          <cell r="E277">
            <v>-0.1</v>
          </cell>
          <cell r="F277">
            <v>0.3</v>
          </cell>
          <cell r="N277">
            <v>0</v>
          </cell>
        </row>
        <row r="278">
          <cell r="A278">
            <v>36549</v>
          </cell>
          <cell r="B278">
            <v>0.1</v>
          </cell>
          <cell r="C278">
            <v>-1.8</v>
          </cell>
          <cell r="D278">
            <v>-1.35</v>
          </cell>
          <cell r="E278">
            <v>-0.1</v>
          </cell>
          <cell r="F278">
            <v>0.3</v>
          </cell>
          <cell r="N278">
            <v>0</v>
          </cell>
        </row>
        <row r="279">
          <cell r="A279">
            <v>36550</v>
          </cell>
          <cell r="B279">
            <v>0.1</v>
          </cell>
          <cell r="C279">
            <v>-1.5</v>
          </cell>
          <cell r="D279">
            <v>-1.1499999999999999</v>
          </cell>
          <cell r="E279">
            <v>-0.1</v>
          </cell>
          <cell r="F279">
            <v>0.3</v>
          </cell>
          <cell r="N279">
            <v>0</v>
          </cell>
        </row>
        <row r="280">
          <cell r="A280">
            <v>36551</v>
          </cell>
          <cell r="B280">
            <v>0.1</v>
          </cell>
          <cell r="C280">
            <v>-1.35</v>
          </cell>
          <cell r="D280">
            <v>-1.05</v>
          </cell>
          <cell r="E280">
            <v>-0.1</v>
          </cell>
          <cell r="F280">
            <v>0.3</v>
          </cell>
          <cell r="N280">
            <v>0</v>
          </cell>
        </row>
        <row r="281">
          <cell r="A281">
            <v>36552</v>
          </cell>
          <cell r="B281">
            <v>0</v>
          </cell>
          <cell r="C281">
            <v>-1.3</v>
          </cell>
          <cell r="D281">
            <v>-0.95</v>
          </cell>
          <cell r="E281">
            <v>-0.1</v>
          </cell>
          <cell r="F281">
            <v>0.3</v>
          </cell>
          <cell r="N281">
            <v>0</v>
          </cell>
        </row>
        <row r="282">
          <cell r="A282">
            <v>36553</v>
          </cell>
          <cell r="B282">
            <v>0</v>
          </cell>
          <cell r="C282">
            <v>-1.4</v>
          </cell>
          <cell r="D282">
            <v>-1.25</v>
          </cell>
          <cell r="E282">
            <v>-0.1</v>
          </cell>
          <cell r="F282">
            <v>0.2</v>
          </cell>
          <cell r="N282">
            <v>0</v>
          </cell>
        </row>
        <row r="283">
          <cell r="A283">
            <v>36556</v>
          </cell>
          <cell r="B283">
            <v>0</v>
          </cell>
          <cell r="C283">
            <v>-0.7</v>
          </cell>
          <cell r="D283">
            <v>-0.85</v>
          </cell>
          <cell r="E283">
            <v>-0.2</v>
          </cell>
          <cell r="F283">
            <v>0.2</v>
          </cell>
          <cell r="N283">
            <v>0</v>
          </cell>
        </row>
        <row r="284">
          <cell r="A284">
            <v>36557</v>
          </cell>
          <cell r="B284">
            <v>-0.05</v>
          </cell>
          <cell r="C284">
            <v>-0.25</v>
          </cell>
          <cell r="D284">
            <v>-0.65</v>
          </cell>
          <cell r="E284">
            <v>-0.2</v>
          </cell>
          <cell r="F284">
            <v>0.15</v>
          </cell>
          <cell r="N284">
            <v>0</v>
          </cell>
        </row>
        <row r="285">
          <cell r="A285">
            <v>36558</v>
          </cell>
          <cell r="B285">
            <v>-0.05</v>
          </cell>
          <cell r="C285">
            <v>0</v>
          </cell>
          <cell r="D285">
            <v>-0.15</v>
          </cell>
          <cell r="E285">
            <v>-0.2</v>
          </cell>
          <cell r="F285">
            <v>0.15</v>
          </cell>
          <cell r="N285">
            <v>0</v>
          </cell>
        </row>
        <row r="286">
          <cell r="A286">
            <v>36559</v>
          </cell>
          <cell r="B286">
            <v>-0.2</v>
          </cell>
          <cell r="C286">
            <v>-0.05</v>
          </cell>
          <cell r="D286">
            <v>-0.2</v>
          </cell>
          <cell r="E286">
            <v>-0.1</v>
          </cell>
          <cell r="F286">
            <v>0.2</v>
          </cell>
          <cell r="N286">
            <v>0</v>
          </cell>
        </row>
        <row r="287">
          <cell r="A287">
            <v>36560</v>
          </cell>
          <cell r="B287">
            <v>-0.2</v>
          </cell>
          <cell r="C287">
            <v>-0.1</v>
          </cell>
          <cell r="D287">
            <v>-0.15</v>
          </cell>
          <cell r="E287">
            <v>0.35</v>
          </cell>
          <cell r="F287">
            <v>0.35</v>
          </cell>
          <cell r="N287">
            <v>0</v>
          </cell>
        </row>
        <row r="288">
          <cell r="A288">
            <v>36563</v>
          </cell>
          <cell r="B288">
            <v>-0.2</v>
          </cell>
          <cell r="C288">
            <v>-0.2</v>
          </cell>
          <cell r="D288">
            <v>-0.15</v>
          </cell>
          <cell r="E288">
            <v>0.3</v>
          </cell>
          <cell r="F288">
            <v>0.35</v>
          </cell>
          <cell r="N288">
            <v>0</v>
          </cell>
        </row>
        <row r="289">
          <cell r="A289">
            <v>36564</v>
          </cell>
          <cell r="B289">
            <v>-0.2</v>
          </cell>
          <cell r="C289">
            <v>0</v>
          </cell>
          <cell r="D289">
            <v>-0.1</v>
          </cell>
          <cell r="E289">
            <v>0.2</v>
          </cell>
          <cell r="F289">
            <v>0.35</v>
          </cell>
          <cell r="N289">
            <v>0</v>
          </cell>
        </row>
        <row r="290">
          <cell r="A290">
            <v>36565</v>
          </cell>
          <cell r="B290">
            <v>-0.1</v>
          </cell>
          <cell r="C290">
            <v>-0.1</v>
          </cell>
          <cell r="D290">
            <v>-0.1</v>
          </cell>
          <cell r="E290">
            <v>0.2</v>
          </cell>
          <cell r="F290">
            <v>0.35</v>
          </cell>
          <cell r="N290">
            <v>0</v>
          </cell>
        </row>
        <row r="291">
          <cell r="A291">
            <v>36566</v>
          </cell>
          <cell r="B291">
            <v>-0.1</v>
          </cell>
          <cell r="C291">
            <v>-0.1</v>
          </cell>
          <cell r="D291">
            <v>-0.1</v>
          </cell>
          <cell r="E291">
            <v>0.3</v>
          </cell>
          <cell r="F291">
            <v>0.35</v>
          </cell>
          <cell r="N291">
            <v>0</v>
          </cell>
        </row>
        <row r="292">
          <cell r="A292">
            <v>36567</v>
          </cell>
          <cell r="B292">
            <v>-0.1</v>
          </cell>
          <cell r="C292">
            <v>-0.05</v>
          </cell>
          <cell r="D292">
            <v>-0.1</v>
          </cell>
          <cell r="E292">
            <v>0.2</v>
          </cell>
          <cell r="F292">
            <v>0.35</v>
          </cell>
          <cell r="N292">
            <v>0</v>
          </cell>
        </row>
        <row r="293">
          <cell r="A293">
            <v>36570</v>
          </cell>
          <cell r="B293">
            <v>-0.1</v>
          </cell>
          <cell r="C293">
            <v>-0.1</v>
          </cell>
          <cell r="D293">
            <v>-0.1</v>
          </cell>
          <cell r="E293">
            <v>0.3</v>
          </cell>
          <cell r="F293">
            <v>0.3</v>
          </cell>
          <cell r="N293">
            <v>0</v>
          </cell>
        </row>
        <row r="294">
          <cell r="A294">
            <v>36571</v>
          </cell>
          <cell r="B294">
            <v>-0.1</v>
          </cell>
          <cell r="C294">
            <v>-0.1</v>
          </cell>
          <cell r="D294">
            <v>-0.1</v>
          </cell>
          <cell r="E294">
            <v>0.3</v>
          </cell>
          <cell r="F294">
            <v>0.3</v>
          </cell>
          <cell r="N294">
            <v>0</v>
          </cell>
        </row>
        <row r="295">
          <cell r="A295">
            <v>36572</v>
          </cell>
          <cell r="B295">
            <v>-0.1</v>
          </cell>
          <cell r="C295">
            <v>-0.1</v>
          </cell>
          <cell r="D295">
            <v>-0.1</v>
          </cell>
          <cell r="E295">
            <v>0.3</v>
          </cell>
          <cell r="F295">
            <v>0.3</v>
          </cell>
          <cell r="N295">
            <v>0</v>
          </cell>
        </row>
        <row r="296">
          <cell r="A296">
            <v>36573</v>
          </cell>
          <cell r="B296">
            <v>-0.1</v>
          </cell>
          <cell r="C296">
            <v>0.05</v>
          </cell>
          <cell r="D296">
            <v>0</v>
          </cell>
          <cell r="E296">
            <v>0.1</v>
          </cell>
          <cell r="F296">
            <v>0.25</v>
          </cell>
          <cell r="N296">
            <v>0</v>
          </cell>
        </row>
        <row r="297">
          <cell r="A297">
            <v>36574</v>
          </cell>
          <cell r="B297">
            <v>-0.1</v>
          </cell>
          <cell r="C297">
            <v>0.15</v>
          </cell>
          <cell r="D297">
            <v>0.1</v>
          </cell>
          <cell r="E297">
            <v>0.1</v>
          </cell>
          <cell r="F297">
            <v>0.25</v>
          </cell>
          <cell r="N297">
            <v>0</v>
          </cell>
        </row>
        <row r="298">
          <cell r="A298">
            <v>36577</v>
          </cell>
          <cell r="B298">
            <v>-0.1</v>
          </cell>
          <cell r="C298">
            <v>0.1</v>
          </cell>
          <cell r="D298">
            <v>0.1</v>
          </cell>
          <cell r="E298">
            <v>0.1</v>
          </cell>
          <cell r="F298">
            <v>0.3</v>
          </cell>
          <cell r="N298">
            <v>0</v>
          </cell>
        </row>
        <row r="299">
          <cell r="A299">
            <v>36578</v>
          </cell>
          <cell r="B299">
            <v>-0.1</v>
          </cell>
          <cell r="C299">
            <v>0.1</v>
          </cell>
          <cell r="D299">
            <v>0.25</v>
          </cell>
          <cell r="E299">
            <v>0.2</v>
          </cell>
          <cell r="F299">
            <v>0.4</v>
          </cell>
          <cell r="N299">
            <v>0</v>
          </cell>
        </row>
        <row r="300">
          <cell r="A300">
            <v>36579</v>
          </cell>
          <cell r="B300">
            <v>0</v>
          </cell>
          <cell r="C300">
            <v>0</v>
          </cell>
          <cell r="D300">
            <v>0.2</v>
          </cell>
          <cell r="E300">
            <v>0.3</v>
          </cell>
          <cell r="F300">
            <v>0</v>
          </cell>
          <cell r="N300">
            <v>0</v>
          </cell>
        </row>
        <row r="301">
          <cell r="A301">
            <v>36580</v>
          </cell>
          <cell r="B301">
            <v>-0.1</v>
          </cell>
          <cell r="C301">
            <v>-0.05</v>
          </cell>
          <cell r="D301">
            <v>0.05</v>
          </cell>
          <cell r="E301">
            <v>0.3</v>
          </cell>
          <cell r="F301">
            <v>0.3</v>
          </cell>
          <cell r="N301">
            <v>0</v>
          </cell>
        </row>
        <row r="302">
          <cell r="A302">
            <v>36581</v>
          </cell>
          <cell r="B302">
            <v>-0.1</v>
          </cell>
          <cell r="C302">
            <v>-0.15</v>
          </cell>
          <cell r="D302">
            <v>-0.1</v>
          </cell>
          <cell r="E302">
            <v>0.2</v>
          </cell>
          <cell r="F302">
            <v>0.1</v>
          </cell>
          <cell r="N302">
            <v>0</v>
          </cell>
        </row>
        <row r="303">
          <cell r="A303">
            <v>36584</v>
          </cell>
          <cell r="B303">
            <v>0</v>
          </cell>
          <cell r="C303">
            <v>0</v>
          </cell>
          <cell r="D303">
            <v>0</v>
          </cell>
          <cell r="E303">
            <v>0</v>
          </cell>
          <cell r="F303">
            <v>0</v>
          </cell>
          <cell r="N303">
            <v>0</v>
          </cell>
        </row>
        <row r="304">
          <cell r="A304">
            <v>36585</v>
          </cell>
          <cell r="B304">
            <v>-0.2</v>
          </cell>
          <cell r="C304">
            <v>-0.6</v>
          </cell>
          <cell r="D304">
            <v>-0.7</v>
          </cell>
          <cell r="E304">
            <v>-0.3</v>
          </cell>
          <cell r="F304">
            <v>-0.25</v>
          </cell>
          <cell r="N304">
            <v>0</v>
          </cell>
        </row>
        <row r="305">
          <cell r="A305">
            <v>36586</v>
          </cell>
          <cell r="B305">
            <v>-0.3</v>
          </cell>
          <cell r="C305">
            <v>-0.7</v>
          </cell>
          <cell r="D305">
            <v>-0.85</v>
          </cell>
          <cell r="E305">
            <v>-0.3</v>
          </cell>
          <cell r="F305">
            <v>-0.3</v>
          </cell>
          <cell r="N305">
            <v>0</v>
          </cell>
        </row>
        <row r="306">
          <cell r="A306">
            <v>36587</v>
          </cell>
          <cell r="B306">
            <v>-0.3</v>
          </cell>
          <cell r="C306">
            <v>-1.1000000000000001</v>
          </cell>
          <cell r="D306">
            <v>-1.25</v>
          </cell>
          <cell r="E306">
            <v>-0.2</v>
          </cell>
          <cell r="F306">
            <v>-0.3</v>
          </cell>
          <cell r="N306">
            <v>0</v>
          </cell>
        </row>
        <row r="307">
          <cell r="A307">
            <v>36588</v>
          </cell>
          <cell r="B307">
            <v>-0.3</v>
          </cell>
          <cell r="C307">
            <v>-1.25</v>
          </cell>
          <cell r="D307">
            <v>-1.25</v>
          </cell>
          <cell r="E307">
            <v>-0.2</v>
          </cell>
          <cell r="F307">
            <v>-0.25</v>
          </cell>
          <cell r="N307">
            <v>0</v>
          </cell>
        </row>
        <row r="308">
          <cell r="A308">
            <v>36591</v>
          </cell>
          <cell r="B308">
            <v>-0.3</v>
          </cell>
          <cell r="C308">
            <v>-1.25</v>
          </cell>
          <cell r="D308">
            <v>-1.3</v>
          </cell>
          <cell r="E308">
            <v>-0.2</v>
          </cell>
          <cell r="F308">
            <v>-0.2</v>
          </cell>
          <cell r="N308">
            <v>0</v>
          </cell>
        </row>
        <row r="309">
          <cell r="A309">
            <v>36592</v>
          </cell>
          <cell r="B309">
            <v>-0.3</v>
          </cell>
          <cell r="C309">
            <v>-1.1000000000000001</v>
          </cell>
          <cell r="D309">
            <v>-1.2</v>
          </cell>
          <cell r="E309">
            <v>-0.25</v>
          </cell>
          <cell r="F309">
            <v>-0.2</v>
          </cell>
          <cell r="N309">
            <v>0</v>
          </cell>
        </row>
        <row r="310">
          <cell r="A310">
            <v>36593</v>
          </cell>
          <cell r="B310">
            <v>-0.3</v>
          </cell>
          <cell r="C310">
            <v>-1.1000000000000001</v>
          </cell>
          <cell r="D310">
            <v>-1.2</v>
          </cell>
          <cell r="E310">
            <v>-0.3</v>
          </cell>
          <cell r="F310">
            <v>-0.22500000000000001</v>
          </cell>
          <cell r="N310">
            <v>0</v>
          </cell>
        </row>
        <row r="311">
          <cell r="A311">
            <v>36594</v>
          </cell>
          <cell r="B311">
            <v>-0.3</v>
          </cell>
          <cell r="C311">
            <v>-1.1000000000000001</v>
          </cell>
          <cell r="D311">
            <v>-1.2</v>
          </cell>
          <cell r="E311">
            <v>-0.35</v>
          </cell>
          <cell r="F311">
            <v>-0.25</v>
          </cell>
          <cell r="N311">
            <v>0</v>
          </cell>
        </row>
        <row r="312">
          <cell r="A312">
            <v>36595</v>
          </cell>
          <cell r="B312">
            <v>-0.3</v>
          </cell>
          <cell r="C312">
            <v>-1.1499999999999999</v>
          </cell>
          <cell r="D312">
            <v>-1.2</v>
          </cell>
          <cell r="E312">
            <v>-0.2</v>
          </cell>
          <cell r="F312">
            <v>-0.2</v>
          </cell>
          <cell r="N312">
            <v>0</v>
          </cell>
        </row>
        <row r="313">
          <cell r="A313">
            <v>36598</v>
          </cell>
          <cell r="B313">
            <v>-0.2</v>
          </cell>
          <cell r="C313">
            <v>-1.25</v>
          </cell>
          <cell r="D313">
            <v>-1.2</v>
          </cell>
          <cell r="E313">
            <v>-0.3</v>
          </cell>
          <cell r="F313">
            <v>0</v>
          </cell>
          <cell r="N313">
            <v>0</v>
          </cell>
        </row>
        <row r="314">
          <cell r="A314">
            <v>36599</v>
          </cell>
          <cell r="B314">
            <v>-0.3</v>
          </cell>
          <cell r="C314">
            <v>-1.45</v>
          </cell>
          <cell r="D314">
            <v>-1.3</v>
          </cell>
          <cell r="E314">
            <v>-0.15</v>
          </cell>
          <cell r="F314">
            <v>0</v>
          </cell>
          <cell r="N314">
            <v>0</v>
          </cell>
        </row>
        <row r="315">
          <cell r="A315">
            <v>36600</v>
          </cell>
          <cell r="B315">
            <v>-0.3</v>
          </cell>
          <cell r="C315">
            <v>-1.3</v>
          </cell>
          <cell r="D315">
            <v>-1.25</v>
          </cell>
          <cell r="E315">
            <v>-0.15</v>
          </cell>
          <cell r="F315">
            <v>0.1</v>
          </cell>
          <cell r="N315">
            <v>0</v>
          </cell>
        </row>
        <row r="316">
          <cell r="A316">
            <v>36601</v>
          </cell>
          <cell r="B316">
            <v>-0.25</v>
          </cell>
          <cell r="C316">
            <v>-1.4</v>
          </cell>
          <cell r="D316">
            <v>-1.25</v>
          </cell>
          <cell r="E316">
            <v>0</v>
          </cell>
          <cell r="F316">
            <v>0.1</v>
          </cell>
          <cell r="N316">
            <v>0</v>
          </cell>
        </row>
        <row r="317">
          <cell r="A317">
            <v>36602</v>
          </cell>
          <cell r="B317">
            <v>-0.25</v>
          </cell>
          <cell r="C317">
            <v>-1.4</v>
          </cell>
          <cell r="D317">
            <v>-1.25</v>
          </cell>
          <cell r="E317">
            <v>0</v>
          </cell>
          <cell r="F317">
            <v>0.1</v>
          </cell>
          <cell r="N317">
            <v>0</v>
          </cell>
        </row>
        <row r="318">
          <cell r="A318">
            <v>36605</v>
          </cell>
          <cell r="B318">
            <v>-0.25</v>
          </cell>
          <cell r="C318">
            <v>-1.1499999999999999</v>
          </cell>
          <cell r="D318">
            <v>-1.1000000000000001</v>
          </cell>
          <cell r="E318">
            <v>0</v>
          </cell>
          <cell r="F318">
            <v>0.15</v>
          </cell>
          <cell r="N318">
            <v>0</v>
          </cell>
        </row>
        <row r="319">
          <cell r="A319">
            <v>36606</v>
          </cell>
          <cell r="B319">
            <v>-0.25</v>
          </cell>
          <cell r="C319">
            <v>-1.2</v>
          </cell>
          <cell r="D319">
            <v>-1.1000000000000001</v>
          </cell>
          <cell r="E319">
            <v>0</v>
          </cell>
          <cell r="F319">
            <v>0.15</v>
          </cell>
          <cell r="N319">
            <v>0</v>
          </cell>
        </row>
        <row r="320">
          <cell r="A320">
            <v>36607</v>
          </cell>
          <cell r="B320">
            <v>-0.15</v>
          </cell>
          <cell r="C320">
            <v>-1.1000000000000001</v>
          </cell>
          <cell r="D320">
            <v>0</v>
          </cell>
          <cell r="E320">
            <v>0</v>
          </cell>
          <cell r="F320">
            <v>0.05</v>
          </cell>
          <cell r="N320">
            <v>0</v>
          </cell>
        </row>
        <row r="321">
          <cell r="A321">
            <v>36608</v>
          </cell>
          <cell r="B321">
            <v>-0.2</v>
          </cell>
          <cell r="C321">
            <v>-0.9</v>
          </cell>
          <cell r="D321">
            <v>-0.9</v>
          </cell>
          <cell r="E321">
            <v>-0.05</v>
          </cell>
          <cell r="F321">
            <v>0.05</v>
          </cell>
          <cell r="N321">
            <v>0</v>
          </cell>
        </row>
        <row r="322">
          <cell r="A322">
            <v>36609</v>
          </cell>
          <cell r="B322">
            <v>-0.05</v>
          </cell>
          <cell r="C322">
            <v>-0.9</v>
          </cell>
          <cell r="D322">
            <v>-0.9</v>
          </cell>
          <cell r="E322">
            <v>0.05</v>
          </cell>
          <cell r="F322">
            <v>0.1</v>
          </cell>
          <cell r="N322">
            <v>0</v>
          </cell>
        </row>
        <row r="323">
          <cell r="A323">
            <v>36612</v>
          </cell>
          <cell r="B323">
            <v>0.1</v>
          </cell>
          <cell r="C323">
            <v>-0.9</v>
          </cell>
          <cell r="D323">
            <v>-0.9</v>
          </cell>
          <cell r="E323">
            <v>0</v>
          </cell>
          <cell r="F323">
            <v>0.25</v>
          </cell>
          <cell r="N323">
            <v>0</v>
          </cell>
        </row>
        <row r="324">
          <cell r="A324">
            <v>36613</v>
          </cell>
          <cell r="B324">
            <v>0</v>
          </cell>
          <cell r="C324">
            <v>-1</v>
          </cell>
          <cell r="D324">
            <v>-0.95</v>
          </cell>
          <cell r="E324">
            <v>-0.1</v>
          </cell>
          <cell r="F324">
            <v>0.2</v>
          </cell>
          <cell r="N324">
            <v>0</v>
          </cell>
        </row>
        <row r="325">
          <cell r="A325">
            <v>36614</v>
          </cell>
          <cell r="B325">
            <v>0</v>
          </cell>
          <cell r="C325">
            <v>-1.1499999999999999</v>
          </cell>
          <cell r="D325">
            <v>-1.25</v>
          </cell>
          <cell r="E325">
            <v>-0.25</v>
          </cell>
          <cell r="F325">
            <v>0</v>
          </cell>
          <cell r="N325">
            <v>0</v>
          </cell>
        </row>
        <row r="326">
          <cell r="A326">
            <v>36615</v>
          </cell>
          <cell r="B326">
            <v>0</v>
          </cell>
          <cell r="C326">
            <v>-1.4</v>
          </cell>
          <cell r="D326">
            <v>-1.45</v>
          </cell>
          <cell r="E326">
            <v>-0.2</v>
          </cell>
          <cell r="F326">
            <v>0</v>
          </cell>
          <cell r="N326">
            <v>0</v>
          </cell>
        </row>
        <row r="327">
          <cell r="A327">
            <v>36616</v>
          </cell>
          <cell r="B327">
            <v>0</v>
          </cell>
          <cell r="C327">
            <v>-1.4</v>
          </cell>
          <cell r="D327">
            <v>-1.45</v>
          </cell>
          <cell r="E327">
            <v>-0.25</v>
          </cell>
          <cell r="F327">
            <v>0</v>
          </cell>
          <cell r="N327">
            <v>0</v>
          </cell>
        </row>
        <row r="328">
          <cell r="A328">
            <v>36619</v>
          </cell>
          <cell r="B328">
            <v>0</v>
          </cell>
          <cell r="C328">
            <v>-1.85</v>
          </cell>
          <cell r="D328">
            <v>-1.75</v>
          </cell>
          <cell r="E328">
            <v>-0.25</v>
          </cell>
          <cell r="F328">
            <v>0</v>
          </cell>
          <cell r="N328">
            <v>0</v>
          </cell>
        </row>
        <row r="329">
          <cell r="A329">
            <v>36620</v>
          </cell>
          <cell r="B329">
            <v>0</v>
          </cell>
          <cell r="C329">
            <v>-1.85</v>
          </cell>
          <cell r="D329">
            <v>-1.6</v>
          </cell>
          <cell r="E329">
            <v>-0.25</v>
          </cell>
          <cell r="F329">
            <v>0</v>
          </cell>
          <cell r="N329">
            <v>0</v>
          </cell>
        </row>
        <row r="330">
          <cell r="A330">
            <v>36621</v>
          </cell>
          <cell r="B330">
            <v>0.1</v>
          </cell>
          <cell r="C330">
            <v>-1.8</v>
          </cell>
          <cell r="D330">
            <v>-1.75</v>
          </cell>
          <cell r="E330">
            <v>-0.25</v>
          </cell>
          <cell r="F330">
            <v>0.2</v>
          </cell>
          <cell r="N330">
            <v>0</v>
          </cell>
        </row>
        <row r="331">
          <cell r="A331">
            <v>36622</v>
          </cell>
          <cell r="B331">
            <v>0.1</v>
          </cell>
          <cell r="C331">
            <v>-2</v>
          </cell>
          <cell r="D331">
            <v>-1.7</v>
          </cell>
          <cell r="E331">
            <v>0.1</v>
          </cell>
          <cell r="F331">
            <v>0.3</v>
          </cell>
          <cell r="N331">
            <v>0</v>
          </cell>
        </row>
        <row r="332">
          <cell r="A332">
            <v>36623</v>
          </cell>
          <cell r="B332">
            <v>0.1</v>
          </cell>
          <cell r="C332">
            <v>-2</v>
          </cell>
          <cell r="D332">
            <v>-1.75</v>
          </cell>
          <cell r="E332">
            <v>0.1</v>
          </cell>
          <cell r="F332">
            <v>0.25</v>
          </cell>
          <cell r="N332">
            <v>0</v>
          </cell>
        </row>
        <row r="333">
          <cell r="A333">
            <v>36626</v>
          </cell>
          <cell r="B333">
            <v>0.1</v>
          </cell>
          <cell r="C333">
            <v>-1.85</v>
          </cell>
          <cell r="D333">
            <v>-1.75</v>
          </cell>
          <cell r="E333">
            <v>0.1</v>
          </cell>
          <cell r="F333">
            <v>0.2</v>
          </cell>
          <cell r="N333">
            <v>0</v>
          </cell>
        </row>
        <row r="334">
          <cell r="A334">
            <v>36627</v>
          </cell>
          <cell r="B334">
            <v>0.1</v>
          </cell>
          <cell r="C334">
            <v>-1.55</v>
          </cell>
          <cell r="D334">
            <v>-1.6</v>
          </cell>
          <cell r="E334">
            <v>0.1</v>
          </cell>
          <cell r="F334">
            <v>0.2</v>
          </cell>
          <cell r="N334">
            <v>0</v>
          </cell>
        </row>
        <row r="335">
          <cell r="A335">
            <v>36628</v>
          </cell>
          <cell r="B335">
            <v>0.1</v>
          </cell>
          <cell r="C335">
            <v>-1.8</v>
          </cell>
          <cell r="D335">
            <v>-1.8</v>
          </cell>
          <cell r="E335">
            <v>0.1</v>
          </cell>
          <cell r="F335">
            <v>0.2</v>
          </cell>
          <cell r="N335">
            <v>0</v>
          </cell>
        </row>
        <row r="336">
          <cell r="A336">
            <v>36629</v>
          </cell>
          <cell r="B336">
            <v>0.1</v>
          </cell>
          <cell r="C336">
            <v>-1.9</v>
          </cell>
          <cell r="D336">
            <v>-1.8</v>
          </cell>
          <cell r="E336">
            <v>-0.1</v>
          </cell>
          <cell r="F336">
            <v>0.15</v>
          </cell>
          <cell r="N336">
            <v>0</v>
          </cell>
        </row>
        <row r="337">
          <cell r="A337">
            <v>36630</v>
          </cell>
          <cell r="B337">
            <v>0.1</v>
          </cell>
          <cell r="C337">
            <v>-2</v>
          </cell>
          <cell r="D337">
            <v>-1.9</v>
          </cell>
          <cell r="E337">
            <v>-0.1</v>
          </cell>
          <cell r="F337">
            <v>0.15</v>
          </cell>
          <cell r="N337">
            <v>0</v>
          </cell>
        </row>
        <row r="338">
          <cell r="A338">
            <v>36633</v>
          </cell>
          <cell r="B338">
            <v>0.1</v>
          </cell>
          <cell r="C338">
            <v>-2.6</v>
          </cell>
          <cell r="D338">
            <v>-2.2999999999999998</v>
          </cell>
          <cell r="E338">
            <v>-0.15</v>
          </cell>
          <cell r="F338">
            <v>0.3</v>
          </cell>
          <cell r="N338">
            <v>0</v>
          </cell>
        </row>
        <row r="339">
          <cell r="A339">
            <v>36634</v>
          </cell>
          <cell r="B339">
            <v>0.1</v>
          </cell>
          <cell r="C339">
            <v>-2.5</v>
          </cell>
          <cell r="D339">
            <v>-2.4</v>
          </cell>
          <cell r="E339">
            <v>-0.05</v>
          </cell>
          <cell r="F339">
            <v>0.15</v>
          </cell>
          <cell r="N339">
            <v>0</v>
          </cell>
        </row>
        <row r="340">
          <cell r="A340">
            <v>36635</v>
          </cell>
          <cell r="B340">
            <v>0.1</v>
          </cell>
          <cell r="C340">
            <v>-2.2000000000000002</v>
          </cell>
          <cell r="D340">
            <v>-2.4</v>
          </cell>
          <cell r="E340">
            <v>-0.05</v>
          </cell>
          <cell r="F340">
            <v>0.15</v>
          </cell>
          <cell r="N340">
            <v>0</v>
          </cell>
        </row>
        <row r="341">
          <cell r="A341">
            <v>36636</v>
          </cell>
          <cell r="B341">
            <v>0.1</v>
          </cell>
          <cell r="C341">
            <v>-2.2000000000000002</v>
          </cell>
          <cell r="D341">
            <v>-2.35</v>
          </cell>
          <cell r="E341">
            <v>-0.15</v>
          </cell>
          <cell r="F341">
            <v>-0.1</v>
          </cell>
          <cell r="N341">
            <v>0</v>
          </cell>
        </row>
        <row r="342">
          <cell r="A342">
            <v>36637</v>
          </cell>
          <cell r="B342">
            <v>0.1</v>
          </cell>
          <cell r="C342">
            <v>-2.2000000000000002</v>
          </cell>
          <cell r="D342">
            <v>-2.2999999999999998</v>
          </cell>
          <cell r="E342">
            <v>-0.15</v>
          </cell>
          <cell r="F342">
            <v>-0.1</v>
          </cell>
          <cell r="N342">
            <v>0</v>
          </cell>
        </row>
        <row r="343">
          <cell r="A343">
            <v>36640</v>
          </cell>
          <cell r="B343">
            <v>0.1</v>
          </cell>
          <cell r="C343">
            <v>-2.2000000000000002</v>
          </cell>
          <cell r="D343">
            <v>-2.2999999999999998</v>
          </cell>
          <cell r="E343">
            <v>-0.15</v>
          </cell>
          <cell r="F343">
            <v>-0.1</v>
          </cell>
          <cell r="N343">
            <v>0</v>
          </cell>
        </row>
        <row r="344">
          <cell r="A344">
            <v>36641</v>
          </cell>
          <cell r="B344">
            <v>0.1</v>
          </cell>
          <cell r="C344">
            <v>-2</v>
          </cell>
          <cell r="D344">
            <v>-1.9</v>
          </cell>
          <cell r="E344">
            <v>-0.15</v>
          </cell>
          <cell r="F344">
            <v>-0.1</v>
          </cell>
          <cell r="N344">
            <v>0</v>
          </cell>
        </row>
        <row r="345">
          <cell r="A345">
            <v>36642</v>
          </cell>
          <cell r="B345">
            <v>0.1</v>
          </cell>
          <cell r="C345">
            <v>-1.9</v>
          </cell>
          <cell r="D345">
            <v>-2.0499999999999998</v>
          </cell>
          <cell r="E345">
            <v>-0.35</v>
          </cell>
          <cell r="F345">
            <v>-0.2</v>
          </cell>
          <cell r="N345">
            <v>0</v>
          </cell>
        </row>
        <row r="346">
          <cell r="A346">
            <v>36643</v>
          </cell>
          <cell r="B346">
            <v>0</v>
          </cell>
          <cell r="C346">
            <v>-1.9</v>
          </cell>
          <cell r="D346">
            <v>-2.0499999999999998</v>
          </cell>
          <cell r="E346">
            <v>-0.2</v>
          </cell>
          <cell r="F346">
            <v>-0.2</v>
          </cell>
          <cell r="N346">
            <v>0</v>
          </cell>
        </row>
        <row r="347">
          <cell r="A347">
            <v>36644</v>
          </cell>
          <cell r="B347">
            <v>0</v>
          </cell>
          <cell r="C347">
            <v>-1.85</v>
          </cell>
          <cell r="D347">
            <v>-1.95</v>
          </cell>
          <cell r="E347">
            <v>-0.15</v>
          </cell>
          <cell r="F347">
            <v>-0.2</v>
          </cell>
          <cell r="N347">
            <v>0</v>
          </cell>
        </row>
        <row r="348">
          <cell r="A348">
            <v>36647</v>
          </cell>
          <cell r="B348">
            <v>-0.15</v>
          </cell>
          <cell r="C348">
            <v>-1.65</v>
          </cell>
          <cell r="D348">
            <v>-1.95</v>
          </cell>
          <cell r="E348">
            <v>-0.25</v>
          </cell>
          <cell r="F348">
            <v>-0.2</v>
          </cell>
          <cell r="N348">
            <v>0</v>
          </cell>
        </row>
        <row r="349">
          <cell r="A349">
            <v>36648</v>
          </cell>
          <cell r="B349">
            <v>-0.15</v>
          </cell>
          <cell r="C349">
            <v>-1.4</v>
          </cell>
          <cell r="D349">
            <v>-1.6</v>
          </cell>
          <cell r="E349">
            <v>-0.2</v>
          </cell>
          <cell r="F349">
            <v>-0.2</v>
          </cell>
          <cell r="N349">
            <v>0</v>
          </cell>
        </row>
        <row r="350">
          <cell r="A350">
            <v>36649</v>
          </cell>
          <cell r="B350">
            <v>-0.15</v>
          </cell>
          <cell r="C350">
            <v>-1.45</v>
          </cell>
          <cell r="D350">
            <v>-1.7</v>
          </cell>
          <cell r="E350">
            <v>-0.2</v>
          </cell>
          <cell r="F350">
            <v>-0.25</v>
          </cell>
          <cell r="N350">
            <v>0</v>
          </cell>
        </row>
        <row r="351">
          <cell r="A351">
            <v>36650</v>
          </cell>
          <cell r="B351">
            <v>-0.3</v>
          </cell>
          <cell r="C351">
            <v>-1.45</v>
          </cell>
          <cell r="D351">
            <v>-1.7</v>
          </cell>
          <cell r="E351">
            <v>-0.25</v>
          </cell>
          <cell r="F351">
            <v>-0.35</v>
          </cell>
          <cell r="N351">
            <v>0</v>
          </cell>
        </row>
        <row r="352">
          <cell r="A352">
            <v>36651</v>
          </cell>
          <cell r="B352">
            <v>-0.5</v>
          </cell>
          <cell r="C352">
            <v>-1.65</v>
          </cell>
          <cell r="D352">
            <v>-1.6</v>
          </cell>
          <cell r="E352">
            <v>-0.25</v>
          </cell>
          <cell r="F352">
            <v>-0.15</v>
          </cell>
          <cell r="N352">
            <v>0</v>
          </cell>
        </row>
        <row r="353">
          <cell r="A353">
            <v>36654</v>
          </cell>
          <cell r="B353">
            <v>-0.45</v>
          </cell>
          <cell r="C353">
            <v>-1.65</v>
          </cell>
          <cell r="D353">
            <v>-1.4</v>
          </cell>
          <cell r="E353">
            <v>-0.15</v>
          </cell>
          <cell r="F353">
            <v>0.2</v>
          </cell>
          <cell r="N353">
            <v>0</v>
          </cell>
        </row>
        <row r="354">
          <cell r="A354">
            <v>36655</v>
          </cell>
          <cell r="B354">
            <v>-0.45</v>
          </cell>
          <cell r="C354">
            <v>-1.6</v>
          </cell>
          <cell r="D354">
            <v>-1.4</v>
          </cell>
          <cell r="E354">
            <v>-0.15</v>
          </cell>
          <cell r="F354">
            <v>0</v>
          </cell>
          <cell r="N354">
            <v>0</v>
          </cell>
        </row>
        <row r="355">
          <cell r="A355">
            <v>36656</v>
          </cell>
          <cell r="B355">
            <v>-0.45</v>
          </cell>
          <cell r="C355">
            <v>-1.5</v>
          </cell>
          <cell r="D355">
            <v>-1.2</v>
          </cell>
          <cell r="E355">
            <v>-0.05</v>
          </cell>
          <cell r="F355">
            <v>0.3</v>
          </cell>
          <cell r="N355">
            <v>0</v>
          </cell>
        </row>
        <row r="356">
          <cell r="A356">
            <v>36657</v>
          </cell>
          <cell r="B356">
            <v>-0.8</v>
          </cell>
          <cell r="C356">
            <v>-1.4</v>
          </cell>
          <cell r="D356">
            <v>-1.1499999999999999</v>
          </cell>
          <cell r="E356">
            <v>0.35</v>
          </cell>
          <cell r="F356">
            <v>0.25</v>
          </cell>
          <cell r="N356">
            <v>0</v>
          </cell>
        </row>
        <row r="357">
          <cell r="A357">
            <v>36658</v>
          </cell>
          <cell r="B357">
            <v>-0.35</v>
          </cell>
          <cell r="C357">
            <v>-1.7</v>
          </cell>
          <cell r="D357">
            <v>-1.5</v>
          </cell>
          <cell r="E357">
            <v>0.25</v>
          </cell>
          <cell r="F357">
            <v>0.25</v>
          </cell>
          <cell r="N357">
            <v>0</v>
          </cell>
        </row>
        <row r="358">
          <cell r="A358">
            <v>36661</v>
          </cell>
          <cell r="B358">
            <v>-0.35</v>
          </cell>
          <cell r="C358">
            <v>-1.75</v>
          </cell>
          <cell r="D358">
            <v>-1.35</v>
          </cell>
          <cell r="E358">
            <v>0.25</v>
          </cell>
          <cell r="F358">
            <v>0.25</v>
          </cell>
          <cell r="N358">
            <v>0</v>
          </cell>
        </row>
        <row r="361">
          <cell r="A361" t="str">
            <v xml:space="preserve"> FAMEDATE</v>
          </cell>
          <cell r="B361" t="str">
            <v xml:space="preserve"> RTR.UK.CCY.GBPUSD3MONTHRR.B</v>
          </cell>
          <cell r="C361" t="str">
            <v xml:space="preserve"> RTR.UK.CCY.USDJPY3MONTHRR.B</v>
          </cell>
          <cell r="D361" t="str">
            <v xml:space="preserve"> RTR.UK.CCY.EURJPY3MONTHRR.B</v>
          </cell>
          <cell r="E361" t="str">
            <v xml:space="preserve"> RTR.UK.CCY.EURGBP3MONTHRR.B</v>
          </cell>
          <cell r="F361" t="str">
            <v xml:space="preserve"> RTR.UK.CCY.EURUSD3MONTHRR.B</v>
          </cell>
        </row>
        <row r="362">
          <cell r="A362">
            <v>36528</v>
          </cell>
          <cell r="B362">
            <v>0</v>
          </cell>
          <cell r="C362">
            <v>-2.8</v>
          </cell>
          <cell r="D362">
            <v>-2</v>
          </cell>
          <cell r="E362">
            <v>-0.15</v>
          </cell>
          <cell r="F362">
            <v>0.3</v>
          </cell>
        </row>
        <row r="363">
          <cell r="A363">
            <v>36529</v>
          </cell>
          <cell r="B363">
            <v>0.2</v>
          </cell>
          <cell r="C363">
            <v>-2.95</v>
          </cell>
          <cell r="D363">
            <v>-2.2999999999999998</v>
          </cell>
          <cell r="E363">
            <v>0</v>
          </cell>
          <cell r="F363">
            <v>0.4</v>
          </cell>
        </row>
        <row r="364">
          <cell r="A364">
            <v>36530</v>
          </cell>
          <cell r="B364">
            <v>0.2</v>
          </cell>
          <cell r="C364">
            <v>-2.85</v>
          </cell>
          <cell r="D364">
            <v>-1.9</v>
          </cell>
          <cell r="E364">
            <v>0.2</v>
          </cell>
          <cell r="F364">
            <v>0.55000000000000004</v>
          </cell>
        </row>
        <row r="365">
          <cell r="A365">
            <v>36531</v>
          </cell>
          <cell r="B365">
            <v>0.2</v>
          </cell>
          <cell r="C365">
            <v>-2.25</v>
          </cell>
          <cell r="D365">
            <v>-1.75</v>
          </cell>
          <cell r="E365">
            <v>0.2</v>
          </cell>
          <cell r="F365">
            <v>0.55000000000000004</v>
          </cell>
        </row>
        <row r="366">
          <cell r="A366">
            <v>36532</v>
          </cell>
          <cell r="B366">
            <v>0.1</v>
          </cell>
          <cell r="C366">
            <v>-1.8</v>
          </cell>
          <cell r="D366">
            <v>-1.4</v>
          </cell>
          <cell r="E366">
            <v>0.2</v>
          </cell>
          <cell r="F366">
            <v>0.55000000000000004</v>
          </cell>
        </row>
        <row r="367">
          <cell r="A367">
            <v>36535</v>
          </cell>
          <cell r="B367">
            <v>0.1</v>
          </cell>
          <cell r="C367">
            <v>-1.85</v>
          </cell>
          <cell r="D367">
            <v>-1.4</v>
          </cell>
          <cell r="E367">
            <v>0.2</v>
          </cell>
          <cell r="F367">
            <v>0.55000000000000004</v>
          </cell>
        </row>
        <row r="368">
          <cell r="A368">
            <v>36536</v>
          </cell>
          <cell r="B368">
            <v>0.1</v>
          </cell>
          <cell r="C368">
            <v>-1.7</v>
          </cell>
          <cell r="D368">
            <v>-1.35</v>
          </cell>
          <cell r="E368">
            <v>0.15</v>
          </cell>
          <cell r="F368">
            <v>0.5</v>
          </cell>
        </row>
        <row r="369">
          <cell r="A369">
            <v>36537</v>
          </cell>
          <cell r="B369">
            <v>0.1</v>
          </cell>
          <cell r="C369">
            <v>-1.7</v>
          </cell>
          <cell r="D369">
            <v>-1.2</v>
          </cell>
          <cell r="E369">
            <v>0.15</v>
          </cell>
          <cell r="F369">
            <v>0.6</v>
          </cell>
        </row>
        <row r="370">
          <cell r="A370">
            <v>36538</v>
          </cell>
          <cell r="B370">
            <v>0.1</v>
          </cell>
          <cell r="C370">
            <v>-1.7</v>
          </cell>
          <cell r="D370">
            <v>-1.1499999999999999</v>
          </cell>
          <cell r="E370">
            <v>0.15</v>
          </cell>
          <cell r="F370">
            <v>0.6</v>
          </cell>
        </row>
        <row r="371">
          <cell r="A371">
            <v>36539</v>
          </cell>
          <cell r="B371">
            <v>0.1</v>
          </cell>
          <cell r="C371">
            <v>-1.65</v>
          </cell>
          <cell r="D371">
            <v>-1.1499999999999999</v>
          </cell>
          <cell r="E371">
            <v>0.1</v>
          </cell>
          <cell r="F371">
            <v>0.55000000000000004</v>
          </cell>
        </row>
        <row r="372">
          <cell r="A372">
            <v>36542</v>
          </cell>
          <cell r="B372">
            <v>0</v>
          </cell>
          <cell r="C372">
            <v>-1.8</v>
          </cell>
          <cell r="D372">
            <v>-1.4</v>
          </cell>
          <cell r="E372">
            <v>-0.1</v>
          </cell>
          <cell r="F372">
            <v>0.4</v>
          </cell>
        </row>
        <row r="373">
          <cell r="A373">
            <v>36543</v>
          </cell>
          <cell r="B373">
            <v>0</v>
          </cell>
          <cell r="C373">
            <v>-1.9</v>
          </cell>
          <cell r="D373">
            <v>-1.4</v>
          </cell>
          <cell r="E373">
            <v>-0.1</v>
          </cell>
          <cell r="F373">
            <v>0.35</v>
          </cell>
        </row>
        <row r="374">
          <cell r="A374">
            <v>36544</v>
          </cell>
          <cell r="B374">
            <v>0</v>
          </cell>
          <cell r="C374">
            <v>-1.7</v>
          </cell>
          <cell r="D374">
            <v>-1.35</v>
          </cell>
          <cell r="E374">
            <v>-0.1</v>
          </cell>
          <cell r="F374">
            <v>0.3</v>
          </cell>
        </row>
        <row r="375">
          <cell r="A375">
            <v>36545</v>
          </cell>
          <cell r="B375">
            <v>0.1</v>
          </cell>
          <cell r="C375">
            <v>-1.7</v>
          </cell>
          <cell r="D375">
            <v>-1.25</v>
          </cell>
          <cell r="E375">
            <v>-0.1</v>
          </cell>
          <cell r="F375">
            <v>0.3</v>
          </cell>
        </row>
        <row r="376">
          <cell r="A376">
            <v>36546</v>
          </cell>
          <cell r="B376">
            <v>0.1</v>
          </cell>
          <cell r="C376">
            <v>-1.8</v>
          </cell>
          <cell r="D376">
            <v>-1.35</v>
          </cell>
          <cell r="E376">
            <v>-0.1</v>
          </cell>
          <cell r="F376">
            <v>0.3</v>
          </cell>
        </row>
        <row r="377">
          <cell r="A377">
            <v>36549</v>
          </cell>
          <cell r="B377">
            <v>0.1</v>
          </cell>
          <cell r="C377">
            <v>-1.8</v>
          </cell>
          <cell r="D377">
            <v>-1.35</v>
          </cell>
          <cell r="E377">
            <v>-0.1</v>
          </cell>
          <cell r="F377">
            <v>0.3</v>
          </cell>
        </row>
        <row r="378">
          <cell r="A378">
            <v>36550</v>
          </cell>
          <cell r="B378">
            <v>0.1</v>
          </cell>
          <cell r="C378">
            <v>-1.5</v>
          </cell>
          <cell r="D378">
            <v>-1.1499999999999999</v>
          </cell>
          <cell r="E378">
            <v>-0.1</v>
          </cell>
          <cell r="F378">
            <v>0.3</v>
          </cell>
        </row>
        <row r="379">
          <cell r="A379">
            <v>36551</v>
          </cell>
          <cell r="B379">
            <v>0.1</v>
          </cell>
          <cell r="C379">
            <v>-1.35</v>
          </cell>
          <cell r="D379">
            <v>-1.05</v>
          </cell>
          <cell r="E379">
            <v>-0.1</v>
          </cell>
          <cell r="F379">
            <v>0.3</v>
          </cell>
        </row>
        <row r="380">
          <cell r="A380">
            <v>36552</v>
          </cell>
          <cell r="B380">
            <v>0</v>
          </cell>
          <cell r="C380">
            <v>-1.3</v>
          </cell>
          <cell r="D380">
            <v>-0.95</v>
          </cell>
          <cell r="E380">
            <v>-0.1</v>
          </cell>
          <cell r="F380">
            <v>0.3</v>
          </cell>
        </row>
        <row r="381">
          <cell r="A381">
            <v>36553</v>
          </cell>
          <cell r="B381">
            <v>0</v>
          </cell>
          <cell r="C381">
            <v>-1.4</v>
          </cell>
          <cell r="D381">
            <v>-1.25</v>
          </cell>
          <cell r="E381">
            <v>-0.1</v>
          </cell>
          <cell r="F381">
            <v>0.2</v>
          </cell>
        </row>
        <row r="382">
          <cell r="A382">
            <v>36556</v>
          </cell>
          <cell r="B382">
            <v>0</v>
          </cell>
          <cell r="C382">
            <v>-0.7</v>
          </cell>
          <cell r="D382">
            <v>-0.85</v>
          </cell>
          <cell r="E382">
            <v>-0.2</v>
          </cell>
          <cell r="F382">
            <v>0.2</v>
          </cell>
        </row>
        <row r="383">
          <cell r="A383">
            <v>36557</v>
          </cell>
          <cell r="B383">
            <v>-0.05</v>
          </cell>
          <cell r="C383">
            <v>-0.25</v>
          </cell>
          <cell r="D383">
            <v>-0.65</v>
          </cell>
          <cell r="E383">
            <v>-0.2</v>
          </cell>
          <cell r="F383">
            <v>0.15</v>
          </cell>
        </row>
        <row r="384">
          <cell r="A384">
            <v>36558</v>
          </cell>
          <cell r="B384">
            <v>-0.05</v>
          </cell>
          <cell r="C384">
            <v>0</v>
          </cell>
          <cell r="D384">
            <v>-0.15</v>
          </cell>
          <cell r="E384">
            <v>-0.2</v>
          </cell>
          <cell r="F384">
            <v>0.15</v>
          </cell>
        </row>
        <row r="385">
          <cell r="A385">
            <v>36559</v>
          </cell>
          <cell r="B385">
            <v>-0.2</v>
          </cell>
          <cell r="C385">
            <v>-0.05</v>
          </cell>
          <cell r="D385">
            <v>-0.2</v>
          </cell>
          <cell r="E385">
            <v>-0.1</v>
          </cell>
          <cell r="F385">
            <v>0.2</v>
          </cell>
        </row>
        <row r="386">
          <cell r="A386">
            <v>36560</v>
          </cell>
          <cell r="B386">
            <v>-0.2</v>
          </cell>
          <cell r="C386">
            <v>-0.1</v>
          </cell>
          <cell r="D386">
            <v>-0.15</v>
          </cell>
          <cell r="E386">
            <v>0.35</v>
          </cell>
          <cell r="F386">
            <v>0.35</v>
          </cell>
        </row>
        <row r="387">
          <cell r="A387">
            <v>36563</v>
          </cell>
          <cell r="B387">
            <v>-0.2</v>
          </cell>
          <cell r="C387">
            <v>-0.2</v>
          </cell>
          <cell r="D387">
            <v>-0.15</v>
          </cell>
          <cell r="E387">
            <v>0.3</v>
          </cell>
          <cell r="F387">
            <v>0.35</v>
          </cell>
        </row>
        <row r="388">
          <cell r="A388">
            <v>36564</v>
          </cell>
          <cell r="B388">
            <v>-0.2</v>
          </cell>
          <cell r="C388">
            <v>0</v>
          </cell>
          <cell r="D388">
            <v>-0.1</v>
          </cell>
          <cell r="E388">
            <v>0.2</v>
          </cell>
          <cell r="F388">
            <v>0.35</v>
          </cell>
        </row>
        <row r="389">
          <cell r="A389">
            <v>36565</v>
          </cell>
          <cell r="B389">
            <v>-0.1</v>
          </cell>
          <cell r="C389">
            <v>-0.1</v>
          </cell>
          <cell r="D389">
            <v>-0.1</v>
          </cell>
          <cell r="E389">
            <v>0.2</v>
          </cell>
          <cell r="F389">
            <v>0.35</v>
          </cell>
        </row>
        <row r="390">
          <cell r="A390">
            <v>36566</v>
          </cell>
          <cell r="B390">
            <v>-0.1</v>
          </cell>
          <cell r="C390">
            <v>-0.1</v>
          </cell>
          <cell r="D390">
            <v>-0.1</v>
          </cell>
          <cell r="E390">
            <v>0.3</v>
          </cell>
          <cell r="F390">
            <v>0.35</v>
          </cell>
        </row>
        <row r="391">
          <cell r="A391">
            <v>36567</v>
          </cell>
          <cell r="B391">
            <v>-0.1</v>
          </cell>
          <cell r="C391">
            <v>-0.05</v>
          </cell>
          <cell r="D391">
            <v>-0.1</v>
          </cell>
          <cell r="E391">
            <v>0.2</v>
          </cell>
          <cell r="F391">
            <v>0.35</v>
          </cell>
        </row>
        <row r="392">
          <cell r="A392">
            <v>36570</v>
          </cell>
          <cell r="B392">
            <v>-0.1</v>
          </cell>
          <cell r="C392">
            <v>-0.1</v>
          </cell>
          <cell r="D392">
            <v>-0.1</v>
          </cell>
          <cell r="E392">
            <v>0.3</v>
          </cell>
          <cell r="F392">
            <v>0.3</v>
          </cell>
        </row>
        <row r="393">
          <cell r="A393">
            <v>36571</v>
          </cell>
          <cell r="B393">
            <v>-0.1</v>
          </cell>
          <cell r="C393">
            <v>-0.1</v>
          </cell>
          <cell r="D393">
            <v>-0.1</v>
          </cell>
          <cell r="E393">
            <v>0.3</v>
          </cell>
          <cell r="F393">
            <v>0.3</v>
          </cell>
        </row>
        <row r="394">
          <cell r="A394">
            <v>36572</v>
          </cell>
          <cell r="B394">
            <v>-0.1</v>
          </cell>
          <cell r="C394">
            <v>-0.1</v>
          </cell>
          <cell r="D394">
            <v>-0.1</v>
          </cell>
          <cell r="E394">
            <v>0.3</v>
          </cell>
          <cell r="F394">
            <v>0.3</v>
          </cell>
        </row>
        <row r="395">
          <cell r="A395">
            <v>36573</v>
          </cell>
          <cell r="B395">
            <v>-0.1</v>
          </cell>
          <cell r="C395">
            <v>0.05</v>
          </cell>
          <cell r="D395">
            <v>0</v>
          </cell>
          <cell r="E395">
            <v>0.1</v>
          </cell>
          <cell r="F395">
            <v>0.25</v>
          </cell>
        </row>
        <row r="396">
          <cell r="A396">
            <v>36574</v>
          </cell>
          <cell r="B396">
            <v>-0.1</v>
          </cell>
          <cell r="C396">
            <v>0.15</v>
          </cell>
          <cell r="D396">
            <v>0.1</v>
          </cell>
          <cell r="E396">
            <v>0.1</v>
          </cell>
          <cell r="F396">
            <v>0.25</v>
          </cell>
        </row>
        <row r="397">
          <cell r="A397">
            <v>36577</v>
          </cell>
          <cell r="B397">
            <v>-0.1</v>
          </cell>
          <cell r="C397">
            <v>0.1</v>
          </cell>
          <cell r="D397">
            <v>0.1</v>
          </cell>
          <cell r="E397">
            <v>0.1</v>
          </cell>
          <cell r="F397">
            <v>0.3</v>
          </cell>
        </row>
        <row r="398">
          <cell r="A398">
            <v>36578</v>
          </cell>
          <cell r="B398">
            <v>-0.1</v>
          </cell>
          <cell r="C398">
            <v>0.1</v>
          </cell>
          <cell r="D398">
            <v>0.25</v>
          </cell>
          <cell r="E398">
            <v>0.2</v>
          </cell>
          <cell r="F398">
            <v>0.4</v>
          </cell>
        </row>
        <row r="399">
          <cell r="A399">
            <v>36579</v>
          </cell>
          <cell r="B399">
            <v>0</v>
          </cell>
          <cell r="C399">
            <v>0</v>
          </cell>
          <cell r="D399">
            <v>0.2</v>
          </cell>
          <cell r="E399">
            <v>0.3</v>
          </cell>
          <cell r="F399">
            <v>0</v>
          </cell>
        </row>
        <row r="400">
          <cell r="A400">
            <v>36580</v>
          </cell>
          <cell r="B400">
            <v>-0.1</v>
          </cell>
          <cell r="C400">
            <v>-0.05</v>
          </cell>
          <cell r="D400">
            <v>0.05</v>
          </cell>
          <cell r="E400">
            <v>0.3</v>
          </cell>
          <cell r="F400">
            <v>0.3</v>
          </cell>
        </row>
        <row r="401">
          <cell r="A401">
            <v>36581</v>
          </cell>
          <cell r="B401">
            <v>-0.1</v>
          </cell>
          <cell r="C401">
            <v>-0.15</v>
          </cell>
          <cell r="D401">
            <v>-0.1</v>
          </cell>
          <cell r="E401">
            <v>0.2</v>
          </cell>
          <cell r="F401">
            <v>0.1</v>
          </cell>
        </row>
        <row r="402">
          <cell r="A402">
            <v>36584</v>
          </cell>
          <cell r="B402">
            <v>0</v>
          </cell>
          <cell r="C402">
            <v>0</v>
          </cell>
          <cell r="D402">
            <v>0</v>
          </cell>
          <cell r="E402">
            <v>0</v>
          </cell>
          <cell r="F402">
            <v>0</v>
          </cell>
        </row>
        <row r="403">
          <cell r="A403">
            <v>36585</v>
          </cell>
          <cell r="B403">
            <v>-0.2</v>
          </cell>
          <cell r="C403">
            <v>-0.6</v>
          </cell>
          <cell r="D403">
            <v>-0.7</v>
          </cell>
          <cell r="E403">
            <v>-0.3</v>
          </cell>
          <cell r="F403">
            <v>-0.25</v>
          </cell>
        </row>
        <row r="404">
          <cell r="A404">
            <v>36586</v>
          </cell>
          <cell r="B404">
            <v>-0.3</v>
          </cell>
          <cell r="C404">
            <v>-0.7</v>
          </cell>
          <cell r="D404">
            <v>-0.85</v>
          </cell>
          <cell r="E404">
            <v>-0.3</v>
          </cell>
          <cell r="F404">
            <v>-0.3</v>
          </cell>
        </row>
        <row r="405">
          <cell r="A405">
            <v>36587</v>
          </cell>
          <cell r="B405">
            <v>-0.3</v>
          </cell>
          <cell r="C405">
            <v>-1.1000000000000001</v>
          </cell>
          <cell r="D405">
            <v>-1.25</v>
          </cell>
          <cell r="E405">
            <v>-0.2</v>
          </cell>
          <cell r="F405">
            <v>-0.3</v>
          </cell>
        </row>
        <row r="406">
          <cell r="A406">
            <v>36588</v>
          </cell>
          <cell r="B406">
            <v>-0.3</v>
          </cell>
          <cell r="C406">
            <v>-1.25</v>
          </cell>
          <cell r="D406">
            <v>-1.25</v>
          </cell>
          <cell r="E406">
            <v>-0.2</v>
          </cell>
          <cell r="F406">
            <v>-0.25</v>
          </cell>
        </row>
        <row r="407">
          <cell r="A407">
            <v>36591</v>
          </cell>
          <cell r="B407">
            <v>-0.3</v>
          </cell>
          <cell r="C407">
            <v>-1.25</v>
          </cell>
          <cell r="D407">
            <v>-1.3</v>
          </cell>
          <cell r="E407">
            <v>-0.2</v>
          </cell>
          <cell r="F407">
            <v>-0.2</v>
          </cell>
        </row>
        <row r="408">
          <cell r="A408">
            <v>36592</v>
          </cell>
          <cell r="B408">
            <v>-0.3</v>
          </cell>
          <cell r="C408">
            <v>-1.1000000000000001</v>
          </cell>
          <cell r="D408">
            <v>-1.2</v>
          </cell>
          <cell r="E408">
            <v>-0.25</v>
          </cell>
          <cell r="F408">
            <v>-0.2</v>
          </cell>
        </row>
        <row r="409">
          <cell r="A409">
            <v>36593</v>
          </cell>
          <cell r="B409">
            <v>-0.3</v>
          </cell>
          <cell r="C409">
            <v>-1.1000000000000001</v>
          </cell>
          <cell r="D409">
            <v>-1.2</v>
          </cell>
          <cell r="E409">
            <v>-0.25</v>
          </cell>
          <cell r="F409">
            <v>-0.3</v>
          </cell>
        </row>
        <row r="410">
          <cell r="A410">
            <v>36594</v>
          </cell>
          <cell r="B410">
            <v>-0.3</v>
          </cell>
          <cell r="C410">
            <v>-1.1000000000000001</v>
          </cell>
          <cell r="D410">
            <v>-1.2</v>
          </cell>
          <cell r="E410">
            <v>-0.35</v>
          </cell>
          <cell r="F410">
            <v>-0.25</v>
          </cell>
        </row>
        <row r="411">
          <cell r="A411">
            <v>36595</v>
          </cell>
          <cell r="B411">
            <v>-0.3</v>
          </cell>
          <cell r="C411">
            <v>-1.1499999999999999</v>
          </cell>
          <cell r="D411">
            <v>-1.2</v>
          </cell>
          <cell r="E411">
            <v>-0.2</v>
          </cell>
          <cell r="F411">
            <v>-0.2</v>
          </cell>
        </row>
        <row r="412">
          <cell r="A412">
            <v>36598</v>
          </cell>
          <cell r="B412">
            <v>-0.2</v>
          </cell>
          <cell r="C412">
            <v>-1.25</v>
          </cell>
          <cell r="D412">
            <v>-1.2</v>
          </cell>
          <cell r="E412">
            <v>-0.3</v>
          </cell>
          <cell r="F412">
            <v>0</v>
          </cell>
        </row>
        <row r="413">
          <cell r="A413">
            <v>36599</v>
          </cell>
          <cell r="B413">
            <v>-0.3</v>
          </cell>
          <cell r="C413">
            <v>-1.45</v>
          </cell>
          <cell r="D413">
            <v>-1.3</v>
          </cell>
          <cell r="E413">
            <v>-0.15</v>
          </cell>
          <cell r="F413">
            <v>0</v>
          </cell>
        </row>
        <row r="414">
          <cell r="A414">
            <v>36600</v>
          </cell>
          <cell r="B414">
            <v>-0.3</v>
          </cell>
          <cell r="C414">
            <v>-1.3</v>
          </cell>
          <cell r="D414">
            <v>-1.25</v>
          </cell>
          <cell r="E414">
            <v>-0.15</v>
          </cell>
          <cell r="F414">
            <v>0.1</v>
          </cell>
        </row>
        <row r="415">
          <cell r="A415">
            <v>36601</v>
          </cell>
          <cell r="B415">
            <v>-0.25</v>
          </cell>
          <cell r="C415">
            <v>-1.4</v>
          </cell>
          <cell r="D415">
            <v>-1.25</v>
          </cell>
          <cell r="E415">
            <v>0</v>
          </cell>
          <cell r="F415">
            <v>0.1</v>
          </cell>
        </row>
        <row r="416">
          <cell r="A416">
            <v>36602</v>
          </cell>
          <cell r="B416">
            <v>-0.25</v>
          </cell>
          <cell r="C416">
            <v>-1.4</v>
          </cell>
          <cell r="D416">
            <v>-1.25</v>
          </cell>
          <cell r="E416">
            <v>0</v>
          </cell>
          <cell r="F416">
            <v>0.1</v>
          </cell>
        </row>
        <row r="417">
          <cell r="A417">
            <v>36605</v>
          </cell>
          <cell r="B417">
            <v>-0.25</v>
          </cell>
          <cell r="C417">
            <v>-1.1499999999999999</v>
          </cell>
          <cell r="D417">
            <v>-1.1000000000000001</v>
          </cell>
          <cell r="E417">
            <v>0</v>
          </cell>
          <cell r="F417">
            <v>0.15</v>
          </cell>
        </row>
        <row r="418">
          <cell r="A418">
            <v>36606</v>
          </cell>
          <cell r="B418">
            <v>-0.25</v>
          </cell>
          <cell r="C418">
            <v>-1.2</v>
          </cell>
          <cell r="D418">
            <v>-1.1000000000000001</v>
          </cell>
          <cell r="E418">
            <v>0</v>
          </cell>
          <cell r="F418">
            <v>0.15</v>
          </cell>
        </row>
        <row r="419">
          <cell r="A419">
            <v>36607</v>
          </cell>
          <cell r="B419">
            <v>-0.15</v>
          </cell>
          <cell r="C419">
            <v>-1.1000000000000001</v>
          </cell>
          <cell r="D419">
            <v>0</v>
          </cell>
          <cell r="E419">
            <v>0</v>
          </cell>
          <cell r="F419">
            <v>0.05</v>
          </cell>
        </row>
        <row r="420">
          <cell r="A420">
            <v>36608</v>
          </cell>
          <cell r="B420">
            <v>-0.2</v>
          </cell>
          <cell r="C420">
            <v>-0.9</v>
          </cell>
          <cell r="D420">
            <v>-0.9</v>
          </cell>
          <cell r="E420">
            <v>-0.05</v>
          </cell>
          <cell r="F420">
            <v>0.05</v>
          </cell>
        </row>
        <row r="421">
          <cell r="A421">
            <v>36609</v>
          </cell>
          <cell r="B421">
            <v>-0.05</v>
          </cell>
          <cell r="C421">
            <v>-0.9</v>
          </cell>
          <cell r="D421">
            <v>-0.9</v>
          </cell>
          <cell r="E421">
            <v>0.05</v>
          </cell>
          <cell r="F421">
            <v>0.1</v>
          </cell>
        </row>
        <row r="422">
          <cell r="A422">
            <v>36612</v>
          </cell>
          <cell r="B422">
            <v>0.1</v>
          </cell>
          <cell r="C422">
            <v>-0.9</v>
          </cell>
          <cell r="D422">
            <v>-0.9</v>
          </cell>
          <cell r="E422">
            <v>0</v>
          </cell>
          <cell r="F422">
            <v>0.25</v>
          </cell>
        </row>
        <row r="423">
          <cell r="A423">
            <v>36613</v>
          </cell>
          <cell r="B423">
            <v>0</v>
          </cell>
          <cell r="C423">
            <v>-1</v>
          </cell>
          <cell r="D423">
            <v>-0.95</v>
          </cell>
          <cell r="E423">
            <v>-0.1</v>
          </cell>
          <cell r="F423">
            <v>0.2</v>
          </cell>
        </row>
        <row r="424">
          <cell r="A424">
            <v>36614</v>
          </cell>
          <cell r="B424">
            <v>0</v>
          </cell>
          <cell r="C424">
            <v>-1.1499999999999999</v>
          </cell>
          <cell r="D424">
            <v>-1.25</v>
          </cell>
          <cell r="E424">
            <v>-0.25</v>
          </cell>
          <cell r="F424">
            <v>0</v>
          </cell>
        </row>
        <row r="425">
          <cell r="A425">
            <v>36615</v>
          </cell>
          <cell r="B425">
            <v>0</v>
          </cell>
          <cell r="C425">
            <v>-1.4</v>
          </cell>
          <cell r="D425">
            <v>-1.45</v>
          </cell>
          <cell r="E425">
            <v>-0.2</v>
          </cell>
          <cell r="F425">
            <v>0</v>
          </cell>
        </row>
        <row r="426">
          <cell r="A426">
            <v>36616</v>
          </cell>
          <cell r="B426">
            <v>0</v>
          </cell>
          <cell r="C426">
            <v>-1.4</v>
          </cell>
          <cell r="D426">
            <v>-1.45</v>
          </cell>
          <cell r="E426">
            <v>-0.25</v>
          </cell>
          <cell r="F426">
            <v>0</v>
          </cell>
        </row>
        <row r="427">
          <cell r="A427">
            <v>36619</v>
          </cell>
          <cell r="B427">
            <v>0</v>
          </cell>
          <cell r="C427">
            <v>-1.85</v>
          </cell>
          <cell r="D427">
            <v>-1.75</v>
          </cell>
          <cell r="E427">
            <v>-0.25</v>
          </cell>
          <cell r="F427">
            <v>0</v>
          </cell>
        </row>
        <row r="428">
          <cell r="A428">
            <v>36620</v>
          </cell>
          <cell r="B428">
            <v>0</v>
          </cell>
          <cell r="C428">
            <v>-1.85</v>
          </cell>
          <cell r="D428">
            <v>-1.6</v>
          </cell>
          <cell r="E428">
            <v>-0.25</v>
          </cell>
          <cell r="F428">
            <v>0</v>
          </cell>
        </row>
        <row r="429">
          <cell r="A429">
            <v>36621</v>
          </cell>
          <cell r="B429">
            <v>0.1</v>
          </cell>
          <cell r="C429">
            <v>-1.8</v>
          </cell>
          <cell r="D429">
            <v>-1.75</v>
          </cell>
          <cell r="E429">
            <v>-0.25</v>
          </cell>
          <cell r="F429">
            <v>0.2</v>
          </cell>
        </row>
        <row r="430">
          <cell r="A430">
            <v>36622</v>
          </cell>
          <cell r="B430">
            <v>0.1</v>
          </cell>
          <cell r="C430">
            <v>-2</v>
          </cell>
          <cell r="D430">
            <v>-1.7</v>
          </cell>
          <cell r="E430">
            <v>0.1</v>
          </cell>
          <cell r="F430">
            <v>0.3</v>
          </cell>
        </row>
        <row r="431">
          <cell r="A431">
            <v>36623</v>
          </cell>
          <cell r="B431">
            <v>0.1</v>
          </cell>
          <cell r="C431">
            <v>-2</v>
          </cell>
          <cell r="D431">
            <v>-1.75</v>
          </cell>
          <cell r="E431">
            <v>0.1</v>
          </cell>
          <cell r="F431">
            <v>0.25</v>
          </cell>
        </row>
        <row r="432">
          <cell r="A432">
            <v>36626</v>
          </cell>
          <cell r="B432">
            <v>0.1</v>
          </cell>
          <cell r="C432">
            <v>-1.85</v>
          </cell>
          <cell r="D432">
            <v>-1.75</v>
          </cell>
          <cell r="E432">
            <v>0.1</v>
          </cell>
          <cell r="F432">
            <v>0.2</v>
          </cell>
        </row>
        <row r="433">
          <cell r="A433">
            <v>36627</v>
          </cell>
          <cell r="B433">
            <v>0.1</v>
          </cell>
          <cell r="C433">
            <v>-1.55</v>
          </cell>
          <cell r="D433">
            <v>-1.6</v>
          </cell>
          <cell r="E433">
            <v>0.1</v>
          </cell>
          <cell r="F433">
            <v>0.2</v>
          </cell>
        </row>
        <row r="434">
          <cell r="A434">
            <v>36628</v>
          </cell>
          <cell r="B434">
            <v>0.1</v>
          </cell>
          <cell r="C434">
            <v>-1.8</v>
          </cell>
          <cell r="D434">
            <v>-1.8</v>
          </cell>
          <cell r="E434">
            <v>0.1</v>
          </cell>
          <cell r="F434">
            <v>0.2</v>
          </cell>
        </row>
        <row r="435">
          <cell r="A435">
            <v>36629</v>
          </cell>
          <cell r="B435">
            <v>0.1</v>
          </cell>
          <cell r="C435">
            <v>-1.9</v>
          </cell>
          <cell r="D435">
            <v>-1.8</v>
          </cell>
          <cell r="E435">
            <v>-0.1</v>
          </cell>
          <cell r="F435">
            <v>0.15</v>
          </cell>
        </row>
        <row r="436">
          <cell r="A436">
            <v>36630</v>
          </cell>
          <cell r="B436">
            <v>0.1</v>
          </cell>
          <cell r="C436">
            <v>-2</v>
          </cell>
          <cell r="D436">
            <v>-1.9</v>
          </cell>
          <cell r="E436">
            <v>-0.1</v>
          </cell>
          <cell r="F436">
            <v>0.15</v>
          </cell>
        </row>
        <row r="437">
          <cell r="A437">
            <v>36633</v>
          </cell>
          <cell r="B437">
            <v>0.1</v>
          </cell>
          <cell r="C437">
            <v>-2.6</v>
          </cell>
          <cell r="D437">
            <v>-2.2999999999999998</v>
          </cell>
          <cell r="E437">
            <v>-0.15</v>
          </cell>
          <cell r="F437">
            <v>0.3</v>
          </cell>
        </row>
        <row r="438">
          <cell r="A438">
            <v>36634</v>
          </cell>
          <cell r="B438">
            <v>0.1</v>
          </cell>
          <cell r="C438">
            <v>-2.5</v>
          </cell>
          <cell r="D438">
            <v>-2.4</v>
          </cell>
          <cell r="E438">
            <v>-0.05</v>
          </cell>
          <cell r="F438">
            <v>0.15</v>
          </cell>
        </row>
        <row r="439">
          <cell r="A439">
            <v>36635</v>
          </cell>
          <cell r="B439">
            <v>0.1</v>
          </cell>
          <cell r="C439">
            <v>-2.2000000000000002</v>
          </cell>
          <cell r="D439">
            <v>-2.4</v>
          </cell>
          <cell r="E439">
            <v>-0.05</v>
          </cell>
          <cell r="F439">
            <v>0.15</v>
          </cell>
        </row>
        <row r="440">
          <cell r="A440">
            <v>36636</v>
          </cell>
          <cell r="B440">
            <v>0.1</v>
          </cell>
          <cell r="C440">
            <v>-2.2000000000000002</v>
          </cell>
          <cell r="D440">
            <v>-2.35</v>
          </cell>
          <cell r="E440">
            <v>-0.15</v>
          </cell>
          <cell r="F440">
            <v>-0.1</v>
          </cell>
        </row>
        <row r="441">
          <cell r="A441">
            <v>36637</v>
          </cell>
          <cell r="B441">
            <v>0.1</v>
          </cell>
          <cell r="C441">
            <v>-2.2000000000000002</v>
          </cell>
          <cell r="D441">
            <v>-2.2999999999999998</v>
          </cell>
          <cell r="E441">
            <v>-0.15</v>
          </cell>
          <cell r="F441">
            <v>-0.1</v>
          </cell>
        </row>
        <row r="442">
          <cell r="A442">
            <v>36640</v>
          </cell>
          <cell r="B442">
            <v>0.1</v>
          </cell>
          <cell r="C442">
            <v>-2.2000000000000002</v>
          </cell>
          <cell r="D442">
            <v>-2.2999999999999998</v>
          </cell>
          <cell r="E442">
            <v>-0.15</v>
          </cell>
          <cell r="F442">
            <v>-0.1</v>
          </cell>
        </row>
        <row r="443">
          <cell r="A443">
            <v>36641</v>
          </cell>
          <cell r="B443">
            <v>0.1</v>
          </cell>
          <cell r="C443">
            <v>-2</v>
          </cell>
          <cell r="D443">
            <v>-1.9</v>
          </cell>
          <cell r="E443">
            <v>-0.15</v>
          </cell>
          <cell r="F443">
            <v>-0.1</v>
          </cell>
        </row>
        <row r="444">
          <cell r="A444">
            <v>36642</v>
          </cell>
          <cell r="B444">
            <v>0.1</v>
          </cell>
          <cell r="C444">
            <v>-1.9</v>
          </cell>
          <cell r="D444">
            <v>-2.0499999999999998</v>
          </cell>
          <cell r="E444">
            <v>-0.35</v>
          </cell>
          <cell r="F444">
            <v>-0.2</v>
          </cell>
        </row>
        <row r="445">
          <cell r="A445">
            <v>36643</v>
          </cell>
          <cell r="B445">
            <v>0</v>
          </cell>
          <cell r="C445">
            <v>-1.9</v>
          </cell>
          <cell r="D445">
            <v>-2.0499999999999998</v>
          </cell>
          <cell r="E445">
            <v>-0.2</v>
          </cell>
          <cell r="F445">
            <v>-0.2</v>
          </cell>
        </row>
        <row r="446">
          <cell r="A446">
            <v>36644</v>
          </cell>
          <cell r="B446">
            <v>0</v>
          </cell>
          <cell r="C446">
            <v>-1.85</v>
          </cell>
          <cell r="D446">
            <v>-1.95</v>
          </cell>
          <cell r="E446">
            <v>-0.15</v>
          </cell>
          <cell r="F446">
            <v>-0.2</v>
          </cell>
        </row>
        <row r="447">
          <cell r="A447">
            <v>36647</v>
          </cell>
          <cell r="B447">
            <v>-0.15</v>
          </cell>
          <cell r="C447">
            <v>-1.65</v>
          </cell>
          <cell r="D447">
            <v>-1.95</v>
          </cell>
          <cell r="E447">
            <v>-0.25</v>
          </cell>
          <cell r="F447">
            <v>-0.2</v>
          </cell>
        </row>
        <row r="448">
          <cell r="A448">
            <v>36648</v>
          </cell>
          <cell r="B448">
            <v>-0.15</v>
          </cell>
          <cell r="C448">
            <v>-1.4</v>
          </cell>
          <cell r="D448">
            <v>-1.6</v>
          </cell>
          <cell r="E448">
            <v>-0.2</v>
          </cell>
          <cell r="F448">
            <v>-0.2</v>
          </cell>
        </row>
        <row r="449">
          <cell r="A449">
            <v>36649</v>
          </cell>
          <cell r="B449">
            <v>-0.15</v>
          </cell>
          <cell r="C449">
            <v>-1.45</v>
          </cell>
          <cell r="D449">
            <v>-1.7</v>
          </cell>
          <cell r="E449">
            <v>-0.2</v>
          </cell>
          <cell r="F449">
            <v>-0.25</v>
          </cell>
        </row>
        <row r="450">
          <cell r="A450">
            <v>36650</v>
          </cell>
          <cell r="B450">
            <v>-0.3</v>
          </cell>
          <cell r="C450">
            <v>-1.45</v>
          </cell>
          <cell r="D450">
            <v>-1.7</v>
          </cell>
          <cell r="E450">
            <v>-0.25</v>
          </cell>
          <cell r="F450">
            <v>-0.35</v>
          </cell>
        </row>
        <row r="451">
          <cell r="A451">
            <v>36651</v>
          </cell>
          <cell r="B451">
            <v>-0.5</v>
          </cell>
          <cell r="C451">
            <v>-1.65</v>
          </cell>
          <cell r="D451">
            <v>-1.6</v>
          </cell>
          <cell r="E451">
            <v>-0.25</v>
          </cell>
          <cell r="F451">
            <v>-0.15</v>
          </cell>
        </row>
        <row r="452">
          <cell r="A452">
            <v>36654</v>
          </cell>
          <cell r="B452">
            <v>-0.45</v>
          </cell>
          <cell r="C452">
            <v>-1.65</v>
          </cell>
          <cell r="D452">
            <v>-1.4</v>
          </cell>
          <cell r="E452">
            <v>-0.15</v>
          </cell>
          <cell r="F452">
            <v>0.2</v>
          </cell>
        </row>
        <row r="453">
          <cell r="A453">
            <v>36655</v>
          </cell>
          <cell r="B453">
            <v>-0.45</v>
          </cell>
          <cell r="C453">
            <v>-1.6</v>
          </cell>
          <cell r="D453">
            <v>-1.4</v>
          </cell>
          <cell r="E453">
            <v>-0.15</v>
          </cell>
          <cell r="F453">
            <v>0</v>
          </cell>
        </row>
        <row r="454">
          <cell r="A454">
            <v>36656</v>
          </cell>
          <cell r="B454">
            <v>-0.45</v>
          </cell>
          <cell r="C454">
            <v>-1.5</v>
          </cell>
          <cell r="D454">
            <v>-1.2</v>
          </cell>
          <cell r="E454">
            <v>-0.05</v>
          </cell>
          <cell r="F454">
            <v>0.3</v>
          </cell>
        </row>
        <row r="455">
          <cell r="A455">
            <v>36657</v>
          </cell>
          <cell r="B455">
            <v>-0.8</v>
          </cell>
          <cell r="C455">
            <v>-1.4</v>
          </cell>
          <cell r="D455">
            <v>-1.1499999999999999</v>
          </cell>
          <cell r="E455">
            <v>0.35</v>
          </cell>
          <cell r="F455">
            <v>0.25</v>
          </cell>
        </row>
        <row r="456">
          <cell r="A456">
            <v>36658</v>
          </cell>
          <cell r="B456">
            <v>-0.35</v>
          </cell>
          <cell r="C456">
            <v>-1.7</v>
          </cell>
          <cell r="D456">
            <v>-1.5</v>
          </cell>
          <cell r="E456">
            <v>0.25</v>
          </cell>
          <cell r="F456">
            <v>0.25</v>
          </cell>
        </row>
        <row r="457">
          <cell r="A457">
            <v>36661</v>
          </cell>
          <cell r="B457">
            <v>-0.35</v>
          </cell>
          <cell r="C457">
            <v>-1.75</v>
          </cell>
          <cell r="D457">
            <v>-1.35</v>
          </cell>
          <cell r="E457">
            <v>0.25</v>
          </cell>
          <cell r="F457">
            <v>0.25</v>
          </cell>
        </row>
        <row r="458">
          <cell r="A458">
            <v>36662</v>
          </cell>
        </row>
        <row r="459">
          <cell r="A459">
            <v>36663</v>
          </cell>
        </row>
        <row r="460">
          <cell r="A460">
            <v>36664</v>
          </cell>
        </row>
        <row r="461">
          <cell r="A461">
            <v>36665</v>
          </cell>
        </row>
        <row r="462">
          <cell r="A462">
            <v>36668</v>
          </cell>
        </row>
        <row r="463">
          <cell r="A463">
            <v>36669</v>
          </cell>
        </row>
        <row r="464">
          <cell r="A464">
            <v>36670</v>
          </cell>
        </row>
        <row r="465">
          <cell r="A465">
            <v>36671</v>
          </cell>
        </row>
        <row r="466">
          <cell r="A466">
            <v>36672</v>
          </cell>
        </row>
        <row r="467">
          <cell r="A467">
            <v>36675</v>
          </cell>
        </row>
        <row r="468">
          <cell r="A468">
            <v>36676</v>
          </cell>
        </row>
        <row r="469">
          <cell r="A469">
            <v>36677</v>
          </cell>
        </row>
        <row r="470">
          <cell r="A470">
            <v>36678</v>
          </cell>
        </row>
        <row r="471">
          <cell r="A471">
            <v>36679</v>
          </cell>
        </row>
        <row r="472">
          <cell r="A472">
            <v>36682</v>
          </cell>
        </row>
        <row r="473">
          <cell r="A473">
            <v>36683</v>
          </cell>
        </row>
        <row r="474">
          <cell r="A474">
            <v>36684</v>
          </cell>
        </row>
        <row r="475">
          <cell r="A475">
            <v>36685</v>
          </cell>
        </row>
        <row r="476">
          <cell r="A476">
            <v>36686</v>
          </cell>
        </row>
        <row r="477">
          <cell r="A477">
            <v>36689</v>
          </cell>
        </row>
        <row r="478">
          <cell r="A478">
            <v>36690</v>
          </cell>
        </row>
        <row r="479">
          <cell r="A479">
            <v>36691</v>
          </cell>
        </row>
        <row r="480">
          <cell r="A480">
            <v>36692</v>
          </cell>
        </row>
        <row r="481">
          <cell r="A481">
            <v>36693</v>
          </cell>
        </row>
        <row r="482">
          <cell r="A482">
            <v>36696</v>
          </cell>
        </row>
        <row r="483">
          <cell r="A483">
            <v>36697</v>
          </cell>
        </row>
        <row r="484">
          <cell r="A484">
            <v>36698</v>
          </cell>
        </row>
        <row r="485">
          <cell r="A485">
            <v>36699</v>
          </cell>
        </row>
        <row r="486">
          <cell r="A486">
            <v>36700</v>
          </cell>
        </row>
        <row r="487">
          <cell r="A487">
            <v>36703</v>
          </cell>
        </row>
        <row r="488">
          <cell r="A488">
            <v>36704</v>
          </cell>
        </row>
        <row r="489">
          <cell r="A489">
            <v>36705</v>
          </cell>
        </row>
        <row r="490">
          <cell r="A490">
            <v>36706</v>
          </cell>
        </row>
        <row r="491">
          <cell r="A491">
            <v>36707</v>
          </cell>
        </row>
        <row r="492">
          <cell r="A492">
            <v>36710</v>
          </cell>
        </row>
        <row r="493">
          <cell r="A493">
            <v>36711</v>
          </cell>
        </row>
        <row r="494">
          <cell r="A494">
            <v>36712</v>
          </cell>
        </row>
        <row r="495">
          <cell r="A495">
            <v>36713</v>
          </cell>
        </row>
        <row r="496">
          <cell r="A496">
            <v>36714</v>
          </cell>
        </row>
        <row r="497">
          <cell r="A497">
            <v>36717</v>
          </cell>
        </row>
        <row r="498">
          <cell r="A498">
            <v>36718</v>
          </cell>
        </row>
        <row r="499">
          <cell r="A499">
            <v>36719</v>
          </cell>
        </row>
        <row r="500">
          <cell r="A500">
            <v>36720</v>
          </cell>
        </row>
        <row r="501">
          <cell r="A501">
            <v>36721</v>
          </cell>
        </row>
        <row r="502">
          <cell r="A502">
            <v>36724</v>
          </cell>
        </row>
        <row r="503">
          <cell r="A503">
            <v>36725</v>
          </cell>
        </row>
        <row r="504">
          <cell r="A504">
            <v>36726</v>
          </cell>
        </row>
        <row r="505">
          <cell r="A505">
            <v>36727</v>
          </cell>
        </row>
        <row r="506">
          <cell r="A506">
            <v>36728</v>
          </cell>
        </row>
        <row r="507">
          <cell r="A507">
            <v>36731</v>
          </cell>
        </row>
        <row r="508">
          <cell r="A508">
            <v>36732</v>
          </cell>
        </row>
        <row r="509">
          <cell r="A509">
            <v>36733</v>
          </cell>
        </row>
        <row r="510">
          <cell r="A510">
            <v>36734</v>
          </cell>
        </row>
        <row r="511">
          <cell r="A511">
            <v>36735</v>
          </cell>
        </row>
        <row r="512">
          <cell r="A512">
            <v>36738</v>
          </cell>
        </row>
        <row r="513">
          <cell r="A513">
            <v>36739</v>
          </cell>
        </row>
        <row r="514">
          <cell r="A514">
            <v>36740</v>
          </cell>
        </row>
        <row r="515">
          <cell r="A515">
            <v>36741</v>
          </cell>
        </row>
        <row r="516">
          <cell r="A516">
            <v>36742</v>
          </cell>
        </row>
        <row r="517">
          <cell r="A517">
            <v>36745</v>
          </cell>
        </row>
        <row r="518">
          <cell r="A518">
            <v>36746</v>
          </cell>
        </row>
        <row r="519">
          <cell r="A519">
            <v>36747</v>
          </cell>
        </row>
        <row r="520">
          <cell r="A520">
            <v>36748</v>
          </cell>
        </row>
        <row r="521">
          <cell r="A521">
            <v>36749</v>
          </cell>
        </row>
        <row r="522">
          <cell r="A522">
            <v>36752</v>
          </cell>
        </row>
        <row r="523">
          <cell r="A523">
            <v>36753</v>
          </cell>
        </row>
        <row r="524">
          <cell r="A524">
            <v>36754</v>
          </cell>
        </row>
        <row r="525">
          <cell r="A525">
            <v>36755</v>
          </cell>
        </row>
        <row r="526">
          <cell r="A526">
            <v>36756</v>
          </cell>
        </row>
        <row r="527">
          <cell r="A527">
            <v>36759</v>
          </cell>
        </row>
        <row r="528">
          <cell r="A528">
            <v>36760</v>
          </cell>
        </row>
        <row r="529">
          <cell r="A529">
            <v>36761</v>
          </cell>
        </row>
        <row r="530">
          <cell r="A530">
            <v>36762</v>
          </cell>
        </row>
        <row r="531">
          <cell r="A531">
            <v>36763</v>
          </cell>
        </row>
        <row r="532">
          <cell r="A532">
            <v>36766</v>
          </cell>
        </row>
        <row r="533">
          <cell r="A533">
            <v>36767</v>
          </cell>
        </row>
        <row r="534">
          <cell r="A534">
            <v>36768</v>
          </cell>
        </row>
        <row r="535">
          <cell r="A535">
            <v>36769</v>
          </cell>
        </row>
        <row r="536">
          <cell r="A536">
            <v>36770</v>
          </cell>
        </row>
        <row r="537">
          <cell r="A537">
            <v>36773</v>
          </cell>
        </row>
        <row r="538">
          <cell r="A538">
            <v>36774</v>
          </cell>
        </row>
        <row r="539">
          <cell r="A539">
            <v>36775</v>
          </cell>
        </row>
        <row r="540">
          <cell r="A540">
            <v>36776</v>
          </cell>
        </row>
        <row r="541">
          <cell r="A541">
            <v>36777</v>
          </cell>
        </row>
        <row r="542">
          <cell r="A542">
            <v>36780</v>
          </cell>
        </row>
        <row r="543">
          <cell r="A543">
            <v>36781</v>
          </cell>
        </row>
        <row r="544">
          <cell r="A544">
            <v>36782</v>
          </cell>
        </row>
        <row r="545">
          <cell r="A545">
            <v>36783</v>
          </cell>
        </row>
        <row r="546">
          <cell r="A546">
            <v>36784</v>
          </cell>
        </row>
        <row r="547">
          <cell r="A547">
            <v>36787</v>
          </cell>
        </row>
        <row r="548">
          <cell r="A548">
            <v>36788</v>
          </cell>
        </row>
        <row r="549">
          <cell r="A549">
            <v>36789</v>
          </cell>
        </row>
        <row r="550">
          <cell r="A550">
            <v>36790</v>
          </cell>
        </row>
        <row r="551">
          <cell r="A551">
            <v>36791</v>
          </cell>
        </row>
        <row r="552">
          <cell r="A552">
            <v>36794</v>
          </cell>
        </row>
        <row r="553">
          <cell r="A553">
            <v>36795</v>
          </cell>
        </row>
        <row r="554">
          <cell r="A554">
            <v>36796</v>
          </cell>
        </row>
        <row r="555">
          <cell r="A555">
            <v>36797</v>
          </cell>
        </row>
        <row r="556">
          <cell r="A556">
            <v>36798</v>
          </cell>
        </row>
        <row r="557">
          <cell r="A557">
            <v>36801</v>
          </cell>
        </row>
        <row r="558">
          <cell r="A558">
            <v>36802</v>
          </cell>
        </row>
        <row r="559">
          <cell r="A559">
            <v>36803</v>
          </cell>
        </row>
        <row r="560">
          <cell r="A560">
            <v>36804</v>
          </cell>
        </row>
        <row r="561">
          <cell r="A561">
            <v>36805</v>
          </cell>
        </row>
        <row r="562">
          <cell r="A562">
            <v>36808</v>
          </cell>
        </row>
        <row r="563">
          <cell r="A563">
            <v>36809</v>
          </cell>
        </row>
        <row r="564">
          <cell r="A564">
            <v>36810</v>
          </cell>
        </row>
        <row r="565">
          <cell r="A565">
            <v>36811</v>
          </cell>
        </row>
        <row r="566">
          <cell r="A566">
            <v>36812</v>
          </cell>
        </row>
        <row r="567">
          <cell r="A567">
            <v>36815</v>
          </cell>
        </row>
        <row r="568">
          <cell r="A568">
            <v>36816</v>
          </cell>
        </row>
        <row r="569">
          <cell r="A569">
            <v>36817</v>
          </cell>
        </row>
        <row r="570">
          <cell r="A570">
            <v>36818</v>
          </cell>
        </row>
        <row r="571">
          <cell r="A571">
            <v>36819</v>
          </cell>
        </row>
        <row r="572">
          <cell r="A572">
            <v>36822</v>
          </cell>
        </row>
        <row r="573">
          <cell r="A573">
            <v>36823</v>
          </cell>
        </row>
        <row r="574">
          <cell r="A574">
            <v>36824</v>
          </cell>
        </row>
        <row r="575">
          <cell r="A575">
            <v>36825</v>
          </cell>
        </row>
        <row r="576">
          <cell r="A576">
            <v>36826</v>
          </cell>
        </row>
        <row r="577">
          <cell r="A577">
            <v>36829</v>
          </cell>
        </row>
        <row r="578">
          <cell r="A578">
            <v>36830</v>
          </cell>
        </row>
        <row r="579">
          <cell r="A579">
            <v>36831</v>
          </cell>
        </row>
        <row r="580">
          <cell r="A580">
            <v>36832</v>
          </cell>
        </row>
        <row r="581">
          <cell r="A581">
            <v>36833</v>
          </cell>
        </row>
        <row r="582">
          <cell r="A582">
            <v>36836</v>
          </cell>
        </row>
        <row r="583">
          <cell r="A583">
            <v>36837</v>
          </cell>
        </row>
        <row r="584">
          <cell r="A584">
            <v>36838</v>
          </cell>
        </row>
        <row r="585">
          <cell r="A585">
            <v>36839</v>
          </cell>
        </row>
        <row r="586">
          <cell r="A586">
            <v>36840</v>
          </cell>
        </row>
        <row r="587">
          <cell r="A587">
            <v>36843</v>
          </cell>
        </row>
        <row r="588">
          <cell r="A588">
            <v>36844</v>
          </cell>
        </row>
        <row r="589">
          <cell r="A589">
            <v>36845</v>
          </cell>
        </row>
        <row r="590">
          <cell r="A590">
            <v>36846</v>
          </cell>
        </row>
        <row r="591">
          <cell r="A591">
            <v>36847</v>
          </cell>
        </row>
        <row r="592">
          <cell r="A592">
            <v>36850</v>
          </cell>
        </row>
        <row r="593">
          <cell r="A593">
            <v>36851</v>
          </cell>
        </row>
        <row r="594">
          <cell r="A594">
            <v>36852</v>
          </cell>
        </row>
        <row r="595">
          <cell r="A595">
            <v>36853</v>
          </cell>
        </row>
        <row r="596">
          <cell r="A596">
            <v>36854</v>
          </cell>
        </row>
        <row r="597">
          <cell r="A597">
            <v>36857</v>
          </cell>
        </row>
        <row r="598">
          <cell r="A598">
            <v>36858</v>
          </cell>
        </row>
        <row r="599">
          <cell r="A599">
            <v>36859</v>
          </cell>
        </row>
        <row r="600">
          <cell r="A600">
            <v>36860</v>
          </cell>
        </row>
        <row r="601">
          <cell r="A601">
            <v>36861</v>
          </cell>
        </row>
        <row r="602">
          <cell r="A602">
            <v>36864</v>
          </cell>
        </row>
        <row r="603">
          <cell r="A603">
            <v>36865</v>
          </cell>
        </row>
        <row r="604">
          <cell r="A604">
            <v>36866</v>
          </cell>
        </row>
        <row r="605">
          <cell r="A605">
            <v>36867</v>
          </cell>
        </row>
        <row r="606">
          <cell r="A606">
            <v>36868</v>
          </cell>
        </row>
        <row r="607">
          <cell r="A607">
            <v>36871</v>
          </cell>
        </row>
        <row r="608">
          <cell r="A608">
            <v>36872</v>
          </cell>
        </row>
        <row r="609">
          <cell r="A609">
            <v>36873</v>
          </cell>
        </row>
        <row r="610">
          <cell r="A610">
            <v>36874</v>
          </cell>
        </row>
        <row r="611">
          <cell r="A611">
            <v>36875</v>
          </cell>
        </row>
        <row r="612">
          <cell r="A612">
            <v>36878</v>
          </cell>
        </row>
        <row r="613">
          <cell r="A613">
            <v>36879</v>
          </cell>
        </row>
        <row r="614">
          <cell r="A614">
            <v>36880</v>
          </cell>
        </row>
        <row r="615">
          <cell r="A615">
            <v>36881</v>
          </cell>
        </row>
        <row r="616">
          <cell r="A616">
            <v>36882</v>
          </cell>
        </row>
        <row r="617">
          <cell r="A617">
            <v>36885</v>
          </cell>
        </row>
        <row r="618">
          <cell r="A618">
            <v>36886</v>
          </cell>
        </row>
        <row r="619">
          <cell r="A619">
            <v>36887</v>
          </cell>
        </row>
        <row r="620">
          <cell r="A620">
            <v>36888</v>
          </cell>
        </row>
        <row r="621">
          <cell r="A621">
            <v>36889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Data"/>
      <sheetName val="Chart"/>
      <sheetName val="Sheet3"/>
      <sheetName val="Sheet1"/>
      <sheetName val="Sheet2"/>
    </sheetNames>
    <sheetDataSet>
      <sheetData sheetId="0"/>
      <sheetData sheetId="1"/>
      <sheetData sheetId="2"/>
      <sheetData sheetId="3"/>
      <sheetData sheetId="4" refreshError="1"/>
      <sheetData sheetId="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PA Table"/>
      <sheetName val="Saving Ratio"/>
      <sheetName val="-- FAME Look Up --"/>
      <sheetName val="Chart"/>
    </sheetNames>
    <sheetDataSet>
      <sheetData sheetId="0" refreshError="1"/>
      <sheetData sheetId="1"/>
      <sheetData sheetId="2" refreshError="1"/>
      <sheetData sheetId="3"/>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row r="433">
          <cell r="C433">
            <v>26072063895.6842</v>
          </cell>
        </row>
      </sheetData>
      <sheetData sheetId="2"/>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row r="433">
          <cell r="C433">
            <v>26415344452.919998</v>
          </cell>
        </row>
      </sheetData>
      <sheetData sheetId="2"/>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row r="433">
          <cell r="C433">
            <v>26856415235.0242</v>
          </cell>
        </row>
      </sheetData>
      <sheetData sheetId="2"/>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row r="433">
          <cell r="C433">
            <v>27494964101.177593</v>
          </cell>
        </row>
      </sheetData>
      <sheetData sheetId="2"/>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row r="433">
          <cell r="C433">
            <v>27955940532.792595</v>
          </cell>
        </row>
      </sheetData>
      <sheetData sheetId="2"/>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row r="433">
          <cell r="C433">
            <v>28194361602.293327</v>
          </cell>
        </row>
      </sheetData>
      <sheetData sheetId="2"/>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row r="433">
          <cell r="C433">
            <v>28336892915.349789</v>
          </cell>
        </row>
      </sheetData>
      <sheetData sheetId="2"/>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row r="433">
          <cell r="C433">
            <v>28563364929.485931</v>
          </cell>
        </row>
      </sheetData>
      <sheetData sheetId="2"/>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row r="433">
          <cell r="C433">
            <v>28740361376.723946</v>
          </cell>
        </row>
      </sheetData>
      <sheetData sheetId="2"/>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row r="433">
          <cell r="C433">
            <v>29096352207.255882</v>
          </cell>
        </row>
      </sheetData>
      <sheetData sheetId="2"/>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row r="433">
          <cell r="C433">
            <v>29423313250.309963</v>
          </cell>
        </row>
      </sheetData>
      <sheetData sheetId="2"/>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row r="433">
          <cell r="C433">
            <v>29904420293.369949</v>
          </cell>
        </row>
      </sheetData>
      <sheetData sheetId="2"/>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row r="433">
          <cell r="C433">
            <v>30192423819.521263</v>
          </cell>
        </row>
      </sheetData>
      <sheetData sheetId="2"/>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row r="433">
          <cell r="C433">
            <v>30534515536.923256</v>
          </cell>
        </row>
      </sheetData>
      <sheetData sheetId="2"/>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row r="433">
          <cell r="C433">
            <v>30645306166.036934</v>
          </cell>
        </row>
      </sheetData>
      <sheetData sheetId="2"/>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row r="433">
          <cell r="C433">
            <v>30723142805.009399</v>
          </cell>
        </row>
      </sheetData>
      <sheetData sheetId="2"/>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row r="433">
          <cell r="C433">
            <v>30582685570.265083</v>
          </cell>
        </row>
      </sheetData>
      <sheetData sheetId="2"/>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row r="433">
          <cell r="C433">
            <v>31026051213.552906</v>
          </cell>
        </row>
      </sheetData>
      <sheetData sheetId="2"/>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row r="433">
          <cell r="C433">
            <v>31204967849.636963</v>
          </cell>
        </row>
      </sheetData>
      <sheetData sheetId="2"/>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row r="433">
          <cell r="C433">
            <v>31436788752.57288</v>
          </cell>
        </row>
      </sheetData>
      <sheetData sheetId="2"/>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row r="433">
          <cell r="C433">
            <v>31766227604.989109</v>
          </cell>
        </row>
      </sheetData>
      <sheetData sheetId="2"/>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row r="433">
          <cell r="C433">
            <v>32105986535.472324</v>
          </cell>
        </row>
      </sheetData>
      <sheetData sheetId="2"/>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row r="433">
          <cell r="C433">
            <v>32381205792.838249</v>
          </cell>
        </row>
      </sheetData>
      <sheetData sheetId="2"/>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8">
          <cell r="S8">
            <v>0</v>
          </cell>
        </row>
        <row r="463">
          <cell r="S463">
            <v>25474471452.395435</v>
          </cell>
        </row>
      </sheetData>
      <sheetData sheetId="1" refreshError="1"/>
      <sheetData sheetId="2"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8">
          <cell r="C8">
            <v>0</v>
          </cell>
        </row>
        <row r="463">
          <cell r="C463">
            <v>471311567927.49078</v>
          </cell>
        </row>
      </sheetData>
      <sheetData sheetId="1"/>
      <sheetData sheetId="2"/>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458405799681.56897</v>
          </cell>
        </row>
      </sheetData>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471368366158.60107</v>
          </cell>
        </row>
      </sheetData>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487597212335.35962</v>
          </cell>
        </row>
      </sheetData>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490699533798.73773</v>
          </cell>
        </row>
      </sheetData>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509422046006.47345</v>
          </cell>
        </row>
      </sheetData>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496790446433.90826</v>
          </cell>
        </row>
      </sheetData>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506831090651.21826</v>
          </cell>
        </row>
      </sheetData>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536189324895.52051</v>
          </cell>
        </row>
      </sheetData>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539946715968.31848</v>
          </cell>
        </row>
      </sheetData>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536591348716.80927</v>
          </cell>
        </row>
      </sheetData>
      <sheetData sheetId="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565086189978.948</v>
          </cell>
        </row>
      </sheetData>
      <sheetData sheetId="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553754691382.10913</v>
          </cell>
        </row>
      </sheetData>
      <sheetData sheetId="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563618708508.07617</v>
          </cell>
        </row>
      </sheetData>
      <sheetData sheetId="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575394006886.01428</v>
          </cell>
        </row>
      </sheetData>
      <sheetData sheetId="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605259061210.91809</v>
          </cell>
        </row>
      </sheetData>
      <sheetData sheetId="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608440060092.24231</v>
          </cell>
        </row>
      </sheetData>
      <sheetData sheetId="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637096649516.58105</v>
          </cell>
        </row>
      </sheetData>
      <sheetData sheetId="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661145889458.98083</v>
          </cell>
        </row>
      </sheetData>
      <sheetData sheetId="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633159187268.2998</v>
          </cell>
        </row>
      </sheetData>
      <sheetData sheetId="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636947781262.71729</v>
          </cell>
        </row>
      </sheetData>
      <sheetData sheetId="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655844070529.67493</v>
          </cell>
        </row>
      </sheetData>
      <sheetData sheetId="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662667187952.17041</v>
          </cell>
        </row>
      </sheetData>
      <sheetData sheetId="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664628035925.57288</v>
          </cell>
        </row>
      </sheetData>
      <sheetData sheetId="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2"/>
  <sheetViews>
    <sheetView showGridLines="0" zoomScale="90" zoomScaleNormal="90" workbookViewId="0">
      <pane xSplit="2" ySplit="3" topLeftCell="G4" activePane="bottomRight" state="frozen"/>
      <selection pane="topRight" activeCell="C1" sqref="C1"/>
      <selection pane="bottomLeft" activeCell="A4" sqref="A4"/>
      <selection pane="bottomRight" activeCell="P6" sqref="P6"/>
    </sheetView>
  </sheetViews>
  <sheetFormatPr defaultRowHeight="15" x14ac:dyDescent="0.25"/>
  <cols>
    <col min="1" max="1" width="79.28515625" style="4" customWidth="1"/>
    <col min="2" max="2" width="19.42578125" style="4" customWidth="1"/>
    <col min="3" max="3" width="11.7109375" style="4" customWidth="1"/>
    <col min="4" max="10" width="10.42578125" style="1" bestFit="1" customWidth="1"/>
    <col min="11" max="12" width="11.42578125" style="1" bestFit="1" customWidth="1"/>
    <col min="13" max="14" width="11.5703125" style="1" customWidth="1"/>
    <col min="15" max="52" width="9.140625" style="1"/>
    <col min="53" max="16384" width="9.140625" style="4"/>
  </cols>
  <sheetData>
    <row r="1" spans="1:52" s="105" customFormat="1" ht="18" customHeight="1" x14ac:dyDescent="0.25">
      <c r="A1" s="3399" t="s">
        <v>122</v>
      </c>
      <c r="B1" s="107"/>
      <c r="C1" s="107"/>
      <c r="D1" s="108"/>
      <c r="E1" s="108"/>
      <c r="F1" s="108"/>
      <c r="G1" s="108"/>
      <c r="H1" s="108"/>
      <c r="I1" s="108"/>
      <c r="J1" s="108"/>
      <c r="K1" s="108"/>
      <c r="L1" s="108"/>
      <c r="M1" s="109"/>
      <c r="N1" s="109"/>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row>
    <row r="2" spans="1:52" s="105" customFormat="1" ht="13.5" customHeight="1" thickBot="1" x14ac:dyDescent="0.3">
      <c r="A2" s="3400"/>
      <c r="B2" s="107"/>
      <c r="C2" s="107"/>
      <c r="D2" s="87"/>
      <c r="E2" s="87"/>
      <c r="F2" s="87"/>
      <c r="G2" s="87"/>
      <c r="H2" s="87"/>
      <c r="I2" s="87"/>
      <c r="J2" s="87"/>
      <c r="K2" s="87"/>
      <c r="L2" s="87"/>
      <c r="M2" s="87"/>
      <c r="N2" s="87"/>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row>
    <row r="3" spans="1:52" ht="28.5" customHeight="1" thickBot="1" x14ac:dyDescent="0.3">
      <c r="A3" s="5"/>
      <c r="B3" s="6" t="s">
        <v>0</v>
      </c>
      <c r="C3" s="6" t="s">
        <v>1</v>
      </c>
      <c r="D3" s="7">
        <v>2006</v>
      </c>
      <c r="E3" s="8">
        <v>2007</v>
      </c>
      <c r="F3" s="8">
        <v>2008</v>
      </c>
      <c r="G3" s="8">
        <v>2009</v>
      </c>
      <c r="H3" s="8">
        <v>2010</v>
      </c>
      <c r="I3" s="8">
        <v>2011</v>
      </c>
      <c r="J3" s="8">
        <v>2012</v>
      </c>
      <c r="K3" s="8">
        <v>2013</v>
      </c>
      <c r="L3" s="8">
        <v>2014</v>
      </c>
      <c r="M3" s="8">
        <v>2015</v>
      </c>
      <c r="N3" s="9">
        <v>2016</v>
      </c>
      <c r="O3" s="10"/>
    </row>
    <row r="4" spans="1:52" ht="18" customHeight="1" x14ac:dyDescent="0.25">
      <c r="A4" s="11" t="s">
        <v>124</v>
      </c>
      <c r="B4" s="12" t="s">
        <v>2</v>
      </c>
      <c r="C4" s="13"/>
      <c r="D4" s="14">
        <v>1233996</v>
      </c>
      <c r="E4" s="15">
        <v>1239630</v>
      </c>
      <c r="F4" s="15">
        <v>1244121</v>
      </c>
      <c r="G4" s="15">
        <v>1247429</v>
      </c>
      <c r="H4" s="16">
        <v>1250400</v>
      </c>
      <c r="I4" s="16">
        <v>1252404</v>
      </c>
      <c r="J4" s="16">
        <v>1255882</v>
      </c>
      <c r="K4" s="16">
        <v>1258653</v>
      </c>
      <c r="L4" s="16">
        <v>1260934</v>
      </c>
      <c r="M4" s="16">
        <v>1262605</v>
      </c>
      <c r="N4" s="17">
        <v>1263473</v>
      </c>
      <c r="O4" s="10"/>
    </row>
    <row r="5" spans="1:52" ht="18" customHeight="1" x14ac:dyDescent="0.25">
      <c r="A5" s="11" t="s">
        <v>3</v>
      </c>
      <c r="B5" s="12" t="s">
        <v>4</v>
      </c>
      <c r="C5" s="13"/>
      <c r="D5" s="14">
        <v>788276</v>
      </c>
      <c r="E5" s="15">
        <v>906971</v>
      </c>
      <c r="F5" s="15">
        <v>930456</v>
      </c>
      <c r="G5" s="15">
        <v>871356</v>
      </c>
      <c r="H5" s="16">
        <v>934827</v>
      </c>
      <c r="I5" s="16" t="s">
        <v>5</v>
      </c>
      <c r="J5" s="18" t="s">
        <v>6</v>
      </c>
      <c r="K5" s="18" t="s">
        <v>7</v>
      </c>
      <c r="L5" s="18" t="s">
        <v>8</v>
      </c>
      <c r="M5" s="19" t="s">
        <v>9</v>
      </c>
      <c r="N5" s="20">
        <v>1275227</v>
      </c>
      <c r="O5" s="10"/>
    </row>
    <row r="6" spans="1:52" ht="17.25" x14ac:dyDescent="0.25">
      <c r="A6" s="11" t="s">
        <v>10</v>
      </c>
      <c r="B6" s="12" t="s">
        <v>4</v>
      </c>
      <c r="C6" s="13" t="s">
        <v>11</v>
      </c>
      <c r="D6" s="14">
        <v>31942</v>
      </c>
      <c r="E6" s="15">
        <v>40687</v>
      </c>
      <c r="F6" s="15">
        <v>41213</v>
      </c>
      <c r="G6" s="15">
        <v>35693</v>
      </c>
      <c r="H6" s="15">
        <v>39457</v>
      </c>
      <c r="I6" s="15" t="s">
        <v>12</v>
      </c>
      <c r="J6" s="21" t="s">
        <v>13</v>
      </c>
      <c r="K6" s="21" t="s">
        <v>14</v>
      </c>
      <c r="L6" s="21" t="s">
        <v>15</v>
      </c>
      <c r="M6" s="22">
        <v>50191</v>
      </c>
      <c r="N6" s="20" t="s">
        <v>16</v>
      </c>
      <c r="O6" s="10"/>
    </row>
    <row r="7" spans="1:52" ht="18" customHeight="1" x14ac:dyDescent="0.25">
      <c r="A7" s="23" t="s">
        <v>125</v>
      </c>
      <c r="B7" s="12" t="s">
        <v>4</v>
      </c>
      <c r="C7" s="24" t="s">
        <v>17</v>
      </c>
      <c r="D7" s="25">
        <v>5.6</v>
      </c>
      <c r="E7" s="26" t="s">
        <v>18</v>
      </c>
      <c r="F7" s="22" t="s">
        <v>19</v>
      </c>
      <c r="G7" s="22" t="s">
        <v>20</v>
      </c>
      <c r="H7" s="22" t="s">
        <v>21</v>
      </c>
      <c r="I7" s="22" t="s">
        <v>22</v>
      </c>
      <c r="J7" s="22" t="s">
        <v>23</v>
      </c>
      <c r="K7" s="22" t="s">
        <v>20</v>
      </c>
      <c r="L7" s="22" t="s">
        <v>23</v>
      </c>
      <c r="M7" s="22" t="s">
        <v>160</v>
      </c>
      <c r="N7" s="27" t="s">
        <v>161</v>
      </c>
      <c r="O7" s="10"/>
    </row>
    <row r="8" spans="1:52" ht="18" customHeight="1" x14ac:dyDescent="0.25">
      <c r="A8" s="11" t="s">
        <v>127</v>
      </c>
      <c r="B8" s="12" t="s">
        <v>4</v>
      </c>
      <c r="C8" s="24" t="s">
        <v>11</v>
      </c>
      <c r="D8" s="28">
        <v>222870</v>
      </c>
      <c r="E8" s="22" t="s">
        <v>24</v>
      </c>
      <c r="F8" s="22" t="s">
        <v>25</v>
      </c>
      <c r="G8" s="22" t="s">
        <v>128</v>
      </c>
      <c r="H8" s="22" t="s">
        <v>26</v>
      </c>
      <c r="I8" s="22" t="s">
        <v>27</v>
      </c>
      <c r="J8" s="22" t="s">
        <v>28</v>
      </c>
      <c r="K8" s="22" t="s">
        <v>29</v>
      </c>
      <c r="L8" s="22" t="s">
        <v>30</v>
      </c>
      <c r="M8" s="22" t="s">
        <v>154</v>
      </c>
      <c r="N8" s="27" t="s">
        <v>155</v>
      </c>
      <c r="O8" s="10"/>
    </row>
    <row r="9" spans="1:52" ht="18" customHeight="1" x14ac:dyDescent="0.25">
      <c r="A9" s="11" t="s">
        <v>129</v>
      </c>
      <c r="B9" s="12" t="s">
        <v>4</v>
      </c>
      <c r="C9" s="24" t="s">
        <v>11</v>
      </c>
      <c r="D9" s="28" t="s">
        <v>31</v>
      </c>
      <c r="E9" s="22" t="s">
        <v>32</v>
      </c>
      <c r="F9" s="22" t="s">
        <v>33</v>
      </c>
      <c r="G9" s="22" t="s">
        <v>34</v>
      </c>
      <c r="H9" s="22" t="s">
        <v>35</v>
      </c>
      <c r="I9" s="22" t="s">
        <v>36</v>
      </c>
      <c r="J9" s="22" t="s">
        <v>37</v>
      </c>
      <c r="K9" s="22" t="s">
        <v>38</v>
      </c>
      <c r="L9" s="22" t="s">
        <v>39</v>
      </c>
      <c r="M9" s="22" t="s">
        <v>156</v>
      </c>
      <c r="N9" s="27" t="s">
        <v>157</v>
      </c>
      <c r="O9" s="10"/>
    </row>
    <row r="10" spans="1:52" ht="18" customHeight="1" x14ac:dyDescent="0.25">
      <c r="A10" s="11" t="s">
        <v>130</v>
      </c>
      <c r="B10" s="12" t="s">
        <v>40</v>
      </c>
      <c r="C10" s="24" t="s">
        <v>41</v>
      </c>
      <c r="D10" s="29" t="s">
        <v>42</v>
      </c>
      <c r="E10" s="22" t="s">
        <v>43</v>
      </c>
      <c r="F10" s="22" t="s">
        <v>44</v>
      </c>
      <c r="G10" s="22" t="s">
        <v>45</v>
      </c>
      <c r="H10" s="22" t="s">
        <v>46</v>
      </c>
      <c r="I10" s="22" t="s">
        <v>47</v>
      </c>
      <c r="J10" s="22" t="s">
        <v>48</v>
      </c>
      <c r="K10" s="22" t="s">
        <v>49</v>
      </c>
      <c r="L10" s="22" t="s">
        <v>50</v>
      </c>
      <c r="M10" s="22" t="s">
        <v>158</v>
      </c>
      <c r="N10" s="27" t="s">
        <v>159</v>
      </c>
      <c r="O10" s="10"/>
    </row>
    <row r="11" spans="1:52" ht="18" customHeight="1" x14ac:dyDescent="0.25">
      <c r="A11" s="11" t="s">
        <v>51</v>
      </c>
      <c r="B11" s="12" t="s">
        <v>52</v>
      </c>
      <c r="C11" s="13" t="s">
        <v>17</v>
      </c>
      <c r="D11" s="30">
        <v>5.0999999999999996</v>
      </c>
      <c r="E11" s="31">
        <v>10.7</v>
      </c>
      <c r="F11" s="32">
        <v>8.8000000000000007</v>
      </c>
      <c r="G11" s="32">
        <v>6.9</v>
      </c>
      <c r="H11" s="32">
        <v>1.7</v>
      </c>
      <c r="I11" s="32">
        <v>5.0999999999999996</v>
      </c>
      <c r="J11" s="32">
        <v>5.0999999999999996</v>
      </c>
      <c r="K11" s="32">
        <v>3.6</v>
      </c>
      <c r="L11" s="33">
        <v>4</v>
      </c>
      <c r="M11" s="33">
        <v>1.7</v>
      </c>
      <c r="N11" s="34">
        <v>0.9</v>
      </c>
      <c r="O11" s="10"/>
    </row>
    <row r="12" spans="1:52" ht="18" customHeight="1" x14ac:dyDescent="0.25">
      <c r="A12" s="11" t="s">
        <v>53</v>
      </c>
      <c r="B12" s="12" t="s">
        <v>40</v>
      </c>
      <c r="C12" s="13" t="s">
        <v>17</v>
      </c>
      <c r="D12" s="30">
        <v>8.9</v>
      </c>
      <c r="E12" s="32">
        <v>8.8000000000000007</v>
      </c>
      <c r="F12" s="32">
        <v>9.6999999999999993</v>
      </c>
      <c r="G12" s="32">
        <v>2.5</v>
      </c>
      <c r="H12" s="32">
        <v>2.9</v>
      </c>
      <c r="I12" s="32">
        <v>6.5</v>
      </c>
      <c r="J12" s="32">
        <v>3.9</v>
      </c>
      <c r="K12" s="32">
        <v>3.5</v>
      </c>
      <c r="L12" s="35">
        <v>3.2</v>
      </c>
      <c r="M12" s="35">
        <v>1.3</v>
      </c>
      <c r="N12" s="36" t="s">
        <v>54</v>
      </c>
      <c r="O12" s="10"/>
    </row>
    <row r="13" spans="1:52" ht="18" customHeight="1" x14ac:dyDescent="0.25">
      <c r="A13" s="11" t="s">
        <v>131</v>
      </c>
      <c r="B13" s="12" t="s">
        <v>40</v>
      </c>
      <c r="C13" s="24" t="s">
        <v>17</v>
      </c>
      <c r="D13" s="37">
        <v>9</v>
      </c>
      <c r="E13" s="38">
        <v>8.5</v>
      </c>
      <c r="F13" s="38">
        <v>7.2</v>
      </c>
      <c r="G13" s="38">
        <v>7.3</v>
      </c>
      <c r="H13" s="38">
        <v>7.6</v>
      </c>
      <c r="I13" s="38">
        <v>7.8</v>
      </c>
      <c r="J13" s="38">
        <v>8</v>
      </c>
      <c r="K13" s="38" t="s">
        <v>55</v>
      </c>
      <c r="L13" s="22" t="s">
        <v>56</v>
      </c>
      <c r="M13" s="22" t="s">
        <v>57</v>
      </c>
      <c r="N13" s="36" t="s">
        <v>132</v>
      </c>
      <c r="O13" s="10"/>
    </row>
    <row r="14" spans="1:52" ht="18" customHeight="1" x14ac:dyDescent="0.25">
      <c r="A14" s="11" t="s">
        <v>133</v>
      </c>
      <c r="B14" s="12" t="s">
        <v>52</v>
      </c>
      <c r="C14" s="13" t="s">
        <v>11</v>
      </c>
      <c r="D14" s="39" t="s">
        <v>58</v>
      </c>
      <c r="E14" s="40" t="s">
        <v>59</v>
      </c>
      <c r="F14" s="40" t="s">
        <v>60</v>
      </c>
      <c r="G14" s="40" t="s">
        <v>61</v>
      </c>
      <c r="H14" s="40" t="s">
        <v>62</v>
      </c>
      <c r="I14" s="40" t="s">
        <v>63</v>
      </c>
      <c r="J14" s="41" t="s">
        <v>64</v>
      </c>
      <c r="K14" s="41">
        <v>-29698</v>
      </c>
      <c r="L14" s="41">
        <v>-20315</v>
      </c>
      <c r="M14" s="41">
        <v>-23346</v>
      </c>
      <c r="N14" s="42" t="s">
        <v>134</v>
      </c>
      <c r="O14" s="10"/>
    </row>
    <row r="15" spans="1:52" ht="18" customHeight="1" x14ac:dyDescent="0.25">
      <c r="A15" s="11" t="s">
        <v>135</v>
      </c>
      <c r="B15" s="12" t="s">
        <v>40</v>
      </c>
      <c r="C15" s="13" t="s">
        <v>11</v>
      </c>
      <c r="D15" s="39" t="s">
        <v>65</v>
      </c>
      <c r="E15" s="40" t="s">
        <v>66</v>
      </c>
      <c r="F15" s="21">
        <v>-27633</v>
      </c>
      <c r="G15" s="43">
        <v>-20836</v>
      </c>
      <c r="H15" s="21" t="s">
        <v>67</v>
      </c>
      <c r="I15" s="21" t="s">
        <v>68</v>
      </c>
      <c r="J15" s="43" t="s">
        <v>69</v>
      </c>
      <c r="K15" s="43">
        <v>-23124</v>
      </c>
      <c r="L15" s="41">
        <v>-21824</v>
      </c>
      <c r="M15" s="41">
        <v>-20472</v>
      </c>
      <c r="N15" s="42" t="s">
        <v>136</v>
      </c>
      <c r="O15" s="10"/>
    </row>
    <row r="16" spans="1:52" ht="18" customHeight="1" x14ac:dyDescent="0.25">
      <c r="A16" s="11" t="s">
        <v>137</v>
      </c>
      <c r="B16" s="12" t="s">
        <v>52</v>
      </c>
      <c r="C16" s="13" t="s">
        <v>11</v>
      </c>
      <c r="D16" s="39" t="s">
        <v>70</v>
      </c>
      <c r="E16" s="44" t="s">
        <v>71</v>
      </c>
      <c r="F16" s="45">
        <v>9110</v>
      </c>
      <c r="G16" s="45">
        <v>2484</v>
      </c>
      <c r="H16" s="45" t="s">
        <v>72</v>
      </c>
      <c r="I16" s="46" t="s">
        <v>73</v>
      </c>
      <c r="J16" s="46" t="s">
        <v>74</v>
      </c>
      <c r="K16" s="46" t="s">
        <v>75</v>
      </c>
      <c r="L16" s="46" t="s">
        <v>76</v>
      </c>
      <c r="M16" s="41" t="s">
        <v>77</v>
      </c>
      <c r="N16" s="42" t="s">
        <v>78</v>
      </c>
      <c r="O16" s="10"/>
    </row>
    <row r="17" spans="1:15" ht="18" customHeight="1" x14ac:dyDescent="0.25">
      <c r="A17" s="11" t="s">
        <v>138</v>
      </c>
      <c r="B17" s="12" t="s">
        <v>40</v>
      </c>
      <c r="C17" s="13" t="s">
        <v>11</v>
      </c>
      <c r="D17" s="39" t="s">
        <v>79</v>
      </c>
      <c r="E17" s="47" t="s">
        <v>80</v>
      </c>
      <c r="F17" s="45">
        <v>4624</v>
      </c>
      <c r="G17" s="45">
        <v>12103</v>
      </c>
      <c r="H17" s="45" t="s">
        <v>81</v>
      </c>
      <c r="I17" s="46" t="s">
        <v>82</v>
      </c>
      <c r="J17" s="46" t="s">
        <v>83</v>
      </c>
      <c r="K17" s="46" t="s">
        <v>84</v>
      </c>
      <c r="L17" s="46">
        <v>23019</v>
      </c>
      <c r="M17" s="46">
        <v>19960</v>
      </c>
      <c r="N17" s="48">
        <v>26227</v>
      </c>
      <c r="O17" s="10"/>
    </row>
    <row r="18" spans="1:15" ht="18" customHeight="1" x14ac:dyDescent="0.3">
      <c r="A18" s="11" t="s">
        <v>139</v>
      </c>
      <c r="B18" s="12" t="s">
        <v>85</v>
      </c>
      <c r="C18" s="49" t="s">
        <v>11</v>
      </c>
      <c r="D18" s="50">
        <v>44670</v>
      </c>
      <c r="E18" s="51">
        <v>51386</v>
      </c>
      <c r="F18" s="51">
        <v>56535</v>
      </c>
      <c r="G18" s="51">
        <v>69742</v>
      </c>
      <c r="H18" s="51">
        <v>79044</v>
      </c>
      <c r="I18" s="52">
        <v>81474</v>
      </c>
      <c r="J18" s="52">
        <v>92988</v>
      </c>
      <c r="K18" s="52">
        <v>105009</v>
      </c>
      <c r="L18" s="52">
        <v>124344</v>
      </c>
      <c r="M18" s="52">
        <v>152902</v>
      </c>
      <c r="N18" s="36">
        <v>178858</v>
      </c>
      <c r="O18" s="10"/>
    </row>
    <row r="19" spans="1:15" ht="18" customHeight="1" x14ac:dyDescent="0.25">
      <c r="A19" s="11" t="s">
        <v>86</v>
      </c>
      <c r="B19" s="12" t="s">
        <v>4</v>
      </c>
      <c r="C19" s="13" t="s">
        <v>11</v>
      </c>
      <c r="D19" s="14">
        <v>115502</v>
      </c>
      <c r="E19" s="15">
        <v>121037</v>
      </c>
      <c r="F19" s="15">
        <v>132165</v>
      </c>
      <c r="G19" s="15">
        <v>118444</v>
      </c>
      <c r="H19" s="16" t="s">
        <v>87</v>
      </c>
      <c r="I19" s="18" t="s">
        <v>88</v>
      </c>
      <c r="J19" s="18" t="s">
        <v>89</v>
      </c>
      <c r="K19" s="19" t="s">
        <v>90</v>
      </c>
      <c r="L19" s="19" t="s">
        <v>91</v>
      </c>
      <c r="M19" s="19">
        <v>168023</v>
      </c>
      <c r="N19" s="20">
        <v>165436</v>
      </c>
      <c r="O19" s="10"/>
    </row>
    <row r="20" spans="1:15" ht="18" customHeight="1" x14ac:dyDescent="0.25">
      <c r="A20" s="11" t="s">
        <v>92</v>
      </c>
      <c r="B20" s="12" t="s">
        <v>4</v>
      </c>
      <c r="C20" s="24" t="s">
        <v>11</v>
      </c>
      <c r="D20" s="28">
        <v>74037</v>
      </c>
      <c r="E20" s="53">
        <v>69708</v>
      </c>
      <c r="F20" s="53">
        <v>67970</v>
      </c>
      <c r="G20" s="53">
        <v>61681</v>
      </c>
      <c r="H20" s="54" t="s">
        <v>140</v>
      </c>
      <c r="I20" s="19" t="s">
        <v>93</v>
      </c>
      <c r="J20" s="19" t="s">
        <v>94</v>
      </c>
      <c r="K20" s="19" t="s">
        <v>95</v>
      </c>
      <c r="L20" s="19" t="s">
        <v>96</v>
      </c>
      <c r="M20" s="19">
        <v>93290</v>
      </c>
      <c r="N20" s="20">
        <v>83851</v>
      </c>
      <c r="O20" s="10"/>
    </row>
    <row r="21" spans="1:15" ht="18" customHeight="1" x14ac:dyDescent="0.25">
      <c r="A21" s="11" t="s">
        <v>97</v>
      </c>
      <c r="B21" s="12" t="s">
        <v>98</v>
      </c>
      <c r="C21" s="24" t="s">
        <v>17</v>
      </c>
      <c r="D21" s="37">
        <v>4.8</v>
      </c>
      <c r="E21" s="55">
        <v>4</v>
      </c>
      <c r="F21" s="55">
        <v>2.6</v>
      </c>
      <c r="G21" s="55" t="s">
        <v>99</v>
      </c>
      <c r="H21" s="55" t="s">
        <v>100</v>
      </c>
      <c r="I21" s="55" t="s">
        <v>101</v>
      </c>
      <c r="J21" s="55" t="s">
        <v>102</v>
      </c>
      <c r="K21" s="55" t="s">
        <v>103</v>
      </c>
      <c r="L21" s="56">
        <v>3.3</v>
      </c>
      <c r="M21" s="56">
        <v>3.7</v>
      </c>
      <c r="N21" s="57" t="s">
        <v>126</v>
      </c>
      <c r="O21" s="10"/>
    </row>
    <row r="22" spans="1:15" ht="18" customHeight="1" x14ac:dyDescent="0.25">
      <c r="A22" s="11" t="s">
        <v>104</v>
      </c>
      <c r="B22" s="12" t="s">
        <v>105</v>
      </c>
      <c r="C22" s="13" t="s">
        <v>11</v>
      </c>
      <c r="D22" s="14">
        <v>9255</v>
      </c>
      <c r="E22" s="15">
        <v>14207</v>
      </c>
      <c r="F22" s="15">
        <v>13152</v>
      </c>
      <c r="G22" s="21">
        <v>21617</v>
      </c>
      <c r="H22" s="15">
        <v>26791</v>
      </c>
      <c r="I22" s="15">
        <v>31351</v>
      </c>
      <c r="J22" s="15">
        <v>35947</v>
      </c>
      <c r="K22" s="15" t="s">
        <v>106</v>
      </c>
      <c r="L22" s="18">
        <v>51429</v>
      </c>
      <c r="M22" s="18">
        <v>54676</v>
      </c>
      <c r="N22" s="20" t="s">
        <v>141</v>
      </c>
      <c r="O22" s="10"/>
    </row>
    <row r="23" spans="1:15" ht="18" customHeight="1" x14ac:dyDescent="0.25">
      <c r="A23" s="11" t="s">
        <v>107</v>
      </c>
      <c r="B23" s="12" t="s">
        <v>105</v>
      </c>
      <c r="C23" s="13" t="s">
        <v>17</v>
      </c>
      <c r="D23" s="30">
        <v>4.4000000000000004</v>
      </c>
      <c r="E23" s="32">
        <v>6</v>
      </c>
      <c r="F23" s="32">
        <v>4.9000000000000004</v>
      </c>
      <c r="G23" s="32">
        <v>7.4</v>
      </c>
      <c r="H23" s="32">
        <v>8.6999999999999993</v>
      </c>
      <c r="I23" s="32">
        <v>9.5</v>
      </c>
      <c r="J23" s="32">
        <v>10.3</v>
      </c>
      <c r="K23" s="32">
        <v>12.7</v>
      </c>
      <c r="L23" s="58">
        <v>13.1</v>
      </c>
      <c r="M23" s="35">
        <v>13.4</v>
      </c>
      <c r="N23" s="59">
        <v>11.9</v>
      </c>
      <c r="O23" s="10"/>
    </row>
    <row r="24" spans="1:15" ht="18" customHeight="1" x14ac:dyDescent="0.25">
      <c r="A24" s="11" t="s">
        <v>108</v>
      </c>
      <c r="B24" s="12" t="s">
        <v>105</v>
      </c>
      <c r="C24" s="13" t="s">
        <v>11</v>
      </c>
      <c r="D24" s="14">
        <v>104829</v>
      </c>
      <c r="E24" s="15">
        <v>108668</v>
      </c>
      <c r="F24" s="15">
        <v>109836</v>
      </c>
      <c r="G24" s="15">
        <v>125644</v>
      </c>
      <c r="H24" s="15">
        <v>128557</v>
      </c>
      <c r="I24" s="15">
        <v>137219</v>
      </c>
      <c r="J24" s="15">
        <v>140806</v>
      </c>
      <c r="K24" s="15" t="s">
        <v>109</v>
      </c>
      <c r="L24" s="15">
        <v>165285</v>
      </c>
      <c r="M24" s="18">
        <v>181649</v>
      </c>
      <c r="N24" s="36" t="s">
        <v>142</v>
      </c>
      <c r="O24" s="10"/>
    </row>
    <row r="25" spans="1:15" ht="18" customHeight="1" x14ac:dyDescent="0.25">
      <c r="A25" s="11" t="s">
        <v>110</v>
      </c>
      <c r="B25" s="12" t="s">
        <v>105</v>
      </c>
      <c r="C25" s="13" t="s">
        <v>17</v>
      </c>
      <c r="D25" s="30">
        <v>50.2</v>
      </c>
      <c r="E25" s="31">
        <v>45.8</v>
      </c>
      <c r="F25" s="31">
        <v>40.700000000000003</v>
      </c>
      <c r="G25" s="31">
        <v>43.2</v>
      </c>
      <c r="H25" s="31">
        <v>41.9</v>
      </c>
      <c r="I25" s="31">
        <v>41.6</v>
      </c>
      <c r="J25" s="60">
        <v>40.200000000000003</v>
      </c>
      <c r="K25" s="60">
        <v>40.299999999999997</v>
      </c>
      <c r="L25" s="60">
        <v>42.2</v>
      </c>
      <c r="M25" s="61">
        <v>44.4</v>
      </c>
      <c r="N25" s="62">
        <v>47.5</v>
      </c>
      <c r="O25" s="10"/>
    </row>
    <row r="26" spans="1:15" ht="18" customHeight="1" x14ac:dyDescent="0.3">
      <c r="A26" s="11" t="s">
        <v>143</v>
      </c>
      <c r="B26" s="12" t="s">
        <v>85</v>
      </c>
      <c r="C26" s="63" t="s">
        <v>11</v>
      </c>
      <c r="D26" s="64">
        <v>131332.53047524224</v>
      </c>
      <c r="E26" s="65">
        <v>145312.16251779645</v>
      </c>
      <c r="F26" s="66">
        <v>178924.55683905896</v>
      </c>
      <c r="G26" s="66">
        <v>184650</v>
      </c>
      <c r="H26" s="67">
        <v>209570</v>
      </c>
      <c r="I26" s="67">
        <v>227044</v>
      </c>
      <c r="J26" s="67">
        <v>256025</v>
      </c>
      <c r="K26" s="67">
        <v>271247.48784599046</v>
      </c>
      <c r="L26" s="67">
        <v>274646.60771470465</v>
      </c>
      <c r="M26" s="67">
        <v>286171.56923292112</v>
      </c>
      <c r="N26" s="68">
        <v>285483.66935244115</v>
      </c>
      <c r="O26" s="10"/>
    </row>
    <row r="27" spans="1:15" ht="18" customHeight="1" x14ac:dyDescent="0.3">
      <c r="A27" s="11" t="s">
        <v>111</v>
      </c>
      <c r="B27" s="12" t="s">
        <v>4</v>
      </c>
      <c r="C27" s="63" t="s">
        <v>17</v>
      </c>
      <c r="D27" s="69">
        <v>13.203765194624118</v>
      </c>
      <c r="E27" s="70">
        <v>10.644454951082768</v>
      </c>
      <c r="F27" s="70">
        <v>23.131163791706694</v>
      </c>
      <c r="G27" s="70">
        <v>3.1999202692400814</v>
      </c>
      <c r="H27" s="70">
        <v>13.495802870295154</v>
      </c>
      <c r="I27" s="70">
        <v>8.3380254807462908</v>
      </c>
      <c r="J27" s="70">
        <v>12.764486178890436</v>
      </c>
      <c r="K27" s="70">
        <v>5.9457036797150504</v>
      </c>
      <c r="L27" s="70">
        <v>1.2531433546931678</v>
      </c>
      <c r="M27" s="70">
        <v>4.1962875908477573</v>
      </c>
      <c r="N27" s="71">
        <v>-0.24038023145481188</v>
      </c>
      <c r="O27" s="10"/>
    </row>
    <row r="28" spans="1:15" ht="18" customHeight="1" x14ac:dyDescent="0.3">
      <c r="A28" s="11" t="s">
        <v>112</v>
      </c>
      <c r="B28" s="12" t="s">
        <v>85</v>
      </c>
      <c r="C28" s="63" t="s">
        <v>11</v>
      </c>
      <c r="D28" s="64">
        <v>13028</v>
      </c>
      <c r="E28" s="65">
        <v>14260</v>
      </c>
      <c r="F28" s="66">
        <v>16156</v>
      </c>
      <c r="G28" s="66">
        <v>17153</v>
      </c>
      <c r="H28" s="67">
        <v>18975</v>
      </c>
      <c r="I28" s="67">
        <v>20308</v>
      </c>
      <c r="J28" s="67">
        <v>22170</v>
      </c>
      <c r="K28" s="67">
        <v>23316.684992015878</v>
      </c>
      <c r="L28" s="67">
        <v>25391.16857677501</v>
      </c>
      <c r="M28" s="72">
        <v>27638</v>
      </c>
      <c r="N28" s="73">
        <v>29731.251114000625</v>
      </c>
      <c r="O28" s="10"/>
    </row>
    <row r="29" spans="1:15" ht="18" customHeight="1" x14ac:dyDescent="0.3">
      <c r="A29" s="11" t="s">
        <v>144</v>
      </c>
      <c r="B29" s="12" t="s">
        <v>85</v>
      </c>
      <c r="C29" s="63" t="s">
        <v>11</v>
      </c>
      <c r="D29" s="64">
        <v>139733</v>
      </c>
      <c r="E29" s="65">
        <v>162026</v>
      </c>
      <c r="F29" s="66">
        <v>185322</v>
      </c>
      <c r="G29" s="66">
        <v>206889.68900000001</v>
      </c>
      <c r="H29" s="67">
        <v>227415</v>
      </c>
      <c r="I29" s="67">
        <v>240640</v>
      </c>
      <c r="J29" s="67">
        <v>266199</v>
      </c>
      <c r="K29" s="67">
        <v>277355.75724473817</v>
      </c>
      <c r="L29" s="67">
        <v>300582.34951734595</v>
      </c>
      <c r="M29" s="67">
        <v>323789.47171243711</v>
      </c>
      <c r="N29" s="68">
        <v>350580</v>
      </c>
      <c r="O29" s="10"/>
    </row>
    <row r="30" spans="1:15" ht="18" customHeight="1" x14ac:dyDescent="0.3">
      <c r="A30" s="11" t="s">
        <v>113</v>
      </c>
      <c r="B30" s="12" t="s">
        <v>85</v>
      </c>
      <c r="C30" s="63" t="s">
        <v>11</v>
      </c>
      <c r="D30" s="64">
        <v>207523</v>
      </c>
      <c r="E30" s="65">
        <v>239318</v>
      </c>
      <c r="F30" s="66">
        <v>274314</v>
      </c>
      <c r="G30" s="66">
        <v>296480</v>
      </c>
      <c r="H30" s="67">
        <v>300231.38741758827</v>
      </c>
      <c r="I30" s="67">
        <v>319536.66994800232</v>
      </c>
      <c r="J30" s="67">
        <v>345617</v>
      </c>
      <c r="K30" s="67">
        <v>365608.73772902408</v>
      </c>
      <c r="L30" s="67">
        <v>397556.54743014235</v>
      </c>
      <c r="M30" s="67">
        <v>437999</v>
      </c>
      <c r="N30" s="68">
        <v>477789</v>
      </c>
      <c r="O30" s="10"/>
    </row>
    <row r="31" spans="1:15" ht="17.25" x14ac:dyDescent="0.3">
      <c r="A31" s="11" t="s">
        <v>114</v>
      </c>
      <c r="B31" s="12" t="s">
        <v>4</v>
      </c>
      <c r="C31" s="63" t="s">
        <v>17</v>
      </c>
      <c r="D31" s="74">
        <v>9.5455025337837842</v>
      </c>
      <c r="E31" s="70">
        <v>15.321193313512238</v>
      </c>
      <c r="F31" s="70">
        <v>14.623220986302742</v>
      </c>
      <c r="G31" s="70">
        <v>8.0805208629526746</v>
      </c>
      <c r="H31" s="70">
        <v>1.2653087620035979</v>
      </c>
      <c r="I31" s="70">
        <v>6.4301346692851178</v>
      </c>
      <c r="J31" s="70">
        <v>8.1619208387699871</v>
      </c>
      <c r="K31" s="70">
        <v>5.7843618019437946</v>
      </c>
      <c r="L31" s="70">
        <v>8.738251142344641</v>
      </c>
      <c r="M31" s="70">
        <v>10.172754751816557</v>
      </c>
      <c r="N31" s="71">
        <v>9.1</v>
      </c>
      <c r="O31" s="10"/>
    </row>
    <row r="32" spans="1:15" ht="18.75" x14ac:dyDescent="0.3">
      <c r="A32" s="11" t="s">
        <v>145</v>
      </c>
      <c r="B32" s="12" t="s">
        <v>85</v>
      </c>
      <c r="C32" s="63" t="s">
        <v>11</v>
      </c>
      <c r="D32" s="64">
        <v>160176</v>
      </c>
      <c r="E32" s="65">
        <v>179168</v>
      </c>
      <c r="F32" s="66">
        <v>225468</v>
      </c>
      <c r="G32" s="66">
        <v>227569</v>
      </c>
      <c r="H32" s="67">
        <v>279011.9005774298</v>
      </c>
      <c r="I32" s="67">
        <v>311128.60589472816</v>
      </c>
      <c r="J32" s="67">
        <v>364273.63872408587</v>
      </c>
      <c r="K32" s="67">
        <v>413415.51091962057</v>
      </c>
      <c r="L32" s="67">
        <v>402034.57576756674</v>
      </c>
      <c r="M32" s="67">
        <v>434672</v>
      </c>
      <c r="N32" s="68">
        <v>439052</v>
      </c>
      <c r="O32" s="10"/>
    </row>
    <row r="33" spans="1:15" ht="18.75" x14ac:dyDescent="0.3">
      <c r="A33" s="11" t="s">
        <v>146</v>
      </c>
      <c r="B33" s="12" t="s">
        <v>4</v>
      </c>
      <c r="C33" s="63" t="s">
        <v>17</v>
      </c>
      <c r="D33" s="74">
        <v>12.619174846021879</v>
      </c>
      <c r="E33" s="75">
        <v>11.85695734691839</v>
      </c>
      <c r="F33" s="75">
        <v>25.841668155027687</v>
      </c>
      <c r="G33" s="75">
        <v>0.93183955151063569</v>
      </c>
      <c r="H33" s="75">
        <v>22.605407844403146</v>
      </c>
      <c r="I33" s="75">
        <v>11.510872923639152</v>
      </c>
      <c r="J33" s="75">
        <v>17.081371440123895</v>
      </c>
      <c r="K33" s="75">
        <v>13.490372887717122</v>
      </c>
      <c r="L33" s="75">
        <v>-2.7529047293696247</v>
      </c>
      <c r="M33" s="75">
        <v>8.1180640172855032</v>
      </c>
      <c r="N33" s="76">
        <v>1</v>
      </c>
      <c r="O33" s="10"/>
    </row>
    <row r="34" spans="1:15" ht="3.75" customHeight="1" thickBot="1" x14ac:dyDescent="0.3">
      <c r="A34" s="77"/>
      <c r="B34" s="78"/>
      <c r="C34" s="79"/>
      <c r="D34" s="80"/>
      <c r="E34" s="81"/>
      <c r="F34" s="81"/>
      <c r="G34" s="81"/>
      <c r="H34" s="81"/>
      <c r="I34" s="81"/>
      <c r="J34" s="81"/>
      <c r="K34" s="81"/>
      <c r="L34" s="81"/>
      <c r="M34" s="81"/>
      <c r="N34" s="82"/>
      <c r="O34" s="10"/>
    </row>
    <row r="35" spans="1:15" ht="16.5" x14ac:dyDescent="0.25">
      <c r="A35" s="83" t="s">
        <v>147</v>
      </c>
      <c r="B35" s="84"/>
      <c r="C35" s="84" t="s">
        <v>148</v>
      </c>
      <c r="D35" s="83"/>
      <c r="E35" s="83"/>
      <c r="F35" s="83"/>
      <c r="G35" s="83"/>
      <c r="H35" s="83"/>
      <c r="I35" s="85"/>
      <c r="J35" s="85"/>
      <c r="K35" s="86"/>
      <c r="L35" s="86"/>
      <c r="M35" s="87"/>
      <c r="N35" s="87"/>
      <c r="O35" s="10"/>
    </row>
    <row r="36" spans="1:15" ht="16.5" x14ac:dyDescent="0.25">
      <c r="A36" s="83" t="s">
        <v>149</v>
      </c>
      <c r="B36" s="84"/>
      <c r="C36" s="84" t="s">
        <v>115</v>
      </c>
      <c r="D36" s="84"/>
      <c r="E36" s="84"/>
      <c r="F36" s="84"/>
      <c r="G36" s="84"/>
      <c r="H36" s="84"/>
      <c r="I36" s="88"/>
      <c r="J36" s="88"/>
      <c r="K36" s="89"/>
      <c r="L36" s="86"/>
      <c r="M36" s="87"/>
      <c r="N36" s="87"/>
      <c r="O36" s="10"/>
    </row>
    <row r="37" spans="1:15" ht="16.5" x14ac:dyDescent="0.25">
      <c r="A37" s="90" t="s">
        <v>150</v>
      </c>
      <c r="B37" s="84"/>
      <c r="C37" s="83"/>
      <c r="D37" s="91"/>
      <c r="E37" s="91"/>
      <c r="F37" s="91"/>
      <c r="G37" s="91"/>
      <c r="H37" s="91"/>
      <c r="I37" s="85"/>
      <c r="J37" s="85"/>
      <c r="K37" s="86"/>
      <c r="L37" s="86"/>
      <c r="M37" s="87"/>
      <c r="N37" s="87"/>
      <c r="O37" s="10"/>
    </row>
    <row r="38" spans="1:15" ht="16.5" x14ac:dyDescent="0.25">
      <c r="A38" s="90" t="s">
        <v>151</v>
      </c>
      <c r="B38" s="84"/>
      <c r="C38" s="83"/>
      <c r="D38" s="91"/>
      <c r="E38" s="91"/>
      <c r="F38" s="91"/>
      <c r="G38" s="91"/>
      <c r="H38" s="91"/>
      <c r="I38" s="85"/>
      <c r="J38" s="85"/>
      <c r="K38" s="86"/>
      <c r="L38" s="86"/>
      <c r="M38" s="87"/>
      <c r="N38" s="87"/>
      <c r="O38" s="10"/>
    </row>
    <row r="39" spans="1:15" ht="16.5" x14ac:dyDescent="0.2">
      <c r="A39" s="90" t="s">
        <v>152</v>
      </c>
      <c r="B39" s="84"/>
      <c r="C39" s="83"/>
      <c r="D39" s="85"/>
      <c r="E39" s="85"/>
      <c r="F39" s="85"/>
      <c r="G39" s="85"/>
      <c r="H39" s="85"/>
      <c r="I39" s="85"/>
      <c r="J39" s="85"/>
      <c r="K39" s="92"/>
      <c r="L39" s="86"/>
      <c r="M39" s="87"/>
      <c r="N39" s="87"/>
      <c r="O39" s="10"/>
    </row>
    <row r="40" spans="1:15" ht="16.5" x14ac:dyDescent="0.25">
      <c r="A40" s="90" t="s">
        <v>153</v>
      </c>
      <c r="B40" s="84"/>
      <c r="C40" s="83"/>
      <c r="D40" s="85"/>
      <c r="E40" s="85"/>
      <c r="F40" s="85"/>
      <c r="G40" s="85"/>
      <c r="H40" s="85"/>
      <c r="I40" s="85"/>
      <c r="J40" s="85"/>
      <c r="K40" s="86"/>
      <c r="L40" s="86"/>
      <c r="M40" s="87"/>
      <c r="N40" s="87"/>
      <c r="O40" s="10"/>
    </row>
    <row r="41" spans="1:15" ht="29.25" customHeight="1" x14ac:dyDescent="0.25">
      <c r="A41" s="3401" t="s">
        <v>123</v>
      </c>
      <c r="B41" s="3401"/>
      <c r="C41" s="3401"/>
      <c r="D41" s="3401"/>
      <c r="E41" s="3401"/>
      <c r="F41" s="3401"/>
      <c r="G41" s="3401"/>
      <c r="H41" s="3401"/>
      <c r="I41" s="3401"/>
      <c r="J41" s="3401"/>
      <c r="K41" s="86"/>
      <c r="L41" s="86"/>
      <c r="M41" s="87"/>
      <c r="N41" s="87"/>
      <c r="O41" s="10"/>
    </row>
    <row r="42" spans="1:15" s="2" customFormat="1" ht="16.5" x14ac:dyDescent="0.25">
      <c r="A42" s="93" t="s">
        <v>116</v>
      </c>
      <c r="B42" s="94"/>
      <c r="C42" s="94"/>
      <c r="D42" s="94"/>
      <c r="E42" s="94"/>
      <c r="F42" s="94"/>
      <c r="G42" s="94"/>
      <c r="H42" s="94"/>
      <c r="I42" s="94"/>
      <c r="J42" s="94"/>
      <c r="K42" s="86"/>
      <c r="L42" s="86"/>
      <c r="M42" s="95"/>
      <c r="N42" s="95"/>
      <c r="O42" s="96"/>
    </row>
    <row r="43" spans="1:15" ht="16.5" x14ac:dyDescent="0.25">
      <c r="A43" s="97" t="s">
        <v>117</v>
      </c>
      <c r="B43" s="98"/>
      <c r="C43" s="98"/>
      <c r="D43" s="94"/>
      <c r="E43" s="94"/>
      <c r="F43" s="94"/>
      <c r="G43" s="94"/>
      <c r="H43" s="94"/>
      <c r="I43" s="94"/>
      <c r="J43" s="94"/>
      <c r="K43" s="86"/>
      <c r="L43" s="86"/>
      <c r="M43" s="87"/>
      <c r="N43" s="87"/>
      <c r="O43" s="10"/>
    </row>
    <row r="44" spans="1:15" ht="16.5" x14ac:dyDescent="0.25">
      <c r="A44" s="99" t="s">
        <v>118</v>
      </c>
      <c r="B44" s="90"/>
      <c r="C44" s="99" t="s">
        <v>119</v>
      </c>
      <c r="D44" s="90"/>
      <c r="E44" s="90"/>
      <c r="F44" s="90"/>
      <c r="G44" s="90"/>
      <c r="H44" s="90"/>
      <c r="I44" s="90"/>
      <c r="J44" s="90"/>
      <c r="K44" s="100"/>
      <c r="L44" s="100"/>
      <c r="M44" s="87"/>
      <c r="N44" s="87"/>
      <c r="O44" s="10"/>
    </row>
    <row r="45" spans="1:15" ht="16.5" x14ac:dyDescent="0.25">
      <c r="A45" s="84" t="s">
        <v>120</v>
      </c>
      <c r="B45" s="83"/>
      <c r="C45" s="84"/>
      <c r="D45" s="85"/>
      <c r="E45" s="85"/>
      <c r="F45" s="85"/>
      <c r="G45" s="85"/>
      <c r="H45" s="85"/>
      <c r="I45" s="85"/>
      <c r="J45" s="85"/>
      <c r="K45" s="86"/>
      <c r="L45" s="86"/>
      <c r="M45" s="87"/>
      <c r="N45" s="87"/>
      <c r="O45" s="10"/>
    </row>
    <row r="46" spans="1:15" ht="16.5" x14ac:dyDescent="0.25">
      <c r="A46" s="84" t="s">
        <v>121</v>
      </c>
      <c r="B46" s="84"/>
      <c r="C46" s="84"/>
      <c r="D46" s="85"/>
      <c r="E46" s="85"/>
      <c r="F46" s="85"/>
      <c r="G46" s="85"/>
      <c r="H46" s="85"/>
      <c r="I46" s="85"/>
      <c r="J46" s="85"/>
      <c r="K46" s="86"/>
      <c r="L46" s="86"/>
      <c r="M46" s="87"/>
      <c r="N46" s="87"/>
      <c r="O46" s="10"/>
    </row>
    <row r="47" spans="1:15" ht="16.5" x14ac:dyDescent="0.25">
      <c r="A47" s="84"/>
      <c r="B47" s="83"/>
      <c r="C47" s="84"/>
      <c r="D47" s="85"/>
      <c r="E47" s="85"/>
      <c r="F47" s="85"/>
      <c r="G47" s="85"/>
      <c r="H47" s="85"/>
      <c r="I47" s="85"/>
      <c r="J47" s="85"/>
      <c r="K47" s="86"/>
      <c r="L47" s="86"/>
      <c r="M47" s="87"/>
      <c r="N47" s="87"/>
      <c r="O47" s="10"/>
    </row>
    <row r="48" spans="1:15" x14ac:dyDescent="0.25">
      <c r="A48" s="101"/>
      <c r="B48" s="102"/>
      <c r="C48" s="102"/>
      <c r="D48" s="103"/>
      <c r="E48" s="103"/>
      <c r="F48" s="103"/>
      <c r="G48" s="103"/>
      <c r="H48" s="103"/>
      <c r="I48" s="103"/>
      <c r="J48" s="103"/>
      <c r="K48" s="103"/>
      <c r="L48" s="103"/>
      <c r="M48" s="10"/>
      <c r="N48" s="10"/>
      <c r="O48" s="10"/>
    </row>
    <row r="49" spans="1:15" x14ac:dyDescent="0.25">
      <c r="A49" s="101"/>
      <c r="B49" s="102"/>
      <c r="C49" s="102"/>
      <c r="D49" s="103"/>
      <c r="E49" s="103"/>
      <c r="F49" s="103"/>
      <c r="G49" s="103"/>
      <c r="H49" s="103"/>
      <c r="I49" s="103"/>
      <c r="J49" s="103"/>
      <c r="K49" s="103"/>
      <c r="L49" s="103"/>
      <c r="M49" s="10"/>
      <c r="N49" s="10"/>
      <c r="O49" s="10"/>
    </row>
    <row r="50" spans="1:15" x14ac:dyDescent="0.25">
      <c r="A50" s="104"/>
      <c r="B50" s="105"/>
      <c r="C50" s="105"/>
      <c r="D50" s="10"/>
      <c r="E50" s="10"/>
      <c r="F50" s="10"/>
      <c r="G50" s="10"/>
      <c r="H50" s="10"/>
      <c r="I50" s="10"/>
      <c r="J50" s="10"/>
      <c r="K50" s="10"/>
      <c r="L50" s="10"/>
      <c r="M50" s="10"/>
      <c r="N50" s="10"/>
      <c r="O50" s="10"/>
    </row>
    <row r="51" spans="1:15" x14ac:dyDescent="0.25">
      <c r="A51" s="104"/>
      <c r="B51" s="105"/>
      <c r="C51" s="105"/>
      <c r="D51" s="10"/>
      <c r="E51" s="10"/>
      <c r="F51" s="10"/>
      <c r="G51" s="10"/>
      <c r="H51" s="10"/>
      <c r="I51" s="10"/>
      <c r="J51" s="10"/>
      <c r="K51" s="10"/>
      <c r="L51" s="10"/>
      <c r="M51" s="10"/>
      <c r="N51" s="10"/>
      <c r="O51" s="10"/>
    </row>
    <row r="52" spans="1:15" x14ac:dyDescent="0.25">
      <c r="A52" s="104"/>
      <c r="B52" s="105"/>
      <c r="C52" s="105"/>
      <c r="D52" s="106"/>
      <c r="E52" s="106"/>
      <c r="F52" s="106"/>
      <c r="G52" s="106"/>
      <c r="H52" s="106"/>
      <c r="I52" s="106"/>
      <c r="J52" s="106"/>
      <c r="K52" s="106"/>
      <c r="L52" s="106"/>
      <c r="M52" s="106"/>
      <c r="N52" s="106"/>
      <c r="O52" s="10"/>
    </row>
    <row r="53" spans="1:15" x14ac:dyDescent="0.25">
      <c r="A53" s="104"/>
      <c r="B53" s="105"/>
      <c r="C53" s="105"/>
      <c r="D53" s="10"/>
      <c r="E53" s="10"/>
      <c r="F53" s="10"/>
      <c r="G53" s="10"/>
      <c r="H53" s="10"/>
      <c r="I53" s="10"/>
      <c r="J53" s="10"/>
      <c r="K53" s="10"/>
      <c r="L53" s="10"/>
      <c r="M53" s="10"/>
      <c r="N53" s="10"/>
      <c r="O53" s="10"/>
    </row>
    <row r="54" spans="1:15" x14ac:dyDescent="0.25">
      <c r="A54" s="104"/>
      <c r="B54" s="105"/>
      <c r="C54" s="105"/>
      <c r="D54" s="10"/>
      <c r="E54" s="10"/>
      <c r="F54" s="10"/>
      <c r="G54" s="10"/>
      <c r="H54" s="10"/>
      <c r="I54" s="10"/>
      <c r="J54" s="10"/>
      <c r="K54" s="10"/>
      <c r="L54" s="10"/>
      <c r="M54" s="10"/>
      <c r="N54" s="10"/>
      <c r="O54" s="10"/>
    </row>
    <row r="55" spans="1:15" x14ac:dyDescent="0.25">
      <c r="A55" s="104"/>
      <c r="B55" s="105"/>
      <c r="C55" s="105"/>
      <c r="D55" s="10"/>
      <c r="E55" s="10"/>
      <c r="F55" s="10"/>
      <c r="G55" s="10"/>
      <c r="H55" s="10"/>
      <c r="I55" s="10"/>
      <c r="J55" s="10"/>
      <c r="K55" s="10"/>
      <c r="L55" s="10"/>
      <c r="M55" s="10"/>
      <c r="N55" s="10"/>
      <c r="O55" s="10"/>
    </row>
    <row r="56" spans="1:15" x14ac:dyDescent="0.25">
      <c r="A56" s="104"/>
      <c r="B56" s="105"/>
      <c r="C56" s="105"/>
      <c r="D56" s="10"/>
      <c r="E56" s="10"/>
      <c r="F56" s="10"/>
      <c r="G56" s="10"/>
      <c r="H56" s="10"/>
      <c r="I56" s="10"/>
      <c r="J56" s="10"/>
      <c r="K56" s="10"/>
      <c r="L56" s="10"/>
      <c r="M56" s="10"/>
      <c r="N56" s="10"/>
      <c r="O56" s="10"/>
    </row>
    <row r="57" spans="1:15" x14ac:dyDescent="0.25">
      <c r="A57" s="104"/>
      <c r="B57" s="105"/>
      <c r="C57" s="105"/>
      <c r="D57" s="10"/>
      <c r="E57" s="10"/>
      <c r="F57" s="10"/>
      <c r="G57" s="10"/>
      <c r="H57" s="10"/>
      <c r="I57" s="10"/>
      <c r="J57" s="10"/>
      <c r="K57" s="10"/>
      <c r="L57" s="10"/>
      <c r="M57" s="10"/>
      <c r="N57" s="10"/>
      <c r="O57" s="10"/>
    </row>
    <row r="58" spans="1:15" x14ac:dyDescent="0.25">
      <c r="A58" s="104"/>
      <c r="B58" s="105"/>
      <c r="C58" s="105"/>
      <c r="D58" s="10"/>
      <c r="E58" s="10"/>
      <c r="F58" s="10"/>
      <c r="G58" s="10"/>
      <c r="H58" s="10"/>
      <c r="I58" s="10"/>
      <c r="J58" s="10"/>
      <c r="K58" s="10"/>
      <c r="L58" s="10"/>
      <c r="M58" s="10"/>
      <c r="N58" s="10"/>
      <c r="O58" s="10"/>
    </row>
    <row r="59" spans="1:15" x14ac:dyDescent="0.25">
      <c r="A59" s="104"/>
      <c r="B59" s="105"/>
      <c r="C59" s="105"/>
      <c r="D59" s="10"/>
      <c r="E59" s="10"/>
      <c r="F59" s="10"/>
      <c r="G59" s="10"/>
      <c r="H59" s="10"/>
      <c r="I59" s="10"/>
      <c r="J59" s="10"/>
      <c r="K59" s="10"/>
      <c r="L59" s="10"/>
      <c r="M59" s="10"/>
      <c r="N59" s="10"/>
      <c r="O59" s="10"/>
    </row>
    <row r="60" spans="1:15" x14ac:dyDescent="0.25">
      <c r="A60" s="3"/>
    </row>
    <row r="61" spans="1:15" x14ac:dyDescent="0.25">
      <c r="A61" s="3"/>
    </row>
    <row r="62" spans="1:15" x14ac:dyDescent="0.25">
      <c r="A62" s="3"/>
    </row>
  </sheetData>
  <mergeCells count="2">
    <mergeCell ref="A1:A2"/>
    <mergeCell ref="A41:J41"/>
  </mergeCells>
  <printOptions horizontalCentered="1" verticalCentered="1"/>
  <pageMargins left="0" right="0" top="0" bottom="0" header="0" footer="0"/>
  <pageSetup paperSize="9" scale="63" orientation="landscape" r:id="rId1"/>
  <headerFooter alignWithMargins="0"/>
  <ignoredErrors>
    <ignoredError sqref="G21:K2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B57"/>
  <sheetViews>
    <sheetView zoomScale="90" zoomScaleNormal="90" workbookViewId="0">
      <pane xSplit="1" ySplit="3" topLeftCell="B4" activePane="bottomRight" state="frozen"/>
      <selection pane="topRight" activeCell="B1" sqref="B1"/>
      <selection pane="bottomLeft" activeCell="A4" sqref="A4"/>
      <selection pane="bottomRight" activeCell="Q21" sqref="Q21"/>
    </sheetView>
  </sheetViews>
  <sheetFormatPr defaultRowHeight="15.75" x14ac:dyDescent="0.3"/>
  <cols>
    <col min="1" max="6" width="10.7109375" style="111" customWidth="1"/>
    <col min="7" max="7" width="12.42578125" style="111" customWidth="1"/>
    <col min="8" max="8" width="10.7109375" style="112" customWidth="1"/>
    <col min="9" max="9" width="10.7109375" style="111" customWidth="1"/>
    <col min="10" max="10" width="11.28515625" style="111" customWidth="1"/>
    <col min="11" max="11" width="11.5703125" style="111" customWidth="1"/>
    <col min="12" max="12" width="10.7109375" style="111" customWidth="1"/>
    <col min="13" max="13" width="11.7109375" style="111" customWidth="1"/>
    <col min="14" max="14" width="14.5703125" style="111" customWidth="1"/>
    <col min="15" max="16384" width="9.140625" style="111"/>
  </cols>
  <sheetData>
    <row r="1" spans="1:28" ht="16.5" thickBot="1" x14ac:dyDescent="0.35">
      <c r="A1" s="110" t="s">
        <v>162</v>
      </c>
    </row>
    <row r="2" spans="1:28" ht="36.75" customHeight="1" thickBot="1" x14ac:dyDescent="0.35">
      <c r="A2" s="113"/>
      <c r="B2" s="3402" t="s">
        <v>163</v>
      </c>
      <c r="C2" s="3403"/>
      <c r="D2" s="3403"/>
      <c r="E2" s="3403"/>
      <c r="F2" s="3403"/>
      <c r="G2" s="3404"/>
      <c r="H2" s="3405"/>
      <c r="I2" s="3402" t="s">
        <v>164</v>
      </c>
      <c r="J2" s="3403"/>
      <c r="K2" s="3403"/>
      <c r="L2" s="3403"/>
      <c r="M2" s="3403"/>
      <c r="N2" s="3404"/>
    </row>
    <row r="3" spans="1:28" ht="16.5" thickBot="1" x14ac:dyDescent="0.35">
      <c r="A3" s="114"/>
      <c r="B3" s="115" t="s">
        <v>165</v>
      </c>
      <c r="C3" s="115" t="s">
        <v>166</v>
      </c>
      <c r="D3" s="115" t="s">
        <v>167</v>
      </c>
      <c r="E3" s="115" t="s">
        <v>168</v>
      </c>
      <c r="F3" s="115" t="s">
        <v>169</v>
      </c>
      <c r="G3" s="116" t="s">
        <v>170</v>
      </c>
      <c r="H3" s="3406"/>
      <c r="I3" s="117" t="s">
        <v>165</v>
      </c>
      <c r="J3" s="115" t="s">
        <v>166</v>
      </c>
      <c r="K3" s="117" t="s">
        <v>167</v>
      </c>
      <c r="L3" s="117" t="s">
        <v>168</v>
      </c>
      <c r="M3" s="117" t="s">
        <v>169</v>
      </c>
      <c r="N3" s="118" t="s">
        <v>170</v>
      </c>
    </row>
    <row r="4" spans="1:28" ht="27" customHeight="1" x14ac:dyDescent="0.3">
      <c r="A4" s="119">
        <v>2013</v>
      </c>
      <c r="B4" s="120">
        <v>1.677</v>
      </c>
      <c r="C4" s="121">
        <v>-0.25600000000000001</v>
      </c>
      <c r="D4" s="121">
        <v>1.911</v>
      </c>
      <c r="E4" s="121">
        <v>6.54</v>
      </c>
      <c r="F4" s="121">
        <v>7.8</v>
      </c>
      <c r="G4" s="122">
        <v>2.4889999999999999</v>
      </c>
      <c r="H4" s="123">
        <v>2013</v>
      </c>
      <c r="I4" s="124">
        <v>1.4650000000000001</v>
      </c>
      <c r="J4" s="125">
        <v>1.347</v>
      </c>
      <c r="K4" s="125">
        <v>2.5680000000000001</v>
      </c>
      <c r="L4" s="125">
        <v>9.4369999999999994</v>
      </c>
      <c r="M4" s="125">
        <v>2.6240000000000001</v>
      </c>
      <c r="N4" s="126">
        <v>5.76</v>
      </c>
    </row>
    <row r="5" spans="1:28" ht="27" customHeight="1" x14ac:dyDescent="0.3">
      <c r="A5" s="127">
        <v>2014</v>
      </c>
      <c r="B5" s="128">
        <v>2.37</v>
      </c>
      <c r="C5" s="129">
        <v>1.171</v>
      </c>
      <c r="D5" s="129">
        <v>3.07</v>
      </c>
      <c r="E5" s="129">
        <v>7.1790000000000003</v>
      </c>
      <c r="F5" s="129">
        <v>7.3</v>
      </c>
      <c r="G5" s="130">
        <v>1.7</v>
      </c>
      <c r="H5" s="131">
        <v>2014</v>
      </c>
      <c r="I5" s="132">
        <v>1.6120000000000001</v>
      </c>
      <c r="J5" s="133">
        <v>0.43099999999999999</v>
      </c>
      <c r="K5" s="133">
        <v>1.472</v>
      </c>
      <c r="L5" s="133">
        <v>5.9269999999999996</v>
      </c>
      <c r="M5" s="133">
        <v>1.988</v>
      </c>
      <c r="N5" s="134">
        <v>6.09</v>
      </c>
    </row>
    <row r="6" spans="1:28" ht="27" customHeight="1" x14ac:dyDescent="0.3">
      <c r="A6" s="127">
        <v>2015</v>
      </c>
      <c r="B6" s="128">
        <v>2.5960000000000001</v>
      </c>
      <c r="C6" s="129">
        <v>2.0459999999999998</v>
      </c>
      <c r="D6" s="129">
        <v>2.194</v>
      </c>
      <c r="E6" s="129">
        <v>7.9340000000000002</v>
      </c>
      <c r="F6" s="133">
        <v>6.9</v>
      </c>
      <c r="G6" s="134">
        <v>1.2989999999999999</v>
      </c>
      <c r="H6" s="131">
        <v>2015</v>
      </c>
      <c r="I6" s="132">
        <v>0.12</v>
      </c>
      <c r="J6" s="133">
        <v>3.3000000000000002E-2</v>
      </c>
      <c r="K6" s="133">
        <v>0.05</v>
      </c>
      <c r="L6" s="133">
        <v>4.9080000000000004</v>
      </c>
      <c r="M6" s="133">
        <v>1.4410000000000001</v>
      </c>
      <c r="N6" s="134">
        <v>4.5750000000000002</v>
      </c>
      <c r="P6" s="135"/>
      <c r="Q6" s="135"/>
      <c r="R6" s="135"/>
    </row>
    <row r="7" spans="1:28" ht="27" customHeight="1" x14ac:dyDescent="0.3">
      <c r="A7" s="127">
        <v>2016</v>
      </c>
      <c r="B7" s="128">
        <v>1.6160000000000001</v>
      </c>
      <c r="C7" s="129">
        <v>1.728</v>
      </c>
      <c r="D7" s="129">
        <v>1.806</v>
      </c>
      <c r="E7" s="129">
        <v>6.8280000000000003</v>
      </c>
      <c r="F7" s="133">
        <v>6.7</v>
      </c>
      <c r="G7" s="134">
        <v>0.27900000000000003</v>
      </c>
      <c r="H7" s="131">
        <v>2016</v>
      </c>
      <c r="I7" s="132">
        <v>1.2749999999999999</v>
      </c>
      <c r="J7" s="133">
        <v>0.24199999999999999</v>
      </c>
      <c r="K7" s="133">
        <v>0.64200000000000002</v>
      </c>
      <c r="L7" s="133">
        <v>4.8719999999999999</v>
      </c>
      <c r="M7" s="133">
        <v>2.0030000000000001</v>
      </c>
      <c r="N7" s="134">
        <v>6.3410000000000002</v>
      </c>
      <c r="P7" s="135"/>
      <c r="Q7" s="135"/>
      <c r="R7" s="135"/>
    </row>
    <row r="8" spans="1:28" s="141" customFormat="1" ht="27" customHeight="1" thickBot="1" x14ac:dyDescent="0.35">
      <c r="A8" s="136" t="s">
        <v>171</v>
      </c>
      <c r="B8" s="137">
        <v>2.3069999999999999</v>
      </c>
      <c r="C8" s="138">
        <v>1.68</v>
      </c>
      <c r="D8" s="138">
        <v>2.048</v>
      </c>
      <c r="E8" s="138">
        <v>7.1790000000000003</v>
      </c>
      <c r="F8" s="138">
        <v>6.5819999999999999</v>
      </c>
      <c r="G8" s="139">
        <v>0.81699999999999995</v>
      </c>
      <c r="H8" s="140" t="s">
        <v>172</v>
      </c>
      <c r="I8" s="137">
        <v>2.6539999999999999</v>
      </c>
      <c r="J8" s="138">
        <v>1.6850000000000001</v>
      </c>
      <c r="K8" s="138">
        <v>2.452</v>
      </c>
      <c r="L8" s="138">
        <v>4.7539999999999996</v>
      </c>
      <c r="M8" s="138">
        <v>2.4</v>
      </c>
      <c r="N8" s="139">
        <v>6.1710000000000003</v>
      </c>
    </row>
    <row r="9" spans="1:28" s="141" customFormat="1" ht="27" customHeight="1" x14ac:dyDescent="0.3">
      <c r="A9" s="142" t="s">
        <v>173</v>
      </c>
      <c r="B9" s="132">
        <v>1.3138449999999999</v>
      </c>
      <c r="C9" s="133">
        <v>-1.2277180000000001</v>
      </c>
      <c r="D9" s="133">
        <v>1.4572750000000001</v>
      </c>
      <c r="E9" s="133">
        <v>5.6631419999999997</v>
      </c>
      <c r="F9" s="133">
        <v>7.9</v>
      </c>
      <c r="G9" s="134">
        <v>2.083523</v>
      </c>
      <c r="H9" s="143" t="s">
        <v>173</v>
      </c>
      <c r="I9" s="132">
        <v>1.681829</v>
      </c>
      <c r="J9" s="133">
        <v>1.8543959999999999</v>
      </c>
      <c r="K9" s="133">
        <v>2.8</v>
      </c>
      <c r="L9" s="133">
        <v>11.705690000000001</v>
      </c>
      <c r="M9" s="133">
        <v>2.4333330000000002</v>
      </c>
      <c r="N9" s="134">
        <v>5.8286210000000001</v>
      </c>
      <c r="P9" s="133"/>
      <c r="Q9" s="133"/>
      <c r="R9" s="133"/>
      <c r="S9" s="133"/>
      <c r="T9" s="133"/>
      <c r="U9" s="133"/>
      <c r="W9" s="133"/>
      <c r="X9" s="133"/>
      <c r="Y9" s="133"/>
      <c r="Z9" s="133"/>
      <c r="AA9" s="133"/>
      <c r="AB9" s="133"/>
    </row>
    <row r="10" spans="1:28" s="141" customFormat="1" ht="27" customHeight="1" x14ac:dyDescent="0.3">
      <c r="A10" s="142" t="s">
        <v>174</v>
      </c>
      <c r="B10" s="132">
        <v>1.0362960000000001</v>
      </c>
      <c r="C10" s="133">
        <v>-0.44298100000000001</v>
      </c>
      <c r="D10" s="133">
        <v>2.07389</v>
      </c>
      <c r="E10" s="133">
        <v>5.7122830000000002</v>
      </c>
      <c r="F10" s="133">
        <v>7.6</v>
      </c>
      <c r="G10" s="134">
        <v>2.2345709999999999</v>
      </c>
      <c r="H10" s="143" t="s">
        <v>174</v>
      </c>
      <c r="I10" s="132">
        <v>1.3928499999999999</v>
      </c>
      <c r="J10" s="133">
        <v>1.398957</v>
      </c>
      <c r="K10" s="133">
        <v>2.7</v>
      </c>
      <c r="L10" s="133">
        <v>10.66236</v>
      </c>
      <c r="M10" s="133">
        <v>2.4</v>
      </c>
      <c r="N10" s="134">
        <v>5.6126820000000004</v>
      </c>
      <c r="P10" s="133"/>
      <c r="Q10" s="133"/>
      <c r="R10" s="133"/>
      <c r="S10" s="133"/>
      <c r="T10" s="133"/>
      <c r="U10" s="133"/>
      <c r="W10" s="133"/>
      <c r="X10" s="133"/>
      <c r="Y10" s="133"/>
      <c r="Z10" s="133"/>
      <c r="AA10" s="133"/>
      <c r="AB10" s="133"/>
    </row>
    <row r="11" spans="1:28" s="141" customFormat="1" ht="27" customHeight="1" x14ac:dyDescent="0.3">
      <c r="A11" s="142" t="s">
        <v>175</v>
      </c>
      <c r="B11" s="132">
        <v>1.69367</v>
      </c>
      <c r="C11" s="133">
        <v>4.8739999999999999E-2</v>
      </c>
      <c r="D11" s="133">
        <v>1.686625</v>
      </c>
      <c r="E11" s="133">
        <v>6.1430360000000004</v>
      </c>
      <c r="F11" s="133">
        <v>7.9</v>
      </c>
      <c r="G11" s="134">
        <v>2.3867569999999998</v>
      </c>
      <c r="H11" s="143" t="s">
        <v>175</v>
      </c>
      <c r="I11" s="132">
        <v>1.5533589999999999</v>
      </c>
      <c r="J11" s="133">
        <v>1.339664</v>
      </c>
      <c r="K11" s="133">
        <v>2.7</v>
      </c>
      <c r="L11" s="133">
        <v>10.764430000000001</v>
      </c>
      <c r="M11" s="133">
        <v>2.8</v>
      </c>
      <c r="N11" s="134">
        <v>6.2845009999999997</v>
      </c>
      <c r="P11" s="133"/>
      <c r="Q11" s="133"/>
      <c r="R11" s="133"/>
      <c r="S11" s="133"/>
      <c r="T11" s="133"/>
      <c r="U11" s="133"/>
      <c r="W11" s="133"/>
      <c r="X11" s="133"/>
      <c r="Y11" s="133"/>
      <c r="Z11" s="133"/>
      <c r="AA11" s="133"/>
      <c r="AB11" s="133"/>
    </row>
    <row r="12" spans="1:28" s="141" customFormat="1" ht="27" customHeight="1" x14ac:dyDescent="0.3">
      <c r="A12" s="142" t="s">
        <v>176</v>
      </c>
      <c r="B12" s="132">
        <v>2.662455</v>
      </c>
      <c r="C12" s="133">
        <v>0.75452399999999997</v>
      </c>
      <c r="D12" s="133">
        <v>2.424817</v>
      </c>
      <c r="E12" s="133">
        <v>6.9783109999999997</v>
      </c>
      <c r="F12" s="133">
        <v>7.7</v>
      </c>
      <c r="G12" s="134">
        <v>3.243271</v>
      </c>
      <c r="H12" s="143" t="s">
        <v>176</v>
      </c>
      <c r="I12" s="132">
        <v>1.233471</v>
      </c>
      <c r="J12" s="133">
        <v>0.80723820000000002</v>
      </c>
      <c r="K12" s="133">
        <v>2.1</v>
      </c>
      <c r="L12" s="133">
        <v>10.550459999999999</v>
      </c>
      <c r="M12" s="133">
        <v>2.9</v>
      </c>
      <c r="N12" s="134">
        <v>5.3862209999999999</v>
      </c>
      <c r="P12" s="133"/>
      <c r="Q12" s="133"/>
      <c r="R12" s="133"/>
      <c r="S12" s="133"/>
      <c r="T12" s="133"/>
      <c r="U12" s="133"/>
      <c r="W12" s="133"/>
      <c r="X12" s="133"/>
      <c r="Y12" s="133"/>
      <c r="Z12" s="133"/>
      <c r="AA12" s="133"/>
      <c r="AB12" s="133"/>
    </row>
    <row r="13" spans="1:28" s="141" customFormat="1" ht="27" customHeight="1" x14ac:dyDescent="0.3">
      <c r="A13" s="142" t="s">
        <v>177</v>
      </c>
      <c r="B13" s="132">
        <v>1.6466670000000001</v>
      </c>
      <c r="C13" s="133">
        <v>1.4086719999999999</v>
      </c>
      <c r="D13" s="133">
        <v>2.6448580000000002</v>
      </c>
      <c r="E13" s="133">
        <v>6.6860710000000001</v>
      </c>
      <c r="F13" s="133">
        <v>7.4</v>
      </c>
      <c r="G13" s="134">
        <v>2.380017</v>
      </c>
      <c r="H13" s="144" t="s">
        <v>177</v>
      </c>
      <c r="I13" s="132">
        <v>1.405456</v>
      </c>
      <c r="J13" s="133">
        <v>0.65070799999999995</v>
      </c>
      <c r="K13" s="133">
        <v>1.7</v>
      </c>
      <c r="L13" s="133">
        <v>6.886228</v>
      </c>
      <c r="M13" s="133">
        <v>2.2999999999999998</v>
      </c>
      <c r="N13" s="134">
        <v>5.8775180000000002</v>
      </c>
      <c r="P13" s="133"/>
      <c r="Q13" s="133"/>
      <c r="R13" s="133"/>
      <c r="S13" s="133"/>
      <c r="T13" s="133"/>
      <c r="U13" s="133"/>
      <c r="W13" s="133"/>
      <c r="X13" s="133"/>
      <c r="Y13" s="133"/>
      <c r="Z13" s="133"/>
      <c r="AA13" s="133"/>
      <c r="AB13" s="133"/>
    </row>
    <row r="14" spans="1:28" s="141" customFormat="1" ht="27" customHeight="1" x14ac:dyDescent="0.3">
      <c r="A14" s="142" t="s">
        <v>174</v>
      </c>
      <c r="B14" s="132">
        <v>2.443047</v>
      </c>
      <c r="C14" s="133">
        <v>1.108741</v>
      </c>
      <c r="D14" s="133">
        <v>3.057671</v>
      </c>
      <c r="E14" s="133">
        <v>7.4765139999999999</v>
      </c>
      <c r="F14" s="133">
        <v>7.5</v>
      </c>
      <c r="G14" s="134">
        <v>1.49322</v>
      </c>
      <c r="H14" s="144" t="s">
        <v>174</v>
      </c>
      <c r="I14" s="132">
        <v>2.0508459999999999</v>
      </c>
      <c r="J14" s="133">
        <v>0.56121600000000005</v>
      </c>
      <c r="K14" s="133">
        <v>1.7</v>
      </c>
      <c r="L14" s="133">
        <v>6.8613140000000001</v>
      </c>
      <c r="M14" s="133">
        <v>2.2000000000000002</v>
      </c>
      <c r="N14" s="134">
        <v>6.6125759999999998</v>
      </c>
      <c r="P14" s="133"/>
      <c r="Q14" s="133"/>
      <c r="R14" s="133"/>
      <c r="S14" s="133"/>
      <c r="T14" s="133"/>
      <c r="U14" s="133"/>
      <c r="W14" s="133"/>
      <c r="X14" s="133"/>
      <c r="Y14" s="133"/>
      <c r="Z14" s="133"/>
      <c r="AA14" s="133"/>
      <c r="AB14" s="133"/>
    </row>
    <row r="15" spans="1:28" s="141" customFormat="1" ht="27" customHeight="1" x14ac:dyDescent="0.3">
      <c r="A15" s="142" t="s">
        <v>175</v>
      </c>
      <c r="B15" s="132">
        <v>2.8974570000000002</v>
      </c>
      <c r="C15" s="133">
        <v>1.194172</v>
      </c>
      <c r="D15" s="133">
        <v>3.110913</v>
      </c>
      <c r="E15" s="133">
        <v>7.7574019999999999</v>
      </c>
      <c r="F15" s="133">
        <v>7.1</v>
      </c>
      <c r="G15" s="134">
        <v>1.601685</v>
      </c>
      <c r="H15" s="144" t="s">
        <v>175</v>
      </c>
      <c r="I15" s="132">
        <v>1.7831539999999999</v>
      </c>
      <c r="J15" s="133">
        <v>0.35140559999999998</v>
      </c>
      <c r="K15" s="133">
        <v>1.5</v>
      </c>
      <c r="L15" s="133">
        <v>6.7605630000000003</v>
      </c>
      <c r="M15" s="133">
        <v>1.9666669999999999</v>
      </c>
      <c r="N15" s="134">
        <v>6.3523769999999997</v>
      </c>
      <c r="P15" s="133"/>
      <c r="Q15" s="133"/>
      <c r="R15" s="133"/>
      <c r="S15" s="133"/>
      <c r="T15" s="133"/>
      <c r="U15" s="133"/>
      <c r="W15" s="133"/>
      <c r="X15" s="133"/>
      <c r="Y15" s="133"/>
      <c r="Z15" s="133"/>
      <c r="AA15" s="133"/>
      <c r="AB15" s="133"/>
    </row>
    <row r="16" spans="1:28" s="141" customFormat="1" ht="27" customHeight="1" x14ac:dyDescent="0.3">
      <c r="A16" s="142" t="s">
        <v>176</v>
      </c>
      <c r="B16" s="132">
        <v>2.4870359999999998</v>
      </c>
      <c r="C16" s="133">
        <v>1.3523940000000001</v>
      </c>
      <c r="D16" s="133">
        <v>3.4610799999999999</v>
      </c>
      <c r="E16" s="133">
        <v>7.1814809999999998</v>
      </c>
      <c r="F16" s="133">
        <v>7.2</v>
      </c>
      <c r="G16" s="134">
        <v>1.3370960000000001</v>
      </c>
      <c r="H16" s="144" t="s">
        <v>176</v>
      </c>
      <c r="I16" s="132">
        <v>1.2480279999999999</v>
      </c>
      <c r="J16" s="133">
        <v>0.16349140000000001</v>
      </c>
      <c r="K16" s="133">
        <v>0.9</v>
      </c>
      <c r="L16" s="133">
        <v>4.9792529999999999</v>
      </c>
      <c r="M16" s="133">
        <v>1.5</v>
      </c>
      <c r="N16" s="134">
        <v>5.7052300000000002</v>
      </c>
      <c r="P16" s="133"/>
      <c r="Q16" s="133"/>
      <c r="R16" s="133"/>
      <c r="S16" s="133"/>
      <c r="T16" s="133"/>
      <c r="U16" s="133"/>
      <c r="W16" s="133"/>
      <c r="X16" s="133"/>
      <c r="Y16" s="133"/>
      <c r="Z16" s="133"/>
      <c r="AA16" s="133"/>
      <c r="AB16" s="133"/>
    </row>
    <row r="17" spans="1:28" s="141" customFormat="1" ht="27" customHeight="1" x14ac:dyDescent="0.3">
      <c r="A17" s="142" t="s">
        <v>178</v>
      </c>
      <c r="B17" s="132">
        <v>3.3149169999999999</v>
      </c>
      <c r="C17" s="133">
        <v>1.7634449999999999</v>
      </c>
      <c r="D17" s="133">
        <v>2.848166</v>
      </c>
      <c r="E17" s="133">
        <v>7.6082609999999997</v>
      </c>
      <c r="F17" s="133">
        <v>7</v>
      </c>
      <c r="G17" s="134">
        <v>2.2381950000000002</v>
      </c>
      <c r="H17" s="144" t="s">
        <v>178</v>
      </c>
      <c r="I17" s="132">
        <v>-6.2695929999999997E-2</v>
      </c>
      <c r="J17" s="133">
        <v>-0.31822600000000001</v>
      </c>
      <c r="K17" s="133">
        <v>0.1</v>
      </c>
      <c r="L17" s="133">
        <v>6.5826330000000004</v>
      </c>
      <c r="M17" s="133">
        <v>1.2</v>
      </c>
      <c r="N17" s="134">
        <v>4.1925460000000001</v>
      </c>
      <c r="P17" s="133"/>
      <c r="Q17" s="133"/>
      <c r="R17" s="133"/>
      <c r="S17" s="133"/>
      <c r="T17" s="133"/>
      <c r="U17" s="133"/>
      <c r="W17" s="133"/>
      <c r="X17" s="133"/>
      <c r="Y17" s="133"/>
      <c r="Z17" s="133"/>
      <c r="AA17" s="133"/>
      <c r="AB17" s="133"/>
    </row>
    <row r="18" spans="1:28" s="141" customFormat="1" ht="27" customHeight="1" x14ac:dyDescent="0.3">
      <c r="A18" s="142" t="s">
        <v>179</v>
      </c>
      <c r="B18" s="132">
        <v>2.9772090000000002</v>
      </c>
      <c r="C18" s="133">
        <v>1.9723059999999999</v>
      </c>
      <c r="D18" s="133">
        <v>2.3951950000000002</v>
      </c>
      <c r="E18" s="133">
        <v>7.5897379999999997</v>
      </c>
      <c r="F18" s="133">
        <v>7</v>
      </c>
      <c r="G18" s="134">
        <v>1.5875840000000001</v>
      </c>
      <c r="H18" s="144" t="s">
        <v>179</v>
      </c>
      <c r="I18" s="132">
        <v>-3.8272010000000002E-2</v>
      </c>
      <c r="J18" s="133">
        <v>0.18934989999999999</v>
      </c>
      <c r="K18" s="133">
        <v>0</v>
      </c>
      <c r="L18" s="133">
        <v>5.8743169999999996</v>
      </c>
      <c r="M18" s="133">
        <v>1.3666670000000001</v>
      </c>
      <c r="N18" s="134">
        <v>4.4901070000000001</v>
      </c>
      <c r="P18" s="133"/>
      <c r="Q18" s="133"/>
      <c r="R18" s="133"/>
      <c r="S18" s="133"/>
      <c r="T18" s="133"/>
      <c r="U18" s="133"/>
      <c r="W18" s="133"/>
      <c r="X18" s="133"/>
      <c r="Y18" s="133"/>
      <c r="Z18" s="133"/>
      <c r="AA18" s="133"/>
      <c r="AB18" s="133"/>
    </row>
    <row r="19" spans="1:28" s="141" customFormat="1" ht="27" customHeight="1" x14ac:dyDescent="0.3">
      <c r="A19" s="142" t="s">
        <v>180</v>
      </c>
      <c r="B19" s="132">
        <v>2.239274</v>
      </c>
      <c r="C19" s="133">
        <v>1.872088</v>
      </c>
      <c r="D19" s="133">
        <v>1.847199</v>
      </c>
      <c r="E19" s="133">
        <v>7.7408489999999999</v>
      </c>
      <c r="F19" s="133">
        <v>6.9</v>
      </c>
      <c r="G19" s="134">
        <v>1.1359900000000001</v>
      </c>
      <c r="H19" s="144" t="s">
        <v>180</v>
      </c>
      <c r="I19" s="132">
        <v>0.1095034</v>
      </c>
      <c r="J19" s="133">
        <v>9.0045020000000003E-2</v>
      </c>
      <c r="K19" s="133">
        <v>0</v>
      </c>
      <c r="L19" s="133">
        <v>4.6174140000000001</v>
      </c>
      <c r="M19" s="133">
        <v>1.733333</v>
      </c>
      <c r="N19" s="134">
        <v>4.5454549999999996</v>
      </c>
      <c r="O19" s="145"/>
      <c r="P19" s="133"/>
      <c r="Q19" s="133"/>
      <c r="R19" s="133"/>
      <c r="S19" s="133"/>
      <c r="T19" s="133"/>
      <c r="U19" s="133"/>
      <c r="W19" s="133"/>
      <c r="X19" s="133"/>
      <c r="Y19" s="133"/>
      <c r="Z19" s="133"/>
      <c r="AA19" s="133"/>
      <c r="AB19" s="133"/>
    </row>
    <row r="20" spans="1:28" s="141" customFormat="1" ht="27" customHeight="1" x14ac:dyDescent="0.3">
      <c r="A20" s="146" t="s">
        <v>181</v>
      </c>
      <c r="B20" s="132">
        <v>1.878085</v>
      </c>
      <c r="C20" s="133">
        <v>1.9379059999999999</v>
      </c>
      <c r="D20" s="133">
        <v>1.7032719999999999</v>
      </c>
      <c r="E20" s="133">
        <v>8.0186860000000006</v>
      </c>
      <c r="F20" s="133">
        <v>6.8</v>
      </c>
      <c r="G20" s="134">
        <v>0.25273299999999999</v>
      </c>
      <c r="H20" s="144" t="s">
        <v>181</v>
      </c>
      <c r="I20" s="132">
        <v>0.46626459999999997</v>
      </c>
      <c r="J20" s="133">
        <v>0.1665556</v>
      </c>
      <c r="K20" s="133">
        <v>0.1</v>
      </c>
      <c r="L20" s="133">
        <v>6.4558629999999999</v>
      </c>
      <c r="M20" s="133">
        <v>1.4666669999999999</v>
      </c>
      <c r="N20" s="134">
        <v>4.7976010000000002</v>
      </c>
      <c r="O20" s="145"/>
      <c r="P20" s="133"/>
      <c r="Q20" s="133"/>
      <c r="R20" s="133"/>
      <c r="S20" s="133"/>
      <c r="T20" s="133"/>
      <c r="U20" s="133"/>
      <c r="W20" s="133"/>
      <c r="X20" s="133"/>
      <c r="Y20" s="133"/>
      <c r="Z20" s="133"/>
      <c r="AA20" s="133"/>
      <c r="AB20" s="133"/>
    </row>
    <row r="21" spans="1:28" s="141" customFormat="1" ht="27" customHeight="1" x14ac:dyDescent="0.3">
      <c r="A21" s="142" t="s">
        <v>182</v>
      </c>
      <c r="B21" s="132">
        <v>1.573545</v>
      </c>
      <c r="C21" s="133">
        <v>1.6877519999999999</v>
      </c>
      <c r="D21" s="133">
        <v>1.605842</v>
      </c>
      <c r="E21" s="133">
        <v>8.6614920000000009</v>
      </c>
      <c r="F21" s="133">
        <v>6.7</v>
      </c>
      <c r="G21" s="134">
        <v>-0.599916</v>
      </c>
      <c r="H21" s="144" t="s">
        <v>182</v>
      </c>
      <c r="I21" s="132">
        <v>1.0802670000000001</v>
      </c>
      <c r="J21" s="133">
        <v>4.3685729999999999E-2</v>
      </c>
      <c r="K21" s="133">
        <v>0.3</v>
      </c>
      <c r="L21" s="133">
        <v>5.6504599999999998</v>
      </c>
      <c r="M21" s="133">
        <v>2.1333329999999999</v>
      </c>
      <c r="N21" s="134">
        <v>6.5573769999999998</v>
      </c>
      <c r="O21" s="145"/>
      <c r="P21" s="133"/>
      <c r="Q21" s="133"/>
      <c r="R21" s="133"/>
      <c r="S21" s="133"/>
      <c r="T21" s="133"/>
      <c r="U21" s="133"/>
      <c r="W21" s="133"/>
      <c r="X21" s="133"/>
      <c r="Y21" s="133"/>
      <c r="Z21" s="133"/>
      <c r="AA21" s="133"/>
      <c r="AB21" s="133"/>
    </row>
    <row r="22" spans="1:28" s="141" customFormat="1" ht="27" customHeight="1" x14ac:dyDescent="0.3">
      <c r="A22" s="142" t="s">
        <v>179</v>
      </c>
      <c r="B22" s="132">
        <v>1.2757879999999999</v>
      </c>
      <c r="C22" s="133">
        <v>1.6425730000000001</v>
      </c>
      <c r="D22" s="133">
        <v>1.7276370000000001</v>
      </c>
      <c r="E22" s="133">
        <v>7.8284279999999997</v>
      </c>
      <c r="F22" s="133">
        <v>6.7</v>
      </c>
      <c r="G22" s="134">
        <v>0.64106600000000002</v>
      </c>
      <c r="H22" s="144" t="s">
        <v>179</v>
      </c>
      <c r="I22" s="132">
        <v>1.0470630000000001</v>
      </c>
      <c r="J22" s="133">
        <v>-8.6206900000000003E-2</v>
      </c>
      <c r="K22" s="133">
        <v>0.4</v>
      </c>
      <c r="L22" s="133">
        <v>6.1935479999999998</v>
      </c>
      <c r="M22" s="133">
        <v>2.0666669999999998</v>
      </c>
      <c r="N22" s="134">
        <v>6.5185719999999998</v>
      </c>
      <c r="O22" s="145"/>
      <c r="P22" s="133"/>
      <c r="Q22" s="133"/>
      <c r="R22" s="133"/>
      <c r="S22" s="133"/>
      <c r="T22" s="133"/>
      <c r="U22" s="133"/>
      <c r="W22" s="133"/>
      <c r="X22" s="133"/>
      <c r="Y22" s="133"/>
      <c r="Z22" s="133"/>
      <c r="AA22" s="133"/>
      <c r="AB22" s="133"/>
    </row>
    <row r="23" spans="1:28" s="141" customFormat="1" ht="27" customHeight="1" x14ac:dyDescent="0.3">
      <c r="A23" s="142" t="s">
        <v>180</v>
      </c>
      <c r="B23" s="132">
        <v>1.6536109999999999</v>
      </c>
      <c r="C23" s="133">
        <v>1.7712060000000001</v>
      </c>
      <c r="D23" s="133">
        <v>1.9589669999999999</v>
      </c>
      <c r="E23" s="133">
        <v>7.3853080000000002</v>
      </c>
      <c r="F23" s="133">
        <v>6.7</v>
      </c>
      <c r="G23" s="134">
        <v>0.64333200000000001</v>
      </c>
      <c r="H23" s="144" t="s">
        <v>180</v>
      </c>
      <c r="I23" s="132">
        <v>1.117615</v>
      </c>
      <c r="J23" s="133">
        <v>0.26989200000000002</v>
      </c>
      <c r="K23" s="133">
        <v>0.7</v>
      </c>
      <c r="L23" s="133">
        <v>5.2963430000000002</v>
      </c>
      <c r="M23" s="133">
        <v>1.6666669999999999</v>
      </c>
      <c r="N23" s="134">
        <v>6.3959760000000001</v>
      </c>
      <c r="O23" s="145"/>
      <c r="P23" s="133"/>
      <c r="Q23" s="133"/>
      <c r="R23" s="133"/>
      <c r="S23" s="133"/>
      <c r="T23" s="133"/>
      <c r="U23" s="133"/>
      <c r="W23" s="133"/>
      <c r="X23" s="133"/>
      <c r="Y23" s="133"/>
      <c r="Z23" s="133"/>
      <c r="AA23" s="133"/>
      <c r="AB23" s="133"/>
    </row>
    <row r="24" spans="1:28" s="141" customFormat="1" ht="27" customHeight="1" x14ac:dyDescent="0.3">
      <c r="A24" s="142" t="s">
        <v>181</v>
      </c>
      <c r="B24" s="132">
        <v>1.9562539999999999</v>
      </c>
      <c r="C24" s="133">
        <v>1.842427</v>
      </c>
      <c r="D24" s="133">
        <v>1.929068</v>
      </c>
      <c r="E24" s="133">
        <v>7.0699820000000004</v>
      </c>
      <c r="F24" s="133">
        <v>6.8</v>
      </c>
      <c r="G24" s="134">
        <v>0.43649399999999999</v>
      </c>
      <c r="H24" s="144" t="s">
        <v>181</v>
      </c>
      <c r="I24" s="132">
        <v>1.800621</v>
      </c>
      <c r="J24" s="133">
        <v>0.73827739999999997</v>
      </c>
      <c r="K24" s="133">
        <v>1.2</v>
      </c>
      <c r="L24" s="133">
        <v>2.722772</v>
      </c>
      <c r="M24" s="133">
        <v>2.1666669999999999</v>
      </c>
      <c r="N24" s="134">
        <v>6.9027180000000001</v>
      </c>
      <c r="O24" s="145"/>
      <c r="P24" s="133"/>
      <c r="Q24" s="133"/>
      <c r="R24" s="133"/>
      <c r="S24" s="133"/>
      <c r="T24" s="133"/>
      <c r="U24" s="133"/>
      <c r="W24" s="133"/>
      <c r="X24" s="133"/>
      <c r="Y24" s="133"/>
      <c r="Z24" s="133"/>
      <c r="AA24" s="133"/>
      <c r="AB24" s="133"/>
    </row>
    <row r="25" spans="1:28" s="141" customFormat="1" ht="27" customHeight="1" thickBot="1" x14ac:dyDescent="0.35">
      <c r="A25" s="147" t="s">
        <v>183</v>
      </c>
      <c r="B25" s="138">
        <v>2.1046900000000002</v>
      </c>
      <c r="C25" s="138">
        <v>1.90124</v>
      </c>
      <c r="D25" s="138">
        <v>1.9879610000000001</v>
      </c>
      <c r="E25" s="138">
        <v>6.1975579999999999</v>
      </c>
      <c r="F25" s="138">
        <v>6.9</v>
      </c>
      <c r="G25" s="138">
        <v>0.644096</v>
      </c>
      <c r="H25" s="148" t="s">
        <v>183</v>
      </c>
      <c r="I25" s="137">
        <v>2.53932</v>
      </c>
      <c r="J25" s="138">
        <v>1.7601020000000001</v>
      </c>
      <c r="K25" s="138">
        <v>2.1</v>
      </c>
      <c r="L25" s="138">
        <v>2.363184</v>
      </c>
      <c r="M25" s="138">
        <v>1.4</v>
      </c>
      <c r="N25" s="139">
        <v>6.4685319999999997</v>
      </c>
      <c r="O25" s="145"/>
      <c r="P25" s="133"/>
      <c r="Q25" s="133"/>
      <c r="R25" s="133"/>
      <c r="S25" s="133"/>
      <c r="T25" s="133"/>
      <c r="U25" s="133"/>
      <c r="W25" s="133"/>
      <c r="X25" s="133"/>
      <c r="Y25" s="133"/>
      <c r="Z25" s="133"/>
      <c r="AA25" s="133"/>
      <c r="AB25" s="133"/>
    </row>
    <row r="26" spans="1:28" s="141" customFormat="1" ht="20.100000000000001" customHeight="1" x14ac:dyDescent="0.3">
      <c r="A26" s="111" t="s">
        <v>184</v>
      </c>
      <c r="H26" s="149"/>
      <c r="I26" s="133"/>
      <c r="J26" s="133"/>
      <c r="K26" s="133"/>
      <c r="L26" s="133"/>
      <c r="M26" s="133"/>
      <c r="N26" s="133"/>
      <c r="O26" s="145"/>
      <c r="P26" s="133"/>
      <c r="Q26" s="133"/>
    </row>
    <row r="27" spans="1:28" s="141" customFormat="1" ht="15" customHeight="1" x14ac:dyDescent="0.3">
      <c r="A27" s="111" t="s">
        <v>185</v>
      </c>
      <c r="H27" s="149"/>
      <c r="I27" s="133"/>
      <c r="J27" s="133"/>
      <c r="K27" s="133"/>
      <c r="L27" s="133"/>
      <c r="M27" s="133"/>
      <c r="N27" s="133"/>
      <c r="O27" s="145"/>
    </row>
    <row r="28" spans="1:28" s="141" customFormat="1" ht="15" customHeight="1" x14ac:dyDescent="0.3">
      <c r="A28" s="111" t="s">
        <v>186</v>
      </c>
      <c r="H28" s="149"/>
      <c r="I28" s="133"/>
      <c r="J28" s="133"/>
      <c r="K28" s="133"/>
      <c r="L28" s="133"/>
      <c r="M28" s="133"/>
      <c r="N28" s="133"/>
      <c r="O28" s="145"/>
    </row>
    <row r="29" spans="1:28" s="141" customFormat="1" ht="18.75" customHeight="1" x14ac:dyDescent="0.3">
      <c r="A29" s="111"/>
      <c r="H29" s="149"/>
      <c r="I29" s="133"/>
      <c r="J29" s="133"/>
      <c r="K29" s="133"/>
      <c r="L29" s="133"/>
      <c r="M29" s="133"/>
      <c r="N29" s="133"/>
      <c r="O29" s="145"/>
    </row>
    <row r="30" spans="1:28" s="141" customFormat="1" ht="15" customHeight="1" x14ac:dyDescent="0.3">
      <c r="A30" s="111"/>
      <c r="B30" s="150"/>
      <c r="C30" s="150"/>
      <c r="D30" s="150"/>
      <c r="E30" s="150"/>
      <c r="F30" s="150"/>
      <c r="G30" s="150"/>
      <c r="H30" s="150"/>
      <c r="I30" s="150"/>
      <c r="J30" s="150"/>
      <c r="K30" s="150"/>
      <c r="L30" s="150"/>
      <c r="M30" s="150"/>
      <c r="N30" s="150"/>
      <c r="O30" s="145"/>
    </row>
    <row r="31" spans="1:28" s="141" customFormat="1" ht="22.5" customHeight="1" x14ac:dyDescent="0.3">
      <c r="A31" s="111"/>
      <c r="B31" s="150"/>
      <c r="C31" s="150"/>
      <c r="D31" s="150"/>
      <c r="E31" s="150"/>
      <c r="F31" s="150"/>
      <c r="G31" s="150"/>
      <c r="H31" s="149"/>
      <c r="I31" s="150"/>
      <c r="J31" s="150"/>
      <c r="K31" s="150"/>
      <c r="L31" s="150"/>
      <c r="M31" s="150"/>
      <c r="N31" s="150"/>
      <c r="O31" s="145"/>
    </row>
    <row r="32" spans="1:28" x14ac:dyDescent="0.3">
      <c r="B32" s="150"/>
      <c r="C32" s="150"/>
      <c r="D32" s="150"/>
      <c r="E32" s="150"/>
      <c r="F32" s="150"/>
      <c r="G32" s="150"/>
      <c r="I32" s="150"/>
      <c r="J32" s="150"/>
      <c r="K32" s="150"/>
      <c r="L32" s="150"/>
      <c r="M32" s="150"/>
      <c r="N32" s="150"/>
      <c r="O32" s="135"/>
      <c r="P32" s="141"/>
      <c r="Q32" s="141"/>
      <c r="R32" s="141"/>
    </row>
    <row r="33" spans="2:18" x14ac:dyDescent="0.3">
      <c r="B33" s="150"/>
      <c r="C33" s="150"/>
      <c r="D33" s="150"/>
      <c r="E33" s="150"/>
      <c r="F33" s="150"/>
      <c r="G33" s="150"/>
      <c r="I33" s="150"/>
      <c r="J33" s="150"/>
      <c r="K33" s="150"/>
      <c r="L33" s="150"/>
      <c r="M33" s="150"/>
      <c r="N33" s="150"/>
      <c r="P33" s="141"/>
      <c r="Q33" s="141"/>
      <c r="R33" s="141"/>
    </row>
    <row r="34" spans="2:18" s="141" customFormat="1" x14ac:dyDescent="0.3">
      <c r="B34" s="150"/>
      <c r="C34" s="150"/>
      <c r="D34" s="150"/>
      <c r="E34" s="150"/>
      <c r="F34" s="150"/>
      <c r="G34" s="150"/>
      <c r="H34" s="149"/>
      <c r="I34" s="150"/>
      <c r="J34" s="150"/>
      <c r="K34" s="150"/>
      <c r="L34" s="150"/>
      <c r="M34" s="150"/>
      <c r="N34" s="150"/>
    </row>
    <row r="35" spans="2:18" s="141" customFormat="1" x14ac:dyDescent="0.3">
      <c r="B35" s="150"/>
      <c r="C35" s="150"/>
      <c r="D35" s="150"/>
      <c r="E35" s="150"/>
      <c r="F35" s="150"/>
      <c r="G35" s="150"/>
      <c r="H35" s="149"/>
      <c r="I35" s="150"/>
      <c r="J35" s="150"/>
      <c r="K35" s="150"/>
      <c r="L35" s="150"/>
      <c r="M35" s="150"/>
      <c r="N35" s="150"/>
    </row>
    <row r="36" spans="2:18" s="141" customFormat="1" x14ac:dyDescent="0.3">
      <c r="B36" s="150"/>
      <c r="C36" s="150"/>
      <c r="D36" s="150"/>
      <c r="E36" s="150"/>
      <c r="F36" s="150"/>
      <c r="G36" s="150"/>
      <c r="H36" s="149"/>
      <c r="I36" s="150"/>
      <c r="J36" s="150"/>
      <c r="K36" s="150"/>
      <c r="L36" s="150"/>
      <c r="M36" s="150"/>
      <c r="N36" s="150"/>
    </row>
    <row r="37" spans="2:18" s="141" customFormat="1" x14ac:dyDescent="0.3">
      <c r="B37" s="150"/>
      <c r="C37" s="150"/>
      <c r="D37" s="150"/>
      <c r="E37" s="150"/>
      <c r="F37" s="150"/>
      <c r="G37" s="150"/>
      <c r="H37" s="151"/>
      <c r="I37" s="150"/>
      <c r="J37" s="150"/>
      <c r="K37" s="150"/>
      <c r="L37" s="150"/>
      <c r="M37" s="150"/>
      <c r="N37" s="150"/>
    </row>
    <row r="38" spans="2:18" s="141" customFormat="1" x14ac:dyDescent="0.3">
      <c r="B38" s="150"/>
      <c r="C38" s="150"/>
      <c r="D38" s="150"/>
      <c r="E38" s="150"/>
      <c r="F38" s="150"/>
      <c r="G38" s="150"/>
      <c r="H38" s="151"/>
      <c r="I38" s="150"/>
      <c r="J38" s="150"/>
      <c r="K38" s="150"/>
      <c r="L38" s="150"/>
      <c r="M38" s="150"/>
      <c r="N38" s="150"/>
    </row>
    <row r="39" spans="2:18" s="141" customFormat="1" x14ac:dyDescent="0.3">
      <c r="B39" s="150"/>
      <c r="C39" s="150"/>
      <c r="D39" s="150"/>
      <c r="E39" s="150"/>
      <c r="F39" s="150"/>
      <c r="G39" s="150"/>
      <c r="H39" s="151"/>
      <c r="I39" s="150"/>
      <c r="J39" s="150"/>
      <c r="K39" s="150"/>
      <c r="L39" s="150"/>
      <c r="M39" s="150"/>
      <c r="N39" s="150"/>
    </row>
    <row r="40" spans="2:18" s="141" customFormat="1" x14ac:dyDescent="0.3">
      <c r="B40" s="150"/>
      <c r="C40" s="150"/>
      <c r="D40" s="150"/>
      <c r="E40" s="150"/>
      <c r="F40" s="150"/>
      <c r="G40" s="150"/>
      <c r="H40" s="151"/>
      <c r="I40" s="150"/>
      <c r="J40" s="150"/>
      <c r="K40" s="150"/>
      <c r="L40" s="150"/>
      <c r="M40" s="150"/>
      <c r="N40" s="150"/>
    </row>
    <row r="41" spans="2:18" s="141" customFormat="1" x14ac:dyDescent="0.3">
      <c r="B41" s="150"/>
      <c r="C41" s="150"/>
      <c r="D41" s="150"/>
      <c r="E41" s="150"/>
      <c r="F41" s="150"/>
      <c r="G41" s="150"/>
      <c r="H41" s="151"/>
      <c r="I41" s="150"/>
      <c r="J41" s="150"/>
      <c r="K41" s="150"/>
      <c r="L41" s="150"/>
      <c r="M41" s="150"/>
      <c r="N41" s="150"/>
    </row>
    <row r="42" spans="2:18" s="141" customFormat="1" x14ac:dyDescent="0.3">
      <c r="B42" s="150"/>
      <c r="C42" s="150"/>
      <c r="D42" s="150"/>
      <c r="E42" s="150"/>
      <c r="F42" s="150"/>
      <c r="G42" s="150"/>
      <c r="H42" s="151"/>
      <c r="I42" s="150"/>
      <c r="J42" s="150"/>
      <c r="K42" s="150"/>
      <c r="L42" s="150"/>
      <c r="M42" s="150"/>
      <c r="N42" s="150"/>
    </row>
    <row r="43" spans="2:18" s="141" customFormat="1" x14ac:dyDescent="0.3">
      <c r="B43" s="150"/>
      <c r="C43" s="150"/>
      <c r="D43" s="150"/>
      <c r="E43" s="150"/>
      <c r="F43" s="150"/>
      <c r="G43" s="150"/>
      <c r="H43" s="151"/>
      <c r="I43" s="150"/>
      <c r="J43" s="150"/>
      <c r="K43" s="150"/>
      <c r="L43" s="150"/>
      <c r="M43" s="150"/>
      <c r="N43" s="150"/>
    </row>
    <row r="44" spans="2:18" s="141" customFormat="1" x14ac:dyDescent="0.3">
      <c r="B44" s="150"/>
      <c r="C44" s="150"/>
      <c r="D44" s="150"/>
      <c r="E44" s="150"/>
      <c r="F44" s="150"/>
      <c r="G44" s="150"/>
      <c r="H44" s="151"/>
      <c r="I44" s="150"/>
      <c r="J44" s="150"/>
      <c r="K44" s="150"/>
      <c r="L44" s="150"/>
      <c r="M44" s="150"/>
      <c r="N44" s="150"/>
    </row>
    <row r="45" spans="2:18" s="141" customFormat="1" x14ac:dyDescent="0.3">
      <c r="B45" s="150"/>
      <c r="C45" s="150"/>
      <c r="D45" s="150"/>
      <c r="E45" s="150"/>
      <c r="F45" s="150"/>
      <c r="G45" s="150"/>
      <c r="H45" s="151"/>
      <c r="I45" s="150"/>
      <c r="J45" s="150"/>
      <c r="K45" s="150"/>
      <c r="L45" s="150"/>
      <c r="M45" s="150"/>
      <c r="N45" s="150"/>
    </row>
    <row r="46" spans="2:18" s="141" customFormat="1" x14ac:dyDescent="0.3">
      <c r="B46" s="150"/>
      <c r="C46" s="150"/>
      <c r="D46" s="150"/>
      <c r="E46" s="150"/>
      <c r="F46" s="150"/>
      <c r="G46" s="150"/>
      <c r="H46" s="151"/>
      <c r="I46" s="150"/>
      <c r="J46" s="150"/>
      <c r="K46" s="150"/>
      <c r="L46" s="150"/>
      <c r="M46" s="150"/>
      <c r="N46" s="150"/>
    </row>
    <row r="47" spans="2:18" s="141" customFormat="1" x14ac:dyDescent="0.3">
      <c r="B47" s="150"/>
      <c r="C47" s="150"/>
      <c r="D47" s="150"/>
      <c r="E47" s="150"/>
      <c r="F47" s="150"/>
      <c r="G47" s="150"/>
      <c r="H47" s="151"/>
    </row>
    <row r="48" spans="2:18" s="141" customFormat="1" x14ac:dyDescent="0.3">
      <c r="B48" s="150"/>
      <c r="C48" s="150"/>
      <c r="D48" s="150"/>
      <c r="E48" s="150"/>
      <c r="F48" s="150"/>
      <c r="G48" s="150"/>
      <c r="H48" s="151"/>
    </row>
    <row r="49" spans="2:8" s="141" customFormat="1" x14ac:dyDescent="0.3">
      <c r="B49" s="150"/>
      <c r="C49" s="150"/>
      <c r="D49" s="150"/>
      <c r="E49" s="150"/>
      <c r="F49" s="150"/>
      <c r="G49" s="150"/>
      <c r="H49" s="151"/>
    </row>
    <row r="50" spans="2:8" s="141" customFormat="1" x14ac:dyDescent="0.3">
      <c r="B50" s="150"/>
      <c r="C50" s="150"/>
      <c r="D50" s="150"/>
      <c r="E50" s="150"/>
      <c r="F50" s="150"/>
      <c r="G50" s="150"/>
      <c r="H50" s="151"/>
    </row>
    <row r="51" spans="2:8" s="141" customFormat="1" x14ac:dyDescent="0.3">
      <c r="B51" s="150"/>
      <c r="C51" s="150"/>
      <c r="D51" s="150"/>
      <c r="E51" s="150"/>
      <c r="F51" s="150"/>
      <c r="G51" s="150"/>
      <c r="H51" s="151"/>
    </row>
    <row r="52" spans="2:8" s="141" customFormat="1" x14ac:dyDescent="0.3">
      <c r="B52" s="150"/>
      <c r="C52" s="150"/>
      <c r="D52" s="150"/>
      <c r="E52" s="150"/>
      <c r="F52" s="150"/>
      <c r="G52" s="150"/>
      <c r="H52" s="151"/>
    </row>
    <row r="53" spans="2:8" s="141" customFormat="1" x14ac:dyDescent="0.3">
      <c r="B53" s="150"/>
      <c r="C53" s="150"/>
      <c r="D53" s="150"/>
      <c r="E53" s="150"/>
      <c r="F53" s="150"/>
      <c r="G53" s="150"/>
      <c r="H53" s="151"/>
    </row>
    <row r="54" spans="2:8" s="141" customFormat="1" x14ac:dyDescent="0.3">
      <c r="B54" s="150"/>
      <c r="C54" s="150"/>
      <c r="D54" s="150"/>
      <c r="E54" s="150"/>
      <c r="F54" s="150"/>
      <c r="G54" s="150"/>
      <c r="H54" s="151"/>
    </row>
    <row r="55" spans="2:8" s="141" customFormat="1" x14ac:dyDescent="0.3">
      <c r="B55" s="150"/>
      <c r="C55" s="150"/>
      <c r="D55" s="150"/>
      <c r="E55" s="150"/>
      <c r="F55" s="150"/>
      <c r="G55" s="150"/>
      <c r="H55" s="151"/>
    </row>
    <row r="56" spans="2:8" s="141" customFormat="1" x14ac:dyDescent="0.3">
      <c r="B56" s="150"/>
      <c r="C56" s="150"/>
      <c r="D56" s="150"/>
      <c r="E56" s="150"/>
      <c r="F56" s="150"/>
      <c r="G56" s="150"/>
      <c r="H56" s="151"/>
    </row>
    <row r="57" spans="2:8" s="141" customFormat="1" x14ac:dyDescent="0.3">
      <c r="H57" s="151"/>
    </row>
  </sheetData>
  <mergeCells count="3">
    <mergeCell ref="B2:G2"/>
    <mergeCell ref="H2:H3"/>
    <mergeCell ref="I2:N2"/>
  </mergeCells>
  <printOptions horizontalCentered="1"/>
  <pageMargins left="0" right="0" top="0.5" bottom="0" header="0.3" footer="0.3"/>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I40"/>
  <sheetViews>
    <sheetView zoomScaleNormal="100" zoomScaleSheetLayoutView="58" workbookViewId="0">
      <pane xSplit="1" ySplit="3" topLeftCell="B10" activePane="bottomRight" state="frozen"/>
      <selection pane="topRight" activeCell="B1" sqref="B1"/>
      <selection pane="bottomLeft" activeCell="A5" sqref="A5"/>
      <selection pane="bottomRight" activeCell="J38" sqref="J38"/>
    </sheetView>
  </sheetViews>
  <sheetFormatPr defaultRowHeight="15.75" x14ac:dyDescent="0.3"/>
  <cols>
    <col min="1" max="1" width="17.5703125" style="111" customWidth="1"/>
    <col min="2" max="8" width="12.140625" style="111" customWidth="1"/>
    <col min="9" max="16384" width="9.140625" style="111"/>
  </cols>
  <sheetData>
    <row r="1" spans="1:35" ht="21.75" customHeight="1" thickBot="1" x14ac:dyDescent="0.35">
      <c r="A1" s="152" t="s">
        <v>187</v>
      </c>
      <c r="B1" s="153"/>
      <c r="C1" s="153"/>
      <c r="D1" s="153"/>
    </row>
    <row r="2" spans="1:35" x14ac:dyDescent="0.3">
      <c r="A2" s="3407"/>
      <c r="B2" s="154" t="s">
        <v>165</v>
      </c>
      <c r="C2" s="155" t="s">
        <v>188</v>
      </c>
      <c r="D2" s="155" t="s">
        <v>189</v>
      </c>
      <c r="E2" s="155" t="s">
        <v>167</v>
      </c>
      <c r="F2" s="155" t="s">
        <v>168</v>
      </c>
      <c r="G2" s="155" t="s">
        <v>169</v>
      </c>
      <c r="H2" s="156" t="s">
        <v>170</v>
      </c>
    </row>
    <row r="3" spans="1:35" ht="16.5" thickBot="1" x14ac:dyDescent="0.35">
      <c r="A3" s="3408"/>
      <c r="B3" s="157" t="s">
        <v>190</v>
      </c>
      <c r="C3" s="158" t="s">
        <v>191</v>
      </c>
      <c r="D3" s="158" t="s">
        <v>192</v>
      </c>
      <c r="E3" s="158" t="s">
        <v>193</v>
      </c>
      <c r="F3" s="158" t="s">
        <v>194</v>
      </c>
      <c r="G3" s="158" t="s">
        <v>195</v>
      </c>
      <c r="H3" s="159" t="s">
        <v>196</v>
      </c>
    </row>
    <row r="4" spans="1:35" x14ac:dyDescent="0.3">
      <c r="A4" s="160" t="s">
        <v>197</v>
      </c>
      <c r="B4" s="161"/>
      <c r="C4" s="162"/>
      <c r="D4" s="162"/>
      <c r="E4" s="162"/>
      <c r="F4" s="162"/>
      <c r="G4" s="162"/>
      <c r="H4" s="163"/>
    </row>
    <row r="5" spans="1:35" x14ac:dyDescent="0.3">
      <c r="A5" s="164">
        <v>2013</v>
      </c>
      <c r="B5" s="165">
        <v>1642.7732954545461</v>
      </c>
      <c r="C5" s="166">
        <v>2794.4555681818219</v>
      </c>
      <c r="D5" s="166">
        <v>3952.0829924242412</v>
      </c>
      <c r="E5" s="166">
        <v>6473.0522348484856</v>
      </c>
      <c r="F5" s="166">
        <v>19717.715113636357</v>
      </c>
      <c r="G5" s="166">
        <v>2198.0934128787881</v>
      </c>
      <c r="H5" s="167">
        <v>7771.5595437098818</v>
      </c>
      <c r="J5" s="168"/>
      <c r="K5" s="168"/>
      <c r="L5" s="168"/>
      <c r="M5" s="168"/>
      <c r="N5" s="168"/>
      <c r="O5" s="168"/>
      <c r="P5" s="168"/>
    </row>
    <row r="6" spans="1:35" x14ac:dyDescent="0.3">
      <c r="A6" s="164">
        <v>2014</v>
      </c>
      <c r="B6" s="165">
        <v>1931.3278244274807</v>
      </c>
      <c r="C6" s="166">
        <v>3145.3233587786262</v>
      </c>
      <c r="D6" s="166">
        <v>4334.6640458015263</v>
      </c>
      <c r="E6" s="166">
        <v>6681.1297328244245</v>
      </c>
      <c r="F6" s="166">
        <v>24664.956717557259</v>
      </c>
      <c r="G6" s="166">
        <v>2232.7793938931281</v>
      </c>
      <c r="H6" s="167">
        <v>9647.1636484921291</v>
      </c>
      <c r="J6" s="168"/>
      <c r="K6" s="168"/>
      <c r="L6" s="168"/>
      <c r="M6" s="168"/>
      <c r="N6" s="168"/>
      <c r="O6" s="168"/>
      <c r="P6" s="168"/>
    </row>
    <row r="7" spans="1:35" x14ac:dyDescent="0.3">
      <c r="A7" s="164">
        <v>2015</v>
      </c>
      <c r="B7" s="165">
        <v>2061.1059541984732</v>
      </c>
      <c r="C7" s="166">
        <v>3444.9881297709926</v>
      </c>
      <c r="D7" s="166">
        <v>4829.5303435114492</v>
      </c>
      <c r="E7" s="166">
        <v>6592.7281297709915</v>
      </c>
      <c r="F7" s="166">
        <v>27353.418854961827</v>
      </c>
      <c r="G7" s="166">
        <v>3696.3399202290088</v>
      </c>
      <c r="H7" s="167">
        <v>12823.190292814535</v>
      </c>
      <c r="J7" s="168"/>
      <c r="K7" s="168"/>
      <c r="L7" s="168"/>
      <c r="M7" s="168"/>
      <c r="N7" s="168"/>
      <c r="O7" s="168"/>
      <c r="P7" s="168"/>
    </row>
    <row r="8" spans="1:35" ht="16.5" thickBot="1" x14ac:dyDescent="0.35">
      <c r="A8" s="169">
        <v>2016</v>
      </c>
      <c r="B8" s="170">
        <v>2093.9755555555553</v>
      </c>
      <c r="C8" s="171">
        <v>3005.5867049808435</v>
      </c>
      <c r="D8" s="171">
        <v>4420.4903065134085</v>
      </c>
      <c r="E8" s="171">
        <v>6474.9689655172369</v>
      </c>
      <c r="F8" s="171">
        <v>26375.448076923087</v>
      </c>
      <c r="G8" s="171">
        <v>3000.3328291187727</v>
      </c>
      <c r="H8" s="172">
        <v>15650.307522911879</v>
      </c>
      <c r="J8" s="168"/>
      <c r="K8" s="168"/>
      <c r="L8" s="168"/>
      <c r="M8" s="168"/>
      <c r="N8" s="168"/>
      <c r="O8" s="168"/>
      <c r="P8" s="168"/>
    </row>
    <row r="9" spans="1:35" ht="15.6" customHeight="1" x14ac:dyDescent="0.3">
      <c r="A9" s="173" t="s">
        <v>198</v>
      </c>
      <c r="B9" s="174">
        <v>1994.99</v>
      </c>
      <c r="C9" s="175">
        <v>3351.44</v>
      </c>
      <c r="D9" s="175">
        <v>4604.25</v>
      </c>
      <c r="E9" s="175">
        <v>6749.4</v>
      </c>
      <c r="F9" s="175">
        <v>29182.95</v>
      </c>
      <c r="G9" s="175">
        <v>3210.3625000000002</v>
      </c>
      <c r="H9" s="176">
        <v>12074.677459631424</v>
      </c>
      <c r="J9" s="168"/>
      <c r="K9" s="168"/>
      <c r="L9" s="168"/>
      <c r="M9" s="168"/>
      <c r="N9" s="168"/>
      <c r="O9" s="168"/>
      <c r="P9" s="168"/>
      <c r="R9" s="177"/>
      <c r="S9" s="177"/>
      <c r="T9" s="177"/>
      <c r="U9" s="177"/>
      <c r="V9" s="177"/>
      <c r="W9" s="177"/>
      <c r="X9" s="177"/>
      <c r="Y9" s="177"/>
      <c r="Z9" s="177"/>
      <c r="AA9" s="177"/>
      <c r="AB9" s="177"/>
      <c r="AC9" s="177"/>
      <c r="AD9" s="177"/>
      <c r="AE9" s="177"/>
      <c r="AF9" s="177"/>
      <c r="AG9" s="177"/>
      <c r="AH9" s="177"/>
      <c r="AI9" s="177"/>
    </row>
    <row r="10" spans="1:35" ht="15.6" customHeight="1" x14ac:dyDescent="0.3">
      <c r="A10" s="173" t="s">
        <v>199</v>
      </c>
      <c r="B10" s="174">
        <v>2104.5</v>
      </c>
      <c r="C10" s="175">
        <v>3599</v>
      </c>
      <c r="D10" s="175">
        <v>4951.4799999999996</v>
      </c>
      <c r="E10" s="175">
        <v>6946.66</v>
      </c>
      <c r="F10" s="175">
        <v>29361.5</v>
      </c>
      <c r="G10" s="175">
        <v>3310.3031000000001</v>
      </c>
      <c r="H10" s="176">
        <v>11998.667799363961</v>
      </c>
      <c r="J10" s="168"/>
      <c r="K10" s="168"/>
      <c r="L10" s="168"/>
      <c r="M10" s="168"/>
      <c r="N10" s="168"/>
      <c r="O10" s="168"/>
      <c r="P10" s="168"/>
      <c r="R10" s="177"/>
      <c r="S10" s="177"/>
      <c r="T10" s="177"/>
      <c r="U10" s="177"/>
      <c r="V10" s="177"/>
      <c r="W10" s="177"/>
      <c r="X10" s="177"/>
    </row>
    <row r="11" spans="1:35" ht="15.6" customHeight="1" x14ac:dyDescent="0.3">
      <c r="A11" s="173" t="s">
        <v>200</v>
      </c>
      <c r="B11" s="174">
        <v>2067.89</v>
      </c>
      <c r="C11" s="175">
        <v>3697.38</v>
      </c>
      <c r="D11" s="175">
        <v>5033.6400000000003</v>
      </c>
      <c r="E11" s="175">
        <v>6773.04</v>
      </c>
      <c r="F11" s="175">
        <v>27957.49</v>
      </c>
      <c r="G11" s="175">
        <v>3747.8987999999999</v>
      </c>
      <c r="H11" s="176">
        <v>12155.622812124047</v>
      </c>
      <c r="J11" s="168"/>
      <c r="K11" s="168"/>
      <c r="L11" s="168"/>
      <c r="M11" s="168"/>
      <c r="N11" s="168"/>
      <c r="O11" s="168"/>
      <c r="P11" s="168"/>
      <c r="R11" s="177"/>
      <c r="S11" s="177"/>
      <c r="T11" s="177"/>
      <c r="U11" s="177"/>
      <c r="V11" s="177"/>
      <c r="W11" s="177"/>
      <c r="X11" s="177"/>
    </row>
    <row r="12" spans="1:35" ht="15.6" customHeight="1" x14ac:dyDescent="0.3">
      <c r="A12" s="173" t="s">
        <v>201</v>
      </c>
      <c r="B12" s="174">
        <v>2085.5100000000002</v>
      </c>
      <c r="C12" s="175">
        <v>3615.59</v>
      </c>
      <c r="D12" s="175">
        <v>5046.49</v>
      </c>
      <c r="E12" s="175">
        <v>6960.63</v>
      </c>
      <c r="F12" s="175">
        <v>27011.31</v>
      </c>
      <c r="G12" s="175">
        <v>4441.6552000000001</v>
      </c>
      <c r="H12" s="176">
        <v>13136.838426485856</v>
      </c>
      <c r="J12" s="168"/>
      <c r="K12" s="168"/>
      <c r="L12" s="168"/>
      <c r="M12" s="168"/>
      <c r="N12" s="168"/>
      <c r="O12" s="168"/>
      <c r="P12" s="168"/>
      <c r="R12" s="177"/>
      <c r="S12" s="177"/>
      <c r="T12" s="177"/>
      <c r="U12" s="177"/>
      <c r="V12" s="177"/>
      <c r="W12" s="177"/>
      <c r="X12" s="177"/>
    </row>
    <row r="13" spans="1:35" ht="15.6" customHeight="1" x14ac:dyDescent="0.3">
      <c r="A13" s="173" t="s">
        <v>202</v>
      </c>
      <c r="B13" s="174">
        <v>2107.39</v>
      </c>
      <c r="C13" s="175">
        <v>3570.78</v>
      </c>
      <c r="D13" s="175">
        <v>5007.8900000000003</v>
      </c>
      <c r="E13" s="175">
        <v>6984.43</v>
      </c>
      <c r="F13" s="175">
        <v>27828.44</v>
      </c>
      <c r="G13" s="175">
        <v>4611.7442000000001</v>
      </c>
      <c r="H13" s="176">
        <v>13079.584396673999</v>
      </c>
      <c r="J13" s="168"/>
      <c r="K13" s="168"/>
      <c r="L13" s="168"/>
      <c r="M13" s="168"/>
      <c r="N13" s="168"/>
      <c r="O13" s="168"/>
      <c r="P13" s="168"/>
      <c r="R13" s="177"/>
      <c r="S13" s="177"/>
      <c r="T13" s="177"/>
      <c r="U13" s="177"/>
      <c r="V13" s="177"/>
      <c r="W13" s="177"/>
      <c r="X13" s="177"/>
    </row>
    <row r="14" spans="1:35" ht="15.6" customHeight="1" x14ac:dyDescent="0.3">
      <c r="A14" s="173" t="s">
        <v>203</v>
      </c>
      <c r="B14" s="165">
        <v>2063.11</v>
      </c>
      <c r="C14" s="166">
        <v>3424.3</v>
      </c>
      <c r="D14" s="175">
        <v>4790.2</v>
      </c>
      <c r="E14" s="166">
        <v>6520.98</v>
      </c>
      <c r="F14" s="166">
        <v>27780.83</v>
      </c>
      <c r="G14" s="166">
        <v>4277.2218999999996</v>
      </c>
      <c r="H14" s="167">
        <v>12760.701671999999</v>
      </c>
      <c r="J14" s="168"/>
      <c r="K14" s="168"/>
      <c r="L14" s="168"/>
      <c r="M14" s="168"/>
      <c r="N14" s="168"/>
      <c r="O14" s="168"/>
      <c r="P14" s="168"/>
      <c r="R14" s="177"/>
      <c r="S14" s="177"/>
      <c r="T14" s="177"/>
      <c r="U14" s="177"/>
      <c r="V14" s="177"/>
      <c r="W14" s="177"/>
      <c r="X14" s="177"/>
    </row>
    <row r="15" spans="1:35" ht="15.6" customHeight="1" x14ac:dyDescent="0.3">
      <c r="A15" s="173" t="s">
        <v>204</v>
      </c>
      <c r="B15" s="174">
        <v>2103.84</v>
      </c>
      <c r="C15" s="175">
        <v>3600.69</v>
      </c>
      <c r="D15" s="175">
        <v>5082.6099999999997</v>
      </c>
      <c r="E15" s="175">
        <v>6696.28</v>
      </c>
      <c r="F15" s="175">
        <v>28114.560000000001</v>
      </c>
      <c r="G15" s="175">
        <v>3663.7256000000002</v>
      </c>
      <c r="H15" s="176">
        <v>14638.70672</v>
      </c>
      <c r="J15" s="168"/>
      <c r="K15" s="168"/>
      <c r="L15" s="168"/>
      <c r="M15" s="168"/>
      <c r="N15" s="168"/>
      <c r="O15" s="168"/>
      <c r="P15" s="168"/>
      <c r="R15" s="177"/>
      <c r="S15" s="177"/>
      <c r="T15" s="177"/>
      <c r="U15" s="177"/>
      <c r="V15" s="177"/>
      <c r="W15" s="177"/>
      <c r="X15" s="177"/>
    </row>
    <row r="16" spans="1:35" ht="15.6" customHeight="1" x14ac:dyDescent="0.3">
      <c r="A16" s="173" t="s">
        <v>205</v>
      </c>
      <c r="B16" s="174">
        <v>1972.18</v>
      </c>
      <c r="C16" s="175">
        <v>3269.63</v>
      </c>
      <c r="D16" s="175">
        <v>4652.95</v>
      </c>
      <c r="E16" s="175">
        <v>6247.94</v>
      </c>
      <c r="F16" s="175">
        <v>26283.09</v>
      </c>
      <c r="G16" s="175">
        <v>3205.9854999999998</v>
      </c>
      <c r="H16" s="176">
        <v>13670.406919999999</v>
      </c>
      <c r="J16" s="168"/>
      <c r="K16" s="168"/>
      <c r="L16" s="168"/>
      <c r="M16" s="168"/>
      <c r="N16" s="168"/>
      <c r="O16" s="168"/>
      <c r="P16" s="168"/>
      <c r="R16" s="177"/>
      <c r="S16" s="177"/>
      <c r="T16" s="177"/>
      <c r="U16" s="177"/>
      <c r="V16" s="177"/>
      <c r="W16" s="177"/>
      <c r="X16" s="177"/>
    </row>
    <row r="17" spans="1:24" ht="15.6" customHeight="1" x14ac:dyDescent="0.3">
      <c r="A17" s="173" t="s">
        <v>206</v>
      </c>
      <c r="B17" s="174">
        <v>1920.03</v>
      </c>
      <c r="C17" s="175">
        <v>3100.67</v>
      </c>
      <c r="D17" s="175">
        <v>4455.29</v>
      </c>
      <c r="E17" s="175">
        <v>6061.61</v>
      </c>
      <c r="F17" s="175">
        <v>26154.83</v>
      </c>
      <c r="G17" s="175">
        <v>3052.7813999999998</v>
      </c>
      <c r="H17" s="176">
        <v>12811.351200000001</v>
      </c>
      <c r="J17" s="168"/>
      <c r="K17" s="168"/>
      <c r="L17" s="168"/>
      <c r="M17" s="168"/>
      <c r="N17" s="168"/>
      <c r="O17" s="168"/>
      <c r="P17" s="168"/>
      <c r="R17" s="177"/>
      <c r="S17" s="177"/>
      <c r="T17" s="177"/>
      <c r="U17" s="177"/>
      <c r="V17" s="177"/>
      <c r="W17" s="177"/>
      <c r="X17" s="177"/>
    </row>
    <row r="18" spans="1:24" ht="15.6" customHeight="1" x14ac:dyDescent="0.3">
      <c r="A18" s="173" t="s">
        <v>207</v>
      </c>
      <c r="B18" s="174">
        <v>2079.36</v>
      </c>
      <c r="C18" s="175">
        <v>3418.23</v>
      </c>
      <c r="D18" s="175">
        <v>4897.66</v>
      </c>
      <c r="E18" s="175">
        <v>6361.09</v>
      </c>
      <c r="F18" s="175">
        <v>26656.83</v>
      </c>
      <c r="G18" s="175">
        <v>3382.5612000000001</v>
      </c>
      <c r="H18" s="176">
        <v>13258.2588</v>
      </c>
      <c r="J18" s="168"/>
      <c r="K18" s="168"/>
      <c r="L18" s="168"/>
      <c r="M18" s="168"/>
      <c r="N18" s="168"/>
      <c r="O18" s="168"/>
      <c r="P18" s="168"/>
      <c r="R18" s="177"/>
      <c r="S18" s="177"/>
      <c r="T18" s="177"/>
      <c r="U18" s="177"/>
      <c r="V18" s="177"/>
      <c r="W18" s="177"/>
      <c r="X18" s="177"/>
    </row>
    <row r="19" spans="1:24" ht="15.6" customHeight="1" x14ac:dyDescent="0.3">
      <c r="A19" s="173" t="s">
        <v>208</v>
      </c>
      <c r="B19" s="174">
        <v>2080.41</v>
      </c>
      <c r="C19" s="175">
        <v>3506.45</v>
      </c>
      <c r="D19" s="175">
        <v>4957.6000000000004</v>
      </c>
      <c r="E19" s="175">
        <v>6356.09</v>
      </c>
      <c r="F19" s="175">
        <v>26145.67</v>
      </c>
      <c r="G19" s="175">
        <v>3445.4047999999998</v>
      </c>
      <c r="H19" s="176">
        <v>12943.437223999999</v>
      </c>
      <c r="J19" s="168"/>
      <c r="K19" s="168"/>
      <c r="L19" s="168"/>
      <c r="M19" s="168"/>
      <c r="N19" s="168"/>
      <c r="O19" s="168"/>
      <c r="P19" s="168"/>
      <c r="R19" s="177"/>
      <c r="S19" s="177"/>
      <c r="T19" s="177"/>
      <c r="U19" s="177"/>
      <c r="V19" s="177"/>
      <c r="W19" s="177"/>
      <c r="X19" s="177"/>
    </row>
    <row r="20" spans="1:24" ht="15.6" customHeight="1" x14ac:dyDescent="0.3">
      <c r="A20" s="173" t="s">
        <v>209</v>
      </c>
      <c r="B20" s="165">
        <v>2043.94</v>
      </c>
      <c r="C20" s="166">
        <v>3267.52</v>
      </c>
      <c r="D20" s="166">
        <v>4637.0600000000004</v>
      </c>
      <c r="E20" s="166">
        <v>6242.32</v>
      </c>
      <c r="F20" s="166">
        <v>26117.54</v>
      </c>
      <c r="G20" s="166">
        <v>3539.1819</v>
      </c>
      <c r="H20" s="167">
        <v>12712.038399999999</v>
      </c>
      <c r="J20" s="168"/>
      <c r="K20" s="168"/>
      <c r="L20" s="168"/>
      <c r="M20" s="168"/>
      <c r="N20" s="168"/>
      <c r="O20" s="168"/>
      <c r="P20" s="168"/>
      <c r="R20" s="177"/>
      <c r="S20" s="177"/>
      <c r="T20" s="177"/>
      <c r="U20" s="177"/>
      <c r="V20" s="177"/>
      <c r="W20" s="177"/>
      <c r="X20" s="177"/>
    </row>
    <row r="21" spans="1:24" ht="15.6" customHeight="1" x14ac:dyDescent="0.3">
      <c r="A21" s="173" t="s">
        <v>210</v>
      </c>
      <c r="B21" s="165">
        <v>1940.24</v>
      </c>
      <c r="C21" s="166">
        <v>3045.09</v>
      </c>
      <c r="D21" s="166">
        <v>4417.0200000000004</v>
      </c>
      <c r="E21" s="166">
        <v>6083.79</v>
      </c>
      <c r="F21" s="166">
        <v>24870.69</v>
      </c>
      <c r="G21" s="166">
        <v>2737.5996</v>
      </c>
      <c r="H21" s="167">
        <v>12770.632952</v>
      </c>
      <c r="J21" s="168"/>
      <c r="K21" s="168"/>
      <c r="L21" s="168"/>
      <c r="M21" s="168"/>
      <c r="N21" s="168"/>
      <c r="O21" s="168"/>
      <c r="P21" s="168"/>
      <c r="R21" s="177"/>
      <c r="S21" s="177"/>
      <c r="T21" s="177"/>
      <c r="U21" s="177"/>
      <c r="V21" s="177"/>
      <c r="W21" s="177"/>
      <c r="X21" s="177"/>
    </row>
    <row r="22" spans="1:24" ht="15.6" customHeight="1" x14ac:dyDescent="0.3">
      <c r="A22" s="173" t="s">
        <v>199</v>
      </c>
      <c r="B22" s="165">
        <v>1932.23</v>
      </c>
      <c r="C22" s="166">
        <v>2945.75</v>
      </c>
      <c r="D22" s="166">
        <v>4353.55</v>
      </c>
      <c r="E22" s="166">
        <v>6097.09</v>
      </c>
      <c r="F22" s="166">
        <v>23002</v>
      </c>
      <c r="G22" s="166">
        <v>2687.9787999999999</v>
      </c>
      <c r="H22" s="167">
        <v>14057.726839999999</v>
      </c>
      <c r="J22" s="168"/>
      <c r="K22" s="168"/>
      <c r="L22" s="168"/>
      <c r="M22" s="168"/>
      <c r="N22" s="168"/>
      <c r="O22" s="168"/>
      <c r="P22" s="168"/>
      <c r="R22" s="177"/>
      <c r="S22" s="177"/>
      <c r="T22" s="177"/>
      <c r="U22" s="177"/>
      <c r="V22" s="177"/>
      <c r="W22" s="177"/>
      <c r="X22" s="177"/>
    </row>
    <row r="23" spans="1:24" ht="15.6" customHeight="1" x14ac:dyDescent="0.3">
      <c r="A23" s="173" t="s">
        <v>200</v>
      </c>
      <c r="B23" s="165">
        <v>2059.7399999999998</v>
      </c>
      <c r="C23" s="166">
        <v>3004.93</v>
      </c>
      <c r="D23" s="166">
        <v>4385.0600000000004</v>
      </c>
      <c r="E23" s="166">
        <v>6174.9</v>
      </c>
      <c r="F23" s="166">
        <v>25341.86</v>
      </c>
      <c r="G23" s="166">
        <v>3003.9151999999999</v>
      </c>
      <c r="H23" s="167">
        <v>14900</v>
      </c>
      <c r="J23" s="168"/>
      <c r="K23" s="168"/>
      <c r="L23" s="168"/>
      <c r="M23" s="168"/>
      <c r="N23" s="168"/>
      <c r="O23" s="168"/>
      <c r="P23" s="168"/>
      <c r="R23" s="177"/>
      <c r="S23" s="177"/>
      <c r="T23" s="177"/>
      <c r="U23" s="177"/>
      <c r="V23" s="177"/>
      <c r="W23" s="177"/>
      <c r="X23" s="177"/>
    </row>
    <row r="24" spans="1:24" ht="15.6" customHeight="1" x14ac:dyDescent="0.3">
      <c r="A24" s="173" t="s">
        <v>201</v>
      </c>
      <c r="B24" s="165">
        <v>2065.3000000000002</v>
      </c>
      <c r="C24" s="166">
        <v>3028.21</v>
      </c>
      <c r="D24" s="166">
        <v>4428.96</v>
      </c>
      <c r="E24" s="166">
        <v>6241.89</v>
      </c>
      <c r="F24" s="166">
        <v>25606.62</v>
      </c>
      <c r="G24" s="166">
        <v>2938.3235</v>
      </c>
      <c r="H24" s="167">
        <v>16501</v>
      </c>
      <c r="J24" s="168"/>
      <c r="K24" s="168"/>
      <c r="L24" s="168"/>
      <c r="M24" s="168"/>
      <c r="N24" s="168"/>
      <c r="O24" s="168"/>
      <c r="P24" s="168"/>
      <c r="R24" s="177"/>
      <c r="S24" s="177"/>
      <c r="T24" s="177"/>
      <c r="U24" s="177"/>
      <c r="V24" s="177"/>
      <c r="W24" s="177"/>
      <c r="X24" s="177"/>
    </row>
    <row r="25" spans="1:24" ht="15.6" customHeight="1" x14ac:dyDescent="0.3">
      <c r="A25" s="173" t="s">
        <v>202</v>
      </c>
      <c r="B25" s="165">
        <v>2096.96</v>
      </c>
      <c r="C25" s="166">
        <v>3063.48</v>
      </c>
      <c r="D25" s="166">
        <v>4505.62</v>
      </c>
      <c r="E25" s="166">
        <v>6230.79</v>
      </c>
      <c r="F25" s="166">
        <v>26667.96</v>
      </c>
      <c r="G25" s="166">
        <v>2916.616</v>
      </c>
      <c r="H25" s="167">
        <v>16900</v>
      </c>
      <c r="J25" s="168"/>
      <c r="K25" s="168"/>
      <c r="L25" s="168"/>
      <c r="M25" s="168"/>
      <c r="N25" s="168"/>
      <c r="O25" s="168"/>
      <c r="P25" s="168"/>
      <c r="R25" s="177"/>
      <c r="S25" s="177"/>
      <c r="T25" s="177"/>
      <c r="U25" s="177"/>
      <c r="V25" s="177"/>
      <c r="W25" s="177"/>
      <c r="X25" s="177"/>
    </row>
    <row r="26" spans="1:24" ht="15.6" customHeight="1" x14ac:dyDescent="0.3">
      <c r="A26" s="173" t="s">
        <v>203</v>
      </c>
      <c r="B26" s="165">
        <v>2098.86</v>
      </c>
      <c r="C26" s="166">
        <v>2864.74</v>
      </c>
      <c r="D26" s="166">
        <v>4237.4799999999996</v>
      </c>
      <c r="E26" s="166">
        <v>6504.33</v>
      </c>
      <c r="F26" s="166">
        <v>26999.72</v>
      </c>
      <c r="G26" s="166">
        <v>2929.6057000000001</v>
      </c>
      <c r="H26" s="167">
        <v>18502</v>
      </c>
      <c r="J26" s="168"/>
      <c r="K26" s="168"/>
      <c r="L26" s="168"/>
      <c r="M26" s="168"/>
      <c r="N26" s="168"/>
      <c r="O26" s="168"/>
      <c r="P26" s="168"/>
      <c r="R26" s="177"/>
      <c r="S26" s="177"/>
      <c r="T26" s="177"/>
      <c r="U26" s="177"/>
      <c r="V26" s="177"/>
      <c r="W26" s="177"/>
      <c r="X26" s="177"/>
    </row>
    <row r="27" spans="1:24" ht="15.6" customHeight="1" x14ac:dyDescent="0.3">
      <c r="A27" s="173" t="s">
        <v>204</v>
      </c>
      <c r="B27" s="165">
        <v>2173.6</v>
      </c>
      <c r="C27" s="166">
        <v>2990.76</v>
      </c>
      <c r="D27" s="166">
        <v>4439.8100000000004</v>
      </c>
      <c r="E27" s="166">
        <v>6724.43</v>
      </c>
      <c r="F27" s="166">
        <v>28051.86</v>
      </c>
      <c r="G27" s="166">
        <v>2979.3388</v>
      </c>
      <c r="H27" s="167">
        <v>16991</v>
      </c>
      <c r="J27" s="168"/>
      <c r="K27" s="168"/>
      <c r="L27" s="168"/>
      <c r="M27" s="168"/>
      <c r="N27" s="168"/>
      <c r="O27" s="168"/>
      <c r="P27" s="168"/>
      <c r="R27" s="177"/>
      <c r="S27" s="177"/>
      <c r="T27" s="177"/>
      <c r="U27" s="177"/>
      <c r="V27" s="177"/>
      <c r="W27" s="177"/>
      <c r="X27" s="177"/>
    </row>
    <row r="28" spans="1:24" ht="15.6" customHeight="1" x14ac:dyDescent="0.3">
      <c r="A28" s="173" t="s">
        <v>205</v>
      </c>
      <c r="B28" s="165">
        <v>2170.9499999999998</v>
      </c>
      <c r="C28" s="166">
        <v>3023.13</v>
      </c>
      <c r="D28" s="166">
        <v>4438.22</v>
      </c>
      <c r="E28" s="166">
        <v>6781.51</v>
      </c>
      <c r="F28" s="166">
        <v>28452.17</v>
      </c>
      <c r="G28" s="166">
        <v>3085.491</v>
      </c>
      <c r="H28" s="167">
        <v>15600</v>
      </c>
      <c r="J28" s="168"/>
      <c r="K28" s="168"/>
      <c r="L28" s="168"/>
      <c r="M28" s="168"/>
      <c r="N28" s="168"/>
      <c r="O28" s="168"/>
      <c r="P28" s="168"/>
      <c r="R28" s="177"/>
      <c r="S28" s="177"/>
      <c r="T28" s="177"/>
      <c r="U28" s="177"/>
      <c r="V28" s="177"/>
      <c r="W28" s="177"/>
      <c r="X28" s="177"/>
    </row>
    <row r="29" spans="1:24" ht="15.6" customHeight="1" x14ac:dyDescent="0.3">
      <c r="A29" s="173" t="s">
        <v>206</v>
      </c>
      <c r="B29" s="165">
        <v>2168.27</v>
      </c>
      <c r="C29" s="166">
        <v>3002.24</v>
      </c>
      <c r="D29" s="166">
        <v>4448.26</v>
      </c>
      <c r="E29" s="166">
        <v>6899.33</v>
      </c>
      <c r="F29" s="166">
        <v>27865.96</v>
      </c>
      <c r="G29" s="166">
        <v>3004.703</v>
      </c>
      <c r="H29" s="167">
        <v>16000</v>
      </c>
      <c r="J29" s="168"/>
      <c r="K29" s="168"/>
      <c r="L29" s="168"/>
      <c r="M29" s="168"/>
      <c r="N29" s="168"/>
      <c r="O29" s="168"/>
      <c r="P29" s="168"/>
      <c r="R29" s="177"/>
      <c r="S29" s="177"/>
      <c r="T29" s="177"/>
      <c r="U29" s="177"/>
      <c r="V29" s="177"/>
      <c r="W29" s="177"/>
      <c r="X29" s="177"/>
    </row>
    <row r="30" spans="1:24" ht="15.6" customHeight="1" x14ac:dyDescent="0.3">
      <c r="A30" s="173" t="s">
        <v>207</v>
      </c>
      <c r="B30" s="165">
        <v>2126.15</v>
      </c>
      <c r="C30" s="166">
        <v>3055.25</v>
      </c>
      <c r="D30" s="166">
        <v>4509.26</v>
      </c>
      <c r="E30" s="166">
        <v>6954.22</v>
      </c>
      <c r="F30" s="166">
        <v>27941.51</v>
      </c>
      <c r="G30" s="166">
        <v>3100.4920000000002</v>
      </c>
      <c r="H30" s="167">
        <v>15727</v>
      </c>
      <c r="J30" s="168"/>
      <c r="K30" s="168"/>
      <c r="L30" s="168"/>
      <c r="M30" s="168"/>
      <c r="N30" s="168"/>
      <c r="O30" s="168"/>
      <c r="P30" s="168"/>
      <c r="R30" s="177"/>
      <c r="S30" s="177"/>
      <c r="T30" s="177"/>
      <c r="U30" s="177"/>
      <c r="V30" s="177"/>
      <c r="W30" s="177"/>
      <c r="X30" s="177"/>
    </row>
    <row r="31" spans="1:24" ht="15.6" customHeight="1" x14ac:dyDescent="0.3">
      <c r="A31" s="173" t="s">
        <v>208</v>
      </c>
      <c r="B31" s="165">
        <v>2198.81</v>
      </c>
      <c r="C31" s="166">
        <v>3051.61</v>
      </c>
      <c r="D31" s="166">
        <v>4578.34</v>
      </c>
      <c r="E31" s="166">
        <v>6783.79</v>
      </c>
      <c r="F31" s="166">
        <v>26652.81</v>
      </c>
      <c r="G31" s="166">
        <v>3250.0344</v>
      </c>
      <c r="H31" s="167">
        <v>15815</v>
      </c>
      <c r="J31" s="168"/>
      <c r="K31" s="168"/>
      <c r="L31" s="168"/>
      <c r="M31" s="168"/>
      <c r="N31" s="168"/>
      <c r="O31" s="168"/>
      <c r="P31" s="168"/>
      <c r="R31" s="177"/>
      <c r="S31" s="177"/>
      <c r="T31" s="177"/>
      <c r="U31" s="177"/>
      <c r="V31" s="177"/>
      <c r="W31" s="177"/>
      <c r="X31" s="177"/>
    </row>
    <row r="32" spans="1:24" ht="15.6" customHeight="1" x14ac:dyDescent="0.3">
      <c r="A32" s="173" t="s">
        <v>209</v>
      </c>
      <c r="B32" s="178">
        <v>2238.83</v>
      </c>
      <c r="C32" s="179">
        <v>3290.52</v>
      </c>
      <c r="D32" s="179">
        <v>4862.3100000000004</v>
      </c>
      <c r="E32" s="179">
        <v>7142.83</v>
      </c>
      <c r="F32" s="179">
        <v>26626.46</v>
      </c>
      <c r="G32" s="179">
        <v>3103.6372999999999</v>
      </c>
      <c r="H32" s="180">
        <v>16427</v>
      </c>
      <c r="J32" s="168"/>
      <c r="K32" s="168"/>
      <c r="L32" s="168"/>
      <c r="M32" s="168"/>
      <c r="N32" s="168"/>
      <c r="O32" s="168"/>
      <c r="P32" s="168"/>
      <c r="R32" s="177"/>
      <c r="S32" s="177"/>
      <c r="T32" s="177"/>
      <c r="U32" s="177"/>
      <c r="V32" s="177"/>
      <c r="W32" s="177"/>
      <c r="X32" s="177"/>
    </row>
    <row r="33" spans="1:24" ht="15.6" customHeight="1" x14ac:dyDescent="0.3">
      <c r="A33" s="173" t="s">
        <v>211</v>
      </c>
      <c r="B33" s="181">
        <v>2278.87</v>
      </c>
      <c r="C33" s="182">
        <v>3230.68</v>
      </c>
      <c r="D33" s="182">
        <v>4748.8999999999996</v>
      </c>
      <c r="E33" s="182">
        <v>7099.15</v>
      </c>
      <c r="F33" s="182">
        <v>27655.96</v>
      </c>
      <c r="G33" s="182">
        <v>3159.1660000000002</v>
      </c>
      <c r="H33" s="183">
        <v>16134</v>
      </c>
      <c r="J33" s="168"/>
      <c r="K33" s="168"/>
      <c r="L33" s="168"/>
      <c r="M33" s="168"/>
      <c r="N33" s="168"/>
      <c r="O33" s="168"/>
      <c r="P33" s="168"/>
      <c r="R33" s="177"/>
      <c r="S33" s="177"/>
      <c r="T33" s="177"/>
      <c r="U33" s="177"/>
      <c r="V33" s="177"/>
      <c r="W33" s="177"/>
      <c r="X33" s="177"/>
    </row>
    <row r="34" spans="1:24" ht="15.6" customHeight="1" x14ac:dyDescent="0.3">
      <c r="A34" s="173" t="s">
        <v>199</v>
      </c>
      <c r="B34" s="181">
        <v>2363.64</v>
      </c>
      <c r="C34" s="182">
        <v>3319.61</v>
      </c>
      <c r="D34" s="182">
        <v>4858.58</v>
      </c>
      <c r="E34" s="182">
        <v>7263.44</v>
      </c>
      <c r="F34" s="182">
        <v>28743.32</v>
      </c>
      <c r="G34" s="182">
        <v>3241.7330999999999</v>
      </c>
      <c r="H34" s="183">
        <v>16280</v>
      </c>
      <c r="J34" s="168"/>
      <c r="K34" s="168"/>
      <c r="L34" s="168"/>
      <c r="M34" s="168"/>
      <c r="N34" s="168"/>
      <c r="O34" s="168"/>
      <c r="P34" s="168"/>
      <c r="R34" s="177"/>
      <c r="S34" s="177"/>
      <c r="T34" s="177"/>
      <c r="U34" s="177"/>
      <c r="V34" s="177"/>
      <c r="W34" s="177"/>
      <c r="X34" s="177"/>
    </row>
    <row r="35" spans="1:24" ht="15.6" customHeight="1" x14ac:dyDescent="0.3">
      <c r="A35" s="173" t="s">
        <v>200</v>
      </c>
      <c r="B35" s="181">
        <v>2362.7199999999998</v>
      </c>
      <c r="C35" s="182">
        <v>3500.93</v>
      </c>
      <c r="D35" s="182">
        <v>5122.51</v>
      </c>
      <c r="E35" s="182">
        <v>7322.92</v>
      </c>
      <c r="F35" s="182">
        <v>29620.5</v>
      </c>
      <c r="G35" s="182">
        <v>3222.5142000000001</v>
      </c>
      <c r="H35" s="183">
        <v>12886</v>
      </c>
      <c r="J35" s="168"/>
      <c r="K35" s="168"/>
      <c r="L35" s="168"/>
      <c r="M35" s="168"/>
      <c r="N35" s="168"/>
      <c r="O35" s="168"/>
      <c r="P35" s="168"/>
      <c r="R35" s="177"/>
      <c r="S35" s="177"/>
      <c r="T35" s="177"/>
      <c r="U35" s="177"/>
      <c r="V35" s="177"/>
      <c r="W35" s="177"/>
      <c r="X35" s="177"/>
    </row>
    <row r="36" spans="1:24" ht="15.6" customHeight="1" x14ac:dyDescent="0.3">
      <c r="A36" s="173" t="s">
        <v>201</v>
      </c>
      <c r="B36" s="181">
        <v>2384.1999999999998</v>
      </c>
      <c r="C36" s="182">
        <v>3559.59</v>
      </c>
      <c r="D36" s="182">
        <v>5267.33</v>
      </c>
      <c r="E36" s="182">
        <v>7203.94</v>
      </c>
      <c r="F36" s="182">
        <v>29918.400000000001</v>
      </c>
      <c r="G36" s="182">
        <v>3154.6583999999998</v>
      </c>
      <c r="H36" s="183">
        <v>14240</v>
      </c>
      <c r="J36" s="168"/>
      <c r="K36" s="168"/>
      <c r="L36" s="168"/>
      <c r="M36" s="168"/>
      <c r="N36" s="168"/>
      <c r="O36" s="168"/>
      <c r="P36" s="168"/>
      <c r="R36" s="177"/>
      <c r="S36" s="177"/>
      <c r="T36" s="177"/>
      <c r="U36" s="177"/>
      <c r="V36" s="177"/>
      <c r="W36" s="177"/>
      <c r="X36" s="177"/>
    </row>
    <row r="37" spans="1:24" ht="15.6" customHeight="1" x14ac:dyDescent="0.3">
      <c r="A37" s="173" t="s">
        <v>202</v>
      </c>
      <c r="B37" s="181">
        <v>2411.8000000000002</v>
      </c>
      <c r="C37" s="182">
        <v>3554.59</v>
      </c>
      <c r="D37" s="182">
        <v>5283.63</v>
      </c>
      <c r="E37" s="182">
        <v>7519.95</v>
      </c>
      <c r="F37" s="182">
        <v>31145.8</v>
      </c>
      <c r="G37" s="182">
        <v>3117.1777999999999</v>
      </c>
      <c r="H37" s="183">
        <v>13219</v>
      </c>
      <c r="J37" s="168"/>
      <c r="K37" s="168"/>
      <c r="L37" s="168"/>
      <c r="M37" s="168"/>
      <c r="N37" s="168"/>
      <c r="O37" s="168"/>
      <c r="P37" s="168"/>
      <c r="R37" s="177"/>
      <c r="S37" s="177"/>
      <c r="T37" s="177"/>
      <c r="U37" s="177"/>
      <c r="V37" s="177"/>
      <c r="W37" s="177"/>
      <c r="X37" s="177"/>
    </row>
    <row r="38" spans="1:24" ht="15.6" customHeight="1" thickBot="1" x14ac:dyDescent="0.35">
      <c r="A38" s="184" t="s">
        <v>203</v>
      </c>
      <c r="B38" s="185">
        <v>2423.41</v>
      </c>
      <c r="C38" s="186">
        <v>3441.88</v>
      </c>
      <c r="D38" s="186">
        <v>5120.68</v>
      </c>
      <c r="E38" s="186">
        <v>7312.72</v>
      </c>
      <c r="F38" s="186">
        <v>30921.61</v>
      </c>
      <c r="G38" s="186">
        <v>3192.4268999999999</v>
      </c>
      <c r="H38" s="187">
        <v>12251</v>
      </c>
      <c r="J38" s="168"/>
      <c r="K38" s="168"/>
      <c r="L38" s="168"/>
      <c r="M38" s="168"/>
      <c r="N38" s="168"/>
      <c r="O38" s="168"/>
      <c r="P38" s="168"/>
      <c r="R38" s="177"/>
      <c r="S38" s="177"/>
      <c r="T38" s="177"/>
      <c r="U38" s="177"/>
      <c r="V38" s="177"/>
      <c r="W38" s="177"/>
      <c r="X38" s="177"/>
    </row>
    <row r="39" spans="1:24" ht="18.75" customHeight="1" x14ac:dyDescent="0.3">
      <c r="A39" s="188" t="s">
        <v>212</v>
      </c>
    </row>
    <row r="40" spans="1:24" x14ac:dyDescent="0.3">
      <c r="A40" s="188" t="s">
        <v>213</v>
      </c>
    </row>
  </sheetData>
  <mergeCells count="1">
    <mergeCell ref="A2:A3"/>
  </mergeCells>
  <printOptions horizontalCentered="1"/>
  <pageMargins left="0.45" right="0.45" top="0.25" bottom="0.25" header="0.3" footer="0.3"/>
  <pageSetup paperSize="9" scale="93"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O41"/>
  <sheetViews>
    <sheetView zoomScaleNormal="100" workbookViewId="0">
      <pane xSplit="1" ySplit="3" topLeftCell="B14" activePane="bottomRight" state="frozen"/>
      <selection pane="topRight" activeCell="B1" sqref="B1"/>
      <selection pane="bottomLeft" activeCell="A4" sqref="A4"/>
      <selection pane="bottomRight" activeCell="L23" sqref="L23"/>
    </sheetView>
  </sheetViews>
  <sheetFormatPr defaultRowHeight="15.75" x14ac:dyDescent="0.3"/>
  <cols>
    <col min="1" max="1" width="14.5703125" style="111" customWidth="1"/>
    <col min="2" max="8" width="13.140625" style="111" customWidth="1"/>
    <col min="9" max="9" width="15.140625" style="111" customWidth="1"/>
    <col min="10" max="16384" width="9.140625" style="111"/>
  </cols>
  <sheetData>
    <row r="1" spans="1:14" ht="21" customHeight="1" thickBot="1" x14ac:dyDescent="0.35">
      <c r="A1" s="189" t="s">
        <v>214</v>
      </c>
      <c r="B1" s="190"/>
    </row>
    <row r="2" spans="1:14" ht="19.5" customHeight="1" x14ac:dyDescent="0.3">
      <c r="A2" s="3407" t="s">
        <v>0</v>
      </c>
      <c r="B2" s="3410" t="s">
        <v>215</v>
      </c>
      <c r="C2" s="3411"/>
      <c r="D2" s="3411"/>
      <c r="E2" s="3411"/>
      <c r="F2" s="3411"/>
      <c r="G2" s="3412"/>
      <c r="H2" s="3410" t="s">
        <v>216</v>
      </c>
      <c r="I2" s="3412"/>
    </row>
    <row r="3" spans="1:14" ht="16.5" thickBot="1" x14ac:dyDescent="0.35">
      <c r="A3" s="3409"/>
      <c r="B3" s="157" t="s">
        <v>217</v>
      </c>
      <c r="C3" s="158" t="s">
        <v>218</v>
      </c>
      <c r="D3" s="158" t="s">
        <v>219</v>
      </c>
      <c r="E3" s="158" t="s">
        <v>220</v>
      </c>
      <c r="F3" s="158" t="s">
        <v>221</v>
      </c>
      <c r="G3" s="159" t="s">
        <v>222</v>
      </c>
      <c r="H3" s="157" t="s">
        <v>223</v>
      </c>
      <c r="I3" s="159" t="s">
        <v>224</v>
      </c>
    </row>
    <row r="4" spans="1:14" x14ac:dyDescent="0.3">
      <c r="A4" s="160" t="s">
        <v>197</v>
      </c>
      <c r="B4" s="191"/>
      <c r="C4" s="192"/>
      <c r="D4" s="193"/>
      <c r="E4" s="192"/>
      <c r="F4" s="192"/>
      <c r="G4" s="194"/>
      <c r="H4" s="191"/>
      <c r="I4" s="194"/>
    </row>
    <row r="5" spans="1:14" s="190" customFormat="1" x14ac:dyDescent="0.3">
      <c r="A5" s="164">
        <v>2013</v>
      </c>
      <c r="B5" s="191">
        <v>209.82941320470545</v>
      </c>
      <c r="C5" s="192">
        <v>184.06083559511728</v>
      </c>
      <c r="D5" s="192">
        <v>242.74620220410111</v>
      </c>
      <c r="E5" s="192">
        <v>219.27542991396899</v>
      </c>
      <c r="F5" s="192">
        <v>192.99365774229696</v>
      </c>
      <c r="G5" s="194">
        <v>250.97548965223709</v>
      </c>
      <c r="H5" s="191">
        <v>108.68501930501931</v>
      </c>
      <c r="I5" s="194">
        <v>98.027374517374483</v>
      </c>
    </row>
    <row r="6" spans="1:14" s="190" customFormat="1" x14ac:dyDescent="0.3">
      <c r="A6" s="164">
        <v>2014</v>
      </c>
      <c r="B6" s="191">
        <v>201.7885144225163</v>
      </c>
      <c r="C6" s="192">
        <v>198.25795222153783</v>
      </c>
      <c r="D6" s="192">
        <v>224.12018043870998</v>
      </c>
      <c r="E6" s="192">
        <v>191.87923008493999</v>
      </c>
      <c r="F6" s="192">
        <v>181.09489542532893</v>
      </c>
      <c r="G6" s="194">
        <v>241.21203468553719</v>
      </c>
      <c r="H6" s="191">
        <v>99.270038759689996</v>
      </c>
      <c r="I6" s="194">
        <v>92.790077519379821</v>
      </c>
    </row>
    <row r="7" spans="1:14" s="190" customFormat="1" x14ac:dyDescent="0.3">
      <c r="A7" s="164">
        <v>2015</v>
      </c>
      <c r="B7" s="191">
        <v>163.99174469436858</v>
      </c>
      <c r="C7" s="192">
        <v>168.1097309595647</v>
      </c>
      <c r="D7" s="192">
        <v>160.32810571943642</v>
      </c>
      <c r="E7" s="192">
        <v>162.40249577169334</v>
      </c>
      <c r="F7" s="192">
        <v>146.98415270221452</v>
      </c>
      <c r="G7" s="194">
        <v>190.73367235029647</v>
      </c>
      <c r="H7" s="191">
        <v>53.554247104247082</v>
      </c>
      <c r="I7" s="194">
        <v>48.793590733590754</v>
      </c>
    </row>
    <row r="8" spans="1:14" s="190" customFormat="1" x14ac:dyDescent="0.3">
      <c r="A8" s="169">
        <v>2016</v>
      </c>
      <c r="B8" s="195">
        <v>161.46898064595143</v>
      </c>
      <c r="C8" s="196">
        <v>156.21133501400297</v>
      </c>
      <c r="D8" s="196">
        <v>153.77427704232539</v>
      </c>
      <c r="E8" s="196">
        <v>146.88264663536233</v>
      </c>
      <c r="F8" s="196">
        <v>163.80372780528211</v>
      </c>
      <c r="G8" s="197">
        <v>255.95146116857578</v>
      </c>
      <c r="H8" s="195">
        <v>45.077318007662832</v>
      </c>
      <c r="I8" s="197">
        <v>43.366973180076648</v>
      </c>
    </row>
    <row r="9" spans="1:14" x14ac:dyDescent="0.3">
      <c r="A9" s="173" t="s">
        <v>225</v>
      </c>
      <c r="B9" s="191">
        <v>178.90822481159472</v>
      </c>
      <c r="C9" s="192">
        <v>183.49731297410915</v>
      </c>
      <c r="D9" s="192">
        <v>173.79307829662011</v>
      </c>
      <c r="E9" s="192">
        <v>177.37340670246857</v>
      </c>
      <c r="F9" s="192">
        <v>155.98062693911405</v>
      </c>
      <c r="G9" s="194">
        <v>217.7368067372783</v>
      </c>
      <c r="H9" s="191">
        <v>49.707142857142856</v>
      </c>
      <c r="I9" s="194">
        <v>47.245714285714286</v>
      </c>
      <c r="N9" s="141"/>
    </row>
    <row r="10" spans="1:14" x14ac:dyDescent="0.3">
      <c r="A10" s="173" t="s">
        <v>199</v>
      </c>
      <c r="B10" s="191">
        <v>175.77596161847981</v>
      </c>
      <c r="C10" s="192">
        <v>176.89379565725844</v>
      </c>
      <c r="D10" s="192">
        <v>181.82395680751469</v>
      </c>
      <c r="E10" s="192">
        <v>171.72112515448816</v>
      </c>
      <c r="F10" s="192">
        <v>156.55353865275953</v>
      </c>
      <c r="G10" s="194">
        <v>207.0895593412564</v>
      </c>
      <c r="H10" s="191">
        <v>59.145999999999994</v>
      </c>
      <c r="I10" s="194">
        <v>50.856999999999992</v>
      </c>
    </row>
    <row r="11" spans="1:14" x14ac:dyDescent="0.3">
      <c r="A11" s="173" t="s">
        <v>200</v>
      </c>
      <c r="B11" s="191">
        <v>171.49404035113014</v>
      </c>
      <c r="C11" s="192">
        <v>170.42365587141032</v>
      </c>
      <c r="D11" s="192">
        <v>184.87167284704796</v>
      </c>
      <c r="E11" s="192">
        <v>169.80437258758536</v>
      </c>
      <c r="F11" s="192">
        <v>151.68276857718919</v>
      </c>
      <c r="G11" s="194">
        <v>187.93706128965809</v>
      </c>
      <c r="H11" s="191">
        <v>56.698636363636346</v>
      </c>
      <c r="I11" s="194">
        <v>47.855454545454556</v>
      </c>
    </row>
    <row r="12" spans="1:14" x14ac:dyDescent="0.3">
      <c r="A12" s="173" t="s">
        <v>201</v>
      </c>
      <c r="B12" s="191">
        <v>168.37541353570373</v>
      </c>
      <c r="C12" s="192">
        <v>170.78727487896478</v>
      </c>
      <c r="D12" s="192">
        <v>172.41422561721248</v>
      </c>
      <c r="E12" s="192">
        <v>167.16258951494828</v>
      </c>
      <c r="F12" s="192">
        <v>150.22856667168057</v>
      </c>
      <c r="G12" s="194">
        <v>185.54902726671273</v>
      </c>
      <c r="H12" s="191">
        <v>61.416363636363648</v>
      </c>
      <c r="I12" s="194">
        <v>54.90636363636365</v>
      </c>
    </row>
    <row r="13" spans="1:14" x14ac:dyDescent="0.3">
      <c r="A13" s="173" t="s">
        <v>202</v>
      </c>
      <c r="B13" s="191">
        <v>167.20469215054626</v>
      </c>
      <c r="C13" s="192">
        <v>172.61408730263349</v>
      </c>
      <c r="D13" s="192">
        <v>167.45161987662422</v>
      </c>
      <c r="E13" s="192">
        <v>160.75453441221558</v>
      </c>
      <c r="F13" s="192">
        <v>154.11697989313939</v>
      </c>
      <c r="G13" s="194">
        <v>189.29933536726361</v>
      </c>
      <c r="H13" s="191">
        <v>65.53857142857143</v>
      </c>
      <c r="I13" s="194">
        <v>59.473333333333343</v>
      </c>
    </row>
    <row r="14" spans="1:14" x14ac:dyDescent="0.3">
      <c r="A14" s="173" t="s">
        <v>203</v>
      </c>
      <c r="B14" s="192">
        <v>164.94022559929329</v>
      </c>
      <c r="C14" s="192">
        <v>169.46570709632672</v>
      </c>
      <c r="D14" s="192">
        <v>160.54226083090936</v>
      </c>
      <c r="E14" s="192">
        <v>163.15247363729802</v>
      </c>
      <c r="F14" s="192">
        <v>156.17252268704561</v>
      </c>
      <c r="G14" s="194">
        <v>176.81182298921323</v>
      </c>
      <c r="H14" s="192">
        <v>63.683181818181815</v>
      </c>
      <c r="I14" s="194">
        <v>59.713181818181823</v>
      </c>
    </row>
    <row r="15" spans="1:14" x14ac:dyDescent="0.3">
      <c r="A15" s="173" t="s">
        <v>204</v>
      </c>
      <c r="B15" s="192">
        <v>164.15447098321042</v>
      </c>
      <c r="C15" s="192">
        <v>172.7224714141654</v>
      </c>
      <c r="D15" s="192">
        <v>149.06105623183851</v>
      </c>
      <c r="E15" s="192">
        <v>166.49247949782321</v>
      </c>
      <c r="F15" s="192">
        <v>147.61085368611899</v>
      </c>
      <c r="G15" s="194">
        <v>181.22373335418553</v>
      </c>
      <c r="H15" s="192">
        <v>56.195652173913047</v>
      </c>
      <c r="I15" s="194">
        <v>50.699565217391303</v>
      </c>
    </row>
    <row r="16" spans="1:14" x14ac:dyDescent="0.3">
      <c r="A16" s="173" t="s">
        <v>205</v>
      </c>
      <c r="B16" s="192">
        <v>154.99609378241317</v>
      </c>
      <c r="C16" s="192">
        <v>170.76386985291938</v>
      </c>
      <c r="D16" s="192">
        <v>135.50114420582236</v>
      </c>
      <c r="E16" s="192">
        <v>155.06148393563254</v>
      </c>
      <c r="F16" s="192">
        <v>134.87428765506246</v>
      </c>
      <c r="G16" s="194">
        <v>163.15529565369386</v>
      </c>
      <c r="H16" s="192">
        <v>48.195714285714288</v>
      </c>
      <c r="I16" s="194">
        <v>42.909047619047634</v>
      </c>
    </row>
    <row r="17" spans="1:15" x14ac:dyDescent="0.3">
      <c r="A17" s="173" t="s">
        <v>206</v>
      </c>
      <c r="B17" s="192">
        <v>155.26624885880415</v>
      </c>
      <c r="C17" s="192">
        <v>167.5699761609622</v>
      </c>
      <c r="D17" s="192">
        <v>142.25038232196653</v>
      </c>
      <c r="E17" s="192">
        <v>154.77334107418164</v>
      </c>
      <c r="F17" s="192">
        <v>134.24441801211378</v>
      </c>
      <c r="G17" s="194">
        <v>168.35842581121483</v>
      </c>
      <c r="H17" s="192">
        <v>48.454999999999998</v>
      </c>
      <c r="I17" s="194">
        <v>45.485454545454544</v>
      </c>
    </row>
    <row r="18" spans="1:15" x14ac:dyDescent="0.3">
      <c r="A18" s="173" t="s">
        <v>207</v>
      </c>
      <c r="B18" s="192">
        <v>158.18670341410572</v>
      </c>
      <c r="C18" s="192">
        <v>158.03439597926712</v>
      </c>
      <c r="D18" s="192">
        <v>155.64798879455682</v>
      </c>
      <c r="E18" s="192">
        <v>157.33363926460027</v>
      </c>
      <c r="F18" s="192">
        <v>142.62176798973471</v>
      </c>
      <c r="G18" s="194">
        <v>197.362037057637</v>
      </c>
      <c r="H18" s="192">
        <v>49.389090909090903</v>
      </c>
      <c r="I18" s="194">
        <v>46.387272727272723</v>
      </c>
    </row>
    <row r="19" spans="1:15" x14ac:dyDescent="0.3">
      <c r="A19" s="173" t="s">
        <v>208</v>
      </c>
      <c r="B19" s="192">
        <v>155.22957166968177</v>
      </c>
      <c r="C19" s="192">
        <v>154.55927475820542</v>
      </c>
      <c r="D19" s="192">
        <v>151.07913490698667</v>
      </c>
      <c r="E19" s="192">
        <v>153.57982017916959</v>
      </c>
      <c r="F19" s="192">
        <v>138.22830792620533</v>
      </c>
      <c r="G19" s="194">
        <v>206.46966488708293</v>
      </c>
      <c r="H19" s="192">
        <v>45.766190476190474</v>
      </c>
      <c r="I19" s="194">
        <v>42.796190476190475</v>
      </c>
    </row>
    <row r="20" spans="1:15" x14ac:dyDescent="0.3">
      <c r="A20" s="173" t="s">
        <v>209</v>
      </c>
      <c r="B20" s="192">
        <v>153.36928955745969</v>
      </c>
      <c r="C20" s="192">
        <v>149.98494956855362</v>
      </c>
      <c r="D20" s="192">
        <v>149.50074789613728</v>
      </c>
      <c r="E20" s="192">
        <v>151.62068329990882</v>
      </c>
      <c r="F20" s="192">
        <v>141.49519373641024</v>
      </c>
      <c r="G20" s="194">
        <v>207.81129844836107</v>
      </c>
      <c r="H20" s="192">
        <v>38.620000000000005</v>
      </c>
      <c r="I20" s="194">
        <v>37.170454545454547</v>
      </c>
    </row>
    <row r="21" spans="1:15" x14ac:dyDescent="0.3">
      <c r="A21" s="173" t="s">
        <v>226</v>
      </c>
      <c r="B21" s="192">
        <v>149.33622765665595</v>
      </c>
      <c r="C21" s="192">
        <v>145.22828079452356</v>
      </c>
      <c r="D21" s="192">
        <v>145.09225663055955</v>
      </c>
      <c r="E21" s="192">
        <v>149.10451717987607</v>
      </c>
      <c r="F21" s="192">
        <v>139.10921736964278</v>
      </c>
      <c r="G21" s="194">
        <v>199.37448739955425</v>
      </c>
      <c r="H21" s="192">
        <v>31.925500000000007</v>
      </c>
      <c r="I21" s="194">
        <v>31.77578947368421</v>
      </c>
      <c r="N21" s="135"/>
      <c r="O21" s="135"/>
    </row>
    <row r="22" spans="1:15" x14ac:dyDescent="0.3">
      <c r="A22" s="173" t="s">
        <v>199</v>
      </c>
      <c r="B22" s="192">
        <v>149.69713384662762</v>
      </c>
      <c r="C22" s="192">
        <v>146.70080133313584</v>
      </c>
      <c r="D22" s="192">
        <v>142.00235434301641</v>
      </c>
      <c r="E22" s="192">
        <v>148.22677409671459</v>
      </c>
      <c r="F22" s="192">
        <v>150.29065072695582</v>
      </c>
      <c r="G22" s="194">
        <v>187.08862743430728</v>
      </c>
      <c r="H22" s="192">
        <v>33.527142857142856</v>
      </c>
      <c r="I22" s="194">
        <v>30.616500000000002</v>
      </c>
      <c r="N22" s="135"/>
      <c r="O22" s="135"/>
    </row>
    <row r="23" spans="1:15" x14ac:dyDescent="0.3">
      <c r="A23" s="173" t="s">
        <v>200</v>
      </c>
      <c r="B23" s="192">
        <v>150.77157967710772</v>
      </c>
      <c r="C23" s="192">
        <v>145.82637980322576</v>
      </c>
      <c r="D23" s="192">
        <v>130.29497287580472</v>
      </c>
      <c r="E23" s="192">
        <v>147.55620028871786</v>
      </c>
      <c r="F23" s="192">
        <v>159.8132026019822</v>
      </c>
      <c r="G23" s="194">
        <v>219.06683000812239</v>
      </c>
      <c r="H23" s="192">
        <v>39.790000000000006</v>
      </c>
      <c r="I23" s="194">
        <v>37.960909090909098</v>
      </c>
      <c r="N23" s="135"/>
      <c r="O23" s="135"/>
    </row>
    <row r="24" spans="1:15" x14ac:dyDescent="0.3">
      <c r="A24" s="173" t="s">
        <v>201</v>
      </c>
      <c r="B24" s="192">
        <v>152.83255509037554</v>
      </c>
      <c r="C24" s="192">
        <v>149.64774223559974</v>
      </c>
      <c r="D24" s="192">
        <v>127.4305004933797</v>
      </c>
      <c r="E24" s="192">
        <v>149.81092390685458</v>
      </c>
      <c r="F24" s="192">
        <v>166.39537534000615</v>
      </c>
      <c r="G24" s="194">
        <v>215.28187532659345</v>
      </c>
      <c r="H24" s="192">
        <v>43.339523809523804</v>
      </c>
      <c r="I24" s="194">
        <v>41.124761904761897</v>
      </c>
      <c r="N24" s="135"/>
      <c r="O24" s="135"/>
    </row>
    <row r="25" spans="1:15" x14ac:dyDescent="0.3">
      <c r="A25" s="173" t="s">
        <v>202</v>
      </c>
      <c r="B25" s="192">
        <v>156.69756128793279</v>
      </c>
      <c r="C25" s="192">
        <v>154.37267961797838</v>
      </c>
      <c r="D25" s="192">
        <v>127.98568432817612</v>
      </c>
      <c r="E25" s="192">
        <v>152.48495740416797</v>
      </c>
      <c r="F25" s="192">
        <v>163.33072431071682</v>
      </c>
      <c r="G25" s="194">
        <v>240.40701910111446</v>
      </c>
      <c r="H25" s="192">
        <v>47.646818181818183</v>
      </c>
      <c r="I25" s="194">
        <v>46.796666666666681</v>
      </c>
      <c r="N25" s="135"/>
      <c r="O25" s="135"/>
    </row>
    <row r="26" spans="1:15" x14ac:dyDescent="0.3">
      <c r="A26" s="173" t="s">
        <v>203</v>
      </c>
      <c r="B26" s="192">
        <v>163.91470784575191</v>
      </c>
      <c r="C26" s="192">
        <v>159.91821917652356</v>
      </c>
      <c r="D26" s="192">
        <v>137.92890250370257</v>
      </c>
      <c r="E26" s="192">
        <v>156.8632251015483</v>
      </c>
      <c r="F26" s="192">
        <v>161.89867750380267</v>
      </c>
      <c r="G26" s="194">
        <v>276.02175474892027</v>
      </c>
      <c r="H26" s="192">
        <v>49.927272727272722</v>
      </c>
      <c r="I26" s="194">
        <v>48.853181818181831</v>
      </c>
      <c r="N26" s="135"/>
      <c r="O26" s="135"/>
    </row>
    <row r="27" spans="1:15" x14ac:dyDescent="0.3">
      <c r="A27" s="173" t="s">
        <v>204</v>
      </c>
      <c r="B27" s="192">
        <v>162.49471620718703</v>
      </c>
      <c r="C27" s="192">
        <v>161.74120635902395</v>
      </c>
      <c r="D27" s="192">
        <v>142.27570512546285</v>
      </c>
      <c r="E27" s="192">
        <v>148.06748015888959</v>
      </c>
      <c r="F27" s="192">
        <v>157.34990634836191</v>
      </c>
      <c r="G27" s="194">
        <v>278.73911558148154</v>
      </c>
      <c r="H27" s="192">
        <v>46.534761904761908</v>
      </c>
      <c r="I27" s="194">
        <v>44.799500000000009</v>
      </c>
      <c r="N27" s="135"/>
      <c r="O27" s="135"/>
    </row>
    <row r="28" spans="1:15" x14ac:dyDescent="0.3">
      <c r="A28" s="173" t="s">
        <v>205</v>
      </c>
      <c r="B28" s="192">
        <v>166.56923812024675</v>
      </c>
      <c r="C28" s="192">
        <v>164.85996664958259</v>
      </c>
      <c r="D28" s="192">
        <v>154.56113265670609</v>
      </c>
      <c r="E28" s="192">
        <v>143.59677395449043</v>
      </c>
      <c r="F28" s="192">
        <v>169.04715548460626</v>
      </c>
      <c r="G28" s="194">
        <v>285.63333648923918</v>
      </c>
      <c r="H28" s="192">
        <v>47.159130434782604</v>
      </c>
      <c r="I28" s="194">
        <v>44.799130434782612</v>
      </c>
      <c r="N28" s="135"/>
      <c r="O28" s="135"/>
    </row>
    <row r="29" spans="1:15" x14ac:dyDescent="0.3">
      <c r="A29" s="173" t="s">
        <v>206</v>
      </c>
      <c r="B29" s="192">
        <v>170.93421094426091</v>
      </c>
      <c r="C29" s="192">
        <v>163.73784731861812</v>
      </c>
      <c r="D29" s="192">
        <v>175.9600882459265</v>
      </c>
      <c r="E29" s="192">
        <v>140.91177048470735</v>
      </c>
      <c r="F29" s="192">
        <v>171.97446139905986</v>
      </c>
      <c r="G29" s="194">
        <v>304.79592454152498</v>
      </c>
      <c r="H29" s="192">
        <v>47.240454545454547</v>
      </c>
      <c r="I29" s="194">
        <v>45.225714285714282</v>
      </c>
      <c r="N29" s="135"/>
      <c r="O29" s="135"/>
    </row>
    <row r="30" spans="1:15" x14ac:dyDescent="0.3">
      <c r="A30" s="173" t="s">
        <v>207</v>
      </c>
      <c r="B30" s="192">
        <v>172.16839175087122</v>
      </c>
      <c r="C30" s="192">
        <v>162.18071518083312</v>
      </c>
      <c r="D30" s="192">
        <v>182.80097766517486</v>
      </c>
      <c r="E30" s="192">
        <v>142.30904242613758</v>
      </c>
      <c r="F30" s="192">
        <v>167.91765360481622</v>
      </c>
      <c r="G30" s="194">
        <v>315.30968754577191</v>
      </c>
      <c r="H30" s="192">
        <v>51.38761904761904</v>
      </c>
      <c r="I30" s="194">
        <v>49.94</v>
      </c>
      <c r="N30" s="135"/>
      <c r="O30" s="135"/>
    </row>
    <row r="31" spans="1:15" x14ac:dyDescent="0.3">
      <c r="A31" s="173" t="s">
        <v>208</v>
      </c>
      <c r="B31" s="192">
        <v>171.92809132971851</v>
      </c>
      <c r="C31" s="192">
        <v>163.26456248035029</v>
      </c>
      <c r="D31" s="192">
        <v>186.36235949344902</v>
      </c>
      <c r="E31" s="192">
        <v>141.4496078902539</v>
      </c>
      <c r="F31" s="192">
        <v>175.55055664845185</v>
      </c>
      <c r="G31" s="194">
        <v>287.14183292028326</v>
      </c>
      <c r="H31" s="192">
        <v>47.078636363636363</v>
      </c>
      <c r="I31" s="194">
        <v>45.764285714285712</v>
      </c>
      <c r="N31" s="135"/>
      <c r="O31" s="135"/>
    </row>
    <row r="32" spans="1:15" x14ac:dyDescent="0.3">
      <c r="A32" s="173" t="s">
        <v>209</v>
      </c>
      <c r="B32" s="192">
        <v>170.28335399468111</v>
      </c>
      <c r="C32" s="192">
        <v>157.05761921864058</v>
      </c>
      <c r="D32" s="192">
        <v>192.59639014654638</v>
      </c>
      <c r="E32" s="192">
        <v>142.21048673198993</v>
      </c>
      <c r="F32" s="192">
        <v>182.96715232498255</v>
      </c>
      <c r="G32" s="194">
        <v>262.55704292599654</v>
      </c>
      <c r="H32" s="192">
        <v>54.916190476190479</v>
      </c>
      <c r="I32" s="194">
        <v>52.165714285714287</v>
      </c>
      <c r="N32" s="135"/>
      <c r="O32" s="135"/>
    </row>
    <row r="33" spans="1:15" x14ac:dyDescent="0.3">
      <c r="A33" s="173" t="s">
        <v>227</v>
      </c>
      <c r="B33" s="191">
        <v>174.56680633449005</v>
      </c>
      <c r="C33" s="192">
        <v>158.82379372284484</v>
      </c>
      <c r="D33" s="192">
        <v>192.97711244372908</v>
      </c>
      <c r="E33" s="192">
        <v>146.92938305765631</v>
      </c>
      <c r="F33" s="192">
        <v>186.29266501335584</v>
      </c>
      <c r="G33" s="194">
        <v>288.52370320237816</v>
      </c>
      <c r="H33" s="192">
        <v>55.44761904761905</v>
      </c>
      <c r="I33" s="194">
        <v>52.597142857142856</v>
      </c>
      <c r="N33" s="135"/>
      <c r="O33" s="135"/>
    </row>
    <row r="34" spans="1:15" x14ac:dyDescent="0.3">
      <c r="A34" s="173" t="s">
        <v>199</v>
      </c>
      <c r="B34" s="191">
        <v>175.5055819568303</v>
      </c>
      <c r="C34" s="192">
        <v>161.20217167801493</v>
      </c>
      <c r="D34" s="192">
        <v>194.21877704053472</v>
      </c>
      <c r="E34" s="192">
        <v>150.49527367019607</v>
      </c>
      <c r="F34" s="192">
        <v>178.6746740526072</v>
      </c>
      <c r="G34" s="194">
        <v>287.89392173396141</v>
      </c>
      <c r="H34" s="192">
        <v>55.996500000000005</v>
      </c>
      <c r="I34" s="194">
        <v>53.459000000000003</v>
      </c>
      <c r="N34" s="135"/>
      <c r="O34" s="135"/>
    </row>
    <row r="35" spans="1:15" x14ac:dyDescent="0.3">
      <c r="A35" s="173" t="s">
        <v>200</v>
      </c>
      <c r="B35" s="191">
        <v>171.64571131050695</v>
      </c>
      <c r="C35" s="192">
        <v>165.19307063315458</v>
      </c>
      <c r="D35" s="192">
        <v>189.80118041343394</v>
      </c>
      <c r="E35" s="192">
        <v>147.79771846739658</v>
      </c>
      <c r="F35" s="192">
        <v>167.62679288801596</v>
      </c>
      <c r="G35" s="194">
        <v>256.54927850992618</v>
      </c>
      <c r="H35" s="192">
        <v>52.538695652173907</v>
      </c>
      <c r="I35" s="194">
        <v>49.673913043478258</v>
      </c>
      <c r="N35" s="135"/>
      <c r="O35" s="135"/>
    </row>
    <row r="36" spans="1:15" x14ac:dyDescent="0.3">
      <c r="A36" s="173" t="s">
        <v>201</v>
      </c>
      <c r="B36" s="191">
        <v>168.93977968408325</v>
      </c>
      <c r="C36" s="192">
        <v>169.26000880406795</v>
      </c>
      <c r="D36" s="192">
        <v>183.57069616592577</v>
      </c>
      <c r="E36" s="192">
        <v>146.03527053488821</v>
      </c>
      <c r="F36" s="192">
        <v>161.0619032556574</v>
      </c>
      <c r="G36" s="194">
        <v>233.28943578994111</v>
      </c>
      <c r="H36" s="192">
        <v>53.922499999999999</v>
      </c>
      <c r="I36" s="194">
        <v>51.242500000000007</v>
      </c>
      <c r="N36" s="135"/>
      <c r="O36" s="135"/>
    </row>
    <row r="37" spans="1:15" x14ac:dyDescent="0.3">
      <c r="A37" s="173" t="s">
        <v>202</v>
      </c>
      <c r="B37" s="191">
        <v>172.73387809438208</v>
      </c>
      <c r="C37" s="192">
        <v>172.04510979496851</v>
      </c>
      <c r="D37" s="192">
        <v>193.02387713737511</v>
      </c>
      <c r="E37" s="192">
        <v>148.0408411873687</v>
      </c>
      <c r="F37" s="192">
        <v>168.6938614606737</v>
      </c>
      <c r="G37" s="194">
        <v>227.91000122212398</v>
      </c>
      <c r="H37" s="192">
        <v>51.410000000000004</v>
      </c>
      <c r="I37" s="194">
        <v>48.611739130434778</v>
      </c>
      <c r="N37" s="135"/>
      <c r="O37" s="135"/>
    </row>
    <row r="38" spans="1:15" x14ac:dyDescent="0.3">
      <c r="A38" s="173" t="s">
        <v>228</v>
      </c>
      <c r="B38" s="191">
        <v>175.20050550495353</v>
      </c>
      <c r="C38" s="192">
        <v>175.21883653219521</v>
      </c>
      <c r="D38" s="192">
        <v>208.96539601070708</v>
      </c>
      <c r="E38" s="192">
        <v>154.26933096698571</v>
      </c>
      <c r="F38" s="192">
        <v>162.145914489403</v>
      </c>
      <c r="G38" s="194">
        <v>197.25883447600026</v>
      </c>
      <c r="H38" s="192">
        <v>47.592272727272729</v>
      </c>
      <c r="I38" s="194">
        <v>45.208636363636352</v>
      </c>
      <c r="N38" s="135"/>
      <c r="O38" s="135"/>
    </row>
    <row r="39" spans="1:15" ht="2.25" customHeight="1" thickBot="1" x14ac:dyDescent="0.35">
      <c r="A39" s="198"/>
      <c r="B39" s="199"/>
      <c r="C39" s="200"/>
      <c r="D39" s="200"/>
      <c r="E39" s="200"/>
      <c r="F39" s="200"/>
      <c r="G39" s="201"/>
      <c r="H39" s="200"/>
      <c r="I39" s="201"/>
      <c r="N39" s="135"/>
      <c r="O39" s="135"/>
    </row>
    <row r="40" spans="1:15" ht="18" customHeight="1" x14ac:dyDescent="0.3">
      <c r="A40" s="111" t="s">
        <v>229</v>
      </c>
    </row>
    <row r="41" spans="1:15" x14ac:dyDescent="0.3">
      <c r="A41" s="111" t="s">
        <v>230</v>
      </c>
    </row>
  </sheetData>
  <mergeCells count="3">
    <mergeCell ref="A2:A3"/>
    <mergeCell ref="B2:G2"/>
    <mergeCell ref="H2:I2"/>
  </mergeCells>
  <printOptions horizontalCentered="1"/>
  <pageMargins left="0" right="0" top="0.5" bottom="0" header="0.3" footer="0.3"/>
  <pageSetup paperSize="9" scale="92"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9"/>
  <sheetViews>
    <sheetView zoomScale="90" zoomScaleNormal="90" workbookViewId="0">
      <pane xSplit="1" ySplit="5" topLeftCell="B6" activePane="bottomRight" state="frozen"/>
      <selection activeCell="K20" sqref="K20"/>
      <selection pane="topRight" activeCell="K20" sqref="K20"/>
      <selection pane="bottomLeft" activeCell="K20" sqref="K20"/>
      <selection pane="bottomRight" activeCell="O15" sqref="O15"/>
    </sheetView>
  </sheetViews>
  <sheetFormatPr defaultRowHeight="15.75" x14ac:dyDescent="0.3"/>
  <cols>
    <col min="1" max="1" width="12.28515625" style="111" customWidth="1"/>
    <col min="2" max="2" width="10.7109375" style="111" bestFit="1" customWidth="1"/>
    <col min="3" max="3" width="9.85546875" style="111" customWidth="1"/>
    <col min="4" max="5" width="13.28515625" style="111" customWidth="1"/>
    <col min="6" max="6" width="9.28515625" style="111" customWidth="1"/>
    <col min="7" max="7" width="12.42578125" style="111" customWidth="1"/>
    <col min="8" max="9" width="11.42578125" style="111" customWidth="1"/>
    <col min="10" max="10" width="11.140625" style="111" customWidth="1"/>
    <col min="11" max="11" width="11.7109375" style="111" customWidth="1"/>
    <col min="12" max="16384" width="9.140625" style="111"/>
  </cols>
  <sheetData>
    <row r="1" spans="1:11" ht="23.25" customHeight="1" thickBot="1" x14ac:dyDescent="0.35">
      <c r="A1" s="152" t="s">
        <v>231</v>
      </c>
      <c r="B1" s="153"/>
      <c r="C1" s="153"/>
      <c r="D1" s="153"/>
      <c r="E1" s="153"/>
      <c r="F1" s="153"/>
    </row>
    <row r="2" spans="1:11" ht="24" customHeight="1" x14ac:dyDescent="0.3">
      <c r="A2" s="3416" t="s">
        <v>0</v>
      </c>
      <c r="B2" s="3419" t="s">
        <v>232</v>
      </c>
      <c r="C2" s="3420"/>
      <c r="D2" s="3420"/>
      <c r="E2" s="3420"/>
      <c r="F2" s="3420"/>
      <c r="G2" s="3420"/>
      <c r="H2" s="3420"/>
      <c r="I2" s="3421"/>
      <c r="J2" s="3422" t="s">
        <v>233</v>
      </c>
      <c r="K2" s="3423"/>
    </row>
    <row r="3" spans="1:11" x14ac:dyDescent="0.3">
      <c r="A3" s="3417"/>
      <c r="B3" s="202" t="s">
        <v>234</v>
      </c>
      <c r="C3" s="3424" t="s">
        <v>235</v>
      </c>
      <c r="D3" s="3424"/>
      <c r="E3" s="3424"/>
      <c r="F3" s="3424"/>
      <c r="G3" s="3424"/>
      <c r="H3" s="3424"/>
      <c r="I3" s="3424"/>
      <c r="J3" s="3424"/>
      <c r="K3" s="3425"/>
    </row>
    <row r="4" spans="1:11" ht="25.5" customHeight="1" x14ac:dyDescent="0.3">
      <c r="A4" s="3417"/>
      <c r="B4" s="203"/>
      <c r="C4" s="3424" t="s">
        <v>236</v>
      </c>
      <c r="D4" s="3424"/>
      <c r="E4" s="3424"/>
      <c r="F4" s="3426" t="s">
        <v>237</v>
      </c>
      <c r="G4" s="3426"/>
      <c r="H4" s="3426"/>
      <c r="I4" s="3426" t="s">
        <v>238</v>
      </c>
      <c r="J4" s="204" t="s">
        <v>239</v>
      </c>
      <c r="K4" s="205" t="s">
        <v>240</v>
      </c>
    </row>
    <row r="5" spans="1:11" ht="45.75" customHeight="1" thickBot="1" x14ac:dyDescent="0.35">
      <c r="A5" s="3418"/>
      <c r="B5" s="206"/>
      <c r="C5" s="207" t="s">
        <v>234</v>
      </c>
      <c r="D5" s="208" t="s">
        <v>241</v>
      </c>
      <c r="E5" s="208" t="s">
        <v>242</v>
      </c>
      <c r="F5" s="209" t="s">
        <v>234</v>
      </c>
      <c r="G5" s="208" t="s">
        <v>243</v>
      </c>
      <c r="H5" s="208" t="s">
        <v>244</v>
      </c>
      <c r="I5" s="3427"/>
      <c r="J5" s="210"/>
      <c r="K5" s="211"/>
    </row>
    <row r="6" spans="1:11" x14ac:dyDescent="0.3">
      <c r="A6" s="212">
        <v>2013</v>
      </c>
      <c r="B6" s="213">
        <v>372397</v>
      </c>
      <c r="C6" s="214">
        <v>330896</v>
      </c>
      <c r="D6" s="215">
        <v>276507</v>
      </c>
      <c r="E6" s="215">
        <v>54388</v>
      </c>
      <c r="F6" s="215">
        <v>77618</v>
      </c>
      <c r="G6" s="215">
        <v>50111.245028985504</v>
      </c>
      <c r="H6" s="215">
        <v>27507</v>
      </c>
      <c r="I6" s="216">
        <v>4429</v>
      </c>
      <c r="J6" s="215">
        <v>180305</v>
      </c>
      <c r="K6" s="217">
        <v>229219</v>
      </c>
    </row>
    <row r="7" spans="1:11" ht="17.25" customHeight="1" x14ac:dyDescent="0.3">
      <c r="A7" s="212">
        <v>2014</v>
      </c>
      <c r="B7" s="213">
        <v>392062</v>
      </c>
      <c r="C7" s="218">
        <v>350457</v>
      </c>
      <c r="D7" s="219">
        <v>292343</v>
      </c>
      <c r="E7" s="219">
        <v>58114</v>
      </c>
      <c r="F7" s="219">
        <v>73989</v>
      </c>
      <c r="G7" s="219">
        <v>47016.002028985509</v>
      </c>
      <c r="H7" s="219">
        <v>26973.047999999999</v>
      </c>
      <c r="I7" s="216">
        <v>3152</v>
      </c>
      <c r="J7" s="219">
        <v>200198</v>
      </c>
      <c r="K7" s="220">
        <v>243980</v>
      </c>
    </row>
    <row r="8" spans="1:11" ht="17.25" customHeight="1" x14ac:dyDescent="0.3">
      <c r="A8" s="212">
        <v>2015</v>
      </c>
      <c r="B8" s="213">
        <v>409893</v>
      </c>
      <c r="C8" s="218">
        <v>367417</v>
      </c>
      <c r="D8" s="219">
        <v>306206</v>
      </c>
      <c r="E8" s="219">
        <v>61211</v>
      </c>
      <c r="F8" s="219">
        <v>71155</v>
      </c>
      <c r="G8" s="219">
        <v>45717</v>
      </c>
      <c r="H8" s="219">
        <v>25438</v>
      </c>
      <c r="I8" s="216">
        <v>2999</v>
      </c>
      <c r="J8" s="219">
        <v>200007</v>
      </c>
      <c r="K8" s="220">
        <v>241189</v>
      </c>
    </row>
    <row r="9" spans="1:11" ht="17.25" customHeight="1" x14ac:dyDescent="0.3">
      <c r="A9" s="212">
        <v>2016</v>
      </c>
      <c r="B9" s="213">
        <v>434243</v>
      </c>
      <c r="C9" s="218">
        <v>386540</v>
      </c>
      <c r="D9" s="219">
        <v>319758</v>
      </c>
      <c r="E9" s="219">
        <v>66782</v>
      </c>
      <c r="F9" s="219">
        <v>74969</v>
      </c>
      <c r="G9" s="219">
        <v>46387</v>
      </c>
      <c r="H9" s="219">
        <v>28582</v>
      </c>
      <c r="I9" s="221" t="s">
        <v>245</v>
      </c>
      <c r="J9" s="219">
        <v>193230</v>
      </c>
      <c r="K9" s="220">
        <v>234087</v>
      </c>
    </row>
    <row r="10" spans="1:11" ht="17.25" customHeight="1" x14ac:dyDescent="0.3">
      <c r="A10" s="222" t="s">
        <v>246</v>
      </c>
      <c r="B10" s="223">
        <v>459665</v>
      </c>
      <c r="C10" s="224">
        <v>408676</v>
      </c>
      <c r="D10" s="225">
        <v>338761</v>
      </c>
      <c r="E10" s="225">
        <v>69915</v>
      </c>
      <c r="F10" s="225">
        <v>80890</v>
      </c>
      <c r="G10" s="225">
        <v>50697</v>
      </c>
      <c r="H10" s="225">
        <v>30193</v>
      </c>
      <c r="I10" s="226" t="s">
        <v>247</v>
      </c>
      <c r="J10" s="225">
        <v>202341</v>
      </c>
      <c r="K10" s="227">
        <v>250656</v>
      </c>
    </row>
    <row r="11" spans="1:11" ht="17.25" customHeight="1" x14ac:dyDescent="0.3">
      <c r="A11" s="228" t="s">
        <v>177</v>
      </c>
      <c r="B11" s="213">
        <v>90515</v>
      </c>
      <c r="C11" s="218">
        <v>80899</v>
      </c>
      <c r="D11" s="219">
        <v>67240</v>
      </c>
      <c r="E11" s="219">
        <v>13659</v>
      </c>
      <c r="F11" s="219">
        <v>17419</v>
      </c>
      <c r="G11" s="219">
        <v>11760</v>
      </c>
      <c r="H11" s="219">
        <v>5659</v>
      </c>
      <c r="I11" s="229">
        <v>363</v>
      </c>
      <c r="J11" s="219">
        <v>45257</v>
      </c>
      <c r="K11" s="220">
        <v>52356</v>
      </c>
    </row>
    <row r="12" spans="1:11" ht="17.25" customHeight="1" x14ac:dyDescent="0.3">
      <c r="A12" s="228" t="s">
        <v>174</v>
      </c>
      <c r="B12" s="213">
        <v>96802</v>
      </c>
      <c r="C12" s="218">
        <v>84439</v>
      </c>
      <c r="D12" s="219">
        <v>69871</v>
      </c>
      <c r="E12" s="219">
        <v>14568</v>
      </c>
      <c r="F12" s="219">
        <v>17857</v>
      </c>
      <c r="G12" s="219">
        <v>11667</v>
      </c>
      <c r="H12" s="219">
        <v>6190</v>
      </c>
      <c r="I12" s="230">
        <v>915</v>
      </c>
      <c r="J12" s="219">
        <v>51150</v>
      </c>
      <c r="K12" s="220">
        <v>58643</v>
      </c>
    </row>
    <row r="13" spans="1:11" ht="17.25" customHeight="1" x14ac:dyDescent="0.3">
      <c r="A13" s="228" t="s">
        <v>175</v>
      </c>
      <c r="B13" s="213">
        <v>97155</v>
      </c>
      <c r="C13" s="218">
        <v>87508</v>
      </c>
      <c r="D13" s="219">
        <v>73232</v>
      </c>
      <c r="E13" s="219">
        <v>14276</v>
      </c>
      <c r="F13" s="219">
        <v>17925</v>
      </c>
      <c r="G13" s="219">
        <v>11788</v>
      </c>
      <c r="H13" s="219">
        <v>6137</v>
      </c>
      <c r="I13" s="230">
        <v>978</v>
      </c>
      <c r="J13" s="219">
        <v>51016</v>
      </c>
      <c r="K13" s="220">
        <v>64299</v>
      </c>
    </row>
    <row r="14" spans="1:11" ht="17.25" customHeight="1" x14ac:dyDescent="0.3">
      <c r="A14" s="228" t="s">
        <v>176</v>
      </c>
      <c r="B14" s="213">
        <v>107590</v>
      </c>
      <c r="C14" s="218">
        <v>97611</v>
      </c>
      <c r="D14" s="219">
        <v>82000</v>
      </c>
      <c r="E14" s="219">
        <v>15611</v>
      </c>
      <c r="F14" s="219">
        <v>20790</v>
      </c>
      <c r="G14" s="219">
        <v>11803</v>
      </c>
      <c r="H14" s="219">
        <v>8987</v>
      </c>
      <c r="I14" s="230">
        <v>895</v>
      </c>
      <c r="J14" s="219">
        <v>52776</v>
      </c>
      <c r="K14" s="220">
        <v>68683</v>
      </c>
    </row>
    <row r="15" spans="1:11" ht="17.25" customHeight="1" x14ac:dyDescent="0.3">
      <c r="A15" s="228" t="s">
        <v>178</v>
      </c>
      <c r="B15" s="213">
        <v>95751</v>
      </c>
      <c r="C15" s="218">
        <v>85172</v>
      </c>
      <c r="D15" s="219">
        <v>70717</v>
      </c>
      <c r="E15" s="219">
        <v>14455</v>
      </c>
      <c r="F15" s="219">
        <v>17518</v>
      </c>
      <c r="G15" s="219">
        <v>11146</v>
      </c>
      <c r="H15" s="219">
        <v>6372</v>
      </c>
      <c r="I15" s="230">
        <v>486</v>
      </c>
      <c r="J15" s="219">
        <v>49280</v>
      </c>
      <c r="K15" s="220">
        <v>57218</v>
      </c>
    </row>
    <row r="16" spans="1:11" ht="17.25" customHeight="1" x14ac:dyDescent="0.3">
      <c r="A16" s="228" t="s">
        <v>174</v>
      </c>
      <c r="B16" s="213">
        <v>100337</v>
      </c>
      <c r="C16" s="218">
        <v>89271</v>
      </c>
      <c r="D16" s="219">
        <v>73493</v>
      </c>
      <c r="E16" s="219">
        <v>15778</v>
      </c>
      <c r="F16" s="219">
        <v>17769</v>
      </c>
      <c r="G16" s="219">
        <v>11350</v>
      </c>
      <c r="H16" s="219">
        <v>6420</v>
      </c>
      <c r="I16" s="230">
        <v>1683</v>
      </c>
      <c r="J16" s="219">
        <v>50537</v>
      </c>
      <c r="K16" s="220">
        <v>60329</v>
      </c>
    </row>
    <row r="17" spans="1:11" ht="17.25" customHeight="1" x14ac:dyDescent="0.3">
      <c r="A17" s="228" t="s">
        <v>180</v>
      </c>
      <c r="B17" s="213">
        <v>102289</v>
      </c>
      <c r="C17" s="218">
        <v>93078</v>
      </c>
      <c r="D17" s="219">
        <v>77790</v>
      </c>
      <c r="E17" s="219">
        <v>15288</v>
      </c>
      <c r="F17" s="219">
        <v>17724</v>
      </c>
      <c r="G17" s="219">
        <v>11542</v>
      </c>
      <c r="H17" s="219">
        <v>6182</v>
      </c>
      <c r="I17" s="230">
        <v>260</v>
      </c>
      <c r="J17" s="219">
        <v>48717</v>
      </c>
      <c r="K17" s="220">
        <v>60530</v>
      </c>
    </row>
    <row r="18" spans="1:11" ht="17.25" customHeight="1" x14ac:dyDescent="0.3">
      <c r="A18" s="228" t="s">
        <v>181</v>
      </c>
      <c r="B18" s="213">
        <v>112029</v>
      </c>
      <c r="C18" s="218">
        <v>99896</v>
      </c>
      <c r="D18" s="219">
        <v>84206</v>
      </c>
      <c r="E18" s="219">
        <v>15690</v>
      </c>
      <c r="F18" s="219">
        <v>18144</v>
      </c>
      <c r="G18" s="219">
        <v>11680</v>
      </c>
      <c r="H18" s="219">
        <v>6464</v>
      </c>
      <c r="I18" s="230">
        <v>571</v>
      </c>
      <c r="J18" s="219">
        <v>51474</v>
      </c>
      <c r="K18" s="220">
        <v>63112</v>
      </c>
    </row>
    <row r="19" spans="1:11" ht="17.25" customHeight="1" x14ac:dyDescent="0.3">
      <c r="A19" s="228" t="s">
        <v>182</v>
      </c>
      <c r="B19" s="213">
        <v>101596</v>
      </c>
      <c r="C19" s="218">
        <v>89460</v>
      </c>
      <c r="D19" s="219">
        <v>73741</v>
      </c>
      <c r="E19" s="219">
        <v>15720</v>
      </c>
      <c r="F19" s="219">
        <v>18475</v>
      </c>
      <c r="G19" s="219">
        <v>10745</v>
      </c>
      <c r="H19" s="219">
        <v>7730</v>
      </c>
      <c r="I19" s="230">
        <v>287</v>
      </c>
      <c r="J19" s="219">
        <v>49363</v>
      </c>
      <c r="K19" s="220">
        <v>53839</v>
      </c>
    </row>
    <row r="20" spans="1:11" ht="17.25" customHeight="1" x14ac:dyDescent="0.3">
      <c r="A20" s="228" t="s">
        <v>179</v>
      </c>
      <c r="B20" s="213">
        <v>106258</v>
      </c>
      <c r="C20" s="218">
        <v>93840</v>
      </c>
      <c r="D20" s="219">
        <v>76363</v>
      </c>
      <c r="E20" s="219">
        <v>17477</v>
      </c>
      <c r="F20" s="219">
        <v>17741</v>
      </c>
      <c r="G20" s="219">
        <v>10626</v>
      </c>
      <c r="H20" s="219">
        <v>7115</v>
      </c>
      <c r="I20" s="230">
        <v>-1092</v>
      </c>
      <c r="J20" s="219">
        <v>45677</v>
      </c>
      <c r="K20" s="220">
        <v>56302</v>
      </c>
    </row>
    <row r="21" spans="1:11" ht="17.25" customHeight="1" x14ac:dyDescent="0.3">
      <c r="A21" s="228" t="s">
        <v>180</v>
      </c>
      <c r="B21" s="213">
        <v>107861</v>
      </c>
      <c r="C21" s="218">
        <v>97151</v>
      </c>
      <c r="D21" s="219">
        <v>80689</v>
      </c>
      <c r="E21" s="219">
        <v>16463</v>
      </c>
      <c r="F21" s="219">
        <v>19712</v>
      </c>
      <c r="G21" s="219">
        <v>12575</v>
      </c>
      <c r="H21" s="219">
        <v>7137</v>
      </c>
      <c r="I21" s="230">
        <v>-384</v>
      </c>
      <c r="J21" s="219">
        <v>46328</v>
      </c>
      <c r="K21" s="220">
        <v>60263</v>
      </c>
    </row>
    <row r="22" spans="1:11" ht="17.25" customHeight="1" x14ac:dyDescent="0.3">
      <c r="A22" s="228" t="s">
        <v>181</v>
      </c>
      <c r="B22" s="213">
        <v>118527</v>
      </c>
      <c r="C22" s="218">
        <v>106088</v>
      </c>
      <c r="D22" s="219">
        <v>88965</v>
      </c>
      <c r="E22" s="219">
        <v>17122</v>
      </c>
      <c r="F22" s="219">
        <v>19041</v>
      </c>
      <c r="G22" s="219">
        <v>12441</v>
      </c>
      <c r="H22" s="219">
        <v>6600</v>
      </c>
      <c r="I22" s="230">
        <v>-859</v>
      </c>
      <c r="J22" s="219">
        <v>51862</v>
      </c>
      <c r="K22" s="220">
        <v>63683</v>
      </c>
    </row>
    <row r="23" spans="1:11" ht="17.25" customHeight="1" thickBot="1" x14ac:dyDescent="0.35">
      <c r="A23" s="231" t="s">
        <v>183</v>
      </c>
      <c r="B23" s="232">
        <v>107052</v>
      </c>
      <c r="C23" s="233">
        <v>93616</v>
      </c>
      <c r="D23" s="234">
        <v>76899</v>
      </c>
      <c r="E23" s="234">
        <v>16717</v>
      </c>
      <c r="F23" s="234">
        <v>19153</v>
      </c>
      <c r="G23" s="234">
        <v>11569</v>
      </c>
      <c r="H23" s="234">
        <v>7585</v>
      </c>
      <c r="I23" s="235">
        <v>2073</v>
      </c>
      <c r="J23" s="234">
        <v>47777</v>
      </c>
      <c r="K23" s="236">
        <v>59087</v>
      </c>
    </row>
    <row r="24" spans="1:11" ht="17.25" customHeight="1" thickBot="1" x14ac:dyDescent="0.35">
      <c r="A24" s="237"/>
      <c r="B24" s="3413" t="s">
        <v>248</v>
      </c>
      <c r="C24" s="3414"/>
      <c r="D24" s="3414"/>
      <c r="E24" s="3414"/>
      <c r="F24" s="3414"/>
      <c r="G24" s="3414"/>
      <c r="H24" s="3414"/>
      <c r="I24" s="3414"/>
      <c r="J24" s="3414"/>
      <c r="K24" s="3415"/>
    </row>
    <row r="25" spans="1:11" ht="17.25" customHeight="1" x14ac:dyDescent="0.3">
      <c r="A25" s="238" t="s">
        <v>177</v>
      </c>
      <c r="B25" s="239">
        <v>2.9</v>
      </c>
      <c r="C25" s="240">
        <v>1.6</v>
      </c>
      <c r="D25" s="241">
        <v>1.6</v>
      </c>
      <c r="E25" s="241">
        <v>1.8</v>
      </c>
      <c r="F25" s="241">
        <v>-3.3</v>
      </c>
      <c r="G25" s="241">
        <v>-5.0999999999999996</v>
      </c>
      <c r="H25" s="241">
        <v>0.1</v>
      </c>
      <c r="I25" s="242" t="s">
        <v>249</v>
      </c>
      <c r="J25" s="241">
        <v>0.7</v>
      </c>
      <c r="K25" s="242">
        <v>0.6</v>
      </c>
    </row>
    <row r="26" spans="1:11" ht="17.25" customHeight="1" x14ac:dyDescent="0.3">
      <c r="A26" s="228" t="s">
        <v>174</v>
      </c>
      <c r="B26" s="243">
        <v>4.7</v>
      </c>
      <c r="C26" s="244">
        <v>3.5</v>
      </c>
      <c r="D26" s="245">
        <v>2.9</v>
      </c>
      <c r="E26" s="245">
        <v>6.6</v>
      </c>
      <c r="F26" s="245">
        <v>-4.5</v>
      </c>
      <c r="G26" s="245">
        <v>-8.9</v>
      </c>
      <c r="H26" s="245">
        <v>4.5999999999999996</v>
      </c>
      <c r="I26" s="246" t="s">
        <v>249</v>
      </c>
      <c r="J26" s="245">
        <v>17</v>
      </c>
      <c r="K26" s="246">
        <v>8.6999999999999993</v>
      </c>
    </row>
    <row r="27" spans="1:11" ht="17.25" customHeight="1" x14ac:dyDescent="0.3">
      <c r="A27" s="228" t="s">
        <v>175</v>
      </c>
      <c r="B27" s="243">
        <v>4.7</v>
      </c>
      <c r="C27" s="244">
        <v>3.1</v>
      </c>
      <c r="D27" s="245">
        <v>3.1</v>
      </c>
      <c r="E27" s="245">
        <v>3.1</v>
      </c>
      <c r="F27" s="245">
        <v>-11.4</v>
      </c>
      <c r="G27" s="245">
        <v>-8.4</v>
      </c>
      <c r="H27" s="245">
        <v>-16.5</v>
      </c>
      <c r="I27" s="246" t="s">
        <v>249</v>
      </c>
      <c r="J27" s="245">
        <v>20</v>
      </c>
      <c r="K27" s="246">
        <v>8.8000000000000007</v>
      </c>
    </row>
    <row r="28" spans="1:11" ht="17.25" customHeight="1" x14ac:dyDescent="0.3">
      <c r="A28" s="228" t="s">
        <v>176</v>
      </c>
      <c r="B28" s="243">
        <v>2.2999999999999998</v>
      </c>
      <c r="C28" s="244">
        <v>3.4</v>
      </c>
      <c r="D28" s="245">
        <v>2.9</v>
      </c>
      <c r="E28" s="245">
        <v>6.5</v>
      </c>
      <c r="F28" s="245">
        <v>-4.2</v>
      </c>
      <c r="G28" s="245">
        <v>-7.1</v>
      </c>
      <c r="H28" s="245">
        <v>0.3</v>
      </c>
      <c r="I28" s="246" t="s">
        <v>249</v>
      </c>
      <c r="J28" s="245">
        <v>7</v>
      </c>
      <c r="K28" s="246">
        <v>14.4</v>
      </c>
    </row>
    <row r="29" spans="1:11" ht="17.25" customHeight="1" x14ac:dyDescent="0.3">
      <c r="A29" s="228" t="s">
        <v>178</v>
      </c>
      <c r="B29" s="243">
        <v>3.2</v>
      </c>
      <c r="C29" s="244">
        <v>2.7</v>
      </c>
      <c r="D29" s="245">
        <v>2.5</v>
      </c>
      <c r="E29" s="245">
        <v>3.8</v>
      </c>
      <c r="F29" s="245">
        <v>-0.8</v>
      </c>
      <c r="G29" s="245">
        <v>-6.2</v>
      </c>
      <c r="H29" s="245">
        <v>10.1</v>
      </c>
      <c r="I29" s="246" t="s">
        <v>249</v>
      </c>
      <c r="J29" s="245">
        <v>13.1</v>
      </c>
      <c r="K29" s="246">
        <v>16.7</v>
      </c>
    </row>
    <row r="30" spans="1:11" ht="17.25" customHeight="1" x14ac:dyDescent="0.3">
      <c r="A30" s="228" t="s">
        <v>179</v>
      </c>
      <c r="B30" s="243">
        <v>2.2000000000000002</v>
      </c>
      <c r="C30" s="244">
        <v>3.4</v>
      </c>
      <c r="D30" s="245">
        <v>2.9</v>
      </c>
      <c r="E30" s="245">
        <v>5.7</v>
      </c>
      <c r="F30" s="245">
        <v>-2.1</v>
      </c>
      <c r="G30" s="245">
        <v>-4</v>
      </c>
      <c r="H30" s="245">
        <v>1.4</v>
      </c>
      <c r="I30" s="246" t="s">
        <v>249</v>
      </c>
      <c r="J30" s="245">
        <v>-2.5</v>
      </c>
      <c r="K30" s="246">
        <v>10.4</v>
      </c>
    </row>
    <row r="31" spans="1:11" ht="17.25" customHeight="1" x14ac:dyDescent="0.3">
      <c r="A31" s="228" t="s">
        <v>180</v>
      </c>
      <c r="B31" s="243">
        <v>3</v>
      </c>
      <c r="C31" s="244">
        <v>3.5</v>
      </c>
      <c r="D31" s="245">
        <v>3.2</v>
      </c>
      <c r="E31" s="245">
        <v>4.8</v>
      </c>
      <c r="F31" s="245">
        <v>-2.9</v>
      </c>
      <c r="G31" s="245">
        <v>-3.7</v>
      </c>
      <c r="H31" s="245">
        <v>-1.5</v>
      </c>
      <c r="I31" s="246" t="s">
        <v>249</v>
      </c>
      <c r="J31" s="245">
        <v>-5.8</v>
      </c>
      <c r="K31" s="246">
        <v>4.9000000000000004</v>
      </c>
    </row>
    <row r="32" spans="1:11" ht="17.25" customHeight="1" x14ac:dyDescent="0.3">
      <c r="A32" s="228" t="s">
        <v>181</v>
      </c>
      <c r="B32" s="243">
        <v>3.9</v>
      </c>
      <c r="C32" s="244">
        <v>2.2999999999999998</v>
      </c>
      <c r="D32" s="245">
        <v>3</v>
      </c>
      <c r="E32" s="245">
        <v>-1.6</v>
      </c>
      <c r="F32" s="245">
        <v>-14.4</v>
      </c>
      <c r="G32" s="245">
        <v>-2.5</v>
      </c>
      <c r="H32" s="245">
        <v>-30.3</v>
      </c>
      <c r="I32" s="246" t="s">
        <v>249</v>
      </c>
      <c r="J32" s="245">
        <v>-5.8</v>
      </c>
      <c r="K32" s="246">
        <v>-3</v>
      </c>
    </row>
    <row r="33" spans="1:11" ht="17.25" customHeight="1" x14ac:dyDescent="0.3">
      <c r="A33" s="228" t="s">
        <v>182</v>
      </c>
      <c r="B33" s="243">
        <v>3.8</v>
      </c>
      <c r="C33" s="244">
        <v>2.5</v>
      </c>
      <c r="D33" s="245">
        <v>2.6</v>
      </c>
      <c r="E33" s="245">
        <v>1.8</v>
      </c>
      <c r="F33" s="245">
        <v>3.5</v>
      </c>
      <c r="G33" s="245">
        <v>-3.8</v>
      </c>
      <c r="H33" s="245">
        <v>16.100000000000001</v>
      </c>
      <c r="I33" s="246" t="s">
        <v>249</v>
      </c>
      <c r="J33" s="245">
        <v>-3.9</v>
      </c>
      <c r="K33" s="246">
        <v>6.3</v>
      </c>
    </row>
    <row r="34" spans="1:11" ht="17.25" customHeight="1" x14ac:dyDescent="0.3">
      <c r="A34" s="228" t="s">
        <v>179</v>
      </c>
      <c r="B34" s="243">
        <v>2.6</v>
      </c>
      <c r="C34" s="244">
        <v>3.1</v>
      </c>
      <c r="D34" s="245">
        <v>2.8</v>
      </c>
      <c r="E34" s="245">
        <v>4.5</v>
      </c>
      <c r="F34" s="245">
        <v>-2.2999999999999998</v>
      </c>
      <c r="G34" s="245">
        <v>-6.3</v>
      </c>
      <c r="H34" s="245">
        <v>4.7</v>
      </c>
      <c r="I34" s="246" t="s">
        <v>249</v>
      </c>
      <c r="J34" s="245">
        <v>-9.4</v>
      </c>
      <c r="K34" s="246">
        <v>-2</v>
      </c>
    </row>
    <row r="35" spans="1:11" ht="17.25" customHeight="1" x14ac:dyDescent="0.3">
      <c r="A35" s="228" t="s">
        <v>180</v>
      </c>
      <c r="B35" s="243">
        <v>3.7</v>
      </c>
      <c r="C35" s="244">
        <v>2.6</v>
      </c>
      <c r="D35" s="245">
        <v>2.9</v>
      </c>
      <c r="E35" s="245">
        <v>0.8</v>
      </c>
      <c r="F35" s="245">
        <v>9.6</v>
      </c>
      <c r="G35" s="245">
        <v>9.1</v>
      </c>
      <c r="H35" s="245">
        <v>10.7</v>
      </c>
      <c r="I35" s="246" t="s">
        <v>249</v>
      </c>
      <c r="J35" s="245">
        <v>-5.8</v>
      </c>
      <c r="K35" s="246">
        <v>1.5</v>
      </c>
    </row>
    <row r="36" spans="1:11" ht="17.25" customHeight="1" x14ac:dyDescent="0.3">
      <c r="A36" s="228" t="s">
        <v>181</v>
      </c>
      <c r="B36" s="243">
        <v>4.2</v>
      </c>
      <c r="C36" s="244">
        <v>3.1</v>
      </c>
      <c r="D36" s="245">
        <v>3.3</v>
      </c>
      <c r="E36" s="245">
        <v>1.7</v>
      </c>
      <c r="F36" s="245">
        <v>3.8</v>
      </c>
      <c r="G36" s="245">
        <v>6.4</v>
      </c>
      <c r="H36" s="245">
        <v>-1</v>
      </c>
      <c r="I36" s="246" t="s">
        <v>249</v>
      </c>
      <c r="J36" s="245">
        <v>-0.9</v>
      </c>
      <c r="K36" s="246">
        <v>-4.0999999999999996</v>
      </c>
    </row>
    <row r="37" spans="1:11" ht="17.25" customHeight="1" thickBot="1" x14ac:dyDescent="0.35">
      <c r="A37" s="231" t="s">
        <v>183</v>
      </c>
      <c r="B37" s="247">
        <v>3.4</v>
      </c>
      <c r="C37" s="248">
        <v>2.8</v>
      </c>
      <c r="D37" s="249">
        <v>2.4</v>
      </c>
      <c r="E37" s="249">
        <v>5.2</v>
      </c>
      <c r="F37" s="249">
        <v>4.2</v>
      </c>
      <c r="G37" s="249">
        <v>7.2</v>
      </c>
      <c r="H37" s="249">
        <v>-0.4</v>
      </c>
      <c r="I37" s="250" t="s">
        <v>249</v>
      </c>
      <c r="J37" s="249">
        <v>-2.6</v>
      </c>
      <c r="K37" s="250">
        <v>-6.8</v>
      </c>
    </row>
    <row r="38" spans="1:11" ht="17.25" x14ac:dyDescent="0.3">
      <c r="A38" s="251" t="s">
        <v>250</v>
      </c>
      <c r="B38" s="141"/>
      <c r="C38" s="141"/>
      <c r="D38" s="141"/>
      <c r="E38" s="141"/>
      <c r="F38" s="141"/>
      <c r="G38" s="141"/>
      <c r="H38" s="141"/>
      <c r="I38" s="141"/>
      <c r="J38" s="141"/>
      <c r="K38" s="133"/>
    </row>
    <row r="39" spans="1:11" ht="19.5" customHeight="1" x14ac:dyDescent="0.3">
      <c r="A39" s="252" t="s">
        <v>251</v>
      </c>
    </row>
  </sheetData>
  <mergeCells count="9">
    <mergeCell ref="B24:K24"/>
    <mergeCell ref="A2:A5"/>
    <mergeCell ref="B2:I2"/>
    <mergeCell ref="J2:K2"/>
    <mergeCell ref="C3:I3"/>
    <mergeCell ref="J3:K3"/>
    <mergeCell ref="C4:E4"/>
    <mergeCell ref="F4:H4"/>
    <mergeCell ref="I4:I5"/>
  </mergeCells>
  <printOptions horizontalCentered="1"/>
  <pageMargins left="0.2" right="0.2" top="0" bottom="0" header="0.3" footer="0.3"/>
  <pageSetup paperSize="9" scale="81"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N38"/>
  <sheetViews>
    <sheetView topLeftCell="A32" zoomScaleNormal="100" workbookViewId="0">
      <selection activeCell="H51" sqref="H51"/>
    </sheetView>
  </sheetViews>
  <sheetFormatPr defaultRowHeight="15.75" x14ac:dyDescent="0.3"/>
  <cols>
    <col min="1" max="1" width="12.28515625" style="111" customWidth="1"/>
    <col min="2" max="2" width="9.85546875" style="111" customWidth="1"/>
    <col min="3" max="3" width="11.7109375" style="111" customWidth="1"/>
    <col min="4" max="4" width="14.28515625" style="111" customWidth="1"/>
    <col min="5" max="5" width="12.7109375" style="111" customWidth="1"/>
    <col min="6" max="6" width="16" style="111" customWidth="1"/>
    <col min="7" max="7" width="14.85546875" style="111" customWidth="1"/>
    <col min="8" max="8" width="16.85546875" style="111" customWidth="1"/>
    <col min="9" max="9" width="15.7109375" style="111" customWidth="1"/>
    <col min="10" max="10" width="11.85546875" style="111" customWidth="1"/>
    <col min="11" max="11" width="9.140625" style="111" customWidth="1"/>
    <col min="12" max="12" width="12.7109375" style="111" customWidth="1"/>
    <col min="13" max="13" width="15" style="111" customWidth="1"/>
    <col min="14" max="14" width="10.85546875" style="111" customWidth="1"/>
    <col min="15" max="16384" width="9.140625" style="111"/>
  </cols>
  <sheetData>
    <row r="1" spans="1:14" ht="22.5" customHeight="1" thickBot="1" x14ac:dyDescent="0.35">
      <c r="A1" s="253" t="s">
        <v>252</v>
      </c>
      <c r="B1" s="254"/>
      <c r="C1" s="254"/>
      <c r="D1" s="254"/>
      <c r="E1" s="254"/>
      <c r="F1" s="254"/>
      <c r="G1" s="254"/>
      <c r="H1" s="254"/>
      <c r="I1" s="254"/>
      <c r="J1" s="254"/>
      <c r="K1" s="254"/>
      <c r="L1" s="254"/>
      <c r="M1" s="141"/>
    </row>
    <row r="2" spans="1:14" ht="24" customHeight="1" thickBot="1" x14ac:dyDescent="0.35">
      <c r="A2" s="3407" t="s">
        <v>0</v>
      </c>
      <c r="B2" s="3428" t="s">
        <v>253</v>
      </c>
      <c r="C2" s="3429"/>
      <c r="D2" s="3429"/>
      <c r="E2" s="3429"/>
      <c r="F2" s="3429"/>
      <c r="G2" s="3429"/>
      <c r="H2" s="3429"/>
      <c r="I2" s="3429"/>
      <c r="J2" s="3429"/>
      <c r="K2" s="3429"/>
      <c r="L2" s="3429"/>
      <c r="M2" s="3430"/>
      <c r="N2" s="255"/>
    </row>
    <row r="3" spans="1:14" ht="89.25" customHeight="1" thickBot="1" x14ac:dyDescent="0.35">
      <c r="A3" s="3408"/>
      <c r="B3" s="256" t="s">
        <v>234</v>
      </c>
      <c r="C3" s="257" t="s">
        <v>254</v>
      </c>
      <c r="D3" s="258" t="s">
        <v>255</v>
      </c>
      <c r="E3" s="258" t="s">
        <v>256</v>
      </c>
      <c r="F3" s="259" t="s">
        <v>257</v>
      </c>
      <c r="G3" s="259" t="s">
        <v>258</v>
      </c>
      <c r="H3" s="259" t="s">
        <v>259</v>
      </c>
      <c r="I3" s="259" t="s">
        <v>260</v>
      </c>
      <c r="J3" s="259" t="s">
        <v>261</v>
      </c>
      <c r="K3" s="259" t="s">
        <v>262</v>
      </c>
      <c r="L3" s="259" t="s">
        <v>263</v>
      </c>
      <c r="M3" s="260" t="s">
        <v>264</v>
      </c>
      <c r="N3" s="260" t="s">
        <v>265</v>
      </c>
    </row>
    <row r="4" spans="1:14" hidden="1" x14ac:dyDescent="0.3">
      <c r="A4" s="261">
        <v>2012</v>
      </c>
      <c r="B4" s="262">
        <v>302617</v>
      </c>
      <c r="C4" s="263">
        <v>10494</v>
      </c>
      <c r="D4" s="263">
        <v>50537</v>
      </c>
      <c r="E4" s="263">
        <v>19034</v>
      </c>
      <c r="F4" s="263">
        <v>36807</v>
      </c>
      <c r="G4" s="263">
        <v>17797</v>
      </c>
      <c r="H4" s="263">
        <v>21249</v>
      </c>
      <c r="I4" s="263">
        <v>13478</v>
      </c>
      <c r="J4" s="263">
        <v>31262</v>
      </c>
      <c r="K4" s="263">
        <v>16665</v>
      </c>
      <c r="L4" s="263">
        <v>13882</v>
      </c>
      <c r="M4" s="263">
        <v>17984</v>
      </c>
      <c r="N4" s="264">
        <v>41325</v>
      </c>
    </row>
    <row r="5" spans="1:14" ht="17.100000000000001" customHeight="1" x14ac:dyDescent="0.3">
      <c r="A5" s="160">
        <v>2013</v>
      </c>
      <c r="B5" s="265">
        <v>329009</v>
      </c>
      <c r="C5" s="266">
        <v>12570</v>
      </c>
      <c r="D5" s="267">
        <v>51787</v>
      </c>
      <c r="E5" s="267">
        <v>17923</v>
      </c>
      <c r="F5" s="267">
        <v>38965</v>
      </c>
      <c r="G5" s="267">
        <v>19779</v>
      </c>
      <c r="H5" s="267">
        <v>19827</v>
      </c>
      <c r="I5" s="267">
        <v>14398</v>
      </c>
      <c r="J5" s="267">
        <v>38336</v>
      </c>
      <c r="K5" s="267">
        <v>20042</v>
      </c>
      <c r="L5" s="267">
        <v>14624</v>
      </c>
      <c r="M5" s="268">
        <v>20196</v>
      </c>
      <c r="N5" s="262">
        <v>43388</v>
      </c>
    </row>
    <row r="6" spans="1:14" ht="17.100000000000001" customHeight="1" x14ac:dyDescent="0.3">
      <c r="A6" s="160">
        <v>2014</v>
      </c>
      <c r="B6" s="265">
        <v>348011</v>
      </c>
      <c r="C6" s="266">
        <v>12778</v>
      </c>
      <c r="D6" s="267">
        <v>53274</v>
      </c>
      <c r="E6" s="267">
        <v>16631</v>
      </c>
      <c r="F6" s="267">
        <v>41579</v>
      </c>
      <c r="G6" s="267">
        <v>21160</v>
      </c>
      <c r="H6" s="267">
        <v>21702</v>
      </c>
      <c r="I6" s="267">
        <v>14948</v>
      </c>
      <c r="J6" s="267">
        <v>41322</v>
      </c>
      <c r="K6" s="267">
        <v>21165</v>
      </c>
      <c r="L6" s="267">
        <v>15923</v>
      </c>
      <c r="M6" s="268">
        <v>21543</v>
      </c>
      <c r="N6" s="262">
        <v>44051</v>
      </c>
    </row>
    <row r="7" spans="1:14" ht="17.100000000000001" customHeight="1" x14ac:dyDescent="0.3">
      <c r="A7" s="160">
        <v>2015</v>
      </c>
      <c r="B7" s="265">
        <v>363547</v>
      </c>
      <c r="C7" s="266">
        <v>12928</v>
      </c>
      <c r="D7" s="267">
        <v>53436</v>
      </c>
      <c r="E7" s="267">
        <v>16018</v>
      </c>
      <c r="F7" s="267">
        <v>43738</v>
      </c>
      <c r="G7" s="267">
        <v>22613</v>
      </c>
      <c r="H7" s="267">
        <v>23520</v>
      </c>
      <c r="I7" s="267">
        <v>15841</v>
      </c>
      <c r="J7" s="267">
        <v>43599</v>
      </c>
      <c r="K7" s="267">
        <v>21923</v>
      </c>
      <c r="L7" s="267">
        <v>16776</v>
      </c>
      <c r="M7" s="268">
        <v>22419</v>
      </c>
      <c r="N7" s="262">
        <v>46346</v>
      </c>
    </row>
    <row r="8" spans="1:14" ht="17.100000000000001" customHeight="1" x14ac:dyDescent="0.3">
      <c r="A8" s="269">
        <v>2016</v>
      </c>
      <c r="B8" s="265">
        <v>385364</v>
      </c>
      <c r="C8" s="266">
        <v>13706</v>
      </c>
      <c r="D8" s="267">
        <v>53631</v>
      </c>
      <c r="E8" s="267">
        <v>16027</v>
      </c>
      <c r="F8" s="267">
        <v>45914</v>
      </c>
      <c r="G8" s="267">
        <v>24338</v>
      </c>
      <c r="H8" s="267">
        <v>26727</v>
      </c>
      <c r="I8" s="267">
        <v>16374</v>
      </c>
      <c r="J8" s="267">
        <v>46614</v>
      </c>
      <c r="K8" s="267">
        <v>22798</v>
      </c>
      <c r="L8" s="267">
        <v>17917</v>
      </c>
      <c r="M8" s="268">
        <v>24824</v>
      </c>
      <c r="N8" s="262">
        <v>48879</v>
      </c>
    </row>
    <row r="9" spans="1:14" ht="17.100000000000001" customHeight="1" x14ac:dyDescent="0.3">
      <c r="A9" s="270" t="s">
        <v>246</v>
      </c>
      <c r="B9" s="271">
        <v>406735</v>
      </c>
      <c r="C9" s="272">
        <v>14172</v>
      </c>
      <c r="D9" s="273">
        <v>54629</v>
      </c>
      <c r="E9" s="273">
        <v>17493</v>
      </c>
      <c r="F9" s="273">
        <v>48496</v>
      </c>
      <c r="G9" s="273">
        <v>25874</v>
      </c>
      <c r="H9" s="273">
        <v>27964</v>
      </c>
      <c r="I9" s="273">
        <v>17019</v>
      </c>
      <c r="J9" s="273">
        <v>49853</v>
      </c>
      <c r="K9" s="273">
        <v>23690</v>
      </c>
      <c r="L9" s="273">
        <v>19477</v>
      </c>
      <c r="M9" s="274">
        <v>25915</v>
      </c>
      <c r="N9" s="275">
        <v>52930</v>
      </c>
    </row>
    <row r="10" spans="1:14" ht="17.100000000000001" customHeight="1" x14ac:dyDescent="0.3">
      <c r="A10" s="276" t="s">
        <v>177</v>
      </c>
      <c r="B10" s="277">
        <v>80681</v>
      </c>
      <c r="C10" s="278">
        <v>2906</v>
      </c>
      <c r="D10" s="279">
        <v>9942</v>
      </c>
      <c r="E10" s="279">
        <v>4184</v>
      </c>
      <c r="F10" s="279">
        <v>8869</v>
      </c>
      <c r="G10" s="279">
        <v>5281</v>
      </c>
      <c r="H10" s="279">
        <v>6238</v>
      </c>
      <c r="I10" s="279">
        <v>3643</v>
      </c>
      <c r="J10" s="279">
        <v>9791</v>
      </c>
      <c r="K10" s="279">
        <v>5236</v>
      </c>
      <c r="L10" s="279">
        <v>3872</v>
      </c>
      <c r="M10" s="280">
        <v>4718</v>
      </c>
      <c r="N10" s="281">
        <v>9834</v>
      </c>
    </row>
    <row r="11" spans="1:14" ht="17.100000000000001" customHeight="1" x14ac:dyDescent="0.3">
      <c r="A11" s="276" t="s">
        <v>174</v>
      </c>
      <c r="B11" s="277">
        <v>85465</v>
      </c>
      <c r="C11" s="278">
        <v>2748</v>
      </c>
      <c r="D11" s="279">
        <v>12770</v>
      </c>
      <c r="E11" s="279">
        <v>4158</v>
      </c>
      <c r="F11" s="279">
        <v>10194</v>
      </c>
      <c r="G11" s="279">
        <v>4983</v>
      </c>
      <c r="H11" s="279">
        <v>5202</v>
      </c>
      <c r="I11" s="279">
        <v>3633</v>
      </c>
      <c r="J11" s="279">
        <v>10232</v>
      </c>
      <c r="K11" s="279">
        <v>5149</v>
      </c>
      <c r="L11" s="279">
        <v>4005</v>
      </c>
      <c r="M11" s="280">
        <v>5611</v>
      </c>
      <c r="N11" s="281">
        <v>11338</v>
      </c>
    </row>
    <row r="12" spans="1:14" ht="17.100000000000001" customHeight="1" x14ac:dyDescent="0.3">
      <c r="A12" s="276" t="s">
        <v>175</v>
      </c>
      <c r="B12" s="277">
        <v>86547</v>
      </c>
      <c r="C12" s="278">
        <v>3256</v>
      </c>
      <c r="D12" s="279">
        <v>13598</v>
      </c>
      <c r="E12" s="279">
        <v>4178</v>
      </c>
      <c r="F12" s="279">
        <v>10159</v>
      </c>
      <c r="G12" s="279">
        <v>5387</v>
      </c>
      <c r="H12" s="279">
        <v>4163</v>
      </c>
      <c r="I12" s="279">
        <v>3791</v>
      </c>
      <c r="J12" s="279">
        <v>10285</v>
      </c>
      <c r="K12" s="279">
        <v>5582</v>
      </c>
      <c r="L12" s="279">
        <v>3982</v>
      </c>
      <c r="M12" s="280">
        <v>5478</v>
      </c>
      <c r="N12" s="281">
        <v>10608</v>
      </c>
    </row>
    <row r="13" spans="1:14" ht="17.100000000000001" customHeight="1" x14ac:dyDescent="0.3">
      <c r="A13" s="276" t="s">
        <v>176</v>
      </c>
      <c r="B13" s="277">
        <v>95319</v>
      </c>
      <c r="C13" s="278">
        <v>3868</v>
      </c>
      <c r="D13" s="279">
        <v>16963</v>
      </c>
      <c r="E13" s="279">
        <v>4111</v>
      </c>
      <c r="F13" s="279">
        <v>12357</v>
      </c>
      <c r="G13" s="279">
        <v>5509</v>
      </c>
      <c r="H13" s="279">
        <v>6099</v>
      </c>
      <c r="I13" s="279">
        <v>3882</v>
      </c>
      <c r="J13" s="279">
        <v>11014</v>
      </c>
      <c r="K13" s="279">
        <v>5198</v>
      </c>
      <c r="L13" s="279">
        <v>4065</v>
      </c>
      <c r="M13" s="280">
        <v>5737</v>
      </c>
      <c r="N13" s="281">
        <v>12271</v>
      </c>
    </row>
    <row r="14" spans="1:14" ht="17.100000000000001" customHeight="1" x14ac:dyDescent="0.3">
      <c r="A14" s="276" t="s">
        <v>178</v>
      </c>
      <c r="B14" s="277">
        <v>84451</v>
      </c>
      <c r="C14" s="278">
        <v>2788</v>
      </c>
      <c r="D14" s="279">
        <v>9972</v>
      </c>
      <c r="E14" s="279">
        <v>3948</v>
      </c>
      <c r="F14" s="279">
        <v>9421</v>
      </c>
      <c r="G14" s="279">
        <v>5605</v>
      </c>
      <c r="H14" s="279">
        <v>6511</v>
      </c>
      <c r="I14" s="279">
        <v>3934</v>
      </c>
      <c r="J14" s="279">
        <v>10527</v>
      </c>
      <c r="K14" s="279">
        <v>5331</v>
      </c>
      <c r="L14" s="279">
        <v>4089</v>
      </c>
      <c r="M14" s="280">
        <v>4924</v>
      </c>
      <c r="N14" s="281">
        <v>11300</v>
      </c>
    </row>
    <row r="15" spans="1:14" ht="17.100000000000001" customHeight="1" x14ac:dyDescent="0.3">
      <c r="A15" s="276" t="s">
        <v>179</v>
      </c>
      <c r="B15" s="277">
        <v>89021</v>
      </c>
      <c r="C15" s="278">
        <v>2669</v>
      </c>
      <c r="D15" s="279">
        <v>12835</v>
      </c>
      <c r="E15" s="279">
        <v>3921</v>
      </c>
      <c r="F15" s="279">
        <v>10849</v>
      </c>
      <c r="G15" s="279">
        <v>5401</v>
      </c>
      <c r="H15" s="279">
        <v>4986</v>
      </c>
      <c r="I15" s="279">
        <v>3965</v>
      </c>
      <c r="J15" s="279">
        <v>10781</v>
      </c>
      <c r="K15" s="279">
        <v>5257</v>
      </c>
      <c r="L15" s="279">
        <v>4212</v>
      </c>
      <c r="M15" s="280">
        <v>6002</v>
      </c>
      <c r="N15" s="281">
        <v>11317</v>
      </c>
    </row>
    <row r="16" spans="1:14" ht="17.100000000000001" customHeight="1" x14ac:dyDescent="0.3">
      <c r="A16" s="276" t="s">
        <v>180</v>
      </c>
      <c r="B16" s="277">
        <v>91307</v>
      </c>
      <c r="C16" s="278">
        <v>3350</v>
      </c>
      <c r="D16" s="279">
        <v>14110</v>
      </c>
      <c r="E16" s="279">
        <v>4077</v>
      </c>
      <c r="F16" s="279">
        <v>10820</v>
      </c>
      <c r="G16" s="279">
        <v>5758</v>
      </c>
      <c r="H16" s="279">
        <v>4862</v>
      </c>
      <c r="I16" s="279">
        <v>3894</v>
      </c>
      <c r="J16" s="279">
        <v>10800</v>
      </c>
      <c r="K16" s="279">
        <v>5668</v>
      </c>
      <c r="L16" s="279">
        <v>4190</v>
      </c>
      <c r="M16" s="280">
        <v>5800</v>
      </c>
      <c r="N16" s="281">
        <v>10982</v>
      </c>
    </row>
    <row r="17" spans="1:14" ht="17.100000000000001" customHeight="1" x14ac:dyDescent="0.3">
      <c r="A17" s="276" t="s">
        <v>181</v>
      </c>
      <c r="B17" s="277">
        <v>99282</v>
      </c>
      <c r="C17" s="278">
        <v>4121</v>
      </c>
      <c r="D17" s="279">
        <v>16519</v>
      </c>
      <c r="E17" s="279">
        <v>4072</v>
      </c>
      <c r="F17" s="279">
        <v>12648</v>
      </c>
      <c r="G17" s="279">
        <v>5848</v>
      </c>
      <c r="H17" s="279">
        <v>7161</v>
      </c>
      <c r="I17" s="279">
        <v>4048</v>
      </c>
      <c r="J17" s="279">
        <v>11490</v>
      </c>
      <c r="K17" s="279">
        <v>5668</v>
      </c>
      <c r="L17" s="279">
        <v>4285</v>
      </c>
      <c r="M17" s="280">
        <v>5693</v>
      </c>
      <c r="N17" s="281">
        <v>12747</v>
      </c>
    </row>
    <row r="18" spans="1:14" ht="17.100000000000001" customHeight="1" x14ac:dyDescent="0.3">
      <c r="A18" s="276" t="s">
        <v>182</v>
      </c>
      <c r="B18" s="277">
        <v>89982</v>
      </c>
      <c r="C18" s="278">
        <v>2923</v>
      </c>
      <c r="D18" s="279">
        <v>10300</v>
      </c>
      <c r="E18" s="279">
        <v>3675</v>
      </c>
      <c r="F18" s="279">
        <v>9894</v>
      </c>
      <c r="G18" s="279">
        <v>6034</v>
      </c>
      <c r="H18" s="279">
        <v>7454</v>
      </c>
      <c r="I18" s="279">
        <v>4133</v>
      </c>
      <c r="J18" s="279">
        <v>11280</v>
      </c>
      <c r="K18" s="279">
        <v>5663</v>
      </c>
      <c r="L18" s="279">
        <v>4368</v>
      </c>
      <c r="M18" s="280">
        <v>5499</v>
      </c>
      <c r="N18" s="281">
        <v>11615</v>
      </c>
    </row>
    <row r="19" spans="1:14" ht="17.100000000000001" customHeight="1" x14ac:dyDescent="0.3">
      <c r="A19" s="276" t="s">
        <v>179</v>
      </c>
      <c r="B19" s="277">
        <v>93582</v>
      </c>
      <c r="C19" s="278">
        <v>2905</v>
      </c>
      <c r="D19" s="279">
        <v>12696</v>
      </c>
      <c r="E19" s="279">
        <v>3632</v>
      </c>
      <c r="F19" s="279">
        <v>11414</v>
      </c>
      <c r="G19" s="279">
        <v>5832</v>
      </c>
      <c r="H19" s="279">
        <v>5746</v>
      </c>
      <c r="I19" s="279">
        <v>4102</v>
      </c>
      <c r="J19" s="279">
        <v>11565</v>
      </c>
      <c r="K19" s="279">
        <v>5450</v>
      </c>
      <c r="L19" s="279">
        <v>4510</v>
      </c>
      <c r="M19" s="280">
        <v>6473</v>
      </c>
      <c r="N19" s="281">
        <v>12676</v>
      </c>
    </row>
    <row r="20" spans="1:14" ht="17.100000000000001" customHeight="1" x14ac:dyDescent="0.3">
      <c r="A20" s="276" t="s">
        <v>180</v>
      </c>
      <c r="B20" s="277">
        <v>96855</v>
      </c>
      <c r="C20" s="278">
        <v>3600</v>
      </c>
      <c r="D20" s="279">
        <v>14287</v>
      </c>
      <c r="E20" s="279">
        <v>4390</v>
      </c>
      <c r="F20" s="279">
        <v>11319</v>
      </c>
      <c r="G20" s="279">
        <v>6212</v>
      </c>
      <c r="H20" s="279">
        <v>5483</v>
      </c>
      <c r="I20" s="279">
        <v>3942</v>
      </c>
      <c r="J20" s="279">
        <v>11544</v>
      </c>
      <c r="K20" s="279">
        <v>5854</v>
      </c>
      <c r="L20" s="279">
        <v>4479</v>
      </c>
      <c r="M20" s="280">
        <v>6481</v>
      </c>
      <c r="N20" s="281">
        <v>11007</v>
      </c>
    </row>
    <row r="21" spans="1:14" ht="17.100000000000001" customHeight="1" x14ac:dyDescent="0.3">
      <c r="A21" s="276" t="s">
        <v>181</v>
      </c>
      <c r="B21" s="277">
        <v>104945</v>
      </c>
      <c r="C21" s="278">
        <v>4278</v>
      </c>
      <c r="D21" s="279">
        <v>16347</v>
      </c>
      <c r="E21" s="279">
        <v>4330</v>
      </c>
      <c r="F21" s="279">
        <v>13288</v>
      </c>
      <c r="G21" s="279">
        <v>6259</v>
      </c>
      <c r="H21" s="279">
        <v>8043</v>
      </c>
      <c r="I21" s="279">
        <v>4197</v>
      </c>
      <c r="J21" s="279">
        <v>12225</v>
      </c>
      <c r="K21" s="279">
        <v>5831</v>
      </c>
      <c r="L21" s="279">
        <v>4560</v>
      </c>
      <c r="M21" s="280">
        <v>6371</v>
      </c>
      <c r="N21" s="281">
        <v>13582</v>
      </c>
    </row>
    <row r="22" spans="1:14" ht="17.100000000000001" customHeight="1" thickBot="1" x14ac:dyDescent="0.35">
      <c r="A22" s="282" t="s">
        <v>183</v>
      </c>
      <c r="B22" s="283">
        <v>94256</v>
      </c>
      <c r="C22" s="284">
        <v>2987</v>
      </c>
      <c r="D22" s="285">
        <v>10098</v>
      </c>
      <c r="E22" s="285">
        <v>3980</v>
      </c>
      <c r="F22" s="285">
        <v>10480</v>
      </c>
      <c r="G22" s="285">
        <v>6402</v>
      </c>
      <c r="H22" s="285">
        <v>8023</v>
      </c>
      <c r="I22" s="285">
        <v>4277</v>
      </c>
      <c r="J22" s="285">
        <v>11734</v>
      </c>
      <c r="K22" s="285">
        <v>5963</v>
      </c>
      <c r="L22" s="285">
        <v>4740</v>
      </c>
      <c r="M22" s="286">
        <v>5692</v>
      </c>
      <c r="N22" s="287">
        <v>12796</v>
      </c>
    </row>
    <row r="23" spans="1:14" ht="18.75" customHeight="1" thickBot="1" x14ac:dyDescent="0.35">
      <c r="A23" s="288"/>
      <c r="B23" s="289"/>
      <c r="C23" s="3431" t="s">
        <v>266</v>
      </c>
      <c r="D23" s="3432"/>
      <c r="E23" s="3432"/>
      <c r="F23" s="3432"/>
      <c r="G23" s="3432"/>
      <c r="H23" s="3432"/>
      <c r="I23" s="3432"/>
      <c r="J23" s="3432"/>
      <c r="K23" s="3432"/>
      <c r="L23" s="3432"/>
      <c r="M23" s="3433"/>
      <c r="N23" s="290"/>
    </row>
    <row r="24" spans="1:14" ht="17.100000000000001" customHeight="1" x14ac:dyDescent="0.3">
      <c r="A24" s="291" t="s">
        <v>177</v>
      </c>
      <c r="B24" s="292">
        <v>2.9</v>
      </c>
      <c r="C24" s="293">
        <v>5</v>
      </c>
      <c r="D24" s="294">
        <v>0.30729749152258456</v>
      </c>
      <c r="E24" s="294">
        <v>-5.9791080753904264</v>
      </c>
      <c r="F24" s="294">
        <v>2.8</v>
      </c>
      <c r="G24" s="294">
        <v>2.8468449055462752</v>
      </c>
      <c r="H24" s="294">
        <v>0.99781902624735963</v>
      </c>
      <c r="I24" s="294">
        <v>6.9009513080459106</v>
      </c>
      <c r="J24" s="294">
        <v>6.1227553257696687</v>
      </c>
      <c r="K24" s="294">
        <v>3.3</v>
      </c>
      <c r="L24" s="294">
        <v>5.4716229481853729</v>
      </c>
      <c r="M24" s="295">
        <v>1.1346904145424386</v>
      </c>
      <c r="N24" s="296">
        <v>4.123874912871428</v>
      </c>
    </row>
    <row r="25" spans="1:14" ht="17.100000000000001" customHeight="1" x14ac:dyDescent="0.3">
      <c r="A25" s="276" t="s">
        <v>174</v>
      </c>
      <c r="B25" s="297">
        <v>4.7</v>
      </c>
      <c r="C25" s="298">
        <v>4.3829460571184642</v>
      </c>
      <c r="D25" s="299">
        <v>5.4226173841463776</v>
      </c>
      <c r="E25" s="299">
        <v>-9.70099452092491</v>
      </c>
      <c r="F25" s="299">
        <v>2.7508753161486821</v>
      </c>
      <c r="G25" s="299">
        <v>3.5770718120141209</v>
      </c>
      <c r="H25" s="299">
        <v>11.683558775220471</v>
      </c>
      <c r="I25" s="299">
        <v>6.0429652168034087</v>
      </c>
      <c r="J25" s="299">
        <v>5.6992943848676259</v>
      </c>
      <c r="K25" s="299">
        <v>4.5999999999999996</v>
      </c>
      <c r="L25" s="299">
        <v>5.5542575066565902</v>
      </c>
      <c r="M25" s="300">
        <v>9.8065496265699039</v>
      </c>
      <c r="N25" s="301">
        <v>6.4732740101308917</v>
      </c>
    </row>
    <row r="26" spans="1:14" ht="17.100000000000001" customHeight="1" x14ac:dyDescent="0.3">
      <c r="A26" s="276" t="s">
        <v>175</v>
      </c>
      <c r="B26" s="297">
        <v>4.7</v>
      </c>
      <c r="C26" s="298">
        <v>3.4026107597079358</v>
      </c>
      <c r="D26" s="299">
        <v>3.9077800492298254</v>
      </c>
      <c r="E26" s="299">
        <v>-9.3248841434625973</v>
      </c>
      <c r="F26" s="299">
        <v>3</v>
      </c>
      <c r="G26" s="299">
        <v>3.2595406021838969</v>
      </c>
      <c r="H26" s="299">
        <v>7.4858775162168101</v>
      </c>
      <c r="I26" s="299">
        <v>7.0196776438773645</v>
      </c>
      <c r="J26" s="299">
        <v>4.7918780829346863</v>
      </c>
      <c r="K26" s="299">
        <v>16.899999999999999</v>
      </c>
      <c r="L26" s="299">
        <v>5.5710161624231258</v>
      </c>
      <c r="M26" s="300">
        <v>3.8995758614407183</v>
      </c>
      <c r="N26" s="301">
        <v>4.223707818305833</v>
      </c>
    </row>
    <row r="27" spans="1:14" ht="17.100000000000001" customHeight="1" x14ac:dyDescent="0.3">
      <c r="A27" s="276" t="s">
        <v>176</v>
      </c>
      <c r="B27" s="297">
        <v>2.2999999999999998</v>
      </c>
      <c r="C27" s="298">
        <v>2.791583056271385</v>
      </c>
      <c r="D27" s="299">
        <v>-1.9781499400029379</v>
      </c>
      <c r="E27" s="299">
        <v>-9.0776672893807522</v>
      </c>
      <c r="F27" s="299">
        <v>3.2</v>
      </c>
      <c r="G27" s="299">
        <v>1.8516048762129422</v>
      </c>
      <c r="H27" s="299">
        <v>6.0305086721102574</v>
      </c>
      <c r="I27" s="299">
        <v>5.8272307338228746</v>
      </c>
      <c r="J27" s="299">
        <v>5.4269995751638378</v>
      </c>
      <c r="K27" s="299">
        <v>-3.1</v>
      </c>
      <c r="L27" s="299">
        <v>5.4059385483073097</v>
      </c>
      <c r="M27" s="300">
        <v>6.1659795323896871</v>
      </c>
      <c r="N27" s="301">
        <v>4.2551655355724582</v>
      </c>
    </row>
    <row r="28" spans="1:14" ht="17.100000000000001" customHeight="1" x14ac:dyDescent="0.3">
      <c r="A28" s="276" t="s">
        <v>178</v>
      </c>
      <c r="B28" s="297">
        <v>3.2</v>
      </c>
      <c r="C28" s="298">
        <v>-7</v>
      </c>
      <c r="D28" s="299">
        <v>2.6</v>
      </c>
      <c r="E28" s="299">
        <v>-7.5</v>
      </c>
      <c r="F28" s="299">
        <v>2.8</v>
      </c>
      <c r="G28" s="299">
        <v>2.8</v>
      </c>
      <c r="H28" s="299">
        <v>9.6999999999999993</v>
      </c>
      <c r="I28" s="299">
        <v>8.1999999999999993</v>
      </c>
      <c r="J28" s="299">
        <v>4.5999999999999996</v>
      </c>
      <c r="K28" s="299">
        <v>2.2999999999999998</v>
      </c>
      <c r="L28" s="299">
        <v>4.8</v>
      </c>
      <c r="M28" s="300">
        <v>1.6</v>
      </c>
      <c r="N28" s="301">
        <v>12.1</v>
      </c>
    </row>
    <row r="29" spans="1:14" ht="17.100000000000001" customHeight="1" x14ac:dyDescent="0.3">
      <c r="A29" s="276" t="s">
        <v>179</v>
      </c>
      <c r="B29" s="297">
        <v>2.2000000000000002</v>
      </c>
      <c r="C29" s="298">
        <v>1.6</v>
      </c>
      <c r="D29" s="299">
        <v>-2.6</v>
      </c>
      <c r="E29" s="299">
        <v>-7.5</v>
      </c>
      <c r="F29" s="299">
        <v>2.5</v>
      </c>
      <c r="G29" s="299">
        <v>3.8</v>
      </c>
      <c r="H29" s="299">
        <v>3.1</v>
      </c>
      <c r="I29" s="299">
        <v>8.6999999999999993</v>
      </c>
      <c r="J29" s="299">
        <v>5</v>
      </c>
      <c r="K29" s="299">
        <v>2.4</v>
      </c>
      <c r="L29" s="299">
        <v>5</v>
      </c>
      <c r="M29" s="300">
        <v>3</v>
      </c>
      <c r="N29" s="301">
        <v>1.8</v>
      </c>
    </row>
    <row r="30" spans="1:14" ht="17.100000000000001" customHeight="1" x14ac:dyDescent="0.3">
      <c r="A30" s="276" t="s">
        <v>180</v>
      </c>
      <c r="B30" s="297">
        <v>3</v>
      </c>
      <c r="C30" s="298">
        <v>3.2</v>
      </c>
      <c r="D30" s="299">
        <v>-0.7</v>
      </c>
      <c r="E30" s="299">
        <v>-2.7</v>
      </c>
      <c r="F30" s="299">
        <v>3.1</v>
      </c>
      <c r="G30" s="299">
        <v>2.9</v>
      </c>
      <c r="H30" s="299">
        <v>10.1</v>
      </c>
      <c r="I30" s="299">
        <v>5</v>
      </c>
      <c r="J30" s="299">
        <v>5.5</v>
      </c>
      <c r="K30" s="299">
        <v>1.7</v>
      </c>
      <c r="L30" s="299">
        <v>5.2</v>
      </c>
      <c r="M30" s="300">
        <v>3</v>
      </c>
      <c r="N30" s="301">
        <v>7</v>
      </c>
    </row>
    <row r="31" spans="1:14" ht="17.100000000000001" customHeight="1" x14ac:dyDescent="0.3">
      <c r="A31" s="276" t="s">
        <v>181</v>
      </c>
      <c r="B31" s="297">
        <v>3.9</v>
      </c>
      <c r="C31" s="298">
        <v>0.8</v>
      </c>
      <c r="D31" s="299">
        <v>1.5</v>
      </c>
      <c r="E31" s="299">
        <v>-1.8</v>
      </c>
      <c r="F31" s="299">
        <v>2.9</v>
      </c>
      <c r="G31" s="299">
        <v>4.0999999999999996</v>
      </c>
      <c r="H31" s="299">
        <v>10.8</v>
      </c>
      <c r="I31" s="299">
        <v>6.2</v>
      </c>
      <c r="J31" s="299">
        <v>5.7</v>
      </c>
      <c r="K31" s="299">
        <v>9.8000000000000007</v>
      </c>
      <c r="L31" s="299">
        <v>5.3</v>
      </c>
      <c r="M31" s="300">
        <v>-2.4</v>
      </c>
      <c r="N31" s="301">
        <v>7.1</v>
      </c>
    </row>
    <row r="32" spans="1:14" ht="17.100000000000001" customHeight="1" x14ac:dyDescent="0.3">
      <c r="A32" s="302" t="s">
        <v>182</v>
      </c>
      <c r="B32" s="297">
        <v>3.8</v>
      </c>
      <c r="C32" s="298">
        <v>5.7</v>
      </c>
      <c r="D32" s="299">
        <v>-1.3</v>
      </c>
      <c r="E32" s="299">
        <v>-7</v>
      </c>
      <c r="F32" s="299">
        <v>3.1</v>
      </c>
      <c r="G32" s="299">
        <v>3.7</v>
      </c>
      <c r="H32" s="299">
        <v>10.8</v>
      </c>
      <c r="I32" s="299">
        <v>6.4</v>
      </c>
      <c r="J32" s="299">
        <v>5.8</v>
      </c>
      <c r="K32" s="299">
        <v>6</v>
      </c>
      <c r="L32" s="299">
        <v>5.7</v>
      </c>
      <c r="M32" s="300">
        <v>3.4</v>
      </c>
      <c r="N32" s="301">
        <v>5.5</v>
      </c>
    </row>
    <row r="33" spans="1:14" ht="17.100000000000001" customHeight="1" x14ac:dyDescent="0.3">
      <c r="A33" s="302" t="s">
        <v>179</v>
      </c>
      <c r="B33" s="297">
        <v>2.6</v>
      </c>
      <c r="C33" s="298">
        <v>4.4000000000000004</v>
      </c>
      <c r="D33" s="299">
        <v>-0.9</v>
      </c>
      <c r="E33" s="299">
        <v>-7.3</v>
      </c>
      <c r="F33" s="299">
        <v>3.1</v>
      </c>
      <c r="G33" s="299">
        <v>4.3</v>
      </c>
      <c r="H33" s="299">
        <v>4.5</v>
      </c>
      <c r="I33" s="299">
        <v>5.6</v>
      </c>
      <c r="J33" s="299">
        <v>5.7</v>
      </c>
      <c r="K33" s="299">
        <v>3.7</v>
      </c>
      <c r="L33" s="299">
        <v>5.6</v>
      </c>
      <c r="M33" s="300">
        <v>0</v>
      </c>
      <c r="N33" s="301">
        <v>12.8</v>
      </c>
    </row>
    <row r="34" spans="1:14" ht="17.100000000000001" customHeight="1" x14ac:dyDescent="0.3">
      <c r="A34" s="302" t="s">
        <v>180</v>
      </c>
      <c r="B34" s="297">
        <v>3.7</v>
      </c>
      <c r="C34" s="298">
        <v>3.5</v>
      </c>
      <c r="D34" s="299">
        <v>1.1000000000000001</v>
      </c>
      <c r="E34" s="299">
        <v>7.6</v>
      </c>
      <c r="F34" s="299">
        <v>2.9</v>
      </c>
      <c r="G34" s="299">
        <v>4.0999999999999996</v>
      </c>
      <c r="H34" s="299">
        <v>7.4</v>
      </c>
      <c r="I34" s="299">
        <v>4.8</v>
      </c>
      <c r="J34" s="299">
        <v>5.6</v>
      </c>
      <c r="K34" s="299">
        <v>3.2</v>
      </c>
      <c r="L34" s="299">
        <v>5.8</v>
      </c>
      <c r="M34" s="300">
        <v>3.2</v>
      </c>
      <c r="N34" s="301">
        <v>1.2</v>
      </c>
    </row>
    <row r="35" spans="1:14" ht="17.100000000000001" customHeight="1" x14ac:dyDescent="0.3">
      <c r="A35" s="302" t="s">
        <v>181</v>
      </c>
      <c r="B35" s="297">
        <v>4.2</v>
      </c>
      <c r="C35" s="298">
        <v>2.5</v>
      </c>
      <c r="D35" s="299">
        <v>1.5</v>
      </c>
      <c r="E35" s="299">
        <v>6.2</v>
      </c>
      <c r="F35" s="299">
        <v>3</v>
      </c>
      <c r="G35" s="299">
        <v>3.7</v>
      </c>
      <c r="H35" s="299">
        <v>12.3</v>
      </c>
      <c r="I35" s="299">
        <v>6.9</v>
      </c>
      <c r="J35" s="299">
        <v>5.6</v>
      </c>
      <c r="K35" s="299">
        <v>2.6</v>
      </c>
      <c r="L35" s="299">
        <v>5.7</v>
      </c>
      <c r="M35" s="300">
        <v>3</v>
      </c>
      <c r="N35" s="301">
        <v>3.2</v>
      </c>
    </row>
    <row r="36" spans="1:14" ht="17.100000000000001" customHeight="1" thickBot="1" x14ac:dyDescent="0.35">
      <c r="A36" s="303" t="s">
        <v>183</v>
      </c>
      <c r="B36" s="304">
        <v>3.4</v>
      </c>
      <c r="C36" s="305">
        <v>0.3</v>
      </c>
      <c r="D36" s="306">
        <v>0</v>
      </c>
      <c r="E36" s="306">
        <v>7.8</v>
      </c>
      <c r="F36" s="306">
        <v>3.2</v>
      </c>
      <c r="G36" s="306">
        <v>3.5</v>
      </c>
      <c r="H36" s="306">
        <v>2.5</v>
      </c>
      <c r="I36" s="306">
        <v>5.4</v>
      </c>
      <c r="J36" s="306">
        <v>5.2</v>
      </c>
      <c r="K36" s="306">
        <v>4.5</v>
      </c>
      <c r="L36" s="306">
        <v>5.8</v>
      </c>
      <c r="M36" s="307">
        <v>1.8</v>
      </c>
      <c r="N36" s="308">
        <v>4.5</v>
      </c>
    </row>
    <row r="37" spans="1:14" ht="21" customHeight="1" x14ac:dyDescent="0.3">
      <c r="A37" s="309" t="s">
        <v>267</v>
      </c>
      <c r="B37" s="251"/>
      <c r="C37" s="188" t="s">
        <v>251</v>
      </c>
    </row>
    <row r="38" spans="1:14" x14ac:dyDescent="0.3">
      <c r="A38" s="310"/>
    </row>
  </sheetData>
  <mergeCells count="3">
    <mergeCell ref="A2:A3"/>
    <mergeCell ref="B2:M2"/>
    <mergeCell ref="C23:M23"/>
  </mergeCells>
  <printOptions horizontalCentered="1"/>
  <pageMargins left="0" right="0" top="0.5" bottom="0.25" header="0.3" footer="0.3"/>
  <pageSetup paperSize="9" scale="7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P34"/>
  <sheetViews>
    <sheetView workbookViewId="0">
      <pane xSplit="1" ySplit="5" topLeftCell="B6" activePane="bottomRight" state="frozen"/>
      <selection pane="topRight" activeCell="B1" sqref="B1"/>
      <selection pane="bottomLeft" activeCell="A6" sqref="A6"/>
      <selection pane="bottomRight" activeCell="Q10" sqref="Q10"/>
    </sheetView>
  </sheetViews>
  <sheetFormatPr defaultRowHeight="14.25" x14ac:dyDescent="0.25"/>
  <cols>
    <col min="1" max="1" width="8.85546875" style="188" customWidth="1"/>
    <col min="2" max="5" width="10.7109375" style="188" customWidth="1"/>
    <col min="6" max="6" width="13.140625" style="188" customWidth="1"/>
    <col min="7" max="7" width="9.28515625" style="188" customWidth="1"/>
    <col min="8" max="8" width="13" style="188" customWidth="1"/>
    <col min="9" max="9" width="9.28515625" style="188" customWidth="1"/>
    <col min="10" max="10" width="13.28515625" style="188" customWidth="1"/>
    <col min="11" max="11" width="9.28515625" style="188" customWidth="1"/>
    <col min="12" max="12" width="12.85546875" style="188" customWidth="1"/>
    <col min="13" max="13" width="9.28515625" style="188" customWidth="1"/>
    <col min="14" max="14" width="13.7109375" style="188" customWidth="1"/>
    <col min="15" max="16384" width="9.140625" style="188"/>
  </cols>
  <sheetData>
    <row r="1" spans="1:16" ht="25.5" customHeight="1" thickBot="1" x14ac:dyDescent="0.3">
      <c r="A1" s="311" t="s">
        <v>4730</v>
      </c>
      <c r="B1" s="312"/>
      <c r="C1" s="312"/>
      <c r="D1" s="312"/>
      <c r="E1" s="312"/>
      <c r="F1" s="312"/>
      <c r="G1" s="312"/>
    </row>
    <row r="2" spans="1:16" ht="21.75" customHeight="1" thickBot="1" x14ac:dyDescent="0.3">
      <c r="A2" s="313"/>
      <c r="B2" s="3439" t="s">
        <v>268</v>
      </c>
      <c r="C2" s="3440"/>
      <c r="D2" s="3441"/>
      <c r="E2" s="3442" t="s">
        <v>269</v>
      </c>
      <c r="F2" s="3443"/>
      <c r="G2" s="3443"/>
      <c r="H2" s="3443"/>
      <c r="I2" s="3443"/>
      <c r="J2" s="3443"/>
      <c r="K2" s="3443"/>
      <c r="L2" s="3443"/>
      <c r="M2" s="3443"/>
      <c r="N2" s="3444"/>
    </row>
    <row r="3" spans="1:16" ht="34.5" customHeight="1" thickBot="1" x14ac:dyDescent="0.3">
      <c r="A3" s="314"/>
      <c r="B3" s="3439" t="s">
        <v>270</v>
      </c>
      <c r="C3" s="3440" t="s">
        <v>271</v>
      </c>
      <c r="D3" s="3441" t="s">
        <v>234</v>
      </c>
      <c r="E3" s="3451" t="s">
        <v>234</v>
      </c>
      <c r="F3" s="3454" t="s">
        <v>272</v>
      </c>
      <c r="G3" s="3457" t="s">
        <v>273</v>
      </c>
      <c r="H3" s="3458"/>
      <c r="I3" s="3458"/>
      <c r="J3" s="3459"/>
      <c r="K3" s="3460" t="s">
        <v>274</v>
      </c>
      <c r="L3" s="3458"/>
      <c r="M3" s="3458"/>
      <c r="N3" s="3459"/>
    </row>
    <row r="4" spans="1:16" ht="32.25" customHeight="1" thickBot="1" x14ac:dyDescent="0.3">
      <c r="A4" s="314"/>
      <c r="B4" s="3445"/>
      <c r="C4" s="3447"/>
      <c r="D4" s="3449"/>
      <c r="E4" s="3452"/>
      <c r="F4" s="3455"/>
      <c r="G4" s="3457" t="s">
        <v>275</v>
      </c>
      <c r="H4" s="3459"/>
      <c r="I4" s="3434" t="s">
        <v>276</v>
      </c>
      <c r="J4" s="3434"/>
      <c r="K4" s="3435" t="s">
        <v>277</v>
      </c>
      <c r="L4" s="3436"/>
      <c r="M4" s="3437" t="s">
        <v>278</v>
      </c>
      <c r="N4" s="3438"/>
    </row>
    <row r="5" spans="1:16" ht="31.5" customHeight="1" thickBot="1" x14ac:dyDescent="0.3">
      <c r="A5" s="315" t="s">
        <v>0</v>
      </c>
      <c r="B5" s="3446"/>
      <c r="C5" s="3448"/>
      <c r="D5" s="3450"/>
      <c r="E5" s="3453"/>
      <c r="F5" s="3456"/>
      <c r="G5" s="316" t="s">
        <v>234</v>
      </c>
      <c r="H5" s="317" t="s">
        <v>279</v>
      </c>
      <c r="I5" s="316" t="s">
        <v>234</v>
      </c>
      <c r="J5" s="318" t="s">
        <v>279</v>
      </c>
      <c r="K5" s="316" t="s">
        <v>234</v>
      </c>
      <c r="L5" s="318" t="s">
        <v>279</v>
      </c>
      <c r="M5" s="319" t="s">
        <v>234</v>
      </c>
      <c r="N5" s="318" t="s">
        <v>279</v>
      </c>
    </row>
    <row r="6" spans="1:16" ht="18.75" customHeight="1" x14ac:dyDescent="0.25">
      <c r="A6" s="320">
        <v>2013</v>
      </c>
      <c r="B6" s="321">
        <v>350400</v>
      </c>
      <c r="C6" s="322">
        <v>220800</v>
      </c>
      <c r="D6" s="323">
        <v>571200</v>
      </c>
      <c r="E6" s="321">
        <v>45500</v>
      </c>
      <c r="F6" s="324">
        <f t="shared" ref="F6:F18" si="0">E6/D6*100</f>
        <v>7.9656862745098032</v>
      </c>
      <c r="G6" s="321">
        <v>27900</v>
      </c>
      <c r="H6" s="324">
        <f t="shared" ref="H6:H27" si="1">G6/E6*100</f>
        <v>61.318681318681321</v>
      </c>
      <c r="I6" s="321">
        <v>17600</v>
      </c>
      <c r="J6" s="325">
        <f t="shared" ref="J6:J27" si="2">I6/E6*100</f>
        <v>38.681318681318686</v>
      </c>
      <c r="K6" s="321">
        <v>18600</v>
      </c>
      <c r="L6" s="326">
        <f t="shared" ref="L6:L27" si="3">K6/E6*100</f>
        <v>40.879120879120876</v>
      </c>
      <c r="M6" s="327">
        <v>26900</v>
      </c>
      <c r="N6" s="326">
        <f t="shared" ref="N6:N27" si="4">M6/E6*100</f>
        <v>59.120879120879124</v>
      </c>
      <c r="O6" s="328"/>
    </row>
    <row r="7" spans="1:16" ht="18.75" customHeight="1" x14ac:dyDescent="0.25">
      <c r="A7" s="160">
        <v>2014</v>
      </c>
      <c r="B7" s="329">
        <v>352800</v>
      </c>
      <c r="C7" s="330">
        <v>222900</v>
      </c>
      <c r="D7" s="331">
        <v>575700</v>
      </c>
      <c r="E7" s="329">
        <v>44800</v>
      </c>
      <c r="F7" s="332">
        <f t="shared" si="0"/>
        <v>7.7818308146604132</v>
      </c>
      <c r="G7" s="329">
        <v>25400</v>
      </c>
      <c r="H7" s="332">
        <f t="shared" si="1"/>
        <v>56.696428571428569</v>
      </c>
      <c r="I7" s="329">
        <v>19500</v>
      </c>
      <c r="J7" s="333">
        <f t="shared" si="2"/>
        <v>43.526785714285715</v>
      </c>
      <c r="K7" s="329">
        <v>19400</v>
      </c>
      <c r="L7" s="334">
        <f t="shared" si="3"/>
        <v>43.303571428571431</v>
      </c>
      <c r="M7" s="335">
        <v>25400</v>
      </c>
      <c r="N7" s="334">
        <f t="shared" si="4"/>
        <v>56.696428571428569</v>
      </c>
      <c r="O7" s="328"/>
    </row>
    <row r="8" spans="1:16" ht="18.75" customHeight="1" x14ac:dyDescent="0.25">
      <c r="A8" s="160">
        <v>2015</v>
      </c>
      <c r="B8" s="329">
        <v>353300</v>
      </c>
      <c r="C8" s="330">
        <v>231300</v>
      </c>
      <c r="D8" s="331">
        <v>584600</v>
      </c>
      <c r="E8" s="329">
        <v>46300</v>
      </c>
      <c r="F8" s="332">
        <v>7.9</v>
      </c>
      <c r="G8" s="329">
        <v>25100</v>
      </c>
      <c r="H8" s="332">
        <f t="shared" si="1"/>
        <v>54.211663066954642</v>
      </c>
      <c r="I8" s="329">
        <v>21200</v>
      </c>
      <c r="J8" s="333">
        <f t="shared" si="2"/>
        <v>45.78833693304535</v>
      </c>
      <c r="K8" s="329">
        <v>19500</v>
      </c>
      <c r="L8" s="334">
        <f t="shared" si="3"/>
        <v>42.116630669546431</v>
      </c>
      <c r="M8" s="335">
        <v>26800</v>
      </c>
      <c r="N8" s="334">
        <f t="shared" si="4"/>
        <v>57.883369330453561</v>
      </c>
      <c r="O8" s="328"/>
    </row>
    <row r="9" spans="1:16" ht="18.75" customHeight="1" x14ac:dyDescent="0.25">
      <c r="A9" s="160">
        <v>2016</v>
      </c>
      <c r="B9" s="329">
        <v>353600</v>
      </c>
      <c r="C9" s="330">
        <v>227400</v>
      </c>
      <c r="D9" s="331">
        <v>581000</v>
      </c>
      <c r="E9" s="329">
        <v>42400</v>
      </c>
      <c r="F9" s="332">
        <v>7.3</v>
      </c>
      <c r="G9" s="329">
        <v>23500</v>
      </c>
      <c r="H9" s="332">
        <f t="shared" si="1"/>
        <v>55.424528301886788</v>
      </c>
      <c r="I9" s="329">
        <v>18900</v>
      </c>
      <c r="J9" s="333">
        <f t="shared" si="2"/>
        <v>44.575471698113205</v>
      </c>
      <c r="K9" s="329">
        <v>16900</v>
      </c>
      <c r="L9" s="334">
        <f t="shared" si="3"/>
        <v>39.858490566037737</v>
      </c>
      <c r="M9" s="335">
        <v>25500</v>
      </c>
      <c r="N9" s="334">
        <f t="shared" si="4"/>
        <v>60.141509433962256</v>
      </c>
      <c r="O9" s="328"/>
    </row>
    <row r="10" spans="1:16" ht="18.75" customHeight="1" x14ac:dyDescent="0.25">
      <c r="A10" s="336" t="s">
        <v>280</v>
      </c>
      <c r="B10" s="337">
        <v>352400</v>
      </c>
      <c r="C10" s="338">
        <v>230400</v>
      </c>
      <c r="D10" s="339">
        <v>582800</v>
      </c>
      <c r="E10" s="337">
        <v>42800</v>
      </c>
      <c r="F10" s="340">
        <v>7.3</v>
      </c>
      <c r="G10" s="337" t="s">
        <v>249</v>
      </c>
      <c r="H10" s="340" t="s">
        <v>281</v>
      </c>
      <c r="I10" s="337" t="s">
        <v>281</v>
      </c>
      <c r="J10" s="341" t="s">
        <v>281</v>
      </c>
      <c r="K10" s="337">
        <v>17500</v>
      </c>
      <c r="L10" s="342">
        <f t="shared" si="3"/>
        <v>40.887850467289724</v>
      </c>
      <c r="M10" s="343">
        <v>25300</v>
      </c>
      <c r="N10" s="342">
        <f t="shared" si="4"/>
        <v>59.112149532710276</v>
      </c>
      <c r="O10" s="328"/>
      <c r="P10" s="328"/>
    </row>
    <row r="11" spans="1:16" ht="18.75" customHeight="1" x14ac:dyDescent="0.25">
      <c r="A11" s="276" t="s">
        <v>173</v>
      </c>
      <c r="B11" s="344">
        <v>344900.00000000006</v>
      </c>
      <c r="C11" s="345">
        <v>217299.99999999997</v>
      </c>
      <c r="D11" s="346">
        <v>562200</v>
      </c>
      <c r="E11" s="347">
        <v>48300</v>
      </c>
      <c r="F11" s="332">
        <f t="shared" si="0"/>
        <v>8.5912486659551757</v>
      </c>
      <c r="G11" s="329">
        <f>E11-I11</f>
        <v>30400</v>
      </c>
      <c r="H11" s="332">
        <f t="shared" si="1"/>
        <v>62.939958592132506</v>
      </c>
      <c r="I11" s="329">
        <v>17900</v>
      </c>
      <c r="J11" s="333">
        <f t="shared" si="2"/>
        <v>37.060041407867494</v>
      </c>
      <c r="K11" s="348">
        <v>20300</v>
      </c>
      <c r="L11" s="334">
        <f t="shared" si="3"/>
        <v>42.028985507246375</v>
      </c>
      <c r="M11" s="349">
        <v>28000</v>
      </c>
      <c r="N11" s="334">
        <f t="shared" si="4"/>
        <v>57.971014492753625</v>
      </c>
    </row>
    <row r="12" spans="1:16" ht="18.75" customHeight="1" x14ac:dyDescent="0.25">
      <c r="A12" s="276" t="s">
        <v>174</v>
      </c>
      <c r="B12" s="344">
        <v>347400</v>
      </c>
      <c r="C12" s="345">
        <v>220200</v>
      </c>
      <c r="D12" s="346">
        <v>567600</v>
      </c>
      <c r="E12" s="347">
        <v>45600</v>
      </c>
      <c r="F12" s="332">
        <f t="shared" si="0"/>
        <v>8.0338266384777999</v>
      </c>
      <c r="G12" s="329">
        <f t="shared" ref="G12:G14" si="5">E12-I12</f>
        <v>26300</v>
      </c>
      <c r="H12" s="332">
        <f t="shared" si="1"/>
        <v>57.675438596491226</v>
      </c>
      <c r="I12" s="329">
        <v>19300</v>
      </c>
      <c r="J12" s="333">
        <f t="shared" si="2"/>
        <v>42.324561403508767</v>
      </c>
      <c r="K12" s="348">
        <v>16500</v>
      </c>
      <c r="L12" s="334">
        <f t="shared" si="3"/>
        <v>36.184210526315788</v>
      </c>
      <c r="M12" s="349">
        <v>29100</v>
      </c>
      <c r="N12" s="334">
        <f t="shared" si="4"/>
        <v>63.815789473684212</v>
      </c>
    </row>
    <row r="13" spans="1:16" ht="18.75" customHeight="1" x14ac:dyDescent="0.25">
      <c r="A13" s="160" t="s">
        <v>180</v>
      </c>
      <c r="B13" s="344">
        <v>350600</v>
      </c>
      <c r="C13" s="345">
        <v>221500.00000000003</v>
      </c>
      <c r="D13" s="346">
        <v>572100</v>
      </c>
      <c r="E13" s="347">
        <v>45900</v>
      </c>
      <c r="F13" s="350">
        <f t="shared" si="0"/>
        <v>8.0230728893550083</v>
      </c>
      <c r="G13" s="329">
        <f t="shared" si="5"/>
        <v>29700</v>
      </c>
      <c r="H13" s="332">
        <f t="shared" si="1"/>
        <v>64.705882352941174</v>
      </c>
      <c r="I13" s="329">
        <v>16200</v>
      </c>
      <c r="J13" s="333">
        <f t="shared" si="2"/>
        <v>35.294117647058826</v>
      </c>
      <c r="K13" s="348">
        <v>19600</v>
      </c>
      <c r="L13" s="334">
        <f t="shared" si="3"/>
        <v>42.701525054466231</v>
      </c>
      <c r="M13" s="349">
        <v>26300</v>
      </c>
      <c r="N13" s="334">
        <f t="shared" si="4"/>
        <v>57.298474945533769</v>
      </c>
    </row>
    <row r="14" spans="1:16" ht="18.75" customHeight="1" x14ac:dyDescent="0.25">
      <c r="A14" s="160" t="s">
        <v>181</v>
      </c>
      <c r="B14" s="344">
        <v>356800</v>
      </c>
      <c r="C14" s="345">
        <v>221900.00000000003</v>
      </c>
      <c r="D14" s="346">
        <v>578700</v>
      </c>
      <c r="E14" s="347">
        <v>43400</v>
      </c>
      <c r="F14" s="350">
        <f t="shared" si="0"/>
        <v>7.4995679972351823</v>
      </c>
      <c r="G14" s="329">
        <f t="shared" si="5"/>
        <v>26600</v>
      </c>
      <c r="H14" s="332">
        <f t="shared" si="1"/>
        <v>61.29032258064516</v>
      </c>
      <c r="I14" s="329">
        <v>16800</v>
      </c>
      <c r="J14" s="333">
        <f t="shared" si="2"/>
        <v>38.70967741935484</v>
      </c>
      <c r="K14" s="348">
        <v>17500</v>
      </c>
      <c r="L14" s="334">
        <f t="shared" si="3"/>
        <v>40.322580645161288</v>
      </c>
      <c r="M14" s="349">
        <v>25900</v>
      </c>
      <c r="N14" s="334">
        <f t="shared" si="4"/>
        <v>59.677419354838712</v>
      </c>
    </row>
    <row r="15" spans="1:16" ht="18.75" customHeight="1" x14ac:dyDescent="0.25">
      <c r="A15" s="276" t="s">
        <v>177</v>
      </c>
      <c r="B15" s="329">
        <v>349900</v>
      </c>
      <c r="C15" s="330">
        <v>218600</v>
      </c>
      <c r="D15" s="331">
        <v>568500</v>
      </c>
      <c r="E15" s="329">
        <v>45300</v>
      </c>
      <c r="F15" s="350">
        <f t="shared" si="0"/>
        <v>7.9683377308707133</v>
      </c>
      <c r="G15" s="329">
        <v>26900</v>
      </c>
      <c r="H15" s="332">
        <f t="shared" si="1"/>
        <v>59.381898454746143</v>
      </c>
      <c r="I15" s="329">
        <v>18400</v>
      </c>
      <c r="J15" s="333">
        <f t="shared" si="2"/>
        <v>40.618101545253865</v>
      </c>
      <c r="K15" s="329">
        <v>19400</v>
      </c>
      <c r="L15" s="334">
        <f t="shared" si="3"/>
        <v>42.82560706401766</v>
      </c>
      <c r="M15" s="335">
        <v>25900</v>
      </c>
      <c r="N15" s="334">
        <f t="shared" si="4"/>
        <v>57.17439293598234</v>
      </c>
    </row>
    <row r="16" spans="1:16" ht="18.75" customHeight="1" x14ac:dyDescent="0.25">
      <c r="A16" s="276" t="s">
        <v>174</v>
      </c>
      <c r="B16" s="329">
        <v>354100</v>
      </c>
      <c r="C16" s="330">
        <v>218300</v>
      </c>
      <c r="D16" s="331">
        <v>572400</v>
      </c>
      <c r="E16" s="329">
        <v>44500</v>
      </c>
      <c r="F16" s="350">
        <f t="shared" si="0"/>
        <v>7.7742837176799444</v>
      </c>
      <c r="G16" s="329">
        <v>25700</v>
      </c>
      <c r="H16" s="332">
        <f t="shared" si="1"/>
        <v>57.752808988764045</v>
      </c>
      <c r="I16" s="329">
        <v>18800</v>
      </c>
      <c r="J16" s="333">
        <f t="shared" si="2"/>
        <v>42.247191011235955</v>
      </c>
      <c r="K16" s="329">
        <v>19900</v>
      </c>
      <c r="L16" s="334">
        <f t="shared" si="3"/>
        <v>44.719101123595507</v>
      </c>
      <c r="M16" s="335">
        <v>24600</v>
      </c>
      <c r="N16" s="334">
        <f t="shared" si="4"/>
        <v>55.280898876404493</v>
      </c>
    </row>
    <row r="17" spans="1:15" ht="18.75" customHeight="1" x14ac:dyDescent="0.25">
      <c r="A17" s="276" t="s">
        <v>175</v>
      </c>
      <c r="B17" s="329">
        <v>353600</v>
      </c>
      <c r="C17" s="330">
        <v>219700</v>
      </c>
      <c r="D17" s="331">
        <v>573300</v>
      </c>
      <c r="E17" s="329">
        <v>43600</v>
      </c>
      <c r="F17" s="350">
        <f t="shared" si="0"/>
        <v>7.6050933193790335</v>
      </c>
      <c r="G17" s="329">
        <v>23600</v>
      </c>
      <c r="H17" s="332">
        <f t="shared" si="1"/>
        <v>54.128440366972477</v>
      </c>
      <c r="I17" s="329">
        <v>20000</v>
      </c>
      <c r="J17" s="333">
        <f t="shared" si="2"/>
        <v>45.871559633027523</v>
      </c>
      <c r="K17" s="329">
        <v>18500</v>
      </c>
      <c r="L17" s="334">
        <f t="shared" si="3"/>
        <v>42.431192660550458</v>
      </c>
      <c r="M17" s="335">
        <v>25100</v>
      </c>
      <c r="N17" s="334">
        <f t="shared" si="4"/>
        <v>57.568807339449549</v>
      </c>
    </row>
    <row r="18" spans="1:15" ht="18.75" customHeight="1" x14ac:dyDescent="0.25">
      <c r="A18" s="276" t="s">
        <v>176</v>
      </c>
      <c r="B18" s="329">
        <v>351700</v>
      </c>
      <c r="C18" s="330">
        <v>231200</v>
      </c>
      <c r="D18" s="331">
        <v>582900</v>
      </c>
      <c r="E18" s="329">
        <v>44000</v>
      </c>
      <c r="F18" s="350">
        <f t="shared" si="0"/>
        <v>7.5484645736833071</v>
      </c>
      <c r="G18" s="329">
        <v>26400</v>
      </c>
      <c r="H18" s="332">
        <f t="shared" si="1"/>
        <v>60</v>
      </c>
      <c r="I18" s="329">
        <v>17600</v>
      </c>
      <c r="J18" s="333">
        <f t="shared" si="2"/>
        <v>40</v>
      </c>
      <c r="K18" s="329">
        <v>18800</v>
      </c>
      <c r="L18" s="334">
        <f t="shared" si="3"/>
        <v>42.727272727272727</v>
      </c>
      <c r="M18" s="335">
        <v>25200</v>
      </c>
      <c r="N18" s="334">
        <f t="shared" si="4"/>
        <v>57.272727272727273</v>
      </c>
    </row>
    <row r="19" spans="1:15" ht="18.75" customHeight="1" x14ac:dyDescent="0.25">
      <c r="A19" s="276" t="s">
        <v>178</v>
      </c>
      <c r="B19" s="329">
        <v>349500</v>
      </c>
      <c r="C19" s="330">
        <v>229900</v>
      </c>
      <c r="D19" s="331">
        <v>579400</v>
      </c>
      <c r="E19" s="329">
        <v>50300</v>
      </c>
      <c r="F19" s="350">
        <f>E19/D19*100</f>
        <v>8.6813945460821529</v>
      </c>
      <c r="G19" s="329">
        <v>27000</v>
      </c>
      <c r="H19" s="332">
        <f t="shared" si="1"/>
        <v>53.677932405566594</v>
      </c>
      <c r="I19" s="329">
        <v>23300</v>
      </c>
      <c r="J19" s="333">
        <f t="shared" si="2"/>
        <v>46.322067594433399</v>
      </c>
      <c r="K19" s="329">
        <v>23500</v>
      </c>
      <c r="L19" s="334">
        <f t="shared" si="3"/>
        <v>46.719681908548708</v>
      </c>
      <c r="M19" s="335">
        <v>26800</v>
      </c>
      <c r="N19" s="334">
        <f t="shared" si="4"/>
        <v>53.280318091451292</v>
      </c>
      <c r="O19" s="351"/>
    </row>
    <row r="20" spans="1:15" ht="18.75" customHeight="1" x14ac:dyDescent="0.25">
      <c r="A20" s="276" t="s">
        <v>179</v>
      </c>
      <c r="B20" s="329">
        <v>354100</v>
      </c>
      <c r="C20" s="330">
        <v>234500</v>
      </c>
      <c r="D20" s="331">
        <v>588600</v>
      </c>
      <c r="E20" s="329">
        <v>46000</v>
      </c>
      <c r="F20" s="350">
        <f t="shared" ref="F20:F27" si="6">E20/D20*100</f>
        <v>7.8151546041454303</v>
      </c>
      <c r="G20" s="329">
        <v>26300</v>
      </c>
      <c r="H20" s="332">
        <f t="shared" si="1"/>
        <v>57.173913043478265</v>
      </c>
      <c r="I20" s="329">
        <v>19700</v>
      </c>
      <c r="J20" s="333">
        <f t="shared" si="2"/>
        <v>42.826086956521742</v>
      </c>
      <c r="K20" s="329">
        <v>18200</v>
      </c>
      <c r="L20" s="334">
        <f t="shared" si="3"/>
        <v>39.565217391304344</v>
      </c>
      <c r="M20" s="335">
        <v>27800</v>
      </c>
      <c r="N20" s="334">
        <f t="shared" si="4"/>
        <v>60.434782608695649</v>
      </c>
      <c r="O20" s="351"/>
    </row>
    <row r="21" spans="1:15" ht="18.75" customHeight="1" x14ac:dyDescent="0.25">
      <c r="A21" s="276" t="s">
        <v>180</v>
      </c>
      <c r="B21" s="329">
        <v>353100</v>
      </c>
      <c r="C21" s="330">
        <v>226000</v>
      </c>
      <c r="D21" s="331">
        <v>579100</v>
      </c>
      <c r="E21" s="329">
        <v>42600</v>
      </c>
      <c r="F21" s="350">
        <f t="shared" si="6"/>
        <v>7.356242445173546</v>
      </c>
      <c r="G21" s="329">
        <v>21900</v>
      </c>
      <c r="H21" s="332">
        <f t="shared" si="1"/>
        <v>51.408450704225352</v>
      </c>
      <c r="I21" s="329">
        <v>20700</v>
      </c>
      <c r="J21" s="333">
        <f t="shared" si="2"/>
        <v>48.591549295774648</v>
      </c>
      <c r="K21" s="329">
        <v>17100</v>
      </c>
      <c r="L21" s="334">
        <f t="shared" si="3"/>
        <v>40.140845070422536</v>
      </c>
      <c r="M21" s="335">
        <v>25500</v>
      </c>
      <c r="N21" s="334">
        <f t="shared" si="4"/>
        <v>59.859154929577464</v>
      </c>
      <c r="O21" s="351"/>
    </row>
    <row r="22" spans="1:15" ht="18.75" customHeight="1" x14ac:dyDescent="0.25">
      <c r="A22" s="276" t="s">
        <v>181</v>
      </c>
      <c r="B22" s="329">
        <v>357600</v>
      </c>
      <c r="C22" s="330">
        <v>234600</v>
      </c>
      <c r="D22" s="331">
        <v>592200</v>
      </c>
      <c r="E22" s="329">
        <v>46600</v>
      </c>
      <c r="F22" s="350">
        <f t="shared" si="6"/>
        <v>7.868963188112124</v>
      </c>
      <c r="G22" s="329">
        <v>24500</v>
      </c>
      <c r="H22" s="332">
        <f t="shared" si="1"/>
        <v>52.575107296137332</v>
      </c>
      <c r="I22" s="329">
        <v>22100</v>
      </c>
      <c r="J22" s="333">
        <f t="shared" si="2"/>
        <v>47.42489270386266</v>
      </c>
      <c r="K22" s="329">
        <v>19700</v>
      </c>
      <c r="L22" s="334">
        <f t="shared" si="3"/>
        <v>42.274678111587981</v>
      </c>
      <c r="M22" s="335">
        <v>26900</v>
      </c>
      <c r="N22" s="334">
        <f t="shared" si="4"/>
        <v>57.725321888412019</v>
      </c>
      <c r="O22" s="351"/>
    </row>
    <row r="23" spans="1:15" ht="18.75" customHeight="1" x14ac:dyDescent="0.25">
      <c r="A23" s="276" t="s">
        <v>182</v>
      </c>
      <c r="B23" s="329">
        <v>347500</v>
      </c>
      <c r="C23" s="330">
        <v>224200</v>
      </c>
      <c r="D23" s="331">
        <v>571700</v>
      </c>
      <c r="E23" s="329">
        <v>43500</v>
      </c>
      <c r="F23" s="350">
        <f t="shared" si="6"/>
        <v>7.6088857792548534</v>
      </c>
      <c r="G23" s="329">
        <v>24800</v>
      </c>
      <c r="H23" s="332">
        <f t="shared" si="1"/>
        <v>57.011494252873561</v>
      </c>
      <c r="I23" s="329">
        <v>18700</v>
      </c>
      <c r="J23" s="333">
        <f t="shared" si="2"/>
        <v>42.988505747126439</v>
      </c>
      <c r="K23" s="329">
        <v>17200</v>
      </c>
      <c r="L23" s="334">
        <f t="shared" si="3"/>
        <v>39.540229885057471</v>
      </c>
      <c r="M23" s="335">
        <v>26300</v>
      </c>
      <c r="N23" s="334">
        <f t="shared" si="4"/>
        <v>60.459770114942522</v>
      </c>
      <c r="O23" s="351"/>
    </row>
    <row r="24" spans="1:15" ht="18.75" customHeight="1" x14ac:dyDescent="0.25">
      <c r="A24" s="276" t="s">
        <v>179</v>
      </c>
      <c r="B24" s="329">
        <v>352800</v>
      </c>
      <c r="C24" s="330">
        <v>227300</v>
      </c>
      <c r="D24" s="331">
        <v>580100</v>
      </c>
      <c r="E24" s="329">
        <v>43100</v>
      </c>
      <c r="F24" s="350">
        <f t="shared" si="6"/>
        <v>7.4297534907774523</v>
      </c>
      <c r="G24" s="329">
        <v>23800</v>
      </c>
      <c r="H24" s="332">
        <f t="shared" si="1"/>
        <v>55.220417633410669</v>
      </c>
      <c r="I24" s="329">
        <v>19300</v>
      </c>
      <c r="J24" s="333">
        <f t="shared" si="2"/>
        <v>44.779582366589324</v>
      </c>
      <c r="K24" s="329">
        <v>18400</v>
      </c>
      <c r="L24" s="334">
        <f t="shared" si="3"/>
        <v>42.691415313225058</v>
      </c>
      <c r="M24" s="335">
        <v>24700</v>
      </c>
      <c r="N24" s="334">
        <f t="shared" si="4"/>
        <v>57.308584686774942</v>
      </c>
      <c r="O24" s="351"/>
    </row>
    <row r="25" spans="1:15" ht="18.75" customHeight="1" x14ac:dyDescent="0.25">
      <c r="A25" s="276" t="s">
        <v>180</v>
      </c>
      <c r="B25" s="329">
        <v>356900</v>
      </c>
      <c r="C25" s="330">
        <v>223800</v>
      </c>
      <c r="D25" s="331">
        <v>580700</v>
      </c>
      <c r="E25" s="329">
        <v>44400</v>
      </c>
      <c r="F25" s="350">
        <f t="shared" si="6"/>
        <v>7.6459445496814187</v>
      </c>
      <c r="G25" s="329">
        <v>25300</v>
      </c>
      <c r="H25" s="332">
        <f t="shared" si="1"/>
        <v>56.981981981981974</v>
      </c>
      <c r="I25" s="329">
        <v>19100</v>
      </c>
      <c r="J25" s="333">
        <f t="shared" si="2"/>
        <v>43.018018018018019</v>
      </c>
      <c r="K25" s="329">
        <v>18900</v>
      </c>
      <c r="L25" s="334">
        <f t="shared" si="3"/>
        <v>42.567567567567565</v>
      </c>
      <c r="M25" s="335">
        <v>25500</v>
      </c>
      <c r="N25" s="334">
        <f t="shared" si="4"/>
        <v>57.432432432432435</v>
      </c>
      <c r="O25" s="351"/>
    </row>
    <row r="26" spans="1:15" ht="18.75" customHeight="1" x14ac:dyDescent="0.25">
      <c r="A26" s="276" t="s">
        <v>181</v>
      </c>
      <c r="B26" s="329">
        <v>357100</v>
      </c>
      <c r="C26" s="330">
        <v>228400</v>
      </c>
      <c r="D26" s="331">
        <v>585500</v>
      </c>
      <c r="E26" s="329">
        <v>38900</v>
      </c>
      <c r="F26" s="350">
        <f t="shared" si="6"/>
        <v>6.6438941076003415</v>
      </c>
      <c r="G26" s="329">
        <f>E26-I26</f>
        <v>20600</v>
      </c>
      <c r="H26" s="332">
        <f t="shared" si="1"/>
        <v>52.956298200514141</v>
      </c>
      <c r="I26" s="329">
        <v>18300</v>
      </c>
      <c r="J26" s="333">
        <f t="shared" si="2"/>
        <v>47.043701799485859</v>
      </c>
      <c r="K26" s="329">
        <v>13200</v>
      </c>
      <c r="L26" s="334">
        <f t="shared" si="3"/>
        <v>33.933161953727506</v>
      </c>
      <c r="M26" s="335">
        <v>25700</v>
      </c>
      <c r="N26" s="334">
        <f t="shared" si="4"/>
        <v>66.066838046272494</v>
      </c>
      <c r="O26" s="351"/>
    </row>
    <row r="27" spans="1:15" ht="18.75" customHeight="1" thickBot="1" x14ac:dyDescent="0.3">
      <c r="A27" s="282" t="s">
        <v>183</v>
      </c>
      <c r="B27" s="352">
        <v>353100</v>
      </c>
      <c r="C27" s="353">
        <v>227300</v>
      </c>
      <c r="D27" s="354">
        <v>580400</v>
      </c>
      <c r="E27" s="352">
        <v>44300</v>
      </c>
      <c r="F27" s="355">
        <f t="shared" si="6"/>
        <v>7.6326671261199168</v>
      </c>
      <c r="G27" s="352">
        <f>E27-I27</f>
        <v>22100</v>
      </c>
      <c r="H27" s="356">
        <f t="shared" si="1"/>
        <v>49.887133182844245</v>
      </c>
      <c r="I27" s="352">
        <v>22200</v>
      </c>
      <c r="J27" s="357">
        <f t="shared" si="2"/>
        <v>50.112866817155755</v>
      </c>
      <c r="K27" s="352">
        <v>17700</v>
      </c>
      <c r="L27" s="358">
        <f t="shared" si="3"/>
        <v>39.954853273137694</v>
      </c>
      <c r="M27" s="359">
        <v>26600</v>
      </c>
      <c r="N27" s="358">
        <f t="shared" si="4"/>
        <v>60.045146726862299</v>
      </c>
      <c r="O27" s="351"/>
    </row>
    <row r="28" spans="1:15" ht="18.75" customHeight="1" x14ac:dyDescent="0.25">
      <c r="A28" s="188" t="s">
        <v>282</v>
      </c>
      <c r="B28" s="360"/>
      <c r="C28" s="360"/>
      <c r="D28" s="360"/>
      <c r="E28" s="361"/>
      <c r="F28" s="362"/>
      <c r="G28" s="360"/>
      <c r="H28" s="363"/>
      <c r="I28" s="360"/>
      <c r="J28" s="363"/>
      <c r="K28" s="360"/>
      <c r="L28" s="363"/>
      <c r="M28" s="360"/>
      <c r="N28" s="363"/>
      <c r="O28" s="351"/>
    </row>
    <row r="29" spans="1:15" ht="15.75" x14ac:dyDescent="0.25">
      <c r="A29" s="188" t="s">
        <v>283</v>
      </c>
    </row>
    <row r="30" spans="1:15" ht="15.75" x14ac:dyDescent="0.25">
      <c r="A30" s="188" t="s">
        <v>284</v>
      </c>
    </row>
    <row r="31" spans="1:15" x14ac:dyDescent="0.25">
      <c r="A31" s="188" t="s">
        <v>285</v>
      </c>
    </row>
    <row r="32" spans="1:15" x14ac:dyDescent="0.25">
      <c r="A32" s="188" t="s">
        <v>251</v>
      </c>
      <c r="L32" s="364"/>
      <c r="N32" s="364"/>
    </row>
    <row r="33" spans="1:10" x14ac:dyDescent="0.25">
      <c r="I33" s="364"/>
      <c r="J33" s="364"/>
    </row>
    <row r="34" spans="1:10" x14ac:dyDescent="0.25">
      <c r="A34" s="365"/>
      <c r="I34" s="364"/>
    </row>
  </sheetData>
  <mergeCells count="13">
    <mergeCell ref="I4:J4"/>
    <mergeCell ref="K4:L4"/>
    <mergeCell ref="M4:N4"/>
    <mergeCell ref="B2:D2"/>
    <mergeCell ref="E2:N2"/>
    <mergeCell ref="B3:B5"/>
    <mergeCell ref="C3:C5"/>
    <mergeCell ref="D3:D5"/>
    <mergeCell ref="E3:E5"/>
    <mergeCell ref="F3:F5"/>
    <mergeCell ref="G3:J3"/>
    <mergeCell ref="K3:N3"/>
    <mergeCell ref="G4:H4"/>
  </mergeCells>
  <printOptions horizontalCentered="1"/>
  <pageMargins left="0.2" right="0.2" top="0.5" bottom="0" header="0.3" footer="0.3"/>
  <pageSetup paperSize="9" scale="90"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O54"/>
  <sheetViews>
    <sheetView zoomScaleNormal="100" workbookViewId="0">
      <pane xSplit="1" ySplit="5" topLeftCell="B9" activePane="bottomRight" state="frozen"/>
      <selection pane="topRight" activeCell="B1" sqref="B1"/>
      <selection pane="bottomLeft" activeCell="A6" sqref="A6"/>
      <selection pane="bottomRight" activeCell="P11" sqref="P11"/>
    </sheetView>
  </sheetViews>
  <sheetFormatPr defaultRowHeight="14.25" x14ac:dyDescent="0.25"/>
  <cols>
    <col min="1" max="1" width="13.7109375" style="188" customWidth="1"/>
    <col min="2" max="2" width="13.140625" style="188" customWidth="1"/>
    <col min="3" max="3" width="14.5703125" style="188" customWidth="1"/>
    <col min="4" max="4" width="12.42578125" style="188" customWidth="1"/>
    <col min="5" max="5" width="11.140625" style="188" customWidth="1"/>
    <col min="6" max="6" width="13.140625" style="188" customWidth="1"/>
    <col min="7" max="7" width="14" style="188" customWidth="1"/>
    <col min="8" max="8" width="12.42578125" style="188" customWidth="1"/>
    <col min="9" max="9" width="10.5703125" style="188" customWidth="1"/>
    <col min="10" max="10" width="14.42578125" style="188" customWidth="1"/>
    <col min="11" max="11" width="13.140625" style="188" customWidth="1"/>
    <col min="12" max="16384" width="9.140625" style="188"/>
  </cols>
  <sheetData>
    <row r="1" spans="1:15" ht="23.25" customHeight="1" thickBot="1" x14ac:dyDescent="0.3">
      <c r="A1" s="311" t="s">
        <v>286</v>
      </c>
      <c r="B1" s="312"/>
      <c r="C1" s="312"/>
      <c r="D1" s="312"/>
      <c r="E1" s="312"/>
      <c r="K1" s="366" t="s">
        <v>11</v>
      </c>
    </row>
    <row r="2" spans="1:15" ht="16.5" customHeight="1" thickBot="1" x14ac:dyDescent="0.3">
      <c r="A2" s="367"/>
      <c r="B2" s="3428" t="s">
        <v>287</v>
      </c>
      <c r="C2" s="3429"/>
      <c r="D2" s="3429"/>
      <c r="E2" s="3430"/>
      <c r="F2" s="3429" t="s">
        <v>288</v>
      </c>
      <c r="G2" s="3429"/>
      <c r="H2" s="3429"/>
      <c r="I2" s="3429"/>
      <c r="J2" s="3429"/>
      <c r="K2" s="3430"/>
    </row>
    <row r="3" spans="1:15" ht="16.5" customHeight="1" x14ac:dyDescent="0.25">
      <c r="A3" s="368"/>
      <c r="B3" s="369" t="s">
        <v>234</v>
      </c>
      <c r="C3" s="3461" t="s">
        <v>289</v>
      </c>
      <c r="D3" s="3463" t="s">
        <v>290</v>
      </c>
      <c r="E3" s="3465" t="s">
        <v>291</v>
      </c>
      <c r="F3" s="156" t="s">
        <v>234</v>
      </c>
      <c r="G3" s="3461" t="s">
        <v>292</v>
      </c>
      <c r="H3" s="3463" t="s">
        <v>290</v>
      </c>
      <c r="I3" s="3463" t="s">
        <v>293</v>
      </c>
      <c r="J3" s="3463" t="s">
        <v>294</v>
      </c>
      <c r="K3" s="3465" t="s">
        <v>291</v>
      </c>
    </row>
    <row r="4" spans="1:15" ht="27" customHeight="1" thickBot="1" x14ac:dyDescent="0.3">
      <c r="A4" s="315" t="s">
        <v>0</v>
      </c>
      <c r="B4" s="157"/>
      <c r="C4" s="3462"/>
      <c r="D4" s="3464"/>
      <c r="E4" s="3466"/>
      <c r="F4" s="158"/>
      <c r="G4" s="3462"/>
      <c r="H4" s="3464"/>
      <c r="I4" s="3464"/>
      <c r="J4" s="3464"/>
      <c r="K4" s="3466"/>
    </row>
    <row r="5" spans="1:15" ht="18.75" hidden="1" customHeight="1" x14ac:dyDescent="0.25">
      <c r="A5" s="370">
        <v>2011</v>
      </c>
      <c r="B5" s="371">
        <v>73586</v>
      </c>
      <c r="C5" s="372">
        <v>29516</v>
      </c>
      <c r="D5" s="372">
        <v>20340</v>
      </c>
      <c r="E5" s="373">
        <f t="shared" ref="E5:E9" si="0">B5-C5-D5</f>
        <v>23730</v>
      </c>
      <c r="F5" s="374">
        <v>147815</v>
      </c>
      <c r="G5" s="373">
        <v>27634</v>
      </c>
      <c r="H5" s="373">
        <v>26974</v>
      </c>
      <c r="I5" s="373">
        <v>31945</v>
      </c>
      <c r="J5" s="373">
        <v>26357</v>
      </c>
      <c r="K5" s="375">
        <f t="shared" ref="K5:K9" si="1">F5-G5-H5-I5-J5</f>
        <v>34905</v>
      </c>
    </row>
    <row r="6" spans="1:15" ht="15" customHeight="1" x14ac:dyDescent="0.25">
      <c r="A6" s="376">
        <v>2013</v>
      </c>
      <c r="B6" s="265">
        <v>88048</v>
      </c>
      <c r="C6" s="266">
        <v>29214</v>
      </c>
      <c r="D6" s="267">
        <v>27203</v>
      </c>
      <c r="E6" s="377">
        <f t="shared" si="0"/>
        <v>31631</v>
      </c>
      <c r="F6" s="265">
        <v>165594</v>
      </c>
      <c r="G6" s="266">
        <v>28616</v>
      </c>
      <c r="H6" s="267">
        <v>31573</v>
      </c>
      <c r="I6" s="267">
        <v>35897</v>
      </c>
      <c r="J6" s="267">
        <v>32553</v>
      </c>
      <c r="K6" s="268">
        <f t="shared" si="1"/>
        <v>36955</v>
      </c>
    </row>
    <row r="7" spans="1:15" ht="15" customHeight="1" x14ac:dyDescent="0.25">
      <c r="A7" s="376">
        <v>2014</v>
      </c>
      <c r="B7" s="265">
        <v>94776</v>
      </c>
      <c r="C7" s="266">
        <v>30635</v>
      </c>
      <c r="D7" s="267">
        <v>24984</v>
      </c>
      <c r="E7" s="377">
        <f>B7-C7-O10</f>
        <v>64141</v>
      </c>
      <c r="F7" s="265">
        <v>172038</v>
      </c>
      <c r="G7" s="266">
        <v>27597</v>
      </c>
      <c r="H7" s="267">
        <v>31361</v>
      </c>
      <c r="I7" s="267">
        <v>32942</v>
      </c>
      <c r="J7" s="267">
        <v>42012</v>
      </c>
      <c r="K7" s="268">
        <f t="shared" si="1"/>
        <v>38126</v>
      </c>
    </row>
    <row r="8" spans="1:15" ht="15" customHeight="1" x14ac:dyDescent="0.25">
      <c r="A8" s="376">
        <v>2015</v>
      </c>
      <c r="B8" s="378">
        <v>93290</v>
      </c>
      <c r="C8" s="266">
        <v>32643</v>
      </c>
      <c r="D8" s="267">
        <v>25072</v>
      </c>
      <c r="E8" s="377">
        <f t="shared" si="0"/>
        <v>35575</v>
      </c>
      <c r="F8" s="378">
        <v>168023</v>
      </c>
      <c r="G8" s="266">
        <v>30019</v>
      </c>
      <c r="H8" s="267">
        <v>32496</v>
      </c>
      <c r="I8" s="267">
        <v>25367</v>
      </c>
      <c r="J8" s="267">
        <v>41160</v>
      </c>
      <c r="K8" s="268">
        <f t="shared" si="1"/>
        <v>38981</v>
      </c>
    </row>
    <row r="9" spans="1:15" ht="15" customHeight="1" thickBot="1" x14ac:dyDescent="0.3">
      <c r="A9" s="379">
        <v>2016</v>
      </c>
      <c r="B9" s="380">
        <v>83851</v>
      </c>
      <c r="C9" s="381">
        <v>30541</v>
      </c>
      <c r="D9" s="382">
        <v>27221</v>
      </c>
      <c r="E9" s="383">
        <f t="shared" si="0"/>
        <v>26089</v>
      </c>
      <c r="F9" s="380">
        <v>165436</v>
      </c>
      <c r="G9" s="381">
        <v>26065</v>
      </c>
      <c r="H9" s="382">
        <v>34523</v>
      </c>
      <c r="I9" s="382">
        <v>22580</v>
      </c>
      <c r="J9" s="382">
        <v>41289</v>
      </c>
      <c r="K9" s="384">
        <f t="shared" si="1"/>
        <v>40979</v>
      </c>
    </row>
    <row r="10" spans="1:15" ht="15" customHeight="1" x14ac:dyDescent="0.25">
      <c r="A10" s="385" t="s">
        <v>295</v>
      </c>
      <c r="B10" s="213">
        <v>6778</v>
      </c>
      <c r="C10" s="218">
        <v>2193</v>
      </c>
      <c r="D10" s="219">
        <v>1675</v>
      </c>
      <c r="E10" s="220">
        <v>2910</v>
      </c>
      <c r="F10" s="386">
        <v>11912</v>
      </c>
      <c r="G10" s="218">
        <v>2064</v>
      </c>
      <c r="H10" s="219">
        <v>2415</v>
      </c>
      <c r="I10" s="219">
        <v>2171</v>
      </c>
      <c r="J10" s="219">
        <v>2663</v>
      </c>
      <c r="K10" s="220">
        <v>2599</v>
      </c>
      <c r="L10" s="328"/>
      <c r="O10" s="263"/>
    </row>
    <row r="11" spans="1:15" ht="15" customHeight="1" x14ac:dyDescent="0.25">
      <c r="A11" s="387" t="s">
        <v>296</v>
      </c>
      <c r="B11" s="213">
        <v>6874</v>
      </c>
      <c r="C11" s="218">
        <v>2336</v>
      </c>
      <c r="D11" s="219">
        <v>2250</v>
      </c>
      <c r="E11" s="220">
        <v>2288</v>
      </c>
      <c r="F11" s="386">
        <v>10712</v>
      </c>
      <c r="G11" s="218">
        <v>1947</v>
      </c>
      <c r="H11" s="219">
        <v>1862</v>
      </c>
      <c r="I11" s="219">
        <v>2471</v>
      </c>
      <c r="J11" s="219">
        <v>2126</v>
      </c>
      <c r="K11" s="220">
        <v>2306</v>
      </c>
    </row>
    <row r="12" spans="1:15" ht="15" customHeight="1" x14ac:dyDescent="0.25">
      <c r="A12" s="387" t="s">
        <v>297</v>
      </c>
      <c r="B12" s="213">
        <v>7544</v>
      </c>
      <c r="C12" s="218">
        <v>2582</v>
      </c>
      <c r="D12" s="219">
        <v>2310</v>
      </c>
      <c r="E12" s="220">
        <v>2652</v>
      </c>
      <c r="F12" s="386">
        <v>13017</v>
      </c>
      <c r="G12" s="218">
        <v>1890</v>
      </c>
      <c r="H12" s="219">
        <v>2553</v>
      </c>
      <c r="I12" s="219">
        <v>3602</v>
      </c>
      <c r="J12" s="219">
        <v>2188</v>
      </c>
      <c r="K12" s="220">
        <v>2784</v>
      </c>
    </row>
    <row r="13" spans="1:15" ht="15" customHeight="1" x14ac:dyDescent="0.25">
      <c r="A13" s="387" t="s">
        <v>298</v>
      </c>
      <c r="B13" s="213">
        <v>7765</v>
      </c>
      <c r="C13" s="218">
        <v>2590</v>
      </c>
      <c r="D13" s="219">
        <v>2121</v>
      </c>
      <c r="E13" s="220">
        <v>3054</v>
      </c>
      <c r="F13" s="386">
        <v>13628</v>
      </c>
      <c r="G13" s="218">
        <v>2315</v>
      </c>
      <c r="H13" s="219">
        <v>2492</v>
      </c>
      <c r="I13" s="219">
        <v>2520</v>
      </c>
      <c r="J13" s="219">
        <v>3050</v>
      </c>
      <c r="K13" s="220">
        <v>3251</v>
      </c>
    </row>
    <row r="14" spans="1:15" ht="15" customHeight="1" x14ac:dyDescent="0.25">
      <c r="A14" s="387" t="s">
        <v>202</v>
      </c>
      <c r="B14" s="213">
        <v>8256</v>
      </c>
      <c r="C14" s="218">
        <v>2657</v>
      </c>
      <c r="D14" s="219">
        <v>2297</v>
      </c>
      <c r="E14" s="220">
        <v>3302</v>
      </c>
      <c r="F14" s="386">
        <v>13409</v>
      </c>
      <c r="G14" s="218">
        <v>2383</v>
      </c>
      <c r="H14" s="219">
        <v>2289</v>
      </c>
      <c r="I14" s="219">
        <v>2284</v>
      </c>
      <c r="J14" s="219">
        <v>3443</v>
      </c>
      <c r="K14" s="220">
        <v>3010</v>
      </c>
    </row>
    <row r="15" spans="1:15" ht="15" customHeight="1" x14ac:dyDescent="0.25">
      <c r="A15" s="387" t="s">
        <v>299</v>
      </c>
      <c r="B15" s="213">
        <v>8517</v>
      </c>
      <c r="C15" s="218">
        <v>2883</v>
      </c>
      <c r="D15" s="219">
        <v>2147</v>
      </c>
      <c r="E15" s="220">
        <v>3487</v>
      </c>
      <c r="F15" s="386">
        <v>14809</v>
      </c>
      <c r="G15" s="218">
        <v>2236</v>
      </c>
      <c r="H15" s="219">
        <v>2362</v>
      </c>
      <c r="I15" s="219">
        <v>3557</v>
      </c>
      <c r="J15" s="219">
        <v>3274</v>
      </c>
      <c r="K15" s="220">
        <v>3380</v>
      </c>
    </row>
    <row r="16" spans="1:15" ht="15" customHeight="1" x14ac:dyDescent="0.25">
      <c r="A16" s="387" t="s">
        <v>300</v>
      </c>
      <c r="B16" s="213">
        <v>8127</v>
      </c>
      <c r="C16" s="218">
        <v>2747</v>
      </c>
      <c r="D16" s="219">
        <v>2093</v>
      </c>
      <c r="E16" s="220">
        <v>3287</v>
      </c>
      <c r="F16" s="386">
        <v>14642</v>
      </c>
      <c r="G16" s="218">
        <v>2511</v>
      </c>
      <c r="H16" s="219">
        <v>3146</v>
      </c>
      <c r="I16" s="219">
        <v>2108</v>
      </c>
      <c r="J16" s="219">
        <v>3777</v>
      </c>
      <c r="K16" s="220">
        <v>3100</v>
      </c>
    </row>
    <row r="17" spans="1:11" ht="15" customHeight="1" x14ac:dyDescent="0.25">
      <c r="A17" s="387" t="s">
        <v>301</v>
      </c>
      <c r="B17" s="213">
        <v>8540</v>
      </c>
      <c r="C17" s="218">
        <v>2656</v>
      </c>
      <c r="D17" s="219">
        <v>1922</v>
      </c>
      <c r="E17" s="220">
        <v>3962</v>
      </c>
      <c r="F17" s="386">
        <v>15734</v>
      </c>
      <c r="G17" s="218">
        <v>2381</v>
      </c>
      <c r="H17" s="219">
        <v>2688</v>
      </c>
      <c r="I17" s="219">
        <v>3846</v>
      </c>
      <c r="J17" s="219">
        <v>3719</v>
      </c>
      <c r="K17" s="220">
        <v>3100</v>
      </c>
    </row>
    <row r="18" spans="1:11" ht="15" customHeight="1" x14ac:dyDescent="0.25">
      <c r="A18" s="387" t="s">
        <v>302</v>
      </c>
      <c r="B18" s="213">
        <v>9140</v>
      </c>
      <c r="C18" s="218">
        <v>2532</v>
      </c>
      <c r="D18" s="219">
        <v>2729</v>
      </c>
      <c r="E18" s="220">
        <v>3879</v>
      </c>
      <c r="F18" s="386">
        <v>15267</v>
      </c>
      <c r="G18" s="218">
        <v>2351</v>
      </c>
      <c r="H18" s="219">
        <v>2713</v>
      </c>
      <c r="I18" s="219">
        <v>2765</v>
      </c>
      <c r="J18" s="219">
        <v>4215</v>
      </c>
      <c r="K18" s="220">
        <v>3223</v>
      </c>
    </row>
    <row r="19" spans="1:11" ht="15" customHeight="1" x14ac:dyDescent="0.25">
      <c r="A19" s="387" t="s">
        <v>303</v>
      </c>
      <c r="B19" s="213">
        <v>8647</v>
      </c>
      <c r="C19" s="218">
        <v>2599</v>
      </c>
      <c r="D19" s="219">
        <v>2078</v>
      </c>
      <c r="E19" s="220">
        <v>3970</v>
      </c>
      <c r="F19" s="386">
        <v>15939</v>
      </c>
      <c r="G19" s="218">
        <v>2611</v>
      </c>
      <c r="H19" s="219">
        <v>3337</v>
      </c>
      <c r="I19" s="219">
        <v>2425</v>
      </c>
      <c r="J19" s="219">
        <v>3619</v>
      </c>
      <c r="K19" s="220">
        <v>3947</v>
      </c>
    </row>
    <row r="20" spans="1:11" ht="15" customHeight="1" x14ac:dyDescent="0.25">
      <c r="A20" s="387" t="s">
        <v>304</v>
      </c>
      <c r="B20" s="213">
        <v>8167</v>
      </c>
      <c r="C20" s="218">
        <v>2681</v>
      </c>
      <c r="D20" s="219">
        <v>1597</v>
      </c>
      <c r="E20" s="220">
        <v>3889</v>
      </c>
      <c r="F20" s="386">
        <v>15602</v>
      </c>
      <c r="G20" s="218">
        <v>2447</v>
      </c>
      <c r="H20" s="219">
        <v>2411</v>
      </c>
      <c r="I20" s="219">
        <v>3247</v>
      </c>
      <c r="J20" s="219">
        <v>3946</v>
      </c>
      <c r="K20" s="220">
        <v>3551</v>
      </c>
    </row>
    <row r="21" spans="1:11" ht="15" customHeight="1" thickBot="1" x14ac:dyDescent="0.3">
      <c r="A21" s="388" t="s">
        <v>305</v>
      </c>
      <c r="B21" s="232">
        <v>8400</v>
      </c>
      <c r="C21" s="233">
        <v>2712</v>
      </c>
      <c r="D21" s="234">
        <v>1939</v>
      </c>
      <c r="E21" s="236">
        <v>3749</v>
      </c>
      <c r="F21" s="389">
        <v>17491</v>
      </c>
      <c r="G21" s="233">
        <v>2469</v>
      </c>
      <c r="H21" s="234">
        <v>3031</v>
      </c>
      <c r="I21" s="234">
        <v>1946</v>
      </c>
      <c r="J21" s="234">
        <v>6154</v>
      </c>
      <c r="K21" s="236">
        <v>3891</v>
      </c>
    </row>
    <row r="22" spans="1:11" ht="15" customHeight="1" x14ac:dyDescent="0.25">
      <c r="A22" s="385" t="s">
        <v>306</v>
      </c>
      <c r="B22" s="390">
        <v>6764</v>
      </c>
      <c r="C22" s="214">
        <v>2205</v>
      </c>
      <c r="D22" s="215">
        <v>1665</v>
      </c>
      <c r="E22" s="217">
        <f t="shared" ref="E22:E33" si="2">B22-C22-D22</f>
        <v>2894</v>
      </c>
      <c r="F22" s="391">
        <v>12243</v>
      </c>
      <c r="G22" s="214">
        <v>1896</v>
      </c>
      <c r="H22" s="215">
        <v>2021</v>
      </c>
      <c r="I22" s="215">
        <v>2477</v>
      </c>
      <c r="J22" s="215">
        <v>3430</v>
      </c>
      <c r="K22" s="217">
        <f t="shared" ref="K22:K33" si="3">F22-G22-H22-I22-J22</f>
        <v>2419</v>
      </c>
    </row>
    <row r="23" spans="1:11" ht="15" customHeight="1" x14ac:dyDescent="0.25">
      <c r="A23" s="387" t="s">
        <v>296</v>
      </c>
      <c r="B23" s="213">
        <v>7162</v>
      </c>
      <c r="C23" s="218">
        <v>2189</v>
      </c>
      <c r="D23" s="219">
        <v>1856</v>
      </c>
      <c r="E23" s="220">
        <f t="shared" si="2"/>
        <v>3117</v>
      </c>
      <c r="F23" s="386">
        <v>12824</v>
      </c>
      <c r="G23" s="218">
        <v>2580</v>
      </c>
      <c r="H23" s="219">
        <v>2249</v>
      </c>
      <c r="I23" s="219">
        <v>2024</v>
      </c>
      <c r="J23" s="219">
        <v>3264</v>
      </c>
      <c r="K23" s="220">
        <f t="shared" si="3"/>
        <v>2707</v>
      </c>
    </row>
    <row r="24" spans="1:11" ht="15" customHeight="1" x14ac:dyDescent="0.25">
      <c r="A24" s="387" t="s">
        <v>297</v>
      </c>
      <c r="B24" s="213">
        <v>9023</v>
      </c>
      <c r="C24" s="218">
        <v>2627</v>
      </c>
      <c r="D24" s="219">
        <v>2416</v>
      </c>
      <c r="E24" s="220">
        <f t="shared" si="2"/>
        <v>3980</v>
      </c>
      <c r="F24" s="386">
        <v>14209</v>
      </c>
      <c r="G24" s="218">
        <v>2376</v>
      </c>
      <c r="H24" s="219">
        <v>2772</v>
      </c>
      <c r="I24" s="219">
        <v>1828</v>
      </c>
      <c r="J24" s="219">
        <v>4363</v>
      </c>
      <c r="K24" s="220">
        <f t="shared" si="3"/>
        <v>2870</v>
      </c>
    </row>
    <row r="25" spans="1:11" ht="15" customHeight="1" x14ac:dyDescent="0.25">
      <c r="A25" s="387" t="s">
        <v>298</v>
      </c>
      <c r="B25" s="213">
        <v>8513</v>
      </c>
      <c r="C25" s="218">
        <v>2594</v>
      </c>
      <c r="D25" s="219">
        <v>2074</v>
      </c>
      <c r="E25" s="220">
        <f t="shared" si="2"/>
        <v>3845</v>
      </c>
      <c r="F25" s="386">
        <v>14716</v>
      </c>
      <c r="G25" s="218">
        <v>2533</v>
      </c>
      <c r="H25" s="219">
        <v>2570</v>
      </c>
      <c r="I25" s="219">
        <v>2632</v>
      </c>
      <c r="J25" s="219">
        <v>3853</v>
      </c>
      <c r="K25" s="220">
        <f t="shared" si="3"/>
        <v>3128</v>
      </c>
    </row>
    <row r="26" spans="1:11" ht="15" customHeight="1" x14ac:dyDescent="0.25">
      <c r="A26" s="387" t="s">
        <v>202</v>
      </c>
      <c r="B26" s="213">
        <v>8245</v>
      </c>
      <c r="C26" s="218">
        <v>2921</v>
      </c>
      <c r="D26" s="219">
        <v>2111</v>
      </c>
      <c r="E26" s="220">
        <f t="shared" si="2"/>
        <v>3213</v>
      </c>
      <c r="F26" s="386">
        <v>13640</v>
      </c>
      <c r="G26" s="218">
        <v>2545</v>
      </c>
      <c r="H26" s="219">
        <v>2595</v>
      </c>
      <c r="I26" s="219">
        <v>2227</v>
      </c>
      <c r="J26" s="219">
        <v>3237</v>
      </c>
      <c r="K26" s="220">
        <f t="shared" si="3"/>
        <v>3036</v>
      </c>
    </row>
    <row r="27" spans="1:11" ht="15" customHeight="1" x14ac:dyDescent="0.25">
      <c r="A27" s="387" t="s">
        <v>299</v>
      </c>
      <c r="B27" s="213">
        <v>8908</v>
      </c>
      <c r="C27" s="218">
        <v>3135</v>
      </c>
      <c r="D27" s="219">
        <v>2033</v>
      </c>
      <c r="E27" s="220">
        <f t="shared" si="2"/>
        <v>3740</v>
      </c>
      <c r="F27" s="386">
        <v>14484</v>
      </c>
      <c r="G27" s="218">
        <v>2867</v>
      </c>
      <c r="H27" s="219">
        <v>2463</v>
      </c>
      <c r="I27" s="219">
        <v>2129</v>
      </c>
      <c r="J27" s="219">
        <v>3798</v>
      </c>
      <c r="K27" s="220">
        <f t="shared" si="3"/>
        <v>3227</v>
      </c>
    </row>
    <row r="28" spans="1:11" ht="15" customHeight="1" x14ac:dyDescent="0.25">
      <c r="A28" s="387" t="s">
        <v>300</v>
      </c>
      <c r="B28" s="213">
        <v>8600</v>
      </c>
      <c r="C28" s="218">
        <v>3104</v>
      </c>
      <c r="D28" s="219">
        <v>2073</v>
      </c>
      <c r="E28" s="220">
        <f t="shared" si="2"/>
        <v>3423</v>
      </c>
      <c r="F28" s="386">
        <v>15797</v>
      </c>
      <c r="G28" s="218">
        <v>2726</v>
      </c>
      <c r="H28" s="219">
        <v>3123</v>
      </c>
      <c r="I28" s="219">
        <v>2978</v>
      </c>
      <c r="J28" s="219">
        <v>3449</v>
      </c>
      <c r="K28" s="220">
        <f t="shared" si="3"/>
        <v>3521</v>
      </c>
    </row>
    <row r="29" spans="1:11" ht="15" customHeight="1" x14ac:dyDescent="0.25">
      <c r="A29" s="387" t="s">
        <v>301</v>
      </c>
      <c r="B29" s="213">
        <v>8233</v>
      </c>
      <c r="C29" s="218">
        <v>3052</v>
      </c>
      <c r="D29" s="219">
        <v>2116</v>
      </c>
      <c r="E29" s="220">
        <f t="shared" si="2"/>
        <v>3065</v>
      </c>
      <c r="F29" s="386">
        <v>13316</v>
      </c>
      <c r="G29" s="218">
        <v>2323</v>
      </c>
      <c r="H29" s="219">
        <v>2972</v>
      </c>
      <c r="I29" s="219">
        <v>1435</v>
      </c>
      <c r="J29" s="219">
        <v>3379</v>
      </c>
      <c r="K29" s="220">
        <f t="shared" si="3"/>
        <v>3207</v>
      </c>
    </row>
    <row r="30" spans="1:11" ht="15" customHeight="1" x14ac:dyDescent="0.25">
      <c r="A30" s="387" t="s">
        <v>302</v>
      </c>
      <c r="B30" s="213">
        <v>7780</v>
      </c>
      <c r="C30" s="218">
        <v>3007</v>
      </c>
      <c r="D30" s="219">
        <v>2331</v>
      </c>
      <c r="E30" s="220">
        <f t="shared" si="2"/>
        <v>2442</v>
      </c>
      <c r="F30" s="386">
        <v>13284</v>
      </c>
      <c r="G30" s="218">
        <v>2689</v>
      </c>
      <c r="H30" s="219">
        <v>2581</v>
      </c>
      <c r="I30" s="219">
        <v>1445</v>
      </c>
      <c r="J30" s="219">
        <v>3073</v>
      </c>
      <c r="K30" s="220">
        <f t="shared" si="3"/>
        <v>3496</v>
      </c>
    </row>
    <row r="31" spans="1:11" ht="15" customHeight="1" x14ac:dyDescent="0.25">
      <c r="A31" s="387" t="s">
        <v>303</v>
      </c>
      <c r="B31" s="213">
        <v>7973</v>
      </c>
      <c r="C31" s="218">
        <v>2999</v>
      </c>
      <c r="D31" s="219">
        <v>2553</v>
      </c>
      <c r="E31" s="220">
        <f t="shared" si="2"/>
        <v>2421</v>
      </c>
      <c r="F31" s="386">
        <v>14348</v>
      </c>
      <c r="G31" s="218">
        <v>2586</v>
      </c>
      <c r="H31" s="219">
        <v>2799</v>
      </c>
      <c r="I31" s="219">
        <v>2280</v>
      </c>
      <c r="J31" s="219">
        <v>3058</v>
      </c>
      <c r="K31" s="220">
        <f t="shared" si="3"/>
        <v>3625</v>
      </c>
    </row>
    <row r="32" spans="1:11" ht="15" customHeight="1" x14ac:dyDescent="0.25">
      <c r="A32" s="387" t="s">
        <v>304</v>
      </c>
      <c r="B32" s="213">
        <v>7164</v>
      </c>
      <c r="C32" s="218">
        <v>2762</v>
      </c>
      <c r="D32" s="219">
        <v>1894</v>
      </c>
      <c r="E32" s="220">
        <f t="shared" si="2"/>
        <v>2508</v>
      </c>
      <c r="F32" s="386">
        <v>15185</v>
      </c>
      <c r="G32" s="218">
        <v>2632</v>
      </c>
      <c r="H32" s="219">
        <v>3459</v>
      </c>
      <c r="I32" s="219">
        <v>1781</v>
      </c>
      <c r="J32" s="219">
        <v>3559</v>
      </c>
      <c r="K32" s="220">
        <f t="shared" si="3"/>
        <v>3754</v>
      </c>
    </row>
    <row r="33" spans="1:11" ht="15" customHeight="1" thickBot="1" x14ac:dyDescent="0.3">
      <c r="A33" s="387" t="s">
        <v>305</v>
      </c>
      <c r="B33" s="392">
        <v>7477</v>
      </c>
      <c r="C33" s="393">
        <v>3261</v>
      </c>
      <c r="D33" s="394">
        <v>1972</v>
      </c>
      <c r="E33" s="395">
        <f t="shared" si="2"/>
        <v>2244</v>
      </c>
      <c r="F33" s="396">
        <v>14802</v>
      </c>
      <c r="G33" s="393">
        <v>2287</v>
      </c>
      <c r="H33" s="394">
        <v>2936</v>
      </c>
      <c r="I33" s="394">
        <v>2184</v>
      </c>
      <c r="J33" s="394">
        <v>3407</v>
      </c>
      <c r="K33" s="395">
        <f t="shared" si="3"/>
        <v>3988</v>
      </c>
    </row>
    <row r="34" spans="1:11" ht="15" customHeight="1" x14ac:dyDescent="0.25">
      <c r="A34" s="397" t="s">
        <v>307</v>
      </c>
      <c r="B34" s="398">
        <v>7194</v>
      </c>
      <c r="C34" s="399">
        <v>2404</v>
      </c>
      <c r="D34" s="400">
        <v>2139</v>
      </c>
      <c r="E34" s="401">
        <v>2651</v>
      </c>
      <c r="F34" s="402">
        <v>11729</v>
      </c>
      <c r="G34" s="399">
        <v>1757</v>
      </c>
      <c r="H34" s="400">
        <v>2248</v>
      </c>
      <c r="I34" s="400">
        <v>1282</v>
      </c>
      <c r="J34" s="400">
        <v>3801</v>
      </c>
      <c r="K34" s="401">
        <v>2641</v>
      </c>
    </row>
    <row r="35" spans="1:11" ht="15" customHeight="1" x14ac:dyDescent="0.25">
      <c r="A35" s="387" t="s">
        <v>296</v>
      </c>
      <c r="B35" s="213">
        <v>6974</v>
      </c>
      <c r="C35" s="218">
        <v>2627</v>
      </c>
      <c r="D35" s="219">
        <v>2155</v>
      </c>
      <c r="E35" s="220">
        <v>2192</v>
      </c>
      <c r="F35" s="386">
        <v>11858</v>
      </c>
      <c r="G35" s="218">
        <v>1911</v>
      </c>
      <c r="H35" s="219">
        <v>2517</v>
      </c>
      <c r="I35" s="219">
        <v>1414</v>
      </c>
      <c r="J35" s="219">
        <v>3249</v>
      </c>
      <c r="K35" s="220">
        <v>2767</v>
      </c>
    </row>
    <row r="36" spans="1:11" ht="15" customHeight="1" x14ac:dyDescent="0.25">
      <c r="A36" s="387" t="s">
        <v>297</v>
      </c>
      <c r="B36" s="213">
        <v>6781</v>
      </c>
      <c r="C36" s="218">
        <v>2565</v>
      </c>
      <c r="D36" s="219">
        <v>2144</v>
      </c>
      <c r="E36" s="220">
        <v>2072</v>
      </c>
      <c r="F36" s="386">
        <v>13845</v>
      </c>
      <c r="G36" s="218">
        <v>2333</v>
      </c>
      <c r="H36" s="219">
        <v>3177</v>
      </c>
      <c r="I36" s="219">
        <v>1977</v>
      </c>
      <c r="J36" s="219">
        <v>3068</v>
      </c>
      <c r="K36" s="220">
        <v>3290</v>
      </c>
    </row>
    <row r="37" spans="1:11" ht="15" customHeight="1" x14ac:dyDescent="0.25">
      <c r="A37" s="387" t="s">
        <v>298</v>
      </c>
      <c r="B37" s="213">
        <v>6364</v>
      </c>
      <c r="C37" s="218">
        <v>2388</v>
      </c>
      <c r="D37" s="219">
        <v>1999</v>
      </c>
      <c r="E37" s="220">
        <v>1977</v>
      </c>
      <c r="F37" s="386">
        <v>12445</v>
      </c>
      <c r="G37" s="218">
        <v>1982</v>
      </c>
      <c r="H37" s="219">
        <v>2790</v>
      </c>
      <c r="I37" s="219">
        <v>1299</v>
      </c>
      <c r="J37" s="219">
        <v>3167</v>
      </c>
      <c r="K37" s="220">
        <v>3207</v>
      </c>
    </row>
    <row r="38" spans="1:11" ht="15" customHeight="1" x14ac:dyDescent="0.25">
      <c r="A38" s="387" t="s">
        <v>202</v>
      </c>
      <c r="B38" s="213">
        <v>7400</v>
      </c>
      <c r="C38" s="218">
        <v>2677</v>
      </c>
      <c r="D38" s="219">
        <v>2324</v>
      </c>
      <c r="E38" s="220">
        <v>2399</v>
      </c>
      <c r="F38" s="386">
        <v>14384</v>
      </c>
      <c r="G38" s="218">
        <v>2262</v>
      </c>
      <c r="H38" s="219">
        <v>2492</v>
      </c>
      <c r="I38" s="219">
        <v>2417</v>
      </c>
      <c r="J38" s="219">
        <v>3638</v>
      </c>
      <c r="K38" s="220">
        <v>3575</v>
      </c>
    </row>
    <row r="39" spans="1:11" ht="15" customHeight="1" x14ac:dyDescent="0.25">
      <c r="A39" s="387" t="s">
        <v>299</v>
      </c>
      <c r="B39" s="213">
        <v>7427</v>
      </c>
      <c r="C39" s="218">
        <v>2812</v>
      </c>
      <c r="D39" s="219">
        <v>2124</v>
      </c>
      <c r="E39" s="220">
        <v>2491</v>
      </c>
      <c r="F39" s="386">
        <v>13592</v>
      </c>
      <c r="G39" s="218">
        <v>2321</v>
      </c>
      <c r="H39" s="219">
        <v>2815</v>
      </c>
      <c r="I39" s="219">
        <v>1423</v>
      </c>
      <c r="J39" s="219">
        <v>3348</v>
      </c>
      <c r="K39" s="220">
        <v>3685</v>
      </c>
    </row>
    <row r="40" spans="1:11" ht="15" customHeight="1" x14ac:dyDescent="0.25">
      <c r="A40" s="387" t="s">
        <v>300</v>
      </c>
      <c r="B40" s="213">
        <v>6860</v>
      </c>
      <c r="C40" s="218">
        <v>2595</v>
      </c>
      <c r="D40" s="219">
        <v>2105</v>
      </c>
      <c r="E40" s="220">
        <v>2160</v>
      </c>
      <c r="F40" s="386">
        <v>15020</v>
      </c>
      <c r="G40" s="218">
        <v>2378</v>
      </c>
      <c r="H40" s="219">
        <v>3129</v>
      </c>
      <c r="I40" s="219">
        <v>2124</v>
      </c>
      <c r="J40" s="219">
        <v>3820</v>
      </c>
      <c r="K40" s="220">
        <v>3569</v>
      </c>
    </row>
    <row r="41" spans="1:11" ht="15" customHeight="1" x14ac:dyDescent="0.25">
      <c r="A41" s="387" t="s">
        <v>301</v>
      </c>
      <c r="B41" s="213">
        <v>6669</v>
      </c>
      <c r="C41" s="218">
        <v>2741</v>
      </c>
      <c r="D41" s="219">
        <v>2045</v>
      </c>
      <c r="E41" s="220">
        <v>1883</v>
      </c>
      <c r="F41" s="386">
        <v>13449</v>
      </c>
      <c r="G41" s="218">
        <v>2332</v>
      </c>
      <c r="H41" s="219">
        <v>3019</v>
      </c>
      <c r="I41" s="219">
        <v>1561</v>
      </c>
      <c r="J41" s="219">
        <v>3221</v>
      </c>
      <c r="K41" s="220">
        <v>3316</v>
      </c>
    </row>
    <row r="42" spans="1:11" ht="15" customHeight="1" x14ac:dyDescent="0.25">
      <c r="A42" s="387" t="s">
        <v>302</v>
      </c>
      <c r="B42" s="213">
        <v>7225</v>
      </c>
      <c r="C42" s="218">
        <v>2424</v>
      </c>
      <c r="D42" s="219">
        <v>2443</v>
      </c>
      <c r="E42" s="220">
        <v>2358</v>
      </c>
      <c r="F42" s="386">
        <v>13404</v>
      </c>
      <c r="G42" s="218">
        <v>2126</v>
      </c>
      <c r="H42" s="219">
        <v>3361</v>
      </c>
      <c r="I42" s="219">
        <v>1583</v>
      </c>
      <c r="J42" s="219">
        <v>2902</v>
      </c>
      <c r="K42" s="220">
        <v>3432</v>
      </c>
    </row>
    <row r="43" spans="1:11" ht="15" customHeight="1" x14ac:dyDescent="0.25">
      <c r="A43" s="387" t="s">
        <v>303</v>
      </c>
      <c r="B43" s="213">
        <v>6609</v>
      </c>
      <c r="C43" s="218">
        <v>2239</v>
      </c>
      <c r="D43" s="219">
        <v>2341</v>
      </c>
      <c r="E43" s="220">
        <v>2029</v>
      </c>
      <c r="F43" s="386">
        <v>14827</v>
      </c>
      <c r="G43" s="218">
        <v>2294</v>
      </c>
      <c r="H43" s="219">
        <v>3070</v>
      </c>
      <c r="I43" s="219">
        <v>2587</v>
      </c>
      <c r="J43" s="219">
        <v>3123</v>
      </c>
      <c r="K43" s="220">
        <v>3753</v>
      </c>
    </row>
    <row r="44" spans="1:11" ht="15" customHeight="1" x14ac:dyDescent="0.25">
      <c r="A44" s="387" t="s">
        <v>304</v>
      </c>
      <c r="B44" s="265">
        <v>7078</v>
      </c>
      <c r="C44" s="218">
        <v>2572</v>
      </c>
      <c r="D44" s="219">
        <v>2570</v>
      </c>
      <c r="E44" s="220">
        <v>1936</v>
      </c>
      <c r="F44" s="386">
        <v>16022</v>
      </c>
      <c r="G44" s="218">
        <v>2229</v>
      </c>
      <c r="H44" s="219">
        <v>2685</v>
      </c>
      <c r="I44" s="219">
        <v>2601</v>
      </c>
      <c r="J44" s="219">
        <v>4506</v>
      </c>
      <c r="K44" s="220">
        <v>4001</v>
      </c>
    </row>
    <row r="45" spans="1:11" ht="15" customHeight="1" thickBot="1" x14ac:dyDescent="0.3">
      <c r="A45" s="388" t="s">
        <v>305</v>
      </c>
      <c r="B45" s="403">
        <v>7135</v>
      </c>
      <c r="C45" s="233">
        <v>2534</v>
      </c>
      <c r="D45" s="234">
        <v>2736</v>
      </c>
      <c r="E45" s="236">
        <v>1865</v>
      </c>
      <c r="F45" s="389">
        <v>15062</v>
      </c>
      <c r="G45" s="233">
        <v>2145</v>
      </c>
      <c r="H45" s="234">
        <v>3226</v>
      </c>
      <c r="I45" s="234">
        <v>2315</v>
      </c>
      <c r="J45" s="234">
        <v>3582</v>
      </c>
      <c r="K45" s="236">
        <v>3794</v>
      </c>
    </row>
    <row r="46" spans="1:11" ht="15" customHeight="1" x14ac:dyDescent="0.25">
      <c r="A46" s="385" t="s">
        <v>308</v>
      </c>
      <c r="B46" s="265">
        <v>5572</v>
      </c>
      <c r="C46" s="218">
        <v>1780</v>
      </c>
      <c r="D46" s="219">
        <v>2074</v>
      </c>
      <c r="E46" s="220">
        <v>1718</v>
      </c>
      <c r="F46" s="386">
        <v>14186</v>
      </c>
      <c r="G46" s="218">
        <v>1953</v>
      </c>
      <c r="H46" s="219">
        <v>3151</v>
      </c>
      <c r="I46" s="219">
        <v>2055</v>
      </c>
      <c r="J46" s="219">
        <v>4124</v>
      </c>
      <c r="K46" s="220">
        <v>2903</v>
      </c>
    </row>
    <row r="47" spans="1:11" ht="15" customHeight="1" x14ac:dyDescent="0.25">
      <c r="A47" s="387" t="s">
        <v>296</v>
      </c>
      <c r="B47" s="265">
        <v>6260</v>
      </c>
      <c r="C47" s="218">
        <v>1833</v>
      </c>
      <c r="D47" s="219">
        <v>2330</v>
      </c>
      <c r="E47" s="220">
        <v>2097</v>
      </c>
      <c r="F47" s="386">
        <v>11943</v>
      </c>
      <c r="G47" s="218">
        <v>1728</v>
      </c>
      <c r="H47" s="219">
        <v>2784</v>
      </c>
      <c r="I47" s="219">
        <v>2510</v>
      </c>
      <c r="J47" s="219">
        <v>2329</v>
      </c>
      <c r="K47" s="220">
        <v>2592</v>
      </c>
    </row>
    <row r="48" spans="1:11" ht="15" customHeight="1" x14ac:dyDescent="0.25">
      <c r="A48" s="387" t="s">
        <v>297</v>
      </c>
      <c r="B48" s="265">
        <v>7858</v>
      </c>
      <c r="C48" s="218">
        <v>2247</v>
      </c>
      <c r="D48" s="219">
        <v>2699</v>
      </c>
      <c r="E48" s="220">
        <v>2912</v>
      </c>
      <c r="F48" s="386">
        <v>15182</v>
      </c>
      <c r="G48" s="218">
        <v>1985</v>
      </c>
      <c r="H48" s="219">
        <v>3140</v>
      </c>
      <c r="I48" s="219">
        <v>3438</v>
      </c>
      <c r="J48" s="219">
        <v>3219</v>
      </c>
      <c r="K48" s="220">
        <v>3400</v>
      </c>
    </row>
    <row r="49" spans="1:11" ht="15" customHeight="1" thickBot="1" x14ac:dyDescent="0.3">
      <c r="A49" s="388" t="s">
        <v>298</v>
      </c>
      <c r="B49" s="403">
        <v>6141</v>
      </c>
      <c r="C49" s="233">
        <v>1998</v>
      </c>
      <c r="D49" s="234">
        <v>2217</v>
      </c>
      <c r="E49" s="236">
        <v>1926</v>
      </c>
      <c r="F49" s="389">
        <v>14175</v>
      </c>
      <c r="G49" s="233">
        <v>2292</v>
      </c>
      <c r="H49" s="234">
        <v>3130</v>
      </c>
      <c r="I49" s="234">
        <v>1993</v>
      </c>
      <c r="J49" s="234">
        <v>3468</v>
      </c>
      <c r="K49" s="236">
        <v>3292</v>
      </c>
    </row>
    <row r="50" spans="1:11" x14ac:dyDescent="0.25">
      <c r="A50" s="188" t="s">
        <v>251</v>
      </c>
    </row>
    <row r="54" spans="1:11" x14ac:dyDescent="0.25">
      <c r="A54" s="365"/>
    </row>
  </sheetData>
  <mergeCells count="10">
    <mergeCell ref="B2:E2"/>
    <mergeCell ref="F2:K2"/>
    <mergeCell ref="C3:C4"/>
    <mergeCell ref="D3:D4"/>
    <mergeCell ref="E3:E4"/>
    <mergeCell ref="G3:G4"/>
    <mergeCell ref="H3:H4"/>
    <mergeCell ref="I3:I4"/>
    <mergeCell ref="J3:J4"/>
    <mergeCell ref="K3:K4"/>
  </mergeCells>
  <printOptions horizontalCentered="1"/>
  <pageMargins left="0.2" right="0.2" top="0.25" bottom="0" header="0.3" footer="0.3"/>
  <pageSetup paperSize="9" scale="7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8"/>
  <sheetViews>
    <sheetView showGridLines="0" zoomScale="90" zoomScaleNormal="90" workbookViewId="0">
      <selection activeCell="U1" sqref="U1"/>
    </sheetView>
  </sheetViews>
  <sheetFormatPr defaultRowHeight="14.25" x14ac:dyDescent="0.25"/>
  <cols>
    <col min="1" max="1" width="42.28515625" style="409" customWidth="1"/>
    <col min="2" max="5" width="6.85546875" style="410" hidden="1" customWidth="1"/>
    <col min="6" max="6" width="6.7109375" style="410" hidden="1" customWidth="1"/>
    <col min="7" max="7" width="1.85546875" style="410" hidden="1" customWidth="1"/>
    <col min="8" max="8" width="9.5703125" style="410" bestFit="1" customWidth="1"/>
    <col min="9" max="9" width="10.42578125" style="410" bestFit="1" customWidth="1"/>
    <col min="10" max="10" width="9.5703125" style="410" bestFit="1" customWidth="1"/>
    <col min="11" max="12" width="10.42578125" style="410" bestFit="1" customWidth="1"/>
    <col min="13" max="13" width="10.85546875" style="410" bestFit="1" customWidth="1"/>
    <col min="14" max="14" width="10.42578125" style="410" bestFit="1" customWidth="1"/>
    <col min="15" max="15" width="9.5703125" style="410" bestFit="1" customWidth="1"/>
    <col min="16" max="18" width="10.42578125" style="410" bestFit="1" customWidth="1"/>
    <col min="19" max="19" width="10.85546875" style="410" bestFit="1" customWidth="1"/>
    <col min="20" max="20" width="10.28515625" style="410" bestFit="1" customWidth="1"/>
    <col min="21" max="41" width="9.140625" style="409"/>
    <col min="42" max="181" width="9.140625" style="410"/>
    <col min="182" max="182" width="8.5703125" style="410" customWidth="1"/>
    <col min="183" max="183" width="2.5703125" style="410" customWidth="1"/>
    <col min="184" max="184" width="1.85546875" style="410" customWidth="1"/>
    <col min="185" max="185" width="33.28515625" style="410" customWidth="1"/>
    <col min="186" max="190" width="11" style="410" customWidth="1"/>
    <col min="191" max="202" width="8.42578125" style="410" customWidth="1"/>
    <col min="203" max="437" width="9.140625" style="410"/>
    <col min="438" max="438" width="8.5703125" style="410" customWidth="1"/>
    <col min="439" max="439" width="2.5703125" style="410" customWidth="1"/>
    <col min="440" max="440" width="1.85546875" style="410" customWidth="1"/>
    <col min="441" max="441" width="33.28515625" style="410" customWidth="1"/>
    <col min="442" max="446" width="11" style="410" customWidth="1"/>
    <col min="447" max="458" width="8.42578125" style="410" customWidth="1"/>
    <col min="459" max="693" width="9.140625" style="410"/>
    <col min="694" max="694" width="8.5703125" style="410" customWidth="1"/>
    <col min="695" max="695" width="2.5703125" style="410" customWidth="1"/>
    <col min="696" max="696" width="1.85546875" style="410" customWidth="1"/>
    <col min="697" max="697" width="33.28515625" style="410" customWidth="1"/>
    <col min="698" max="702" width="11" style="410" customWidth="1"/>
    <col min="703" max="714" width="8.42578125" style="410" customWidth="1"/>
    <col min="715" max="949" width="9.140625" style="410"/>
    <col min="950" max="950" width="8.5703125" style="410" customWidth="1"/>
    <col min="951" max="951" width="2.5703125" style="410" customWidth="1"/>
    <col min="952" max="952" width="1.85546875" style="410" customWidth="1"/>
    <col min="953" max="953" width="33.28515625" style="410" customWidth="1"/>
    <col min="954" max="958" width="11" style="410" customWidth="1"/>
    <col min="959" max="970" width="8.42578125" style="410" customWidth="1"/>
    <col min="971" max="1205" width="9.140625" style="410"/>
    <col min="1206" max="1206" width="8.5703125" style="410" customWidth="1"/>
    <col min="1207" max="1207" width="2.5703125" style="410" customWidth="1"/>
    <col min="1208" max="1208" width="1.85546875" style="410" customWidth="1"/>
    <col min="1209" max="1209" width="33.28515625" style="410" customWidth="1"/>
    <col min="1210" max="1214" width="11" style="410" customWidth="1"/>
    <col min="1215" max="1226" width="8.42578125" style="410" customWidth="1"/>
    <col min="1227" max="1461" width="9.140625" style="410"/>
    <col min="1462" max="1462" width="8.5703125" style="410" customWidth="1"/>
    <col min="1463" max="1463" width="2.5703125" style="410" customWidth="1"/>
    <col min="1464" max="1464" width="1.85546875" style="410" customWidth="1"/>
    <col min="1465" max="1465" width="33.28515625" style="410" customWidth="1"/>
    <col min="1466" max="1470" width="11" style="410" customWidth="1"/>
    <col min="1471" max="1482" width="8.42578125" style="410" customWidth="1"/>
    <col min="1483" max="1717" width="9.140625" style="410"/>
    <col min="1718" max="1718" width="8.5703125" style="410" customWidth="1"/>
    <col min="1719" max="1719" width="2.5703125" style="410" customWidth="1"/>
    <col min="1720" max="1720" width="1.85546875" style="410" customWidth="1"/>
    <col min="1721" max="1721" width="33.28515625" style="410" customWidth="1"/>
    <col min="1722" max="1726" width="11" style="410" customWidth="1"/>
    <col min="1727" max="1738" width="8.42578125" style="410" customWidth="1"/>
    <col min="1739" max="1973" width="9.140625" style="410"/>
    <col min="1974" max="1974" width="8.5703125" style="410" customWidth="1"/>
    <col min="1975" max="1975" width="2.5703125" style="410" customWidth="1"/>
    <col min="1976" max="1976" width="1.85546875" style="410" customWidth="1"/>
    <col min="1977" max="1977" width="33.28515625" style="410" customWidth="1"/>
    <col min="1978" max="1982" width="11" style="410" customWidth="1"/>
    <col min="1983" max="1994" width="8.42578125" style="410" customWidth="1"/>
    <col min="1995" max="2229" width="9.140625" style="410"/>
    <col min="2230" max="2230" width="8.5703125" style="410" customWidth="1"/>
    <col min="2231" max="2231" width="2.5703125" style="410" customWidth="1"/>
    <col min="2232" max="2232" width="1.85546875" style="410" customWidth="1"/>
    <col min="2233" max="2233" width="33.28515625" style="410" customWidth="1"/>
    <col min="2234" max="2238" width="11" style="410" customWidth="1"/>
    <col min="2239" max="2250" width="8.42578125" style="410" customWidth="1"/>
    <col min="2251" max="2485" width="9.140625" style="410"/>
    <col min="2486" max="2486" width="8.5703125" style="410" customWidth="1"/>
    <col min="2487" max="2487" width="2.5703125" style="410" customWidth="1"/>
    <col min="2488" max="2488" width="1.85546875" style="410" customWidth="1"/>
    <col min="2489" max="2489" width="33.28515625" style="410" customWidth="1"/>
    <col min="2490" max="2494" width="11" style="410" customWidth="1"/>
    <col min="2495" max="2506" width="8.42578125" style="410" customWidth="1"/>
    <col min="2507" max="2741" width="9.140625" style="410"/>
    <col min="2742" max="2742" width="8.5703125" style="410" customWidth="1"/>
    <col min="2743" max="2743" width="2.5703125" style="410" customWidth="1"/>
    <col min="2744" max="2744" width="1.85546875" style="410" customWidth="1"/>
    <col min="2745" max="2745" width="33.28515625" style="410" customWidth="1"/>
    <col min="2746" max="2750" width="11" style="410" customWidth="1"/>
    <col min="2751" max="2762" width="8.42578125" style="410" customWidth="1"/>
    <col min="2763" max="2997" width="9.140625" style="410"/>
    <col min="2998" max="2998" width="8.5703125" style="410" customWidth="1"/>
    <col min="2999" max="2999" width="2.5703125" style="410" customWidth="1"/>
    <col min="3000" max="3000" width="1.85546875" style="410" customWidth="1"/>
    <col min="3001" max="3001" width="33.28515625" style="410" customWidth="1"/>
    <col min="3002" max="3006" width="11" style="410" customWidth="1"/>
    <col min="3007" max="3018" width="8.42578125" style="410" customWidth="1"/>
    <col min="3019" max="3253" width="9.140625" style="410"/>
    <col min="3254" max="3254" width="8.5703125" style="410" customWidth="1"/>
    <col min="3255" max="3255" width="2.5703125" style="410" customWidth="1"/>
    <col min="3256" max="3256" width="1.85546875" style="410" customWidth="1"/>
    <col min="3257" max="3257" width="33.28515625" style="410" customWidth="1"/>
    <col min="3258" max="3262" width="11" style="410" customWidth="1"/>
    <col min="3263" max="3274" width="8.42578125" style="410" customWidth="1"/>
    <col min="3275" max="3509" width="9.140625" style="410"/>
    <col min="3510" max="3510" width="8.5703125" style="410" customWidth="1"/>
    <col min="3511" max="3511" width="2.5703125" style="410" customWidth="1"/>
    <col min="3512" max="3512" width="1.85546875" style="410" customWidth="1"/>
    <col min="3513" max="3513" width="33.28515625" style="410" customWidth="1"/>
    <col min="3514" max="3518" width="11" style="410" customWidth="1"/>
    <col min="3519" max="3530" width="8.42578125" style="410" customWidth="1"/>
    <col min="3531" max="3765" width="9.140625" style="410"/>
    <col min="3766" max="3766" width="8.5703125" style="410" customWidth="1"/>
    <col min="3767" max="3767" width="2.5703125" style="410" customWidth="1"/>
    <col min="3768" max="3768" width="1.85546875" style="410" customWidth="1"/>
    <col min="3769" max="3769" width="33.28515625" style="410" customWidth="1"/>
    <col min="3770" max="3774" width="11" style="410" customWidth="1"/>
    <col min="3775" max="3786" width="8.42578125" style="410" customWidth="1"/>
    <col min="3787" max="4021" width="9.140625" style="410"/>
    <col min="4022" max="4022" width="8.5703125" style="410" customWidth="1"/>
    <col min="4023" max="4023" width="2.5703125" style="410" customWidth="1"/>
    <col min="4024" max="4024" width="1.85546875" style="410" customWidth="1"/>
    <col min="4025" max="4025" width="33.28515625" style="410" customWidth="1"/>
    <col min="4026" max="4030" width="11" style="410" customWidth="1"/>
    <col min="4031" max="4042" width="8.42578125" style="410" customWidth="1"/>
    <col min="4043" max="4277" width="9.140625" style="410"/>
    <col min="4278" max="4278" width="8.5703125" style="410" customWidth="1"/>
    <col min="4279" max="4279" width="2.5703125" style="410" customWidth="1"/>
    <col min="4280" max="4280" width="1.85546875" style="410" customWidth="1"/>
    <col min="4281" max="4281" width="33.28515625" style="410" customWidth="1"/>
    <col min="4282" max="4286" width="11" style="410" customWidth="1"/>
    <col min="4287" max="4298" width="8.42578125" style="410" customWidth="1"/>
    <col min="4299" max="4533" width="9.140625" style="410"/>
    <col min="4534" max="4534" width="8.5703125" style="410" customWidth="1"/>
    <col min="4535" max="4535" width="2.5703125" style="410" customWidth="1"/>
    <col min="4536" max="4536" width="1.85546875" style="410" customWidth="1"/>
    <col min="4537" max="4537" width="33.28515625" style="410" customWidth="1"/>
    <col min="4538" max="4542" width="11" style="410" customWidth="1"/>
    <col min="4543" max="4554" width="8.42578125" style="410" customWidth="1"/>
    <col min="4555" max="4789" width="9.140625" style="410"/>
    <col min="4790" max="4790" width="8.5703125" style="410" customWidth="1"/>
    <col min="4791" max="4791" width="2.5703125" style="410" customWidth="1"/>
    <col min="4792" max="4792" width="1.85546875" style="410" customWidth="1"/>
    <col min="4793" max="4793" width="33.28515625" style="410" customWidth="1"/>
    <col min="4794" max="4798" width="11" style="410" customWidth="1"/>
    <col min="4799" max="4810" width="8.42578125" style="410" customWidth="1"/>
    <col min="4811" max="5045" width="9.140625" style="410"/>
    <col min="5046" max="5046" width="8.5703125" style="410" customWidth="1"/>
    <col min="5047" max="5047" width="2.5703125" style="410" customWidth="1"/>
    <col min="5048" max="5048" width="1.85546875" style="410" customWidth="1"/>
    <col min="5049" max="5049" width="33.28515625" style="410" customWidth="1"/>
    <col min="5050" max="5054" width="11" style="410" customWidth="1"/>
    <col min="5055" max="5066" width="8.42578125" style="410" customWidth="1"/>
    <col min="5067" max="5301" width="9.140625" style="410"/>
    <col min="5302" max="5302" width="8.5703125" style="410" customWidth="1"/>
    <col min="5303" max="5303" width="2.5703125" style="410" customWidth="1"/>
    <col min="5304" max="5304" width="1.85546875" style="410" customWidth="1"/>
    <col min="5305" max="5305" width="33.28515625" style="410" customWidth="1"/>
    <col min="5306" max="5310" width="11" style="410" customWidth="1"/>
    <col min="5311" max="5322" width="8.42578125" style="410" customWidth="1"/>
    <col min="5323" max="5557" width="9.140625" style="410"/>
    <col min="5558" max="5558" width="8.5703125" style="410" customWidth="1"/>
    <col min="5559" max="5559" width="2.5703125" style="410" customWidth="1"/>
    <col min="5560" max="5560" width="1.85546875" style="410" customWidth="1"/>
    <col min="5561" max="5561" width="33.28515625" style="410" customWidth="1"/>
    <col min="5562" max="5566" width="11" style="410" customWidth="1"/>
    <col min="5567" max="5578" width="8.42578125" style="410" customWidth="1"/>
    <col min="5579" max="5813" width="9.140625" style="410"/>
    <col min="5814" max="5814" width="8.5703125" style="410" customWidth="1"/>
    <col min="5815" max="5815" width="2.5703125" style="410" customWidth="1"/>
    <col min="5816" max="5816" width="1.85546875" style="410" customWidth="1"/>
    <col min="5817" max="5817" width="33.28515625" style="410" customWidth="1"/>
    <col min="5818" max="5822" width="11" style="410" customWidth="1"/>
    <col min="5823" max="5834" width="8.42578125" style="410" customWidth="1"/>
    <col min="5835" max="6069" width="9.140625" style="410"/>
    <col min="6070" max="6070" width="8.5703125" style="410" customWidth="1"/>
    <col min="6071" max="6071" width="2.5703125" style="410" customWidth="1"/>
    <col min="6072" max="6072" width="1.85546875" style="410" customWidth="1"/>
    <col min="6073" max="6073" width="33.28515625" style="410" customWidth="1"/>
    <col min="6074" max="6078" width="11" style="410" customWidth="1"/>
    <col min="6079" max="6090" width="8.42578125" style="410" customWidth="1"/>
    <col min="6091" max="6325" width="9.140625" style="410"/>
    <col min="6326" max="6326" width="8.5703125" style="410" customWidth="1"/>
    <col min="6327" max="6327" width="2.5703125" style="410" customWidth="1"/>
    <col min="6328" max="6328" width="1.85546875" style="410" customWidth="1"/>
    <col min="6329" max="6329" width="33.28515625" style="410" customWidth="1"/>
    <col min="6330" max="6334" width="11" style="410" customWidth="1"/>
    <col min="6335" max="6346" width="8.42578125" style="410" customWidth="1"/>
    <col min="6347" max="6581" width="9.140625" style="410"/>
    <col min="6582" max="6582" width="8.5703125" style="410" customWidth="1"/>
    <col min="6583" max="6583" width="2.5703125" style="410" customWidth="1"/>
    <col min="6584" max="6584" width="1.85546875" style="410" customWidth="1"/>
    <col min="6585" max="6585" width="33.28515625" style="410" customWidth="1"/>
    <col min="6586" max="6590" width="11" style="410" customWidth="1"/>
    <col min="6591" max="6602" width="8.42578125" style="410" customWidth="1"/>
    <col min="6603" max="6837" width="9.140625" style="410"/>
    <col min="6838" max="6838" width="8.5703125" style="410" customWidth="1"/>
    <col min="6839" max="6839" width="2.5703125" style="410" customWidth="1"/>
    <col min="6840" max="6840" width="1.85546875" style="410" customWidth="1"/>
    <col min="6841" max="6841" width="33.28515625" style="410" customWidth="1"/>
    <col min="6842" max="6846" width="11" style="410" customWidth="1"/>
    <col min="6847" max="6858" width="8.42578125" style="410" customWidth="1"/>
    <col min="6859" max="7093" width="9.140625" style="410"/>
    <col min="7094" max="7094" width="8.5703125" style="410" customWidth="1"/>
    <col min="7095" max="7095" width="2.5703125" style="410" customWidth="1"/>
    <col min="7096" max="7096" width="1.85546875" style="410" customWidth="1"/>
    <col min="7097" max="7097" width="33.28515625" style="410" customWidth="1"/>
    <col min="7098" max="7102" width="11" style="410" customWidth="1"/>
    <col min="7103" max="7114" width="8.42578125" style="410" customWidth="1"/>
    <col min="7115" max="7349" width="9.140625" style="410"/>
    <col min="7350" max="7350" width="8.5703125" style="410" customWidth="1"/>
    <col min="7351" max="7351" width="2.5703125" style="410" customWidth="1"/>
    <col min="7352" max="7352" width="1.85546875" style="410" customWidth="1"/>
    <col min="7353" max="7353" width="33.28515625" style="410" customWidth="1"/>
    <col min="7354" max="7358" width="11" style="410" customWidth="1"/>
    <col min="7359" max="7370" width="8.42578125" style="410" customWidth="1"/>
    <col min="7371" max="7605" width="9.140625" style="410"/>
    <col min="7606" max="7606" width="8.5703125" style="410" customWidth="1"/>
    <col min="7607" max="7607" width="2.5703125" style="410" customWidth="1"/>
    <col min="7608" max="7608" width="1.85546875" style="410" customWidth="1"/>
    <col min="7609" max="7609" width="33.28515625" style="410" customWidth="1"/>
    <col min="7610" max="7614" width="11" style="410" customWidth="1"/>
    <col min="7615" max="7626" width="8.42578125" style="410" customWidth="1"/>
    <col min="7627" max="7861" width="9.140625" style="410"/>
    <col min="7862" max="7862" width="8.5703125" style="410" customWidth="1"/>
    <col min="7863" max="7863" width="2.5703125" style="410" customWidth="1"/>
    <col min="7864" max="7864" width="1.85546875" style="410" customWidth="1"/>
    <col min="7865" max="7865" width="33.28515625" style="410" customWidth="1"/>
    <col min="7866" max="7870" width="11" style="410" customWidth="1"/>
    <col min="7871" max="7882" width="8.42578125" style="410" customWidth="1"/>
    <col min="7883" max="8117" width="9.140625" style="410"/>
    <col min="8118" max="8118" width="8.5703125" style="410" customWidth="1"/>
    <col min="8119" max="8119" width="2.5703125" style="410" customWidth="1"/>
    <col min="8120" max="8120" width="1.85546875" style="410" customWidth="1"/>
    <col min="8121" max="8121" width="33.28515625" style="410" customWidth="1"/>
    <col min="8122" max="8126" width="11" style="410" customWidth="1"/>
    <col min="8127" max="8138" width="8.42578125" style="410" customWidth="1"/>
    <col min="8139" max="8373" width="9.140625" style="410"/>
    <col min="8374" max="8374" width="8.5703125" style="410" customWidth="1"/>
    <col min="8375" max="8375" width="2.5703125" style="410" customWidth="1"/>
    <col min="8376" max="8376" width="1.85546875" style="410" customWidth="1"/>
    <col min="8377" max="8377" width="33.28515625" style="410" customWidth="1"/>
    <col min="8378" max="8382" width="11" style="410" customWidth="1"/>
    <col min="8383" max="8394" width="8.42578125" style="410" customWidth="1"/>
    <col min="8395" max="8629" width="9.140625" style="410"/>
    <col min="8630" max="8630" width="8.5703125" style="410" customWidth="1"/>
    <col min="8631" max="8631" width="2.5703125" style="410" customWidth="1"/>
    <col min="8632" max="8632" width="1.85546875" style="410" customWidth="1"/>
    <col min="8633" max="8633" width="33.28515625" style="410" customWidth="1"/>
    <col min="8634" max="8638" width="11" style="410" customWidth="1"/>
    <col min="8639" max="8650" width="8.42578125" style="410" customWidth="1"/>
    <col min="8651" max="8885" width="9.140625" style="410"/>
    <col min="8886" max="8886" width="8.5703125" style="410" customWidth="1"/>
    <col min="8887" max="8887" width="2.5703125" style="410" customWidth="1"/>
    <col min="8888" max="8888" width="1.85546875" style="410" customWidth="1"/>
    <col min="8889" max="8889" width="33.28515625" style="410" customWidth="1"/>
    <col min="8890" max="8894" width="11" style="410" customWidth="1"/>
    <col min="8895" max="8906" width="8.42578125" style="410" customWidth="1"/>
    <col min="8907" max="9141" width="9.140625" style="410"/>
    <col min="9142" max="9142" width="8.5703125" style="410" customWidth="1"/>
    <col min="9143" max="9143" width="2.5703125" style="410" customWidth="1"/>
    <col min="9144" max="9144" width="1.85546875" style="410" customWidth="1"/>
    <col min="9145" max="9145" width="33.28515625" style="410" customWidth="1"/>
    <col min="9146" max="9150" width="11" style="410" customWidth="1"/>
    <col min="9151" max="9162" width="8.42578125" style="410" customWidth="1"/>
    <col min="9163" max="9397" width="9.140625" style="410"/>
    <col min="9398" max="9398" width="8.5703125" style="410" customWidth="1"/>
    <col min="9399" max="9399" width="2.5703125" style="410" customWidth="1"/>
    <col min="9400" max="9400" width="1.85546875" style="410" customWidth="1"/>
    <col min="9401" max="9401" width="33.28515625" style="410" customWidth="1"/>
    <col min="9402" max="9406" width="11" style="410" customWidth="1"/>
    <col min="9407" max="9418" width="8.42578125" style="410" customWidth="1"/>
    <col min="9419" max="9653" width="9.140625" style="410"/>
    <col min="9654" max="9654" width="8.5703125" style="410" customWidth="1"/>
    <col min="9655" max="9655" width="2.5703125" style="410" customWidth="1"/>
    <col min="9656" max="9656" width="1.85546875" style="410" customWidth="1"/>
    <col min="9657" max="9657" width="33.28515625" style="410" customWidth="1"/>
    <col min="9658" max="9662" width="11" style="410" customWidth="1"/>
    <col min="9663" max="9674" width="8.42578125" style="410" customWidth="1"/>
    <col min="9675" max="9909" width="9.140625" style="410"/>
    <col min="9910" max="9910" width="8.5703125" style="410" customWidth="1"/>
    <col min="9911" max="9911" width="2.5703125" style="410" customWidth="1"/>
    <col min="9912" max="9912" width="1.85546875" style="410" customWidth="1"/>
    <col min="9913" max="9913" width="33.28515625" style="410" customWidth="1"/>
    <col min="9914" max="9918" width="11" style="410" customWidth="1"/>
    <col min="9919" max="9930" width="8.42578125" style="410" customWidth="1"/>
    <col min="9931" max="10165" width="9.140625" style="410"/>
    <col min="10166" max="10166" width="8.5703125" style="410" customWidth="1"/>
    <col min="10167" max="10167" width="2.5703125" style="410" customWidth="1"/>
    <col min="10168" max="10168" width="1.85546875" style="410" customWidth="1"/>
    <col min="10169" max="10169" width="33.28515625" style="410" customWidth="1"/>
    <col min="10170" max="10174" width="11" style="410" customWidth="1"/>
    <col min="10175" max="10186" width="8.42578125" style="410" customWidth="1"/>
    <col min="10187" max="10421" width="9.140625" style="410"/>
    <col min="10422" max="10422" width="8.5703125" style="410" customWidth="1"/>
    <col min="10423" max="10423" width="2.5703125" style="410" customWidth="1"/>
    <col min="10424" max="10424" width="1.85546875" style="410" customWidth="1"/>
    <col min="10425" max="10425" width="33.28515625" style="410" customWidth="1"/>
    <col min="10426" max="10430" width="11" style="410" customWidth="1"/>
    <col min="10431" max="10442" width="8.42578125" style="410" customWidth="1"/>
    <col min="10443" max="10677" width="9.140625" style="410"/>
    <col min="10678" max="10678" width="8.5703125" style="410" customWidth="1"/>
    <col min="10679" max="10679" width="2.5703125" style="410" customWidth="1"/>
    <col min="10680" max="10680" width="1.85546875" style="410" customWidth="1"/>
    <col min="10681" max="10681" width="33.28515625" style="410" customWidth="1"/>
    <col min="10682" max="10686" width="11" style="410" customWidth="1"/>
    <col min="10687" max="10698" width="8.42578125" style="410" customWidth="1"/>
    <col min="10699" max="10933" width="9.140625" style="410"/>
    <col min="10934" max="10934" width="8.5703125" style="410" customWidth="1"/>
    <col min="10935" max="10935" width="2.5703125" style="410" customWidth="1"/>
    <col min="10936" max="10936" width="1.85546875" style="410" customWidth="1"/>
    <col min="10937" max="10937" width="33.28515625" style="410" customWidth="1"/>
    <col min="10938" max="10942" width="11" style="410" customWidth="1"/>
    <col min="10943" max="10954" width="8.42578125" style="410" customWidth="1"/>
    <col min="10955" max="11189" width="9.140625" style="410"/>
    <col min="11190" max="11190" width="8.5703125" style="410" customWidth="1"/>
    <col min="11191" max="11191" width="2.5703125" style="410" customWidth="1"/>
    <col min="11192" max="11192" width="1.85546875" style="410" customWidth="1"/>
    <col min="11193" max="11193" width="33.28515625" style="410" customWidth="1"/>
    <col min="11194" max="11198" width="11" style="410" customWidth="1"/>
    <col min="11199" max="11210" width="8.42578125" style="410" customWidth="1"/>
    <col min="11211" max="11445" width="9.140625" style="410"/>
    <col min="11446" max="11446" width="8.5703125" style="410" customWidth="1"/>
    <col min="11447" max="11447" width="2.5703125" style="410" customWidth="1"/>
    <col min="11448" max="11448" width="1.85546875" style="410" customWidth="1"/>
    <col min="11449" max="11449" width="33.28515625" style="410" customWidth="1"/>
    <col min="11450" max="11454" width="11" style="410" customWidth="1"/>
    <col min="11455" max="11466" width="8.42578125" style="410" customWidth="1"/>
    <col min="11467" max="11701" width="9.140625" style="410"/>
    <col min="11702" max="11702" width="8.5703125" style="410" customWidth="1"/>
    <col min="11703" max="11703" width="2.5703125" style="410" customWidth="1"/>
    <col min="11704" max="11704" width="1.85546875" style="410" customWidth="1"/>
    <col min="11705" max="11705" width="33.28515625" style="410" customWidth="1"/>
    <col min="11706" max="11710" width="11" style="410" customWidth="1"/>
    <col min="11711" max="11722" width="8.42578125" style="410" customWidth="1"/>
    <col min="11723" max="11957" width="9.140625" style="410"/>
    <col min="11958" max="11958" width="8.5703125" style="410" customWidth="1"/>
    <col min="11959" max="11959" width="2.5703125" style="410" customWidth="1"/>
    <col min="11960" max="11960" width="1.85546875" style="410" customWidth="1"/>
    <col min="11961" max="11961" width="33.28515625" style="410" customWidth="1"/>
    <col min="11962" max="11966" width="11" style="410" customWidth="1"/>
    <col min="11967" max="11978" width="8.42578125" style="410" customWidth="1"/>
    <col min="11979" max="12213" width="9.140625" style="410"/>
    <col min="12214" max="12214" width="8.5703125" style="410" customWidth="1"/>
    <col min="12215" max="12215" width="2.5703125" style="410" customWidth="1"/>
    <col min="12216" max="12216" width="1.85546875" style="410" customWidth="1"/>
    <col min="12217" max="12217" width="33.28515625" style="410" customWidth="1"/>
    <col min="12218" max="12222" width="11" style="410" customWidth="1"/>
    <col min="12223" max="12234" width="8.42578125" style="410" customWidth="1"/>
    <col min="12235" max="12469" width="9.140625" style="410"/>
    <col min="12470" max="12470" width="8.5703125" style="410" customWidth="1"/>
    <col min="12471" max="12471" width="2.5703125" style="410" customWidth="1"/>
    <col min="12472" max="12472" width="1.85546875" style="410" customWidth="1"/>
    <col min="12473" max="12473" width="33.28515625" style="410" customWidth="1"/>
    <col min="12474" max="12478" width="11" style="410" customWidth="1"/>
    <col min="12479" max="12490" width="8.42578125" style="410" customWidth="1"/>
    <col min="12491" max="12725" width="9.140625" style="410"/>
    <col min="12726" max="12726" width="8.5703125" style="410" customWidth="1"/>
    <col min="12727" max="12727" width="2.5703125" style="410" customWidth="1"/>
    <col min="12728" max="12728" width="1.85546875" style="410" customWidth="1"/>
    <col min="12729" max="12729" width="33.28515625" style="410" customWidth="1"/>
    <col min="12730" max="12734" width="11" style="410" customWidth="1"/>
    <col min="12735" max="12746" width="8.42578125" style="410" customWidth="1"/>
    <col min="12747" max="12981" width="9.140625" style="410"/>
    <col min="12982" max="12982" width="8.5703125" style="410" customWidth="1"/>
    <col min="12983" max="12983" width="2.5703125" style="410" customWidth="1"/>
    <col min="12984" max="12984" width="1.85546875" style="410" customWidth="1"/>
    <col min="12985" max="12985" width="33.28515625" style="410" customWidth="1"/>
    <col min="12986" max="12990" width="11" style="410" customWidth="1"/>
    <col min="12991" max="13002" width="8.42578125" style="410" customWidth="1"/>
    <col min="13003" max="13237" width="9.140625" style="410"/>
    <col min="13238" max="13238" width="8.5703125" style="410" customWidth="1"/>
    <col min="13239" max="13239" width="2.5703125" style="410" customWidth="1"/>
    <col min="13240" max="13240" width="1.85546875" style="410" customWidth="1"/>
    <col min="13241" max="13241" width="33.28515625" style="410" customWidth="1"/>
    <col min="13242" max="13246" width="11" style="410" customWidth="1"/>
    <col min="13247" max="13258" width="8.42578125" style="410" customWidth="1"/>
    <col min="13259" max="13493" width="9.140625" style="410"/>
    <col min="13494" max="13494" width="8.5703125" style="410" customWidth="1"/>
    <col min="13495" max="13495" width="2.5703125" style="410" customWidth="1"/>
    <col min="13496" max="13496" width="1.85546875" style="410" customWidth="1"/>
    <col min="13497" max="13497" width="33.28515625" style="410" customWidth="1"/>
    <col min="13498" max="13502" width="11" style="410" customWidth="1"/>
    <col min="13503" max="13514" width="8.42578125" style="410" customWidth="1"/>
    <col min="13515" max="13749" width="9.140625" style="410"/>
    <col min="13750" max="13750" width="8.5703125" style="410" customWidth="1"/>
    <col min="13751" max="13751" width="2.5703125" style="410" customWidth="1"/>
    <col min="13752" max="13752" width="1.85546875" style="410" customWidth="1"/>
    <col min="13753" max="13753" width="33.28515625" style="410" customWidth="1"/>
    <col min="13754" max="13758" width="11" style="410" customWidth="1"/>
    <col min="13759" max="13770" width="8.42578125" style="410" customWidth="1"/>
    <col min="13771" max="14005" width="9.140625" style="410"/>
    <col min="14006" max="14006" width="8.5703125" style="410" customWidth="1"/>
    <col min="14007" max="14007" width="2.5703125" style="410" customWidth="1"/>
    <col min="14008" max="14008" width="1.85546875" style="410" customWidth="1"/>
    <col min="14009" max="14009" width="33.28515625" style="410" customWidth="1"/>
    <col min="14010" max="14014" width="11" style="410" customWidth="1"/>
    <col min="14015" max="14026" width="8.42578125" style="410" customWidth="1"/>
    <col min="14027" max="14261" width="9.140625" style="410"/>
    <col min="14262" max="14262" width="8.5703125" style="410" customWidth="1"/>
    <col min="14263" max="14263" width="2.5703125" style="410" customWidth="1"/>
    <col min="14264" max="14264" width="1.85546875" style="410" customWidth="1"/>
    <col min="14265" max="14265" width="33.28515625" style="410" customWidth="1"/>
    <col min="14266" max="14270" width="11" style="410" customWidth="1"/>
    <col min="14271" max="14282" width="8.42578125" style="410" customWidth="1"/>
    <col min="14283" max="14517" width="9.140625" style="410"/>
    <col min="14518" max="14518" width="8.5703125" style="410" customWidth="1"/>
    <col min="14519" max="14519" width="2.5703125" style="410" customWidth="1"/>
    <col min="14520" max="14520" width="1.85546875" style="410" customWidth="1"/>
    <col min="14521" max="14521" width="33.28515625" style="410" customWidth="1"/>
    <col min="14522" max="14526" width="11" style="410" customWidth="1"/>
    <col min="14527" max="14538" width="8.42578125" style="410" customWidth="1"/>
    <col min="14539" max="14773" width="9.140625" style="410"/>
    <col min="14774" max="14774" width="8.5703125" style="410" customWidth="1"/>
    <col min="14775" max="14775" width="2.5703125" style="410" customWidth="1"/>
    <col min="14776" max="14776" width="1.85546875" style="410" customWidth="1"/>
    <col min="14777" max="14777" width="33.28515625" style="410" customWidth="1"/>
    <col min="14778" max="14782" width="11" style="410" customWidth="1"/>
    <col min="14783" max="14794" width="8.42578125" style="410" customWidth="1"/>
    <col min="14795" max="15029" width="9.140625" style="410"/>
    <col min="15030" max="15030" width="8.5703125" style="410" customWidth="1"/>
    <col min="15031" max="15031" width="2.5703125" style="410" customWidth="1"/>
    <col min="15032" max="15032" width="1.85546875" style="410" customWidth="1"/>
    <col min="15033" max="15033" width="33.28515625" style="410" customWidth="1"/>
    <col min="15034" max="15038" width="11" style="410" customWidth="1"/>
    <col min="15039" max="15050" width="8.42578125" style="410" customWidth="1"/>
    <col min="15051" max="15285" width="9.140625" style="410"/>
    <col min="15286" max="15286" width="8.5703125" style="410" customWidth="1"/>
    <col min="15287" max="15287" width="2.5703125" style="410" customWidth="1"/>
    <col min="15288" max="15288" width="1.85546875" style="410" customWidth="1"/>
    <col min="15289" max="15289" width="33.28515625" style="410" customWidth="1"/>
    <col min="15290" max="15294" width="11" style="410" customWidth="1"/>
    <col min="15295" max="15306" width="8.42578125" style="410" customWidth="1"/>
    <col min="15307" max="15541" width="9.140625" style="410"/>
    <col min="15542" max="15542" width="8.5703125" style="410" customWidth="1"/>
    <col min="15543" max="15543" width="2.5703125" style="410" customWidth="1"/>
    <col min="15544" max="15544" width="1.85546875" style="410" customWidth="1"/>
    <col min="15545" max="15545" width="33.28515625" style="410" customWidth="1"/>
    <col min="15546" max="15550" width="11" style="410" customWidth="1"/>
    <col min="15551" max="15562" width="8.42578125" style="410" customWidth="1"/>
    <col min="15563" max="15797" width="9.140625" style="410"/>
    <col min="15798" max="15798" width="8.5703125" style="410" customWidth="1"/>
    <col min="15799" max="15799" width="2.5703125" style="410" customWidth="1"/>
    <col min="15800" max="15800" width="1.85546875" style="410" customWidth="1"/>
    <col min="15801" max="15801" width="33.28515625" style="410" customWidth="1"/>
    <col min="15802" max="15806" width="11" style="410" customWidth="1"/>
    <col min="15807" max="15818" width="8.42578125" style="410" customWidth="1"/>
    <col min="15819" max="16053" width="9.140625" style="410"/>
    <col min="16054" max="16054" width="8.5703125" style="410" customWidth="1"/>
    <col min="16055" max="16055" width="2.5703125" style="410" customWidth="1"/>
    <col min="16056" max="16056" width="1.85546875" style="410" customWidth="1"/>
    <col min="16057" max="16057" width="33.28515625" style="410" customWidth="1"/>
    <col min="16058" max="16062" width="11" style="410" customWidth="1"/>
    <col min="16063" max="16074" width="8.42578125" style="410" customWidth="1"/>
    <col min="16075" max="16384" width="9.140625" style="410"/>
  </cols>
  <sheetData>
    <row r="1" spans="1:41" s="1332" customFormat="1" ht="24.75" customHeight="1" x14ac:dyDescent="0.3">
      <c r="A1" s="3393" t="s">
        <v>4729</v>
      </c>
      <c r="B1" s="3393"/>
      <c r="C1" s="3393"/>
      <c r="D1" s="3393"/>
      <c r="E1" s="3393"/>
      <c r="F1" s="3393"/>
      <c r="G1" s="3393"/>
      <c r="H1" s="3393"/>
      <c r="I1" s="3393"/>
      <c r="J1" s="3393"/>
      <c r="K1" s="3393"/>
      <c r="L1" s="3393"/>
      <c r="M1" s="3393"/>
      <c r="N1" s="3393"/>
      <c r="O1" s="3393"/>
      <c r="P1" s="3393"/>
      <c r="Q1" s="3393"/>
      <c r="R1" s="3393"/>
      <c r="S1" s="3393"/>
      <c r="T1" s="3393"/>
    </row>
    <row r="2" spans="1:41" s="405" customFormat="1" ht="15.75" customHeight="1" thickBot="1" x14ac:dyDescent="0.3">
      <c r="A2" s="3467" t="s">
        <v>11</v>
      </c>
      <c r="B2" s="3467"/>
      <c r="C2" s="3467"/>
      <c r="D2" s="3467"/>
      <c r="E2" s="3467"/>
      <c r="F2" s="3467"/>
      <c r="G2" s="3467"/>
      <c r="H2" s="3467"/>
      <c r="I2" s="3467"/>
      <c r="J2" s="3467"/>
      <c r="K2" s="3467"/>
      <c r="L2" s="3467"/>
      <c r="M2" s="3467"/>
      <c r="N2" s="3467"/>
      <c r="O2" s="3467"/>
      <c r="P2" s="3467"/>
      <c r="Q2" s="3467"/>
      <c r="R2" s="3467"/>
      <c r="S2" s="3467"/>
      <c r="T2" s="3467"/>
      <c r="U2" s="3467"/>
      <c r="V2" s="3467"/>
      <c r="W2" s="3467"/>
    </row>
    <row r="3" spans="1:41" s="407" customFormat="1" ht="24" customHeight="1" thickTop="1" thickBot="1" x14ac:dyDescent="0.35">
      <c r="A3" s="2081"/>
      <c r="B3" s="2082">
        <v>42186</v>
      </c>
      <c r="C3" s="2083">
        <v>42217</v>
      </c>
      <c r="D3" s="2083">
        <v>42248</v>
      </c>
      <c r="E3" s="2083">
        <v>42278</v>
      </c>
      <c r="F3" s="2083">
        <v>42309</v>
      </c>
      <c r="G3" s="2083">
        <v>42339</v>
      </c>
      <c r="H3" s="2083">
        <v>42370</v>
      </c>
      <c r="I3" s="2083">
        <v>42401</v>
      </c>
      <c r="J3" s="2083">
        <v>42430</v>
      </c>
      <c r="K3" s="2083">
        <v>42461</v>
      </c>
      <c r="L3" s="2083">
        <v>42491</v>
      </c>
      <c r="M3" s="2083">
        <v>42522</v>
      </c>
      <c r="N3" s="2083">
        <v>42552</v>
      </c>
      <c r="O3" s="2083">
        <v>42583</v>
      </c>
      <c r="P3" s="2083">
        <v>42614</v>
      </c>
      <c r="Q3" s="2083">
        <v>42644</v>
      </c>
      <c r="R3" s="2083">
        <v>42675</v>
      </c>
      <c r="S3" s="2083">
        <v>42705</v>
      </c>
      <c r="T3" s="2083">
        <v>42736</v>
      </c>
      <c r="U3" s="2083">
        <v>42767</v>
      </c>
      <c r="V3" s="2083">
        <v>42795</v>
      </c>
      <c r="W3" s="2083">
        <v>42826</v>
      </c>
      <c r="X3" s="406"/>
      <c r="Y3" s="406"/>
      <c r="Z3" s="406"/>
      <c r="AA3" s="406"/>
      <c r="AB3" s="406"/>
      <c r="AC3" s="406"/>
      <c r="AD3" s="406"/>
      <c r="AE3" s="406"/>
      <c r="AF3" s="406"/>
      <c r="AG3" s="406"/>
      <c r="AH3" s="406"/>
      <c r="AI3" s="406"/>
      <c r="AJ3" s="406"/>
      <c r="AK3" s="406"/>
      <c r="AL3" s="406"/>
      <c r="AM3" s="406"/>
      <c r="AN3" s="406"/>
      <c r="AO3" s="406"/>
    </row>
    <row r="4" spans="1:41" ht="19.5" customHeight="1" thickTop="1" x14ac:dyDescent="0.3">
      <c r="A4" s="2088" t="s">
        <v>309</v>
      </c>
      <c r="B4" s="408">
        <f t="shared" ref="B4:M4" si="0">B5+B6+B7+B8</f>
        <v>7132.8199999999988</v>
      </c>
      <c r="C4" s="408">
        <f t="shared" si="0"/>
        <v>5344.9499999999989</v>
      </c>
      <c r="D4" s="408">
        <f t="shared" si="0"/>
        <v>6745.9800000000005</v>
      </c>
      <c r="E4" s="408">
        <f t="shared" si="0"/>
        <v>6231.8499999999995</v>
      </c>
      <c r="F4" s="408">
        <f t="shared" si="0"/>
        <v>7144.5427565599994</v>
      </c>
      <c r="G4" s="408">
        <f t="shared" si="0"/>
        <v>11421.06</v>
      </c>
      <c r="H4" s="3394">
        <f t="shared" si="0"/>
        <v>6945.98</v>
      </c>
      <c r="I4" s="3394">
        <f t="shared" si="0"/>
        <v>6469.3300000000008</v>
      </c>
      <c r="J4" s="3394">
        <f t="shared" si="0"/>
        <v>7346.420000000001</v>
      </c>
      <c r="K4" s="3394">
        <f t="shared" si="0"/>
        <v>5173.2</v>
      </c>
      <c r="L4" s="3394">
        <f t="shared" si="0"/>
        <v>7092.09</v>
      </c>
      <c r="M4" s="3394">
        <f t="shared" si="0"/>
        <v>11187.77</v>
      </c>
      <c r="N4" s="3394">
        <v>5949.58</v>
      </c>
      <c r="O4" s="3394">
        <v>6836.16</v>
      </c>
      <c r="P4" s="3394">
        <v>6706.9800000000005</v>
      </c>
      <c r="Q4" s="3394">
        <v>6307.4399999999987</v>
      </c>
      <c r="R4" s="3394">
        <v>7078.42</v>
      </c>
      <c r="S4" s="3394">
        <v>13132.510000000002</v>
      </c>
      <c r="T4" s="3394">
        <v>7406.08</v>
      </c>
      <c r="U4" s="3394">
        <v>5706.5399999999991</v>
      </c>
      <c r="V4" s="3394">
        <v>7741.64</v>
      </c>
      <c r="W4" s="3394">
        <v>5846.7200000000012</v>
      </c>
    </row>
    <row r="5" spans="1:41" ht="18" customHeight="1" x14ac:dyDescent="0.3">
      <c r="A5" s="2084" t="s">
        <v>310</v>
      </c>
      <c r="B5" s="411">
        <v>5801.5199999999995</v>
      </c>
      <c r="C5" s="411">
        <v>5034.0599999999995</v>
      </c>
      <c r="D5" s="411">
        <v>6360.62</v>
      </c>
      <c r="E5" s="411">
        <v>5226.45</v>
      </c>
      <c r="F5" s="411">
        <v>6179.6863854099993</v>
      </c>
      <c r="G5" s="411">
        <v>10325.790000000001</v>
      </c>
      <c r="H5" s="3395">
        <v>5080.3899999999994</v>
      </c>
      <c r="I5" s="3395">
        <v>6179.38</v>
      </c>
      <c r="J5" s="3395">
        <v>6418.27</v>
      </c>
      <c r="K5" s="3395">
        <v>4819.13</v>
      </c>
      <c r="L5" s="3395">
        <v>6712.88</v>
      </c>
      <c r="M5" s="3395">
        <v>10085.52</v>
      </c>
      <c r="N5" s="3395">
        <v>4869.28</v>
      </c>
      <c r="O5" s="3395">
        <v>6164.01</v>
      </c>
      <c r="P5" s="3395">
        <v>6239.2800000000007</v>
      </c>
      <c r="Q5" s="3395">
        <v>5998.6699999999992</v>
      </c>
      <c r="R5" s="3395">
        <v>6241.3499999999995</v>
      </c>
      <c r="S5" s="3395">
        <v>10936.900000000001</v>
      </c>
      <c r="T5" s="3395">
        <v>7119.97</v>
      </c>
      <c r="U5" s="3395">
        <v>5393.369999999999</v>
      </c>
      <c r="V5" s="3395">
        <v>7345.76</v>
      </c>
      <c r="W5" s="3395">
        <v>5291.14</v>
      </c>
    </row>
    <row r="6" spans="1:41" ht="18" customHeight="1" x14ac:dyDescent="0.3">
      <c r="A6" s="2084" t="s">
        <v>311</v>
      </c>
      <c r="B6" s="411">
        <v>110.74</v>
      </c>
      <c r="C6" s="411">
        <v>108.69</v>
      </c>
      <c r="D6" s="411">
        <v>109.46</v>
      </c>
      <c r="E6" s="411">
        <v>110.15</v>
      </c>
      <c r="F6" s="411">
        <v>110.02637115</v>
      </c>
      <c r="G6" s="411">
        <v>116.14</v>
      </c>
      <c r="H6" s="3395">
        <v>110.51</v>
      </c>
      <c r="I6" s="3395">
        <v>111.51</v>
      </c>
      <c r="J6" s="3395">
        <v>111.64</v>
      </c>
      <c r="K6" s="3395">
        <v>110.07</v>
      </c>
      <c r="L6" s="3395">
        <v>144.05000000000001</v>
      </c>
      <c r="M6" s="3395">
        <v>122.02</v>
      </c>
      <c r="N6" s="3395">
        <v>111.98</v>
      </c>
      <c r="O6" s="3395">
        <v>113.27</v>
      </c>
      <c r="P6" s="3395">
        <v>119.86</v>
      </c>
      <c r="Q6" s="3395">
        <v>112.48</v>
      </c>
      <c r="R6" s="3395">
        <v>115.89</v>
      </c>
      <c r="S6" s="3395">
        <v>113.97</v>
      </c>
      <c r="T6" s="3395">
        <v>111.98</v>
      </c>
      <c r="U6" s="3395">
        <v>114.43</v>
      </c>
      <c r="V6" s="3395">
        <v>114.63</v>
      </c>
      <c r="W6" s="3395">
        <v>114.1</v>
      </c>
    </row>
    <row r="7" spans="1:41" ht="18" customHeight="1" x14ac:dyDescent="0.3">
      <c r="A7" s="2084" t="s">
        <v>312</v>
      </c>
      <c r="B7" s="411">
        <v>103.53</v>
      </c>
      <c r="C7" s="411">
        <v>0</v>
      </c>
      <c r="D7" s="411">
        <v>21.06</v>
      </c>
      <c r="E7" s="411">
        <v>12.41</v>
      </c>
      <c r="F7" s="411">
        <v>466.38</v>
      </c>
      <c r="G7" s="411">
        <v>29.73</v>
      </c>
      <c r="H7" s="3395">
        <v>1300</v>
      </c>
      <c r="I7" s="3395">
        <v>6.18</v>
      </c>
      <c r="J7" s="3395">
        <v>29.79</v>
      </c>
      <c r="K7" s="3395">
        <v>8.77</v>
      </c>
      <c r="L7" s="3395">
        <v>0</v>
      </c>
      <c r="M7" s="3395">
        <v>269.44</v>
      </c>
      <c r="N7" s="3395">
        <v>0</v>
      </c>
      <c r="O7" s="3395">
        <v>4.07</v>
      </c>
      <c r="P7" s="3395">
        <v>3.01</v>
      </c>
      <c r="Q7" s="3395">
        <v>0</v>
      </c>
      <c r="R7" s="3395">
        <v>101.42</v>
      </c>
      <c r="S7" s="3395">
        <v>892.19</v>
      </c>
      <c r="T7" s="3395">
        <v>7.89</v>
      </c>
      <c r="U7" s="3395">
        <v>0</v>
      </c>
      <c r="V7" s="3395">
        <v>30.2</v>
      </c>
      <c r="W7" s="3395">
        <v>0</v>
      </c>
    </row>
    <row r="8" spans="1:41" ht="18" customHeight="1" x14ac:dyDescent="0.3">
      <c r="A8" s="2084" t="s">
        <v>313</v>
      </c>
      <c r="B8" s="411">
        <v>1117.03</v>
      </c>
      <c r="C8" s="411">
        <v>202.2</v>
      </c>
      <c r="D8" s="411">
        <v>254.84</v>
      </c>
      <c r="E8" s="411">
        <v>882.84</v>
      </c>
      <c r="F8" s="411">
        <v>388.45</v>
      </c>
      <c r="G8" s="411">
        <v>949.4</v>
      </c>
      <c r="H8" s="3395">
        <v>455.08</v>
      </c>
      <c r="I8" s="3395">
        <v>172.26</v>
      </c>
      <c r="J8" s="3395">
        <v>786.72</v>
      </c>
      <c r="K8" s="3395">
        <v>235.23</v>
      </c>
      <c r="L8" s="3395">
        <v>235.16</v>
      </c>
      <c r="M8" s="3395">
        <v>710.79</v>
      </c>
      <c r="N8" s="3395">
        <v>968.32</v>
      </c>
      <c r="O8" s="3395">
        <v>554.80999999999995</v>
      </c>
      <c r="P8" s="3395">
        <v>344.83</v>
      </c>
      <c r="Q8" s="3395">
        <v>196.29</v>
      </c>
      <c r="R8" s="3395">
        <v>619.78</v>
      </c>
      <c r="S8" s="3395">
        <v>1189.45</v>
      </c>
      <c r="T8" s="3395">
        <v>166.24</v>
      </c>
      <c r="U8" s="3395">
        <v>198.74</v>
      </c>
      <c r="V8" s="3395">
        <v>251.05</v>
      </c>
      <c r="W8" s="3395">
        <v>441.48</v>
      </c>
    </row>
    <row r="9" spans="1:41" ht="19.5" customHeight="1" x14ac:dyDescent="0.3">
      <c r="A9" s="2088" t="s">
        <v>314</v>
      </c>
      <c r="B9" s="408">
        <f t="shared" ref="B9:M9" si="1">B10+B11+B12+B13+B14+B15+B16</f>
        <v>7570.97</v>
      </c>
      <c r="C9" s="408">
        <f t="shared" si="1"/>
        <v>6633.11</v>
      </c>
      <c r="D9" s="408">
        <f t="shared" si="1"/>
        <v>6843.19</v>
      </c>
      <c r="E9" s="408">
        <f t="shared" si="1"/>
        <v>7287.0700000000006</v>
      </c>
      <c r="F9" s="408">
        <f t="shared" si="1"/>
        <v>7021.23</v>
      </c>
      <c r="G9" s="408">
        <f t="shared" si="1"/>
        <v>11453.08</v>
      </c>
      <c r="H9" s="3394">
        <f t="shared" si="1"/>
        <v>7158.67</v>
      </c>
      <c r="I9" s="3394">
        <f t="shared" si="1"/>
        <v>8239.77</v>
      </c>
      <c r="J9" s="3394">
        <f t="shared" si="1"/>
        <v>7408.5300000000007</v>
      </c>
      <c r="K9" s="3394">
        <f t="shared" si="1"/>
        <v>7220.07</v>
      </c>
      <c r="L9" s="3394">
        <f t="shared" si="1"/>
        <v>8306.34</v>
      </c>
      <c r="M9" s="3394">
        <f t="shared" si="1"/>
        <v>12025.03</v>
      </c>
      <c r="N9" s="3394">
        <v>7247.12</v>
      </c>
      <c r="O9" s="3394">
        <v>7440.46</v>
      </c>
      <c r="P9" s="3394">
        <v>7848.94</v>
      </c>
      <c r="Q9" s="3394">
        <v>7937.39</v>
      </c>
      <c r="R9" s="3394">
        <v>8157.06</v>
      </c>
      <c r="S9" s="3394">
        <v>12439.23</v>
      </c>
      <c r="T9" s="3394">
        <v>8026.01</v>
      </c>
      <c r="U9" s="3394">
        <v>8336.07</v>
      </c>
      <c r="V9" s="3394">
        <v>8322.35</v>
      </c>
      <c r="W9" s="3394">
        <v>8310.98</v>
      </c>
    </row>
    <row r="10" spans="1:41" ht="18" customHeight="1" x14ac:dyDescent="0.3">
      <c r="A10" s="2084" t="s">
        <v>315</v>
      </c>
      <c r="B10" s="411">
        <v>2058.4699999999998</v>
      </c>
      <c r="C10" s="411">
        <v>1857.29</v>
      </c>
      <c r="D10" s="411">
        <v>1898.28</v>
      </c>
      <c r="E10" s="411">
        <v>1844.28</v>
      </c>
      <c r="F10" s="411">
        <v>1893.87</v>
      </c>
      <c r="G10" s="411">
        <v>3289.04</v>
      </c>
      <c r="H10" s="3395">
        <v>1953.19</v>
      </c>
      <c r="I10" s="3395">
        <v>2598.83</v>
      </c>
      <c r="J10" s="3395">
        <v>2085.36</v>
      </c>
      <c r="K10" s="3395">
        <v>1934.66</v>
      </c>
      <c r="L10" s="3395">
        <v>2478.61</v>
      </c>
      <c r="M10" s="3395">
        <v>2316.13</v>
      </c>
      <c r="N10" s="3395">
        <v>2179.0700000000002</v>
      </c>
      <c r="O10" s="3395">
        <v>2214.77</v>
      </c>
      <c r="P10" s="3395">
        <v>2099.08</v>
      </c>
      <c r="Q10" s="3395">
        <v>2127.77</v>
      </c>
      <c r="R10" s="3395">
        <v>2198.87</v>
      </c>
      <c r="S10" s="3395">
        <v>3592.38</v>
      </c>
      <c r="T10" s="3395">
        <v>2048.58</v>
      </c>
      <c r="U10" s="3395">
        <v>2829.9</v>
      </c>
      <c r="V10" s="3395">
        <v>2288.4899999999998</v>
      </c>
      <c r="W10" s="3395">
        <v>2225.9499999999998</v>
      </c>
    </row>
    <row r="11" spans="1:41" ht="18" customHeight="1" x14ac:dyDescent="0.3">
      <c r="A11" s="2084" t="s">
        <v>316</v>
      </c>
      <c r="B11" s="411">
        <v>840.79</v>
      </c>
      <c r="C11" s="411">
        <v>491.45</v>
      </c>
      <c r="D11" s="411">
        <v>680.02</v>
      </c>
      <c r="E11" s="411">
        <v>712.09</v>
      </c>
      <c r="F11" s="411">
        <v>556.96</v>
      </c>
      <c r="G11" s="411">
        <v>667.22</v>
      </c>
      <c r="H11" s="3395">
        <v>655.7</v>
      </c>
      <c r="I11" s="3395">
        <v>566.05999999999995</v>
      </c>
      <c r="J11" s="3395">
        <v>673.68</v>
      </c>
      <c r="K11" s="3395">
        <v>736.05</v>
      </c>
      <c r="L11" s="3395">
        <v>624.91999999999996</v>
      </c>
      <c r="M11" s="3395">
        <v>1158.05</v>
      </c>
      <c r="N11" s="3395">
        <v>360.95</v>
      </c>
      <c r="O11" s="3395">
        <v>578.79</v>
      </c>
      <c r="P11" s="3395">
        <v>850.65</v>
      </c>
      <c r="Q11" s="3395">
        <v>741.78</v>
      </c>
      <c r="R11" s="3395">
        <v>738.37</v>
      </c>
      <c r="S11" s="3395">
        <v>745.51</v>
      </c>
      <c r="T11" s="3395">
        <v>676.64</v>
      </c>
      <c r="U11" s="3395">
        <v>635.61</v>
      </c>
      <c r="V11" s="3395">
        <v>785.85</v>
      </c>
      <c r="W11" s="3395">
        <v>642.78</v>
      </c>
    </row>
    <row r="12" spans="1:41" ht="18" customHeight="1" x14ac:dyDescent="0.3">
      <c r="A12" s="2084" t="s">
        <v>317</v>
      </c>
      <c r="B12" s="411">
        <v>891.84</v>
      </c>
      <c r="C12" s="411">
        <v>788.45</v>
      </c>
      <c r="D12" s="411">
        <v>825.17</v>
      </c>
      <c r="E12" s="411">
        <v>718.58</v>
      </c>
      <c r="F12" s="411">
        <v>907.47</v>
      </c>
      <c r="G12" s="411">
        <v>842.89</v>
      </c>
      <c r="H12" s="3395">
        <v>895.73</v>
      </c>
      <c r="I12" s="3395">
        <v>759.35</v>
      </c>
      <c r="J12" s="3395">
        <v>899.63</v>
      </c>
      <c r="K12" s="3395">
        <v>768.04</v>
      </c>
      <c r="L12" s="3395">
        <v>972.57</v>
      </c>
      <c r="M12" s="3395">
        <v>849.3</v>
      </c>
      <c r="N12" s="3395">
        <v>883.3</v>
      </c>
      <c r="O12" s="3395">
        <v>954.8</v>
      </c>
      <c r="P12" s="3395">
        <v>929.95</v>
      </c>
      <c r="Q12" s="3395">
        <v>886.89</v>
      </c>
      <c r="R12" s="3395">
        <v>822.44</v>
      </c>
      <c r="S12" s="3395">
        <v>897.04</v>
      </c>
      <c r="T12" s="3395">
        <v>1010.54</v>
      </c>
      <c r="U12" s="3395">
        <v>770.56</v>
      </c>
      <c r="V12" s="3395">
        <v>919.31</v>
      </c>
      <c r="W12" s="3395">
        <v>835.79</v>
      </c>
    </row>
    <row r="13" spans="1:41" ht="18" customHeight="1" x14ac:dyDescent="0.3">
      <c r="A13" s="2084" t="s">
        <v>318</v>
      </c>
      <c r="B13" s="411">
        <v>118.87</v>
      </c>
      <c r="C13" s="411">
        <v>106.48</v>
      </c>
      <c r="D13" s="411">
        <v>127.91</v>
      </c>
      <c r="E13" s="411">
        <v>125.64</v>
      </c>
      <c r="F13" s="411">
        <v>107.49</v>
      </c>
      <c r="G13" s="411">
        <v>144.71</v>
      </c>
      <c r="H13" s="3395">
        <v>139.43</v>
      </c>
      <c r="I13" s="3395">
        <v>114.65</v>
      </c>
      <c r="J13" s="3395">
        <v>151.54</v>
      </c>
      <c r="K13" s="3395">
        <v>225.36</v>
      </c>
      <c r="L13" s="3395">
        <v>117.32</v>
      </c>
      <c r="M13" s="3395">
        <v>288.58999999999997</v>
      </c>
      <c r="N13" s="3395">
        <v>115.61</v>
      </c>
      <c r="O13" s="3395">
        <v>124.26</v>
      </c>
      <c r="P13" s="3395">
        <v>112.62</v>
      </c>
      <c r="Q13" s="3395">
        <v>124.71</v>
      </c>
      <c r="R13" s="3395">
        <v>123.03</v>
      </c>
      <c r="S13" s="3395">
        <v>126.18</v>
      </c>
      <c r="T13" s="3395">
        <v>120.06</v>
      </c>
      <c r="U13" s="3395">
        <v>107.71</v>
      </c>
      <c r="V13" s="3395">
        <v>136.01</v>
      </c>
      <c r="W13" s="3395">
        <v>126.55</v>
      </c>
    </row>
    <row r="14" spans="1:41" ht="18" customHeight="1" x14ac:dyDescent="0.3">
      <c r="A14" s="2084" t="s">
        <v>312</v>
      </c>
      <c r="B14" s="411">
        <v>1472.61</v>
      </c>
      <c r="C14" s="411">
        <v>1340.84</v>
      </c>
      <c r="D14" s="411">
        <v>1244.44</v>
      </c>
      <c r="E14" s="411">
        <v>1883.25</v>
      </c>
      <c r="F14" s="411">
        <v>1477.58</v>
      </c>
      <c r="G14" s="411">
        <v>2494.0700000000002</v>
      </c>
      <c r="H14" s="3395">
        <v>1471.33</v>
      </c>
      <c r="I14" s="3395">
        <v>1762.7</v>
      </c>
      <c r="J14" s="3395">
        <v>1407.46</v>
      </c>
      <c r="K14" s="3395">
        <v>1430.4</v>
      </c>
      <c r="L14" s="3395">
        <v>1878.1</v>
      </c>
      <c r="M14" s="3395">
        <v>2238.23</v>
      </c>
      <c r="N14" s="3395">
        <v>1537.1399999999999</v>
      </c>
      <c r="O14" s="3395">
        <v>1262.51</v>
      </c>
      <c r="P14" s="3395">
        <v>1597.1</v>
      </c>
      <c r="Q14" s="3395">
        <v>1707.53</v>
      </c>
      <c r="R14" s="3395">
        <v>1953.81</v>
      </c>
      <c r="S14" s="3395">
        <v>2529.9</v>
      </c>
      <c r="T14" s="3395">
        <v>1940.1</v>
      </c>
      <c r="U14" s="3395">
        <v>1652.36</v>
      </c>
      <c r="V14" s="3395">
        <v>1725.03</v>
      </c>
      <c r="W14" s="3395">
        <v>1906.45</v>
      </c>
    </row>
    <row r="15" spans="1:41" ht="18" customHeight="1" x14ac:dyDescent="0.3">
      <c r="A15" s="2084" t="s">
        <v>319</v>
      </c>
      <c r="B15" s="411">
        <v>1864.88</v>
      </c>
      <c r="C15" s="411">
        <v>1824.73</v>
      </c>
      <c r="D15" s="411">
        <v>1813.64</v>
      </c>
      <c r="E15" s="411">
        <v>1822.21</v>
      </c>
      <c r="F15" s="411">
        <v>1892.27</v>
      </c>
      <c r="G15" s="411">
        <v>3541.89</v>
      </c>
      <c r="H15" s="3395">
        <v>1812.89</v>
      </c>
      <c r="I15" s="3395">
        <v>2001.16</v>
      </c>
      <c r="J15" s="3395">
        <v>2041.89</v>
      </c>
      <c r="K15" s="3395">
        <v>1992.31</v>
      </c>
      <c r="L15" s="3395">
        <v>2070.62</v>
      </c>
      <c r="M15" s="3395">
        <v>2344.5</v>
      </c>
      <c r="N15" s="3395">
        <v>2039.01</v>
      </c>
      <c r="O15" s="3395">
        <v>2065.46</v>
      </c>
      <c r="P15" s="3395">
        <v>2062.12</v>
      </c>
      <c r="Q15" s="3395">
        <v>2046.34</v>
      </c>
      <c r="R15" s="3395">
        <v>1982.96</v>
      </c>
      <c r="S15" s="3395">
        <v>3928.65</v>
      </c>
      <c r="T15" s="3395">
        <v>2024.24</v>
      </c>
      <c r="U15" s="3395">
        <v>2190.35</v>
      </c>
      <c r="V15" s="3395">
        <v>2187.15</v>
      </c>
      <c r="W15" s="3395">
        <v>2188.63</v>
      </c>
    </row>
    <row r="16" spans="1:41" ht="18" customHeight="1" x14ac:dyDescent="0.3">
      <c r="A16" s="2084" t="s">
        <v>320</v>
      </c>
      <c r="B16" s="411">
        <v>323.51</v>
      </c>
      <c r="C16" s="411">
        <v>223.87</v>
      </c>
      <c r="D16" s="411">
        <v>253.73</v>
      </c>
      <c r="E16" s="411">
        <v>181.02</v>
      </c>
      <c r="F16" s="411">
        <v>185.59</v>
      </c>
      <c r="G16" s="411">
        <v>473.26</v>
      </c>
      <c r="H16" s="3395">
        <v>230.4</v>
      </c>
      <c r="I16" s="3395">
        <v>437.02</v>
      </c>
      <c r="J16" s="3395">
        <v>148.97</v>
      </c>
      <c r="K16" s="3395">
        <v>133.25</v>
      </c>
      <c r="L16" s="3395">
        <v>164.2</v>
      </c>
      <c r="M16" s="3395">
        <v>2830.23</v>
      </c>
      <c r="N16" s="3395">
        <v>132.04</v>
      </c>
      <c r="O16" s="3395">
        <v>239.87</v>
      </c>
      <c r="P16" s="3395">
        <v>197.42</v>
      </c>
      <c r="Q16" s="3395">
        <v>302.37</v>
      </c>
      <c r="R16" s="3395">
        <v>337.58</v>
      </c>
      <c r="S16" s="3395">
        <v>619.57000000000005</v>
      </c>
      <c r="T16" s="3395">
        <v>205.85</v>
      </c>
      <c r="U16" s="3395">
        <v>149.58000000000001</v>
      </c>
      <c r="V16" s="3395">
        <v>280.51</v>
      </c>
      <c r="W16" s="3395">
        <v>384.83</v>
      </c>
    </row>
    <row r="17" spans="1:41" ht="19.5" customHeight="1" x14ac:dyDescent="0.3">
      <c r="A17" s="3396" t="s">
        <v>321</v>
      </c>
      <c r="B17" s="408">
        <f t="shared" ref="B17:W17" si="2">B4-B9</f>
        <v>-438.15000000000146</v>
      </c>
      <c r="C17" s="408">
        <f t="shared" si="2"/>
        <v>-1288.1600000000008</v>
      </c>
      <c r="D17" s="408">
        <f t="shared" si="2"/>
        <v>-97.209999999999127</v>
      </c>
      <c r="E17" s="408">
        <f t="shared" si="2"/>
        <v>-1055.2200000000012</v>
      </c>
      <c r="F17" s="408">
        <f t="shared" si="2"/>
        <v>123.3127565599998</v>
      </c>
      <c r="G17" s="408">
        <f t="shared" si="2"/>
        <v>-32.020000000000437</v>
      </c>
      <c r="H17" s="3394">
        <f t="shared" si="2"/>
        <v>-212.69000000000051</v>
      </c>
      <c r="I17" s="3394">
        <f t="shared" si="2"/>
        <v>-1770.4399999999996</v>
      </c>
      <c r="J17" s="3394">
        <f t="shared" si="2"/>
        <v>-62.109999999999673</v>
      </c>
      <c r="K17" s="3394">
        <f t="shared" si="2"/>
        <v>-2046.87</v>
      </c>
      <c r="L17" s="3394">
        <f t="shared" si="2"/>
        <v>-1214.25</v>
      </c>
      <c r="M17" s="3394">
        <f t="shared" si="2"/>
        <v>-837.26000000000022</v>
      </c>
      <c r="N17" s="3394">
        <f t="shared" si="2"/>
        <v>-1297.54</v>
      </c>
      <c r="O17" s="3394">
        <f t="shared" si="2"/>
        <v>-604.30000000000018</v>
      </c>
      <c r="P17" s="3394">
        <f t="shared" si="2"/>
        <v>-1141.9599999999991</v>
      </c>
      <c r="Q17" s="3394">
        <f t="shared" si="2"/>
        <v>-1629.9500000000016</v>
      </c>
      <c r="R17" s="3394">
        <f t="shared" si="2"/>
        <v>-1078.6400000000003</v>
      </c>
      <c r="S17" s="3394">
        <f t="shared" si="2"/>
        <v>693.28000000000247</v>
      </c>
      <c r="T17" s="3394">
        <f t="shared" si="2"/>
        <v>-619.93000000000029</v>
      </c>
      <c r="U17" s="3394">
        <f t="shared" si="2"/>
        <v>-2629.5300000000007</v>
      </c>
      <c r="V17" s="3394">
        <f t="shared" si="2"/>
        <v>-580.71</v>
      </c>
      <c r="W17" s="3394">
        <f t="shared" si="2"/>
        <v>-2464.2599999999984</v>
      </c>
    </row>
    <row r="18" spans="1:41" ht="19.5" customHeight="1" x14ac:dyDescent="0.3">
      <c r="A18" s="2088" t="s">
        <v>322</v>
      </c>
      <c r="B18" s="408">
        <v>468.4</v>
      </c>
      <c r="C18" s="408">
        <v>294.2</v>
      </c>
      <c r="D18" s="408">
        <v>217.60000000000002</v>
      </c>
      <c r="E18" s="408">
        <v>614.20000000000005</v>
      </c>
      <c r="F18" s="408">
        <v>227.4</v>
      </c>
      <c r="G18" s="408">
        <v>501.4</v>
      </c>
      <c r="H18" s="3394">
        <v>450.84</v>
      </c>
      <c r="I18" s="3394">
        <v>272.11</v>
      </c>
      <c r="J18" s="3394">
        <v>444.37</v>
      </c>
      <c r="K18" s="3394">
        <v>334.42</v>
      </c>
      <c r="L18" s="3394">
        <v>600.34</v>
      </c>
      <c r="M18" s="3394">
        <v>1561.71</v>
      </c>
      <c r="N18" s="3394">
        <v>305.29000000000002</v>
      </c>
      <c r="O18" s="3394">
        <v>276.23</v>
      </c>
      <c r="P18" s="3394">
        <v>279.88</v>
      </c>
      <c r="Q18" s="3394">
        <v>383.41</v>
      </c>
      <c r="R18" s="3394">
        <v>478.4</v>
      </c>
      <c r="S18" s="3394">
        <v>802.8</v>
      </c>
      <c r="T18" s="3394">
        <v>267.37</v>
      </c>
      <c r="U18" s="3394">
        <v>372.56</v>
      </c>
      <c r="V18" s="3394">
        <v>332.3</v>
      </c>
      <c r="W18" s="3394">
        <v>485.39</v>
      </c>
    </row>
    <row r="19" spans="1:41" ht="19.5" customHeight="1" x14ac:dyDescent="0.3">
      <c r="A19" s="3396" t="s">
        <v>323</v>
      </c>
      <c r="B19" s="408">
        <f t="shared" ref="B19:V19" si="3">B17-B18</f>
        <v>-906.55000000000143</v>
      </c>
      <c r="C19" s="408">
        <f t="shared" si="3"/>
        <v>-1582.3600000000008</v>
      </c>
      <c r="D19" s="408">
        <f t="shared" si="3"/>
        <v>-314.80999999999915</v>
      </c>
      <c r="E19" s="408">
        <f t="shared" si="3"/>
        <v>-1669.4200000000012</v>
      </c>
      <c r="F19" s="408">
        <f t="shared" si="3"/>
        <v>-104.08724344000021</v>
      </c>
      <c r="G19" s="408">
        <f t="shared" si="3"/>
        <v>-533.42000000000041</v>
      </c>
      <c r="H19" s="3394">
        <f t="shared" si="3"/>
        <v>-663.53000000000043</v>
      </c>
      <c r="I19" s="3394">
        <f t="shared" si="3"/>
        <v>-2042.5499999999997</v>
      </c>
      <c r="J19" s="3394">
        <f t="shared" si="3"/>
        <v>-506.47999999999968</v>
      </c>
      <c r="K19" s="3394">
        <f t="shared" si="3"/>
        <v>-2381.29</v>
      </c>
      <c r="L19" s="3394">
        <f t="shared" si="3"/>
        <v>-1814.5900000000001</v>
      </c>
      <c r="M19" s="3394">
        <f t="shared" si="3"/>
        <v>-2398.9700000000003</v>
      </c>
      <c r="N19" s="3394">
        <f t="shared" si="3"/>
        <v>-1602.83</v>
      </c>
      <c r="O19" s="3394">
        <f t="shared" si="3"/>
        <v>-880.5300000000002</v>
      </c>
      <c r="P19" s="3394">
        <f t="shared" si="3"/>
        <v>-1421.8399999999992</v>
      </c>
      <c r="Q19" s="3394">
        <f t="shared" si="3"/>
        <v>-2013.3600000000017</v>
      </c>
      <c r="R19" s="3394">
        <f t="shared" si="3"/>
        <v>-1557.0400000000004</v>
      </c>
      <c r="S19" s="3394">
        <f t="shared" si="3"/>
        <v>-109.51999999999748</v>
      </c>
      <c r="T19" s="3394">
        <f t="shared" si="3"/>
        <v>-887.3000000000003</v>
      </c>
      <c r="U19" s="3394">
        <f t="shared" si="3"/>
        <v>-3002.0900000000006</v>
      </c>
      <c r="V19" s="3394">
        <f t="shared" si="3"/>
        <v>-913.01</v>
      </c>
      <c r="W19" s="3394">
        <f>W17-W18</f>
        <v>-2949.6499999999983</v>
      </c>
    </row>
    <row r="20" spans="1:41" ht="19.5" customHeight="1" x14ac:dyDescent="0.3">
      <c r="A20" s="2088" t="s">
        <v>324</v>
      </c>
      <c r="B20" s="408">
        <f t="shared" ref="B20:M20" si="4">B21+B22+B23</f>
        <v>24.4</v>
      </c>
      <c r="C20" s="408">
        <f t="shared" si="4"/>
        <v>81.900000000000006</v>
      </c>
      <c r="D20" s="408">
        <f t="shared" si="4"/>
        <v>-20.399999999999999</v>
      </c>
      <c r="E20" s="408">
        <f t="shared" si="4"/>
        <v>303.78000000000003</v>
      </c>
      <c r="F20" s="408">
        <f t="shared" si="4"/>
        <v>49.71</v>
      </c>
      <c r="G20" s="408">
        <f t="shared" si="4"/>
        <v>-59.29</v>
      </c>
      <c r="H20" s="3394">
        <f t="shared" si="4"/>
        <v>312.10000000000002</v>
      </c>
      <c r="I20" s="3394">
        <f t="shared" si="4"/>
        <v>96.67</v>
      </c>
      <c r="J20" s="3394">
        <f t="shared" si="4"/>
        <v>-63.180000000000007</v>
      </c>
      <c r="K20" s="3394">
        <f t="shared" si="4"/>
        <v>28.630000000000003</v>
      </c>
      <c r="L20" s="3394">
        <f t="shared" si="4"/>
        <v>-136.06</v>
      </c>
      <c r="M20" s="3394">
        <f t="shared" si="4"/>
        <v>-605.27</v>
      </c>
      <c r="N20" s="3394">
        <v>-5.54</v>
      </c>
      <c r="O20" s="3394">
        <v>-1107.22</v>
      </c>
      <c r="P20" s="3394">
        <v>60.53</v>
      </c>
      <c r="Q20" s="3394">
        <v>-946.33999999999992</v>
      </c>
      <c r="R20" s="3394">
        <v>200.45</v>
      </c>
      <c r="S20" s="3394">
        <v>236.82</v>
      </c>
      <c r="T20" s="3394">
        <v>98.51</v>
      </c>
      <c r="U20" s="3394">
        <v>-55.900000000000006</v>
      </c>
      <c r="V20" s="3394">
        <v>20.22</v>
      </c>
      <c r="W20" s="3394">
        <v>62.56</v>
      </c>
    </row>
    <row r="21" spans="1:41" ht="18" customHeight="1" x14ac:dyDescent="0.3">
      <c r="A21" s="2084" t="s">
        <v>325</v>
      </c>
      <c r="B21" s="411">
        <v>24.2</v>
      </c>
      <c r="C21" s="411">
        <v>81.900000000000006</v>
      </c>
      <c r="D21" s="411">
        <v>-20.399999999999999</v>
      </c>
      <c r="E21" s="411">
        <v>90.17</v>
      </c>
      <c r="F21" s="411">
        <v>49.71</v>
      </c>
      <c r="G21" s="411">
        <v>-59.29</v>
      </c>
      <c r="H21" s="3395">
        <v>307.10000000000002</v>
      </c>
      <c r="I21" s="3395">
        <v>96.67</v>
      </c>
      <c r="J21" s="3395">
        <v>-195.9</v>
      </c>
      <c r="K21" s="3395">
        <v>-1.06</v>
      </c>
      <c r="L21" s="3395">
        <v>-136.06</v>
      </c>
      <c r="M21" s="3395">
        <v>-667.02</v>
      </c>
      <c r="N21" s="3395">
        <v>-0.68</v>
      </c>
      <c r="O21" s="3395">
        <v>-1107.22</v>
      </c>
      <c r="P21" s="3395">
        <v>60.53</v>
      </c>
      <c r="Q21" s="3395">
        <v>-424.95</v>
      </c>
      <c r="R21" s="3395">
        <v>200.45</v>
      </c>
      <c r="S21" s="3395">
        <v>117.86</v>
      </c>
      <c r="T21" s="3395">
        <v>98.51</v>
      </c>
      <c r="U21" s="3395">
        <v>182.47</v>
      </c>
      <c r="V21" s="3395">
        <v>20.22</v>
      </c>
      <c r="W21" s="3395">
        <v>57.56</v>
      </c>
    </row>
    <row r="22" spans="1:41" ht="18" customHeight="1" x14ac:dyDescent="0.3">
      <c r="A22" s="2084" t="s">
        <v>326</v>
      </c>
      <c r="B22" s="411">
        <v>0</v>
      </c>
      <c r="C22" s="411">
        <v>0</v>
      </c>
      <c r="D22" s="411">
        <v>0</v>
      </c>
      <c r="E22" s="411">
        <v>213.61</v>
      </c>
      <c r="F22" s="411">
        <v>0</v>
      </c>
      <c r="G22" s="411">
        <v>0</v>
      </c>
      <c r="H22" s="3395">
        <v>0</v>
      </c>
      <c r="I22" s="3395">
        <v>0</v>
      </c>
      <c r="J22" s="3395">
        <v>132.72</v>
      </c>
      <c r="K22" s="3395">
        <v>86.56</v>
      </c>
      <c r="L22" s="3395">
        <v>0</v>
      </c>
      <c r="M22" s="3395">
        <v>10.1</v>
      </c>
      <c r="N22" s="3395">
        <v>0</v>
      </c>
      <c r="O22" s="3395">
        <v>0</v>
      </c>
      <c r="P22" s="3395">
        <v>0</v>
      </c>
      <c r="Q22" s="3395">
        <v>0</v>
      </c>
      <c r="R22" s="3395">
        <v>0</v>
      </c>
      <c r="S22" s="3395">
        <v>125.92</v>
      </c>
      <c r="T22" s="3395">
        <v>0</v>
      </c>
      <c r="U22" s="3395">
        <v>0</v>
      </c>
      <c r="V22" s="3395">
        <v>0</v>
      </c>
      <c r="W22" s="3395">
        <v>0</v>
      </c>
    </row>
    <row r="23" spans="1:41" ht="18" customHeight="1" x14ac:dyDescent="0.3">
      <c r="A23" s="2084" t="s">
        <v>327</v>
      </c>
      <c r="B23" s="411">
        <v>0.2</v>
      </c>
      <c r="C23" s="411">
        <v>0</v>
      </c>
      <c r="D23" s="411">
        <v>0</v>
      </c>
      <c r="E23" s="411">
        <v>0</v>
      </c>
      <c r="F23" s="411">
        <v>0</v>
      </c>
      <c r="G23" s="411">
        <v>0</v>
      </c>
      <c r="H23" s="3395">
        <v>5</v>
      </c>
      <c r="I23" s="3395">
        <v>0</v>
      </c>
      <c r="J23" s="3395">
        <v>0</v>
      </c>
      <c r="K23" s="3395">
        <v>-56.87</v>
      </c>
      <c r="L23" s="3395">
        <v>0</v>
      </c>
      <c r="M23" s="3395">
        <v>51.65</v>
      </c>
      <c r="N23" s="3395">
        <v>-4.8600000000000003</v>
      </c>
      <c r="O23" s="3395">
        <v>0</v>
      </c>
      <c r="P23" s="3395">
        <v>0</v>
      </c>
      <c r="Q23" s="3395">
        <v>-521.39</v>
      </c>
      <c r="R23" s="3395">
        <v>0</v>
      </c>
      <c r="S23" s="3395">
        <v>-6.96</v>
      </c>
      <c r="T23" s="3395">
        <v>0</v>
      </c>
      <c r="U23" s="3395">
        <v>-238.37</v>
      </c>
      <c r="V23" s="3395">
        <v>0</v>
      </c>
      <c r="W23" s="3395">
        <v>5</v>
      </c>
    </row>
    <row r="24" spans="1:41" ht="19.5" customHeight="1" x14ac:dyDescent="0.3">
      <c r="A24" s="2088" t="s">
        <v>328</v>
      </c>
      <c r="B24" s="408">
        <f t="shared" ref="B24:M24" si="5">B25+B26</f>
        <v>930.96</v>
      </c>
      <c r="C24" s="408">
        <f t="shared" si="5"/>
        <v>1664.23</v>
      </c>
      <c r="D24" s="408">
        <f t="shared" si="5"/>
        <v>294.41999999999996</v>
      </c>
      <c r="E24" s="408">
        <f t="shared" si="5"/>
        <v>1973.1699999999998</v>
      </c>
      <c r="F24" s="408">
        <f t="shared" si="5"/>
        <v>153.83999999999997</v>
      </c>
      <c r="G24" s="408">
        <f t="shared" si="5"/>
        <v>474.12</v>
      </c>
      <c r="H24" s="3394">
        <f t="shared" si="5"/>
        <v>975.62</v>
      </c>
      <c r="I24" s="3394">
        <f t="shared" si="5"/>
        <v>2139.2199999999998</v>
      </c>
      <c r="J24" s="3394">
        <f t="shared" si="5"/>
        <v>443.33000000000004</v>
      </c>
      <c r="K24" s="3394">
        <f t="shared" si="5"/>
        <v>2409.9100000000003</v>
      </c>
      <c r="L24" s="3394">
        <f t="shared" si="5"/>
        <v>1678.5199999999998</v>
      </c>
      <c r="M24" s="3394">
        <f t="shared" si="5"/>
        <v>1791.68</v>
      </c>
      <c r="N24" s="3394">
        <v>1597.3</v>
      </c>
      <c r="O24" s="3394">
        <v>-226.69</v>
      </c>
      <c r="P24" s="3394">
        <v>1482.35</v>
      </c>
      <c r="Q24" s="3394">
        <v>1067.01</v>
      </c>
      <c r="R24" s="3394">
        <v>1757.48</v>
      </c>
      <c r="S24" s="3394">
        <v>346.34999999999997</v>
      </c>
      <c r="T24" s="3394">
        <v>985.78000000000065</v>
      </c>
      <c r="U24" s="3394">
        <v>2946.19</v>
      </c>
      <c r="V24" s="3394">
        <v>933.22000000000014</v>
      </c>
      <c r="W24" s="3394">
        <v>3012.22</v>
      </c>
    </row>
    <row r="25" spans="1:41" ht="18" customHeight="1" x14ac:dyDescent="0.3">
      <c r="A25" s="2084" t="s">
        <v>325</v>
      </c>
      <c r="B25" s="411">
        <v>1061.53</v>
      </c>
      <c r="C25" s="411">
        <v>1692.77</v>
      </c>
      <c r="D25" s="411">
        <v>923.88</v>
      </c>
      <c r="E25" s="411">
        <v>1889.87</v>
      </c>
      <c r="F25" s="411">
        <v>271.89999999999998</v>
      </c>
      <c r="G25" s="411">
        <v>265.57</v>
      </c>
      <c r="H25" s="3395">
        <v>1054.76</v>
      </c>
      <c r="I25" s="3395">
        <v>2090.1</v>
      </c>
      <c r="J25" s="3395">
        <v>1094.68</v>
      </c>
      <c r="K25" s="3395">
        <v>2458.36</v>
      </c>
      <c r="L25" s="3395">
        <v>2048.9499999999998</v>
      </c>
      <c r="M25" s="3395">
        <v>1375.65</v>
      </c>
      <c r="N25" s="3395">
        <v>1659.04</v>
      </c>
      <c r="O25" s="3395">
        <v>-126.66</v>
      </c>
      <c r="P25" s="3395">
        <v>1625.22</v>
      </c>
      <c r="Q25" s="3395">
        <v>977.44</v>
      </c>
      <c r="R25" s="3395">
        <v>1746.31</v>
      </c>
      <c r="S25" s="3395">
        <v>356.64</v>
      </c>
      <c r="T25" s="3395">
        <v>5345.35</v>
      </c>
      <c r="U25" s="3395">
        <v>2958.76</v>
      </c>
      <c r="V25" s="3395">
        <v>1580.38</v>
      </c>
      <c r="W25" s="3395">
        <v>3107.07</v>
      </c>
    </row>
    <row r="26" spans="1:41" ht="18" customHeight="1" thickBot="1" x14ac:dyDescent="0.35">
      <c r="A26" s="3397" t="s">
        <v>326</v>
      </c>
      <c r="B26" s="412">
        <v>-130.57</v>
      </c>
      <c r="C26" s="412">
        <v>-28.54</v>
      </c>
      <c r="D26" s="412">
        <v>-629.46</v>
      </c>
      <c r="E26" s="412">
        <v>83.3</v>
      </c>
      <c r="F26" s="412">
        <v>-118.06</v>
      </c>
      <c r="G26" s="412">
        <v>208.55</v>
      </c>
      <c r="H26" s="3398">
        <v>-79.14</v>
      </c>
      <c r="I26" s="3398">
        <v>49.12</v>
      </c>
      <c r="J26" s="3398">
        <v>-651.35</v>
      </c>
      <c r="K26" s="3398">
        <v>-48.45</v>
      </c>
      <c r="L26" s="3398">
        <v>-370.43</v>
      </c>
      <c r="M26" s="3398">
        <v>416.03</v>
      </c>
      <c r="N26" s="3398">
        <v>-61.74</v>
      </c>
      <c r="O26" s="3398">
        <v>-100.03</v>
      </c>
      <c r="P26" s="3398">
        <v>-142.87</v>
      </c>
      <c r="Q26" s="3398">
        <v>89.57</v>
      </c>
      <c r="R26" s="3398">
        <v>11.17</v>
      </c>
      <c r="S26" s="3398">
        <v>-10.29</v>
      </c>
      <c r="T26" s="3398">
        <v>-4359.57</v>
      </c>
      <c r="U26" s="3398">
        <v>-12.57</v>
      </c>
      <c r="V26" s="3398">
        <v>-647.16</v>
      </c>
      <c r="W26" s="3398">
        <v>-94.86</v>
      </c>
    </row>
    <row r="27" spans="1:41" s="413" customFormat="1" ht="23.25" customHeight="1" thickTop="1" x14ac:dyDescent="0.25">
      <c r="A27" s="1173" t="s">
        <v>251</v>
      </c>
      <c r="U27" s="414"/>
      <c r="V27" s="414"/>
      <c r="W27" s="414"/>
      <c r="X27" s="414"/>
      <c r="Y27" s="414"/>
      <c r="Z27" s="414"/>
      <c r="AA27" s="414"/>
      <c r="AB27" s="414"/>
      <c r="AC27" s="414"/>
      <c r="AD27" s="414"/>
      <c r="AE27" s="414"/>
      <c r="AF27" s="414"/>
      <c r="AG27" s="414"/>
      <c r="AH27" s="414"/>
      <c r="AI27" s="414"/>
      <c r="AJ27" s="414"/>
      <c r="AK27" s="414"/>
      <c r="AL27" s="414"/>
      <c r="AM27" s="414"/>
      <c r="AN27" s="414"/>
      <c r="AO27" s="414"/>
    </row>
    <row r="28" spans="1:41" s="415" customFormat="1" ht="16.5" x14ac:dyDescent="0.3">
      <c r="N28" s="416"/>
      <c r="O28" s="416"/>
      <c r="P28" s="416"/>
      <c r="Q28" s="416"/>
      <c r="R28" s="416"/>
      <c r="S28" s="416"/>
      <c r="T28" s="416"/>
      <c r="U28" s="416"/>
      <c r="V28" s="416"/>
      <c r="W28" s="416"/>
      <c r="X28" s="417"/>
      <c r="Y28" s="417"/>
      <c r="Z28" s="417"/>
      <c r="AA28" s="417"/>
      <c r="AB28" s="417"/>
      <c r="AC28" s="417"/>
      <c r="AD28" s="417"/>
      <c r="AE28" s="417"/>
      <c r="AF28" s="417"/>
      <c r="AG28" s="417"/>
      <c r="AH28" s="417"/>
      <c r="AI28" s="417"/>
      <c r="AJ28" s="417"/>
      <c r="AK28" s="417"/>
      <c r="AL28" s="417"/>
      <c r="AM28" s="417"/>
      <c r="AN28" s="417"/>
      <c r="AO28" s="417"/>
    </row>
    <row r="29" spans="1:41" s="415" customFormat="1" ht="16.5" x14ac:dyDescent="0.3">
      <c r="U29" s="417"/>
      <c r="V29" s="417"/>
      <c r="W29" s="417"/>
      <c r="X29" s="417"/>
      <c r="Y29" s="417"/>
      <c r="Z29" s="417"/>
      <c r="AA29" s="417"/>
      <c r="AB29" s="417"/>
      <c r="AC29" s="417"/>
      <c r="AD29" s="417"/>
      <c r="AE29" s="417"/>
      <c r="AF29" s="417"/>
      <c r="AG29" s="417"/>
      <c r="AH29" s="417"/>
      <c r="AI29" s="417"/>
      <c r="AJ29" s="417"/>
      <c r="AK29" s="417"/>
      <c r="AL29" s="417"/>
      <c r="AM29" s="417"/>
      <c r="AN29" s="417"/>
      <c r="AO29" s="417"/>
    </row>
    <row r="30" spans="1:41" s="415" customFormat="1" ht="16.5" x14ac:dyDescent="0.3">
      <c r="U30" s="417"/>
      <c r="V30" s="417"/>
      <c r="W30" s="417"/>
      <c r="X30" s="417"/>
      <c r="Y30" s="417"/>
      <c r="Z30" s="417"/>
      <c r="AA30" s="417"/>
      <c r="AB30" s="417"/>
      <c r="AC30" s="417"/>
      <c r="AD30" s="417"/>
      <c r="AE30" s="417"/>
      <c r="AF30" s="417"/>
      <c r="AG30" s="417"/>
      <c r="AH30" s="417"/>
      <c r="AI30" s="417"/>
      <c r="AJ30" s="417"/>
      <c r="AK30" s="417"/>
      <c r="AL30" s="417"/>
      <c r="AM30" s="417"/>
      <c r="AN30" s="417"/>
      <c r="AO30" s="417"/>
    </row>
    <row r="31" spans="1:41" s="415" customFormat="1" ht="16.5" x14ac:dyDescent="0.3">
      <c r="U31" s="417"/>
      <c r="V31" s="417"/>
      <c r="W31" s="417"/>
      <c r="X31" s="417"/>
      <c r="Y31" s="417"/>
      <c r="Z31" s="417"/>
      <c r="AA31" s="417"/>
      <c r="AB31" s="417"/>
      <c r="AC31" s="417"/>
      <c r="AD31" s="417"/>
      <c r="AE31" s="417"/>
      <c r="AF31" s="417"/>
      <c r="AG31" s="417"/>
      <c r="AH31" s="417"/>
      <c r="AI31" s="417"/>
      <c r="AJ31" s="417"/>
      <c r="AK31" s="417"/>
      <c r="AL31" s="417"/>
      <c r="AM31" s="417"/>
      <c r="AN31" s="417"/>
      <c r="AO31" s="417"/>
    </row>
    <row r="32" spans="1:41" s="415" customFormat="1" ht="16.5" x14ac:dyDescent="0.3">
      <c r="U32" s="417"/>
      <c r="V32" s="417"/>
      <c r="W32" s="417"/>
      <c r="X32" s="417"/>
      <c r="Y32" s="417"/>
      <c r="Z32" s="417"/>
      <c r="AA32" s="417"/>
      <c r="AB32" s="417"/>
      <c r="AC32" s="417"/>
      <c r="AD32" s="417"/>
      <c r="AE32" s="417"/>
      <c r="AF32" s="417"/>
      <c r="AG32" s="417"/>
      <c r="AH32" s="417"/>
      <c r="AI32" s="417"/>
      <c r="AJ32" s="417"/>
      <c r="AK32" s="417"/>
      <c r="AL32" s="417"/>
      <c r="AM32" s="417"/>
      <c r="AN32" s="417"/>
      <c r="AO32" s="417"/>
    </row>
    <row r="33" spans="21:41" s="415" customFormat="1" ht="16.5" x14ac:dyDescent="0.3">
      <c r="U33" s="417"/>
      <c r="V33" s="417"/>
      <c r="W33" s="417"/>
      <c r="X33" s="417"/>
      <c r="Y33" s="417"/>
      <c r="Z33" s="417"/>
      <c r="AA33" s="417"/>
      <c r="AB33" s="417"/>
      <c r="AC33" s="417"/>
      <c r="AD33" s="417"/>
      <c r="AE33" s="417"/>
      <c r="AF33" s="417"/>
      <c r="AG33" s="417"/>
      <c r="AH33" s="417"/>
      <c r="AI33" s="417"/>
      <c r="AJ33" s="417"/>
      <c r="AK33" s="417"/>
      <c r="AL33" s="417"/>
      <c r="AM33" s="417"/>
      <c r="AN33" s="417"/>
      <c r="AO33" s="417"/>
    </row>
    <row r="34" spans="21:41" s="415" customFormat="1" ht="16.5" x14ac:dyDescent="0.3">
      <c r="U34" s="417"/>
      <c r="V34" s="417"/>
      <c r="W34" s="417"/>
      <c r="X34" s="417"/>
      <c r="Y34" s="417"/>
      <c r="Z34" s="417"/>
      <c r="AA34" s="417"/>
      <c r="AB34" s="417"/>
      <c r="AC34" s="417"/>
      <c r="AD34" s="417"/>
      <c r="AE34" s="417"/>
      <c r="AF34" s="417"/>
      <c r="AG34" s="417"/>
      <c r="AH34" s="417"/>
      <c r="AI34" s="417"/>
      <c r="AJ34" s="417"/>
      <c r="AK34" s="417"/>
      <c r="AL34" s="417"/>
      <c r="AM34" s="417"/>
      <c r="AN34" s="417"/>
      <c r="AO34" s="417"/>
    </row>
    <row r="35" spans="21:41" s="415" customFormat="1" ht="16.5" x14ac:dyDescent="0.3">
      <c r="U35" s="417"/>
      <c r="V35" s="417"/>
      <c r="W35" s="417"/>
      <c r="X35" s="417"/>
      <c r="Y35" s="417"/>
      <c r="Z35" s="417"/>
      <c r="AA35" s="417"/>
      <c r="AB35" s="417"/>
      <c r="AC35" s="417"/>
      <c r="AD35" s="417"/>
      <c r="AE35" s="417"/>
      <c r="AF35" s="417"/>
      <c r="AG35" s="417"/>
      <c r="AH35" s="417"/>
      <c r="AI35" s="417"/>
      <c r="AJ35" s="417"/>
      <c r="AK35" s="417"/>
      <c r="AL35" s="417"/>
      <c r="AM35" s="417"/>
      <c r="AN35" s="417"/>
      <c r="AO35" s="417"/>
    </row>
    <row r="36" spans="21:41" s="415" customFormat="1" ht="16.5" x14ac:dyDescent="0.3">
      <c r="U36" s="417"/>
      <c r="V36" s="417"/>
      <c r="W36" s="417"/>
      <c r="X36" s="417"/>
      <c r="Y36" s="417"/>
      <c r="Z36" s="417"/>
      <c r="AA36" s="417"/>
      <c r="AB36" s="417"/>
      <c r="AC36" s="417"/>
      <c r="AD36" s="417"/>
      <c r="AE36" s="417"/>
      <c r="AF36" s="417"/>
      <c r="AG36" s="417"/>
      <c r="AH36" s="417"/>
      <c r="AI36" s="417"/>
      <c r="AJ36" s="417"/>
      <c r="AK36" s="417"/>
      <c r="AL36" s="417"/>
      <c r="AM36" s="417"/>
      <c r="AN36" s="417"/>
      <c r="AO36" s="417"/>
    </row>
    <row r="37" spans="21:41" s="415" customFormat="1" ht="16.5" x14ac:dyDescent="0.3">
      <c r="U37" s="417"/>
      <c r="V37" s="417"/>
      <c r="W37" s="417"/>
      <c r="X37" s="417"/>
      <c r="Y37" s="417"/>
      <c r="Z37" s="417"/>
      <c r="AA37" s="417"/>
      <c r="AB37" s="417"/>
      <c r="AC37" s="417"/>
      <c r="AD37" s="417"/>
      <c r="AE37" s="417"/>
      <c r="AF37" s="417"/>
      <c r="AG37" s="417"/>
      <c r="AH37" s="417"/>
      <c r="AI37" s="417"/>
      <c r="AJ37" s="417"/>
      <c r="AK37" s="417"/>
      <c r="AL37" s="417"/>
      <c r="AM37" s="417"/>
      <c r="AN37" s="417"/>
      <c r="AO37" s="417"/>
    </row>
    <row r="38" spans="21:41" s="415" customFormat="1" ht="16.5" x14ac:dyDescent="0.3">
      <c r="U38" s="417"/>
      <c r="V38" s="417"/>
      <c r="W38" s="417"/>
      <c r="X38" s="417"/>
      <c r="Y38" s="417"/>
      <c r="Z38" s="417"/>
      <c r="AA38" s="417"/>
      <c r="AB38" s="417"/>
      <c r="AC38" s="417"/>
      <c r="AD38" s="417"/>
      <c r="AE38" s="417"/>
      <c r="AF38" s="417"/>
      <c r="AG38" s="417"/>
      <c r="AH38" s="417"/>
      <c r="AI38" s="417"/>
      <c r="AJ38" s="417"/>
      <c r="AK38" s="417"/>
      <c r="AL38" s="417"/>
      <c r="AM38" s="417"/>
      <c r="AN38" s="417"/>
      <c r="AO38" s="417"/>
    </row>
  </sheetData>
  <mergeCells count="1">
    <mergeCell ref="A2:W2"/>
  </mergeCells>
  <printOptions horizontalCentered="1"/>
  <pageMargins left="0.2" right="0.2" top="0.75" bottom="0.75" header="0.3" footer="0.3"/>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GridLines="0" zoomScale="85" zoomScaleNormal="85" zoomScaleSheetLayoutView="100" workbookViewId="0">
      <pane xSplit="1" ySplit="3" topLeftCell="B4" activePane="bottomRight" state="frozen"/>
      <selection pane="topRight" activeCell="B1" sqref="B1"/>
      <selection pane="bottomLeft" activeCell="A4" sqref="A4"/>
      <selection pane="bottomRight" activeCell="N15" sqref="N15"/>
    </sheetView>
  </sheetViews>
  <sheetFormatPr defaultRowHeight="17.25" x14ac:dyDescent="0.25"/>
  <cols>
    <col min="1" max="1" width="36" style="422" customWidth="1"/>
    <col min="2" max="2" width="11.85546875" style="422" customWidth="1"/>
    <col min="3" max="3" width="9.7109375" style="422" customWidth="1"/>
    <col min="4" max="4" width="9.140625" style="422"/>
    <col min="5" max="6" width="10" style="422" customWidth="1"/>
    <col min="7" max="7" width="10.28515625" style="422" customWidth="1"/>
    <col min="8" max="8" width="9.42578125" style="422" customWidth="1"/>
    <col min="9" max="9" width="9.5703125" style="422" customWidth="1"/>
    <col min="10" max="10" width="9.140625" style="422"/>
    <col min="11" max="11" width="7.5703125" style="422" customWidth="1"/>
    <col min="12" max="16384" width="9.140625" style="422"/>
  </cols>
  <sheetData>
    <row r="1" spans="1:10" ht="22.5" x14ac:dyDescent="0.25">
      <c r="A1" s="418" t="s">
        <v>329</v>
      </c>
      <c r="B1" s="419"/>
      <c r="C1" s="419"/>
      <c r="D1" s="419"/>
      <c r="E1" s="419"/>
      <c r="F1" s="420"/>
      <c r="G1" s="420"/>
      <c r="H1" s="420"/>
      <c r="I1" s="421"/>
    </row>
    <row r="2" spans="1:10" ht="18" thickBot="1" x14ac:dyDescent="0.3">
      <c r="A2" s="423"/>
      <c r="B2" s="424"/>
      <c r="C2" s="424"/>
      <c r="D2" s="424"/>
      <c r="E2" s="424"/>
      <c r="F2" s="423"/>
      <c r="G2" s="423"/>
      <c r="H2" s="423"/>
    </row>
    <row r="3" spans="1:10" ht="18.75" thickTop="1" thickBot="1" x14ac:dyDescent="0.3">
      <c r="A3" s="425" t="s">
        <v>330</v>
      </c>
      <c r="B3" s="426">
        <v>2009</v>
      </c>
      <c r="C3" s="426">
        <v>2010</v>
      </c>
      <c r="D3" s="426">
        <v>2011</v>
      </c>
      <c r="E3" s="426">
        <v>2012</v>
      </c>
      <c r="F3" s="426">
        <v>2013</v>
      </c>
      <c r="G3" s="426">
        <v>2014</v>
      </c>
      <c r="H3" s="426">
        <v>2015</v>
      </c>
      <c r="I3" s="426">
        <v>2016</v>
      </c>
      <c r="J3" s="427">
        <v>2017</v>
      </c>
    </row>
    <row r="4" spans="1:10" ht="18" thickTop="1" x14ac:dyDescent="0.25">
      <c r="A4" s="428" t="s">
        <v>331</v>
      </c>
      <c r="B4" s="429">
        <v>115.3</v>
      </c>
      <c r="C4" s="429">
        <v>118.2</v>
      </c>
      <c r="D4" s="429">
        <v>125.8</v>
      </c>
      <c r="E4" s="429">
        <v>131.9</v>
      </c>
      <c r="F4" s="429">
        <v>135.69999999999999</v>
      </c>
      <c r="G4" s="429">
        <v>107.2</v>
      </c>
      <c r="H4" s="429">
        <v>107.9</v>
      </c>
      <c r="I4" s="429">
        <v>108.3</v>
      </c>
      <c r="J4" s="430">
        <v>110.2</v>
      </c>
    </row>
    <row r="5" spans="1:10" x14ac:dyDescent="0.25">
      <c r="A5" s="428" t="s">
        <v>199</v>
      </c>
      <c r="B5" s="429">
        <v>115.8</v>
      </c>
      <c r="C5" s="429">
        <v>118.6</v>
      </c>
      <c r="D5" s="429">
        <v>126.7</v>
      </c>
      <c r="E5" s="429">
        <v>131.9</v>
      </c>
      <c r="F5" s="429">
        <v>136.6</v>
      </c>
      <c r="G5" s="429">
        <v>108.5</v>
      </c>
      <c r="H5" s="429">
        <v>110.7</v>
      </c>
      <c r="I5" s="429">
        <v>110.1</v>
      </c>
      <c r="J5" s="430">
        <v>111.5</v>
      </c>
    </row>
    <row r="6" spans="1:10" ht="18" thickBot="1" x14ac:dyDescent="0.3">
      <c r="A6" s="428" t="s">
        <v>200</v>
      </c>
      <c r="B6" s="429">
        <v>116.1</v>
      </c>
      <c r="C6" s="429">
        <v>118.8</v>
      </c>
      <c r="D6" s="429">
        <v>127.4</v>
      </c>
      <c r="E6" s="429">
        <v>132.30000000000001</v>
      </c>
      <c r="F6" s="431">
        <v>137.1</v>
      </c>
      <c r="G6" s="429">
        <v>107.7</v>
      </c>
      <c r="H6" s="429">
        <v>110.1</v>
      </c>
      <c r="I6" s="429">
        <v>111.1</v>
      </c>
      <c r="J6" s="430">
        <v>112.5</v>
      </c>
    </row>
    <row r="7" spans="1:10" ht="18" thickTop="1" x14ac:dyDescent="0.25">
      <c r="A7" s="428" t="s">
        <v>201</v>
      </c>
      <c r="B7" s="429">
        <v>116.2</v>
      </c>
      <c r="C7" s="429">
        <v>119.3</v>
      </c>
      <c r="D7" s="429">
        <v>127.6</v>
      </c>
      <c r="E7" s="429">
        <v>132.5</v>
      </c>
      <c r="F7" s="429">
        <v>103.4</v>
      </c>
      <c r="G7" s="429">
        <v>107.7</v>
      </c>
      <c r="H7" s="429">
        <v>110</v>
      </c>
      <c r="I7" s="429">
        <v>110.2</v>
      </c>
      <c r="J7" s="430">
        <v>113.4</v>
      </c>
    </row>
    <row r="8" spans="1:10" x14ac:dyDescent="0.25">
      <c r="A8" s="428" t="s">
        <v>202</v>
      </c>
      <c r="B8" s="429">
        <v>116.2</v>
      </c>
      <c r="C8" s="429">
        <v>119.1</v>
      </c>
      <c r="D8" s="429">
        <v>127.6</v>
      </c>
      <c r="E8" s="429">
        <v>132.5</v>
      </c>
      <c r="F8" s="429">
        <v>103.3</v>
      </c>
      <c r="G8" s="429">
        <v>106.8</v>
      </c>
      <c r="H8" s="429">
        <v>107.3</v>
      </c>
      <c r="I8" s="429">
        <v>108.2</v>
      </c>
      <c r="J8" s="430">
        <v>114.6</v>
      </c>
    </row>
    <row r="9" spans="1:10" x14ac:dyDescent="0.25">
      <c r="A9" s="428" t="s">
        <v>228</v>
      </c>
      <c r="B9" s="429">
        <v>117.1</v>
      </c>
      <c r="C9" s="429">
        <v>119.9</v>
      </c>
      <c r="D9" s="429">
        <v>127.8</v>
      </c>
      <c r="E9" s="429">
        <v>132.80000000000001</v>
      </c>
      <c r="F9" s="429">
        <v>103.4</v>
      </c>
      <c r="G9" s="429">
        <v>106.8</v>
      </c>
      <c r="H9" s="429">
        <v>107.2</v>
      </c>
      <c r="I9" s="429">
        <v>108.4</v>
      </c>
      <c r="J9" s="430">
        <v>115.3</v>
      </c>
    </row>
    <row r="10" spans="1:10" x14ac:dyDescent="0.25">
      <c r="A10" s="428" t="s">
        <v>332</v>
      </c>
      <c r="B10" s="429">
        <v>117.8</v>
      </c>
      <c r="C10" s="429">
        <v>120.2</v>
      </c>
      <c r="D10" s="429">
        <v>128.19999999999999</v>
      </c>
      <c r="E10" s="429">
        <v>133</v>
      </c>
      <c r="F10" s="429">
        <v>103.6</v>
      </c>
      <c r="G10" s="429">
        <v>106.8</v>
      </c>
      <c r="H10" s="429">
        <v>107.4</v>
      </c>
      <c r="I10" s="429">
        <v>108.5</v>
      </c>
      <c r="J10" s="430"/>
    </row>
    <row r="11" spans="1:10" x14ac:dyDescent="0.25">
      <c r="A11" s="428" t="s">
        <v>205</v>
      </c>
      <c r="B11" s="429">
        <v>117.5</v>
      </c>
      <c r="C11" s="429">
        <v>120.6</v>
      </c>
      <c r="D11" s="429">
        <v>128.4</v>
      </c>
      <c r="E11" s="429">
        <v>133.19999999999999</v>
      </c>
      <c r="F11" s="429">
        <v>103.3</v>
      </c>
      <c r="G11" s="429">
        <v>107.2</v>
      </c>
      <c r="H11" s="429">
        <v>108.4</v>
      </c>
      <c r="I11" s="429">
        <v>109.4</v>
      </c>
      <c r="J11" s="430"/>
    </row>
    <row r="12" spans="1:10" x14ac:dyDescent="0.25">
      <c r="A12" s="428" t="s">
        <v>206</v>
      </c>
      <c r="B12" s="429">
        <v>117.8</v>
      </c>
      <c r="C12" s="429">
        <v>120.7</v>
      </c>
      <c r="D12" s="429">
        <v>128.30000000000001</v>
      </c>
      <c r="E12" s="429">
        <v>133.30000000000001</v>
      </c>
      <c r="F12" s="429">
        <v>103.5</v>
      </c>
      <c r="G12" s="429">
        <v>106.5</v>
      </c>
      <c r="H12" s="429">
        <v>108.6</v>
      </c>
      <c r="I12" s="429">
        <v>109.6</v>
      </c>
      <c r="J12" s="430"/>
    </row>
    <row r="13" spans="1:10" x14ac:dyDescent="0.25">
      <c r="A13" s="428" t="s">
        <v>207</v>
      </c>
      <c r="B13" s="429">
        <v>117.3</v>
      </c>
      <c r="C13" s="429">
        <v>121</v>
      </c>
      <c r="D13" s="429">
        <v>128.19999999999999</v>
      </c>
      <c r="E13" s="429">
        <v>133.6</v>
      </c>
      <c r="F13" s="429">
        <v>103.9</v>
      </c>
      <c r="G13" s="429">
        <v>105.9</v>
      </c>
      <c r="H13" s="429">
        <v>107.5</v>
      </c>
      <c r="I13" s="429">
        <v>109.1</v>
      </c>
      <c r="J13" s="430"/>
    </row>
    <row r="14" spans="1:10" x14ac:dyDescent="0.25">
      <c r="A14" s="428" t="s">
        <v>208</v>
      </c>
      <c r="B14" s="429">
        <v>117.3</v>
      </c>
      <c r="C14" s="429">
        <v>121.9</v>
      </c>
      <c r="D14" s="429">
        <v>130.4</v>
      </c>
      <c r="E14" s="429">
        <v>134.4</v>
      </c>
      <c r="F14" s="429">
        <v>105</v>
      </c>
      <c r="G14" s="429">
        <v>105.9</v>
      </c>
      <c r="H14" s="429">
        <v>107</v>
      </c>
      <c r="I14" s="429">
        <v>109.4</v>
      </c>
      <c r="J14" s="430"/>
    </row>
    <row r="15" spans="1:10" x14ac:dyDescent="0.25">
      <c r="A15" s="428" t="s">
        <v>209</v>
      </c>
      <c r="B15" s="429">
        <v>117.2</v>
      </c>
      <c r="C15" s="429">
        <v>124.4</v>
      </c>
      <c r="D15" s="429">
        <v>130.4</v>
      </c>
      <c r="E15" s="429">
        <v>134.6</v>
      </c>
      <c r="F15" s="429">
        <v>105.3</v>
      </c>
      <c r="G15" s="429">
        <v>105.5</v>
      </c>
      <c r="H15" s="429">
        <v>106.9</v>
      </c>
      <c r="I15" s="429">
        <v>109.4</v>
      </c>
      <c r="J15" s="430"/>
    </row>
    <row r="16" spans="1:10" x14ac:dyDescent="0.25">
      <c r="A16" s="428"/>
      <c r="B16" s="432"/>
      <c r="C16" s="432"/>
      <c r="D16" s="432"/>
      <c r="E16" s="432"/>
      <c r="F16" s="432"/>
      <c r="G16" s="432"/>
      <c r="H16" s="432"/>
      <c r="I16" s="432"/>
      <c r="J16" s="433"/>
    </row>
    <row r="17" spans="1:10" x14ac:dyDescent="0.25">
      <c r="A17" s="428" t="s">
        <v>333</v>
      </c>
      <c r="B17" s="434">
        <f t="shared" ref="B17:E17" si="0">AVERAGE(B4:B15)</f>
        <v>116.8</v>
      </c>
      <c r="C17" s="434">
        <f t="shared" si="0"/>
        <v>120.22500000000002</v>
      </c>
      <c r="D17" s="434">
        <f t="shared" si="0"/>
        <v>128.06666666666669</v>
      </c>
      <c r="E17" s="434">
        <f t="shared" si="0"/>
        <v>133</v>
      </c>
      <c r="F17" s="434"/>
      <c r="G17" s="434">
        <f t="shared" ref="G17:I17" si="1">AVERAGE(G4:G15)</f>
        <v>106.875</v>
      </c>
      <c r="H17" s="434">
        <f t="shared" si="1"/>
        <v>108.25</v>
      </c>
      <c r="I17" s="434">
        <f t="shared" si="1"/>
        <v>109.30833333333334</v>
      </c>
      <c r="J17" s="435">
        <f>AVERAGE(J4:J15)</f>
        <v>112.91666666666667</v>
      </c>
    </row>
    <row r="18" spans="1:10" x14ac:dyDescent="0.25">
      <c r="A18" s="428"/>
      <c r="B18" s="434"/>
      <c r="C18" s="434"/>
      <c r="D18" s="434"/>
      <c r="E18" s="434"/>
      <c r="F18" s="434"/>
      <c r="G18" s="434"/>
      <c r="H18" s="434"/>
      <c r="I18" s="434"/>
      <c r="J18" s="435"/>
    </row>
    <row r="19" spans="1:10" ht="18.75" customHeight="1" x14ac:dyDescent="0.25">
      <c r="A19" s="436" t="s">
        <v>17</v>
      </c>
      <c r="B19" s="432"/>
      <c r="C19" s="432"/>
      <c r="D19" s="432"/>
      <c r="E19" s="432"/>
      <c r="F19" s="432"/>
      <c r="G19" s="432"/>
      <c r="H19" s="432"/>
      <c r="I19" s="432"/>
      <c r="J19" s="433"/>
    </row>
    <row r="20" spans="1:10" ht="18.75" x14ac:dyDescent="0.25">
      <c r="A20" s="428" t="s">
        <v>334</v>
      </c>
      <c r="B20" s="437" t="s">
        <v>335</v>
      </c>
      <c r="C20" s="437" t="s">
        <v>336</v>
      </c>
      <c r="D20" s="437" t="s">
        <v>337</v>
      </c>
      <c r="E20" s="437" t="s">
        <v>338</v>
      </c>
      <c r="F20" s="437" t="s">
        <v>339</v>
      </c>
      <c r="G20" s="437" t="s">
        <v>340</v>
      </c>
      <c r="H20" s="437" t="s">
        <v>341</v>
      </c>
      <c r="I20" s="437" t="s">
        <v>342</v>
      </c>
      <c r="J20" s="438" t="s">
        <v>343</v>
      </c>
    </row>
    <row r="21" spans="1:10" ht="19.5" thickBot="1" x14ac:dyDescent="0.3">
      <c r="A21" s="439" t="s">
        <v>344</v>
      </c>
      <c r="B21" s="440" t="s">
        <v>345</v>
      </c>
      <c r="C21" s="440" t="s">
        <v>346</v>
      </c>
      <c r="D21" s="440" t="s">
        <v>347</v>
      </c>
      <c r="E21" s="440" t="s">
        <v>348</v>
      </c>
      <c r="F21" s="440" t="s">
        <v>349</v>
      </c>
      <c r="G21" s="440" t="s">
        <v>338</v>
      </c>
      <c r="H21" s="440" t="s">
        <v>341</v>
      </c>
      <c r="I21" s="440" t="s">
        <v>350</v>
      </c>
      <c r="J21" s="441" t="s">
        <v>351</v>
      </c>
    </row>
    <row r="22" spans="1:10" ht="18" thickTop="1" x14ac:dyDescent="0.25">
      <c r="A22" s="442" t="s">
        <v>352</v>
      </c>
      <c r="B22" s="443"/>
      <c r="C22" s="444"/>
      <c r="D22" s="444"/>
      <c r="E22" s="444"/>
      <c r="F22" s="444"/>
      <c r="G22" s="445"/>
      <c r="H22" s="445"/>
      <c r="I22" s="445"/>
    </row>
    <row r="23" spans="1:10" x14ac:dyDescent="0.25">
      <c r="A23" s="442" t="s">
        <v>353</v>
      </c>
      <c r="B23" s="443"/>
      <c r="C23" s="444"/>
      <c r="D23" s="444"/>
      <c r="E23" s="444"/>
      <c r="F23" s="444"/>
      <c r="G23" s="445"/>
      <c r="H23" s="445"/>
      <c r="I23" s="445"/>
    </row>
    <row r="24" spans="1:10" x14ac:dyDescent="0.25">
      <c r="A24" s="446" t="s">
        <v>354</v>
      </c>
      <c r="B24" s="443"/>
      <c r="C24" s="443"/>
      <c r="D24" s="443"/>
      <c r="E24" s="444"/>
      <c r="F24" s="444"/>
      <c r="G24" s="445"/>
      <c r="H24" s="445"/>
      <c r="I24" s="445"/>
    </row>
    <row r="25" spans="1:10" x14ac:dyDescent="0.25">
      <c r="A25" s="442" t="s">
        <v>355</v>
      </c>
      <c r="B25" s="443"/>
      <c r="C25" s="443"/>
      <c r="D25" s="443"/>
      <c r="E25" s="444"/>
      <c r="F25" s="444"/>
      <c r="G25" s="445"/>
      <c r="H25" s="445"/>
      <c r="I25" s="445"/>
    </row>
    <row r="26" spans="1:10" x14ac:dyDescent="0.25">
      <c r="A26" s="447" t="s">
        <v>356</v>
      </c>
      <c r="B26" s="447"/>
      <c r="C26" s="447"/>
      <c r="D26" s="447"/>
      <c r="E26" s="447"/>
      <c r="F26" s="447"/>
      <c r="G26" s="447"/>
      <c r="H26" s="447"/>
      <c r="I26" s="445"/>
    </row>
    <row r="27" spans="1:10" x14ac:dyDescent="0.25">
      <c r="A27" s="447" t="s">
        <v>357</v>
      </c>
      <c r="B27" s="447"/>
      <c r="C27" s="447"/>
      <c r="D27" s="447"/>
      <c r="E27" s="447"/>
      <c r="F27" s="447"/>
      <c r="G27" s="447"/>
      <c r="H27" s="447"/>
      <c r="I27" s="445"/>
    </row>
    <row r="28" spans="1:10" x14ac:dyDescent="0.25">
      <c r="A28" s="447" t="s">
        <v>358</v>
      </c>
      <c r="B28" s="447"/>
      <c r="C28" s="447"/>
      <c r="D28" s="447"/>
      <c r="E28" s="447"/>
      <c r="F28" s="447"/>
      <c r="G28" s="447"/>
      <c r="H28" s="447"/>
      <c r="I28" s="445"/>
    </row>
    <row r="29" spans="1:10" x14ac:dyDescent="0.25">
      <c r="A29" s="447" t="s">
        <v>359</v>
      </c>
      <c r="B29" s="447"/>
      <c r="C29" s="447"/>
      <c r="D29" s="447"/>
      <c r="E29" s="447"/>
      <c r="F29" s="447"/>
      <c r="G29" s="447"/>
      <c r="H29" s="447"/>
      <c r="I29" s="445"/>
    </row>
    <row r="30" spans="1:10" x14ac:dyDescent="0.25">
      <c r="A30" s="448" t="s">
        <v>360</v>
      </c>
      <c r="B30" s="444"/>
      <c r="C30" s="443"/>
      <c r="D30" s="444"/>
      <c r="E30" s="444"/>
      <c r="F30" s="444"/>
      <c r="G30" s="445"/>
      <c r="H30" s="445"/>
      <c r="I30" s="445"/>
    </row>
  </sheetData>
  <printOptions horizontalCentered="1"/>
  <pageMargins left="0.5" right="0" top="0.5" bottom="0" header="0" footer="0"/>
  <pageSetup paperSize="9" scale="8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6"/>
  <sheetViews>
    <sheetView showGridLines="0" zoomScale="93" zoomScaleNormal="93" zoomScaleSheetLayoutView="100" workbookViewId="0">
      <pane xSplit="1" ySplit="4" topLeftCell="B5" activePane="bottomRight" state="frozen"/>
      <selection activeCell="O21" sqref="O21"/>
      <selection pane="topRight" activeCell="O21" sqref="O21"/>
      <selection pane="bottomLeft" activeCell="O21" sqref="O21"/>
      <selection pane="bottomRight" activeCell="I9" sqref="I9"/>
    </sheetView>
  </sheetViews>
  <sheetFormatPr defaultColWidth="0" defaultRowHeight="15" customHeight="1" x14ac:dyDescent="0.2"/>
  <cols>
    <col min="1" max="1" width="65.85546875" style="473" customWidth="1"/>
    <col min="2" max="5" width="15.7109375" style="482" customWidth="1"/>
    <col min="6" max="6" width="15.7109375" style="473" customWidth="1"/>
    <col min="7" max="7" width="7.5703125" style="473" bestFit="1" customWidth="1"/>
    <col min="8" max="8" width="10.85546875" style="473" bestFit="1" customWidth="1"/>
    <col min="9" max="9" width="5.7109375" style="473" customWidth="1"/>
    <col min="10" max="14" width="7.42578125" style="473" bestFit="1" customWidth="1"/>
    <col min="15" max="186" width="5.7109375" style="473" customWidth="1"/>
    <col min="187" max="187" width="49.140625" style="473" customWidth="1"/>
    <col min="188" max="190" width="0" style="473" hidden="1"/>
    <col min="191" max="191" width="49.140625" style="473" customWidth="1"/>
    <col min="192" max="195" width="12" style="473" customWidth="1"/>
    <col min="196" max="196" width="4.42578125" style="473" customWidth="1"/>
    <col min="197" max="197" width="3" style="473" customWidth="1"/>
    <col min="198" max="202" width="10.85546875" style="473" bestFit="1" customWidth="1"/>
    <col min="203" max="203" width="14" style="473" bestFit="1" customWidth="1"/>
    <col min="204" max="227" width="0" style="473" hidden="1" customWidth="1"/>
    <col min="228" max="228" width="5.7109375" style="473" customWidth="1"/>
    <col min="229" max="229" width="6.140625" style="473" bestFit="1" customWidth="1"/>
    <col min="230" max="442" width="5.7109375" style="473" customWidth="1"/>
    <col min="443" max="443" width="49.140625" style="473" customWidth="1"/>
    <col min="444" max="446" width="0" style="473" hidden="1"/>
    <col min="447" max="447" width="49.140625" style="473" customWidth="1"/>
    <col min="448" max="451" width="12" style="473" customWidth="1"/>
    <col min="452" max="452" width="4.42578125" style="473" customWidth="1"/>
    <col min="453" max="453" width="3" style="473" customWidth="1"/>
    <col min="454" max="458" width="10.85546875" style="473" bestFit="1" customWidth="1"/>
    <col min="459" max="459" width="14" style="473" bestFit="1" customWidth="1"/>
    <col min="460" max="483" width="0" style="473" hidden="1" customWidth="1"/>
    <col min="484" max="484" width="5.7109375" style="473" customWidth="1"/>
    <col min="485" max="485" width="6.140625" style="473" bestFit="1" customWidth="1"/>
    <col min="486" max="698" width="5.7109375" style="473" customWidth="1"/>
    <col min="699" max="699" width="49.140625" style="473" customWidth="1"/>
    <col min="700" max="702" width="0" style="473" hidden="1"/>
    <col min="703" max="703" width="49.140625" style="473" customWidth="1"/>
    <col min="704" max="707" width="12" style="473" customWidth="1"/>
    <col min="708" max="708" width="4.42578125" style="473" customWidth="1"/>
    <col min="709" max="709" width="3" style="473" customWidth="1"/>
    <col min="710" max="714" width="10.85546875" style="473" bestFit="1" customWidth="1"/>
    <col min="715" max="715" width="14" style="473" bestFit="1" customWidth="1"/>
    <col min="716" max="739" width="0" style="473" hidden="1" customWidth="1"/>
    <col min="740" max="740" width="5.7109375" style="473" customWidth="1"/>
    <col min="741" max="741" width="6.140625" style="473" bestFit="1" customWidth="1"/>
    <col min="742" max="954" width="5.7109375" style="473" customWidth="1"/>
    <col min="955" max="955" width="49.140625" style="473" customWidth="1"/>
    <col min="956" max="958" width="0" style="473" hidden="1"/>
    <col min="959" max="959" width="49.140625" style="473" customWidth="1"/>
    <col min="960" max="963" width="12" style="473" customWidth="1"/>
    <col min="964" max="964" width="4.42578125" style="473" customWidth="1"/>
    <col min="965" max="965" width="3" style="473" customWidth="1"/>
    <col min="966" max="970" width="10.85546875" style="473" bestFit="1" customWidth="1"/>
    <col min="971" max="971" width="14" style="473" bestFit="1" customWidth="1"/>
    <col min="972" max="995" width="0" style="473" hidden="1" customWidth="1"/>
    <col min="996" max="996" width="5.7109375" style="473" customWidth="1"/>
    <col min="997" max="997" width="6.140625" style="473" bestFit="1" customWidth="1"/>
    <col min="998" max="1210" width="5.7109375" style="473" customWidth="1"/>
    <col min="1211" max="1211" width="49.140625" style="473" customWidth="1"/>
    <col min="1212" max="1214" width="0" style="473" hidden="1"/>
    <col min="1215" max="1215" width="49.140625" style="473" customWidth="1"/>
    <col min="1216" max="1219" width="12" style="473" customWidth="1"/>
    <col min="1220" max="1220" width="4.42578125" style="473" customWidth="1"/>
    <col min="1221" max="1221" width="3" style="473" customWidth="1"/>
    <col min="1222" max="1226" width="10.85546875" style="473" bestFit="1" customWidth="1"/>
    <col min="1227" max="1227" width="14" style="473" bestFit="1" customWidth="1"/>
    <col min="1228" max="1251" width="0" style="473" hidden="1" customWidth="1"/>
    <col min="1252" max="1252" width="5.7109375" style="473" customWidth="1"/>
    <col min="1253" max="1253" width="6.140625" style="473" bestFit="1" customWidth="1"/>
    <col min="1254" max="1466" width="5.7109375" style="473" customWidth="1"/>
    <col min="1467" max="1467" width="49.140625" style="473" customWidth="1"/>
    <col min="1468" max="1470" width="0" style="473" hidden="1"/>
    <col min="1471" max="1471" width="49.140625" style="473" customWidth="1"/>
    <col min="1472" max="1475" width="12" style="473" customWidth="1"/>
    <col min="1476" max="1476" width="4.42578125" style="473" customWidth="1"/>
    <col min="1477" max="1477" width="3" style="473" customWidth="1"/>
    <col min="1478" max="1482" width="10.85546875" style="473" bestFit="1" customWidth="1"/>
    <col min="1483" max="1483" width="14" style="473" bestFit="1" customWidth="1"/>
    <col min="1484" max="1507" width="0" style="473" hidden="1" customWidth="1"/>
    <col min="1508" max="1508" width="5.7109375" style="473" customWidth="1"/>
    <col min="1509" max="1509" width="6.140625" style="473" bestFit="1" customWidth="1"/>
    <col min="1510" max="1722" width="5.7109375" style="473" customWidth="1"/>
    <col min="1723" max="1723" width="49.140625" style="473" customWidth="1"/>
    <col min="1724" max="1726" width="0" style="473" hidden="1"/>
    <col min="1727" max="1727" width="49.140625" style="473" customWidth="1"/>
    <col min="1728" max="1731" width="12" style="473" customWidth="1"/>
    <col min="1732" max="1732" width="4.42578125" style="473" customWidth="1"/>
    <col min="1733" max="1733" width="3" style="473" customWidth="1"/>
    <col min="1734" max="1738" width="10.85546875" style="473" bestFit="1" customWidth="1"/>
    <col min="1739" max="1739" width="14" style="473" bestFit="1" customWidth="1"/>
    <col min="1740" max="1763" width="0" style="473" hidden="1" customWidth="1"/>
    <col min="1764" max="1764" width="5.7109375" style="473" customWidth="1"/>
    <col min="1765" max="1765" width="6.140625" style="473" bestFit="1" customWidth="1"/>
    <col min="1766" max="1978" width="5.7109375" style="473" customWidth="1"/>
    <col min="1979" max="1979" width="49.140625" style="473" customWidth="1"/>
    <col min="1980" max="1982" width="0" style="473" hidden="1"/>
    <col min="1983" max="1983" width="49.140625" style="473" customWidth="1"/>
    <col min="1984" max="1987" width="12" style="473" customWidth="1"/>
    <col min="1988" max="1988" width="4.42578125" style="473" customWidth="1"/>
    <col min="1989" max="1989" width="3" style="473" customWidth="1"/>
    <col min="1990" max="1994" width="10.85546875" style="473" bestFit="1" customWidth="1"/>
    <col min="1995" max="1995" width="14" style="473" bestFit="1" customWidth="1"/>
    <col min="1996" max="2019" width="0" style="473" hidden="1" customWidth="1"/>
    <col min="2020" max="2020" width="5.7109375" style="473" customWidth="1"/>
    <col min="2021" max="2021" width="6.140625" style="473" bestFit="1" customWidth="1"/>
    <col min="2022" max="2234" width="5.7109375" style="473" customWidth="1"/>
    <col min="2235" max="2235" width="49.140625" style="473" customWidth="1"/>
    <col min="2236" max="2238" width="0" style="473" hidden="1"/>
    <col min="2239" max="2239" width="49.140625" style="473" customWidth="1"/>
    <col min="2240" max="2243" width="12" style="473" customWidth="1"/>
    <col min="2244" max="2244" width="4.42578125" style="473" customWidth="1"/>
    <col min="2245" max="2245" width="3" style="473" customWidth="1"/>
    <col min="2246" max="2250" width="10.85546875" style="473" bestFit="1" customWidth="1"/>
    <col min="2251" max="2251" width="14" style="473" bestFit="1" customWidth="1"/>
    <col min="2252" max="2275" width="0" style="473" hidden="1" customWidth="1"/>
    <col min="2276" max="2276" width="5.7109375" style="473" customWidth="1"/>
    <col min="2277" max="2277" width="6.140625" style="473" bestFit="1" customWidth="1"/>
    <col min="2278" max="2490" width="5.7109375" style="473" customWidth="1"/>
    <col min="2491" max="2491" width="49.140625" style="473" customWidth="1"/>
    <col min="2492" max="2494" width="0" style="473" hidden="1"/>
    <col min="2495" max="2495" width="49.140625" style="473" customWidth="1"/>
    <col min="2496" max="2499" width="12" style="473" customWidth="1"/>
    <col min="2500" max="2500" width="4.42578125" style="473" customWidth="1"/>
    <col min="2501" max="2501" width="3" style="473" customWidth="1"/>
    <col min="2502" max="2506" width="10.85546875" style="473" bestFit="1" customWidth="1"/>
    <col min="2507" max="2507" width="14" style="473" bestFit="1" customWidth="1"/>
    <col min="2508" max="2531" width="0" style="473" hidden="1" customWidth="1"/>
    <col min="2532" max="2532" width="5.7109375" style="473" customWidth="1"/>
    <col min="2533" max="2533" width="6.140625" style="473" bestFit="1" customWidth="1"/>
    <col min="2534" max="2746" width="5.7109375" style="473" customWidth="1"/>
    <col min="2747" max="2747" width="49.140625" style="473" customWidth="1"/>
    <col min="2748" max="2750" width="0" style="473" hidden="1"/>
    <col min="2751" max="2751" width="49.140625" style="473" customWidth="1"/>
    <col min="2752" max="2755" width="12" style="473" customWidth="1"/>
    <col min="2756" max="2756" width="4.42578125" style="473" customWidth="1"/>
    <col min="2757" max="2757" width="3" style="473" customWidth="1"/>
    <col min="2758" max="2762" width="10.85546875" style="473" bestFit="1" customWidth="1"/>
    <col min="2763" max="2763" width="14" style="473" bestFit="1" customWidth="1"/>
    <col min="2764" max="2787" width="0" style="473" hidden="1" customWidth="1"/>
    <col min="2788" max="2788" width="5.7109375" style="473" customWidth="1"/>
    <col min="2789" max="2789" width="6.140625" style="473" bestFit="1" customWidth="1"/>
    <col min="2790" max="3002" width="5.7109375" style="473" customWidth="1"/>
    <col min="3003" max="3003" width="49.140625" style="473" customWidth="1"/>
    <col min="3004" max="3006" width="0" style="473" hidden="1"/>
    <col min="3007" max="3007" width="49.140625" style="473" customWidth="1"/>
    <col min="3008" max="3011" width="12" style="473" customWidth="1"/>
    <col min="3012" max="3012" width="4.42578125" style="473" customWidth="1"/>
    <col min="3013" max="3013" width="3" style="473" customWidth="1"/>
    <col min="3014" max="3018" width="10.85546875" style="473" bestFit="1" customWidth="1"/>
    <col min="3019" max="3019" width="14" style="473" bestFit="1" customWidth="1"/>
    <col min="3020" max="3043" width="0" style="473" hidden="1" customWidth="1"/>
    <col min="3044" max="3044" width="5.7109375" style="473" customWidth="1"/>
    <col min="3045" max="3045" width="6.140625" style="473" bestFit="1" customWidth="1"/>
    <col min="3046" max="3258" width="5.7109375" style="473" customWidth="1"/>
    <col min="3259" max="3259" width="49.140625" style="473" customWidth="1"/>
    <col min="3260" max="3262" width="0" style="473" hidden="1"/>
    <col min="3263" max="3263" width="49.140625" style="473" customWidth="1"/>
    <col min="3264" max="3267" width="12" style="473" customWidth="1"/>
    <col min="3268" max="3268" width="4.42578125" style="473" customWidth="1"/>
    <col min="3269" max="3269" width="3" style="473" customWidth="1"/>
    <col min="3270" max="3274" width="10.85546875" style="473" bestFit="1" customWidth="1"/>
    <col min="3275" max="3275" width="14" style="473" bestFit="1" customWidth="1"/>
    <col min="3276" max="3299" width="0" style="473" hidden="1" customWidth="1"/>
    <col min="3300" max="3300" width="5.7109375" style="473" customWidth="1"/>
    <col min="3301" max="3301" width="6.140625" style="473" bestFit="1" customWidth="1"/>
    <col min="3302" max="3514" width="5.7109375" style="473" customWidth="1"/>
    <col min="3515" max="3515" width="49.140625" style="473" customWidth="1"/>
    <col min="3516" max="3518" width="0" style="473" hidden="1"/>
    <col min="3519" max="3519" width="49.140625" style="473" customWidth="1"/>
    <col min="3520" max="3523" width="12" style="473" customWidth="1"/>
    <col min="3524" max="3524" width="4.42578125" style="473" customWidth="1"/>
    <col min="3525" max="3525" width="3" style="473" customWidth="1"/>
    <col min="3526" max="3530" width="10.85546875" style="473" bestFit="1" customWidth="1"/>
    <col min="3531" max="3531" width="14" style="473" bestFit="1" customWidth="1"/>
    <col min="3532" max="3555" width="0" style="473" hidden="1" customWidth="1"/>
    <col min="3556" max="3556" width="5.7109375" style="473" customWidth="1"/>
    <col min="3557" max="3557" width="6.140625" style="473" bestFit="1" customWidth="1"/>
    <col min="3558" max="3770" width="5.7109375" style="473" customWidth="1"/>
    <col min="3771" max="3771" width="49.140625" style="473" customWidth="1"/>
    <col min="3772" max="3774" width="0" style="473" hidden="1"/>
    <col min="3775" max="3775" width="49.140625" style="473" customWidth="1"/>
    <col min="3776" max="3779" width="12" style="473" customWidth="1"/>
    <col min="3780" max="3780" width="4.42578125" style="473" customWidth="1"/>
    <col min="3781" max="3781" width="3" style="473" customWidth="1"/>
    <col min="3782" max="3786" width="10.85546875" style="473" bestFit="1" customWidth="1"/>
    <col min="3787" max="3787" width="14" style="473" bestFit="1" customWidth="1"/>
    <col min="3788" max="3811" width="0" style="473" hidden="1" customWidth="1"/>
    <col min="3812" max="3812" width="5.7109375" style="473" customWidth="1"/>
    <col min="3813" max="3813" width="6.140625" style="473" bestFit="1" customWidth="1"/>
    <col min="3814" max="4026" width="5.7109375" style="473" customWidth="1"/>
    <col min="4027" max="4027" width="49.140625" style="473" customWidth="1"/>
    <col min="4028" max="4030" width="0" style="473" hidden="1"/>
    <col min="4031" max="4031" width="49.140625" style="473" customWidth="1"/>
    <col min="4032" max="4035" width="12" style="473" customWidth="1"/>
    <col min="4036" max="4036" width="4.42578125" style="473" customWidth="1"/>
    <col min="4037" max="4037" width="3" style="473" customWidth="1"/>
    <col min="4038" max="4042" width="10.85546875" style="473" bestFit="1" customWidth="1"/>
    <col min="4043" max="4043" width="14" style="473" bestFit="1" customWidth="1"/>
    <col min="4044" max="4067" width="0" style="473" hidden="1" customWidth="1"/>
    <col min="4068" max="4068" width="5.7109375" style="473" customWidth="1"/>
    <col min="4069" max="4069" width="6.140625" style="473" bestFit="1" customWidth="1"/>
    <col min="4070" max="4282" width="5.7109375" style="473" customWidth="1"/>
    <col min="4283" max="4283" width="49.140625" style="473" customWidth="1"/>
    <col min="4284" max="4286" width="0" style="473" hidden="1"/>
    <col min="4287" max="4287" width="49.140625" style="473" customWidth="1"/>
    <col min="4288" max="4291" width="12" style="473" customWidth="1"/>
    <col min="4292" max="4292" width="4.42578125" style="473" customWidth="1"/>
    <col min="4293" max="4293" width="3" style="473" customWidth="1"/>
    <col min="4294" max="4298" width="10.85546875" style="473" bestFit="1" customWidth="1"/>
    <col min="4299" max="4299" width="14" style="473" bestFit="1" customWidth="1"/>
    <col min="4300" max="4323" width="0" style="473" hidden="1" customWidth="1"/>
    <col min="4324" max="4324" width="5.7109375" style="473" customWidth="1"/>
    <col min="4325" max="4325" width="6.140625" style="473" bestFit="1" customWidth="1"/>
    <col min="4326" max="4538" width="5.7109375" style="473" customWidth="1"/>
    <col min="4539" max="4539" width="49.140625" style="473" customWidth="1"/>
    <col min="4540" max="4542" width="0" style="473" hidden="1"/>
    <col min="4543" max="4543" width="49.140625" style="473" customWidth="1"/>
    <col min="4544" max="4547" width="12" style="473" customWidth="1"/>
    <col min="4548" max="4548" width="4.42578125" style="473" customWidth="1"/>
    <col min="4549" max="4549" width="3" style="473" customWidth="1"/>
    <col min="4550" max="4554" width="10.85546875" style="473" bestFit="1" customWidth="1"/>
    <col min="4555" max="4555" width="14" style="473" bestFit="1" customWidth="1"/>
    <col min="4556" max="4579" width="0" style="473" hidden="1" customWidth="1"/>
    <col min="4580" max="4580" width="5.7109375" style="473" customWidth="1"/>
    <col min="4581" max="4581" width="6.140625" style="473" bestFit="1" customWidth="1"/>
    <col min="4582" max="4794" width="5.7109375" style="473" customWidth="1"/>
    <col min="4795" max="4795" width="49.140625" style="473" customWidth="1"/>
    <col min="4796" max="4798" width="0" style="473" hidden="1"/>
    <col min="4799" max="4799" width="49.140625" style="473" customWidth="1"/>
    <col min="4800" max="4803" width="12" style="473" customWidth="1"/>
    <col min="4804" max="4804" width="4.42578125" style="473" customWidth="1"/>
    <col min="4805" max="4805" width="3" style="473" customWidth="1"/>
    <col min="4806" max="4810" width="10.85546875" style="473" bestFit="1" customWidth="1"/>
    <col min="4811" max="4811" width="14" style="473" bestFit="1" customWidth="1"/>
    <col min="4812" max="4835" width="0" style="473" hidden="1" customWidth="1"/>
    <col min="4836" max="4836" width="5.7109375" style="473" customWidth="1"/>
    <col min="4837" max="4837" width="6.140625" style="473" bestFit="1" customWidth="1"/>
    <col min="4838" max="5050" width="5.7109375" style="473" customWidth="1"/>
    <col min="5051" max="5051" width="49.140625" style="473" customWidth="1"/>
    <col min="5052" max="5054" width="0" style="473" hidden="1"/>
    <col min="5055" max="5055" width="49.140625" style="473" customWidth="1"/>
    <col min="5056" max="5059" width="12" style="473" customWidth="1"/>
    <col min="5060" max="5060" width="4.42578125" style="473" customWidth="1"/>
    <col min="5061" max="5061" width="3" style="473" customWidth="1"/>
    <col min="5062" max="5066" width="10.85546875" style="473" bestFit="1" customWidth="1"/>
    <col min="5067" max="5067" width="14" style="473" bestFit="1" customWidth="1"/>
    <col min="5068" max="5091" width="0" style="473" hidden="1" customWidth="1"/>
    <col min="5092" max="5092" width="5.7109375" style="473" customWidth="1"/>
    <col min="5093" max="5093" width="6.140625" style="473" bestFit="1" customWidth="1"/>
    <col min="5094" max="5306" width="5.7109375" style="473" customWidth="1"/>
    <col min="5307" max="5307" width="49.140625" style="473" customWidth="1"/>
    <col min="5308" max="5310" width="0" style="473" hidden="1"/>
    <col min="5311" max="5311" width="49.140625" style="473" customWidth="1"/>
    <col min="5312" max="5315" width="12" style="473" customWidth="1"/>
    <col min="5316" max="5316" width="4.42578125" style="473" customWidth="1"/>
    <col min="5317" max="5317" width="3" style="473" customWidth="1"/>
    <col min="5318" max="5322" width="10.85546875" style="473" bestFit="1" customWidth="1"/>
    <col min="5323" max="5323" width="14" style="473" bestFit="1" customWidth="1"/>
    <col min="5324" max="5347" width="0" style="473" hidden="1" customWidth="1"/>
    <col min="5348" max="5348" width="5.7109375" style="473" customWidth="1"/>
    <col min="5349" max="5349" width="6.140625" style="473" bestFit="1" customWidth="1"/>
    <col min="5350" max="5562" width="5.7109375" style="473" customWidth="1"/>
    <col min="5563" max="5563" width="49.140625" style="473" customWidth="1"/>
    <col min="5564" max="5566" width="0" style="473" hidden="1"/>
    <col min="5567" max="5567" width="49.140625" style="473" customWidth="1"/>
    <col min="5568" max="5571" width="12" style="473" customWidth="1"/>
    <col min="5572" max="5572" width="4.42578125" style="473" customWidth="1"/>
    <col min="5573" max="5573" width="3" style="473" customWidth="1"/>
    <col min="5574" max="5578" width="10.85546875" style="473" bestFit="1" customWidth="1"/>
    <col min="5579" max="5579" width="14" style="473" bestFit="1" customWidth="1"/>
    <col min="5580" max="5603" width="0" style="473" hidden="1" customWidth="1"/>
    <col min="5604" max="5604" width="5.7109375" style="473" customWidth="1"/>
    <col min="5605" max="5605" width="6.140625" style="473" bestFit="1" customWidth="1"/>
    <col min="5606" max="5818" width="5.7109375" style="473" customWidth="1"/>
    <col min="5819" max="5819" width="49.140625" style="473" customWidth="1"/>
    <col min="5820" max="5822" width="0" style="473" hidden="1"/>
    <col min="5823" max="5823" width="49.140625" style="473" customWidth="1"/>
    <col min="5824" max="5827" width="12" style="473" customWidth="1"/>
    <col min="5828" max="5828" width="4.42578125" style="473" customWidth="1"/>
    <col min="5829" max="5829" width="3" style="473" customWidth="1"/>
    <col min="5830" max="5834" width="10.85546875" style="473" bestFit="1" customWidth="1"/>
    <col min="5835" max="5835" width="14" style="473" bestFit="1" customWidth="1"/>
    <col min="5836" max="5859" width="0" style="473" hidden="1" customWidth="1"/>
    <col min="5860" max="5860" width="5.7109375" style="473" customWidth="1"/>
    <col min="5861" max="5861" width="6.140625" style="473" bestFit="1" customWidth="1"/>
    <col min="5862" max="6074" width="5.7109375" style="473" customWidth="1"/>
    <col min="6075" max="6075" width="49.140625" style="473" customWidth="1"/>
    <col min="6076" max="6078" width="0" style="473" hidden="1"/>
    <col min="6079" max="6079" width="49.140625" style="473" customWidth="1"/>
    <col min="6080" max="6083" width="12" style="473" customWidth="1"/>
    <col min="6084" max="6084" width="4.42578125" style="473" customWidth="1"/>
    <col min="6085" max="6085" width="3" style="473" customWidth="1"/>
    <col min="6086" max="6090" width="10.85546875" style="473" bestFit="1" customWidth="1"/>
    <col min="6091" max="6091" width="14" style="473" bestFit="1" customWidth="1"/>
    <col min="6092" max="6115" width="0" style="473" hidden="1" customWidth="1"/>
    <col min="6116" max="6116" width="5.7109375" style="473" customWidth="1"/>
    <col min="6117" max="6117" width="6.140625" style="473" bestFit="1" customWidth="1"/>
    <col min="6118" max="6330" width="5.7109375" style="473" customWidth="1"/>
    <col min="6331" max="6331" width="49.140625" style="473" customWidth="1"/>
    <col min="6332" max="6334" width="0" style="473" hidden="1"/>
    <col min="6335" max="6335" width="49.140625" style="473" customWidth="1"/>
    <col min="6336" max="6339" width="12" style="473" customWidth="1"/>
    <col min="6340" max="6340" width="4.42578125" style="473" customWidth="1"/>
    <col min="6341" max="6341" width="3" style="473" customWidth="1"/>
    <col min="6342" max="6346" width="10.85546875" style="473" bestFit="1" customWidth="1"/>
    <col min="6347" max="6347" width="14" style="473" bestFit="1" customWidth="1"/>
    <col min="6348" max="6371" width="0" style="473" hidden="1" customWidth="1"/>
    <col min="6372" max="6372" width="5.7109375" style="473" customWidth="1"/>
    <col min="6373" max="6373" width="6.140625" style="473" bestFit="1" customWidth="1"/>
    <col min="6374" max="6586" width="5.7109375" style="473" customWidth="1"/>
    <col min="6587" max="6587" width="49.140625" style="473" customWidth="1"/>
    <col min="6588" max="6590" width="0" style="473" hidden="1"/>
    <col min="6591" max="6591" width="49.140625" style="473" customWidth="1"/>
    <col min="6592" max="6595" width="12" style="473" customWidth="1"/>
    <col min="6596" max="6596" width="4.42578125" style="473" customWidth="1"/>
    <col min="6597" max="6597" width="3" style="473" customWidth="1"/>
    <col min="6598" max="6602" width="10.85546875" style="473" bestFit="1" customWidth="1"/>
    <col min="6603" max="6603" width="14" style="473" bestFit="1" customWidth="1"/>
    <col min="6604" max="6627" width="0" style="473" hidden="1" customWidth="1"/>
    <col min="6628" max="6628" width="5.7109375" style="473" customWidth="1"/>
    <col min="6629" max="6629" width="6.140625" style="473" bestFit="1" customWidth="1"/>
    <col min="6630" max="6842" width="5.7109375" style="473" customWidth="1"/>
    <col min="6843" max="6843" width="49.140625" style="473" customWidth="1"/>
    <col min="6844" max="6846" width="0" style="473" hidden="1"/>
    <col min="6847" max="6847" width="49.140625" style="473" customWidth="1"/>
    <col min="6848" max="6851" width="12" style="473" customWidth="1"/>
    <col min="6852" max="6852" width="4.42578125" style="473" customWidth="1"/>
    <col min="6853" max="6853" width="3" style="473" customWidth="1"/>
    <col min="6854" max="6858" width="10.85546875" style="473" bestFit="1" customWidth="1"/>
    <col min="6859" max="6859" width="14" style="473" bestFit="1" customWidth="1"/>
    <col min="6860" max="6883" width="0" style="473" hidden="1" customWidth="1"/>
    <col min="6884" max="6884" width="5.7109375" style="473" customWidth="1"/>
    <col min="6885" max="6885" width="6.140625" style="473" bestFit="1" customWidth="1"/>
    <col min="6886" max="7098" width="5.7109375" style="473" customWidth="1"/>
    <col min="7099" max="7099" width="49.140625" style="473" customWidth="1"/>
    <col min="7100" max="7102" width="0" style="473" hidden="1"/>
    <col min="7103" max="7103" width="49.140625" style="473" customWidth="1"/>
    <col min="7104" max="7107" width="12" style="473" customWidth="1"/>
    <col min="7108" max="7108" width="4.42578125" style="473" customWidth="1"/>
    <col min="7109" max="7109" width="3" style="473" customWidth="1"/>
    <col min="7110" max="7114" width="10.85546875" style="473" bestFit="1" customWidth="1"/>
    <col min="7115" max="7115" width="14" style="473" bestFit="1" customWidth="1"/>
    <col min="7116" max="7139" width="0" style="473" hidden="1" customWidth="1"/>
    <col min="7140" max="7140" width="5.7109375" style="473" customWidth="1"/>
    <col min="7141" max="7141" width="6.140625" style="473" bestFit="1" customWidth="1"/>
    <col min="7142" max="7354" width="5.7109375" style="473" customWidth="1"/>
    <col min="7355" max="7355" width="49.140625" style="473" customWidth="1"/>
    <col min="7356" max="7358" width="0" style="473" hidden="1"/>
    <col min="7359" max="7359" width="49.140625" style="473" customWidth="1"/>
    <col min="7360" max="7363" width="12" style="473" customWidth="1"/>
    <col min="7364" max="7364" width="4.42578125" style="473" customWidth="1"/>
    <col min="7365" max="7365" width="3" style="473" customWidth="1"/>
    <col min="7366" max="7370" width="10.85546875" style="473" bestFit="1" customWidth="1"/>
    <col min="7371" max="7371" width="14" style="473" bestFit="1" customWidth="1"/>
    <col min="7372" max="7395" width="0" style="473" hidden="1" customWidth="1"/>
    <col min="7396" max="7396" width="5.7109375" style="473" customWidth="1"/>
    <col min="7397" max="7397" width="6.140625" style="473" bestFit="1" customWidth="1"/>
    <col min="7398" max="7610" width="5.7109375" style="473" customWidth="1"/>
    <col min="7611" max="7611" width="49.140625" style="473" customWidth="1"/>
    <col min="7612" max="7614" width="0" style="473" hidden="1"/>
    <col min="7615" max="7615" width="49.140625" style="473" customWidth="1"/>
    <col min="7616" max="7619" width="12" style="473" customWidth="1"/>
    <col min="7620" max="7620" width="4.42578125" style="473" customWidth="1"/>
    <col min="7621" max="7621" width="3" style="473" customWidth="1"/>
    <col min="7622" max="7626" width="10.85546875" style="473" bestFit="1" customWidth="1"/>
    <col min="7627" max="7627" width="14" style="473" bestFit="1" customWidth="1"/>
    <col min="7628" max="7651" width="0" style="473" hidden="1" customWidth="1"/>
    <col min="7652" max="7652" width="5.7109375" style="473" customWidth="1"/>
    <col min="7653" max="7653" width="6.140625" style="473" bestFit="1" customWidth="1"/>
    <col min="7654" max="7866" width="5.7109375" style="473" customWidth="1"/>
    <col min="7867" max="7867" width="49.140625" style="473" customWidth="1"/>
    <col min="7868" max="7870" width="0" style="473" hidden="1"/>
    <col min="7871" max="7871" width="49.140625" style="473" customWidth="1"/>
    <col min="7872" max="7875" width="12" style="473" customWidth="1"/>
    <col min="7876" max="7876" width="4.42578125" style="473" customWidth="1"/>
    <col min="7877" max="7877" width="3" style="473" customWidth="1"/>
    <col min="7878" max="7882" width="10.85546875" style="473" bestFit="1" customWidth="1"/>
    <col min="7883" max="7883" width="14" style="473" bestFit="1" customWidth="1"/>
    <col min="7884" max="7907" width="0" style="473" hidden="1" customWidth="1"/>
    <col min="7908" max="7908" width="5.7109375" style="473" customWidth="1"/>
    <col min="7909" max="7909" width="6.140625" style="473" bestFit="1" customWidth="1"/>
    <col min="7910" max="8122" width="5.7109375" style="473" customWidth="1"/>
    <col min="8123" max="8123" width="49.140625" style="473" customWidth="1"/>
    <col min="8124" max="8126" width="0" style="473" hidden="1"/>
    <col min="8127" max="8127" width="49.140625" style="473" customWidth="1"/>
    <col min="8128" max="8131" width="12" style="473" customWidth="1"/>
    <col min="8132" max="8132" width="4.42578125" style="473" customWidth="1"/>
    <col min="8133" max="8133" width="3" style="473" customWidth="1"/>
    <col min="8134" max="8138" width="10.85546875" style="473" bestFit="1" customWidth="1"/>
    <col min="8139" max="8139" width="14" style="473" bestFit="1" customWidth="1"/>
    <col min="8140" max="8163" width="0" style="473" hidden="1" customWidth="1"/>
    <col min="8164" max="8164" width="5.7109375" style="473" customWidth="1"/>
    <col min="8165" max="8165" width="6.140625" style="473" bestFit="1" customWidth="1"/>
    <col min="8166" max="8378" width="5.7109375" style="473" customWidth="1"/>
    <col min="8379" max="8379" width="49.140625" style="473" customWidth="1"/>
    <col min="8380" max="8382" width="0" style="473" hidden="1"/>
    <col min="8383" max="8383" width="49.140625" style="473" customWidth="1"/>
    <col min="8384" max="8387" width="12" style="473" customWidth="1"/>
    <col min="8388" max="8388" width="4.42578125" style="473" customWidth="1"/>
    <col min="8389" max="8389" width="3" style="473" customWidth="1"/>
    <col min="8390" max="8394" width="10.85546875" style="473" bestFit="1" customWidth="1"/>
    <col min="8395" max="8395" width="14" style="473" bestFit="1" customWidth="1"/>
    <col min="8396" max="8419" width="0" style="473" hidden="1" customWidth="1"/>
    <col min="8420" max="8420" width="5.7109375" style="473" customWidth="1"/>
    <col min="8421" max="8421" width="6.140625" style="473" bestFit="1" customWidth="1"/>
    <col min="8422" max="8634" width="5.7109375" style="473" customWidth="1"/>
    <col min="8635" max="8635" width="49.140625" style="473" customWidth="1"/>
    <col min="8636" max="8638" width="0" style="473" hidden="1"/>
    <col min="8639" max="8639" width="49.140625" style="473" customWidth="1"/>
    <col min="8640" max="8643" width="12" style="473" customWidth="1"/>
    <col min="8644" max="8644" width="4.42578125" style="473" customWidth="1"/>
    <col min="8645" max="8645" width="3" style="473" customWidth="1"/>
    <col min="8646" max="8650" width="10.85546875" style="473" bestFit="1" customWidth="1"/>
    <col min="8651" max="8651" width="14" style="473" bestFit="1" customWidth="1"/>
    <col min="8652" max="8675" width="0" style="473" hidden="1" customWidth="1"/>
    <col min="8676" max="8676" width="5.7109375" style="473" customWidth="1"/>
    <col min="8677" max="8677" width="6.140625" style="473" bestFit="1" customWidth="1"/>
    <col min="8678" max="8890" width="5.7109375" style="473" customWidth="1"/>
    <col min="8891" max="8891" width="49.140625" style="473" customWidth="1"/>
    <col min="8892" max="8894" width="0" style="473" hidden="1"/>
    <col min="8895" max="8895" width="49.140625" style="473" customWidth="1"/>
    <col min="8896" max="8899" width="12" style="473" customWidth="1"/>
    <col min="8900" max="8900" width="4.42578125" style="473" customWidth="1"/>
    <col min="8901" max="8901" width="3" style="473" customWidth="1"/>
    <col min="8902" max="8906" width="10.85546875" style="473" bestFit="1" customWidth="1"/>
    <col min="8907" max="8907" width="14" style="473" bestFit="1" customWidth="1"/>
    <col min="8908" max="8931" width="0" style="473" hidden="1" customWidth="1"/>
    <col min="8932" max="8932" width="5.7109375" style="473" customWidth="1"/>
    <col min="8933" max="8933" width="6.140625" style="473" bestFit="1" customWidth="1"/>
    <col min="8934" max="9146" width="5.7109375" style="473" customWidth="1"/>
    <col min="9147" max="9147" width="49.140625" style="473" customWidth="1"/>
    <col min="9148" max="9150" width="0" style="473" hidden="1"/>
    <col min="9151" max="9151" width="49.140625" style="473" customWidth="1"/>
    <col min="9152" max="9155" width="12" style="473" customWidth="1"/>
    <col min="9156" max="9156" width="4.42578125" style="473" customWidth="1"/>
    <col min="9157" max="9157" width="3" style="473" customWidth="1"/>
    <col min="9158" max="9162" width="10.85546875" style="473" bestFit="1" customWidth="1"/>
    <col min="9163" max="9163" width="14" style="473" bestFit="1" customWidth="1"/>
    <col min="9164" max="9187" width="0" style="473" hidden="1" customWidth="1"/>
    <col min="9188" max="9188" width="5.7109375" style="473" customWidth="1"/>
    <col min="9189" max="9189" width="6.140625" style="473" bestFit="1" customWidth="1"/>
    <col min="9190" max="9402" width="5.7109375" style="473" customWidth="1"/>
    <col min="9403" max="9403" width="49.140625" style="473" customWidth="1"/>
    <col min="9404" max="9406" width="0" style="473" hidden="1"/>
    <col min="9407" max="9407" width="49.140625" style="473" customWidth="1"/>
    <col min="9408" max="9411" width="12" style="473" customWidth="1"/>
    <col min="9412" max="9412" width="4.42578125" style="473" customWidth="1"/>
    <col min="9413" max="9413" width="3" style="473" customWidth="1"/>
    <col min="9414" max="9418" width="10.85546875" style="473" bestFit="1" customWidth="1"/>
    <col min="9419" max="9419" width="14" style="473" bestFit="1" customWidth="1"/>
    <col min="9420" max="9443" width="0" style="473" hidden="1" customWidth="1"/>
    <col min="9444" max="9444" width="5.7109375" style="473" customWidth="1"/>
    <col min="9445" max="9445" width="6.140625" style="473" bestFit="1" customWidth="1"/>
    <col min="9446" max="9658" width="5.7109375" style="473" customWidth="1"/>
    <col min="9659" max="9659" width="49.140625" style="473" customWidth="1"/>
    <col min="9660" max="9662" width="0" style="473" hidden="1"/>
    <col min="9663" max="9663" width="49.140625" style="473" customWidth="1"/>
    <col min="9664" max="9667" width="12" style="473" customWidth="1"/>
    <col min="9668" max="9668" width="4.42578125" style="473" customWidth="1"/>
    <col min="9669" max="9669" width="3" style="473" customWidth="1"/>
    <col min="9670" max="9674" width="10.85546875" style="473" bestFit="1" customWidth="1"/>
    <col min="9675" max="9675" width="14" style="473" bestFit="1" customWidth="1"/>
    <col min="9676" max="9699" width="0" style="473" hidden="1" customWidth="1"/>
    <col min="9700" max="9700" width="5.7109375" style="473" customWidth="1"/>
    <col min="9701" max="9701" width="6.140625" style="473" bestFit="1" customWidth="1"/>
    <col min="9702" max="9914" width="5.7109375" style="473" customWidth="1"/>
    <col min="9915" max="9915" width="49.140625" style="473" customWidth="1"/>
    <col min="9916" max="9918" width="0" style="473" hidden="1"/>
    <col min="9919" max="9919" width="49.140625" style="473" customWidth="1"/>
    <col min="9920" max="9923" width="12" style="473" customWidth="1"/>
    <col min="9924" max="9924" width="4.42578125" style="473" customWidth="1"/>
    <col min="9925" max="9925" width="3" style="473" customWidth="1"/>
    <col min="9926" max="9930" width="10.85546875" style="473" bestFit="1" customWidth="1"/>
    <col min="9931" max="9931" width="14" style="473" bestFit="1" customWidth="1"/>
    <col min="9932" max="9955" width="0" style="473" hidden="1" customWidth="1"/>
    <col min="9956" max="9956" width="5.7109375" style="473" customWidth="1"/>
    <col min="9957" max="9957" width="6.140625" style="473" bestFit="1" customWidth="1"/>
    <col min="9958" max="10170" width="5.7109375" style="473" customWidth="1"/>
    <col min="10171" max="10171" width="49.140625" style="473" customWidth="1"/>
    <col min="10172" max="10174" width="0" style="473" hidden="1"/>
    <col min="10175" max="10175" width="49.140625" style="473" customWidth="1"/>
    <col min="10176" max="10179" width="12" style="473" customWidth="1"/>
    <col min="10180" max="10180" width="4.42578125" style="473" customWidth="1"/>
    <col min="10181" max="10181" width="3" style="473" customWidth="1"/>
    <col min="10182" max="10186" width="10.85546875" style="473" bestFit="1" customWidth="1"/>
    <col min="10187" max="10187" width="14" style="473" bestFit="1" customWidth="1"/>
    <col min="10188" max="10211" width="0" style="473" hidden="1" customWidth="1"/>
    <col min="10212" max="10212" width="5.7109375" style="473" customWidth="1"/>
    <col min="10213" max="10213" width="6.140625" style="473" bestFit="1" customWidth="1"/>
    <col min="10214" max="10426" width="5.7109375" style="473" customWidth="1"/>
    <col min="10427" max="10427" width="49.140625" style="473" customWidth="1"/>
    <col min="10428" max="10430" width="0" style="473" hidden="1"/>
    <col min="10431" max="10431" width="49.140625" style="473" customWidth="1"/>
    <col min="10432" max="10435" width="12" style="473" customWidth="1"/>
    <col min="10436" max="10436" width="4.42578125" style="473" customWidth="1"/>
    <col min="10437" max="10437" width="3" style="473" customWidth="1"/>
    <col min="10438" max="10442" width="10.85546875" style="473" bestFit="1" customWidth="1"/>
    <col min="10443" max="10443" width="14" style="473" bestFit="1" customWidth="1"/>
    <col min="10444" max="10467" width="0" style="473" hidden="1" customWidth="1"/>
    <col min="10468" max="10468" width="5.7109375" style="473" customWidth="1"/>
    <col min="10469" max="10469" width="6.140625" style="473" bestFit="1" customWidth="1"/>
    <col min="10470" max="10682" width="5.7109375" style="473" customWidth="1"/>
    <col min="10683" max="10683" width="49.140625" style="473" customWidth="1"/>
    <col min="10684" max="10686" width="0" style="473" hidden="1"/>
    <col min="10687" max="10687" width="49.140625" style="473" customWidth="1"/>
    <col min="10688" max="10691" width="12" style="473" customWidth="1"/>
    <col min="10692" max="10692" width="4.42578125" style="473" customWidth="1"/>
    <col min="10693" max="10693" width="3" style="473" customWidth="1"/>
    <col min="10694" max="10698" width="10.85546875" style="473" bestFit="1" customWidth="1"/>
    <col min="10699" max="10699" width="14" style="473" bestFit="1" customWidth="1"/>
    <col min="10700" max="10723" width="0" style="473" hidden="1" customWidth="1"/>
    <col min="10724" max="10724" width="5.7109375" style="473" customWidth="1"/>
    <col min="10725" max="10725" width="6.140625" style="473" bestFit="1" customWidth="1"/>
    <col min="10726" max="10938" width="5.7109375" style="473" customWidth="1"/>
    <col min="10939" max="10939" width="49.140625" style="473" customWidth="1"/>
    <col min="10940" max="10942" width="0" style="473" hidden="1"/>
    <col min="10943" max="10943" width="49.140625" style="473" customWidth="1"/>
    <col min="10944" max="10947" width="12" style="473" customWidth="1"/>
    <col min="10948" max="10948" width="4.42578125" style="473" customWidth="1"/>
    <col min="10949" max="10949" width="3" style="473" customWidth="1"/>
    <col min="10950" max="10954" width="10.85546875" style="473" bestFit="1" customWidth="1"/>
    <col min="10955" max="10955" width="14" style="473" bestFit="1" customWidth="1"/>
    <col min="10956" max="10979" width="0" style="473" hidden="1" customWidth="1"/>
    <col min="10980" max="10980" width="5.7109375" style="473" customWidth="1"/>
    <col min="10981" max="10981" width="6.140625" style="473" bestFit="1" customWidth="1"/>
    <col min="10982" max="11194" width="5.7109375" style="473" customWidth="1"/>
    <col min="11195" max="11195" width="49.140625" style="473" customWidth="1"/>
    <col min="11196" max="11198" width="0" style="473" hidden="1"/>
    <col min="11199" max="11199" width="49.140625" style="473" customWidth="1"/>
    <col min="11200" max="11203" width="12" style="473" customWidth="1"/>
    <col min="11204" max="11204" width="4.42578125" style="473" customWidth="1"/>
    <col min="11205" max="11205" width="3" style="473" customWidth="1"/>
    <col min="11206" max="11210" width="10.85546875" style="473" bestFit="1" customWidth="1"/>
    <col min="11211" max="11211" width="14" style="473" bestFit="1" customWidth="1"/>
    <col min="11212" max="11235" width="0" style="473" hidden="1" customWidth="1"/>
    <col min="11236" max="11236" width="5.7109375" style="473" customWidth="1"/>
    <col min="11237" max="11237" width="6.140625" style="473" bestFit="1" customWidth="1"/>
    <col min="11238" max="11450" width="5.7109375" style="473" customWidth="1"/>
    <col min="11451" max="11451" width="49.140625" style="473" customWidth="1"/>
    <col min="11452" max="11454" width="0" style="473" hidden="1"/>
    <col min="11455" max="11455" width="49.140625" style="473" customWidth="1"/>
    <col min="11456" max="11459" width="12" style="473" customWidth="1"/>
    <col min="11460" max="11460" width="4.42578125" style="473" customWidth="1"/>
    <col min="11461" max="11461" width="3" style="473" customWidth="1"/>
    <col min="11462" max="11466" width="10.85546875" style="473" bestFit="1" customWidth="1"/>
    <col min="11467" max="11467" width="14" style="473" bestFit="1" customWidth="1"/>
    <col min="11468" max="11491" width="0" style="473" hidden="1" customWidth="1"/>
    <col min="11492" max="11492" width="5.7109375" style="473" customWidth="1"/>
    <col min="11493" max="11493" width="6.140625" style="473" bestFit="1" customWidth="1"/>
    <col min="11494" max="11706" width="5.7109375" style="473" customWidth="1"/>
    <col min="11707" max="11707" width="49.140625" style="473" customWidth="1"/>
    <col min="11708" max="11710" width="0" style="473" hidden="1"/>
    <col min="11711" max="11711" width="49.140625" style="473" customWidth="1"/>
    <col min="11712" max="11715" width="12" style="473" customWidth="1"/>
    <col min="11716" max="11716" width="4.42578125" style="473" customWidth="1"/>
    <col min="11717" max="11717" width="3" style="473" customWidth="1"/>
    <col min="11718" max="11722" width="10.85546875" style="473" bestFit="1" customWidth="1"/>
    <col min="11723" max="11723" width="14" style="473" bestFit="1" customWidth="1"/>
    <col min="11724" max="11747" width="0" style="473" hidden="1" customWidth="1"/>
    <col min="11748" max="11748" width="5.7109375" style="473" customWidth="1"/>
    <col min="11749" max="11749" width="6.140625" style="473" bestFit="1" customWidth="1"/>
    <col min="11750" max="11962" width="5.7109375" style="473" customWidth="1"/>
    <col min="11963" max="11963" width="49.140625" style="473" customWidth="1"/>
    <col min="11964" max="11966" width="0" style="473" hidden="1"/>
    <col min="11967" max="11967" width="49.140625" style="473" customWidth="1"/>
    <col min="11968" max="11971" width="12" style="473" customWidth="1"/>
    <col min="11972" max="11972" width="4.42578125" style="473" customWidth="1"/>
    <col min="11973" max="11973" width="3" style="473" customWidth="1"/>
    <col min="11974" max="11978" width="10.85546875" style="473" bestFit="1" customWidth="1"/>
    <col min="11979" max="11979" width="14" style="473" bestFit="1" customWidth="1"/>
    <col min="11980" max="12003" width="0" style="473" hidden="1" customWidth="1"/>
    <col min="12004" max="12004" width="5.7109375" style="473" customWidth="1"/>
    <col min="12005" max="12005" width="6.140625" style="473" bestFit="1" customWidth="1"/>
    <col min="12006" max="12218" width="5.7109375" style="473" customWidth="1"/>
    <col min="12219" max="12219" width="49.140625" style="473" customWidth="1"/>
    <col min="12220" max="12222" width="0" style="473" hidden="1"/>
    <col min="12223" max="12223" width="49.140625" style="473" customWidth="1"/>
    <col min="12224" max="12227" width="12" style="473" customWidth="1"/>
    <col min="12228" max="12228" width="4.42578125" style="473" customWidth="1"/>
    <col min="12229" max="12229" width="3" style="473" customWidth="1"/>
    <col min="12230" max="12234" width="10.85546875" style="473" bestFit="1" customWidth="1"/>
    <col min="12235" max="12235" width="14" style="473" bestFit="1" customWidth="1"/>
    <col min="12236" max="12259" width="0" style="473" hidden="1" customWidth="1"/>
    <col min="12260" max="12260" width="5.7109375" style="473" customWidth="1"/>
    <col min="12261" max="12261" width="6.140625" style="473" bestFit="1" customWidth="1"/>
    <col min="12262" max="12474" width="5.7109375" style="473" customWidth="1"/>
    <col min="12475" max="12475" width="49.140625" style="473" customWidth="1"/>
    <col min="12476" max="12478" width="0" style="473" hidden="1"/>
    <col min="12479" max="12479" width="49.140625" style="473" customWidth="1"/>
    <col min="12480" max="12483" width="12" style="473" customWidth="1"/>
    <col min="12484" max="12484" width="4.42578125" style="473" customWidth="1"/>
    <col min="12485" max="12485" width="3" style="473" customWidth="1"/>
    <col min="12486" max="12490" width="10.85546875" style="473" bestFit="1" customWidth="1"/>
    <col min="12491" max="12491" width="14" style="473" bestFit="1" customWidth="1"/>
    <col min="12492" max="12515" width="0" style="473" hidden="1" customWidth="1"/>
    <col min="12516" max="12516" width="5.7109375" style="473" customWidth="1"/>
    <col min="12517" max="12517" width="6.140625" style="473" bestFit="1" customWidth="1"/>
    <col min="12518" max="12730" width="5.7109375" style="473" customWidth="1"/>
    <col min="12731" max="12731" width="49.140625" style="473" customWidth="1"/>
    <col min="12732" max="12734" width="0" style="473" hidden="1"/>
    <col min="12735" max="12735" width="49.140625" style="473" customWidth="1"/>
    <col min="12736" max="12739" width="12" style="473" customWidth="1"/>
    <col min="12740" max="12740" width="4.42578125" style="473" customWidth="1"/>
    <col min="12741" max="12741" width="3" style="473" customWidth="1"/>
    <col min="12742" max="12746" width="10.85546875" style="473" bestFit="1" customWidth="1"/>
    <col min="12747" max="12747" width="14" style="473" bestFit="1" customWidth="1"/>
    <col min="12748" max="12771" width="0" style="473" hidden="1" customWidth="1"/>
    <col min="12772" max="12772" width="5.7109375" style="473" customWidth="1"/>
    <col min="12773" max="12773" width="6.140625" style="473" bestFit="1" customWidth="1"/>
    <col min="12774" max="12986" width="5.7109375" style="473" customWidth="1"/>
    <col min="12987" max="12987" width="49.140625" style="473" customWidth="1"/>
    <col min="12988" max="12990" width="0" style="473" hidden="1"/>
    <col min="12991" max="12991" width="49.140625" style="473" customWidth="1"/>
    <col min="12992" max="12995" width="12" style="473" customWidth="1"/>
    <col min="12996" max="12996" width="4.42578125" style="473" customWidth="1"/>
    <col min="12997" max="12997" width="3" style="473" customWidth="1"/>
    <col min="12998" max="13002" width="10.85546875" style="473" bestFit="1" customWidth="1"/>
    <col min="13003" max="13003" width="14" style="473" bestFit="1" customWidth="1"/>
    <col min="13004" max="13027" width="0" style="473" hidden="1" customWidth="1"/>
    <col min="13028" max="13028" width="5.7109375" style="473" customWidth="1"/>
    <col min="13029" max="13029" width="6.140625" style="473" bestFit="1" customWidth="1"/>
    <col min="13030" max="13242" width="5.7109375" style="473" customWidth="1"/>
    <col min="13243" max="13243" width="49.140625" style="473" customWidth="1"/>
    <col min="13244" max="13246" width="0" style="473" hidden="1"/>
    <col min="13247" max="13247" width="49.140625" style="473" customWidth="1"/>
    <col min="13248" max="13251" width="12" style="473" customWidth="1"/>
    <col min="13252" max="13252" width="4.42578125" style="473" customWidth="1"/>
    <col min="13253" max="13253" width="3" style="473" customWidth="1"/>
    <col min="13254" max="13258" width="10.85546875" style="473" bestFit="1" customWidth="1"/>
    <col min="13259" max="13259" width="14" style="473" bestFit="1" customWidth="1"/>
    <col min="13260" max="13283" width="0" style="473" hidden="1" customWidth="1"/>
    <col min="13284" max="13284" width="5.7109375" style="473" customWidth="1"/>
    <col min="13285" max="13285" width="6.140625" style="473" bestFit="1" customWidth="1"/>
    <col min="13286" max="13498" width="5.7109375" style="473" customWidth="1"/>
    <col min="13499" max="13499" width="49.140625" style="473" customWidth="1"/>
    <col min="13500" max="13502" width="0" style="473" hidden="1"/>
    <col min="13503" max="13503" width="49.140625" style="473" customWidth="1"/>
    <col min="13504" max="13507" width="12" style="473" customWidth="1"/>
    <col min="13508" max="13508" width="4.42578125" style="473" customWidth="1"/>
    <col min="13509" max="13509" width="3" style="473" customWidth="1"/>
    <col min="13510" max="13514" width="10.85546875" style="473" bestFit="1" customWidth="1"/>
    <col min="13515" max="13515" width="14" style="473" bestFit="1" customWidth="1"/>
    <col min="13516" max="13539" width="0" style="473" hidden="1" customWidth="1"/>
    <col min="13540" max="13540" width="5.7109375" style="473" customWidth="1"/>
    <col min="13541" max="13541" width="6.140625" style="473" bestFit="1" customWidth="1"/>
    <col min="13542" max="13754" width="5.7109375" style="473" customWidth="1"/>
    <col min="13755" max="13755" width="49.140625" style="473" customWidth="1"/>
    <col min="13756" max="13758" width="0" style="473" hidden="1"/>
    <col min="13759" max="13759" width="49.140625" style="473" customWidth="1"/>
    <col min="13760" max="13763" width="12" style="473" customWidth="1"/>
    <col min="13764" max="13764" width="4.42578125" style="473" customWidth="1"/>
    <col min="13765" max="13765" width="3" style="473" customWidth="1"/>
    <col min="13766" max="13770" width="10.85546875" style="473" bestFit="1" customWidth="1"/>
    <col min="13771" max="13771" width="14" style="473" bestFit="1" customWidth="1"/>
    <col min="13772" max="13795" width="0" style="473" hidden="1" customWidth="1"/>
    <col min="13796" max="13796" width="5.7109375" style="473" customWidth="1"/>
    <col min="13797" max="13797" width="6.140625" style="473" bestFit="1" customWidth="1"/>
    <col min="13798" max="14010" width="5.7109375" style="473" customWidth="1"/>
    <col min="14011" max="14011" width="49.140625" style="473" customWidth="1"/>
    <col min="14012" max="14014" width="0" style="473" hidden="1"/>
    <col min="14015" max="14015" width="49.140625" style="473" customWidth="1"/>
    <col min="14016" max="14019" width="12" style="473" customWidth="1"/>
    <col min="14020" max="14020" width="4.42578125" style="473" customWidth="1"/>
    <col min="14021" max="14021" width="3" style="473" customWidth="1"/>
    <col min="14022" max="14026" width="10.85546875" style="473" bestFit="1" customWidth="1"/>
    <col min="14027" max="14027" width="14" style="473" bestFit="1" customWidth="1"/>
    <col min="14028" max="14051" width="0" style="473" hidden="1" customWidth="1"/>
    <col min="14052" max="14052" width="5.7109375" style="473" customWidth="1"/>
    <col min="14053" max="14053" width="6.140625" style="473" bestFit="1" customWidth="1"/>
    <col min="14054" max="14266" width="5.7109375" style="473" customWidth="1"/>
    <col min="14267" max="14267" width="49.140625" style="473" customWidth="1"/>
    <col min="14268" max="14270" width="0" style="473" hidden="1"/>
    <col min="14271" max="14271" width="49.140625" style="473" customWidth="1"/>
    <col min="14272" max="14275" width="12" style="473" customWidth="1"/>
    <col min="14276" max="14276" width="4.42578125" style="473" customWidth="1"/>
    <col min="14277" max="14277" width="3" style="473" customWidth="1"/>
    <col min="14278" max="14282" width="10.85546875" style="473" bestFit="1" customWidth="1"/>
    <col min="14283" max="14283" width="14" style="473" bestFit="1" customWidth="1"/>
    <col min="14284" max="14307" width="0" style="473" hidden="1" customWidth="1"/>
    <col min="14308" max="14308" width="5.7109375" style="473" customWidth="1"/>
    <col min="14309" max="14309" width="6.140625" style="473" bestFit="1" customWidth="1"/>
    <col min="14310" max="14522" width="5.7109375" style="473" customWidth="1"/>
    <col min="14523" max="14523" width="49.140625" style="473" customWidth="1"/>
    <col min="14524" max="14526" width="0" style="473" hidden="1"/>
    <col min="14527" max="14527" width="49.140625" style="473" customWidth="1"/>
    <col min="14528" max="14531" width="12" style="473" customWidth="1"/>
    <col min="14532" max="14532" width="4.42578125" style="473" customWidth="1"/>
    <col min="14533" max="14533" width="3" style="473" customWidth="1"/>
    <col min="14534" max="14538" width="10.85546875" style="473" bestFit="1" customWidth="1"/>
    <col min="14539" max="14539" width="14" style="473" bestFit="1" customWidth="1"/>
    <col min="14540" max="14563" width="0" style="473" hidden="1" customWidth="1"/>
    <col min="14564" max="14564" width="5.7109375" style="473" customWidth="1"/>
    <col min="14565" max="14565" width="6.140625" style="473" bestFit="1" customWidth="1"/>
    <col min="14566" max="14778" width="5.7109375" style="473" customWidth="1"/>
    <col min="14779" max="14779" width="49.140625" style="473" customWidth="1"/>
    <col min="14780" max="14782" width="0" style="473" hidden="1"/>
    <col min="14783" max="14783" width="49.140625" style="473" customWidth="1"/>
    <col min="14784" max="14787" width="12" style="473" customWidth="1"/>
    <col min="14788" max="14788" width="4.42578125" style="473" customWidth="1"/>
    <col min="14789" max="14789" width="3" style="473" customWidth="1"/>
    <col min="14790" max="14794" width="10.85546875" style="473" bestFit="1" customWidth="1"/>
    <col min="14795" max="14795" width="14" style="473" bestFit="1" customWidth="1"/>
    <col min="14796" max="14819" width="0" style="473" hidden="1" customWidth="1"/>
    <col min="14820" max="14820" width="5.7109375" style="473" customWidth="1"/>
    <col min="14821" max="14821" width="6.140625" style="473" bestFit="1" customWidth="1"/>
    <col min="14822" max="15034" width="5.7109375" style="473" customWidth="1"/>
    <col min="15035" max="15035" width="49.140625" style="473" customWidth="1"/>
    <col min="15036" max="15038" width="0" style="473" hidden="1"/>
    <col min="15039" max="15039" width="49.140625" style="473" customWidth="1"/>
    <col min="15040" max="15043" width="12" style="473" customWidth="1"/>
    <col min="15044" max="15044" width="4.42578125" style="473" customWidth="1"/>
    <col min="15045" max="15045" width="3" style="473" customWidth="1"/>
    <col min="15046" max="15050" width="10.85546875" style="473" bestFit="1" customWidth="1"/>
    <col min="15051" max="15051" width="14" style="473" bestFit="1" customWidth="1"/>
    <col min="15052" max="15075" width="0" style="473" hidden="1" customWidth="1"/>
    <col min="15076" max="15076" width="5.7109375" style="473" customWidth="1"/>
    <col min="15077" max="15077" width="6.140625" style="473" bestFit="1" customWidth="1"/>
    <col min="15078" max="15290" width="5.7109375" style="473" customWidth="1"/>
    <col min="15291" max="15291" width="49.140625" style="473" customWidth="1"/>
    <col min="15292" max="15294" width="0" style="473" hidden="1"/>
    <col min="15295" max="15295" width="49.140625" style="473" customWidth="1"/>
    <col min="15296" max="15299" width="12" style="473" customWidth="1"/>
    <col min="15300" max="15300" width="4.42578125" style="473" customWidth="1"/>
    <col min="15301" max="15301" width="3" style="473" customWidth="1"/>
    <col min="15302" max="15306" width="10.85546875" style="473" bestFit="1" customWidth="1"/>
    <col min="15307" max="15307" width="14" style="473" bestFit="1" customWidth="1"/>
    <col min="15308" max="15331" width="0" style="473" hidden="1" customWidth="1"/>
    <col min="15332" max="15332" width="5.7109375" style="473" customWidth="1"/>
    <col min="15333" max="15333" width="6.140625" style="473" bestFit="1" customWidth="1"/>
    <col min="15334" max="15546" width="5.7109375" style="473" customWidth="1"/>
    <col min="15547" max="15547" width="49.140625" style="473" customWidth="1"/>
    <col min="15548" max="15550" width="0" style="473" hidden="1"/>
    <col min="15551" max="15551" width="49.140625" style="473" customWidth="1"/>
    <col min="15552" max="15555" width="12" style="473" customWidth="1"/>
    <col min="15556" max="15556" width="4.42578125" style="473" customWidth="1"/>
    <col min="15557" max="15557" width="3" style="473" customWidth="1"/>
    <col min="15558" max="15562" width="10.85546875" style="473" bestFit="1" customWidth="1"/>
    <col min="15563" max="15563" width="14" style="473" bestFit="1" customWidth="1"/>
    <col min="15564" max="15587" width="0" style="473" hidden="1" customWidth="1"/>
    <col min="15588" max="15588" width="5.7109375" style="473" customWidth="1"/>
    <col min="15589" max="15589" width="6.140625" style="473" bestFit="1" customWidth="1"/>
    <col min="15590" max="15802" width="5.7109375" style="473" customWidth="1"/>
    <col min="15803" max="15803" width="49.140625" style="473" customWidth="1"/>
    <col min="15804" max="15806" width="0" style="473" hidden="1"/>
    <col min="15807" max="15807" width="49.140625" style="473" customWidth="1"/>
    <col min="15808" max="15811" width="12" style="473" customWidth="1"/>
    <col min="15812" max="15812" width="4.42578125" style="473" customWidth="1"/>
    <col min="15813" max="15813" width="3" style="473" customWidth="1"/>
    <col min="15814" max="15818" width="10.85546875" style="473" bestFit="1" customWidth="1"/>
    <col min="15819" max="15819" width="14" style="473" bestFit="1" customWidth="1"/>
    <col min="15820" max="15843" width="0" style="473" hidden="1" customWidth="1"/>
    <col min="15844" max="15844" width="5.7109375" style="473" customWidth="1"/>
    <col min="15845" max="15845" width="6.140625" style="473" bestFit="1" customWidth="1"/>
    <col min="15846" max="16058" width="5.7109375" style="473" customWidth="1"/>
    <col min="16059" max="16059" width="49.140625" style="473" customWidth="1"/>
    <col min="16060" max="16062" width="0" style="473" hidden="1"/>
    <col min="16063" max="16063" width="49.140625" style="473" customWidth="1"/>
    <col min="16064" max="16067" width="12" style="473" customWidth="1"/>
    <col min="16068" max="16068" width="4.42578125" style="473" customWidth="1"/>
    <col min="16069" max="16069" width="3" style="473" customWidth="1"/>
    <col min="16070" max="16074" width="10.85546875" style="473" bestFit="1" customWidth="1"/>
    <col min="16075" max="16075" width="14" style="473" bestFit="1" customWidth="1"/>
    <col min="16076" max="16099" width="0" style="473" hidden="1" customWidth="1"/>
    <col min="16100" max="16100" width="5.7109375" style="473" customWidth="1"/>
    <col min="16101" max="16101" width="6.140625" style="473" bestFit="1" customWidth="1"/>
    <col min="16102" max="16314" width="5.7109375" style="473" customWidth="1"/>
    <col min="16315" max="16315" width="49.140625" style="473" customWidth="1"/>
    <col min="16316" max="16384" width="0" style="473" hidden="1"/>
  </cols>
  <sheetData>
    <row r="1" spans="1:20" s="450" customFormat="1" ht="24.95" customHeight="1" x14ac:dyDescent="0.3">
      <c r="A1" s="449" t="s">
        <v>361</v>
      </c>
      <c r="B1" s="449"/>
      <c r="C1" s="449"/>
      <c r="D1" s="449"/>
      <c r="E1" s="449"/>
      <c r="F1" s="449"/>
      <c r="G1" s="449"/>
      <c r="H1" s="449"/>
      <c r="I1" s="449"/>
      <c r="J1" s="449"/>
      <c r="K1" s="449"/>
      <c r="L1" s="449"/>
      <c r="M1" s="449"/>
      <c r="N1" s="449"/>
      <c r="O1" s="449"/>
      <c r="P1" s="449"/>
      <c r="Q1" s="449"/>
      <c r="R1" s="449"/>
      <c r="S1" s="449"/>
      <c r="T1" s="449"/>
    </row>
    <row r="2" spans="1:20" s="451" customFormat="1" ht="15" customHeight="1" thickBot="1" x14ac:dyDescent="0.3">
      <c r="A2" s="3468" t="s">
        <v>11</v>
      </c>
      <c r="B2" s="3468"/>
      <c r="C2" s="3468"/>
      <c r="D2" s="3468"/>
      <c r="E2" s="3468"/>
      <c r="F2" s="3468"/>
    </row>
    <row r="3" spans="1:20" s="455" customFormat="1" ht="16.5" customHeight="1" thickTop="1" x14ac:dyDescent="0.3">
      <c r="A3" s="452"/>
      <c r="B3" s="453">
        <v>42430</v>
      </c>
      <c r="C3" s="454">
        <v>42522</v>
      </c>
      <c r="D3" s="454">
        <v>42614</v>
      </c>
      <c r="E3" s="454">
        <v>42705</v>
      </c>
      <c r="F3" s="454">
        <v>42795</v>
      </c>
    </row>
    <row r="4" spans="1:20" s="455" customFormat="1" ht="18" customHeight="1" thickBot="1" x14ac:dyDescent="0.35">
      <c r="A4" s="456"/>
      <c r="B4" s="457"/>
      <c r="C4" s="458"/>
      <c r="D4" s="458"/>
      <c r="E4" s="458"/>
      <c r="F4" s="458" t="s">
        <v>362</v>
      </c>
    </row>
    <row r="5" spans="1:20" s="455" customFormat="1" ht="24" customHeight="1" thickTop="1" x14ac:dyDescent="0.3">
      <c r="A5" s="459" t="s">
        <v>363</v>
      </c>
      <c r="B5" s="460">
        <v>23781</v>
      </c>
      <c r="C5" s="460">
        <v>22982</v>
      </c>
      <c r="D5" s="460">
        <v>22488</v>
      </c>
      <c r="E5" s="460">
        <v>23907</v>
      </c>
      <c r="F5" s="460">
        <v>24932</v>
      </c>
    </row>
    <row r="6" spans="1:20" s="455" customFormat="1" ht="24" customHeight="1" x14ac:dyDescent="0.3">
      <c r="A6" s="459" t="s">
        <v>364</v>
      </c>
      <c r="B6" s="460">
        <v>49704</v>
      </c>
      <c r="C6" s="460">
        <v>49124</v>
      </c>
      <c r="D6" s="460">
        <v>48879</v>
      </c>
      <c r="E6" s="460">
        <v>52769</v>
      </c>
      <c r="F6" s="460">
        <v>51549</v>
      </c>
    </row>
    <row r="7" spans="1:20" s="455" customFormat="1" ht="24" customHeight="1" x14ac:dyDescent="0.3">
      <c r="A7" s="459" t="s">
        <v>365</v>
      </c>
      <c r="B7" s="460">
        <v>105998</v>
      </c>
      <c r="C7" s="460">
        <v>112886</v>
      </c>
      <c r="D7" s="460">
        <v>115535</v>
      </c>
      <c r="E7" s="460">
        <v>119432</v>
      </c>
      <c r="F7" s="460">
        <v>125601</v>
      </c>
    </row>
    <row r="8" spans="1:20" s="455" customFormat="1" ht="24" customHeight="1" x14ac:dyDescent="0.3">
      <c r="A8" s="459" t="s">
        <v>366</v>
      </c>
      <c r="B8" s="460">
        <v>10408</v>
      </c>
      <c r="C8" s="460">
        <v>12806</v>
      </c>
      <c r="D8" s="460">
        <v>14797</v>
      </c>
      <c r="E8" s="460">
        <v>10172</v>
      </c>
      <c r="F8" s="460">
        <v>15947</v>
      </c>
    </row>
    <row r="9" spans="1:20" s="455" customFormat="1" ht="24" customHeight="1" x14ac:dyDescent="0.3">
      <c r="A9" s="459" t="s">
        <v>367</v>
      </c>
      <c r="B9" s="460">
        <f>B5+B6+B7+B8</f>
        <v>189891</v>
      </c>
      <c r="C9" s="460">
        <f t="shared" ref="C9:F9" si="0">C5+C6+C7+C8</f>
        <v>197798</v>
      </c>
      <c r="D9" s="460">
        <f>D5+D6+D7+D8</f>
        <v>201699</v>
      </c>
      <c r="E9" s="460">
        <f t="shared" si="0"/>
        <v>206280</v>
      </c>
      <c r="F9" s="460">
        <f t="shared" si="0"/>
        <v>218029</v>
      </c>
      <c r="H9" s="461"/>
      <c r="I9" s="461"/>
      <c r="J9" s="461"/>
      <c r="K9" s="461"/>
      <c r="L9" s="461"/>
      <c r="M9" s="461"/>
      <c r="N9" s="461"/>
    </row>
    <row r="10" spans="1:20" s="455" customFormat="1" ht="24" customHeight="1" x14ac:dyDescent="0.3">
      <c r="A10" s="459"/>
      <c r="B10" s="462">
        <v>-45.7</v>
      </c>
      <c r="C10" s="462">
        <v>-46.9</v>
      </c>
      <c r="D10" s="462">
        <v>-47.2</v>
      </c>
      <c r="E10" s="462">
        <v>-47.5</v>
      </c>
      <c r="F10" s="462">
        <v>-49.5</v>
      </c>
    </row>
    <row r="11" spans="1:20" s="455" customFormat="1" ht="24" customHeight="1" x14ac:dyDescent="0.3">
      <c r="A11" s="459" t="s">
        <v>368</v>
      </c>
      <c r="B11" s="460">
        <v>54023.883423671003</v>
      </c>
      <c r="C11" s="460">
        <v>53463.646230258397</v>
      </c>
      <c r="D11" s="460">
        <v>53104</v>
      </c>
      <c r="E11" s="460">
        <v>51637</v>
      </c>
      <c r="F11" s="460">
        <v>46103</v>
      </c>
    </row>
    <row r="12" spans="1:20" s="455" customFormat="1" ht="24" customHeight="1" x14ac:dyDescent="0.3">
      <c r="A12" s="459"/>
      <c r="B12" s="462">
        <v>-13</v>
      </c>
      <c r="C12" s="462">
        <v>-12.7</v>
      </c>
      <c r="D12" s="462">
        <v>-12.4</v>
      </c>
      <c r="E12" s="462">
        <v>-11.9</v>
      </c>
      <c r="F12" s="462">
        <v>-10.5</v>
      </c>
    </row>
    <row r="13" spans="1:20" s="455" customFormat="1" ht="24" customHeight="1" x14ac:dyDescent="0.3">
      <c r="A13" s="459" t="s">
        <v>369</v>
      </c>
      <c r="B13" s="460">
        <v>24</v>
      </c>
      <c r="C13" s="460">
        <v>24</v>
      </c>
      <c r="D13" s="460">
        <v>24</v>
      </c>
      <c r="E13" s="460">
        <v>24</v>
      </c>
      <c r="F13" s="460">
        <v>24</v>
      </c>
    </row>
    <row r="14" spans="1:20" s="455" customFormat="1" ht="24" customHeight="1" x14ac:dyDescent="0.3">
      <c r="A14" s="459" t="s">
        <v>370</v>
      </c>
      <c r="B14" s="460">
        <v>126</v>
      </c>
      <c r="C14" s="460">
        <v>115</v>
      </c>
      <c r="D14" s="460">
        <v>115</v>
      </c>
      <c r="E14" s="460">
        <v>102</v>
      </c>
      <c r="F14" s="460">
        <v>101</v>
      </c>
    </row>
    <row r="15" spans="1:20" s="455" customFormat="1" ht="24" customHeight="1" x14ac:dyDescent="0.3">
      <c r="A15" s="459" t="s">
        <v>371</v>
      </c>
      <c r="B15" s="460">
        <v>0</v>
      </c>
      <c r="C15" s="460">
        <v>0</v>
      </c>
      <c r="D15" s="460">
        <v>0</v>
      </c>
      <c r="E15" s="460">
        <v>0</v>
      </c>
      <c r="F15" s="460">
        <v>0</v>
      </c>
    </row>
    <row r="16" spans="1:20" s="455" customFormat="1" ht="24" customHeight="1" x14ac:dyDescent="0.3">
      <c r="A16" s="459" t="s">
        <v>372</v>
      </c>
      <c r="B16" s="460">
        <v>10732</v>
      </c>
      <c r="C16" s="460">
        <v>10679</v>
      </c>
      <c r="D16" s="460">
        <v>10294</v>
      </c>
      <c r="E16" s="460">
        <v>9595</v>
      </c>
      <c r="F16" s="460">
        <v>12598</v>
      </c>
    </row>
    <row r="17" spans="1:14" s="455" customFormat="1" ht="24" customHeight="1" x14ac:dyDescent="0.3">
      <c r="A17" s="459" t="s">
        <v>373</v>
      </c>
      <c r="B17" s="460">
        <v>12261</v>
      </c>
      <c r="C17" s="460">
        <v>12317</v>
      </c>
      <c r="D17" s="460">
        <v>12454</v>
      </c>
      <c r="E17" s="460">
        <v>12385</v>
      </c>
      <c r="F17" s="460">
        <v>11870</v>
      </c>
    </row>
    <row r="18" spans="1:14" s="455" customFormat="1" ht="24" customHeight="1" x14ac:dyDescent="0.3">
      <c r="A18" s="459" t="s">
        <v>374</v>
      </c>
      <c r="B18" s="460">
        <v>200647</v>
      </c>
      <c r="C18" s="460">
        <v>208501</v>
      </c>
      <c r="D18" s="460">
        <v>212017</v>
      </c>
      <c r="E18" s="460">
        <v>215899</v>
      </c>
      <c r="F18" s="460">
        <v>230651</v>
      </c>
      <c r="H18" s="461"/>
      <c r="I18" s="461"/>
      <c r="J18" s="461"/>
      <c r="K18" s="461"/>
      <c r="L18" s="461"/>
      <c r="M18" s="461"/>
      <c r="N18" s="461"/>
    </row>
    <row r="19" spans="1:14" s="455" customFormat="1" ht="24" customHeight="1" x14ac:dyDescent="0.3">
      <c r="A19" s="459"/>
      <c r="B19" s="462">
        <v>-48.3</v>
      </c>
      <c r="C19" s="462">
        <v>-49.4</v>
      </c>
      <c r="D19" s="462">
        <v>-49.6</v>
      </c>
      <c r="E19" s="462">
        <v>-49.7</v>
      </c>
      <c r="F19" s="462">
        <v>-52.4</v>
      </c>
    </row>
    <row r="20" spans="1:14" s="455" customFormat="1" ht="24" customHeight="1" x14ac:dyDescent="0.3">
      <c r="A20" s="459" t="s">
        <v>375</v>
      </c>
      <c r="B20" s="460">
        <v>66410.88342367101</v>
      </c>
      <c r="C20" s="460">
        <v>65895.646230258397</v>
      </c>
      <c r="D20" s="460">
        <v>65673</v>
      </c>
      <c r="E20" s="460">
        <v>64124</v>
      </c>
      <c r="F20" s="460">
        <v>58074</v>
      </c>
    </row>
    <row r="21" spans="1:14" s="455" customFormat="1" ht="24" customHeight="1" x14ac:dyDescent="0.3">
      <c r="A21" s="459"/>
      <c r="B21" s="462">
        <v>-16</v>
      </c>
      <c r="C21" s="462">
        <v>-15.6</v>
      </c>
      <c r="D21" s="462">
        <v>-15.4</v>
      </c>
      <c r="E21" s="462">
        <v>-14.8</v>
      </c>
      <c r="F21" s="462">
        <v>-13.2</v>
      </c>
    </row>
    <row r="22" spans="1:14" s="455" customFormat="1" ht="24" customHeight="1" x14ac:dyDescent="0.3">
      <c r="A22" s="459" t="s">
        <v>376</v>
      </c>
      <c r="B22" s="460">
        <v>267057.88342367101</v>
      </c>
      <c r="C22" s="460">
        <v>274396.6462302584</v>
      </c>
      <c r="D22" s="460">
        <v>277690</v>
      </c>
      <c r="E22" s="460">
        <v>280023</v>
      </c>
      <c r="F22" s="460">
        <v>288725</v>
      </c>
    </row>
    <row r="23" spans="1:14" s="455" customFormat="1" ht="24" customHeight="1" thickBot="1" x14ac:dyDescent="0.35">
      <c r="A23" s="463"/>
      <c r="B23" s="464">
        <v>-64.3</v>
      </c>
      <c r="C23" s="465">
        <v>-65.099999999999994</v>
      </c>
      <c r="D23" s="465">
        <v>-65</v>
      </c>
      <c r="E23" s="465">
        <v>-64.5</v>
      </c>
      <c r="F23" s="465">
        <v>-65.599999999999994</v>
      </c>
    </row>
    <row r="24" spans="1:14" s="469" customFormat="1" ht="19.5" customHeight="1" thickTop="1" x14ac:dyDescent="0.25">
      <c r="A24" s="466" t="s">
        <v>377</v>
      </c>
      <c r="B24" s="467"/>
      <c r="C24" s="467"/>
      <c r="D24" s="467"/>
      <c r="E24" s="467"/>
      <c r="F24" s="468"/>
      <c r="G24" s="468"/>
      <c r="H24" s="468"/>
      <c r="I24" s="468"/>
      <c r="J24" s="468"/>
    </row>
    <row r="25" spans="1:14" ht="15" customHeight="1" x14ac:dyDescent="0.2">
      <c r="A25" s="470" t="s">
        <v>378</v>
      </c>
      <c r="B25" s="471"/>
      <c r="C25" s="471"/>
      <c r="D25" s="471"/>
      <c r="E25" s="471"/>
      <c r="F25" s="472"/>
      <c r="G25" s="472"/>
      <c r="H25" s="472"/>
      <c r="I25" s="472"/>
      <c r="J25" s="472"/>
    </row>
    <row r="26" spans="1:14" ht="15" customHeight="1" x14ac:dyDescent="0.25">
      <c r="A26" s="474" t="s">
        <v>379</v>
      </c>
      <c r="B26" s="475"/>
      <c r="C26" s="475"/>
      <c r="D26" s="475"/>
      <c r="E26" s="475"/>
      <c r="F26" s="472"/>
      <c r="G26" s="472"/>
      <c r="H26" s="472"/>
      <c r="I26" s="472"/>
      <c r="J26" s="472"/>
    </row>
    <row r="27" spans="1:14" ht="15" customHeight="1" x14ac:dyDescent="0.25">
      <c r="A27" s="474" t="s">
        <v>380</v>
      </c>
      <c r="B27" s="467"/>
      <c r="C27" s="467"/>
      <c r="D27" s="467"/>
      <c r="E27" s="467"/>
      <c r="F27" s="472"/>
      <c r="G27" s="472"/>
      <c r="H27" s="472"/>
      <c r="I27" s="472"/>
      <c r="J27" s="472"/>
    </row>
    <row r="28" spans="1:14" ht="15" customHeight="1" x14ac:dyDescent="0.2">
      <c r="A28" s="476" t="s">
        <v>381</v>
      </c>
      <c r="B28" s="477"/>
      <c r="C28" s="477"/>
      <c r="D28" s="477"/>
      <c r="E28" s="477"/>
    </row>
    <row r="29" spans="1:14" ht="15" customHeight="1" x14ac:dyDescent="0.2">
      <c r="A29" s="478"/>
      <c r="B29" s="479"/>
      <c r="C29" s="479"/>
      <c r="D29" s="479"/>
      <c r="E29" s="479"/>
    </row>
    <row r="30" spans="1:14" ht="15" customHeight="1" x14ac:dyDescent="0.2">
      <c r="B30" s="480"/>
      <c r="C30" s="480"/>
      <c r="D30" s="480"/>
      <c r="E30" s="480"/>
    </row>
    <row r="31" spans="1:14" ht="15" customHeight="1" x14ac:dyDescent="0.2">
      <c r="B31" s="481"/>
      <c r="C31" s="481"/>
      <c r="D31" s="481"/>
      <c r="E31" s="481"/>
    </row>
    <row r="32" spans="1:14" ht="15" customHeight="1" x14ac:dyDescent="0.2">
      <c r="B32" s="481"/>
      <c r="C32" s="481"/>
      <c r="D32" s="481"/>
      <c r="E32" s="481"/>
    </row>
    <row r="33" spans="2:5" ht="15" customHeight="1" x14ac:dyDescent="0.2">
      <c r="B33" s="481"/>
      <c r="C33" s="481"/>
      <c r="D33" s="481"/>
      <c r="E33" s="481"/>
    </row>
    <row r="34" spans="2:5" ht="15" customHeight="1" x14ac:dyDescent="0.2">
      <c r="B34" s="481"/>
      <c r="C34" s="481"/>
      <c r="D34" s="481"/>
      <c r="E34" s="481"/>
    </row>
    <row r="35" spans="2:5" ht="15" customHeight="1" x14ac:dyDescent="0.2">
      <c r="B35" s="481"/>
      <c r="C35" s="481"/>
      <c r="D35" s="481"/>
      <c r="E35" s="481"/>
    </row>
    <row r="36" spans="2:5" ht="15" customHeight="1" x14ac:dyDescent="0.2">
      <c r="B36" s="481"/>
      <c r="C36" s="481"/>
      <c r="D36" s="481"/>
      <c r="E36" s="481"/>
    </row>
    <row r="37" spans="2:5" ht="15" customHeight="1" x14ac:dyDescent="0.2">
      <c r="B37" s="481"/>
      <c r="C37" s="481"/>
      <c r="D37" s="481"/>
      <c r="E37" s="481"/>
    </row>
    <row r="38" spans="2:5" ht="15" customHeight="1" x14ac:dyDescent="0.2">
      <c r="B38" s="481"/>
      <c r="C38" s="481"/>
      <c r="D38" s="481"/>
      <c r="E38" s="481"/>
    </row>
    <row r="39" spans="2:5" ht="15" customHeight="1" x14ac:dyDescent="0.2">
      <c r="B39" s="481"/>
      <c r="C39" s="481"/>
      <c r="D39" s="481"/>
      <c r="E39" s="481"/>
    </row>
    <row r="40" spans="2:5" ht="15" customHeight="1" x14ac:dyDescent="0.2">
      <c r="B40" s="481"/>
      <c r="C40" s="481"/>
      <c r="D40" s="481"/>
      <c r="E40" s="481"/>
    </row>
    <row r="41" spans="2:5" ht="15" customHeight="1" x14ac:dyDescent="0.2">
      <c r="B41" s="481"/>
      <c r="C41" s="481"/>
      <c r="D41" s="481"/>
      <c r="E41" s="481"/>
    </row>
    <row r="42" spans="2:5" ht="15" customHeight="1" x14ac:dyDescent="0.2">
      <c r="B42" s="481"/>
      <c r="C42" s="481"/>
      <c r="D42" s="481"/>
      <c r="E42" s="481"/>
    </row>
    <row r="43" spans="2:5" ht="15" customHeight="1" x14ac:dyDescent="0.2">
      <c r="B43" s="481"/>
      <c r="C43" s="481"/>
      <c r="D43" s="481"/>
      <c r="E43" s="481"/>
    </row>
    <row r="44" spans="2:5" ht="15" customHeight="1" x14ac:dyDescent="0.2">
      <c r="B44" s="481"/>
      <c r="C44" s="481"/>
      <c r="D44" s="481"/>
      <c r="E44" s="481"/>
    </row>
    <row r="45" spans="2:5" ht="15" customHeight="1" x14ac:dyDescent="0.2">
      <c r="B45" s="481"/>
      <c r="C45" s="481"/>
      <c r="D45" s="481"/>
      <c r="E45" s="481"/>
    </row>
    <row r="46" spans="2:5" ht="15" customHeight="1" x14ac:dyDescent="0.2">
      <c r="B46" s="481"/>
      <c r="C46" s="481"/>
      <c r="D46" s="481"/>
      <c r="E46" s="481"/>
    </row>
    <row r="47" spans="2:5" ht="15" customHeight="1" x14ac:dyDescent="0.2">
      <c r="B47" s="481"/>
      <c r="C47" s="481"/>
      <c r="D47" s="481"/>
      <c r="E47" s="481"/>
    </row>
    <row r="48" spans="2:5" ht="15" customHeight="1" x14ac:dyDescent="0.2">
      <c r="B48" s="481"/>
      <c r="C48" s="481"/>
      <c r="D48" s="481"/>
      <c r="E48" s="481"/>
    </row>
    <row r="49" spans="2:5" ht="15" customHeight="1" x14ac:dyDescent="0.2">
      <c r="B49" s="481"/>
      <c r="C49" s="481"/>
      <c r="D49" s="481"/>
      <c r="E49" s="481"/>
    </row>
    <row r="50" spans="2:5" ht="15" customHeight="1" x14ac:dyDescent="0.2">
      <c r="B50" s="481"/>
      <c r="C50" s="481"/>
      <c r="D50" s="481"/>
      <c r="E50" s="481"/>
    </row>
    <row r="51" spans="2:5" ht="15" customHeight="1" x14ac:dyDescent="0.2">
      <c r="B51" s="481"/>
      <c r="C51" s="481"/>
      <c r="D51" s="481"/>
      <c r="E51" s="481"/>
    </row>
    <row r="52" spans="2:5" ht="15" customHeight="1" x14ac:dyDescent="0.2">
      <c r="B52" s="481"/>
      <c r="C52" s="481"/>
      <c r="D52" s="481"/>
      <c r="E52" s="481"/>
    </row>
    <row r="53" spans="2:5" ht="15" customHeight="1" x14ac:dyDescent="0.2">
      <c r="B53" s="481"/>
      <c r="C53" s="481"/>
      <c r="D53" s="481"/>
      <c r="E53" s="481"/>
    </row>
    <row r="54" spans="2:5" ht="15" customHeight="1" x14ac:dyDescent="0.2">
      <c r="B54" s="481"/>
      <c r="C54" s="481"/>
      <c r="D54" s="481"/>
      <c r="E54" s="481"/>
    </row>
    <row r="55" spans="2:5" ht="15" customHeight="1" x14ac:dyDescent="0.2">
      <c r="B55" s="481"/>
      <c r="C55" s="481"/>
      <c r="D55" s="481"/>
      <c r="E55" s="481"/>
    </row>
    <row r="56" spans="2:5" ht="15" customHeight="1" x14ac:dyDescent="0.2">
      <c r="B56" s="481"/>
      <c r="C56" s="481"/>
      <c r="D56" s="481"/>
      <c r="E56" s="481"/>
    </row>
    <row r="57" spans="2:5" ht="15" customHeight="1" x14ac:dyDescent="0.2">
      <c r="B57" s="481"/>
      <c r="C57" s="481"/>
      <c r="D57" s="481"/>
      <c r="E57" s="481"/>
    </row>
    <row r="58" spans="2:5" ht="15" customHeight="1" x14ac:dyDescent="0.2">
      <c r="B58" s="481"/>
      <c r="C58" s="481"/>
      <c r="D58" s="481"/>
      <c r="E58" s="481"/>
    </row>
    <row r="59" spans="2:5" ht="15" customHeight="1" x14ac:dyDescent="0.2">
      <c r="B59" s="481"/>
      <c r="C59" s="481"/>
      <c r="D59" s="481"/>
      <c r="E59" s="481"/>
    </row>
    <row r="60" spans="2:5" ht="15" customHeight="1" x14ac:dyDescent="0.2">
      <c r="B60" s="481"/>
      <c r="C60" s="481"/>
      <c r="D60" s="481"/>
      <c r="E60" s="481"/>
    </row>
    <row r="61" spans="2:5" ht="15" customHeight="1" x14ac:dyDescent="0.2">
      <c r="B61" s="481"/>
      <c r="C61" s="481"/>
      <c r="D61" s="481"/>
      <c r="E61" s="481"/>
    </row>
    <row r="62" spans="2:5" ht="15" customHeight="1" x14ac:dyDescent="0.2">
      <c r="B62" s="481"/>
      <c r="C62" s="481"/>
      <c r="D62" s="481"/>
      <c r="E62" s="481"/>
    </row>
    <row r="63" spans="2:5" ht="15" customHeight="1" x14ac:dyDescent="0.2">
      <c r="B63" s="481"/>
      <c r="C63" s="481"/>
      <c r="D63" s="481"/>
      <c r="E63" s="481"/>
    </row>
    <row r="64" spans="2:5" ht="15" customHeight="1" x14ac:dyDescent="0.2">
      <c r="B64" s="481"/>
      <c r="C64" s="481"/>
      <c r="D64" s="481"/>
      <c r="E64" s="481"/>
    </row>
    <row r="65" spans="2:5" ht="15" customHeight="1" x14ac:dyDescent="0.2">
      <c r="B65" s="481"/>
      <c r="C65" s="481"/>
      <c r="D65" s="481"/>
      <c r="E65" s="481"/>
    </row>
    <row r="66" spans="2:5" ht="15" customHeight="1" x14ac:dyDescent="0.2">
      <c r="B66" s="481"/>
      <c r="C66" s="481"/>
      <c r="D66" s="481"/>
      <c r="E66" s="481"/>
    </row>
    <row r="67" spans="2:5" ht="15" customHeight="1" x14ac:dyDescent="0.2">
      <c r="B67" s="481"/>
      <c r="C67" s="481"/>
      <c r="D67" s="481"/>
      <c r="E67" s="481"/>
    </row>
    <row r="68" spans="2:5" ht="15" customHeight="1" x14ac:dyDescent="0.2">
      <c r="B68" s="481"/>
      <c r="C68" s="481"/>
      <c r="D68" s="481"/>
      <c r="E68" s="481"/>
    </row>
    <row r="69" spans="2:5" ht="15" customHeight="1" x14ac:dyDescent="0.2">
      <c r="B69" s="481"/>
      <c r="C69" s="481"/>
      <c r="D69" s="481"/>
      <c r="E69" s="481"/>
    </row>
    <row r="70" spans="2:5" ht="15" customHeight="1" x14ac:dyDescent="0.2">
      <c r="B70" s="481"/>
      <c r="C70" s="481"/>
      <c r="D70" s="481"/>
      <c r="E70" s="481"/>
    </row>
    <row r="71" spans="2:5" ht="15" customHeight="1" x14ac:dyDescent="0.2">
      <c r="B71" s="481"/>
      <c r="C71" s="481"/>
      <c r="D71" s="481"/>
      <c r="E71" s="481"/>
    </row>
    <row r="72" spans="2:5" ht="15" customHeight="1" x14ac:dyDescent="0.2">
      <c r="B72" s="481"/>
      <c r="C72" s="481"/>
      <c r="D72" s="481"/>
      <c r="E72" s="481"/>
    </row>
    <row r="73" spans="2:5" ht="15" customHeight="1" x14ac:dyDescent="0.2">
      <c r="B73" s="481"/>
      <c r="C73" s="481"/>
      <c r="D73" s="481"/>
      <c r="E73" s="481"/>
    </row>
    <row r="74" spans="2:5" ht="15" customHeight="1" x14ac:dyDescent="0.2">
      <c r="B74" s="481"/>
      <c r="C74" s="481"/>
      <c r="D74" s="481"/>
      <c r="E74" s="481"/>
    </row>
    <row r="75" spans="2:5" ht="15" customHeight="1" x14ac:dyDescent="0.2">
      <c r="B75" s="481"/>
      <c r="C75" s="481"/>
      <c r="D75" s="481"/>
      <c r="E75" s="481"/>
    </row>
    <row r="76" spans="2:5" ht="15" customHeight="1" x14ac:dyDescent="0.2">
      <c r="B76" s="481"/>
      <c r="C76" s="481"/>
      <c r="D76" s="481"/>
      <c r="E76" s="481"/>
    </row>
    <row r="77" spans="2:5" ht="15" customHeight="1" x14ac:dyDescent="0.2">
      <c r="B77" s="481"/>
      <c r="C77" s="481"/>
      <c r="D77" s="481"/>
      <c r="E77" s="481"/>
    </row>
    <row r="78" spans="2:5" ht="15" customHeight="1" x14ac:dyDescent="0.2">
      <c r="B78" s="481"/>
      <c r="C78" s="481"/>
      <c r="D78" s="481"/>
      <c r="E78" s="481"/>
    </row>
    <row r="79" spans="2:5" ht="15" customHeight="1" x14ac:dyDescent="0.2">
      <c r="B79" s="481"/>
      <c r="C79" s="481"/>
      <c r="D79" s="481"/>
      <c r="E79" s="481"/>
    </row>
    <row r="80" spans="2:5" ht="15" customHeight="1" x14ac:dyDescent="0.2">
      <c r="B80" s="481"/>
      <c r="C80" s="481"/>
      <c r="D80" s="481"/>
      <c r="E80" s="481"/>
    </row>
    <row r="81" spans="2:5" ht="15" customHeight="1" x14ac:dyDescent="0.2">
      <c r="B81" s="481"/>
      <c r="C81" s="481"/>
      <c r="D81" s="481"/>
      <c r="E81" s="481"/>
    </row>
    <row r="82" spans="2:5" ht="15" customHeight="1" x14ac:dyDescent="0.2">
      <c r="B82" s="481"/>
      <c r="C82" s="481"/>
      <c r="D82" s="481"/>
      <c r="E82" s="481"/>
    </row>
    <row r="83" spans="2:5" ht="15" customHeight="1" x14ac:dyDescent="0.2">
      <c r="B83" s="481"/>
      <c r="C83" s="481"/>
      <c r="D83" s="481"/>
      <c r="E83" s="481"/>
    </row>
    <row r="84" spans="2:5" ht="15" customHeight="1" x14ac:dyDescent="0.2">
      <c r="B84" s="481"/>
      <c r="C84" s="481"/>
      <c r="D84" s="481"/>
      <c r="E84" s="481"/>
    </row>
    <row r="85" spans="2:5" ht="15" customHeight="1" x14ac:dyDescent="0.2">
      <c r="B85" s="481"/>
      <c r="C85" s="481"/>
      <c r="D85" s="481"/>
      <c r="E85" s="481"/>
    </row>
    <row r="86" spans="2:5" ht="15" customHeight="1" x14ac:dyDescent="0.2">
      <c r="B86" s="481"/>
      <c r="C86" s="481"/>
      <c r="D86" s="481"/>
      <c r="E86" s="481"/>
    </row>
    <row r="87" spans="2:5" ht="15" customHeight="1" x14ac:dyDescent="0.2">
      <c r="B87" s="481"/>
      <c r="C87" s="481"/>
      <c r="D87" s="481"/>
      <c r="E87" s="481"/>
    </row>
    <row r="88" spans="2:5" ht="15" customHeight="1" x14ac:dyDescent="0.2">
      <c r="B88" s="481"/>
      <c r="C88" s="481"/>
      <c r="D88" s="481"/>
      <c r="E88" s="481"/>
    </row>
    <row r="89" spans="2:5" ht="15" customHeight="1" x14ac:dyDescent="0.2">
      <c r="B89" s="481"/>
      <c r="C89" s="481"/>
      <c r="D89" s="481"/>
      <c r="E89" s="481"/>
    </row>
    <row r="90" spans="2:5" ht="15" customHeight="1" x14ac:dyDescent="0.2">
      <c r="B90" s="481"/>
      <c r="C90" s="481"/>
      <c r="D90" s="481"/>
      <c r="E90" s="481"/>
    </row>
    <row r="91" spans="2:5" ht="15" customHeight="1" x14ac:dyDescent="0.2">
      <c r="B91" s="481"/>
      <c r="C91" s="481"/>
      <c r="D91" s="481"/>
      <c r="E91" s="481"/>
    </row>
    <row r="92" spans="2:5" ht="15" customHeight="1" x14ac:dyDescent="0.2">
      <c r="B92" s="481"/>
      <c r="C92" s="481"/>
      <c r="D92" s="481"/>
      <c r="E92" s="481"/>
    </row>
    <row r="93" spans="2:5" ht="15" customHeight="1" x14ac:dyDescent="0.2">
      <c r="B93" s="481"/>
      <c r="C93" s="481"/>
      <c r="D93" s="481"/>
      <c r="E93" s="481"/>
    </row>
    <row r="94" spans="2:5" ht="15" customHeight="1" x14ac:dyDescent="0.2">
      <c r="B94" s="481"/>
      <c r="C94" s="481"/>
      <c r="D94" s="481"/>
      <c r="E94" s="481"/>
    </row>
    <row r="95" spans="2:5" ht="15" customHeight="1" x14ac:dyDescent="0.2">
      <c r="B95" s="481"/>
      <c r="C95" s="481"/>
      <c r="D95" s="481"/>
      <c r="E95" s="481"/>
    </row>
    <row r="96" spans="2:5" ht="15" customHeight="1" x14ac:dyDescent="0.2">
      <c r="B96" s="481"/>
      <c r="C96" s="481"/>
      <c r="D96" s="481"/>
      <c r="E96" s="481"/>
    </row>
    <row r="97" spans="2:5" ht="15" customHeight="1" x14ac:dyDescent="0.2">
      <c r="B97" s="481"/>
      <c r="C97" s="481"/>
      <c r="D97" s="481"/>
      <c r="E97" s="481"/>
    </row>
    <row r="98" spans="2:5" ht="15" customHeight="1" x14ac:dyDescent="0.2">
      <c r="B98" s="481"/>
      <c r="C98" s="481"/>
      <c r="D98" s="481"/>
      <c r="E98" s="481"/>
    </row>
    <row r="99" spans="2:5" ht="15" customHeight="1" x14ac:dyDescent="0.2">
      <c r="B99" s="481"/>
      <c r="C99" s="481"/>
      <c r="D99" s="481"/>
      <c r="E99" s="481"/>
    </row>
    <row r="100" spans="2:5" ht="15" customHeight="1" x14ac:dyDescent="0.2">
      <c r="B100" s="481"/>
      <c r="C100" s="481"/>
      <c r="D100" s="481"/>
      <c r="E100" s="481"/>
    </row>
    <row r="101" spans="2:5" ht="15" customHeight="1" x14ac:dyDescent="0.2">
      <c r="B101" s="481"/>
      <c r="C101" s="481"/>
      <c r="D101" s="481"/>
      <c r="E101" s="481"/>
    </row>
    <row r="102" spans="2:5" ht="15" customHeight="1" x14ac:dyDescent="0.2">
      <c r="B102" s="481"/>
      <c r="C102" s="481"/>
      <c r="D102" s="481"/>
      <c r="E102" s="481"/>
    </row>
    <row r="103" spans="2:5" ht="15" customHeight="1" x14ac:dyDescent="0.2">
      <c r="B103" s="481"/>
      <c r="C103" s="481"/>
      <c r="D103" s="481"/>
      <c r="E103" s="481"/>
    </row>
    <row r="104" spans="2:5" ht="15" customHeight="1" x14ac:dyDescent="0.2">
      <c r="B104" s="481"/>
      <c r="C104" s="481"/>
      <c r="D104" s="481"/>
      <c r="E104" s="481"/>
    </row>
    <row r="105" spans="2:5" ht="15" customHeight="1" x14ac:dyDescent="0.2">
      <c r="B105" s="481"/>
      <c r="C105" s="481"/>
      <c r="D105" s="481"/>
      <c r="E105" s="481"/>
    </row>
    <row r="106" spans="2:5" ht="15" customHeight="1" x14ac:dyDescent="0.2">
      <c r="B106" s="481"/>
      <c r="C106" s="481"/>
      <c r="D106" s="481"/>
      <c r="E106" s="481"/>
    </row>
    <row r="107" spans="2:5" ht="15" customHeight="1" x14ac:dyDescent="0.2">
      <c r="B107" s="481"/>
      <c r="C107" s="481"/>
      <c r="D107" s="481"/>
      <c r="E107" s="481"/>
    </row>
    <row r="108" spans="2:5" ht="15" customHeight="1" x14ac:dyDescent="0.2">
      <c r="B108" s="481"/>
      <c r="C108" s="481"/>
      <c r="D108" s="481"/>
      <c r="E108" s="481"/>
    </row>
    <row r="109" spans="2:5" ht="15" customHeight="1" x14ac:dyDescent="0.2">
      <c r="B109" s="481"/>
      <c r="C109" s="481"/>
      <c r="D109" s="481"/>
      <c r="E109" s="481"/>
    </row>
    <row r="110" spans="2:5" ht="15" customHeight="1" x14ac:dyDescent="0.2">
      <c r="B110" s="481"/>
      <c r="C110" s="481"/>
      <c r="D110" s="481"/>
      <c r="E110" s="481"/>
    </row>
    <row r="111" spans="2:5" ht="15" customHeight="1" x14ac:dyDescent="0.2">
      <c r="B111" s="481"/>
      <c r="C111" s="481"/>
      <c r="D111" s="481"/>
      <c r="E111" s="481"/>
    </row>
    <row r="112" spans="2:5" ht="15" customHeight="1" x14ac:dyDescent="0.2">
      <c r="B112" s="481"/>
      <c r="C112" s="481"/>
      <c r="D112" s="481"/>
      <c r="E112" s="481"/>
    </row>
    <row r="113" spans="2:5" ht="15" customHeight="1" x14ac:dyDescent="0.2">
      <c r="B113" s="481"/>
      <c r="C113" s="481"/>
      <c r="D113" s="481"/>
      <c r="E113" s="481"/>
    </row>
    <row r="114" spans="2:5" ht="15" customHeight="1" x14ac:dyDescent="0.2">
      <c r="B114" s="481"/>
      <c r="C114" s="481"/>
      <c r="D114" s="481"/>
      <c r="E114" s="481"/>
    </row>
    <row r="115" spans="2:5" ht="15" customHeight="1" x14ac:dyDescent="0.2">
      <c r="B115" s="481"/>
      <c r="C115" s="481"/>
      <c r="D115" s="481"/>
      <c r="E115" s="481"/>
    </row>
    <row r="116" spans="2:5" ht="15" customHeight="1" x14ac:dyDescent="0.2">
      <c r="B116" s="481"/>
      <c r="C116" s="481"/>
      <c r="D116" s="481"/>
      <c r="E116" s="481"/>
    </row>
    <row r="117" spans="2:5" ht="15" customHeight="1" x14ac:dyDescent="0.2">
      <c r="B117" s="481"/>
      <c r="C117" s="481"/>
      <c r="D117" s="481"/>
      <c r="E117" s="481"/>
    </row>
    <row r="118" spans="2:5" ht="15" customHeight="1" x14ac:dyDescent="0.2">
      <c r="B118" s="481"/>
      <c r="C118" s="481"/>
      <c r="D118" s="481"/>
      <c r="E118" s="481"/>
    </row>
    <row r="119" spans="2:5" ht="15" customHeight="1" x14ac:dyDescent="0.2">
      <c r="B119" s="481"/>
      <c r="C119" s="481"/>
      <c r="D119" s="481"/>
      <c r="E119" s="481"/>
    </row>
    <row r="120" spans="2:5" ht="15" customHeight="1" x14ac:dyDescent="0.2">
      <c r="B120" s="481"/>
      <c r="C120" s="481"/>
      <c r="D120" s="481"/>
      <c r="E120" s="481"/>
    </row>
    <row r="121" spans="2:5" ht="15" customHeight="1" x14ac:dyDescent="0.2">
      <c r="B121" s="481"/>
      <c r="C121" s="481"/>
      <c r="D121" s="481"/>
      <c r="E121" s="481"/>
    </row>
    <row r="122" spans="2:5" ht="15" customHeight="1" x14ac:dyDescent="0.2">
      <c r="B122" s="481"/>
      <c r="C122" s="481"/>
      <c r="D122" s="481"/>
      <c r="E122" s="481"/>
    </row>
    <row r="123" spans="2:5" ht="15" customHeight="1" x14ac:dyDescent="0.2">
      <c r="B123" s="481"/>
      <c r="C123" s="481"/>
      <c r="D123" s="481"/>
      <c r="E123" s="481"/>
    </row>
    <row r="124" spans="2:5" ht="15" customHeight="1" x14ac:dyDescent="0.2">
      <c r="B124" s="481"/>
      <c r="C124" s="481"/>
      <c r="D124" s="481"/>
      <c r="E124" s="481"/>
    </row>
    <row r="125" spans="2:5" ht="15" customHeight="1" x14ac:dyDescent="0.2">
      <c r="B125" s="481"/>
      <c r="C125" s="481"/>
      <c r="D125" s="481"/>
      <c r="E125" s="481"/>
    </row>
    <row r="126" spans="2:5" ht="15" customHeight="1" x14ac:dyDescent="0.2">
      <c r="B126" s="481"/>
      <c r="C126" s="481"/>
      <c r="D126" s="481"/>
      <c r="E126" s="481"/>
    </row>
    <row r="127" spans="2:5" ht="15" customHeight="1" x14ac:dyDescent="0.2">
      <c r="B127" s="481"/>
      <c r="C127" s="481"/>
      <c r="D127" s="481"/>
      <c r="E127" s="481"/>
    </row>
    <row r="128" spans="2:5" ht="15" customHeight="1" x14ac:dyDescent="0.2">
      <c r="B128" s="481"/>
      <c r="C128" s="481"/>
      <c r="D128" s="481"/>
      <c r="E128" s="481"/>
    </row>
    <row r="129" spans="2:5" ht="15" customHeight="1" x14ac:dyDescent="0.2">
      <c r="B129" s="481"/>
      <c r="C129" s="481"/>
      <c r="D129" s="481"/>
      <c r="E129" s="481"/>
    </row>
    <row r="130" spans="2:5" ht="15" customHeight="1" x14ac:dyDescent="0.2">
      <c r="B130" s="481"/>
      <c r="C130" s="481"/>
      <c r="D130" s="481"/>
      <c r="E130" s="481"/>
    </row>
    <row r="131" spans="2:5" ht="15" customHeight="1" x14ac:dyDescent="0.2">
      <c r="B131" s="481"/>
      <c r="C131" s="481"/>
      <c r="D131" s="481"/>
      <c r="E131" s="481"/>
    </row>
    <row r="132" spans="2:5" ht="15" customHeight="1" x14ac:dyDescent="0.2">
      <c r="B132" s="481"/>
      <c r="C132" s="481"/>
      <c r="D132" s="481"/>
      <c r="E132" s="481"/>
    </row>
    <row r="133" spans="2:5" ht="15" customHeight="1" x14ac:dyDescent="0.2">
      <c r="B133" s="481"/>
      <c r="C133" s="481"/>
      <c r="D133" s="481"/>
      <c r="E133" s="481"/>
    </row>
    <row r="134" spans="2:5" ht="15" customHeight="1" x14ac:dyDescent="0.2">
      <c r="B134" s="481"/>
      <c r="C134" s="481"/>
      <c r="D134" s="481"/>
      <c r="E134" s="481"/>
    </row>
    <row r="135" spans="2:5" ht="15" customHeight="1" x14ac:dyDescent="0.2">
      <c r="B135" s="481"/>
      <c r="C135" s="481"/>
      <c r="D135" s="481"/>
      <c r="E135" s="481"/>
    </row>
    <row r="136" spans="2:5" ht="15" customHeight="1" x14ac:dyDescent="0.2">
      <c r="B136" s="481"/>
      <c r="C136" s="481"/>
      <c r="D136" s="481"/>
      <c r="E136" s="481"/>
    </row>
    <row r="137" spans="2:5" ht="15" customHeight="1" x14ac:dyDescent="0.2">
      <c r="B137" s="481"/>
      <c r="C137" s="481"/>
      <c r="D137" s="481"/>
      <c r="E137" s="481"/>
    </row>
    <row r="138" spans="2:5" ht="15" customHeight="1" x14ac:dyDescent="0.2">
      <c r="B138" s="481"/>
      <c r="C138" s="481"/>
      <c r="D138" s="481"/>
      <c r="E138" s="481"/>
    </row>
    <row r="139" spans="2:5" ht="15" customHeight="1" x14ac:dyDescent="0.2">
      <c r="B139" s="481"/>
      <c r="C139" s="481"/>
      <c r="D139" s="481"/>
      <c r="E139" s="481"/>
    </row>
    <row r="140" spans="2:5" ht="15" customHeight="1" x14ac:dyDescent="0.2">
      <c r="B140" s="481"/>
      <c r="C140" s="481"/>
      <c r="D140" s="481"/>
      <c r="E140" s="481"/>
    </row>
    <row r="141" spans="2:5" ht="15" customHeight="1" x14ac:dyDescent="0.2">
      <c r="B141" s="481"/>
      <c r="C141" s="481"/>
      <c r="D141" s="481"/>
      <c r="E141" s="481"/>
    </row>
    <row r="142" spans="2:5" ht="15" customHeight="1" x14ac:dyDescent="0.2">
      <c r="B142" s="481"/>
      <c r="C142" s="481"/>
      <c r="D142" s="481"/>
      <c r="E142" s="481"/>
    </row>
    <row r="143" spans="2:5" ht="15" customHeight="1" x14ac:dyDescent="0.2">
      <c r="B143" s="481"/>
      <c r="C143" s="481"/>
      <c r="D143" s="481"/>
      <c r="E143" s="481"/>
    </row>
    <row r="144" spans="2:5" ht="15" customHeight="1" x14ac:dyDescent="0.2">
      <c r="B144" s="481"/>
      <c r="C144" s="481"/>
      <c r="D144" s="481"/>
      <c r="E144" s="481"/>
    </row>
    <row r="145" spans="2:5" ht="15" customHeight="1" x14ac:dyDescent="0.2">
      <c r="B145" s="481"/>
      <c r="C145" s="481"/>
      <c r="D145" s="481"/>
      <c r="E145" s="481"/>
    </row>
    <row r="146" spans="2:5" ht="15" customHeight="1" x14ac:dyDescent="0.2">
      <c r="B146" s="481"/>
      <c r="C146" s="481"/>
      <c r="D146" s="481"/>
      <c r="E146" s="481"/>
    </row>
  </sheetData>
  <mergeCells count="1">
    <mergeCell ref="A2:F2"/>
  </mergeCells>
  <printOptions horizontalCentered="1" verticalCentered="1"/>
  <pageMargins left="0" right="0" top="0" bottom="0" header="0" footer="0"/>
  <pageSetup paperSize="9" scale="9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6"/>
  <sheetViews>
    <sheetView showGridLines="0" zoomScaleNormal="100" workbookViewId="0">
      <pane xSplit="1" ySplit="4" topLeftCell="B118" activePane="bottomRight" state="frozen"/>
      <selection pane="topRight" activeCell="B1" sqref="B1"/>
      <selection pane="bottomLeft" activeCell="A5" sqref="A5"/>
      <selection pane="bottomRight" activeCell="L129" sqref="L129"/>
    </sheetView>
  </sheetViews>
  <sheetFormatPr defaultRowHeight="15" x14ac:dyDescent="0.25"/>
  <cols>
    <col min="2" max="8" width="12.42578125" customWidth="1"/>
  </cols>
  <sheetData>
    <row r="1" spans="1:8" x14ac:dyDescent="0.25">
      <c r="A1" s="3469" t="s">
        <v>382</v>
      </c>
      <c r="B1" s="3469"/>
      <c r="C1" s="3469"/>
      <c r="D1" s="3469"/>
      <c r="E1" s="3469"/>
      <c r="F1" s="3469"/>
      <c r="G1" s="3469"/>
      <c r="H1" s="3469"/>
    </row>
    <row r="2" spans="1:8" ht="14.25" customHeight="1" thickBot="1" x14ac:dyDescent="0.3">
      <c r="A2" s="483"/>
      <c r="B2" s="484"/>
      <c r="C2" s="484"/>
      <c r="D2" s="484"/>
      <c r="E2" s="484"/>
      <c r="F2" s="485"/>
      <c r="G2" s="485"/>
      <c r="H2" s="486" t="s">
        <v>17</v>
      </c>
    </row>
    <row r="3" spans="1:8" ht="16.5" thickTop="1" thickBot="1" x14ac:dyDescent="0.3">
      <c r="A3" s="487"/>
      <c r="B3" s="3470" t="s">
        <v>383</v>
      </c>
      <c r="C3" s="3471"/>
      <c r="D3" s="3471"/>
      <c r="E3" s="3472"/>
      <c r="F3" s="3470" t="s">
        <v>384</v>
      </c>
      <c r="G3" s="3471"/>
      <c r="H3" s="3472"/>
    </row>
    <row r="4" spans="1:8" ht="33.75" customHeight="1" thickTop="1" thickBot="1" x14ac:dyDescent="0.3">
      <c r="A4" s="487" t="s">
        <v>330</v>
      </c>
      <c r="B4" s="488" t="s">
        <v>385</v>
      </c>
      <c r="C4" s="489" t="s">
        <v>386</v>
      </c>
      <c r="D4" s="488" t="s">
        <v>387</v>
      </c>
      <c r="E4" s="490" t="s">
        <v>388</v>
      </c>
      <c r="F4" s="491" t="s">
        <v>384</v>
      </c>
      <c r="G4" s="492" t="s">
        <v>389</v>
      </c>
      <c r="H4" s="493" t="s">
        <v>390</v>
      </c>
    </row>
    <row r="5" spans="1:8" ht="18" hidden="1" customHeight="1" thickTop="1" x14ac:dyDescent="0.25">
      <c r="A5" s="494">
        <v>39264</v>
      </c>
      <c r="B5" s="495">
        <v>10.5</v>
      </c>
      <c r="C5" s="496">
        <v>7.6</v>
      </c>
      <c r="D5" s="495">
        <v>6.4</v>
      </c>
      <c r="E5" s="497">
        <v>7.5</v>
      </c>
      <c r="F5" s="498">
        <v>7.1</v>
      </c>
      <c r="G5" s="499">
        <v>5.0447389893233385</v>
      </c>
      <c r="H5" s="497">
        <v>5.3791497041713932</v>
      </c>
    </row>
    <row r="6" spans="1:8" ht="15.75" hidden="1" thickTop="1" x14ac:dyDescent="0.25">
      <c r="A6" s="494">
        <v>39295</v>
      </c>
      <c r="B6" s="495">
        <v>10.1</v>
      </c>
      <c r="C6" s="496">
        <v>7</v>
      </c>
      <c r="D6" s="495">
        <v>6.2</v>
      </c>
      <c r="E6" s="497">
        <v>7.4</v>
      </c>
      <c r="F6" s="498">
        <v>6.8</v>
      </c>
      <c r="G6" s="499">
        <v>3.660396223215745</v>
      </c>
      <c r="H6" s="497">
        <v>4.6578413383237649</v>
      </c>
    </row>
    <row r="7" spans="1:8" ht="15.75" hidden="1" thickTop="1" x14ac:dyDescent="0.25">
      <c r="A7" s="494">
        <v>39326</v>
      </c>
      <c r="B7" s="495">
        <v>9.6999999999999993</v>
      </c>
      <c r="C7" s="496">
        <v>6.4</v>
      </c>
      <c r="D7" s="495">
        <v>6.2</v>
      </c>
      <c r="E7" s="497">
        <v>7.2</v>
      </c>
      <c r="F7" s="498">
        <v>7.3</v>
      </c>
      <c r="G7" s="499">
        <v>4.7259123460996921</v>
      </c>
      <c r="H7" s="497">
        <v>5.0512072292763222</v>
      </c>
    </row>
    <row r="8" spans="1:8" ht="15.75" hidden="1" thickTop="1" x14ac:dyDescent="0.25">
      <c r="A8" s="494">
        <v>39356</v>
      </c>
      <c r="B8" s="495">
        <v>9.4</v>
      </c>
      <c r="C8" s="496">
        <v>5.9</v>
      </c>
      <c r="D8" s="495">
        <v>6.1</v>
      </c>
      <c r="E8" s="497">
        <v>7.1</v>
      </c>
      <c r="F8" s="498">
        <v>8.4</v>
      </c>
      <c r="G8" s="499">
        <v>5.0358509954642861</v>
      </c>
      <c r="H8" s="497">
        <v>5.5418515387933631</v>
      </c>
    </row>
    <row r="9" spans="1:8" ht="15.75" hidden="1" thickTop="1" x14ac:dyDescent="0.25">
      <c r="A9" s="494">
        <v>39387</v>
      </c>
      <c r="B9" s="495">
        <v>9.1</v>
      </c>
      <c r="C9" s="496">
        <v>5.4</v>
      </c>
      <c r="D9" s="495">
        <v>6</v>
      </c>
      <c r="E9" s="497">
        <v>7</v>
      </c>
      <c r="F9" s="498">
        <v>8.4</v>
      </c>
      <c r="G9" s="499">
        <v>5.1075033046994012</v>
      </c>
      <c r="H9" s="497">
        <v>5.6431344967298624</v>
      </c>
    </row>
    <row r="10" spans="1:8" ht="18" hidden="1" customHeight="1" x14ac:dyDescent="0.25">
      <c r="A10" s="494">
        <v>39417</v>
      </c>
      <c r="B10" s="495">
        <v>8.8000000000000007</v>
      </c>
      <c r="C10" s="495">
        <v>5</v>
      </c>
      <c r="D10" s="496">
        <v>5.7</v>
      </c>
      <c r="E10" s="497">
        <v>7</v>
      </c>
      <c r="F10" s="498">
        <v>8.6</v>
      </c>
      <c r="G10" s="499">
        <v>5.0604430819486623</v>
      </c>
      <c r="H10" s="497">
        <v>5.591690193063914</v>
      </c>
    </row>
    <row r="11" spans="1:8" ht="15.75" hidden="1" thickTop="1" x14ac:dyDescent="0.25">
      <c r="A11" s="494">
        <v>39448</v>
      </c>
      <c r="B11" s="495">
        <v>8.9</v>
      </c>
      <c r="C11" s="495">
        <v>5.2</v>
      </c>
      <c r="D11" s="496">
        <v>5.7</v>
      </c>
      <c r="E11" s="497">
        <v>7.4</v>
      </c>
      <c r="F11" s="498">
        <v>9.9</v>
      </c>
      <c r="G11" s="499">
        <v>8.0833099952848819</v>
      </c>
      <c r="H11" s="497">
        <v>5.8939130096091974</v>
      </c>
    </row>
    <row r="12" spans="1:8" ht="15.75" hidden="1" thickTop="1" x14ac:dyDescent="0.25">
      <c r="A12" s="494">
        <v>39479</v>
      </c>
      <c r="B12" s="495">
        <v>9</v>
      </c>
      <c r="C12" s="495">
        <v>5.5</v>
      </c>
      <c r="D12" s="496">
        <v>5.7</v>
      </c>
      <c r="E12" s="497">
        <v>7.5</v>
      </c>
      <c r="F12" s="498">
        <v>10.1</v>
      </c>
      <c r="G12" s="499">
        <v>8.1201457581817635</v>
      </c>
      <c r="H12" s="497">
        <v>5.8769776464297818</v>
      </c>
    </row>
    <row r="13" spans="1:8" ht="15.75" hidden="1" thickTop="1" x14ac:dyDescent="0.25">
      <c r="A13" s="494">
        <v>39508</v>
      </c>
      <c r="B13" s="495">
        <v>9</v>
      </c>
      <c r="C13" s="495">
        <v>5.8</v>
      </c>
      <c r="D13" s="496">
        <v>5.7</v>
      </c>
      <c r="E13" s="497">
        <v>7.3</v>
      </c>
      <c r="F13" s="498">
        <v>9.3000000000000007</v>
      </c>
      <c r="G13" s="499">
        <v>8.040251592514668</v>
      </c>
      <c r="H13" s="497">
        <v>5.7638673007165631</v>
      </c>
    </row>
    <row r="14" spans="1:8" ht="15.75" hidden="1" thickTop="1" x14ac:dyDescent="0.25">
      <c r="A14" s="494">
        <v>39539</v>
      </c>
      <c r="B14" s="495">
        <v>8.9</v>
      </c>
      <c r="C14" s="495">
        <v>5.9</v>
      </c>
      <c r="D14" s="496">
        <v>5.6</v>
      </c>
      <c r="E14" s="497">
        <v>7</v>
      </c>
      <c r="F14" s="498">
        <v>9.3000000000000007</v>
      </c>
      <c r="G14" s="499">
        <v>8.9361330582487177</v>
      </c>
      <c r="H14" s="497">
        <v>5.4932220195048842</v>
      </c>
    </row>
    <row r="15" spans="1:8" ht="15.75" hidden="1" thickTop="1" x14ac:dyDescent="0.25">
      <c r="A15" s="494">
        <v>39569</v>
      </c>
      <c r="B15" s="495">
        <v>8.8000000000000007</v>
      </c>
      <c r="C15" s="495">
        <v>6.2</v>
      </c>
      <c r="D15" s="496">
        <v>5.6</v>
      </c>
      <c r="E15" s="497">
        <v>6.7</v>
      </c>
      <c r="F15" s="498">
        <v>9.8000000000000007</v>
      </c>
      <c r="G15" s="499">
        <v>9.6577736742990083</v>
      </c>
      <c r="H15" s="497">
        <v>5.794506306308933</v>
      </c>
    </row>
    <row r="16" spans="1:8" ht="18" hidden="1" customHeight="1" x14ac:dyDescent="0.25">
      <c r="A16" s="494">
        <v>39600</v>
      </c>
      <c r="B16" s="495">
        <v>8.8000000000000007</v>
      </c>
      <c r="C16" s="495">
        <v>6.6</v>
      </c>
      <c r="D16" s="496">
        <v>5.5</v>
      </c>
      <c r="E16" s="497">
        <v>6.5</v>
      </c>
      <c r="F16" s="498">
        <v>9.6999999999999993</v>
      </c>
      <c r="G16" s="499">
        <v>9.5081961476281673</v>
      </c>
      <c r="H16" s="497">
        <v>5.6213344566487633</v>
      </c>
    </row>
    <row r="17" spans="1:8" ht="15.75" hidden="1" thickTop="1" x14ac:dyDescent="0.25">
      <c r="A17" s="494">
        <v>39630</v>
      </c>
      <c r="B17" s="495">
        <v>9.1</v>
      </c>
      <c r="C17" s="495">
        <v>7.2</v>
      </c>
      <c r="D17" s="496">
        <v>5.7</v>
      </c>
      <c r="E17" s="497">
        <v>6.2</v>
      </c>
      <c r="F17" s="495">
        <v>11.5</v>
      </c>
      <c r="G17" s="499">
        <v>9.7841687888659443</v>
      </c>
      <c r="H17" s="497">
        <v>6.5123230240075047</v>
      </c>
    </row>
    <row r="18" spans="1:8" ht="15.75" hidden="1" thickTop="1" x14ac:dyDescent="0.25">
      <c r="A18" s="494">
        <v>39661</v>
      </c>
      <c r="B18" s="495">
        <v>9.5</v>
      </c>
      <c r="C18" s="495">
        <v>7.8</v>
      </c>
      <c r="D18" s="496">
        <v>5.9</v>
      </c>
      <c r="E18" s="497">
        <v>5.9</v>
      </c>
      <c r="F18" s="495">
        <v>11.7</v>
      </c>
      <c r="G18" s="499">
        <v>10.993643685765676</v>
      </c>
      <c r="H18" s="497">
        <v>6.8536562588299876</v>
      </c>
    </row>
    <row r="19" spans="1:8" ht="15.75" hidden="1" thickTop="1" x14ac:dyDescent="0.25">
      <c r="A19" s="494">
        <v>39692</v>
      </c>
      <c r="B19" s="495">
        <v>9.8000000000000007</v>
      </c>
      <c r="C19" s="495">
        <v>8.3000000000000007</v>
      </c>
      <c r="D19" s="496">
        <v>6</v>
      </c>
      <c r="E19" s="497">
        <v>5.5</v>
      </c>
      <c r="F19" s="495">
        <v>10.8</v>
      </c>
      <c r="G19" s="499">
        <v>9.8195982173374219</v>
      </c>
      <c r="H19" s="497">
        <v>6.4433775822698935</v>
      </c>
    </row>
    <row r="20" spans="1:8" ht="15.75" hidden="1" thickTop="1" x14ac:dyDescent="0.25">
      <c r="A20" s="494">
        <v>39722</v>
      </c>
      <c r="B20" s="495">
        <v>9.9</v>
      </c>
      <c r="C20" s="495">
        <v>8.5</v>
      </c>
      <c r="D20" s="496">
        <v>6.1</v>
      </c>
      <c r="E20" s="497">
        <v>5.0999999999999996</v>
      </c>
      <c r="F20" s="495">
        <v>9.6999999999999993</v>
      </c>
      <c r="G20" s="499">
        <v>8.9465899755739819</v>
      </c>
      <c r="H20" s="497">
        <v>6.4005280366357997</v>
      </c>
    </row>
    <row r="21" spans="1:8" ht="15.75" hidden="1" thickTop="1" x14ac:dyDescent="0.25">
      <c r="A21" s="494">
        <v>39753</v>
      </c>
      <c r="B21" s="495">
        <v>9.9</v>
      </c>
      <c r="C21" s="495">
        <v>8.6999999999999993</v>
      </c>
      <c r="D21" s="496">
        <v>6.1</v>
      </c>
      <c r="E21" s="497">
        <v>4.5999999999999996</v>
      </c>
      <c r="F21" s="495">
        <v>8.2713754646840165</v>
      </c>
      <c r="G21" s="499">
        <v>6.8990683520289142</v>
      </c>
      <c r="H21" s="497">
        <v>6.3701621367625583</v>
      </c>
    </row>
    <row r="22" spans="1:8" ht="18" hidden="1" customHeight="1" x14ac:dyDescent="0.25">
      <c r="A22" s="494">
        <v>39783</v>
      </c>
      <c r="B22" s="495">
        <v>9.6999999999999993</v>
      </c>
      <c r="C22" s="495">
        <v>8.6999999999999993</v>
      </c>
      <c r="D22" s="496">
        <v>6.1</v>
      </c>
      <c r="E22" s="497">
        <v>3.5</v>
      </c>
      <c r="F22" s="495">
        <v>6.7467652495379005</v>
      </c>
      <c r="G22" s="499">
        <v>5.9330079144542136</v>
      </c>
      <c r="H22" s="497">
        <v>6.1671895591780546</v>
      </c>
    </row>
    <row r="23" spans="1:8" ht="15.75" hidden="1" thickTop="1" x14ac:dyDescent="0.25">
      <c r="A23" s="494">
        <v>39814</v>
      </c>
      <c r="B23" s="495">
        <v>9.3000000000000007</v>
      </c>
      <c r="C23" s="495">
        <v>8.4</v>
      </c>
      <c r="D23" s="496">
        <v>6</v>
      </c>
      <c r="E23" s="497">
        <v>2.2999999999999998</v>
      </c>
      <c r="F23" s="495">
        <v>5.2007299270073082</v>
      </c>
      <c r="G23" s="499">
        <v>3.9884438505438213</v>
      </c>
      <c r="H23" s="497">
        <v>5.0258446525900391</v>
      </c>
    </row>
    <row r="24" spans="1:8" ht="15.75" hidden="1" thickTop="1" x14ac:dyDescent="0.25">
      <c r="A24" s="494">
        <v>39845</v>
      </c>
      <c r="B24" s="495">
        <v>8.8000000000000007</v>
      </c>
      <c r="C24" s="495">
        <v>8</v>
      </c>
      <c r="D24" s="496">
        <v>5.9</v>
      </c>
      <c r="E24" s="497">
        <v>2.4</v>
      </c>
      <c r="F24" s="495">
        <v>4.6070460704606964</v>
      </c>
      <c r="G24" s="499">
        <v>4.2105221514626034</v>
      </c>
      <c r="H24" s="497">
        <v>4.7818791575772623</v>
      </c>
    </row>
    <row r="25" spans="1:8" ht="15.75" hidden="1" thickTop="1" x14ac:dyDescent="0.25">
      <c r="A25" s="494">
        <v>39873</v>
      </c>
      <c r="B25" s="495">
        <v>8.5</v>
      </c>
      <c r="C25" s="495">
        <v>7.6</v>
      </c>
      <c r="D25" s="496">
        <v>5.8</v>
      </c>
      <c r="E25" s="497">
        <v>2.5</v>
      </c>
      <c r="F25" s="495">
        <v>4.8</v>
      </c>
      <c r="G25" s="499">
        <v>4.0999999999999996</v>
      </c>
      <c r="H25" s="497">
        <v>4.8</v>
      </c>
    </row>
    <row r="26" spans="1:8" ht="15.75" hidden="1" thickTop="1" x14ac:dyDescent="0.25">
      <c r="A26" s="494">
        <v>39904</v>
      </c>
      <c r="B26" s="495">
        <v>8</v>
      </c>
      <c r="C26" s="495">
        <v>7.1</v>
      </c>
      <c r="D26" s="496">
        <v>5.7</v>
      </c>
      <c r="E26" s="497">
        <v>2.6</v>
      </c>
      <c r="F26" s="495">
        <v>3.8</v>
      </c>
      <c r="G26" s="499">
        <v>3.7</v>
      </c>
      <c r="H26" s="497">
        <v>4.7</v>
      </c>
    </row>
    <row r="27" spans="1:8" ht="15.75" hidden="1" thickTop="1" x14ac:dyDescent="0.25">
      <c r="A27" s="494">
        <v>39934</v>
      </c>
      <c r="B27" s="495">
        <v>7.4</v>
      </c>
      <c r="C27" s="495">
        <v>6.5</v>
      </c>
      <c r="D27" s="496">
        <v>5.6</v>
      </c>
      <c r="E27" s="497">
        <v>2.7</v>
      </c>
      <c r="F27" s="495">
        <v>2.8</v>
      </c>
      <c r="G27" s="499">
        <v>2.7</v>
      </c>
      <c r="H27" s="497">
        <v>4.0999999999999996</v>
      </c>
    </row>
    <row r="28" spans="1:8" ht="18" hidden="1" customHeight="1" x14ac:dyDescent="0.25">
      <c r="A28" s="494">
        <v>39965</v>
      </c>
      <c r="B28" s="495">
        <v>6.9</v>
      </c>
      <c r="C28" s="495">
        <v>6.1</v>
      </c>
      <c r="D28" s="496">
        <v>5.5</v>
      </c>
      <c r="E28" s="497">
        <v>2.8</v>
      </c>
      <c r="F28" s="495">
        <v>3.3</v>
      </c>
      <c r="G28" s="499">
        <v>3.6</v>
      </c>
      <c r="H28" s="497">
        <v>4.5</v>
      </c>
    </row>
    <row r="29" spans="1:8" ht="15.75" hidden="1" thickTop="1" x14ac:dyDescent="0.25">
      <c r="A29" s="494">
        <v>39995</v>
      </c>
      <c r="B29" s="495">
        <v>6.1</v>
      </c>
      <c r="C29" s="495">
        <v>5.5</v>
      </c>
      <c r="D29" s="496">
        <v>5.4</v>
      </c>
      <c r="E29" s="497">
        <v>2.8</v>
      </c>
      <c r="F29" s="495">
        <v>1.9</v>
      </c>
      <c r="G29" s="499">
        <v>1.6</v>
      </c>
      <c r="H29" s="497">
        <v>3.9</v>
      </c>
    </row>
    <row r="30" spans="1:8" ht="15.75" hidden="1" thickTop="1" x14ac:dyDescent="0.25">
      <c r="A30" s="494">
        <v>40026</v>
      </c>
      <c r="B30" s="495">
        <v>5.2</v>
      </c>
      <c r="C30" s="495">
        <v>4.5999999999999996</v>
      </c>
      <c r="D30" s="496">
        <v>5.0999999999999996</v>
      </c>
      <c r="E30" s="497">
        <v>2.7</v>
      </c>
      <c r="F30" s="495">
        <v>1</v>
      </c>
      <c r="G30" s="499">
        <v>0.7</v>
      </c>
      <c r="H30" s="497">
        <v>3.5</v>
      </c>
    </row>
    <row r="31" spans="1:8" ht="15.75" hidden="1" thickTop="1" x14ac:dyDescent="0.25">
      <c r="A31" s="494">
        <v>40057</v>
      </c>
      <c r="B31" s="495">
        <v>4.4000000000000004</v>
      </c>
      <c r="C31" s="495">
        <v>3.9</v>
      </c>
      <c r="D31" s="496">
        <v>4.8</v>
      </c>
      <c r="E31" s="497">
        <v>2.7</v>
      </c>
      <c r="F31" s="495">
        <v>0.9</v>
      </c>
      <c r="G31" s="499">
        <v>1</v>
      </c>
      <c r="H31" s="497">
        <v>3.3</v>
      </c>
    </row>
    <row r="32" spans="1:8" ht="15.75" hidden="1" thickTop="1" x14ac:dyDescent="0.25">
      <c r="A32" s="494">
        <v>40087</v>
      </c>
      <c r="B32" s="495">
        <v>3.6</v>
      </c>
      <c r="C32" s="495">
        <v>3.2</v>
      </c>
      <c r="D32" s="496">
        <v>4.5</v>
      </c>
      <c r="E32" s="497">
        <v>2.7</v>
      </c>
      <c r="F32" s="495">
        <v>0.1</v>
      </c>
      <c r="G32" s="499">
        <v>0.2</v>
      </c>
      <c r="H32" s="497">
        <v>2.7</v>
      </c>
    </row>
    <row r="33" spans="1:8" ht="15.75" hidden="1" thickTop="1" x14ac:dyDescent="0.25">
      <c r="A33" s="494">
        <v>40118</v>
      </c>
      <c r="B33" s="495">
        <v>2.9</v>
      </c>
      <c r="C33" s="495">
        <v>2.7</v>
      </c>
      <c r="D33" s="496">
        <v>4.0999999999999996</v>
      </c>
      <c r="E33" s="497">
        <v>2.7</v>
      </c>
      <c r="F33" s="495">
        <v>0.7</v>
      </c>
      <c r="G33" s="499">
        <v>1.2</v>
      </c>
      <c r="H33" s="497">
        <v>2.2999999999999998</v>
      </c>
    </row>
    <row r="34" spans="1:8" ht="18" hidden="1" customHeight="1" x14ac:dyDescent="0.25">
      <c r="A34" s="494">
        <v>40148</v>
      </c>
      <c r="B34" s="495">
        <v>2.5</v>
      </c>
      <c r="C34" s="495">
        <v>2.4</v>
      </c>
      <c r="D34" s="496">
        <v>3.8</v>
      </c>
      <c r="E34" s="497">
        <v>2.4</v>
      </c>
      <c r="F34" s="495">
        <v>1.5</v>
      </c>
      <c r="G34" s="499">
        <v>2.4</v>
      </c>
      <c r="H34" s="497">
        <v>2.2000000000000002</v>
      </c>
    </row>
    <row r="35" spans="1:8" ht="15.75" hidden="1" thickTop="1" x14ac:dyDescent="0.25">
      <c r="A35" s="494">
        <v>40179</v>
      </c>
      <c r="B35" s="495">
        <v>2.2999999999999998</v>
      </c>
      <c r="C35" s="495">
        <v>2.4</v>
      </c>
      <c r="D35" s="496">
        <v>3.6</v>
      </c>
      <c r="E35" s="497">
        <v>2.6</v>
      </c>
      <c r="F35" s="495">
        <v>2.5</v>
      </c>
      <c r="G35" s="499">
        <v>3.3</v>
      </c>
      <c r="H35" s="497">
        <v>2.6</v>
      </c>
    </row>
    <row r="36" spans="1:8" ht="15.75" hidden="1" thickTop="1" x14ac:dyDescent="0.25">
      <c r="A36" s="494">
        <v>40210</v>
      </c>
      <c r="B36" s="495">
        <v>2.1</v>
      </c>
      <c r="C36" s="495">
        <v>2.2999999999999998</v>
      </c>
      <c r="D36" s="496">
        <v>3.4</v>
      </c>
      <c r="E36" s="497">
        <v>2.5</v>
      </c>
      <c r="F36" s="495">
        <v>2.4</v>
      </c>
      <c r="G36" s="499">
        <v>3.2</v>
      </c>
      <c r="H36" s="497">
        <v>2.2999999999999998</v>
      </c>
    </row>
    <row r="37" spans="1:8" ht="15.75" hidden="1" thickTop="1" x14ac:dyDescent="0.25">
      <c r="A37" s="494">
        <v>40238</v>
      </c>
      <c r="B37" s="495">
        <v>1.9</v>
      </c>
      <c r="C37" s="495">
        <v>2.2000000000000002</v>
      </c>
      <c r="D37" s="496">
        <v>3.2</v>
      </c>
      <c r="E37" s="497">
        <v>2.2999999999999998</v>
      </c>
      <c r="F37" s="495">
        <v>2.2999999999999998</v>
      </c>
      <c r="G37" s="499">
        <v>3.3</v>
      </c>
      <c r="H37" s="497">
        <v>2.2000000000000002</v>
      </c>
    </row>
    <row r="38" spans="1:8" ht="15.75" hidden="1" thickTop="1" x14ac:dyDescent="0.25">
      <c r="A38" s="494">
        <v>40269</v>
      </c>
      <c r="B38" s="495">
        <v>1.8</v>
      </c>
      <c r="C38" s="495">
        <v>2.2000000000000002</v>
      </c>
      <c r="D38" s="496">
        <v>3</v>
      </c>
      <c r="E38" s="497">
        <v>2.2000000000000002</v>
      </c>
      <c r="F38" s="495">
        <v>2.7</v>
      </c>
      <c r="G38" s="499">
        <v>3.2</v>
      </c>
      <c r="H38" s="497">
        <v>2.1</v>
      </c>
    </row>
    <row r="39" spans="1:8" ht="15.75" hidden="1" thickTop="1" x14ac:dyDescent="0.25">
      <c r="A39" s="494">
        <v>40299</v>
      </c>
      <c r="B39" s="495">
        <v>1.8</v>
      </c>
      <c r="C39" s="495">
        <v>2.2000000000000002</v>
      </c>
      <c r="D39" s="496">
        <v>2.8</v>
      </c>
      <c r="E39" s="497">
        <v>2.2000000000000002</v>
      </c>
      <c r="F39" s="495">
        <v>2.5</v>
      </c>
      <c r="G39" s="499">
        <v>2.8</v>
      </c>
      <c r="H39" s="497">
        <v>2.2000000000000002</v>
      </c>
    </row>
    <row r="40" spans="1:8" ht="18" hidden="1" customHeight="1" x14ac:dyDescent="0.25">
      <c r="A40" s="494">
        <v>40330</v>
      </c>
      <c r="B40" s="495">
        <v>1.7</v>
      </c>
      <c r="C40" s="495">
        <v>2.2000000000000002</v>
      </c>
      <c r="D40" s="496">
        <v>2.6</v>
      </c>
      <c r="E40" s="497">
        <v>2.1</v>
      </c>
      <c r="F40" s="495">
        <v>2.4</v>
      </c>
      <c r="G40" s="499">
        <v>3</v>
      </c>
      <c r="H40" s="497">
        <v>2.4</v>
      </c>
    </row>
    <row r="41" spans="1:8" ht="15.75" hidden="1" thickTop="1" x14ac:dyDescent="0.25">
      <c r="A41" s="494">
        <v>40360</v>
      </c>
      <c r="B41" s="495">
        <v>1.8</v>
      </c>
      <c r="C41" s="495">
        <v>2.2000000000000002</v>
      </c>
      <c r="D41" s="496">
        <v>2.5</v>
      </c>
      <c r="E41" s="497">
        <v>2.1</v>
      </c>
      <c r="F41" s="495">
        <v>2</v>
      </c>
      <c r="G41" s="499">
        <v>1.7</v>
      </c>
      <c r="H41" s="497">
        <v>2.7</v>
      </c>
    </row>
    <row r="42" spans="1:8" ht="15.75" hidden="1" thickTop="1" x14ac:dyDescent="0.25">
      <c r="A42" s="494">
        <v>40391</v>
      </c>
      <c r="B42" s="495">
        <v>1.9</v>
      </c>
      <c r="C42" s="495">
        <v>2.4</v>
      </c>
      <c r="D42" s="496">
        <v>2.5</v>
      </c>
      <c r="E42" s="497">
        <v>2.1</v>
      </c>
      <c r="F42" s="495">
        <v>2.6</v>
      </c>
      <c r="G42" s="499">
        <v>3.2</v>
      </c>
      <c r="H42" s="497">
        <v>3</v>
      </c>
    </row>
    <row r="43" spans="1:8" ht="15.75" hidden="1" thickTop="1" x14ac:dyDescent="0.25">
      <c r="A43" s="494">
        <v>40422</v>
      </c>
      <c r="B43" s="495">
        <v>2</v>
      </c>
      <c r="C43" s="495">
        <v>2.4</v>
      </c>
      <c r="D43" s="496">
        <v>2.5</v>
      </c>
      <c r="E43" s="497">
        <v>2.2000000000000002</v>
      </c>
      <c r="F43" s="495">
        <v>2.5</v>
      </c>
      <c r="G43" s="499">
        <v>1.9</v>
      </c>
      <c r="H43" s="497">
        <v>3</v>
      </c>
    </row>
    <row r="44" spans="1:8" ht="15.75" hidden="1" thickTop="1" x14ac:dyDescent="0.25">
      <c r="A44" s="494">
        <v>40452</v>
      </c>
      <c r="B44" s="495">
        <v>2.2999999999999998</v>
      </c>
      <c r="C44" s="495">
        <v>2.7</v>
      </c>
      <c r="D44" s="496">
        <v>2.5</v>
      </c>
      <c r="E44" s="497">
        <v>2.4</v>
      </c>
      <c r="F44" s="495">
        <v>3.2</v>
      </c>
      <c r="G44" s="499">
        <v>3.3</v>
      </c>
      <c r="H44" s="497">
        <v>3.3</v>
      </c>
    </row>
    <row r="45" spans="1:8" ht="15.75" hidden="1" thickTop="1" x14ac:dyDescent="0.25">
      <c r="A45" s="494">
        <v>40483</v>
      </c>
      <c r="B45" s="495">
        <v>2.5</v>
      </c>
      <c r="C45" s="495">
        <v>2.9</v>
      </c>
      <c r="D45" s="496">
        <v>2.6</v>
      </c>
      <c r="E45" s="497">
        <v>2.6</v>
      </c>
      <c r="F45" s="495">
        <v>3.9</v>
      </c>
      <c r="G45" s="499">
        <v>3.7</v>
      </c>
      <c r="H45" s="497">
        <v>3.1</v>
      </c>
    </row>
    <row r="46" spans="1:8" ht="18" hidden="1" customHeight="1" x14ac:dyDescent="0.25">
      <c r="A46" s="494">
        <v>40513</v>
      </c>
      <c r="B46" s="495">
        <v>2.9</v>
      </c>
      <c r="C46" s="495">
        <v>3.2</v>
      </c>
      <c r="D46" s="496">
        <v>2.8</v>
      </c>
      <c r="E46" s="497">
        <v>2.9</v>
      </c>
      <c r="F46" s="495">
        <v>6.1</v>
      </c>
      <c r="G46" s="499">
        <v>5.0999999999999996</v>
      </c>
      <c r="H46" s="497">
        <v>4.4000000000000004</v>
      </c>
    </row>
    <row r="47" spans="1:8" ht="15.75" hidden="1" thickTop="1" x14ac:dyDescent="0.25">
      <c r="A47" s="494">
        <v>40544</v>
      </c>
      <c r="B47" s="495">
        <v>3.3</v>
      </c>
      <c r="C47" s="495">
        <v>3.4</v>
      </c>
      <c r="D47" s="496">
        <v>3</v>
      </c>
      <c r="E47" s="497">
        <v>3.1</v>
      </c>
      <c r="F47" s="495">
        <v>6.4</v>
      </c>
      <c r="G47" s="499">
        <v>6.2</v>
      </c>
      <c r="H47" s="497">
        <v>4.8</v>
      </c>
    </row>
    <row r="48" spans="1:8" ht="15.75" hidden="1" thickTop="1" x14ac:dyDescent="0.25">
      <c r="A48" s="494">
        <v>40575</v>
      </c>
      <c r="B48" s="495">
        <v>3.6</v>
      </c>
      <c r="C48" s="495">
        <v>3.7</v>
      </c>
      <c r="D48" s="496">
        <v>3.2</v>
      </c>
      <c r="E48" s="497">
        <v>3.5</v>
      </c>
      <c r="F48" s="495">
        <v>6.8</v>
      </c>
      <c r="G48" s="499">
        <v>6.4</v>
      </c>
      <c r="H48" s="497">
        <v>5.0999999999999996</v>
      </c>
    </row>
    <row r="49" spans="1:8" ht="15.75" hidden="1" thickTop="1" x14ac:dyDescent="0.25">
      <c r="A49" s="494">
        <v>40603</v>
      </c>
      <c r="B49" s="495">
        <v>4</v>
      </c>
      <c r="C49" s="495">
        <v>4</v>
      </c>
      <c r="D49" s="496">
        <v>3.5</v>
      </c>
      <c r="E49" s="497">
        <v>3.8</v>
      </c>
      <c r="F49" s="495">
        <v>7.2</v>
      </c>
      <c r="G49" s="499">
        <v>7</v>
      </c>
      <c r="H49" s="497">
        <v>5.4</v>
      </c>
    </row>
    <row r="50" spans="1:8" ht="15.75" hidden="1" thickTop="1" x14ac:dyDescent="0.25">
      <c r="A50" s="494">
        <v>40634</v>
      </c>
      <c r="B50" s="495">
        <v>4.4000000000000004</v>
      </c>
      <c r="C50" s="495">
        <v>4.3</v>
      </c>
      <c r="D50" s="496">
        <v>3.8</v>
      </c>
      <c r="E50" s="497">
        <v>4.0999999999999996</v>
      </c>
      <c r="F50" s="495">
        <v>7</v>
      </c>
      <c r="G50" s="499">
        <v>6.6</v>
      </c>
      <c r="H50" s="497">
        <v>6</v>
      </c>
    </row>
    <row r="51" spans="1:8" ht="15.75" hidden="1" thickTop="1" x14ac:dyDescent="0.25">
      <c r="A51" s="494">
        <v>40664</v>
      </c>
      <c r="B51" s="495">
        <v>4.8</v>
      </c>
      <c r="C51" s="495">
        <v>4.5999999999999996</v>
      </c>
      <c r="D51" s="496">
        <v>4.0999999999999996</v>
      </c>
      <c r="E51" s="497">
        <v>4.4000000000000004</v>
      </c>
      <c r="F51" s="495">
        <v>7.1</v>
      </c>
      <c r="G51" s="499">
        <v>7</v>
      </c>
      <c r="H51" s="497">
        <v>5.8</v>
      </c>
    </row>
    <row r="52" spans="1:8" ht="18" hidden="1" customHeight="1" x14ac:dyDescent="0.25">
      <c r="A52" s="494">
        <v>40695</v>
      </c>
      <c r="B52" s="495">
        <v>5.0999999999999996</v>
      </c>
      <c r="C52" s="495">
        <v>4.8</v>
      </c>
      <c r="D52" s="496">
        <v>4.3</v>
      </c>
      <c r="E52" s="497">
        <v>4.7</v>
      </c>
      <c r="F52" s="495">
        <v>6.6</v>
      </c>
      <c r="G52" s="499">
        <v>5.9</v>
      </c>
      <c r="H52" s="497">
        <v>5.3</v>
      </c>
    </row>
    <row r="53" spans="1:8" ht="15.75" hidden="1" thickTop="1" x14ac:dyDescent="0.25">
      <c r="A53" s="494">
        <v>40725</v>
      </c>
      <c r="B53" s="495">
        <v>5.5</v>
      </c>
      <c r="C53" s="495">
        <v>5.2</v>
      </c>
      <c r="D53" s="496">
        <v>4.5</v>
      </c>
      <c r="E53" s="497">
        <v>5</v>
      </c>
      <c r="F53" s="495">
        <v>6.7</v>
      </c>
      <c r="G53" s="499">
        <v>6.4</v>
      </c>
      <c r="H53" s="497">
        <v>4.9000000000000004</v>
      </c>
    </row>
    <row r="54" spans="1:8" ht="15.75" hidden="1" thickTop="1" x14ac:dyDescent="0.25">
      <c r="A54" s="494">
        <v>40756</v>
      </c>
      <c r="B54" s="495">
        <v>5.8</v>
      </c>
      <c r="C54" s="495">
        <v>5.5</v>
      </c>
      <c r="D54" s="496">
        <v>4.7</v>
      </c>
      <c r="E54" s="497">
        <v>5.0999999999999996</v>
      </c>
      <c r="F54" s="495">
        <v>6.5</v>
      </c>
      <c r="G54" s="499">
        <v>5.7</v>
      </c>
      <c r="H54" s="497">
        <v>4.8</v>
      </c>
    </row>
    <row r="55" spans="1:8" ht="15.75" hidden="1" thickTop="1" x14ac:dyDescent="0.25">
      <c r="A55" s="494">
        <v>40787</v>
      </c>
      <c r="B55" s="495">
        <v>6.2</v>
      </c>
      <c r="C55" s="495">
        <v>5.8</v>
      </c>
      <c r="D55" s="496">
        <v>4.8</v>
      </c>
      <c r="E55" s="497">
        <v>5.3</v>
      </c>
      <c r="F55" s="495">
        <v>6.3</v>
      </c>
      <c r="G55" s="499">
        <v>5.9</v>
      </c>
      <c r="H55" s="497">
        <v>4.0999999999999996</v>
      </c>
    </row>
    <row r="56" spans="1:8" ht="15.75" hidden="1" thickTop="1" x14ac:dyDescent="0.25">
      <c r="A56" s="494">
        <v>40817</v>
      </c>
      <c r="B56" s="495">
        <v>6.4</v>
      </c>
      <c r="C56" s="495">
        <v>5.9</v>
      </c>
      <c r="D56" s="496">
        <v>4.8</v>
      </c>
      <c r="E56" s="497">
        <v>5.4</v>
      </c>
      <c r="F56" s="495">
        <v>6</v>
      </c>
      <c r="G56" s="499">
        <v>5.3</v>
      </c>
      <c r="H56" s="497">
        <v>3.9</v>
      </c>
    </row>
    <row r="57" spans="1:8" ht="15.75" hidden="1" thickTop="1" x14ac:dyDescent="0.25">
      <c r="A57" s="494">
        <v>40848</v>
      </c>
      <c r="B57" s="495">
        <v>6.6</v>
      </c>
      <c r="C57" s="495">
        <v>6.1</v>
      </c>
      <c r="D57" s="496">
        <v>4.9000000000000004</v>
      </c>
      <c r="E57" s="497">
        <v>5.5</v>
      </c>
      <c r="F57" s="495">
        <v>7</v>
      </c>
      <c r="G57" s="499">
        <v>5.5</v>
      </c>
      <c r="H57" s="497">
        <v>4.0999999999999996</v>
      </c>
    </row>
    <row r="58" spans="1:8" ht="18" hidden="1" customHeight="1" x14ac:dyDescent="0.25">
      <c r="A58" s="494">
        <v>40878</v>
      </c>
      <c r="B58" s="495">
        <v>6.5</v>
      </c>
      <c r="C58" s="495">
        <v>6</v>
      </c>
      <c r="D58" s="496">
        <v>4.8</v>
      </c>
      <c r="E58" s="497">
        <v>5.3</v>
      </c>
      <c r="F58" s="495">
        <v>4.8</v>
      </c>
      <c r="G58" s="499">
        <v>3.8</v>
      </c>
      <c r="H58" s="497">
        <v>3</v>
      </c>
    </row>
    <row r="59" spans="1:8" ht="15.75" hidden="1" thickTop="1" x14ac:dyDescent="0.25">
      <c r="A59" s="494">
        <v>40909</v>
      </c>
      <c r="B59" s="495">
        <v>6.4</v>
      </c>
      <c r="C59" s="495">
        <v>5.8</v>
      </c>
      <c r="D59" s="496">
        <v>4.5999999999999996</v>
      </c>
      <c r="E59" s="497">
        <v>5</v>
      </c>
      <c r="F59" s="495">
        <v>4.8</v>
      </c>
      <c r="G59" s="499">
        <v>4.2</v>
      </c>
      <c r="H59" s="497">
        <v>3.4</v>
      </c>
    </row>
    <row r="60" spans="1:8" ht="15.75" hidden="1" thickTop="1" x14ac:dyDescent="0.25">
      <c r="A60" s="494">
        <v>40940</v>
      </c>
      <c r="B60" s="495">
        <v>6.2</v>
      </c>
      <c r="C60" s="495">
        <v>5.6</v>
      </c>
      <c r="D60" s="496">
        <v>4.5</v>
      </c>
      <c r="E60" s="497">
        <v>4.7</v>
      </c>
      <c r="F60" s="495">
        <v>4.0999999999999996</v>
      </c>
      <c r="G60" s="499">
        <v>3.6</v>
      </c>
      <c r="H60" s="497">
        <v>3.4</v>
      </c>
    </row>
    <row r="61" spans="1:8" ht="15.75" hidden="1" thickTop="1" x14ac:dyDescent="0.25">
      <c r="A61" s="494">
        <v>40969</v>
      </c>
      <c r="B61" s="495">
        <v>5.9</v>
      </c>
      <c r="C61" s="495">
        <v>5.3</v>
      </c>
      <c r="D61" s="496">
        <v>4.3</v>
      </c>
      <c r="E61" s="497">
        <v>4.4000000000000004</v>
      </c>
      <c r="F61" s="495">
        <v>3.8</v>
      </c>
      <c r="G61" s="499">
        <v>3.4</v>
      </c>
      <c r="H61" s="497">
        <v>3.3</v>
      </c>
    </row>
    <row r="62" spans="1:8" ht="15.75" hidden="1" thickTop="1" x14ac:dyDescent="0.25">
      <c r="A62" s="494">
        <v>41000</v>
      </c>
      <c r="B62" s="495">
        <v>5.6</v>
      </c>
      <c r="C62" s="495">
        <v>5</v>
      </c>
      <c r="D62" s="496">
        <v>4.0999999999999996</v>
      </c>
      <c r="E62" s="497">
        <v>4.0999999999999996</v>
      </c>
      <c r="F62" s="495">
        <v>3.8</v>
      </c>
      <c r="G62" s="499">
        <v>3.1</v>
      </c>
      <c r="H62" s="497">
        <v>2.8</v>
      </c>
    </row>
    <row r="63" spans="1:8" ht="15.75" hidden="1" thickTop="1" x14ac:dyDescent="0.25">
      <c r="A63" s="494">
        <v>41030</v>
      </c>
      <c r="B63" s="495">
        <v>5.3</v>
      </c>
      <c r="C63" s="495">
        <v>4.5999999999999996</v>
      </c>
      <c r="D63" s="496">
        <v>3.8</v>
      </c>
      <c r="E63" s="497">
        <v>3.8</v>
      </c>
      <c r="F63" s="495">
        <v>3.8</v>
      </c>
      <c r="G63" s="499">
        <v>3.1</v>
      </c>
      <c r="H63" s="497">
        <v>2.8</v>
      </c>
    </row>
    <row r="64" spans="1:8" ht="18" hidden="1" customHeight="1" x14ac:dyDescent="0.25">
      <c r="A64" s="494">
        <v>41061</v>
      </c>
      <c r="B64" s="495">
        <v>5.0999999999999996</v>
      </c>
      <c r="C64" s="495">
        <v>4.4000000000000004</v>
      </c>
      <c r="D64" s="496">
        <v>3.6</v>
      </c>
      <c r="E64" s="497">
        <v>3.6</v>
      </c>
      <c r="F64" s="495">
        <v>3.9</v>
      </c>
      <c r="G64" s="499">
        <v>3.1</v>
      </c>
      <c r="H64" s="497">
        <v>2.7</v>
      </c>
    </row>
    <row r="65" spans="1:8" ht="15.75" hidden="1" thickTop="1" x14ac:dyDescent="0.25">
      <c r="A65" s="494">
        <v>41091</v>
      </c>
      <c r="B65" s="495">
        <v>4.9000000000000004</v>
      </c>
      <c r="C65" s="495">
        <v>4.0999999999999996</v>
      </c>
      <c r="D65" s="496">
        <v>3.4</v>
      </c>
      <c r="E65" s="497">
        <v>3.3</v>
      </c>
      <c r="F65" s="495">
        <v>3.7</v>
      </c>
      <c r="G65" s="499">
        <v>3</v>
      </c>
      <c r="H65" s="497">
        <v>2.8</v>
      </c>
    </row>
    <row r="66" spans="1:8" ht="15.75" hidden="1" thickTop="1" x14ac:dyDescent="0.25">
      <c r="A66" s="494">
        <v>41122</v>
      </c>
      <c r="B66" s="495">
        <v>4.5999999999999996</v>
      </c>
      <c r="C66" s="495">
        <v>3.9</v>
      </c>
      <c r="D66" s="496">
        <v>3.2</v>
      </c>
      <c r="E66" s="497">
        <v>3.1</v>
      </c>
      <c r="F66" s="495">
        <v>3.7</v>
      </c>
      <c r="G66" s="499">
        <v>3</v>
      </c>
      <c r="H66" s="497">
        <v>2.7</v>
      </c>
    </row>
    <row r="67" spans="1:8" ht="15.75" hidden="1" thickTop="1" x14ac:dyDescent="0.25">
      <c r="A67" s="494">
        <v>41153</v>
      </c>
      <c r="B67" s="495">
        <v>4.4000000000000004</v>
      </c>
      <c r="C67" s="495">
        <v>3.7</v>
      </c>
      <c r="D67" s="496">
        <v>3.2</v>
      </c>
      <c r="E67" s="497">
        <v>2.9</v>
      </c>
      <c r="F67" s="495">
        <v>3.9</v>
      </c>
      <c r="G67" s="499">
        <v>3.4</v>
      </c>
      <c r="H67" s="497">
        <v>3.3</v>
      </c>
    </row>
    <row r="68" spans="1:8" ht="15.75" hidden="1" thickTop="1" x14ac:dyDescent="0.25">
      <c r="A68" s="494">
        <v>41183</v>
      </c>
      <c r="B68" s="495">
        <v>4.3</v>
      </c>
      <c r="C68" s="495">
        <v>3.6</v>
      </c>
      <c r="D68" s="496">
        <v>3.1</v>
      </c>
      <c r="E68" s="497">
        <v>2.8</v>
      </c>
      <c r="F68" s="495">
        <v>4.2</v>
      </c>
      <c r="G68" s="499">
        <v>3.6</v>
      </c>
      <c r="H68" s="497">
        <v>3.5</v>
      </c>
    </row>
    <row r="69" spans="1:8" ht="15.75" hidden="1" thickTop="1" x14ac:dyDescent="0.25">
      <c r="A69" s="494">
        <v>41214</v>
      </c>
      <c r="B69" s="495">
        <v>4</v>
      </c>
      <c r="C69" s="495">
        <v>3.4</v>
      </c>
      <c r="D69" s="496">
        <v>3.1</v>
      </c>
      <c r="E69" s="497">
        <v>2.6</v>
      </c>
      <c r="F69" s="495">
        <v>3.1</v>
      </c>
      <c r="G69" s="499">
        <v>3.2</v>
      </c>
      <c r="H69" s="497">
        <v>3</v>
      </c>
    </row>
    <row r="70" spans="1:8" ht="18" hidden="1" customHeight="1" x14ac:dyDescent="0.25">
      <c r="A70" s="494">
        <v>41244</v>
      </c>
      <c r="B70" s="495">
        <v>3.9</v>
      </c>
      <c r="C70" s="495">
        <v>3.3</v>
      </c>
      <c r="D70" s="496">
        <v>3</v>
      </c>
      <c r="E70" s="497">
        <v>2.5</v>
      </c>
      <c r="F70" s="495">
        <v>3.2</v>
      </c>
      <c r="G70" s="499">
        <v>3.2</v>
      </c>
      <c r="H70" s="497">
        <v>3</v>
      </c>
    </row>
    <row r="71" spans="1:8" ht="15.75" hidden="1" thickTop="1" x14ac:dyDescent="0.25">
      <c r="A71" s="494">
        <v>41275</v>
      </c>
      <c r="B71" s="495">
        <v>3.7</v>
      </c>
      <c r="C71" s="495">
        <v>3.2</v>
      </c>
      <c r="D71" s="496">
        <v>3</v>
      </c>
      <c r="E71" s="497">
        <v>2.4</v>
      </c>
      <c r="F71" s="495">
        <v>2.9</v>
      </c>
      <c r="G71" s="499">
        <v>2.2000000000000002</v>
      </c>
      <c r="H71" s="497">
        <v>2.6</v>
      </c>
    </row>
    <row r="72" spans="1:8" ht="15.75" hidden="1" thickTop="1" x14ac:dyDescent="0.25">
      <c r="A72" s="494">
        <v>41306</v>
      </c>
      <c r="B72" s="495">
        <v>3.6</v>
      </c>
      <c r="C72" s="495">
        <v>3</v>
      </c>
      <c r="D72" s="496">
        <v>2.9</v>
      </c>
      <c r="E72" s="497">
        <v>2.4</v>
      </c>
      <c r="F72" s="495">
        <v>3.6</v>
      </c>
      <c r="G72" s="499">
        <v>2.2000000000000002</v>
      </c>
      <c r="H72" s="497">
        <v>2.6</v>
      </c>
    </row>
    <row r="73" spans="1:8" ht="15.75" hidden="1" thickTop="1" x14ac:dyDescent="0.25">
      <c r="A73" s="494">
        <v>41334</v>
      </c>
      <c r="B73" s="495">
        <v>3.6</v>
      </c>
      <c r="C73" s="495">
        <v>3</v>
      </c>
      <c r="D73" s="496">
        <v>2.9</v>
      </c>
      <c r="E73" s="497">
        <v>2.4</v>
      </c>
      <c r="F73" s="495">
        <v>3.6</v>
      </c>
      <c r="G73" s="499">
        <v>2.7</v>
      </c>
      <c r="H73" s="497">
        <v>2.7</v>
      </c>
    </row>
    <row r="74" spans="1:8" ht="15.75" hidden="1" thickTop="1" x14ac:dyDescent="0.25">
      <c r="A74" s="494">
        <v>41365</v>
      </c>
      <c r="B74" s="495">
        <v>3.6</v>
      </c>
      <c r="C74" s="495">
        <v>2.9</v>
      </c>
      <c r="D74" s="496">
        <v>2.8</v>
      </c>
      <c r="E74" s="497">
        <v>2.5</v>
      </c>
      <c r="F74" s="495">
        <v>3.8</v>
      </c>
      <c r="G74" s="499">
        <v>2.6</v>
      </c>
      <c r="H74" s="497">
        <v>2.6</v>
      </c>
    </row>
    <row r="75" spans="1:8" ht="15.75" hidden="1" thickTop="1" x14ac:dyDescent="0.25">
      <c r="A75" s="494">
        <v>41395</v>
      </c>
      <c r="B75" s="495">
        <v>3.6</v>
      </c>
      <c r="C75" s="495">
        <v>2.9</v>
      </c>
      <c r="D75" s="496">
        <v>2.8</v>
      </c>
      <c r="E75" s="497">
        <v>2.5</v>
      </c>
      <c r="F75" s="495">
        <v>3.7</v>
      </c>
      <c r="G75" s="499">
        <v>2.6</v>
      </c>
      <c r="H75" s="497">
        <v>2.5</v>
      </c>
    </row>
    <row r="76" spans="1:8" ht="18" hidden="1" customHeight="1" x14ac:dyDescent="0.25">
      <c r="A76" s="494">
        <v>41426</v>
      </c>
      <c r="B76" s="495">
        <v>3.6</v>
      </c>
      <c r="C76" s="495">
        <v>2.8</v>
      </c>
      <c r="D76" s="496">
        <v>2.8</v>
      </c>
      <c r="E76" s="497">
        <v>2.5</v>
      </c>
      <c r="F76" s="495">
        <v>3.6</v>
      </c>
      <c r="G76" s="499">
        <v>2.5</v>
      </c>
      <c r="H76" s="497">
        <v>2.4</v>
      </c>
    </row>
    <row r="77" spans="1:8" ht="15.75" hidden="1" thickTop="1" x14ac:dyDescent="0.25">
      <c r="A77" s="494">
        <v>41456</v>
      </c>
      <c r="B77" s="495">
        <v>3.6</v>
      </c>
      <c r="C77" s="495">
        <v>2.8</v>
      </c>
      <c r="D77" s="496">
        <v>2.8</v>
      </c>
      <c r="E77" s="497">
        <v>2.6</v>
      </c>
      <c r="F77" s="495">
        <v>3.6</v>
      </c>
      <c r="G77" s="499">
        <v>2.7</v>
      </c>
      <c r="H77" s="497">
        <v>2.5</v>
      </c>
    </row>
    <row r="78" spans="1:8" ht="15.75" hidden="1" thickTop="1" x14ac:dyDescent="0.25">
      <c r="A78" s="494">
        <v>41487</v>
      </c>
      <c r="B78" s="495">
        <v>3.5</v>
      </c>
      <c r="C78" s="495">
        <v>2.8</v>
      </c>
      <c r="D78" s="496">
        <v>2.7</v>
      </c>
      <c r="E78" s="497">
        <v>2.6</v>
      </c>
      <c r="F78" s="495">
        <v>3.1</v>
      </c>
      <c r="G78" s="499">
        <v>2.6</v>
      </c>
      <c r="H78" s="497">
        <v>2.2999999999999998</v>
      </c>
    </row>
    <row r="79" spans="1:8" ht="15.75" hidden="1" thickTop="1" x14ac:dyDescent="0.25">
      <c r="A79" s="494">
        <v>41518</v>
      </c>
      <c r="B79" s="495">
        <v>3.5</v>
      </c>
      <c r="C79" s="495">
        <v>2.7</v>
      </c>
      <c r="D79" s="496">
        <v>2.7</v>
      </c>
      <c r="E79" s="497">
        <v>2.7</v>
      </c>
      <c r="F79" s="495">
        <v>3.3</v>
      </c>
      <c r="G79" s="499">
        <v>2.6</v>
      </c>
      <c r="H79" s="497">
        <v>2.2000000000000002</v>
      </c>
    </row>
    <row r="80" spans="1:8" ht="15.75" hidden="1" thickTop="1" x14ac:dyDescent="0.25">
      <c r="A80" s="494">
        <v>41548</v>
      </c>
      <c r="B80" s="495">
        <v>3.4</v>
      </c>
      <c r="C80" s="495">
        <v>2.6</v>
      </c>
      <c r="D80" s="496">
        <v>2.6</v>
      </c>
      <c r="E80" s="497">
        <v>2.7</v>
      </c>
      <c r="F80" s="495">
        <v>3.4</v>
      </c>
      <c r="G80" s="499">
        <v>2.6</v>
      </c>
      <c r="H80" s="497">
        <v>2.2999999999999998</v>
      </c>
    </row>
    <row r="81" spans="1:8" ht="15.75" hidden="1" thickTop="1" x14ac:dyDescent="0.25">
      <c r="A81" s="494">
        <v>41579</v>
      </c>
      <c r="B81" s="495">
        <v>3.5</v>
      </c>
      <c r="C81" s="495">
        <v>2.6</v>
      </c>
      <c r="D81" s="496">
        <v>2.5</v>
      </c>
      <c r="E81" s="497">
        <v>2.8</v>
      </c>
      <c r="F81" s="495">
        <v>3.9</v>
      </c>
      <c r="G81" s="499">
        <v>3</v>
      </c>
      <c r="H81" s="497">
        <v>2.9</v>
      </c>
    </row>
    <row r="82" spans="1:8" ht="18" hidden="1" customHeight="1" x14ac:dyDescent="0.25">
      <c r="A82" s="494">
        <v>41609</v>
      </c>
      <c r="B82" s="495">
        <v>3.5</v>
      </c>
      <c r="C82" s="495">
        <v>2.6</v>
      </c>
      <c r="D82" s="496">
        <v>2.6</v>
      </c>
      <c r="E82" s="497">
        <v>2.9</v>
      </c>
      <c r="F82" s="495">
        <v>4</v>
      </c>
      <c r="G82" s="499">
        <v>3.3</v>
      </c>
      <c r="H82" s="497">
        <v>3.2</v>
      </c>
    </row>
    <row r="83" spans="1:8" ht="15.75" hidden="1" thickTop="1" x14ac:dyDescent="0.25">
      <c r="A83" s="494">
        <v>41640</v>
      </c>
      <c r="B83" s="495">
        <v>3.7</v>
      </c>
      <c r="C83" s="495">
        <v>2.8</v>
      </c>
      <c r="D83" s="496">
        <v>2.6</v>
      </c>
      <c r="E83" s="497">
        <v>3.1</v>
      </c>
      <c r="F83" s="495">
        <v>5.0999999999999996</v>
      </c>
      <c r="G83" s="499">
        <v>3.6</v>
      </c>
      <c r="H83" s="497">
        <v>3.4</v>
      </c>
    </row>
    <row r="84" spans="1:8" ht="15.75" hidden="1" thickTop="1" x14ac:dyDescent="0.25">
      <c r="A84" s="494">
        <v>41671</v>
      </c>
      <c r="B84" s="495">
        <v>3.9</v>
      </c>
      <c r="C84" s="495">
        <v>2.9</v>
      </c>
      <c r="D84" s="496">
        <v>2.7</v>
      </c>
      <c r="E84" s="497">
        <v>3.2</v>
      </c>
      <c r="F84" s="495">
        <v>5.6</v>
      </c>
      <c r="G84" s="499">
        <v>3.5</v>
      </c>
      <c r="H84" s="497">
        <v>3.2</v>
      </c>
    </row>
    <row r="85" spans="1:8" ht="15.75" hidden="1" thickTop="1" x14ac:dyDescent="0.25">
      <c r="A85" s="494">
        <v>41699</v>
      </c>
      <c r="B85" s="495">
        <v>4</v>
      </c>
      <c r="C85" s="495">
        <v>2.9</v>
      </c>
      <c r="D85" s="496">
        <v>2.7</v>
      </c>
      <c r="E85" s="497">
        <v>3.3</v>
      </c>
      <c r="F85" s="495">
        <v>4.5</v>
      </c>
      <c r="G85" s="499">
        <v>2.7</v>
      </c>
      <c r="H85" s="497">
        <v>3.1</v>
      </c>
    </row>
    <row r="86" spans="1:8" ht="15.75" hidden="1" thickTop="1" x14ac:dyDescent="0.25">
      <c r="A86" s="494">
        <v>41730</v>
      </c>
      <c r="B86" s="495">
        <v>4</v>
      </c>
      <c r="C86" s="495">
        <v>2.9</v>
      </c>
      <c r="D86" s="496">
        <v>2.8</v>
      </c>
      <c r="E86" s="497">
        <v>3.2</v>
      </c>
      <c r="F86" s="495">
        <v>4.2</v>
      </c>
      <c r="G86" s="499">
        <v>2.8</v>
      </c>
      <c r="H86" s="497">
        <v>3.3</v>
      </c>
    </row>
    <row r="87" spans="1:8" ht="15.75" hidden="1" thickTop="1" x14ac:dyDescent="0.25">
      <c r="A87" s="494">
        <v>41760</v>
      </c>
      <c r="B87" s="495">
        <v>4</v>
      </c>
      <c r="C87" s="495">
        <v>2.9</v>
      </c>
      <c r="D87" s="496">
        <v>2.9</v>
      </c>
      <c r="E87" s="497">
        <v>3.2</v>
      </c>
      <c r="F87" s="495">
        <v>3.4</v>
      </c>
      <c r="G87" s="499">
        <v>2.9</v>
      </c>
      <c r="H87" s="497">
        <v>3.4</v>
      </c>
    </row>
    <row r="88" spans="1:8" ht="18" hidden="1" customHeight="1" x14ac:dyDescent="0.25">
      <c r="A88" s="494">
        <v>41791</v>
      </c>
      <c r="B88" s="495">
        <v>4</v>
      </c>
      <c r="C88" s="495">
        <v>2.9</v>
      </c>
      <c r="D88" s="496">
        <v>2.9</v>
      </c>
      <c r="E88" s="497">
        <v>3.2</v>
      </c>
      <c r="F88" s="495">
        <v>3.3</v>
      </c>
      <c r="G88" s="499">
        <v>2.7</v>
      </c>
      <c r="H88" s="497">
        <v>3.2</v>
      </c>
    </row>
    <row r="89" spans="1:8" ht="15.75" hidden="1" thickTop="1" x14ac:dyDescent="0.25">
      <c r="A89" s="494">
        <v>41821</v>
      </c>
      <c r="B89" s="495">
        <v>3.9</v>
      </c>
      <c r="C89" s="495">
        <v>2.9</v>
      </c>
      <c r="D89" s="496">
        <v>3</v>
      </c>
      <c r="E89" s="497">
        <v>3.1</v>
      </c>
      <c r="F89" s="495">
        <v>3.1</v>
      </c>
      <c r="G89" s="499">
        <v>2.7</v>
      </c>
      <c r="H89" s="497">
        <v>3.2</v>
      </c>
    </row>
    <row r="90" spans="1:8" ht="15.75" hidden="1" thickTop="1" x14ac:dyDescent="0.25">
      <c r="A90" s="494">
        <v>41852</v>
      </c>
      <c r="B90" s="495">
        <v>4</v>
      </c>
      <c r="C90" s="495">
        <v>2.9</v>
      </c>
      <c r="D90" s="496">
        <v>3.1</v>
      </c>
      <c r="E90" s="497">
        <v>3.1</v>
      </c>
      <c r="F90" s="495">
        <v>3.8</v>
      </c>
      <c r="G90" s="499">
        <v>2.7</v>
      </c>
      <c r="H90" s="497">
        <v>3.5</v>
      </c>
    </row>
    <row r="91" spans="1:8" ht="15.75" hidden="1" thickTop="1" x14ac:dyDescent="0.25">
      <c r="A91" s="494">
        <v>41883</v>
      </c>
      <c r="B91" s="495">
        <v>3.9</v>
      </c>
      <c r="C91" s="495">
        <v>2.9</v>
      </c>
      <c r="D91" s="496">
        <v>3.2</v>
      </c>
      <c r="E91" s="497">
        <v>3.1</v>
      </c>
      <c r="F91" s="495">
        <v>2.9</v>
      </c>
      <c r="G91" s="499">
        <v>2.2999999999999998</v>
      </c>
      <c r="H91" s="497">
        <v>3.3</v>
      </c>
    </row>
    <row r="92" spans="1:8" ht="15.75" hidden="1" thickTop="1" x14ac:dyDescent="0.25">
      <c r="A92" s="494">
        <v>41913</v>
      </c>
      <c r="B92" s="495">
        <v>3.8</v>
      </c>
      <c r="C92" s="495">
        <v>2.9</v>
      </c>
      <c r="D92" s="496">
        <v>3.2</v>
      </c>
      <c r="E92" s="497">
        <v>3</v>
      </c>
      <c r="F92" s="495">
        <v>1.9</v>
      </c>
      <c r="G92" s="499">
        <v>2.1</v>
      </c>
      <c r="H92" s="497">
        <v>3</v>
      </c>
    </row>
    <row r="93" spans="1:8" ht="15.75" hidden="1" thickTop="1" x14ac:dyDescent="0.25">
      <c r="A93" s="494">
        <v>41944</v>
      </c>
      <c r="B93" s="495">
        <v>3.5</v>
      </c>
      <c r="C93" s="495">
        <v>2.8</v>
      </c>
      <c r="D93" s="496">
        <v>3.2</v>
      </c>
      <c r="E93" s="497">
        <v>2.8</v>
      </c>
      <c r="F93" s="495">
        <v>0.9</v>
      </c>
      <c r="G93" s="499">
        <v>1.7</v>
      </c>
      <c r="H93" s="497">
        <v>2.6</v>
      </c>
    </row>
    <row r="94" spans="1:8" ht="18" customHeight="1" thickTop="1" x14ac:dyDescent="0.25">
      <c r="A94" s="494">
        <v>41974</v>
      </c>
      <c r="B94" s="495">
        <v>3.2</v>
      </c>
      <c r="C94" s="495">
        <v>2.6</v>
      </c>
      <c r="D94" s="496">
        <v>3.1</v>
      </c>
      <c r="E94" s="497">
        <v>2.5</v>
      </c>
      <c r="F94" s="495">
        <v>0.2</v>
      </c>
      <c r="G94" s="499">
        <v>0.8</v>
      </c>
      <c r="H94" s="497">
        <v>2.1</v>
      </c>
    </row>
    <row r="95" spans="1:8" ht="18" customHeight="1" x14ac:dyDescent="0.25">
      <c r="A95" s="494">
        <v>42005</v>
      </c>
      <c r="B95" s="495">
        <v>2.8</v>
      </c>
      <c r="C95" s="495">
        <v>2.2000000000000002</v>
      </c>
      <c r="D95" s="496">
        <v>2.9</v>
      </c>
      <c r="E95" s="497">
        <v>2.2000000000000002</v>
      </c>
      <c r="F95" s="495">
        <v>0.7</v>
      </c>
      <c r="G95" s="499">
        <v>-0.4</v>
      </c>
      <c r="H95" s="497">
        <v>0.8</v>
      </c>
    </row>
    <row r="96" spans="1:8" ht="18" customHeight="1" x14ac:dyDescent="0.25">
      <c r="A96" s="494">
        <v>42036</v>
      </c>
      <c r="B96" s="495">
        <v>2.5</v>
      </c>
      <c r="C96" s="495">
        <v>1.9</v>
      </c>
      <c r="D96" s="496">
        <v>2.7</v>
      </c>
      <c r="E96" s="497">
        <v>1.9</v>
      </c>
      <c r="F96" s="495">
        <v>2</v>
      </c>
      <c r="G96" s="499">
        <v>0.2</v>
      </c>
      <c r="H96" s="497">
        <v>1.6</v>
      </c>
    </row>
    <row r="97" spans="1:8" ht="18" customHeight="1" x14ac:dyDescent="0.25">
      <c r="A97" s="494">
        <v>42064</v>
      </c>
      <c r="B97" s="495">
        <v>2.4</v>
      </c>
      <c r="C97" s="495">
        <v>1.7</v>
      </c>
      <c r="D97" s="496">
        <v>2.6</v>
      </c>
      <c r="E97" s="497">
        <v>1.7</v>
      </c>
      <c r="F97" s="495">
        <v>2.2000000000000002</v>
      </c>
      <c r="G97" s="499">
        <v>0.3</v>
      </c>
      <c r="H97" s="497">
        <v>1.6</v>
      </c>
    </row>
    <row r="98" spans="1:8" ht="18" customHeight="1" x14ac:dyDescent="0.25">
      <c r="A98" s="494">
        <v>42095</v>
      </c>
      <c r="B98" s="495">
        <v>2.2000000000000002</v>
      </c>
      <c r="C98" s="495">
        <v>1.5</v>
      </c>
      <c r="D98" s="496">
        <v>2.5</v>
      </c>
      <c r="E98" s="497">
        <v>1.5</v>
      </c>
      <c r="F98" s="495">
        <v>2.1</v>
      </c>
      <c r="G98" s="499">
        <v>0.3</v>
      </c>
      <c r="H98" s="497">
        <v>1.6</v>
      </c>
    </row>
    <row r="99" spans="1:8" ht="18" customHeight="1" x14ac:dyDescent="0.25">
      <c r="A99" s="494">
        <v>42125</v>
      </c>
      <c r="B99" s="495">
        <v>2</v>
      </c>
      <c r="C99" s="495">
        <v>1.3</v>
      </c>
      <c r="D99" s="496">
        <v>2.2999999999999998</v>
      </c>
      <c r="E99" s="497">
        <v>1.3</v>
      </c>
      <c r="F99" s="495">
        <v>0.5</v>
      </c>
      <c r="G99" s="499">
        <v>0.5</v>
      </c>
      <c r="H99" s="497">
        <v>1.9</v>
      </c>
    </row>
    <row r="100" spans="1:8" ht="18" customHeight="1" x14ac:dyDescent="0.25">
      <c r="A100" s="494">
        <v>42156</v>
      </c>
      <c r="B100" s="495">
        <v>1.7</v>
      </c>
      <c r="C100" s="495">
        <v>1.1000000000000001</v>
      </c>
      <c r="D100" s="496">
        <v>2.2999999999999998</v>
      </c>
      <c r="E100" s="497">
        <v>1.1000000000000001</v>
      </c>
      <c r="F100" s="495">
        <v>0.4</v>
      </c>
      <c r="G100" s="499">
        <v>0.6</v>
      </c>
      <c r="H100" s="497">
        <v>2.1</v>
      </c>
    </row>
    <row r="101" spans="1:8" ht="18" customHeight="1" x14ac:dyDescent="0.25">
      <c r="A101" s="494">
        <v>42186</v>
      </c>
      <c r="B101" s="495">
        <v>1.5</v>
      </c>
      <c r="C101" s="495">
        <v>0.9</v>
      </c>
      <c r="D101" s="496">
        <v>2.1</v>
      </c>
      <c r="E101" s="497">
        <v>0.9</v>
      </c>
      <c r="F101" s="495">
        <v>0.6</v>
      </c>
      <c r="G101" s="499">
        <v>0.2</v>
      </c>
      <c r="H101" s="497">
        <v>1.6</v>
      </c>
    </row>
    <row r="102" spans="1:8" ht="18" customHeight="1" x14ac:dyDescent="0.25">
      <c r="A102" s="494">
        <v>42217</v>
      </c>
      <c r="B102" s="495">
        <v>1.3</v>
      </c>
      <c r="C102" s="495">
        <v>0.7</v>
      </c>
      <c r="D102" s="496">
        <v>2</v>
      </c>
      <c r="E102" s="497">
        <v>0.8</v>
      </c>
      <c r="F102" s="495">
        <v>1.1000000000000001</v>
      </c>
      <c r="G102" s="499">
        <v>0.4</v>
      </c>
      <c r="H102" s="497">
        <v>1.7</v>
      </c>
    </row>
    <row r="103" spans="1:8" ht="18" customHeight="1" x14ac:dyDescent="0.25">
      <c r="A103" s="494">
        <v>42248</v>
      </c>
      <c r="B103" s="495">
        <v>1.2</v>
      </c>
      <c r="C103" s="495">
        <v>0.6</v>
      </c>
      <c r="D103" s="496">
        <v>1.9</v>
      </c>
      <c r="E103" s="497">
        <v>0.7</v>
      </c>
      <c r="F103" s="495">
        <v>2</v>
      </c>
      <c r="G103" s="499">
        <v>0.9</v>
      </c>
      <c r="H103" s="497">
        <v>2</v>
      </c>
    </row>
    <row r="104" spans="1:8" ht="18" customHeight="1" x14ac:dyDescent="0.25">
      <c r="A104" s="494">
        <v>42278</v>
      </c>
      <c r="B104" s="495">
        <v>1.2</v>
      </c>
      <c r="C104" s="495">
        <v>0.5</v>
      </c>
      <c r="D104" s="496">
        <v>1.8</v>
      </c>
      <c r="E104" s="497">
        <v>0.6</v>
      </c>
      <c r="F104" s="495">
        <v>1.5</v>
      </c>
      <c r="G104" s="499">
        <v>0.7</v>
      </c>
      <c r="H104" s="497">
        <v>1.8</v>
      </c>
    </row>
    <row r="105" spans="1:8" ht="18" customHeight="1" x14ac:dyDescent="0.25">
      <c r="A105" s="494">
        <v>42309</v>
      </c>
      <c r="B105" s="495">
        <v>1.2</v>
      </c>
      <c r="C105" s="495">
        <v>0.4</v>
      </c>
      <c r="D105" s="496">
        <v>1.7</v>
      </c>
      <c r="E105" s="497">
        <v>0.6</v>
      </c>
      <c r="F105" s="495">
        <v>1</v>
      </c>
      <c r="G105" s="499">
        <v>0.5</v>
      </c>
      <c r="H105" s="497">
        <v>2</v>
      </c>
    </row>
    <row r="106" spans="1:8" ht="18" customHeight="1" x14ac:dyDescent="0.25">
      <c r="A106" s="494">
        <v>42339</v>
      </c>
      <c r="B106" s="495">
        <v>1.3</v>
      </c>
      <c r="C106" s="495">
        <v>0.4</v>
      </c>
      <c r="D106" s="496">
        <v>1.7</v>
      </c>
      <c r="E106" s="497">
        <v>0.6</v>
      </c>
      <c r="F106" s="495">
        <v>1.3</v>
      </c>
      <c r="G106" s="499">
        <v>1.1000000000000001</v>
      </c>
      <c r="H106" s="497">
        <v>2.2999999999999998</v>
      </c>
    </row>
    <row r="107" spans="1:8" ht="18" customHeight="1" x14ac:dyDescent="0.25">
      <c r="A107" s="494">
        <v>42370</v>
      </c>
      <c r="B107" s="495">
        <v>1.3</v>
      </c>
      <c r="C107" s="495">
        <v>0.6</v>
      </c>
      <c r="D107" s="496">
        <v>2</v>
      </c>
      <c r="E107" s="497">
        <v>0.6</v>
      </c>
      <c r="F107" s="495">
        <v>0.4</v>
      </c>
      <c r="G107" s="499">
        <v>1.9</v>
      </c>
      <c r="H107" s="497">
        <v>3.5</v>
      </c>
    </row>
    <row r="108" spans="1:8" ht="18" customHeight="1" x14ac:dyDescent="0.25">
      <c r="A108" s="494">
        <v>42401</v>
      </c>
      <c r="B108" s="495">
        <v>1</v>
      </c>
      <c r="C108" s="495">
        <v>0.7</v>
      </c>
      <c r="D108" s="496">
        <v>2.1</v>
      </c>
      <c r="E108" s="497">
        <v>0.7</v>
      </c>
      <c r="F108" s="495">
        <v>-0.5</v>
      </c>
      <c r="G108" s="499">
        <v>0.9</v>
      </c>
      <c r="H108" s="497">
        <v>2.8</v>
      </c>
    </row>
    <row r="109" spans="1:8" ht="18" customHeight="1" x14ac:dyDescent="0.25">
      <c r="A109" s="494">
        <v>42430</v>
      </c>
      <c r="B109" s="495">
        <v>0.9</v>
      </c>
      <c r="C109" s="495">
        <v>0.7</v>
      </c>
      <c r="D109" s="496">
        <v>2.1</v>
      </c>
      <c r="E109" s="497">
        <v>0.8</v>
      </c>
      <c r="F109" s="495">
        <v>0.9</v>
      </c>
      <c r="G109" s="499">
        <v>0.6</v>
      </c>
      <c r="H109" s="497">
        <v>2.5</v>
      </c>
    </row>
    <row r="110" spans="1:8" ht="18" customHeight="1" x14ac:dyDescent="0.25">
      <c r="A110" s="494">
        <v>42461</v>
      </c>
      <c r="B110" s="495">
        <v>0.8</v>
      </c>
      <c r="C110" s="495">
        <v>0.7</v>
      </c>
      <c r="D110" s="496">
        <v>2.2000000000000002</v>
      </c>
      <c r="E110" s="497">
        <v>0.8</v>
      </c>
      <c r="F110" s="495">
        <v>0.2</v>
      </c>
      <c r="G110" s="499">
        <v>0.7</v>
      </c>
      <c r="H110" s="497">
        <v>2.6</v>
      </c>
    </row>
    <row r="111" spans="1:8" ht="18" customHeight="1" x14ac:dyDescent="0.25">
      <c r="A111" s="494">
        <v>42491</v>
      </c>
      <c r="B111" s="495">
        <v>0.8</v>
      </c>
      <c r="C111" s="495">
        <v>0.7</v>
      </c>
      <c r="D111" s="496">
        <v>2.2000000000000002</v>
      </c>
      <c r="E111" s="497">
        <v>0.8</v>
      </c>
      <c r="F111" s="495">
        <v>0.8</v>
      </c>
      <c r="G111" s="499">
        <v>-0.1</v>
      </c>
      <c r="H111" s="497">
        <v>1.7</v>
      </c>
    </row>
    <row r="112" spans="1:8" ht="18" customHeight="1" x14ac:dyDescent="0.25">
      <c r="A112" s="494">
        <v>42522</v>
      </c>
      <c r="B112" s="495">
        <v>0.9</v>
      </c>
      <c r="C112" s="495">
        <v>0.7</v>
      </c>
      <c r="D112" s="496">
        <v>2.2000000000000002</v>
      </c>
      <c r="E112" s="497">
        <v>0.7</v>
      </c>
      <c r="F112" s="495">
        <v>1.1000000000000001</v>
      </c>
      <c r="G112" s="499">
        <v>0.4</v>
      </c>
      <c r="H112" s="497">
        <v>2.2999999999999998</v>
      </c>
    </row>
    <row r="113" spans="1:8" ht="18" customHeight="1" x14ac:dyDescent="0.25">
      <c r="A113" s="494">
        <v>42552</v>
      </c>
      <c r="B113" s="495">
        <v>0.9</v>
      </c>
      <c r="C113" s="495">
        <v>0.7</v>
      </c>
      <c r="D113" s="496">
        <v>2.2999999999999998</v>
      </c>
      <c r="E113" s="497">
        <v>0.7</v>
      </c>
      <c r="F113" s="495">
        <v>1</v>
      </c>
      <c r="G113" s="499">
        <v>0.7</v>
      </c>
      <c r="H113" s="497">
        <v>2.6</v>
      </c>
    </row>
    <row r="114" spans="1:8" ht="18" customHeight="1" x14ac:dyDescent="0.25">
      <c r="A114" s="494">
        <v>42583</v>
      </c>
      <c r="B114" s="495">
        <v>0.9</v>
      </c>
      <c r="C114" s="495">
        <v>0.7</v>
      </c>
      <c r="D114" s="496">
        <v>2.2999999999999998</v>
      </c>
      <c r="E114" s="497">
        <v>0.6</v>
      </c>
      <c r="F114" s="495">
        <v>0.9</v>
      </c>
      <c r="G114" s="499">
        <v>-0.4</v>
      </c>
      <c r="H114" s="497">
        <v>1.8</v>
      </c>
    </row>
    <row r="115" spans="1:8" ht="18" customHeight="1" x14ac:dyDescent="0.25">
      <c r="A115" s="494">
        <v>42614</v>
      </c>
      <c r="B115" s="495">
        <v>0.8</v>
      </c>
      <c r="C115" s="495">
        <v>0.6</v>
      </c>
      <c r="D115" s="496">
        <v>2.2999999999999998</v>
      </c>
      <c r="E115" s="497">
        <v>0.5</v>
      </c>
      <c r="F115" s="495">
        <v>0.9</v>
      </c>
      <c r="G115" s="499">
        <v>-0.3</v>
      </c>
      <c r="H115" s="497">
        <v>1.9</v>
      </c>
    </row>
    <row r="116" spans="1:8" ht="18" customHeight="1" x14ac:dyDescent="0.25">
      <c r="A116" s="494">
        <v>42644</v>
      </c>
      <c r="B116" s="495">
        <v>0.8</v>
      </c>
      <c r="C116" s="495">
        <v>0.5</v>
      </c>
      <c r="D116" s="496">
        <v>2.2999999999999998</v>
      </c>
      <c r="E116" s="497">
        <v>0.5</v>
      </c>
      <c r="F116" s="495">
        <v>1.5</v>
      </c>
      <c r="G116" s="499">
        <v>-0.4</v>
      </c>
      <c r="H116" s="497">
        <v>1.8</v>
      </c>
    </row>
    <row r="117" spans="1:8" ht="18" customHeight="1" x14ac:dyDescent="0.25">
      <c r="A117" s="494">
        <v>42675</v>
      </c>
      <c r="B117" s="495">
        <v>0.9</v>
      </c>
      <c r="C117" s="495">
        <v>0.4</v>
      </c>
      <c r="D117" s="496">
        <v>2.2999999999999998</v>
      </c>
      <c r="E117" s="497">
        <v>0.6</v>
      </c>
      <c r="F117" s="495">
        <v>2.2000000000000002</v>
      </c>
      <c r="G117" s="499">
        <v>0.1</v>
      </c>
      <c r="H117" s="497">
        <v>1.8</v>
      </c>
    </row>
    <row r="118" spans="1:8" ht="18" customHeight="1" x14ac:dyDescent="0.25">
      <c r="A118" s="494">
        <v>42705</v>
      </c>
      <c r="B118" s="495">
        <v>1</v>
      </c>
      <c r="C118" s="495">
        <v>0.4</v>
      </c>
      <c r="D118" s="496">
        <v>2.2000000000000002</v>
      </c>
      <c r="E118" s="497">
        <v>0.6</v>
      </c>
      <c r="F118" s="495">
        <v>2.2999999999999998</v>
      </c>
      <c r="G118" s="499">
        <v>0.3</v>
      </c>
      <c r="H118" s="497">
        <v>1.7</v>
      </c>
    </row>
    <row r="119" spans="1:8" ht="18" customHeight="1" x14ac:dyDescent="0.25">
      <c r="A119" s="494">
        <v>42736</v>
      </c>
      <c r="B119" s="495">
        <v>1.1000000000000001</v>
      </c>
      <c r="C119" s="495">
        <v>0.3</v>
      </c>
      <c r="D119" s="496">
        <v>2.1</v>
      </c>
      <c r="E119" s="497">
        <v>0.6</v>
      </c>
      <c r="F119" s="495">
        <v>1.8</v>
      </c>
      <c r="G119" s="499">
        <v>0.5</v>
      </c>
      <c r="H119" s="497">
        <v>1.7</v>
      </c>
    </row>
    <row r="120" spans="1:8" ht="18" customHeight="1" x14ac:dyDescent="0.25">
      <c r="A120" s="494">
        <v>42767</v>
      </c>
      <c r="B120" s="495">
        <v>1.2</v>
      </c>
      <c r="C120" s="495">
        <v>0.3</v>
      </c>
      <c r="D120" s="496">
        <v>2</v>
      </c>
      <c r="E120" s="497">
        <v>0.6</v>
      </c>
      <c r="F120" s="495">
        <v>1.3</v>
      </c>
      <c r="G120" s="499">
        <v>1.1000000000000001</v>
      </c>
      <c r="H120" s="497">
        <v>1.6</v>
      </c>
    </row>
    <row r="121" spans="1:8" ht="18" customHeight="1" x14ac:dyDescent="0.25">
      <c r="A121" s="494">
        <v>42795</v>
      </c>
      <c r="B121" s="495">
        <v>1.3</v>
      </c>
      <c r="C121" s="495">
        <v>0.4</v>
      </c>
      <c r="D121" s="496">
        <v>1.9</v>
      </c>
      <c r="E121" s="497">
        <v>0.6</v>
      </c>
      <c r="F121" s="495">
        <v>1.3</v>
      </c>
      <c r="G121" s="499">
        <v>1.7</v>
      </c>
      <c r="H121" s="497">
        <v>1.8</v>
      </c>
    </row>
    <row r="122" spans="1:8" ht="18" customHeight="1" x14ac:dyDescent="0.25">
      <c r="A122" s="494">
        <v>42826</v>
      </c>
      <c r="B122" s="495">
        <v>1.5</v>
      </c>
      <c r="C122" s="495">
        <v>0.5</v>
      </c>
      <c r="D122" s="496">
        <v>1.9</v>
      </c>
      <c r="E122" s="497">
        <v>0.7</v>
      </c>
      <c r="F122" s="495">
        <v>2.9</v>
      </c>
      <c r="G122" s="499">
        <v>1.9</v>
      </c>
      <c r="H122" s="497">
        <v>2.1</v>
      </c>
    </row>
    <row r="123" spans="1:8" ht="18" customHeight="1" x14ac:dyDescent="0.25">
      <c r="A123" s="494">
        <v>42856</v>
      </c>
      <c r="B123" s="495">
        <v>1.9</v>
      </c>
      <c r="C123" s="495">
        <v>0.7</v>
      </c>
      <c r="D123" s="496">
        <v>2</v>
      </c>
      <c r="E123" s="497">
        <v>1</v>
      </c>
      <c r="F123" s="495">
        <v>5.9</v>
      </c>
      <c r="G123" s="499">
        <v>2.6</v>
      </c>
      <c r="H123" s="497">
        <v>3</v>
      </c>
    </row>
    <row r="124" spans="1:8" ht="18" customHeight="1" x14ac:dyDescent="0.25">
      <c r="A124" s="494">
        <v>42887</v>
      </c>
      <c r="B124" s="495">
        <v>2.4</v>
      </c>
      <c r="C124" s="495">
        <v>0.8</v>
      </c>
      <c r="D124" s="496">
        <v>2</v>
      </c>
      <c r="E124" s="497">
        <v>1.3</v>
      </c>
      <c r="F124" s="495">
        <v>6.4</v>
      </c>
      <c r="G124" s="499">
        <v>2</v>
      </c>
      <c r="H124" s="497">
        <v>2.2999999999999998</v>
      </c>
    </row>
    <row r="125" spans="1:8" ht="2.25" customHeight="1" thickBot="1" x14ac:dyDescent="0.3">
      <c r="A125" s="500"/>
      <c r="B125" s="501"/>
      <c r="C125" s="501"/>
      <c r="D125" s="501"/>
      <c r="E125" s="501"/>
      <c r="F125" s="501"/>
      <c r="G125" s="502"/>
      <c r="H125" s="503"/>
    </row>
    <row r="126" spans="1:8" ht="23.25" customHeight="1" thickTop="1" x14ac:dyDescent="0.25">
      <c r="A126" s="504" t="s">
        <v>391</v>
      </c>
      <c r="B126" s="505"/>
      <c r="C126" s="505"/>
      <c r="D126" s="506"/>
      <c r="E126" s="506"/>
      <c r="F126" s="506"/>
      <c r="G126" s="506"/>
      <c r="H126" s="506"/>
    </row>
    <row r="127" spans="1:8" x14ac:dyDescent="0.25">
      <c r="A127" s="507" t="s">
        <v>392</v>
      </c>
      <c r="B127" s="507"/>
      <c r="C127" s="507"/>
      <c r="D127" s="508"/>
      <c r="E127" s="508"/>
      <c r="F127" s="508"/>
      <c r="G127" s="508"/>
      <c r="H127" s="508"/>
    </row>
    <row r="128" spans="1:8" x14ac:dyDescent="0.25">
      <c r="A128" s="507" t="s">
        <v>393</v>
      </c>
      <c r="B128" s="507"/>
      <c r="C128" s="507"/>
      <c r="D128" s="508"/>
      <c r="E128" s="508"/>
      <c r="F128" s="508"/>
      <c r="G128" s="508"/>
      <c r="H128" s="508"/>
    </row>
    <row r="129" spans="1:8" x14ac:dyDescent="0.25">
      <c r="A129" s="509" t="s">
        <v>394</v>
      </c>
      <c r="B129" s="510"/>
      <c r="C129" s="510"/>
      <c r="D129" s="511"/>
      <c r="E129" s="511"/>
      <c r="F129" s="512"/>
      <c r="G129" s="512"/>
      <c r="H129" s="512"/>
    </row>
    <row r="130" spans="1:8" x14ac:dyDescent="0.25">
      <c r="A130" s="509" t="s">
        <v>395</v>
      </c>
      <c r="B130" s="510"/>
      <c r="C130" s="510"/>
      <c r="D130" s="511"/>
      <c r="E130" s="511"/>
      <c r="F130" s="512"/>
      <c r="G130" s="512"/>
      <c r="H130" s="512"/>
    </row>
    <row r="131" spans="1:8" x14ac:dyDescent="0.25">
      <c r="A131" s="507" t="s">
        <v>396</v>
      </c>
      <c r="B131" s="510"/>
      <c r="C131" s="510"/>
      <c r="D131" s="511"/>
      <c r="E131" s="511"/>
      <c r="F131" s="508"/>
      <c r="G131" s="508"/>
      <c r="H131" s="508"/>
    </row>
    <row r="132" spans="1:8" ht="17.25" x14ac:dyDescent="0.3">
      <c r="A132" s="507" t="s">
        <v>397</v>
      </c>
      <c r="B132" s="507"/>
      <c r="C132" s="507"/>
      <c r="D132" s="513"/>
      <c r="E132" s="513"/>
      <c r="F132" s="513"/>
      <c r="G132" s="513"/>
      <c r="H132" s="513"/>
    </row>
    <row r="133" spans="1:8" ht="17.25" x14ac:dyDescent="0.25">
      <c r="A133" s="507" t="s">
        <v>398</v>
      </c>
      <c r="B133" s="505"/>
      <c r="C133" s="505"/>
      <c r="D133" s="485"/>
      <c r="E133" s="485"/>
      <c r="F133" s="485"/>
      <c r="G133" s="485"/>
      <c r="H133" s="485"/>
    </row>
    <row r="134" spans="1:8" ht="17.25" x14ac:dyDescent="0.25">
      <c r="A134" s="507" t="s">
        <v>399</v>
      </c>
      <c r="B134" s="505"/>
      <c r="C134" s="505"/>
      <c r="D134" s="485"/>
      <c r="E134" s="485"/>
      <c r="F134" s="485"/>
      <c r="G134" s="485"/>
      <c r="H134" s="485"/>
    </row>
    <row r="135" spans="1:8" ht="17.25" x14ac:dyDescent="0.25">
      <c r="A135" s="507" t="s">
        <v>400</v>
      </c>
      <c r="B135" s="505"/>
      <c r="C135" s="505"/>
      <c r="D135" s="485"/>
      <c r="E135" s="485"/>
      <c r="F135" s="485"/>
      <c r="G135" s="485"/>
      <c r="H135" s="485"/>
    </row>
    <row r="136" spans="1:8" ht="17.25" x14ac:dyDescent="0.25">
      <c r="A136" s="507" t="s">
        <v>401</v>
      </c>
      <c r="B136" s="505"/>
      <c r="C136" s="505"/>
      <c r="D136" s="485"/>
      <c r="E136" s="485"/>
      <c r="F136" s="485"/>
      <c r="G136" s="485"/>
      <c r="H136" s="485"/>
    </row>
  </sheetData>
  <mergeCells count="3">
    <mergeCell ref="A1:H1"/>
    <mergeCell ref="B3:E3"/>
    <mergeCell ref="F3:H3"/>
  </mergeCells>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G25"/>
  <sheetViews>
    <sheetView topLeftCell="A19" zoomScaleNormal="100" workbookViewId="0">
      <selection activeCell="J36" sqref="J36"/>
    </sheetView>
  </sheetViews>
  <sheetFormatPr defaultRowHeight="12.75" x14ac:dyDescent="0.2"/>
  <cols>
    <col min="1" max="1" width="13.85546875" style="514" customWidth="1"/>
    <col min="2" max="2" width="17.5703125" style="514" customWidth="1"/>
    <col min="3" max="4" width="20.7109375" style="514" customWidth="1"/>
    <col min="5" max="5" width="18.28515625" style="514" customWidth="1"/>
    <col min="6" max="6" width="15.28515625" style="514" customWidth="1"/>
    <col min="7" max="7" width="15.5703125" style="514" customWidth="1"/>
    <col min="8" max="16384" width="9.140625" style="514"/>
  </cols>
  <sheetData>
    <row r="1" spans="1:7" ht="15" thickBot="1" x14ac:dyDescent="0.25">
      <c r="A1" s="311" t="s">
        <v>402</v>
      </c>
    </row>
    <row r="2" spans="1:7" ht="59.25" thickBot="1" x14ac:dyDescent="0.25">
      <c r="A2" s="515" t="s">
        <v>0</v>
      </c>
      <c r="B2" s="516" t="s">
        <v>403</v>
      </c>
      <c r="C2" s="517" t="s">
        <v>404</v>
      </c>
      <c r="D2" s="517" t="s">
        <v>405</v>
      </c>
      <c r="E2" s="517" t="s">
        <v>406</v>
      </c>
      <c r="F2" s="517" t="s">
        <v>407</v>
      </c>
      <c r="G2" s="518" t="s">
        <v>408</v>
      </c>
    </row>
    <row r="3" spans="1:7" ht="14.25" x14ac:dyDescent="0.2">
      <c r="A3" s="369" t="s">
        <v>197</v>
      </c>
      <c r="B3" s="519"/>
      <c r="C3" s="520"/>
      <c r="D3" s="520"/>
      <c r="E3" s="520"/>
      <c r="F3" s="520"/>
      <c r="G3" s="521"/>
    </row>
    <row r="4" spans="1:7" ht="21" customHeight="1" x14ac:dyDescent="0.2">
      <c r="A4" s="160">
        <v>2012</v>
      </c>
      <c r="B4" s="522">
        <v>103.8</v>
      </c>
      <c r="C4" s="523">
        <v>95.5</v>
      </c>
      <c r="D4" s="523">
        <v>96.9</v>
      </c>
      <c r="E4" s="523">
        <v>108.2</v>
      </c>
      <c r="F4" s="523">
        <v>101.5</v>
      </c>
      <c r="G4" s="524">
        <v>95.733485618937721</v>
      </c>
    </row>
    <row r="5" spans="1:7" ht="21" customHeight="1" x14ac:dyDescent="0.2">
      <c r="A5" s="160">
        <v>2013</v>
      </c>
      <c r="B5" s="522">
        <v>114.9</v>
      </c>
      <c r="C5" s="523">
        <v>100</v>
      </c>
      <c r="D5" s="523">
        <v>100</v>
      </c>
      <c r="E5" s="523">
        <v>110.9</v>
      </c>
      <c r="F5" s="523">
        <v>100</v>
      </c>
      <c r="G5" s="524">
        <v>99.974966954728927</v>
      </c>
    </row>
    <row r="6" spans="1:7" ht="21" customHeight="1" x14ac:dyDescent="0.2">
      <c r="A6" s="160">
        <v>2014</v>
      </c>
      <c r="B6" s="522">
        <v>121.1</v>
      </c>
      <c r="C6" s="523">
        <v>100.3</v>
      </c>
      <c r="D6" s="523">
        <v>95.9</v>
      </c>
      <c r="E6" s="523">
        <v>112.5</v>
      </c>
      <c r="F6" s="523">
        <v>96.4</v>
      </c>
      <c r="G6" s="524">
        <v>95.765104000000008</v>
      </c>
    </row>
    <row r="7" spans="1:7" ht="21" customHeight="1" x14ac:dyDescent="0.2">
      <c r="A7" s="160">
        <v>2015</v>
      </c>
      <c r="B7" s="522">
        <v>127.7</v>
      </c>
      <c r="C7" s="523">
        <v>102.5</v>
      </c>
      <c r="D7" s="523">
        <v>93</v>
      </c>
      <c r="E7" s="523">
        <v>114</v>
      </c>
      <c r="F7" s="523">
        <v>85.9</v>
      </c>
      <c r="G7" s="524">
        <v>96.862493499999999</v>
      </c>
    </row>
    <row r="8" spans="1:7" ht="21" customHeight="1" x14ac:dyDescent="0.2">
      <c r="A8" s="336">
        <v>2016</v>
      </c>
      <c r="B8" s="525">
        <v>134.30000000000001</v>
      </c>
      <c r="C8" s="526">
        <v>102.7</v>
      </c>
      <c r="D8" s="526">
        <v>97.199996999999996</v>
      </c>
      <c r="E8" s="526">
        <v>114</v>
      </c>
      <c r="F8" s="526">
        <v>81.5</v>
      </c>
      <c r="G8" s="527">
        <v>98.024999999999991</v>
      </c>
    </row>
    <row r="9" spans="1:7" ht="21" customHeight="1" x14ac:dyDescent="0.25">
      <c r="A9" s="276" t="s">
        <v>177</v>
      </c>
      <c r="B9" s="522">
        <v>119.7</v>
      </c>
      <c r="C9" s="523">
        <v>100.2</v>
      </c>
      <c r="D9" s="523">
        <v>101.1</v>
      </c>
      <c r="E9" s="523">
        <v>112.6</v>
      </c>
      <c r="F9" s="523">
        <v>96.026450999999994</v>
      </c>
      <c r="G9" s="524">
        <v>98.261168999999995</v>
      </c>
    </row>
    <row r="10" spans="1:7" ht="21" customHeight="1" x14ac:dyDescent="0.25">
      <c r="A10" s="276" t="s">
        <v>174</v>
      </c>
      <c r="B10" s="522">
        <v>120.7</v>
      </c>
      <c r="C10" s="523">
        <v>100.5</v>
      </c>
      <c r="D10" s="523">
        <v>100.7</v>
      </c>
      <c r="E10" s="523">
        <v>112.5</v>
      </c>
      <c r="F10" s="523">
        <v>97.520187000000007</v>
      </c>
      <c r="G10" s="524">
        <v>95.407912999999994</v>
      </c>
    </row>
    <row r="11" spans="1:7" ht="21" customHeight="1" x14ac:dyDescent="0.25">
      <c r="A11" s="276" t="s">
        <v>175</v>
      </c>
      <c r="B11" s="522">
        <v>122</v>
      </c>
      <c r="C11" s="523">
        <v>100.4</v>
      </c>
      <c r="D11" s="523">
        <v>93</v>
      </c>
      <c r="E11" s="523">
        <v>112.4</v>
      </c>
      <c r="F11" s="523">
        <v>99.940619999999996</v>
      </c>
      <c r="G11" s="524">
        <v>94.921645999999996</v>
      </c>
    </row>
    <row r="12" spans="1:7" ht="21" customHeight="1" x14ac:dyDescent="0.25">
      <c r="A12" s="276" t="s">
        <v>176</v>
      </c>
      <c r="B12" s="522">
        <v>122</v>
      </c>
      <c r="C12" s="523">
        <v>100.2</v>
      </c>
      <c r="D12" s="523">
        <v>87.5</v>
      </c>
      <c r="E12" s="523">
        <v>112.3</v>
      </c>
      <c r="F12" s="523">
        <v>92.143646000000004</v>
      </c>
      <c r="G12" s="524">
        <v>94.469688000000005</v>
      </c>
    </row>
    <row r="13" spans="1:7" ht="21" customHeight="1" x14ac:dyDescent="0.25">
      <c r="A13" s="276" t="s">
        <v>178</v>
      </c>
      <c r="B13" s="522">
        <v>126.3</v>
      </c>
      <c r="C13" s="523">
        <v>101.7</v>
      </c>
      <c r="D13" s="523">
        <v>99.900002000000001</v>
      </c>
      <c r="E13" s="523">
        <v>113.8</v>
      </c>
      <c r="F13" s="523">
        <v>86.906395000000003</v>
      </c>
      <c r="G13" s="524">
        <v>92.949973999999997</v>
      </c>
    </row>
    <row r="14" spans="1:7" ht="21" customHeight="1" x14ac:dyDescent="0.25">
      <c r="A14" s="276" t="s">
        <v>179</v>
      </c>
      <c r="B14" s="522">
        <v>127.6</v>
      </c>
      <c r="C14" s="523">
        <v>102</v>
      </c>
      <c r="D14" s="523">
        <v>90.900002000000001</v>
      </c>
      <c r="E14" s="523">
        <v>114</v>
      </c>
      <c r="F14" s="523">
        <v>88.8</v>
      </c>
      <c r="G14" s="524">
        <v>97.2</v>
      </c>
    </row>
    <row r="15" spans="1:7" ht="21" customHeight="1" x14ac:dyDescent="0.25">
      <c r="A15" s="276" t="s">
        <v>180</v>
      </c>
      <c r="B15" s="522">
        <v>128.5</v>
      </c>
      <c r="C15" s="523">
        <v>102.9</v>
      </c>
      <c r="D15" s="523">
        <v>92.099997999999999</v>
      </c>
      <c r="E15" s="523">
        <v>114.2</v>
      </c>
      <c r="F15" s="523">
        <v>86.3</v>
      </c>
      <c r="G15" s="524">
        <v>97.7</v>
      </c>
    </row>
    <row r="16" spans="1:7" ht="21" customHeight="1" x14ac:dyDescent="0.25">
      <c r="A16" s="276" t="s">
        <v>181</v>
      </c>
      <c r="B16" s="522">
        <v>128.5</v>
      </c>
      <c r="C16" s="523">
        <v>103.5</v>
      </c>
      <c r="D16" s="523">
        <v>90.900002000000001</v>
      </c>
      <c r="E16" s="523">
        <v>114</v>
      </c>
      <c r="F16" s="523">
        <v>81.599999999999994</v>
      </c>
      <c r="G16" s="524">
        <v>99.6</v>
      </c>
    </row>
    <row r="17" spans="1:7" ht="21" customHeight="1" x14ac:dyDescent="0.25">
      <c r="A17" s="276" t="s">
        <v>182</v>
      </c>
      <c r="B17" s="522">
        <v>132.5</v>
      </c>
      <c r="C17" s="523">
        <v>101.7</v>
      </c>
      <c r="D17" s="523">
        <v>94.900002000000001</v>
      </c>
      <c r="E17" s="523">
        <v>114</v>
      </c>
      <c r="F17" s="523">
        <v>77.400000000000006</v>
      </c>
      <c r="G17" s="524">
        <v>98.1</v>
      </c>
    </row>
    <row r="18" spans="1:7" ht="21" customHeight="1" x14ac:dyDescent="0.25">
      <c r="A18" s="276" t="s">
        <v>179</v>
      </c>
      <c r="B18" s="522">
        <v>134</v>
      </c>
      <c r="C18" s="523">
        <v>102</v>
      </c>
      <c r="D18" s="523">
        <v>94.5</v>
      </c>
      <c r="E18" s="523">
        <v>113.9</v>
      </c>
      <c r="F18" s="523">
        <v>83</v>
      </c>
      <c r="G18" s="524">
        <v>97.3</v>
      </c>
    </row>
    <row r="19" spans="1:7" ht="21" customHeight="1" x14ac:dyDescent="0.25">
      <c r="A19" s="276" t="s">
        <v>180</v>
      </c>
      <c r="B19" s="522">
        <v>135.30000000000001</v>
      </c>
      <c r="C19" s="523">
        <v>102.9</v>
      </c>
      <c r="D19" s="523">
        <v>99.199996999999996</v>
      </c>
      <c r="E19" s="523">
        <v>114.1</v>
      </c>
      <c r="F19" s="523">
        <v>81.400000000000006</v>
      </c>
      <c r="G19" s="524">
        <v>97.7</v>
      </c>
    </row>
    <row r="20" spans="1:7" ht="21" customHeight="1" x14ac:dyDescent="0.25">
      <c r="A20" s="276" t="s">
        <v>181</v>
      </c>
      <c r="B20" s="522">
        <v>135.5</v>
      </c>
      <c r="C20" s="523">
        <v>104.1</v>
      </c>
      <c r="D20" s="523">
        <v>99.300003000000004</v>
      </c>
      <c r="E20" s="523">
        <v>114.1</v>
      </c>
      <c r="F20" s="523">
        <v>84.2</v>
      </c>
      <c r="G20" s="524">
        <v>99</v>
      </c>
    </row>
    <row r="21" spans="1:7" ht="21" customHeight="1" thickBot="1" x14ac:dyDescent="0.3">
      <c r="A21" s="282" t="s">
        <v>183</v>
      </c>
      <c r="B21" s="528">
        <v>136.80000000000001</v>
      </c>
      <c r="C21" s="529">
        <v>104.3</v>
      </c>
      <c r="D21" s="529">
        <v>101.4</v>
      </c>
      <c r="E21" s="529">
        <v>114.6</v>
      </c>
      <c r="F21" s="529">
        <v>87.4</v>
      </c>
      <c r="G21" s="530">
        <v>95.2</v>
      </c>
    </row>
    <row r="22" spans="1:7" ht="14.25" x14ac:dyDescent="0.2">
      <c r="A22" s="3473" t="s">
        <v>409</v>
      </c>
      <c r="B22" s="3473"/>
      <c r="C22" s="192"/>
      <c r="D22" s="192"/>
      <c r="E22" s="192"/>
      <c r="F22" s="192"/>
      <c r="G22" s="192"/>
    </row>
    <row r="23" spans="1:7" ht="14.25" x14ac:dyDescent="0.2">
      <c r="A23" s="3473" t="s">
        <v>410</v>
      </c>
      <c r="B23" s="3473"/>
      <c r="C23" s="192"/>
      <c r="D23" s="192"/>
      <c r="E23" s="192"/>
      <c r="F23" s="192"/>
      <c r="G23" s="192"/>
    </row>
    <row r="24" spans="1:7" ht="14.25" x14ac:dyDescent="0.2">
      <c r="A24" s="3473" t="s">
        <v>411</v>
      </c>
      <c r="B24" s="3473"/>
      <c r="C24" s="192"/>
      <c r="D24" s="192"/>
      <c r="E24" s="192"/>
      <c r="F24" s="192"/>
      <c r="G24" s="192"/>
    </row>
    <row r="25" spans="1:7" x14ac:dyDescent="0.2">
      <c r="A25" s="531" t="s">
        <v>251</v>
      </c>
    </row>
  </sheetData>
  <mergeCells count="3">
    <mergeCell ref="A22:B22"/>
    <mergeCell ref="A23:B23"/>
    <mergeCell ref="A24:B24"/>
  </mergeCells>
  <printOptions horizontalCentered="1"/>
  <pageMargins left="0.7" right="0.7" top="0.75" bottom="0.75" header="0.3" footer="0.3"/>
  <pageSetup paperSize="9" scale="9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showGridLines="0" workbookViewId="0">
      <pane xSplit="1" ySplit="6" topLeftCell="B7" activePane="bottomRight" state="frozen"/>
      <selection pane="topRight" activeCell="B1" sqref="B1"/>
      <selection pane="bottomLeft" activeCell="A6" sqref="A6"/>
      <selection pane="bottomRight" activeCell="I14" sqref="I14"/>
    </sheetView>
  </sheetViews>
  <sheetFormatPr defaultRowHeight="14.25" x14ac:dyDescent="0.25"/>
  <cols>
    <col min="1" max="1" width="47.42578125" style="538" customWidth="1"/>
    <col min="2" max="2" width="4.7109375" style="538" customWidth="1"/>
    <col min="3" max="3" width="22.85546875" style="538" bestFit="1" customWidth="1"/>
    <col min="4" max="4" width="3" style="538" customWidth="1"/>
    <col min="5" max="5" width="22.85546875" style="538" bestFit="1" customWidth="1"/>
    <col min="6" max="6" width="0.5703125" style="538" customWidth="1"/>
    <col min="7" max="7" width="4.42578125" style="538" customWidth="1"/>
    <col min="8" max="8" width="14.42578125" style="538" bestFit="1" customWidth="1"/>
    <col min="9" max="256" width="9.140625" style="538"/>
    <col min="257" max="257" width="47.42578125" style="538" customWidth="1"/>
    <col min="258" max="258" width="4.7109375" style="538" customWidth="1"/>
    <col min="259" max="259" width="22.85546875" style="538" bestFit="1" customWidth="1"/>
    <col min="260" max="260" width="3" style="538" customWidth="1"/>
    <col min="261" max="261" width="22.85546875" style="538" bestFit="1" customWidth="1"/>
    <col min="262" max="262" width="0.5703125" style="538" customWidth="1"/>
    <col min="263" max="263" width="4.42578125" style="538" customWidth="1"/>
    <col min="264" max="264" width="14.42578125" style="538" bestFit="1" customWidth="1"/>
    <col min="265" max="512" width="9.140625" style="538"/>
    <col min="513" max="513" width="47.42578125" style="538" customWidth="1"/>
    <col min="514" max="514" width="4.7109375" style="538" customWidth="1"/>
    <col min="515" max="515" width="22.85546875" style="538" bestFit="1" customWidth="1"/>
    <col min="516" max="516" width="3" style="538" customWidth="1"/>
    <col min="517" max="517" width="22.85546875" style="538" bestFit="1" customWidth="1"/>
    <col min="518" max="518" width="0.5703125" style="538" customWidth="1"/>
    <col min="519" max="519" width="4.42578125" style="538" customWidth="1"/>
    <col min="520" max="520" width="14.42578125" style="538" bestFit="1" customWidth="1"/>
    <col min="521" max="768" width="9.140625" style="538"/>
    <col min="769" max="769" width="47.42578125" style="538" customWidth="1"/>
    <col min="770" max="770" width="4.7109375" style="538" customWidth="1"/>
    <col min="771" max="771" width="22.85546875" style="538" bestFit="1" customWidth="1"/>
    <col min="772" max="772" width="3" style="538" customWidth="1"/>
    <col min="773" max="773" width="22.85546875" style="538" bestFit="1" customWidth="1"/>
    <col min="774" max="774" width="0.5703125" style="538" customWidth="1"/>
    <col min="775" max="775" width="4.42578125" style="538" customWidth="1"/>
    <col min="776" max="776" width="14.42578125" style="538" bestFit="1" customWidth="1"/>
    <col min="777" max="1024" width="9.140625" style="538"/>
    <col min="1025" max="1025" width="47.42578125" style="538" customWidth="1"/>
    <col min="1026" max="1026" width="4.7109375" style="538" customWidth="1"/>
    <col min="1027" max="1027" width="22.85546875" style="538" bestFit="1" customWidth="1"/>
    <col min="1028" max="1028" width="3" style="538" customWidth="1"/>
    <col min="1029" max="1029" width="22.85546875" style="538" bestFit="1" customWidth="1"/>
    <col min="1030" max="1030" width="0.5703125" style="538" customWidth="1"/>
    <col min="1031" max="1031" width="4.42578125" style="538" customWidth="1"/>
    <col min="1032" max="1032" width="14.42578125" style="538" bestFit="1" customWidth="1"/>
    <col min="1033" max="1280" width="9.140625" style="538"/>
    <col min="1281" max="1281" width="47.42578125" style="538" customWidth="1"/>
    <col min="1282" max="1282" width="4.7109375" style="538" customWidth="1"/>
    <col min="1283" max="1283" width="22.85546875" style="538" bestFit="1" customWidth="1"/>
    <col min="1284" max="1284" width="3" style="538" customWidth="1"/>
    <col min="1285" max="1285" width="22.85546875" style="538" bestFit="1" customWidth="1"/>
    <col min="1286" max="1286" width="0.5703125" style="538" customWidth="1"/>
    <col min="1287" max="1287" width="4.42578125" style="538" customWidth="1"/>
    <col min="1288" max="1288" width="14.42578125" style="538" bestFit="1" customWidth="1"/>
    <col min="1289" max="1536" width="9.140625" style="538"/>
    <col min="1537" max="1537" width="47.42578125" style="538" customWidth="1"/>
    <col min="1538" max="1538" width="4.7109375" style="538" customWidth="1"/>
    <col min="1539" max="1539" width="22.85546875" style="538" bestFit="1" customWidth="1"/>
    <col min="1540" max="1540" width="3" style="538" customWidth="1"/>
    <col min="1541" max="1541" width="22.85546875" style="538" bestFit="1" customWidth="1"/>
    <col min="1542" max="1542" width="0.5703125" style="538" customWidth="1"/>
    <col min="1543" max="1543" width="4.42578125" style="538" customWidth="1"/>
    <col min="1544" max="1544" width="14.42578125" style="538" bestFit="1" customWidth="1"/>
    <col min="1545" max="1792" width="9.140625" style="538"/>
    <col min="1793" max="1793" width="47.42578125" style="538" customWidth="1"/>
    <col min="1794" max="1794" width="4.7109375" style="538" customWidth="1"/>
    <col min="1795" max="1795" width="22.85546875" style="538" bestFit="1" customWidth="1"/>
    <col min="1796" max="1796" width="3" style="538" customWidth="1"/>
    <col min="1797" max="1797" width="22.85546875" style="538" bestFit="1" customWidth="1"/>
    <col min="1798" max="1798" width="0.5703125" style="538" customWidth="1"/>
    <col min="1799" max="1799" width="4.42578125" style="538" customWidth="1"/>
    <col min="1800" max="1800" width="14.42578125" style="538" bestFit="1" customWidth="1"/>
    <col min="1801" max="2048" width="9.140625" style="538"/>
    <col min="2049" max="2049" width="47.42578125" style="538" customWidth="1"/>
    <col min="2050" max="2050" width="4.7109375" style="538" customWidth="1"/>
    <col min="2051" max="2051" width="22.85546875" style="538" bestFit="1" customWidth="1"/>
    <col min="2052" max="2052" width="3" style="538" customWidth="1"/>
    <col min="2053" max="2053" width="22.85546875" style="538" bestFit="1" customWidth="1"/>
    <col min="2054" max="2054" width="0.5703125" style="538" customWidth="1"/>
    <col min="2055" max="2055" width="4.42578125" style="538" customWidth="1"/>
    <col min="2056" max="2056" width="14.42578125" style="538" bestFit="1" customWidth="1"/>
    <col min="2057" max="2304" width="9.140625" style="538"/>
    <col min="2305" max="2305" width="47.42578125" style="538" customWidth="1"/>
    <col min="2306" max="2306" width="4.7109375" style="538" customWidth="1"/>
    <col min="2307" max="2307" width="22.85546875" style="538" bestFit="1" customWidth="1"/>
    <col min="2308" max="2308" width="3" style="538" customWidth="1"/>
    <col min="2309" max="2309" width="22.85546875" style="538" bestFit="1" customWidth="1"/>
    <col min="2310" max="2310" width="0.5703125" style="538" customWidth="1"/>
    <col min="2311" max="2311" width="4.42578125" style="538" customWidth="1"/>
    <col min="2312" max="2312" width="14.42578125" style="538" bestFit="1" customWidth="1"/>
    <col min="2313" max="2560" width="9.140625" style="538"/>
    <col min="2561" max="2561" width="47.42578125" style="538" customWidth="1"/>
    <col min="2562" max="2562" width="4.7109375" style="538" customWidth="1"/>
    <col min="2563" max="2563" width="22.85546875" style="538" bestFit="1" customWidth="1"/>
    <col min="2564" max="2564" width="3" style="538" customWidth="1"/>
    <col min="2565" max="2565" width="22.85546875" style="538" bestFit="1" customWidth="1"/>
    <col min="2566" max="2566" width="0.5703125" style="538" customWidth="1"/>
    <col min="2567" max="2567" width="4.42578125" style="538" customWidth="1"/>
    <col min="2568" max="2568" width="14.42578125" style="538" bestFit="1" customWidth="1"/>
    <col min="2569" max="2816" width="9.140625" style="538"/>
    <col min="2817" max="2817" width="47.42578125" style="538" customWidth="1"/>
    <col min="2818" max="2818" width="4.7109375" style="538" customWidth="1"/>
    <col min="2819" max="2819" width="22.85546875" style="538" bestFit="1" customWidth="1"/>
    <col min="2820" max="2820" width="3" style="538" customWidth="1"/>
    <col min="2821" max="2821" width="22.85546875" style="538" bestFit="1" customWidth="1"/>
    <col min="2822" max="2822" width="0.5703125" style="538" customWidth="1"/>
    <col min="2823" max="2823" width="4.42578125" style="538" customWidth="1"/>
    <col min="2824" max="2824" width="14.42578125" style="538" bestFit="1" customWidth="1"/>
    <col min="2825" max="3072" width="9.140625" style="538"/>
    <col min="3073" max="3073" width="47.42578125" style="538" customWidth="1"/>
    <col min="3074" max="3074" width="4.7109375" style="538" customWidth="1"/>
    <col min="3075" max="3075" width="22.85546875" style="538" bestFit="1" customWidth="1"/>
    <col min="3076" max="3076" width="3" style="538" customWidth="1"/>
    <col min="3077" max="3077" width="22.85546875" style="538" bestFit="1" customWidth="1"/>
    <col min="3078" max="3078" width="0.5703125" style="538" customWidth="1"/>
    <col min="3079" max="3079" width="4.42578125" style="538" customWidth="1"/>
    <col min="3080" max="3080" width="14.42578125" style="538" bestFit="1" customWidth="1"/>
    <col min="3081" max="3328" width="9.140625" style="538"/>
    <col min="3329" max="3329" width="47.42578125" style="538" customWidth="1"/>
    <col min="3330" max="3330" width="4.7109375" style="538" customWidth="1"/>
    <col min="3331" max="3331" width="22.85546875" style="538" bestFit="1" customWidth="1"/>
    <col min="3332" max="3332" width="3" style="538" customWidth="1"/>
    <col min="3333" max="3333" width="22.85546875" style="538" bestFit="1" customWidth="1"/>
    <col min="3334" max="3334" width="0.5703125" style="538" customWidth="1"/>
    <col min="3335" max="3335" width="4.42578125" style="538" customWidth="1"/>
    <col min="3336" max="3336" width="14.42578125" style="538" bestFit="1" customWidth="1"/>
    <col min="3337" max="3584" width="9.140625" style="538"/>
    <col min="3585" max="3585" width="47.42578125" style="538" customWidth="1"/>
    <col min="3586" max="3586" width="4.7109375" style="538" customWidth="1"/>
    <col min="3587" max="3587" width="22.85546875" style="538" bestFit="1" customWidth="1"/>
    <col min="3588" max="3588" width="3" style="538" customWidth="1"/>
    <col min="3589" max="3589" width="22.85546875" style="538" bestFit="1" customWidth="1"/>
    <col min="3590" max="3590" width="0.5703125" style="538" customWidth="1"/>
    <col min="3591" max="3591" width="4.42578125" style="538" customWidth="1"/>
    <col min="3592" max="3592" width="14.42578125" style="538" bestFit="1" customWidth="1"/>
    <col min="3593" max="3840" width="9.140625" style="538"/>
    <col min="3841" max="3841" width="47.42578125" style="538" customWidth="1"/>
    <col min="3842" max="3842" width="4.7109375" style="538" customWidth="1"/>
    <col min="3843" max="3843" width="22.85546875" style="538" bestFit="1" customWidth="1"/>
    <col min="3844" max="3844" width="3" style="538" customWidth="1"/>
    <col min="3845" max="3845" width="22.85546875" style="538" bestFit="1" customWidth="1"/>
    <col min="3846" max="3846" width="0.5703125" style="538" customWidth="1"/>
    <col min="3847" max="3847" width="4.42578125" style="538" customWidth="1"/>
    <col min="3848" max="3848" width="14.42578125" style="538" bestFit="1" customWidth="1"/>
    <col min="3849" max="4096" width="9.140625" style="538"/>
    <col min="4097" max="4097" width="47.42578125" style="538" customWidth="1"/>
    <col min="4098" max="4098" width="4.7109375" style="538" customWidth="1"/>
    <col min="4099" max="4099" width="22.85546875" style="538" bestFit="1" customWidth="1"/>
    <col min="4100" max="4100" width="3" style="538" customWidth="1"/>
    <col min="4101" max="4101" width="22.85546875" style="538" bestFit="1" customWidth="1"/>
    <col min="4102" max="4102" width="0.5703125" style="538" customWidth="1"/>
    <col min="4103" max="4103" width="4.42578125" style="538" customWidth="1"/>
    <col min="4104" max="4104" width="14.42578125" style="538" bestFit="1" customWidth="1"/>
    <col min="4105" max="4352" width="9.140625" style="538"/>
    <col min="4353" max="4353" width="47.42578125" style="538" customWidth="1"/>
    <col min="4354" max="4354" width="4.7109375" style="538" customWidth="1"/>
    <col min="4355" max="4355" width="22.85546875" style="538" bestFit="1" customWidth="1"/>
    <col min="4356" max="4356" width="3" style="538" customWidth="1"/>
    <col min="4357" max="4357" width="22.85546875" style="538" bestFit="1" customWidth="1"/>
    <col min="4358" max="4358" width="0.5703125" style="538" customWidth="1"/>
    <col min="4359" max="4359" width="4.42578125" style="538" customWidth="1"/>
    <col min="4360" max="4360" width="14.42578125" style="538" bestFit="1" customWidth="1"/>
    <col min="4361" max="4608" width="9.140625" style="538"/>
    <col min="4609" max="4609" width="47.42578125" style="538" customWidth="1"/>
    <col min="4610" max="4610" width="4.7109375" style="538" customWidth="1"/>
    <col min="4611" max="4611" width="22.85546875" style="538" bestFit="1" customWidth="1"/>
    <col min="4612" max="4612" width="3" style="538" customWidth="1"/>
    <col min="4613" max="4613" width="22.85546875" style="538" bestFit="1" customWidth="1"/>
    <col min="4614" max="4614" width="0.5703125" style="538" customWidth="1"/>
    <col min="4615" max="4615" width="4.42578125" style="538" customWidth="1"/>
    <col min="4616" max="4616" width="14.42578125" style="538" bestFit="1" customWidth="1"/>
    <col min="4617" max="4864" width="9.140625" style="538"/>
    <col min="4865" max="4865" width="47.42578125" style="538" customWidth="1"/>
    <col min="4866" max="4866" width="4.7109375" style="538" customWidth="1"/>
    <col min="4867" max="4867" width="22.85546875" style="538" bestFit="1" customWidth="1"/>
    <col min="4868" max="4868" width="3" style="538" customWidth="1"/>
    <col min="4869" max="4869" width="22.85546875" style="538" bestFit="1" customWidth="1"/>
    <col min="4870" max="4870" width="0.5703125" style="538" customWidth="1"/>
    <col min="4871" max="4871" width="4.42578125" style="538" customWidth="1"/>
    <col min="4872" max="4872" width="14.42578125" style="538" bestFit="1" customWidth="1"/>
    <col min="4873" max="5120" width="9.140625" style="538"/>
    <col min="5121" max="5121" width="47.42578125" style="538" customWidth="1"/>
    <col min="5122" max="5122" width="4.7109375" style="538" customWidth="1"/>
    <col min="5123" max="5123" width="22.85546875" style="538" bestFit="1" customWidth="1"/>
    <col min="5124" max="5124" width="3" style="538" customWidth="1"/>
    <col min="5125" max="5125" width="22.85546875" style="538" bestFit="1" customWidth="1"/>
    <col min="5126" max="5126" width="0.5703125" style="538" customWidth="1"/>
    <col min="5127" max="5127" width="4.42578125" style="538" customWidth="1"/>
    <col min="5128" max="5128" width="14.42578125" style="538" bestFit="1" customWidth="1"/>
    <col min="5129" max="5376" width="9.140625" style="538"/>
    <col min="5377" max="5377" width="47.42578125" style="538" customWidth="1"/>
    <col min="5378" max="5378" width="4.7109375" style="538" customWidth="1"/>
    <col min="5379" max="5379" width="22.85546875" style="538" bestFit="1" customWidth="1"/>
    <col min="5380" max="5380" width="3" style="538" customWidth="1"/>
    <col min="5381" max="5381" width="22.85546875" style="538" bestFit="1" customWidth="1"/>
    <col min="5382" max="5382" width="0.5703125" style="538" customWidth="1"/>
    <col min="5383" max="5383" width="4.42578125" style="538" customWidth="1"/>
    <col min="5384" max="5384" width="14.42578125" style="538" bestFit="1" customWidth="1"/>
    <col min="5385" max="5632" width="9.140625" style="538"/>
    <col min="5633" max="5633" width="47.42578125" style="538" customWidth="1"/>
    <col min="5634" max="5634" width="4.7109375" style="538" customWidth="1"/>
    <col min="5635" max="5635" width="22.85546875" style="538" bestFit="1" customWidth="1"/>
    <col min="5636" max="5636" width="3" style="538" customWidth="1"/>
    <col min="5637" max="5637" width="22.85546875" style="538" bestFit="1" customWidth="1"/>
    <col min="5638" max="5638" width="0.5703125" style="538" customWidth="1"/>
    <col min="5639" max="5639" width="4.42578125" style="538" customWidth="1"/>
    <col min="5640" max="5640" width="14.42578125" style="538" bestFit="1" customWidth="1"/>
    <col min="5641" max="5888" width="9.140625" style="538"/>
    <col min="5889" max="5889" width="47.42578125" style="538" customWidth="1"/>
    <col min="5890" max="5890" width="4.7109375" style="538" customWidth="1"/>
    <col min="5891" max="5891" width="22.85546875" style="538" bestFit="1" customWidth="1"/>
    <col min="5892" max="5892" width="3" style="538" customWidth="1"/>
    <col min="5893" max="5893" width="22.85546875" style="538" bestFit="1" customWidth="1"/>
    <col min="5894" max="5894" width="0.5703125" style="538" customWidth="1"/>
    <col min="5895" max="5895" width="4.42578125" style="538" customWidth="1"/>
    <col min="5896" max="5896" width="14.42578125" style="538" bestFit="1" customWidth="1"/>
    <col min="5897" max="6144" width="9.140625" style="538"/>
    <col min="6145" max="6145" width="47.42578125" style="538" customWidth="1"/>
    <col min="6146" max="6146" width="4.7109375" style="538" customWidth="1"/>
    <col min="6147" max="6147" width="22.85546875" style="538" bestFit="1" customWidth="1"/>
    <col min="6148" max="6148" width="3" style="538" customWidth="1"/>
    <col min="6149" max="6149" width="22.85546875" style="538" bestFit="1" customWidth="1"/>
    <col min="6150" max="6150" width="0.5703125" style="538" customWidth="1"/>
    <col min="6151" max="6151" width="4.42578125" style="538" customWidth="1"/>
    <col min="6152" max="6152" width="14.42578125" style="538" bestFit="1" customWidth="1"/>
    <col min="6153" max="6400" width="9.140625" style="538"/>
    <col min="6401" max="6401" width="47.42578125" style="538" customWidth="1"/>
    <col min="6402" max="6402" width="4.7109375" style="538" customWidth="1"/>
    <col min="6403" max="6403" width="22.85546875" style="538" bestFit="1" customWidth="1"/>
    <col min="6404" max="6404" width="3" style="538" customWidth="1"/>
    <col min="6405" max="6405" width="22.85546875" style="538" bestFit="1" customWidth="1"/>
    <col min="6406" max="6406" width="0.5703125" style="538" customWidth="1"/>
    <col min="6407" max="6407" width="4.42578125" style="538" customWidth="1"/>
    <col min="6408" max="6408" width="14.42578125" style="538" bestFit="1" customWidth="1"/>
    <col min="6409" max="6656" width="9.140625" style="538"/>
    <col min="6657" max="6657" width="47.42578125" style="538" customWidth="1"/>
    <col min="6658" max="6658" width="4.7109375" style="538" customWidth="1"/>
    <col min="6659" max="6659" width="22.85546875" style="538" bestFit="1" customWidth="1"/>
    <col min="6660" max="6660" width="3" style="538" customWidth="1"/>
    <col min="6661" max="6661" width="22.85546875" style="538" bestFit="1" customWidth="1"/>
    <col min="6662" max="6662" width="0.5703125" style="538" customWidth="1"/>
    <col min="6663" max="6663" width="4.42578125" style="538" customWidth="1"/>
    <col min="6664" max="6664" width="14.42578125" style="538" bestFit="1" customWidth="1"/>
    <col min="6665" max="6912" width="9.140625" style="538"/>
    <col min="6913" max="6913" width="47.42578125" style="538" customWidth="1"/>
    <col min="6914" max="6914" width="4.7109375" style="538" customWidth="1"/>
    <col min="6915" max="6915" width="22.85546875" style="538" bestFit="1" customWidth="1"/>
    <col min="6916" max="6916" width="3" style="538" customWidth="1"/>
    <col min="6917" max="6917" width="22.85546875" style="538" bestFit="1" customWidth="1"/>
    <col min="6918" max="6918" width="0.5703125" style="538" customWidth="1"/>
    <col min="6919" max="6919" width="4.42578125" style="538" customWidth="1"/>
    <col min="6920" max="6920" width="14.42578125" style="538" bestFit="1" customWidth="1"/>
    <col min="6921" max="7168" width="9.140625" style="538"/>
    <col min="7169" max="7169" width="47.42578125" style="538" customWidth="1"/>
    <col min="7170" max="7170" width="4.7109375" style="538" customWidth="1"/>
    <col min="7171" max="7171" width="22.85546875" style="538" bestFit="1" customWidth="1"/>
    <col min="7172" max="7172" width="3" style="538" customWidth="1"/>
    <col min="7173" max="7173" width="22.85546875" style="538" bestFit="1" customWidth="1"/>
    <col min="7174" max="7174" width="0.5703125" style="538" customWidth="1"/>
    <col min="7175" max="7175" width="4.42578125" style="538" customWidth="1"/>
    <col min="7176" max="7176" width="14.42578125" style="538" bestFit="1" customWidth="1"/>
    <col min="7177" max="7424" width="9.140625" style="538"/>
    <col min="7425" max="7425" width="47.42578125" style="538" customWidth="1"/>
    <col min="7426" max="7426" width="4.7109375" style="538" customWidth="1"/>
    <col min="7427" max="7427" width="22.85546875" style="538" bestFit="1" customWidth="1"/>
    <col min="7428" max="7428" width="3" style="538" customWidth="1"/>
    <col min="7429" max="7429" width="22.85546875" style="538" bestFit="1" customWidth="1"/>
    <col min="7430" max="7430" width="0.5703125" style="538" customWidth="1"/>
    <col min="7431" max="7431" width="4.42578125" style="538" customWidth="1"/>
    <col min="7432" max="7432" width="14.42578125" style="538" bestFit="1" customWidth="1"/>
    <col min="7433" max="7680" width="9.140625" style="538"/>
    <col min="7681" max="7681" width="47.42578125" style="538" customWidth="1"/>
    <col min="7682" max="7682" width="4.7109375" style="538" customWidth="1"/>
    <col min="7683" max="7683" width="22.85546875" style="538" bestFit="1" customWidth="1"/>
    <col min="7684" max="7684" width="3" style="538" customWidth="1"/>
    <col min="7685" max="7685" width="22.85546875" style="538" bestFit="1" customWidth="1"/>
    <col min="7686" max="7686" width="0.5703125" style="538" customWidth="1"/>
    <col min="7687" max="7687" width="4.42578125" style="538" customWidth="1"/>
    <col min="7688" max="7688" width="14.42578125" style="538" bestFit="1" customWidth="1"/>
    <col min="7689" max="7936" width="9.140625" style="538"/>
    <col min="7937" max="7937" width="47.42578125" style="538" customWidth="1"/>
    <col min="7938" max="7938" width="4.7109375" style="538" customWidth="1"/>
    <col min="7939" max="7939" width="22.85546875" style="538" bestFit="1" customWidth="1"/>
    <col min="7940" max="7940" width="3" style="538" customWidth="1"/>
    <col min="7941" max="7941" width="22.85546875" style="538" bestFit="1" customWidth="1"/>
    <col min="7942" max="7942" width="0.5703125" style="538" customWidth="1"/>
    <col min="7943" max="7943" width="4.42578125" style="538" customWidth="1"/>
    <col min="7944" max="7944" width="14.42578125" style="538" bestFit="1" customWidth="1"/>
    <col min="7945" max="8192" width="9.140625" style="538"/>
    <col min="8193" max="8193" width="47.42578125" style="538" customWidth="1"/>
    <col min="8194" max="8194" width="4.7109375" style="538" customWidth="1"/>
    <col min="8195" max="8195" width="22.85546875" style="538" bestFit="1" customWidth="1"/>
    <col min="8196" max="8196" width="3" style="538" customWidth="1"/>
    <col min="8197" max="8197" width="22.85546875" style="538" bestFit="1" customWidth="1"/>
    <col min="8198" max="8198" width="0.5703125" style="538" customWidth="1"/>
    <col min="8199" max="8199" width="4.42578125" style="538" customWidth="1"/>
    <col min="8200" max="8200" width="14.42578125" style="538" bestFit="1" customWidth="1"/>
    <col min="8201" max="8448" width="9.140625" style="538"/>
    <col min="8449" max="8449" width="47.42578125" style="538" customWidth="1"/>
    <col min="8450" max="8450" width="4.7109375" style="538" customWidth="1"/>
    <col min="8451" max="8451" width="22.85546875" style="538" bestFit="1" customWidth="1"/>
    <col min="8452" max="8452" width="3" style="538" customWidth="1"/>
    <col min="8453" max="8453" width="22.85546875" style="538" bestFit="1" customWidth="1"/>
    <col min="8454" max="8454" width="0.5703125" style="538" customWidth="1"/>
    <col min="8455" max="8455" width="4.42578125" style="538" customWidth="1"/>
    <col min="8456" max="8456" width="14.42578125" style="538" bestFit="1" customWidth="1"/>
    <col min="8457" max="8704" width="9.140625" style="538"/>
    <col min="8705" max="8705" width="47.42578125" style="538" customWidth="1"/>
    <col min="8706" max="8706" width="4.7109375" style="538" customWidth="1"/>
    <col min="8707" max="8707" width="22.85546875" style="538" bestFit="1" customWidth="1"/>
    <col min="8708" max="8708" width="3" style="538" customWidth="1"/>
    <col min="8709" max="8709" width="22.85546875" style="538" bestFit="1" customWidth="1"/>
    <col min="8710" max="8710" width="0.5703125" style="538" customWidth="1"/>
    <col min="8711" max="8711" width="4.42578125" style="538" customWidth="1"/>
    <col min="8712" max="8712" width="14.42578125" style="538" bestFit="1" customWidth="1"/>
    <col min="8713" max="8960" width="9.140625" style="538"/>
    <col min="8961" max="8961" width="47.42578125" style="538" customWidth="1"/>
    <col min="8962" max="8962" width="4.7109375" style="538" customWidth="1"/>
    <col min="8963" max="8963" width="22.85546875" style="538" bestFit="1" customWidth="1"/>
    <col min="8964" max="8964" width="3" style="538" customWidth="1"/>
    <col min="8965" max="8965" width="22.85546875" style="538" bestFit="1" customWidth="1"/>
    <col min="8966" max="8966" width="0.5703125" style="538" customWidth="1"/>
    <col min="8967" max="8967" width="4.42578125" style="538" customWidth="1"/>
    <col min="8968" max="8968" width="14.42578125" style="538" bestFit="1" customWidth="1"/>
    <col min="8969" max="9216" width="9.140625" style="538"/>
    <col min="9217" max="9217" width="47.42578125" style="538" customWidth="1"/>
    <col min="9218" max="9218" width="4.7109375" style="538" customWidth="1"/>
    <col min="9219" max="9219" width="22.85546875" style="538" bestFit="1" customWidth="1"/>
    <col min="9220" max="9220" width="3" style="538" customWidth="1"/>
    <col min="9221" max="9221" width="22.85546875" style="538" bestFit="1" customWidth="1"/>
    <col min="9222" max="9222" width="0.5703125" style="538" customWidth="1"/>
    <col min="9223" max="9223" width="4.42578125" style="538" customWidth="1"/>
    <col min="9224" max="9224" width="14.42578125" style="538" bestFit="1" customWidth="1"/>
    <col min="9225" max="9472" width="9.140625" style="538"/>
    <col min="9473" max="9473" width="47.42578125" style="538" customWidth="1"/>
    <col min="9474" max="9474" width="4.7109375" style="538" customWidth="1"/>
    <col min="9475" max="9475" width="22.85546875" style="538" bestFit="1" customWidth="1"/>
    <col min="9476" max="9476" width="3" style="538" customWidth="1"/>
    <col min="9477" max="9477" width="22.85546875" style="538" bestFit="1" customWidth="1"/>
    <col min="9478" max="9478" width="0.5703125" style="538" customWidth="1"/>
    <col min="9479" max="9479" width="4.42578125" style="538" customWidth="1"/>
    <col min="9480" max="9480" width="14.42578125" style="538" bestFit="1" customWidth="1"/>
    <col min="9481" max="9728" width="9.140625" style="538"/>
    <col min="9729" max="9729" width="47.42578125" style="538" customWidth="1"/>
    <col min="9730" max="9730" width="4.7109375" style="538" customWidth="1"/>
    <col min="9731" max="9731" width="22.85546875" style="538" bestFit="1" customWidth="1"/>
    <col min="9732" max="9732" width="3" style="538" customWidth="1"/>
    <col min="9733" max="9733" width="22.85546875" style="538" bestFit="1" customWidth="1"/>
    <col min="9734" max="9734" width="0.5703125" style="538" customWidth="1"/>
    <col min="9735" max="9735" width="4.42578125" style="538" customWidth="1"/>
    <col min="9736" max="9736" width="14.42578125" style="538" bestFit="1" customWidth="1"/>
    <col min="9737" max="9984" width="9.140625" style="538"/>
    <col min="9985" max="9985" width="47.42578125" style="538" customWidth="1"/>
    <col min="9986" max="9986" width="4.7109375" style="538" customWidth="1"/>
    <col min="9987" max="9987" width="22.85546875" style="538" bestFit="1" customWidth="1"/>
    <col min="9988" max="9988" width="3" style="538" customWidth="1"/>
    <col min="9989" max="9989" width="22.85546875" style="538" bestFit="1" customWidth="1"/>
    <col min="9990" max="9990" width="0.5703125" style="538" customWidth="1"/>
    <col min="9991" max="9991" width="4.42578125" style="538" customWidth="1"/>
    <col min="9992" max="9992" width="14.42578125" style="538" bestFit="1" customWidth="1"/>
    <col min="9993" max="10240" width="9.140625" style="538"/>
    <col min="10241" max="10241" width="47.42578125" style="538" customWidth="1"/>
    <col min="10242" max="10242" width="4.7109375" style="538" customWidth="1"/>
    <col min="10243" max="10243" width="22.85546875" style="538" bestFit="1" customWidth="1"/>
    <col min="10244" max="10244" width="3" style="538" customWidth="1"/>
    <col min="10245" max="10245" width="22.85546875" style="538" bestFit="1" customWidth="1"/>
    <col min="10246" max="10246" width="0.5703125" style="538" customWidth="1"/>
    <col min="10247" max="10247" width="4.42578125" style="538" customWidth="1"/>
    <col min="10248" max="10248" width="14.42578125" style="538" bestFit="1" customWidth="1"/>
    <col min="10249" max="10496" width="9.140625" style="538"/>
    <col min="10497" max="10497" width="47.42578125" style="538" customWidth="1"/>
    <col min="10498" max="10498" width="4.7109375" style="538" customWidth="1"/>
    <col min="10499" max="10499" width="22.85546875" style="538" bestFit="1" customWidth="1"/>
    <col min="10500" max="10500" width="3" style="538" customWidth="1"/>
    <col min="10501" max="10501" width="22.85546875" style="538" bestFit="1" customWidth="1"/>
    <col min="10502" max="10502" width="0.5703125" style="538" customWidth="1"/>
    <col min="10503" max="10503" width="4.42578125" style="538" customWidth="1"/>
    <col min="10504" max="10504" width="14.42578125" style="538" bestFit="1" customWidth="1"/>
    <col min="10505" max="10752" width="9.140625" style="538"/>
    <col min="10753" max="10753" width="47.42578125" style="538" customWidth="1"/>
    <col min="10754" max="10754" width="4.7109375" style="538" customWidth="1"/>
    <col min="10755" max="10755" width="22.85546875" style="538" bestFit="1" customWidth="1"/>
    <col min="10756" max="10756" width="3" style="538" customWidth="1"/>
    <col min="10757" max="10757" width="22.85546875" style="538" bestFit="1" customWidth="1"/>
    <col min="10758" max="10758" width="0.5703125" style="538" customWidth="1"/>
    <col min="10759" max="10759" width="4.42578125" style="538" customWidth="1"/>
    <col min="10760" max="10760" width="14.42578125" style="538" bestFit="1" customWidth="1"/>
    <col min="10761" max="11008" width="9.140625" style="538"/>
    <col min="11009" max="11009" width="47.42578125" style="538" customWidth="1"/>
    <col min="11010" max="11010" width="4.7109375" style="538" customWidth="1"/>
    <col min="11011" max="11011" width="22.85546875" style="538" bestFit="1" customWidth="1"/>
    <col min="11012" max="11012" width="3" style="538" customWidth="1"/>
    <col min="11013" max="11013" width="22.85546875" style="538" bestFit="1" customWidth="1"/>
    <col min="11014" max="11014" width="0.5703125" style="538" customWidth="1"/>
    <col min="11015" max="11015" width="4.42578125" style="538" customWidth="1"/>
    <col min="11016" max="11016" width="14.42578125" style="538" bestFit="1" customWidth="1"/>
    <col min="11017" max="11264" width="9.140625" style="538"/>
    <col min="11265" max="11265" width="47.42578125" style="538" customWidth="1"/>
    <col min="11266" max="11266" width="4.7109375" style="538" customWidth="1"/>
    <col min="11267" max="11267" width="22.85546875" style="538" bestFit="1" customWidth="1"/>
    <col min="11268" max="11268" width="3" style="538" customWidth="1"/>
    <col min="11269" max="11269" width="22.85546875" style="538" bestFit="1" customWidth="1"/>
    <col min="11270" max="11270" width="0.5703125" style="538" customWidth="1"/>
    <col min="11271" max="11271" width="4.42578125" style="538" customWidth="1"/>
    <col min="11272" max="11272" width="14.42578125" style="538" bestFit="1" customWidth="1"/>
    <col min="11273" max="11520" width="9.140625" style="538"/>
    <col min="11521" max="11521" width="47.42578125" style="538" customWidth="1"/>
    <col min="11522" max="11522" width="4.7109375" style="538" customWidth="1"/>
    <col min="11523" max="11523" width="22.85546875" style="538" bestFit="1" customWidth="1"/>
    <col min="11524" max="11524" width="3" style="538" customWidth="1"/>
    <col min="11525" max="11525" width="22.85546875" style="538" bestFit="1" customWidth="1"/>
    <col min="11526" max="11526" width="0.5703125" style="538" customWidth="1"/>
    <col min="11527" max="11527" width="4.42578125" style="538" customWidth="1"/>
    <col min="11528" max="11528" width="14.42578125" style="538" bestFit="1" customWidth="1"/>
    <col min="11529" max="11776" width="9.140625" style="538"/>
    <col min="11777" max="11777" width="47.42578125" style="538" customWidth="1"/>
    <col min="11778" max="11778" width="4.7109375" style="538" customWidth="1"/>
    <col min="11779" max="11779" width="22.85546875" style="538" bestFit="1" customWidth="1"/>
    <col min="11780" max="11780" width="3" style="538" customWidth="1"/>
    <col min="11781" max="11781" width="22.85546875" style="538" bestFit="1" customWidth="1"/>
    <col min="11782" max="11782" width="0.5703125" style="538" customWidth="1"/>
    <col min="11783" max="11783" width="4.42578125" style="538" customWidth="1"/>
    <col min="11784" max="11784" width="14.42578125" style="538" bestFit="1" customWidth="1"/>
    <col min="11785" max="12032" width="9.140625" style="538"/>
    <col min="12033" max="12033" width="47.42578125" style="538" customWidth="1"/>
    <col min="12034" max="12034" width="4.7109375" style="538" customWidth="1"/>
    <col min="12035" max="12035" width="22.85546875" style="538" bestFit="1" customWidth="1"/>
    <col min="12036" max="12036" width="3" style="538" customWidth="1"/>
    <col min="12037" max="12037" width="22.85546875" style="538" bestFit="1" customWidth="1"/>
    <col min="12038" max="12038" width="0.5703125" style="538" customWidth="1"/>
    <col min="12039" max="12039" width="4.42578125" style="538" customWidth="1"/>
    <col min="12040" max="12040" width="14.42578125" style="538" bestFit="1" customWidth="1"/>
    <col min="12041" max="12288" width="9.140625" style="538"/>
    <col min="12289" max="12289" width="47.42578125" style="538" customWidth="1"/>
    <col min="12290" max="12290" width="4.7109375" style="538" customWidth="1"/>
    <col min="12291" max="12291" width="22.85546875" style="538" bestFit="1" customWidth="1"/>
    <col min="12292" max="12292" width="3" style="538" customWidth="1"/>
    <col min="12293" max="12293" width="22.85546875" style="538" bestFit="1" customWidth="1"/>
    <col min="12294" max="12294" width="0.5703125" style="538" customWidth="1"/>
    <col min="12295" max="12295" width="4.42578125" style="538" customWidth="1"/>
    <col min="12296" max="12296" width="14.42578125" style="538" bestFit="1" customWidth="1"/>
    <col min="12297" max="12544" width="9.140625" style="538"/>
    <col min="12545" max="12545" width="47.42578125" style="538" customWidth="1"/>
    <col min="12546" max="12546" width="4.7109375" style="538" customWidth="1"/>
    <col min="12547" max="12547" width="22.85546875" style="538" bestFit="1" customWidth="1"/>
    <col min="12548" max="12548" width="3" style="538" customWidth="1"/>
    <col min="12549" max="12549" width="22.85546875" style="538" bestFit="1" customWidth="1"/>
    <col min="12550" max="12550" width="0.5703125" style="538" customWidth="1"/>
    <col min="12551" max="12551" width="4.42578125" style="538" customWidth="1"/>
    <col min="12552" max="12552" width="14.42578125" style="538" bestFit="1" customWidth="1"/>
    <col min="12553" max="12800" width="9.140625" style="538"/>
    <col min="12801" max="12801" width="47.42578125" style="538" customWidth="1"/>
    <col min="12802" max="12802" width="4.7109375" style="538" customWidth="1"/>
    <col min="12803" max="12803" width="22.85546875" style="538" bestFit="1" customWidth="1"/>
    <col min="12804" max="12804" width="3" style="538" customWidth="1"/>
    <col min="12805" max="12805" width="22.85546875" style="538" bestFit="1" customWidth="1"/>
    <col min="12806" max="12806" width="0.5703125" style="538" customWidth="1"/>
    <col min="12807" max="12807" width="4.42578125" style="538" customWidth="1"/>
    <col min="12808" max="12808" width="14.42578125" style="538" bestFit="1" customWidth="1"/>
    <col min="12809" max="13056" width="9.140625" style="538"/>
    <col min="13057" max="13057" width="47.42578125" style="538" customWidth="1"/>
    <col min="13058" max="13058" width="4.7109375" style="538" customWidth="1"/>
    <col min="13059" max="13059" width="22.85546875" style="538" bestFit="1" customWidth="1"/>
    <col min="13060" max="13060" width="3" style="538" customWidth="1"/>
    <col min="13061" max="13061" width="22.85546875" style="538" bestFit="1" customWidth="1"/>
    <col min="13062" max="13062" width="0.5703125" style="538" customWidth="1"/>
    <col min="13063" max="13063" width="4.42578125" style="538" customWidth="1"/>
    <col min="13064" max="13064" width="14.42578125" style="538" bestFit="1" customWidth="1"/>
    <col min="13065" max="13312" width="9.140625" style="538"/>
    <col min="13313" max="13313" width="47.42578125" style="538" customWidth="1"/>
    <col min="13314" max="13314" width="4.7109375" style="538" customWidth="1"/>
    <col min="13315" max="13315" width="22.85546875" style="538" bestFit="1" customWidth="1"/>
    <col min="13316" max="13316" width="3" style="538" customWidth="1"/>
    <col min="13317" max="13317" width="22.85546875" style="538" bestFit="1" customWidth="1"/>
    <col min="13318" max="13318" width="0.5703125" style="538" customWidth="1"/>
    <col min="13319" max="13319" width="4.42578125" style="538" customWidth="1"/>
    <col min="13320" max="13320" width="14.42578125" style="538" bestFit="1" customWidth="1"/>
    <col min="13321" max="13568" width="9.140625" style="538"/>
    <col min="13569" max="13569" width="47.42578125" style="538" customWidth="1"/>
    <col min="13570" max="13570" width="4.7109375" style="538" customWidth="1"/>
    <col min="13571" max="13571" width="22.85546875" style="538" bestFit="1" customWidth="1"/>
    <col min="13572" max="13572" width="3" style="538" customWidth="1"/>
    <col min="13573" max="13573" width="22.85546875" style="538" bestFit="1" customWidth="1"/>
    <col min="13574" max="13574" width="0.5703125" style="538" customWidth="1"/>
    <col min="13575" max="13575" width="4.42578125" style="538" customWidth="1"/>
    <col min="13576" max="13576" width="14.42578125" style="538" bestFit="1" customWidth="1"/>
    <col min="13577" max="13824" width="9.140625" style="538"/>
    <col min="13825" max="13825" width="47.42578125" style="538" customWidth="1"/>
    <col min="13826" max="13826" width="4.7109375" style="538" customWidth="1"/>
    <col min="13827" max="13827" width="22.85546875" style="538" bestFit="1" customWidth="1"/>
    <col min="13828" max="13828" width="3" style="538" customWidth="1"/>
    <col min="13829" max="13829" width="22.85546875" style="538" bestFit="1" customWidth="1"/>
    <col min="13830" max="13830" width="0.5703125" style="538" customWidth="1"/>
    <col min="13831" max="13831" width="4.42578125" style="538" customWidth="1"/>
    <col min="13832" max="13832" width="14.42578125" style="538" bestFit="1" customWidth="1"/>
    <col min="13833" max="14080" width="9.140625" style="538"/>
    <col min="14081" max="14081" width="47.42578125" style="538" customWidth="1"/>
    <col min="14082" max="14082" width="4.7109375" style="538" customWidth="1"/>
    <col min="14083" max="14083" width="22.85546875" style="538" bestFit="1" customWidth="1"/>
    <col min="14084" max="14084" width="3" style="538" customWidth="1"/>
    <col min="14085" max="14085" width="22.85546875" style="538" bestFit="1" customWidth="1"/>
    <col min="14086" max="14086" width="0.5703125" style="538" customWidth="1"/>
    <col min="14087" max="14087" width="4.42578125" style="538" customWidth="1"/>
    <col min="14088" max="14088" width="14.42578125" style="538" bestFit="1" customWidth="1"/>
    <col min="14089" max="14336" width="9.140625" style="538"/>
    <col min="14337" max="14337" width="47.42578125" style="538" customWidth="1"/>
    <col min="14338" max="14338" width="4.7109375" style="538" customWidth="1"/>
    <col min="14339" max="14339" width="22.85546875" style="538" bestFit="1" customWidth="1"/>
    <col min="14340" max="14340" width="3" style="538" customWidth="1"/>
    <col min="14341" max="14341" width="22.85546875" style="538" bestFit="1" customWidth="1"/>
    <col min="14342" max="14342" width="0.5703125" style="538" customWidth="1"/>
    <col min="14343" max="14343" width="4.42578125" style="538" customWidth="1"/>
    <col min="14344" max="14344" width="14.42578125" style="538" bestFit="1" customWidth="1"/>
    <col min="14345" max="14592" width="9.140625" style="538"/>
    <col min="14593" max="14593" width="47.42578125" style="538" customWidth="1"/>
    <col min="14594" max="14594" width="4.7109375" style="538" customWidth="1"/>
    <col min="14595" max="14595" width="22.85546875" style="538" bestFit="1" customWidth="1"/>
    <col min="14596" max="14596" width="3" style="538" customWidth="1"/>
    <col min="14597" max="14597" width="22.85546875" style="538" bestFit="1" customWidth="1"/>
    <col min="14598" max="14598" width="0.5703125" style="538" customWidth="1"/>
    <col min="14599" max="14599" width="4.42578125" style="538" customWidth="1"/>
    <col min="14600" max="14600" width="14.42578125" style="538" bestFit="1" customWidth="1"/>
    <col min="14601" max="14848" width="9.140625" style="538"/>
    <col min="14849" max="14849" width="47.42578125" style="538" customWidth="1"/>
    <col min="14850" max="14850" width="4.7109375" style="538" customWidth="1"/>
    <col min="14851" max="14851" width="22.85546875" style="538" bestFit="1" customWidth="1"/>
    <col min="14852" max="14852" width="3" style="538" customWidth="1"/>
    <col min="14853" max="14853" width="22.85546875" style="538" bestFit="1" customWidth="1"/>
    <col min="14854" max="14854" width="0.5703125" style="538" customWidth="1"/>
    <col min="14855" max="14855" width="4.42578125" style="538" customWidth="1"/>
    <col min="14856" max="14856" width="14.42578125" style="538" bestFit="1" customWidth="1"/>
    <col min="14857" max="15104" width="9.140625" style="538"/>
    <col min="15105" max="15105" width="47.42578125" style="538" customWidth="1"/>
    <col min="15106" max="15106" width="4.7109375" style="538" customWidth="1"/>
    <col min="15107" max="15107" width="22.85546875" style="538" bestFit="1" customWidth="1"/>
    <col min="15108" max="15108" width="3" style="538" customWidth="1"/>
    <col min="15109" max="15109" width="22.85546875" style="538" bestFit="1" customWidth="1"/>
    <col min="15110" max="15110" width="0.5703125" style="538" customWidth="1"/>
    <col min="15111" max="15111" width="4.42578125" style="538" customWidth="1"/>
    <col min="15112" max="15112" width="14.42578125" style="538" bestFit="1" customWidth="1"/>
    <col min="15113" max="15360" width="9.140625" style="538"/>
    <col min="15361" max="15361" width="47.42578125" style="538" customWidth="1"/>
    <col min="15362" max="15362" width="4.7109375" style="538" customWidth="1"/>
    <col min="15363" max="15363" width="22.85546875" style="538" bestFit="1" customWidth="1"/>
    <col min="15364" max="15364" width="3" style="538" customWidth="1"/>
    <col min="15365" max="15365" width="22.85546875" style="538" bestFit="1" customWidth="1"/>
    <col min="15366" max="15366" width="0.5703125" style="538" customWidth="1"/>
    <col min="15367" max="15367" width="4.42578125" style="538" customWidth="1"/>
    <col min="15368" max="15368" width="14.42578125" style="538" bestFit="1" customWidth="1"/>
    <col min="15369" max="15616" width="9.140625" style="538"/>
    <col min="15617" max="15617" width="47.42578125" style="538" customWidth="1"/>
    <col min="15618" max="15618" width="4.7109375" style="538" customWidth="1"/>
    <col min="15619" max="15619" width="22.85546875" style="538" bestFit="1" customWidth="1"/>
    <col min="15620" max="15620" width="3" style="538" customWidth="1"/>
    <col min="15621" max="15621" width="22.85546875" style="538" bestFit="1" customWidth="1"/>
    <col min="15622" max="15622" width="0.5703125" style="538" customWidth="1"/>
    <col min="15623" max="15623" width="4.42578125" style="538" customWidth="1"/>
    <col min="15624" max="15624" width="14.42578125" style="538" bestFit="1" customWidth="1"/>
    <col min="15625" max="15872" width="9.140625" style="538"/>
    <col min="15873" max="15873" width="47.42578125" style="538" customWidth="1"/>
    <col min="15874" max="15874" width="4.7109375" style="538" customWidth="1"/>
    <col min="15875" max="15875" width="22.85546875" style="538" bestFit="1" customWidth="1"/>
    <col min="15876" max="15876" width="3" style="538" customWidth="1"/>
    <col min="15877" max="15877" width="22.85546875" style="538" bestFit="1" customWidth="1"/>
    <col min="15878" max="15878" width="0.5703125" style="538" customWidth="1"/>
    <col min="15879" max="15879" width="4.42578125" style="538" customWidth="1"/>
    <col min="15880" max="15880" width="14.42578125" style="538" bestFit="1" customWidth="1"/>
    <col min="15881" max="16128" width="9.140625" style="538"/>
    <col min="16129" max="16129" width="47.42578125" style="538" customWidth="1"/>
    <col min="16130" max="16130" width="4.7109375" style="538" customWidth="1"/>
    <col min="16131" max="16131" width="22.85546875" style="538" bestFit="1" customWidth="1"/>
    <col min="16132" max="16132" width="3" style="538" customWidth="1"/>
    <col min="16133" max="16133" width="22.85546875" style="538" bestFit="1" customWidth="1"/>
    <col min="16134" max="16134" width="0.5703125" style="538" customWidth="1"/>
    <col min="16135" max="16135" width="4.42578125" style="538" customWidth="1"/>
    <col min="16136" max="16136" width="14.42578125" style="538" bestFit="1" customWidth="1"/>
    <col min="16137" max="16384" width="9.140625" style="538"/>
  </cols>
  <sheetData>
    <row r="1" spans="1:7" ht="20.25" x14ac:dyDescent="0.35">
      <c r="A1" s="532" t="s">
        <v>412</v>
      </c>
      <c r="B1" s="533"/>
      <c r="C1" s="534"/>
      <c r="D1" s="535"/>
      <c r="E1" s="534"/>
      <c r="F1" s="536"/>
      <c r="G1" s="537"/>
    </row>
    <row r="2" spans="1:7" ht="16.5" x14ac:dyDescent="0.3">
      <c r="B2" s="534"/>
      <c r="C2" s="534"/>
      <c r="D2" s="534"/>
      <c r="E2" s="534"/>
      <c r="F2" s="539"/>
      <c r="G2" s="537"/>
    </row>
    <row r="3" spans="1:7" ht="17.25" thickBot="1" x14ac:dyDescent="0.35">
      <c r="A3" s="540"/>
      <c r="B3" s="534"/>
      <c r="C3" s="534"/>
      <c r="D3" s="534"/>
      <c r="E3" s="541"/>
      <c r="F3" s="539"/>
      <c r="G3" s="537"/>
    </row>
    <row r="4" spans="1:7" ht="17.25" x14ac:dyDescent="0.3">
      <c r="A4" s="542"/>
      <c r="B4" s="543"/>
      <c r="C4" s="544">
        <v>42887</v>
      </c>
      <c r="D4" s="545"/>
      <c r="E4" s="544">
        <v>42856</v>
      </c>
      <c r="F4" s="546"/>
      <c r="G4" s="547"/>
    </row>
    <row r="5" spans="1:7" ht="6" customHeight="1" x14ac:dyDescent="0.3">
      <c r="A5" s="548"/>
      <c r="B5" s="549"/>
      <c r="C5" s="550"/>
      <c r="D5" s="551"/>
      <c r="E5" s="552"/>
      <c r="F5" s="553"/>
      <c r="G5" s="547"/>
    </row>
    <row r="6" spans="1:7" ht="17.25" x14ac:dyDescent="0.3">
      <c r="A6" s="548"/>
      <c r="B6" s="554"/>
      <c r="C6" s="555" t="s">
        <v>413</v>
      </c>
      <c r="D6" s="554"/>
      <c r="E6" s="555" t="s">
        <v>413</v>
      </c>
      <c r="F6" s="553"/>
      <c r="G6" s="547"/>
    </row>
    <row r="7" spans="1:7" ht="14.25" customHeight="1" x14ac:dyDescent="0.3">
      <c r="A7" s="548"/>
      <c r="B7" s="556"/>
      <c r="C7" s="557"/>
      <c r="D7" s="556"/>
      <c r="E7" s="558"/>
      <c r="F7" s="559"/>
      <c r="G7" s="547"/>
    </row>
    <row r="8" spans="1:7" ht="17.25" x14ac:dyDescent="0.3">
      <c r="A8" s="560" t="s">
        <v>414</v>
      </c>
      <c r="B8" s="556"/>
      <c r="C8" s="557"/>
      <c r="D8" s="556"/>
      <c r="E8" s="557"/>
      <c r="F8" s="559"/>
      <c r="G8" s="547"/>
    </row>
    <row r="9" spans="1:7" ht="4.5" customHeight="1" x14ac:dyDescent="0.3">
      <c r="A9" s="560"/>
      <c r="B9" s="556"/>
      <c r="C9" s="557"/>
      <c r="D9" s="556"/>
      <c r="E9" s="557"/>
      <c r="F9" s="559"/>
      <c r="G9" s="547"/>
    </row>
    <row r="10" spans="1:7" ht="17.25" x14ac:dyDescent="0.3">
      <c r="A10" s="561" t="s">
        <v>415</v>
      </c>
      <c r="B10" s="556"/>
      <c r="C10" s="557"/>
      <c r="D10" s="556"/>
      <c r="E10" s="557"/>
      <c r="F10" s="559"/>
      <c r="G10" s="547"/>
    </row>
    <row r="11" spans="1:7" ht="17.25" x14ac:dyDescent="0.3">
      <c r="A11" s="562" t="s">
        <v>416</v>
      </c>
      <c r="B11" s="556"/>
      <c r="C11" s="563">
        <v>40024867348.32</v>
      </c>
      <c r="D11" s="564"/>
      <c r="E11" s="563">
        <v>23192541295.610001</v>
      </c>
      <c r="F11" s="559"/>
      <c r="G11" s="547"/>
    </row>
    <row r="12" spans="1:7" ht="17.25" x14ac:dyDescent="0.3">
      <c r="A12" s="562" t="s">
        <v>417</v>
      </c>
      <c r="B12" s="556"/>
      <c r="C12" s="565">
        <v>139739499273.14999</v>
      </c>
      <c r="D12" s="564"/>
      <c r="E12" s="565">
        <v>154242667201.91998</v>
      </c>
      <c r="F12" s="559"/>
      <c r="G12" s="547"/>
    </row>
    <row r="13" spans="1:7" ht="17.25" x14ac:dyDescent="0.3">
      <c r="A13" s="562" t="s">
        <v>418</v>
      </c>
      <c r="B13" s="556"/>
      <c r="C13" s="565">
        <v>395061998</v>
      </c>
      <c r="D13" s="564"/>
      <c r="E13" s="565">
        <v>739165758</v>
      </c>
      <c r="F13" s="559"/>
      <c r="G13" s="547"/>
    </row>
    <row r="14" spans="1:7" ht="17.25" x14ac:dyDescent="0.3">
      <c r="A14" s="562" t="s">
        <v>419</v>
      </c>
      <c r="B14" s="556"/>
      <c r="C14" s="566">
        <v>441621769.52999997</v>
      </c>
      <c r="D14" s="564"/>
      <c r="E14" s="566">
        <v>441017939.47000003</v>
      </c>
      <c r="F14" s="559"/>
      <c r="G14" s="547"/>
    </row>
    <row r="15" spans="1:7" ht="17.25" customHeight="1" x14ac:dyDescent="0.3">
      <c r="A15" s="548"/>
      <c r="B15" s="556"/>
      <c r="C15" s="567">
        <v>180601050389</v>
      </c>
      <c r="D15" s="564"/>
      <c r="E15" s="567">
        <v>178615392194.99997</v>
      </c>
      <c r="F15" s="559"/>
      <c r="G15" s="547"/>
    </row>
    <row r="16" spans="1:7" ht="17.25" x14ac:dyDescent="0.3">
      <c r="A16" s="561" t="s">
        <v>420</v>
      </c>
      <c r="B16" s="556"/>
      <c r="C16" s="568"/>
      <c r="D16" s="564"/>
      <c r="E16" s="568"/>
      <c r="F16" s="559"/>
      <c r="G16" s="547"/>
    </row>
    <row r="17" spans="1:7" ht="17.25" x14ac:dyDescent="0.3">
      <c r="A17" s="562" t="s">
        <v>421</v>
      </c>
      <c r="B17" s="556"/>
      <c r="C17" s="567">
        <v>4376470284</v>
      </c>
      <c r="D17" s="564"/>
      <c r="E17" s="567">
        <v>4418658343</v>
      </c>
      <c r="F17" s="559"/>
      <c r="G17" s="547"/>
    </row>
    <row r="18" spans="1:7" ht="17.25" x14ac:dyDescent="0.3">
      <c r="A18" s="562" t="s">
        <v>422</v>
      </c>
      <c r="B18" s="556"/>
      <c r="C18" s="567">
        <v>658337428</v>
      </c>
      <c r="D18" s="564"/>
      <c r="E18" s="567">
        <v>656536360</v>
      </c>
      <c r="F18" s="559"/>
      <c r="G18" s="547"/>
    </row>
    <row r="19" spans="1:7" ht="17.25" x14ac:dyDescent="0.3">
      <c r="A19" s="562" t="s">
        <v>423</v>
      </c>
      <c r="B19" s="556"/>
      <c r="C19" s="567">
        <v>40168541</v>
      </c>
      <c r="D19" s="564"/>
      <c r="E19" s="567">
        <v>67812298</v>
      </c>
      <c r="F19" s="559"/>
      <c r="G19" s="547"/>
    </row>
    <row r="20" spans="1:7" ht="17.25" x14ac:dyDescent="0.3">
      <c r="A20" s="562" t="s">
        <v>424</v>
      </c>
      <c r="B20" s="556"/>
      <c r="C20" s="567">
        <v>1758288034</v>
      </c>
      <c r="D20" s="564"/>
      <c r="E20" s="567">
        <v>1825046091</v>
      </c>
      <c r="F20" s="559"/>
      <c r="G20" s="547"/>
    </row>
    <row r="21" spans="1:7" ht="17.25" x14ac:dyDescent="0.3">
      <c r="A21" s="562" t="s">
        <v>425</v>
      </c>
      <c r="B21" s="556"/>
      <c r="C21" s="567">
        <v>487613400</v>
      </c>
      <c r="D21" s="564"/>
      <c r="E21" s="567">
        <v>662938316</v>
      </c>
      <c r="F21" s="559"/>
      <c r="G21" s="547"/>
    </row>
    <row r="22" spans="1:7" ht="17.25" x14ac:dyDescent="0.3">
      <c r="A22" s="548"/>
      <c r="B22" s="556"/>
      <c r="C22" s="569">
        <v>7320877687</v>
      </c>
      <c r="D22" s="564"/>
      <c r="E22" s="569">
        <v>7630991408</v>
      </c>
      <c r="F22" s="559"/>
      <c r="G22" s="547"/>
    </row>
    <row r="23" spans="1:7" ht="9" customHeight="1" x14ac:dyDescent="0.3">
      <c r="A23" s="548"/>
      <c r="B23" s="556"/>
      <c r="C23" s="570"/>
      <c r="D23" s="564"/>
      <c r="E23" s="570"/>
      <c r="F23" s="559"/>
      <c r="G23" s="547"/>
    </row>
    <row r="24" spans="1:7" ht="3.75" customHeight="1" x14ac:dyDescent="0.3">
      <c r="A24" s="548"/>
      <c r="B24" s="556"/>
      <c r="C24" s="568"/>
      <c r="D24" s="564"/>
      <c r="E24" s="568"/>
      <c r="F24" s="559"/>
      <c r="G24" s="547"/>
    </row>
    <row r="25" spans="1:7" ht="18" thickBot="1" x14ac:dyDescent="0.35">
      <c r="A25" s="548" t="s">
        <v>426</v>
      </c>
      <c r="B25" s="556"/>
      <c r="C25" s="571">
        <v>187921928076</v>
      </c>
      <c r="D25" s="564"/>
      <c r="E25" s="571">
        <v>186246383602.99997</v>
      </c>
      <c r="F25" s="559"/>
      <c r="G25" s="547"/>
    </row>
    <row r="26" spans="1:7" ht="12" customHeight="1" thickTop="1" x14ac:dyDescent="0.3">
      <c r="A26" s="548"/>
      <c r="B26" s="556"/>
      <c r="C26" s="572"/>
      <c r="D26" s="564"/>
      <c r="E26" s="572"/>
      <c r="F26" s="559"/>
      <c r="G26" s="547"/>
    </row>
    <row r="27" spans="1:7" ht="17.25" x14ac:dyDescent="0.3">
      <c r="A27" s="560" t="s">
        <v>427</v>
      </c>
      <c r="B27" s="556"/>
      <c r="C27" s="572"/>
      <c r="D27" s="564"/>
      <c r="E27" s="572"/>
      <c r="F27" s="559"/>
      <c r="G27" s="547"/>
    </row>
    <row r="28" spans="1:7" ht="12" customHeight="1" x14ac:dyDescent="0.3">
      <c r="A28" s="548"/>
      <c r="B28" s="556"/>
      <c r="C28" s="572"/>
      <c r="D28" s="564"/>
      <c r="E28" s="572"/>
      <c r="F28" s="559"/>
      <c r="G28" s="547"/>
    </row>
    <row r="29" spans="1:7" ht="17.25" x14ac:dyDescent="0.3">
      <c r="A29" s="562" t="s">
        <v>428</v>
      </c>
      <c r="B29" s="556"/>
      <c r="C29" s="573">
        <v>33801034077</v>
      </c>
      <c r="D29" s="564"/>
      <c r="E29" s="567">
        <v>32794749667</v>
      </c>
      <c r="F29" s="559"/>
      <c r="G29" s="547"/>
    </row>
    <row r="30" spans="1:7" ht="6" customHeight="1" x14ac:dyDescent="0.3">
      <c r="A30" s="562"/>
      <c r="B30" s="556"/>
      <c r="C30" s="572"/>
      <c r="D30" s="564"/>
      <c r="E30" s="568"/>
      <c r="F30" s="559"/>
      <c r="G30" s="547"/>
    </row>
    <row r="31" spans="1:7" ht="17.25" x14ac:dyDescent="0.3">
      <c r="A31" s="561" t="s">
        <v>429</v>
      </c>
      <c r="B31" s="574"/>
      <c r="C31" s="575"/>
      <c r="D31" s="564"/>
      <c r="E31" s="575"/>
      <c r="F31" s="559"/>
      <c r="G31" s="547"/>
    </row>
    <row r="32" spans="1:7" ht="17.25" x14ac:dyDescent="0.3">
      <c r="A32" s="562" t="s">
        <v>430</v>
      </c>
      <c r="B32" s="574"/>
      <c r="C32" s="576">
        <v>24751257710</v>
      </c>
      <c r="D32" s="564"/>
      <c r="E32" s="576">
        <v>25190608925</v>
      </c>
      <c r="F32" s="559"/>
      <c r="G32" s="547"/>
    </row>
    <row r="33" spans="1:7" ht="17.25" x14ac:dyDescent="0.3">
      <c r="A33" s="562" t="s">
        <v>431</v>
      </c>
      <c r="B33" s="574"/>
      <c r="C33" s="577">
        <v>46984148916</v>
      </c>
      <c r="D33" s="564"/>
      <c r="E33" s="577">
        <v>51270683553</v>
      </c>
      <c r="F33" s="559"/>
      <c r="G33" s="547"/>
    </row>
    <row r="34" spans="1:7" ht="17.25" x14ac:dyDescent="0.3">
      <c r="A34" s="562" t="s">
        <v>432</v>
      </c>
      <c r="B34" s="574"/>
      <c r="C34" s="577">
        <v>278991000</v>
      </c>
      <c r="D34" s="564"/>
      <c r="E34" s="577">
        <v>287846098</v>
      </c>
      <c r="F34" s="559"/>
      <c r="G34" s="547"/>
    </row>
    <row r="35" spans="1:7" ht="17.25" x14ac:dyDescent="0.3">
      <c r="A35" s="562" t="s">
        <v>433</v>
      </c>
      <c r="B35" s="574"/>
      <c r="C35" s="578">
        <v>303460837</v>
      </c>
      <c r="D35" s="564"/>
      <c r="E35" s="578">
        <v>280824090</v>
      </c>
      <c r="F35" s="559"/>
      <c r="G35" s="547"/>
    </row>
    <row r="36" spans="1:7" ht="17.25" x14ac:dyDescent="0.3">
      <c r="A36" s="562"/>
      <c r="B36" s="574"/>
      <c r="C36" s="570">
        <v>72317858463</v>
      </c>
      <c r="D36" s="564"/>
      <c r="E36" s="570">
        <v>77029962666</v>
      </c>
      <c r="F36" s="559"/>
      <c r="G36" s="547"/>
    </row>
    <row r="37" spans="1:7" ht="17.25" x14ac:dyDescent="0.3">
      <c r="A37" s="562" t="s">
        <v>434</v>
      </c>
      <c r="B37" s="574"/>
      <c r="C37" s="570">
        <v>45799101831</v>
      </c>
      <c r="D37" s="564"/>
      <c r="E37" s="570">
        <v>36453404375</v>
      </c>
      <c r="F37" s="559"/>
      <c r="G37" s="547"/>
    </row>
    <row r="38" spans="1:7" ht="17.25" x14ac:dyDescent="0.3">
      <c r="A38" s="562" t="s">
        <v>435</v>
      </c>
      <c r="B38" s="574"/>
      <c r="C38" s="570">
        <v>100000000</v>
      </c>
      <c r="D38" s="564"/>
      <c r="E38" s="570">
        <v>100000000</v>
      </c>
      <c r="F38" s="559"/>
      <c r="G38" s="547"/>
    </row>
    <row r="39" spans="1:7" ht="17.25" x14ac:dyDescent="0.3">
      <c r="A39" s="562" t="s">
        <v>436</v>
      </c>
      <c r="B39" s="574"/>
      <c r="C39" s="570">
        <v>1005066057</v>
      </c>
      <c r="D39" s="564"/>
      <c r="E39" s="570">
        <v>836927596</v>
      </c>
      <c r="F39" s="559"/>
      <c r="G39" s="547"/>
    </row>
    <row r="40" spans="1:7" ht="17.25" x14ac:dyDescent="0.3">
      <c r="A40" s="579" t="s">
        <v>437</v>
      </c>
      <c r="B40" s="556"/>
      <c r="C40" s="580">
        <v>15381563564</v>
      </c>
      <c r="D40" s="564"/>
      <c r="E40" s="567">
        <v>18502620263.049999</v>
      </c>
      <c r="F40" s="559"/>
      <c r="G40" s="547"/>
    </row>
    <row r="41" spans="1:7" ht="17.25" x14ac:dyDescent="0.3">
      <c r="A41" s="548" t="s">
        <v>438</v>
      </c>
      <c r="B41" s="556"/>
      <c r="C41" s="581">
        <v>168404623992</v>
      </c>
      <c r="D41" s="564"/>
      <c r="E41" s="582">
        <v>165717664567.04999</v>
      </c>
      <c r="F41" s="559"/>
      <c r="G41" s="547"/>
    </row>
    <row r="42" spans="1:7" ht="6.75" customHeight="1" x14ac:dyDescent="0.3">
      <c r="A42" s="548"/>
      <c r="B42" s="556"/>
      <c r="C42" s="580"/>
      <c r="D42" s="564"/>
      <c r="E42" s="568"/>
      <c r="F42" s="559"/>
      <c r="G42" s="547"/>
    </row>
    <row r="43" spans="1:7" ht="17.25" x14ac:dyDescent="0.3">
      <c r="A43" s="548" t="s">
        <v>439</v>
      </c>
      <c r="B43" s="583"/>
      <c r="C43" s="584"/>
      <c r="D43" s="585"/>
      <c r="E43" s="586"/>
      <c r="F43" s="587"/>
      <c r="G43" s="547"/>
    </row>
    <row r="44" spans="1:7" ht="9" customHeight="1" x14ac:dyDescent="0.3">
      <c r="A44" s="548"/>
      <c r="B44" s="583"/>
      <c r="C44" s="588"/>
      <c r="D44" s="585"/>
      <c r="E44" s="589"/>
      <c r="F44" s="587"/>
      <c r="G44" s="590"/>
    </row>
    <row r="45" spans="1:7" ht="17.25" x14ac:dyDescent="0.3">
      <c r="A45" s="562" t="s">
        <v>440</v>
      </c>
      <c r="B45" s="583"/>
      <c r="C45" s="591">
        <v>2000000000</v>
      </c>
      <c r="D45" s="564"/>
      <c r="E45" s="576">
        <v>2000000000</v>
      </c>
      <c r="F45" s="587"/>
      <c r="G45" s="547"/>
    </row>
    <row r="46" spans="1:7" ht="17.25" x14ac:dyDescent="0.3">
      <c r="A46" s="562" t="s">
        <v>441</v>
      </c>
      <c r="B46" s="592"/>
      <c r="C46" s="593">
        <v>17517304084</v>
      </c>
      <c r="D46" s="564"/>
      <c r="E46" s="578">
        <v>22937957204</v>
      </c>
      <c r="F46" s="587"/>
      <c r="G46" s="547"/>
    </row>
    <row r="47" spans="1:7" ht="9" customHeight="1" x14ac:dyDescent="0.3">
      <c r="A47" s="562"/>
      <c r="B47" s="592"/>
      <c r="C47" s="573"/>
      <c r="D47" s="564"/>
      <c r="E47" s="570"/>
      <c r="F47" s="587"/>
      <c r="G47" s="547"/>
    </row>
    <row r="48" spans="1:7" ht="17.25" x14ac:dyDescent="0.3">
      <c r="A48" s="548" t="s">
        <v>442</v>
      </c>
      <c r="B48" s="583"/>
      <c r="C48" s="573">
        <v>19517304084</v>
      </c>
      <c r="D48" s="564"/>
      <c r="E48" s="570">
        <v>24937957204</v>
      </c>
      <c r="F48" s="587"/>
      <c r="G48" s="590"/>
    </row>
    <row r="49" spans="1:7" ht="17.25" x14ac:dyDescent="0.3">
      <c r="A49" s="548"/>
      <c r="B49" s="583"/>
      <c r="C49" s="573"/>
      <c r="D49" s="564"/>
      <c r="E49" s="570"/>
      <c r="F49" s="587"/>
      <c r="G49" s="590"/>
    </row>
    <row r="50" spans="1:7" ht="14.25" customHeight="1" x14ac:dyDescent="0.3">
      <c r="A50" s="562" t="s">
        <v>443</v>
      </c>
      <c r="B50" s="585"/>
      <c r="C50" s="594" t="s">
        <v>444</v>
      </c>
      <c r="D50" s="564"/>
      <c r="E50" s="595">
        <v>-4409238168</v>
      </c>
      <c r="F50" s="587"/>
      <c r="G50" s="547"/>
    </row>
    <row r="51" spans="1:7" ht="14.25" customHeight="1" x14ac:dyDescent="0.3">
      <c r="A51" s="562"/>
      <c r="B51" s="585"/>
      <c r="C51" s="596"/>
      <c r="D51" s="564"/>
      <c r="E51" s="597"/>
      <c r="F51" s="587"/>
      <c r="G51" s="590"/>
    </row>
    <row r="52" spans="1:7" ht="18" thickBot="1" x14ac:dyDescent="0.35">
      <c r="A52" s="548" t="s">
        <v>445</v>
      </c>
      <c r="B52" s="574"/>
      <c r="C52" s="598">
        <v>187921928076</v>
      </c>
      <c r="D52" s="564"/>
      <c r="E52" s="599">
        <v>186246383603.04999</v>
      </c>
      <c r="F52" s="587"/>
      <c r="G52" s="590"/>
    </row>
    <row r="53" spans="1:7" ht="13.5" customHeight="1" thickTop="1" x14ac:dyDescent="0.3">
      <c r="A53" s="562"/>
      <c r="B53" s="574"/>
      <c r="C53" s="600"/>
      <c r="D53" s="564"/>
      <c r="E53" s="600"/>
      <c r="F53" s="587"/>
      <c r="G53" s="547"/>
    </row>
    <row r="54" spans="1:7" ht="9.75" customHeight="1" thickBot="1" x14ac:dyDescent="0.35">
      <c r="A54" s="601"/>
      <c r="B54" s="602"/>
      <c r="C54" s="602" t="s">
        <v>446</v>
      </c>
      <c r="D54" s="603"/>
      <c r="E54" s="602"/>
      <c r="F54" s="604"/>
      <c r="G54" s="590"/>
    </row>
    <row r="55" spans="1:7" ht="5.25" customHeight="1" x14ac:dyDescent="0.3">
      <c r="A55" s="535"/>
      <c r="B55" s="535"/>
      <c r="C55" s="535"/>
      <c r="D55" s="605"/>
      <c r="E55" s="535"/>
      <c r="F55" s="606"/>
      <c r="G55" s="590"/>
    </row>
    <row r="56" spans="1:7" ht="5.25" customHeight="1" x14ac:dyDescent="0.3">
      <c r="A56" s="535"/>
      <c r="B56" s="535"/>
      <c r="C56" s="535"/>
      <c r="D56" s="605"/>
      <c r="E56" s="535"/>
      <c r="F56" s="606"/>
      <c r="G56" s="590"/>
    </row>
    <row r="57" spans="1:7" ht="19.5" customHeight="1" x14ac:dyDescent="0.3">
      <c r="A57" s="607" t="s">
        <v>447</v>
      </c>
      <c r="B57" s="535"/>
      <c r="C57" s="608"/>
      <c r="D57" s="605"/>
      <c r="E57" s="535"/>
      <c r="F57" s="606"/>
      <c r="G57" s="590"/>
    </row>
    <row r="58" spans="1:7" s="612" customFormat="1" ht="16.5" x14ac:dyDescent="0.3">
      <c r="A58" s="609" t="s">
        <v>448</v>
      </c>
      <c r="B58" s="539"/>
      <c r="C58" s="610"/>
      <c r="D58" s="611"/>
      <c r="E58" s="610"/>
      <c r="F58" s="539"/>
      <c r="G58" s="590"/>
    </row>
    <row r="59" spans="1:7" s="612" customFormat="1" ht="16.5" x14ac:dyDescent="0.3">
      <c r="A59" s="607"/>
      <c r="B59" s="539"/>
      <c r="C59" s="610"/>
      <c r="D59" s="610"/>
      <c r="E59" s="610"/>
      <c r="F59" s="539"/>
      <c r="G59" s="590"/>
    </row>
    <row r="60" spans="1:7" ht="16.5" x14ac:dyDescent="0.3">
      <c r="A60" s="539"/>
      <c r="B60" s="539"/>
      <c r="C60" s="613"/>
      <c r="D60" s="610"/>
      <c r="E60" s="610"/>
      <c r="F60" s="539"/>
      <c r="G60" s="590"/>
    </row>
    <row r="61" spans="1:7" ht="16.5" x14ac:dyDescent="0.3">
      <c r="A61" s="539"/>
      <c r="B61" s="539"/>
      <c r="C61" s="610"/>
      <c r="D61" s="610"/>
      <c r="E61" s="610"/>
      <c r="F61" s="539"/>
    </row>
    <row r="63" spans="1:7" ht="20.25" customHeight="1" x14ac:dyDescent="0.25">
      <c r="C63" s="537"/>
      <c r="E63" s="537"/>
    </row>
    <row r="64" spans="1:7" x14ac:dyDescent="0.25">
      <c r="C64" s="537"/>
      <c r="E64" s="537"/>
    </row>
    <row r="65" spans="3:5" x14ac:dyDescent="0.25">
      <c r="C65" s="537"/>
      <c r="E65" s="537"/>
    </row>
    <row r="66" spans="3:5" x14ac:dyDescent="0.25">
      <c r="C66" s="537"/>
      <c r="E66" s="537"/>
    </row>
  </sheetData>
  <printOptions horizontalCentered="1" gridLinesSet="0"/>
  <pageMargins left="0" right="0" top="0" bottom="0" header="0" footer="0"/>
  <pageSetup paperSize="9" scale="9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73"/>
  <sheetViews>
    <sheetView showGridLines="0" zoomScaleNormal="100" zoomScaleSheetLayoutView="80" workbookViewId="0">
      <pane xSplit="66" ySplit="3" topLeftCell="CI13" activePane="bottomRight" state="frozen"/>
      <selection pane="topRight" activeCell="BO1" sqref="BO1"/>
      <selection pane="bottomLeft" activeCell="A4" sqref="A4"/>
      <selection pane="bottomRight"/>
    </sheetView>
  </sheetViews>
  <sheetFormatPr defaultRowHeight="16.5" x14ac:dyDescent="0.3"/>
  <cols>
    <col min="1" max="1" width="8.28515625" style="404" customWidth="1"/>
    <col min="2" max="2" width="61.5703125" style="404" customWidth="1"/>
    <col min="3" max="15" width="9.28515625" style="404" hidden="1" customWidth="1"/>
    <col min="16" max="21" width="9.140625" style="404" hidden="1" customWidth="1"/>
    <col min="22" max="22" width="9.7109375" style="404" hidden="1" customWidth="1"/>
    <col min="23" max="25" width="9.140625" style="404" hidden="1" customWidth="1"/>
    <col min="26" max="41" width="10.85546875" style="404" hidden="1" customWidth="1"/>
    <col min="42" max="54" width="14.28515625" style="404" hidden="1" customWidth="1"/>
    <col min="55" max="76" width="12.28515625" style="404" hidden="1" customWidth="1"/>
    <col min="77" max="78" width="12.7109375" style="404" hidden="1" customWidth="1"/>
    <col min="79" max="91" width="12.7109375" style="404" customWidth="1"/>
    <col min="92" max="264" width="9.140625" style="404"/>
    <col min="265" max="265" width="5.140625" style="404" customWidth="1"/>
    <col min="266" max="266" width="63.42578125" style="404" customWidth="1"/>
    <col min="267" max="304" width="0" style="404" hidden="1" customWidth="1"/>
    <col min="305" max="315" width="10.85546875" style="404" customWidth="1"/>
    <col min="316" max="317" width="10.7109375" style="404" customWidth="1"/>
    <col min="318" max="520" width="9.140625" style="404"/>
    <col min="521" max="521" width="5.140625" style="404" customWidth="1"/>
    <col min="522" max="522" width="63.42578125" style="404" customWidth="1"/>
    <col min="523" max="560" width="0" style="404" hidden="1" customWidth="1"/>
    <col min="561" max="571" width="10.85546875" style="404" customWidth="1"/>
    <col min="572" max="573" width="10.7109375" style="404" customWidth="1"/>
    <col min="574" max="776" width="9.140625" style="404"/>
    <col min="777" max="777" width="5.140625" style="404" customWidth="1"/>
    <col min="778" max="778" width="63.42578125" style="404" customWidth="1"/>
    <col min="779" max="816" width="0" style="404" hidden="1" customWidth="1"/>
    <col min="817" max="827" width="10.85546875" style="404" customWidth="1"/>
    <col min="828" max="829" width="10.7109375" style="404" customWidth="1"/>
    <col min="830" max="1032" width="9.140625" style="404"/>
    <col min="1033" max="1033" width="5.140625" style="404" customWidth="1"/>
    <col min="1034" max="1034" width="63.42578125" style="404" customWidth="1"/>
    <col min="1035" max="1072" width="0" style="404" hidden="1" customWidth="1"/>
    <col min="1073" max="1083" width="10.85546875" style="404" customWidth="1"/>
    <col min="1084" max="1085" width="10.7109375" style="404" customWidth="1"/>
    <col min="1086" max="1288" width="9.140625" style="404"/>
    <col min="1289" max="1289" width="5.140625" style="404" customWidth="1"/>
    <col min="1290" max="1290" width="63.42578125" style="404" customWidth="1"/>
    <col min="1291" max="1328" width="0" style="404" hidden="1" customWidth="1"/>
    <col min="1329" max="1339" width="10.85546875" style="404" customWidth="1"/>
    <col min="1340" max="1341" width="10.7109375" style="404" customWidth="1"/>
    <col min="1342" max="1544" width="9.140625" style="404"/>
    <col min="1545" max="1545" width="5.140625" style="404" customWidth="1"/>
    <col min="1546" max="1546" width="63.42578125" style="404" customWidth="1"/>
    <col min="1547" max="1584" width="0" style="404" hidden="1" customWidth="1"/>
    <col min="1585" max="1595" width="10.85546875" style="404" customWidth="1"/>
    <col min="1596" max="1597" width="10.7109375" style="404" customWidth="1"/>
    <col min="1598" max="1800" width="9.140625" style="404"/>
    <col min="1801" max="1801" width="5.140625" style="404" customWidth="1"/>
    <col min="1802" max="1802" width="63.42578125" style="404" customWidth="1"/>
    <col min="1803" max="1840" width="0" style="404" hidden="1" customWidth="1"/>
    <col min="1841" max="1851" width="10.85546875" style="404" customWidth="1"/>
    <col min="1852" max="1853" width="10.7109375" style="404" customWidth="1"/>
    <col min="1854" max="2056" width="9.140625" style="404"/>
    <col min="2057" max="2057" width="5.140625" style="404" customWidth="1"/>
    <col min="2058" max="2058" width="63.42578125" style="404" customWidth="1"/>
    <col min="2059" max="2096" width="0" style="404" hidden="1" customWidth="1"/>
    <col min="2097" max="2107" width="10.85546875" style="404" customWidth="1"/>
    <col min="2108" max="2109" width="10.7109375" style="404" customWidth="1"/>
    <col min="2110" max="2312" width="9.140625" style="404"/>
    <col min="2313" max="2313" width="5.140625" style="404" customWidth="1"/>
    <col min="2314" max="2314" width="63.42578125" style="404" customWidth="1"/>
    <col min="2315" max="2352" width="0" style="404" hidden="1" customWidth="1"/>
    <col min="2353" max="2363" width="10.85546875" style="404" customWidth="1"/>
    <col min="2364" max="2365" width="10.7109375" style="404" customWidth="1"/>
    <col min="2366" max="2568" width="9.140625" style="404"/>
    <col min="2569" max="2569" width="5.140625" style="404" customWidth="1"/>
    <col min="2570" max="2570" width="63.42578125" style="404" customWidth="1"/>
    <col min="2571" max="2608" width="0" style="404" hidden="1" customWidth="1"/>
    <col min="2609" max="2619" width="10.85546875" style="404" customWidth="1"/>
    <col min="2620" max="2621" width="10.7109375" style="404" customWidth="1"/>
    <col min="2622" max="2824" width="9.140625" style="404"/>
    <col min="2825" max="2825" width="5.140625" style="404" customWidth="1"/>
    <col min="2826" max="2826" width="63.42578125" style="404" customWidth="1"/>
    <col min="2827" max="2864" width="0" style="404" hidden="1" customWidth="1"/>
    <col min="2865" max="2875" width="10.85546875" style="404" customWidth="1"/>
    <col min="2876" max="2877" width="10.7109375" style="404" customWidth="1"/>
    <col min="2878" max="3080" width="9.140625" style="404"/>
    <col min="3081" max="3081" width="5.140625" style="404" customWidth="1"/>
    <col min="3082" max="3082" width="63.42578125" style="404" customWidth="1"/>
    <col min="3083" max="3120" width="0" style="404" hidden="1" customWidth="1"/>
    <col min="3121" max="3131" width="10.85546875" style="404" customWidth="1"/>
    <col min="3132" max="3133" width="10.7109375" style="404" customWidth="1"/>
    <col min="3134" max="3336" width="9.140625" style="404"/>
    <col min="3337" max="3337" width="5.140625" style="404" customWidth="1"/>
    <col min="3338" max="3338" width="63.42578125" style="404" customWidth="1"/>
    <col min="3339" max="3376" width="0" style="404" hidden="1" customWidth="1"/>
    <col min="3377" max="3387" width="10.85546875" style="404" customWidth="1"/>
    <col min="3388" max="3389" width="10.7109375" style="404" customWidth="1"/>
    <col min="3390" max="3592" width="9.140625" style="404"/>
    <col min="3593" max="3593" width="5.140625" style="404" customWidth="1"/>
    <col min="3594" max="3594" width="63.42578125" style="404" customWidth="1"/>
    <col min="3595" max="3632" width="0" style="404" hidden="1" customWidth="1"/>
    <col min="3633" max="3643" width="10.85546875" style="404" customWidth="1"/>
    <col min="3644" max="3645" width="10.7109375" style="404" customWidth="1"/>
    <col min="3646" max="3848" width="9.140625" style="404"/>
    <col min="3849" max="3849" width="5.140625" style="404" customWidth="1"/>
    <col min="3850" max="3850" width="63.42578125" style="404" customWidth="1"/>
    <col min="3851" max="3888" width="0" style="404" hidden="1" customWidth="1"/>
    <col min="3889" max="3899" width="10.85546875" style="404" customWidth="1"/>
    <col min="3900" max="3901" width="10.7109375" style="404" customWidth="1"/>
    <col min="3902" max="4104" width="9.140625" style="404"/>
    <col min="4105" max="4105" width="5.140625" style="404" customWidth="1"/>
    <col min="4106" max="4106" width="63.42578125" style="404" customWidth="1"/>
    <col min="4107" max="4144" width="0" style="404" hidden="1" customWidth="1"/>
    <col min="4145" max="4155" width="10.85546875" style="404" customWidth="1"/>
    <col min="4156" max="4157" width="10.7109375" style="404" customWidth="1"/>
    <col min="4158" max="4360" width="9.140625" style="404"/>
    <col min="4361" max="4361" width="5.140625" style="404" customWidth="1"/>
    <col min="4362" max="4362" width="63.42578125" style="404" customWidth="1"/>
    <col min="4363" max="4400" width="0" style="404" hidden="1" customWidth="1"/>
    <col min="4401" max="4411" width="10.85546875" style="404" customWidth="1"/>
    <col min="4412" max="4413" width="10.7109375" style="404" customWidth="1"/>
    <col min="4414" max="4616" width="9.140625" style="404"/>
    <col min="4617" max="4617" width="5.140625" style="404" customWidth="1"/>
    <col min="4618" max="4618" width="63.42578125" style="404" customWidth="1"/>
    <col min="4619" max="4656" width="0" style="404" hidden="1" customWidth="1"/>
    <col min="4657" max="4667" width="10.85546875" style="404" customWidth="1"/>
    <col min="4668" max="4669" width="10.7109375" style="404" customWidth="1"/>
    <col min="4670" max="4872" width="9.140625" style="404"/>
    <col min="4873" max="4873" width="5.140625" style="404" customWidth="1"/>
    <col min="4874" max="4874" width="63.42578125" style="404" customWidth="1"/>
    <col min="4875" max="4912" width="0" style="404" hidden="1" customWidth="1"/>
    <col min="4913" max="4923" width="10.85546875" style="404" customWidth="1"/>
    <col min="4924" max="4925" width="10.7109375" style="404" customWidth="1"/>
    <col min="4926" max="5128" width="9.140625" style="404"/>
    <col min="5129" max="5129" width="5.140625" style="404" customWidth="1"/>
    <col min="5130" max="5130" width="63.42578125" style="404" customWidth="1"/>
    <col min="5131" max="5168" width="0" style="404" hidden="1" customWidth="1"/>
    <col min="5169" max="5179" width="10.85546875" style="404" customWidth="1"/>
    <col min="5180" max="5181" width="10.7109375" style="404" customWidth="1"/>
    <col min="5182" max="5384" width="9.140625" style="404"/>
    <col min="5385" max="5385" width="5.140625" style="404" customWidth="1"/>
    <col min="5386" max="5386" width="63.42578125" style="404" customWidth="1"/>
    <col min="5387" max="5424" width="0" style="404" hidden="1" customWidth="1"/>
    <col min="5425" max="5435" width="10.85546875" style="404" customWidth="1"/>
    <col min="5436" max="5437" width="10.7109375" style="404" customWidth="1"/>
    <col min="5438" max="5640" width="9.140625" style="404"/>
    <col min="5641" max="5641" width="5.140625" style="404" customWidth="1"/>
    <col min="5642" max="5642" width="63.42578125" style="404" customWidth="1"/>
    <col min="5643" max="5680" width="0" style="404" hidden="1" customWidth="1"/>
    <col min="5681" max="5691" width="10.85546875" style="404" customWidth="1"/>
    <col min="5692" max="5693" width="10.7109375" style="404" customWidth="1"/>
    <col min="5694" max="5896" width="9.140625" style="404"/>
    <col min="5897" max="5897" width="5.140625" style="404" customWidth="1"/>
    <col min="5898" max="5898" width="63.42578125" style="404" customWidth="1"/>
    <col min="5899" max="5936" width="0" style="404" hidden="1" customWidth="1"/>
    <col min="5937" max="5947" width="10.85546875" style="404" customWidth="1"/>
    <col min="5948" max="5949" width="10.7109375" style="404" customWidth="1"/>
    <col min="5950" max="6152" width="9.140625" style="404"/>
    <col min="6153" max="6153" width="5.140625" style="404" customWidth="1"/>
    <col min="6154" max="6154" width="63.42578125" style="404" customWidth="1"/>
    <col min="6155" max="6192" width="0" style="404" hidden="1" customWidth="1"/>
    <col min="6193" max="6203" width="10.85546875" style="404" customWidth="1"/>
    <col min="6204" max="6205" width="10.7109375" style="404" customWidth="1"/>
    <col min="6206" max="6408" width="9.140625" style="404"/>
    <col min="6409" max="6409" width="5.140625" style="404" customWidth="1"/>
    <col min="6410" max="6410" width="63.42578125" style="404" customWidth="1"/>
    <col min="6411" max="6448" width="0" style="404" hidden="1" customWidth="1"/>
    <col min="6449" max="6459" width="10.85546875" style="404" customWidth="1"/>
    <col min="6460" max="6461" width="10.7109375" style="404" customWidth="1"/>
    <col min="6462" max="6664" width="9.140625" style="404"/>
    <col min="6665" max="6665" width="5.140625" style="404" customWidth="1"/>
    <col min="6666" max="6666" width="63.42578125" style="404" customWidth="1"/>
    <col min="6667" max="6704" width="0" style="404" hidden="1" customWidth="1"/>
    <col min="6705" max="6715" width="10.85546875" style="404" customWidth="1"/>
    <col min="6716" max="6717" width="10.7109375" style="404" customWidth="1"/>
    <col min="6718" max="6920" width="9.140625" style="404"/>
    <col min="6921" max="6921" width="5.140625" style="404" customWidth="1"/>
    <col min="6922" max="6922" width="63.42578125" style="404" customWidth="1"/>
    <col min="6923" max="6960" width="0" style="404" hidden="1" customWidth="1"/>
    <col min="6961" max="6971" width="10.85546875" style="404" customWidth="1"/>
    <col min="6972" max="6973" width="10.7109375" style="404" customWidth="1"/>
    <col min="6974" max="7176" width="9.140625" style="404"/>
    <col min="7177" max="7177" width="5.140625" style="404" customWidth="1"/>
    <col min="7178" max="7178" width="63.42578125" style="404" customWidth="1"/>
    <col min="7179" max="7216" width="0" style="404" hidden="1" customWidth="1"/>
    <col min="7217" max="7227" width="10.85546875" style="404" customWidth="1"/>
    <col min="7228" max="7229" width="10.7109375" style="404" customWidth="1"/>
    <col min="7230" max="7432" width="9.140625" style="404"/>
    <col min="7433" max="7433" width="5.140625" style="404" customWidth="1"/>
    <col min="7434" max="7434" width="63.42578125" style="404" customWidth="1"/>
    <col min="7435" max="7472" width="0" style="404" hidden="1" customWidth="1"/>
    <col min="7473" max="7483" width="10.85546875" style="404" customWidth="1"/>
    <col min="7484" max="7485" width="10.7109375" style="404" customWidth="1"/>
    <col min="7486" max="7688" width="9.140625" style="404"/>
    <col min="7689" max="7689" width="5.140625" style="404" customWidth="1"/>
    <col min="7690" max="7690" width="63.42578125" style="404" customWidth="1"/>
    <col min="7691" max="7728" width="0" style="404" hidden="1" customWidth="1"/>
    <col min="7729" max="7739" width="10.85546875" style="404" customWidth="1"/>
    <col min="7740" max="7741" width="10.7109375" style="404" customWidth="1"/>
    <col min="7742" max="7944" width="9.140625" style="404"/>
    <col min="7945" max="7945" width="5.140625" style="404" customWidth="1"/>
    <col min="7946" max="7946" width="63.42578125" style="404" customWidth="1"/>
    <col min="7947" max="7984" width="0" style="404" hidden="1" customWidth="1"/>
    <col min="7985" max="7995" width="10.85546875" style="404" customWidth="1"/>
    <col min="7996" max="7997" width="10.7109375" style="404" customWidth="1"/>
    <col min="7998" max="8200" width="9.140625" style="404"/>
    <col min="8201" max="8201" width="5.140625" style="404" customWidth="1"/>
    <col min="8202" max="8202" width="63.42578125" style="404" customWidth="1"/>
    <col min="8203" max="8240" width="0" style="404" hidden="1" customWidth="1"/>
    <col min="8241" max="8251" width="10.85546875" style="404" customWidth="1"/>
    <col min="8252" max="8253" width="10.7109375" style="404" customWidth="1"/>
    <col min="8254" max="8456" width="9.140625" style="404"/>
    <col min="8457" max="8457" width="5.140625" style="404" customWidth="1"/>
    <col min="8458" max="8458" width="63.42578125" style="404" customWidth="1"/>
    <col min="8459" max="8496" width="0" style="404" hidden="1" customWidth="1"/>
    <col min="8497" max="8507" width="10.85546875" style="404" customWidth="1"/>
    <col min="8508" max="8509" width="10.7109375" style="404" customWidth="1"/>
    <col min="8510" max="8712" width="9.140625" style="404"/>
    <col min="8713" max="8713" width="5.140625" style="404" customWidth="1"/>
    <col min="8714" max="8714" width="63.42578125" style="404" customWidth="1"/>
    <col min="8715" max="8752" width="0" style="404" hidden="1" customWidth="1"/>
    <col min="8753" max="8763" width="10.85546875" style="404" customWidth="1"/>
    <col min="8764" max="8765" width="10.7109375" style="404" customWidth="1"/>
    <col min="8766" max="8968" width="9.140625" style="404"/>
    <col min="8969" max="8969" width="5.140625" style="404" customWidth="1"/>
    <col min="8970" max="8970" width="63.42578125" style="404" customWidth="1"/>
    <col min="8971" max="9008" width="0" style="404" hidden="1" customWidth="1"/>
    <col min="9009" max="9019" width="10.85546875" style="404" customWidth="1"/>
    <col min="9020" max="9021" width="10.7109375" style="404" customWidth="1"/>
    <col min="9022" max="9224" width="9.140625" style="404"/>
    <col min="9225" max="9225" width="5.140625" style="404" customWidth="1"/>
    <col min="9226" max="9226" width="63.42578125" style="404" customWidth="1"/>
    <col min="9227" max="9264" width="0" style="404" hidden="1" customWidth="1"/>
    <col min="9265" max="9275" width="10.85546875" style="404" customWidth="1"/>
    <col min="9276" max="9277" width="10.7109375" style="404" customWidth="1"/>
    <col min="9278" max="9480" width="9.140625" style="404"/>
    <col min="9481" max="9481" width="5.140625" style="404" customWidth="1"/>
    <col min="9482" max="9482" width="63.42578125" style="404" customWidth="1"/>
    <col min="9483" max="9520" width="0" style="404" hidden="1" customWidth="1"/>
    <col min="9521" max="9531" width="10.85546875" style="404" customWidth="1"/>
    <col min="9532" max="9533" width="10.7109375" style="404" customWidth="1"/>
    <col min="9534" max="9736" width="9.140625" style="404"/>
    <col min="9737" max="9737" width="5.140625" style="404" customWidth="1"/>
    <col min="9738" max="9738" width="63.42578125" style="404" customWidth="1"/>
    <col min="9739" max="9776" width="0" style="404" hidden="1" customWidth="1"/>
    <col min="9777" max="9787" width="10.85546875" style="404" customWidth="1"/>
    <col min="9788" max="9789" width="10.7109375" style="404" customWidth="1"/>
    <col min="9790" max="9992" width="9.140625" style="404"/>
    <col min="9993" max="9993" width="5.140625" style="404" customWidth="1"/>
    <col min="9994" max="9994" width="63.42578125" style="404" customWidth="1"/>
    <col min="9995" max="10032" width="0" style="404" hidden="1" customWidth="1"/>
    <col min="10033" max="10043" width="10.85546875" style="404" customWidth="1"/>
    <col min="10044" max="10045" width="10.7109375" style="404" customWidth="1"/>
    <col min="10046" max="10248" width="9.140625" style="404"/>
    <col min="10249" max="10249" width="5.140625" style="404" customWidth="1"/>
    <col min="10250" max="10250" width="63.42578125" style="404" customWidth="1"/>
    <col min="10251" max="10288" width="0" style="404" hidden="1" customWidth="1"/>
    <col min="10289" max="10299" width="10.85546875" style="404" customWidth="1"/>
    <col min="10300" max="10301" width="10.7109375" style="404" customWidth="1"/>
    <col min="10302" max="10504" width="9.140625" style="404"/>
    <col min="10505" max="10505" width="5.140625" style="404" customWidth="1"/>
    <col min="10506" max="10506" width="63.42578125" style="404" customWidth="1"/>
    <col min="10507" max="10544" width="0" style="404" hidden="1" customWidth="1"/>
    <col min="10545" max="10555" width="10.85546875" style="404" customWidth="1"/>
    <col min="10556" max="10557" width="10.7109375" style="404" customWidth="1"/>
    <col min="10558" max="10760" width="9.140625" style="404"/>
    <col min="10761" max="10761" width="5.140625" style="404" customWidth="1"/>
    <col min="10762" max="10762" width="63.42578125" style="404" customWidth="1"/>
    <col min="10763" max="10800" width="0" style="404" hidden="1" customWidth="1"/>
    <col min="10801" max="10811" width="10.85546875" style="404" customWidth="1"/>
    <col min="10812" max="10813" width="10.7109375" style="404" customWidth="1"/>
    <col min="10814" max="11016" width="9.140625" style="404"/>
    <col min="11017" max="11017" width="5.140625" style="404" customWidth="1"/>
    <col min="11018" max="11018" width="63.42578125" style="404" customWidth="1"/>
    <col min="11019" max="11056" width="0" style="404" hidden="1" customWidth="1"/>
    <col min="11057" max="11067" width="10.85546875" style="404" customWidth="1"/>
    <col min="11068" max="11069" width="10.7109375" style="404" customWidth="1"/>
    <col min="11070" max="11272" width="9.140625" style="404"/>
    <col min="11273" max="11273" width="5.140625" style="404" customWidth="1"/>
    <col min="11274" max="11274" width="63.42578125" style="404" customWidth="1"/>
    <col min="11275" max="11312" width="0" style="404" hidden="1" customWidth="1"/>
    <col min="11313" max="11323" width="10.85546875" style="404" customWidth="1"/>
    <col min="11324" max="11325" width="10.7109375" style="404" customWidth="1"/>
    <col min="11326" max="11528" width="9.140625" style="404"/>
    <col min="11529" max="11529" width="5.140625" style="404" customWidth="1"/>
    <col min="11530" max="11530" width="63.42578125" style="404" customWidth="1"/>
    <col min="11531" max="11568" width="0" style="404" hidden="1" customWidth="1"/>
    <col min="11569" max="11579" width="10.85546875" style="404" customWidth="1"/>
    <col min="11580" max="11581" width="10.7109375" style="404" customWidth="1"/>
    <col min="11582" max="11784" width="9.140625" style="404"/>
    <col min="11785" max="11785" width="5.140625" style="404" customWidth="1"/>
    <col min="11786" max="11786" width="63.42578125" style="404" customWidth="1"/>
    <col min="11787" max="11824" width="0" style="404" hidden="1" customWidth="1"/>
    <col min="11825" max="11835" width="10.85546875" style="404" customWidth="1"/>
    <col min="11836" max="11837" width="10.7109375" style="404" customWidth="1"/>
    <col min="11838" max="12040" width="9.140625" style="404"/>
    <col min="12041" max="12041" width="5.140625" style="404" customWidth="1"/>
    <col min="12042" max="12042" width="63.42578125" style="404" customWidth="1"/>
    <col min="12043" max="12080" width="0" style="404" hidden="1" customWidth="1"/>
    <col min="12081" max="12091" width="10.85546875" style="404" customWidth="1"/>
    <col min="12092" max="12093" width="10.7109375" style="404" customWidth="1"/>
    <col min="12094" max="12296" width="9.140625" style="404"/>
    <col min="12297" max="12297" width="5.140625" style="404" customWidth="1"/>
    <col min="12298" max="12298" width="63.42578125" style="404" customWidth="1"/>
    <col min="12299" max="12336" width="0" style="404" hidden="1" customWidth="1"/>
    <col min="12337" max="12347" width="10.85546875" style="404" customWidth="1"/>
    <col min="12348" max="12349" width="10.7109375" style="404" customWidth="1"/>
    <col min="12350" max="12552" width="9.140625" style="404"/>
    <col min="12553" max="12553" width="5.140625" style="404" customWidth="1"/>
    <col min="12554" max="12554" width="63.42578125" style="404" customWidth="1"/>
    <col min="12555" max="12592" width="0" style="404" hidden="1" customWidth="1"/>
    <col min="12593" max="12603" width="10.85546875" style="404" customWidth="1"/>
    <col min="12604" max="12605" width="10.7109375" style="404" customWidth="1"/>
    <col min="12606" max="12808" width="9.140625" style="404"/>
    <col min="12809" max="12809" width="5.140625" style="404" customWidth="1"/>
    <col min="12810" max="12810" width="63.42578125" style="404" customWidth="1"/>
    <col min="12811" max="12848" width="0" style="404" hidden="1" customWidth="1"/>
    <col min="12849" max="12859" width="10.85546875" style="404" customWidth="1"/>
    <col min="12860" max="12861" width="10.7109375" style="404" customWidth="1"/>
    <col min="12862" max="13064" width="9.140625" style="404"/>
    <col min="13065" max="13065" width="5.140625" style="404" customWidth="1"/>
    <col min="13066" max="13066" width="63.42578125" style="404" customWidth="1"/>
    <col min="13067" max="13104" width="0" style="404" hidden="1" customWidth="1"/>
    <col min="13105" max="13115" width="10.85546875" style="404" customWidth="1"/>
    <col min="13116" max="13117" width="10.7109375" style="404" customWidth="1"/>
    <col min="13118" max="13320" width="9.140625" style="404"/>
    <col min="13321" max="13321" width="5.140625" style="404" customWidth="1"/>
    <col min="13322" max="13322" width="63.42578125" style="404" customWidth="1"/>
    <col min="13323" max="13360" width="0" style="404" hidden="1" customWidth="1"/>
    <col min="13361" max="13371" width="10.85546875" style="404" customWidth="1"/>
    <col min="13372" max="13373" width="10.7109375" style="404" customWidth="1"/>
    <col min="13374" max="13576" width="9.140625" style="404"/>
    <col min="13577" max="13577" width="5.140625" style="404" customWidth="1"/>
    <col min="13578" max="13578" width="63.42578125" style="404" customWidth="1"/>
    <col min="13579" max="13616" width="0" style="404" hidden="1" customWidth="1"/>
    <col min="13617" max="13627" width="10.85546875" style="404" customWidth="1"/>
    <col min="13628" max="13629" width="10.7109375" style="404" customWidth="1"/>
    <col min="13630" max="13832" width="9.140625" style="404"/>
    <col min="13833" max="13833" width="5.140625" style="404" customWidth="1"/>
    <col min="13834" max="13834" width="63.42578125" style="404" customWidth="1"/>
    <col min="13835" max="13872" width="0" style="404" hidden="1" customWidth="1"/>
    <col min="13873" max="13883" width="10.85546875" style="404" customWidth="1"/>
    <col min="13884" max="13885" width="10.7109375" style="404" customWidth="1"/>
    <col min="13886" max="14088" width="9.140625" style="404"/>
    <col min="14089" max="14089" width="5.140625" style="404" customWidth="1"/>
    <col min="14090" max="14090" width="63.42578125" style="404" customWidth="1"/>
    <col min="14091" max="14128" width="0" style="404" hidden="1" customWidth="1"/>
    <col min="14129" max="14139" width="10.85546875" style="404" customWidth="1"/>
    <col min="14140" max="14141" width="10.7109375" style="404" customWidth="1"/>
    <col min="14142" max="14344" width="9.140625" style="404"/>
    <col min="14345" max="14345" width="5.140625" style="404" customWidth="1"/>
    <col min="14346" max="14346" width="63.42578125" style="404" customWidth="1"/>
    <col min="14347" max="14384" width="0" style="404" hidden="1" customWidth="1"/>
    <col min="14385" max="14395" width="10.85546875" style="404" customWidth="1"/>
    <col min="14396" max="14397" width="10.7109375" style="404" customWidth="1"/>
    <col min="14398" max="14600" width="9.140625" style="404"/>
    <col min="14601" max="14601" width="5.140625" style="404" customWidth="1"/>
    <col min="14602" max="14602" width="63.42578125" style="404" customWidth="1"/>
    <col min="14603" max="14640" width="0" style="404" hidden="1" customWidth="1"/>
    <col min="14641" max="14651" width="10.85546875" style="404" customWidth="1"/>
    <col min="14652" max="14653" width="10.7109375" style="404" customWidth="1"/>
    <col min="14654" max="14856" width="9.140625" style="404"/>
    <col min="14857" max="14857" width="5.140625" style="404" customWidth="1"/>
    <col min="14858" max="14858" width="63.42578125" style="404" customWidth="1"/>
    <col min="14859" max="14896" width="0" style="404" hidden="1" customWidth="1"/>
    <col min="14897" max="14907" width="10.85546875" style="404" customWidth="1"/>
    <col min="14908" max="14909" width="10.7109375" style="404" customWidth="1"/>
    <col min="14910" max="15112" width="9.140625" style="404"/>
    <col min="15113" max="15113" width="5.140625" style="404" customWidth="1"/>
    <col min="15114" max="15114" width="63.42578125" style="404" customWidth="1"/>
    <col min="15115" max="15152" width="0" style="404" hidden="1" customWidth="1"/>
    <col min="15153" max="15163" width="10.85546875" style="404" customWidth="1"/>
    <col min="15164" max="15165" width="10.7109375" style="404" customWidth="1"/>
    <col min="15166" max="15368" width="9.140625" style="404"/>
    <col min="15369" max="15369" width="5.140625" style="404" customWidth="1"/>
    <col min="15370" max="15370" width="63.42578125" style="404" customWidth="1"/>
    <col min="15371" max="15408" width="0" style="404" hidden="1" customWidth="1"/>
    <col min="15409" max="15419" width="10.85546875" style="404" customWidth="1"/>
    <col min="15420" max="15421" width="10.7109375" style="404" customWidth="1"/>
    <col min="15422" max="15624" width="9.140625" style="404"/>
    <col min="15625" max="15625" width="5.140625" style="404" customWidth="1"/>
    <col min="15626" max="15626" width="63.42578125" style="404" customWidth="1"/>
    <col min="15627" max="15664" width="0" style="404" hidden="1" customWidth="1"/>
    <col min="15665" max="15675" width="10.85546875" style="404" customWidth="1"/>
    <col min="15676" max="15677" width="10.7109375" style="404" customWidth="1"/>
    <col min="15678" max="15880" width="9.140625" style="404"/>
    <col min="15881" max="15881" width="5.140625" style="404" customWidth="1"/>
    <col min="15882" max="15882" width="63.42578125" style="404" customWidth="1"/>
    <col min="15883" max="15920" width="0" style="404" hidden="1" customWidth="1"/>
    <col min="15921" max="15931" width="10.85546875" style="404" customWidth="1"/>
    <col min="15932" max="15933" width="10.7109375" style="404" customWidth="1"/>
    <col min="15934" max="16136" width="9.140625" style="404"/>
    <col min="16137" max="16137" width="5.140625" style="404" customWidth="1"/>
    <col min="16138" max="16138" width="63.42578125" style="404" customWidth="1"/>
    <col min="16139" max="16176" width="0" style="404" hidden="1" customWidth="1"/>
    <col min="16177" max="16187" width="10.85546875" style="404" customWidth="1"/>
    <col min="16188" max="16189" width="10.7109375" style="404" customWidth="1"/>
    <col min="16190" max="16384" width="9.140625" style="404"/>
  </cols>
  <sheetData>
    <row r="1" spans="1:91" ht="22.5" x14ac:dyDescent="0.35">
      <c r="A1" s="614" t="s">
        <v>449</v>
      </c>
      <c r="B1" s="615"/>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c r="AP1" s="616"/>
      <c r="AQ1" s="616"/>
      <c r="AR1" s="616"/>
    </row>
    <row r="2" spans="1:91" ht="17.25" thickBot="1" x14ac:dyDescent="0.35">
      <c r="A2" s="617"/>
      <c r="B2" s="617"/>
      <c r="C2" s="618"/>
      <c r="D2" s="618"/>
      <c r="E2" s="618"/>
      <c r="F2" s="618"/>
      <c r="H2" s="618"/>
      <c r="I2" s="618"/>
      <c r="J2" s="618"/>
      <c r="L2" s="618"/>
      <c r="O2" s="618"/>
      <c r="P2" s="618"/>
      <c r="Q2" s="618"/>
      <c r="R2" s="618"/>
      <c r="S2" s="618"/>
      <c r="T2" s="618"/>
      <c r="U2" s="618"/>
      <c r="V2" s="618"/>
      <c r="W2" s="618"/>
      <c r="X2" s="618"/>
      <c r="Y2" s="618"/>
      <c r="Z2" s="619"/>
      <c r="AA2" s="619"/>
      <c r="AB2" s="619"/>
      <c r="AC2" s="619"/>
      <c r="AD2" s="619"/>
      <c r="AE2" s="619"/>
      <c r="AF2" s="619"/>
      <c r="AG2" s="619"/>
      <c r="AH2" s="619"/>
      <c r="AI2" s="619"/>
      <c r="AJ2" s="619"/>
      <c r="AK2" s="619"/>
      <c r="AL2" s="619"/>
      <c r="AM2" s="619"/>
      <c r="AN2" s="619"/>
      <c r="AO2" s="619"/>
      <c r="AP2" s="619"/>
      <c r="AQ2" s="619"/>
      <c r="AR2" s="619"/>
      <c r="AS2" s="619"/>
      <c r="AT2" s="619"/>
      <c r="AV2" s="619"/>
      <c r="AW2" s="619"/>
      <c r="AX2" s="619"/>
      <c r="AZ2" s="619"/>
      <c r="BC2" s="620"/>
      <c r="BE2" s="620"/>
      <c r="BF2" s="620"/>
      <c r="BZ2" s="619"/>
      <c r="CH2" s="619"/>
      <c r="CL2" s="619"/>
      <c r="CM2" s="619" t="s">
        <v>11</v>
      </c>
    </row>
    <row r="3" spans="1:91" ht="24.75" customHeight="1" thickTop="1" thickBot="1" x14ac:dyDescent="0.35">
      <c r="A3" s="621" t="s">
        <v>450</v>
      </c>
      <c r="B3" s="621" t="s">
        <v>451</v>
      </c>
      <c r="C3" s="622">
        <v>40179</v>
      </c>
      <c r="D3" s="622">
        <v>40211</v>
      </c>
      <c r="E3" s="622">
        <v>40239</v>
      </c>
      <c r="F3" s="622">
        <v>40270</v>
      </c>
      <c r="G3" s="622">
        <v>40300</v>
      </c>
      <c r="H3" s="622">
        <v>40331</v>
      </c>
      <c r="I3" s="622">
        <v>40361</v>
      </c>
      <c r="J3" s="622">
        <v>40392</v>
      </c>
      <c r="K3" s="622">
        <v>40423</v>
      </c>
      <c r="L3" s="622">
        <v>40453</v>
      </c>
      <c r="M3" s="622">
        <v>40484</v>
      </c>
      <c r="N3" s="622">
        <v>40514</v>
      </c>
      <c r="O3" s="622">
        <v>40545</v>
      </c>
      <c r="P3" s="622">
        <v>40576</v>
      </c>
      <c r="Q3" s="622">
        <v>40604</v>
      </c>
      <c r="R3" s="622">
        <v>40635</v>
      </c>
      <c r="S3" s="622">
        <v>40665</v>
      </c>
      <c r="T3" s="622">
        <v>40696</v>
      </c>
      <c r="U3" s="622">
        <v>40726</v>
      </c>
      <c r="V3" s="622">
        <v>40757</v>
      </c>
      <c r="W3" s="622">
        <v>40788</v>
      </c>
      <c r="X3" s="622">
        <v>40818</v>
      </c>
      <c r="Y3" s="622">
        <v>40849</v>
      </c>
      <c r="Z3" s="622">
        <v>40879</v>
      </c>
      <c r="AA3" s="622">
        <v>40910</v>
      </c>
      <c r="AB3" s="622">
        <v>40941</v>
      </c>
      <c r="AC3" s="622">
        <v>40970</v>
      </c>
      <c r="AD3" s="622">
        <v>41001</v>
      </c>
      <c r="AE3" s="622">
        <v>41031</v>
      </c>
      <c r="AF3" s="622">
        <v>41062</v>
      </c>
      <c r="AG3" s="622">
        <v>41092</v>
      </c>
      <c r="AH3" s="622">
        <v>41123</v>
      </c>
      <c r="AI3" s="622">
        <v>41154</v>
      </c>
      <c r="AJ3" s="622">
        <v>41184</v>
      </c>
      <c r="AK3" s="622">
        <v>41215</v>
      </c>
      <c r="AL3" s="622">
        <v>41245</v>
      </c>
      <c r="AM3" s="622">
        <v>41276</v>
      </c>
      <c r="AN3" s="622">
        <v>41307</v>
      </c>
      <c r="AO3" s="622">
        <v>41335</v>
      </c>
      <c r="AP3" s="622">
        <v>41366</v>
      </c>
      <c r="AQ3" s="622">
        <v>41396</v>
      </c>
      <c r="AR3" s="622">
        <v>41427</v>
      </c>
      <c r="AS3" s="622">
        <v>41457</v>
      </c>
      <c r="AT3" s="622">
        <v>41488</v>
      </c>
      <c r="AU3" s="622">
        <v>41519</v>
      </c>
      <c r="AV3" s="622">
        <v>41549</v>
      </c>
      <c r="AW3" s="622">
        <v>41580</v>
      </c>
      <c r="AX3" s="622">
        <v>41610</v>
      </c>
      <c r="AY3" s="622">
        <v>41641</v>
      </c>
      <c r="AZ3" s="622">
        <v>41672</v>
      </c>
      <c r="BA3" s="622">
        <v>41700</v>
      </c>
      <c r="BB3" s="622">
        <v>41731</v>
      </c>
      <c r="BC3" s="622">
        <v>41761</v>
      </c>
      <c r="BD3" s="622">
        <v>41791</v>
      </c>
      <c r="BE3" s="622">
        <v>41822</v>
      </c>
      <c r="BF3" s="622">
        <v>41853</v>
      </c>
      <c r="BG3" s="622">
        <v>41884</v>
      </c>
      <c r="BH3" s="622">
        <v>41914</v>
      </c>
      <c r="BI3" s="622">
        <v>41945</v>
      </c>
      <c r="BJ3" s="622">
        <v>41975</v>
      </c>
      <c r="BK3" s="622">
        <v>42006</v>
      </c>
      <c r="BL3" s="622">
        <v>42037</v>
      </c>
      <c r="BM3" s="622">
        <v>42065</v>
      </c>
      <c r="BN3" s="622">
        <v>42096</v>
      </c>
      <c r="BO3" s="622">
        <v>42126</v>
      </c>
      <c r="BP3" s="622">
        <v>42157</v>
      </c>
      <c r="BQ3" s="622">
        <v>42187</v>
      </c>
      <c r="BR3" s="622">
        <v>42218</v>
      </c>
      <c r="BS3" s="622">
        <v>42249</v>
      </c>
      <c r="BT3" s="622">
        <v>42279</v>
      </c>
      <c r="BU3" s="622">
        <v>42310</v>
      </c>
      <c r="BV3" s="622">
        <v>42340</v>
      </c>
      <c r="BW3" s="622">
        <v>42371</v>
      </c>
      <c r="BX3" s="622">
        <v>42402</v>
      </c>
      <c r="BY3" s="622">
        <v>42431</v>
      </c>
      <c r="BZ3" s="622">
        <v>42462</v>
      </c>
      <c r="CA3" s="622">
        <v>42492</v>
      </c>
      <c r="CB3" s="622">
        <v>42523</v>
      </c>
      <c r="CC3" s="622">
        <v>42553</v>
      </c>
      <c r="CD3" s="622">
        <v>42584</v>
      </c>
      <c r="CE3" s="622">
        <v>42615</v>
      </c>
      <c r="CF3" s="622">
        <v>42645</v>
      </c>
      <c r="CG3" s="622">
        <v>42676</v>
      </c>
      <c r="CH3" s="622">
        <v>42706</v>
      </c>
      <c r="CI3" s="622">
        <v>42737</v>
      </c>
      <c r="CJ3" s="622">
        <v>42768</v>
      </c>
      <c r="CK3" s="622">
        <v>42796</v>
      </c>
      <c r="CL3" s="622">
        <v>42827</v>
      </c>
      <c r="CM3" s="622">
        <v>42857</v>
      </c>
    </row>
    <row r="4" spans="1:91" ht="18" thickTop="1" x14ac:dyDescent="0.3">
      <c r="A4" s="623"/>
      <c r="B4" s="623"/>
      <c r="C4" s="624"/>
      <c r="D4" s="624"/>
      <c r="E4" s="624"/>
      <c r="F4" s="624"/>
      <c r="G4" s="624"/>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c r="AW4" s="624"/>
      <c r="AX4" s="624"/>
      <c r="AY4" s="624"/>
      <c r="AZ4" s="624"/>
      <c r="BA4" s="624"/>
      <c r="BB4" s="624"/>
      <c r="BC4" s="624"/>
      <c r="BD4" s="624"/>
      <c r="BE4" s="624"/>
      <c r="BF4" s="624"/>
      <c r="BG4" s="624"/>
      <c r="BH4" s="624"/>
      <c r="BI4" s="624"/>
      <c r="BJ4" s="624"/>
      <c r="BK4" s="624"/>
      <c r="BL4" s="624"/>
      <c r="BM4" s="624"/>
      <c r="BN4" s="624"/>
      <c r="BO4" s="624"/>
      <c r="BP4" s="624"/>
      <c r="BQ4" s="624"/>
      <c r="BR4" s="624"/>
      <c r="BS4" s="624"/>
      <c r="BT4" s="624"/>
      <c r="BU4" s="624"/>
      <c r="BV4" s="624"/>
      <c r="BW4" s="624"/>
      <c r="BX4" s="624"/>
      <c r="BY4" s="624"/>
      <c r="BZ4" s="624"/>
      <c r="CA4" s="624"/>
      <c r="CB4" s="624"/>
      <c r="CC4" s="624"/>
      <c r="CD4" s="624"/>
      <c r="CE4" s="624"/>
      <c r="CF4" s="624"/>
      <c r="CG4" s="624"/>
      <c r="CH4" s="624"/>
      <c r="CI4" s="624"/>
      <c r="CJ4" s="624"/>
      <c r="CK4" s="624"/>
      <c r="CL4" s="624"/>
      <c r="CM4" s="624"/>
    </row>
    <row r="5" spans="1:91" ht="16.5" customHeight="1" x14ac:dyDescent="0.3">
      <c r="A5" s="625" t="s">
        <v>452</v>
      </c>
      <c r="B5" s="625" t="s">
        <v>453</v>
      </c>
      <c r="C5" s="626">
        <v>8313.9230856199993</v>
      </c>
      <c r="D5" s="626">
        <v>8554.6603705100006</v>
      </c>
      <c r="E5" s="626">
        <v>8543.5793921799996</v>
      </c>
      <c r="F5" s="626">
        <v>8747.1718602600013</v>
      </c>
      <c r="G5" s="626">
        <v>9556.2360567600008</v>
      </c>
      <c r="H5" s="626">
        <v>9176.9618582599996</v>
      </c>
      <c r="I5" s="626">
        <v>8577.4751113599996</v>
      </c>
      <c r="J5" s="626">
        <v>8964.9122942899994</v>
      </c>
      <c r="K5" s="626">
        <v>9137.7338806799999</v>
      </c>
      <c r="L5" s="626">
        <v>9189.04614253</v>
      </c>
      <c r="M5" s="626">
        <v>9229.6837182599993</v>
      </c>
      <c r="N5" s="626">
        <v>9525.0663255700001</v>
      </c>
      <c r="O5" s="626">
        <v>9056.9216292099991</v>
      </c>
      <c r="P5" s="626">
        <v>9259.0514912299986</v>
      </c>
      <c r="Q5" s="626">
        <v>9060.6338427999981</v>
      </c>
      <c r="R5" s="626">
        <v>9186.4692947099993</v>
      </c>
      <c r="S5" s="626">
        <v>9355.9525099800012</v>
      </c>
      <c r="T5" s="626">
        <v>9401.5499322600008</v>
      </c>
      <c r="U5" s="626">
        <v>9516.6736425700001</v>
      </c>
      <c r="V5" s="626">
        <v>10165.600383359999</v>
      </c>
      <c r="W5" s="626">
        <v>10486.8216237</v>
      </c>
      <c r="X5" s="626">
        <v>10793.925243599999</v>
      </c>
      <c r="Y5" s="626">
        <v>10846.49111531</v>
      </c>
      <c r="Z5" s="626">
        <v>10232.00808204</v>
      </c>
      <c r="AA5" s="626">
        <v>10884.95353631</v>
      </c>
      <c r="AB5" s="626">
        <v>10925.24783013</v>
      </c>
      <c r="AC5" s="626">
        <v>10499.39109904</v>
      </c>
      <c r="AD5" s="626">
        <v>10574.403858539999</v>
      </c>
      <c r="AE5" s="626">
        <v>10378.168711709999</v>
      </c>
      <c r="AF5" s="626">
        <v>10793.873166549998</v>
      </c>
      <c r="AG5" s="626">
        <v>10959.584142559999</v>
      </c>
      <c r="AH5" s="626">
        <v>10992.450605919999</v>
      </c>
      <c r="AI5" s="626">
        <v>11502.52074158</v>
      </c>
      <c r="AJ5" s="626">
        <v>11450.75111343</v>
      </c>
      <c r="AK5" s="626">
        <v>11408.30600506</v>
      </c>
      <c r="AL5" s="626">
        <v>11086.982508629999</v>
      </c>
      <c r="AM5" s="626">
        <v>11091.524256320001</v>
      </c>
      <c r="AN5" s="626">
        <v>10859.54273619</v>
      </c>
      <c r="AO5" s="626">
        <v>10927.48027301</v>
      </c>
      <c r="AP5" s="626">
        <v>10415.83919683</v>
      </c>
      <c r="AQ5" s="626">
        <v>10192.80816008</v>
      </c>
      <c r="AR5" s="626">
        <v>9361.1422593799998</v>
      </c>
      <c r="AS5" s="626">
        <v>9826.8400938100003</v>
      </c>
      <c r="AT5" s="626">
        <v>10073.589758530001</v>
      </c>
      <c r="AU5" s="626">
        <v>9806.8217559900004</v>
      </c>
      <c r="AV5" s="626">
        <v>9713.9569521400008</v>
      </c>
      <c r="AW5" s="626">
        <v>9407.1533895899993</v>
      </c>
      <c r="AX5" s="626">
        <v>9166.4078523200005</v>
      </c>
      <c r="AY5" s="626">
        <v>9423.9782169700011</v>
      </c>
      <c r="AZ5" s="626">
        <v>9673.3778150299986</v>
      </c>
      <c r="BA5" s="626">
        <v>9548.3284712299992</v>
      </c>
      <c r="BB5" s="626">
        <v>9515.1678391399983</v>
      </c>
      <c r="BC5" s="626">
        <v>9438.9846605599996</v>
      </c>
      <c r="BD5" s="626">
        <v>9668.9516985400005</v>
      </c>
      <c r="BE5" s="626">
        <v>9628.0857852999998</v>
      </c>
      <c r="BF5" s="626">
        <v>9682.6052572400004</v>
      </c>
      <c r="BG5" s="626">
        <v>11894.207862830001</v>
      </c>
      <c r="BH5" s="626">
        <v>12810.569558089999</v>
      </c>
      <c r="BI5" s="626">
        <v>14072.53336646</v>
      </c>
      <c r="BJ5" s="626">
        <v>14252.727087489999</v>
      </c>
      <c r="BK5" s="626">
        <v>16386.981618220001</v>
      </c>
      <c r="BL5" s="626">
        <v>16165.21224103</v>
      </c>
      <c r="BM5" s="626">
        <v>17319.651827019999</v>
      </c>
      <c r="BN5" s="626">
        <v>17128.454241530002</v>
      </c>
      <c r="BO5" s="626">
        <v>16918.130501560001</v>
      </c>
      <c r="BP5" s="626">
        <v>16754.418344040001</v>
      </c>
      <c r="BQ5" s="626">
        <v>15887.87718121</v>
      </c>
      <c r="BR5" s="626">
        <v>16309.029206019999</v>
      </c>
      <c r="BS5" s="626">
        <v>16407.963294390003</v>
      </c>
      <c r="BT5" s="626">
        <v>16761.993539340001</v>
      </c>
      <c r="BU5" s="627">
        <v>15904.883853809999</v>
      </c>
      <c r="BV5" s="627">
        <v>15865.742060820001</v>
      </c>
      <c r="BW5" s="627">
        <v>16423.224682980002</v>
      </c>
      <c r="BX5" s="627">
        <v>18464.04998295</v>
      </c>
      <c r="BY5" s="627">
        <v>18301.903159670001</v>
      </c>
      <c r="BZ5" s="627">
        <v>18612.095889780001</v>
      </c>
      <c r="CA5" s="627">
        <v>18101.25427225</v>
      </c>
      <c r="CB5" s="627">
        <v>21676.347765070001</v>
      </c>
      <c r="CC5" s="627">
        <v>21780.851279999999</v>
      </c>
      <c r="CD5" s="627">
        <v>21453.189424590004</v>
      </c>
      <c r="CE5" s="627">
        <v>21711.820098050001</v>
      </c>
      <c r="CF5" s="627">
        <v>22705.449347239999</v>
      </c>
      <c r="CG5" s="627">
        <v>21477.49009426</v>
      </c>
      <c r="CH5" s="627">
        <v>21012.220446519997</v>
      </c>
      <c r="CI5" s="627">
        <v>21419.997627880002</v>
      </c>
      <c r="CJ5" s="627">
        <v>22119.062824500001</v>
      </c>
      <c r="CK5" s="627">
        <v>21845.375615180001</v>
      </c>
      <c r="CL5" s="627">
        <v>22012.788021959997</v>
      </c>
      <c r="CM5" s="627">
        <v>21882.890253439997</v>
      </c>
    </row>
    <row r="6" spans="1:91" ht="16.5" customHeight="1" x14ac:dyDescent="0.3">
      <c r="A6" s="628"/>
      <c r="B6" s="628"/>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4"/>
      <c r="AP6" s="624"/>
      <c r="AQ6" s="624"/>
      <c r="AR6" s="624"/>
      <c r="AS6" s="624"/>
      <c r="AT6" s="624"/>
      <c r="AU6" s="624"/>
      <c r="AV6" s="624"/>
      <c r="AW6" s="624"/>
      <c r="AX6" s="624"/>
      <c r="AY6" s="624"/>
      <c r="AZ6" s="624"/>
      <c r="BA6" s="624"/>
      <c r="BB6" s="624"/>
      <c r="BC6" s="624"/>
      <c r="BD6" s="624"/>
      <c r="BE6" s="624"/>
      <c r="BF6" s="624"/>
      <c r="BG6" s="624"/>
      <c r="BH6" s="624"/>
      <c r="BI6" s="624"/>
      <c r="BJ6" s="624"/>
      <c r="BK6" s="624"/>
      <c r="BL6" s="624"/>
      <c r="BM6" s="624"/>
      <c r="BN6" s="624"/>
      <c r="BO6" s="624"/>
      <c r="BP6" s="624"/>
      <c r="BQ6" s="624"/>
      <c r="BR6" s="624"/>
      <c r="BS6" s="624"/>
      <c r="BT6" s="624"/>
      <c r="BU6" s="630"/>
      <c r="BV6" s="630"/>
      <c r="BW6" s="630"/>
      <c r="BX6" s="630"/>
      <c r="BY6" s="630"/>
      <c r="BZ6" s="630"/>
      <c r="CA6" s="630"/>
      <c r="CB6" s="630"/>
      <c r="CC6" s="630"/>
      <c r="CD6" s="630"/>
      <c r="CE6" s="630"/>
      <c r="CF6" s="630"/>
      <c r="CG6" s="630"/>
      <c r="CH6" s="630"/>
      <c r="CI6" s="630"/>
      <c r="CJ6" s="630"/>
      <c r="CK6" s="630"/>
      <c r="CL6" s="630"/>
      <c r="CM6" s="630"/>
    </row>
    <row r="7" spans="1:91" ht="16.5" customHeight="1" x14ac:dyDescent="0.3">
      <c r="A7" s="625" t="s">
        <v>454</v>
      </c>
      <c r="B7" s="625" t="s">
        <v>455</v>
      </c>
      <c r="C7" s="626">
        <v>46479.690356609994</v>
      </c>
      <c r="D7" s="626">
        <v>47338.646243449999</v>
      </c>
      <c r="E7" s="626">
        <v>46874.403580339997</v>
      </c>
      <c r="F7" s="626">
        <v>47113.568935839998</v>
      </c>
      <c r="G7" s="626">
        <v>47970.326540830007</v>
      </c>
      <c r="H7" s="626">
        <v>47749.636055729999</v>
      </c>
      <c r="I7" s="626">
        <v>49042.936176709998</v>
      </c>
      <c r="J7" s="626">
        <v>49332.633441409991</v>
      </c>
      <c r="K7" s="626">
        <v>52450.741661199994</v>
      </c>
      <c r="L7" s="626">
        <v>45739.848496799998</v>
      </c>
      <c r="M7" s="626">
        <v>48100.089039729995</v>
      </c>
      <c r="N7" s="626">
        <v>50558.082051600002</v>
      </c>
      <c r="O7" s="626">
        <v>48153.005427600001</v>
      </c>
      <c r="P7" s="626">
        <v>47983.890925710002</v>
      </c>
      <c r="Q7" s="626">
        <v>50330.50895512999</v>
      </c>
      <c r="R7" s="626">
        <v>49796.249027239995</v>
      </c>
      <c r="S7" s="626">
        <v>48107.072336229998</v>
      </c>
      <c r="T7" s="626">
        <v>50721.095615480001</v>
      </c>
      <c r="U7" s="626">
        <v>49960.070493819992</v>
      </c>
      <c r="V7" s="626">
        <v>49543.422391970002</v>
      </c>
      <c r="W7" s="626">
        <v>47988.597888370001</v>
      </c>
      <c r="X7" s="626">
        <v>50117.61087366</v>
      </c>
      <c r="Y7" s="626">
        <v>46507.748853829995</v>
      </c>
      <c r="Z7" s="626">
        <v>49690.326225489996</v>
      </c>
      <c r="AA7" s="626">
        <v>48841.244741559989</v>
      </c>
      <c r="AB7" s="626">
        <v>48768.139258179996</v>
      </c>
      <c r="AC7" s="626">
        <v>48609.673783980004</v>
      </c>
      <c r="AD7" s="626">
        <v>48048.578924560003</v>
      </c>
      <c r="AE7" s="626">
        <v>47226.234658829999</v>
      </c>
      <c r="AF7" s="626">
        <v>52892.181369340004</v>
      </c>
      <c r="AG7" s="626">
        <v>51859.279100339991</v>
      </c>
      <c r="AH7" s="626">
        <v>52260.86865371</v>
      </c>
      <c r="AI7" s="626">
        <v>52486.355979999993</v>
      </c>
      <c r="AJ7" s="626">
        <v>48261.316332099996</v>
      </c>
      <c r="AK7" s="626">
        <v>50897.801944259998</v>
      </c>
      <c r="AL7" s="626">
        <v>52230.276910590008</v>
      </c>
      <c r="AM7" s="626">
        <v>54541.558988270008</v>
      </c>
      <c r="AN7" s="626">
        <v>54460.441544789996</v>
      </c>
      <c r="AO7" s="626">
        <v>57496.533880289993</v>
      </c>
      <c r="AP7" s="626">
        <v>56956.475671139997</v>
      </c>
      <c r="AQ7" s="626">
        <v>65309.752023239998</v>
      </c>
      <c r="AR7" s="626">
        <v>65865.506923050008</v>
      </c>
      <c r="AS7" s="626">
        <v>62442.457839729999</v>
      </c>
      <c r="AT7" s="626">
        <v>60731.30969142</v>
      </c>
      <c r="AU7" s="626">
        <v>62615.84372166</v>
      </c>
      <c r="AV7" s="626">
        <v>62128.569978330001</v>
      </c>
      <c r="AW7" s="626">
        <v>61212.090309649997</v>
      </c>
      <c r="AX7" s="626">
        <v>65671.99359541999</v>
      </c>
      <c r="AY7" s="626">
        <v>65001.572522259994</v>
      </c>
      <c r="AZ7" s="626">
        <v>70325.203387729998</v>
      </c>
      <c r="BA7" s="626">
        <v>72275.114166180007</v>
      </c>
      <c r="BB7" s="626">
        <v>76699.570710229993</v>
      </c>
      <c r="BC7" s="626">
        <v>79049.383966680005</v>
      </c>
      <c r="BD7" s="626">
        <v>81250.858231420003</v>
      </c>
      <c r="BE7" s="626">
        <v>82778.097596120002</v>
      </c>
      <c r="BF7" s="626">
        <v>84787.815114509984</v>
      </c>
      <c r="BG7" s="626">
        <v>82891.982579819989</v>
      </c>
      <c r="BH7" s="626">
        <v>78762.170079570002</v>
      </c>
      <c r="BI7" s="626">
        <v>75612.590637820002</v>
      </c>
      <c r="BJ7" s="626">
        <v>77385.975843499997</v>
      </c>
      <c r="BK7" s="626">
        <v>72629.630849979992</v>
      </c>
      <c r="BL7" s="626">
        <v>62925.917202170014</v>
      </c>
      <c r="BM7" s="626">
        <v>58480.387652580008</v>
      </c>
      <c r="BN7" s="626">
        <v>44771.752081619998</v>
      </c>
      <c r="BO7" s="626">
        <v>42563.058551499998</v>
      </c>
      <c r="BP7" s="626">
        <v>38073.754578460001</v>
      </c>
      <c r="BQ7" s="626">
        <v>42262.772240890001</v>
      </c>
      <c r="BR7" s="626">
        <v>42864.375778319998</v>
      </c>
      <c r="BS7" s="626">
        <v>40193.047211420009</v>
      </c>
      <c r="BT7" s="626">
        <v>42993.967329619998</v>
      </c>
      <c r="BU7" s="627">
        <v>45744.060463390007</v>
      </c>
      <c r="BV7" s="627">
        <v>37567.587296919999</v>
      </c>
      <c r="BW7" s="627">
        <v>43972.961755199998</v>
      </c>
      <c r="BX7" s="627">
        <v>51730.241857550005</v>
      </c>
      <c r="BY7" s="627">
        <v>53072.297125359997</v>
      </c>
      <c r="BZ7" s="627">
        <v>50480.164341039999</v>
      </c>
      <c r="CA7" s="627">
        <v>50099.544604170005</v>
      </c>
      <c r="CB7" s="627">
        <v>53155.741105980007</v>
      </c>
      <c r="CC7" s="627">
        <v>49591.107950810008</v>
      </c>
      <c r="CD7" s="627">
        <v>25953.331185359995</v>
      </c>
      <c r="CE7" s="627">
        <v>30204.438892050002</v>
      </c>
      <c r="CF7" s="627">
        <v>25868.119061399993</v>
      </c>
      <c r="CG7" s="627">
        <v>25486.071672620001</v>
      </c>
      <c r="CH7" s="627">
        <v>29336.382384560005</v>
      </c>
      <c r="CI7" s="627">
        <v>25846.664867020001</v>
      </c>
      <c r="CJ7" s="627">
        <v>25910.323146860002</v>
      </c>
      <c r="CK7" s="627">
        <v>26968.741297550001</v>
      </c>
      <c r="CL7" s="627">
        <v>23904.167225090001</v>
      </c>
      <c r="CM7" s="627">
        <v>19616.047523459994</v>
      </c>
    </row>
    <row r="8" spans="1:91" ht="16.5" customHeight="1" x14ac:dyDescent="0.3">
      <c r="A8" s="628" t="s">
        <v>456</v>
      </c>
      <c r="B8" s="628" t="s">
        <v>457</v>
      </c>
      <c r="C8" s="631">
        <v>3.3162413999999996</v>
      </c>
      <c r="D8" s="631">
        <v>3.44382162</v>
      </c>
      <c r="E8" s="631">
        <v>0.52834817000000001</v>
      </c>
      <c r="F8" s="631">
        <v>0.96362187999999993</v>
      </c>
      <c r="G8" s="631">
        <v>1.61711374</v>
      </c>
      <c r="H8" s="631">
        <v>1.58589907</v>
      </c>
      <c r="I8" s="631">
        <v>1.69840021</v>
      </c>
      <c r="J8" s="631">
        <v>2.0199524499999999</v>
      </c>
      <c r="K8" s="631">
        <v>2.4689764999999997</v>
      </c>
      <c r="L8" s="631">
        <v>2.6983453900000001</v>
      </c>
      <c r="M8" s="631">
        <v>2.8881806699999997</v>
      </c>
      <c r="N8" s="631">
        <v>3.0182872999999999</v>
      </c>
      <c r="O8" s="631">
        <v>4.36494933</v>
      </c>
      <c r="P8" s="631">
        <v>4.5159973499999992</v>
      </c>
      <c r="Q8" s="631">
        <v>4.5201716999999997</v>
      </c>
      <c r="R8" s="631">
        <v>4.6542414299999999</v>
      </c>
      <c r="S8" s="631">
        <v>4.8596830799999999</v>
      </c>
      <c r="T8" s="631">
        <v>2.1044306499999998</v>
      </c>
      <c r="U8" s="631">
        <v>2.3229332400000002</v>
      </c>
      <c r="V8" s="631">
        <v>1.10551946</v>
      </c>
      <c r="W8" s="631">
        <v>1.2081790400000001</v>
      </c>
      <c r="X8" s="631">
        <v>1.4917216399999997</v>
      </c>
      <c r="Y8" s="631">
        <v>7.7478409999999998E-2</v>
      </c>
      <c r="Z8" s="631">
        <v>0.20579432999999997</v>
      </c>
      <c r="AA8" s="631">
        <v>2.08527073</v>
      </c>
      <c r="AB8" s="631">
        <v>2.1227347000000001</v>
      </c>
      <c r="AC8" s="631">
        <v>0.16106642000000002</v>
      </c>
      <c r="AD8" s="631">
        <v>0.40776766999999997</v>
      </c>
      <c r="AE8" s="631">
        <v>0.53828650999999994</v>
      </c>
      <c r="AF8" s="631">
        <v>6.8709489999999998E-2</v>
      </c>
      <c r="AG8" s="631">
        <v>0.28507784000000003</v>
      </c>
      <c r="AH8" s="631">
        <v>0.38971388000000001</v>
      </c>
      <c r="AI8" s="631">
        <v>0.61654191999999997</v>
      </c>
      <c r="AJ8" s="631">
        <v>0.71829385999999995</v>
      </c>
      <c r="AK8" s="631">
        <v>0.82500887999999994</v>
      </c>
      <c r="AL8" s="631">
        <v>0.15974335999999997</v>
      </c>
      <c r="AM8" s="631">
        <v>3.2131500000000001E-3</v>
      </c>
      <c r="AN8" s="631">
        <v>0.21171297</v>
      </c>
      <c r="AO8" s="631">
        <v>0.53191798000000001</v>
      </c>
      <c r="AP8" s="631">
        <v>1.04820629</v>
      </c>
      <c r="AQ8" s="631">
        <v>0.79720856000000007</v>
      </c>
      <c r="AR8" s="631">
        <v>0.45030021999999997</v>
      </c>
      <c r="AS8" s="631">
        <v>1.6454917600000001</v>
      </c>
      <c r="AT8" s="631">
        <v>2.5353343500000003</v>
      </c>
      <c r="AU8" s="631">
        <v>1.83243321</v>
      </c>
      <c r="AV8" s="631">
        <v>3.2758696</v>
      </c>
      <c r="AW8" s="631">
        <v>0.55512423</v>
      </c>
      <c r="AX8" s="631">
        <v>1.47342814</v>
      </c>
      <c r="AY8" s="631">
        <v>3.9064475099999996</v>
      </c>
      <c r="AZ8" s="631">
        <v>4.9109224100000004</v>
      </c>
      <c r="BA8" s="631">
        <v>5.9536671800000001</v>
      </c>
      <c r="BB8" s="631">
        <v>0.9437263199999999</v>
      </c>
      <c r="BC8" s="631">
        <v>1.9592846000000002</v>
      </c>
      <c r="BD8" s="631">
        <v>3.2790184999999998</v>
      </c>
      <c r="BE8" s="631">
        <v>1.0305465700000001</v>
      </c>
      <c r="BF8" s="631">
        <v>2.1129708599999999</v>
      </c>
      <c r="BG8" s="631">
        <v>0.99579791000000006</v>
      </c>
      <c r="BH8" s="631">
        <v>2.09559498</v>
      </c>
      <c r="BI8" s="631">
        <v>3.1292195699999996</v>
      </c>
      <c r="BJ8" s="631">
        <v>0.80075947999999997</v>
      </c>
      <c r="BK8" s="631">
        <v>3.9181357400000003</v>
      </c>
      <c r="BL8" s="631">
        <v>1.15771402</v>
      </c>
      <c r="BM8" s="631">
        <v>2.0793943700000002</v>
      </c>
      <c r="BN8" s="631">
        <v>4.09080391</v>
      </c>
      <c r="BO8" s="631">
        <v>5.0792759500000004</v>
      </c>
      <c r="BP8" s="631">
        <v>0.53215592</v>
      </c>
      <c r="BQ8" s="631">
        <v>1.6222477900000001</v>
      </c>
      <c r="BR8" s="631">
        <v>3.7986197900000001</v>
      </c>
      <c r="BS8" s="631">
        <v>0.56844960999999994</v>
      </c>
      <c r="BT8" s="631">
        <v>2.1422187099999999</v>
      </c>
      <c r="BU8" s="632">
        <v>3.5085658900000003</v>
      </c>
      <c r="BV8" s="632">
        <v>0.84997544999999997</v>
      </c>
      <c r="BW8" s="632">
        <v>5.5799382199999998</v>
      </c>
      <c r="BX8" s="632">
        <v>6.6585110700000003</v>
      </c>
      <c r="BY8" s="632">
        <v>8.1286054300000004</v>
      </c>
      <c r="BZ8" s="632">
        <v>2.8538536699999999</v>
      </c>
      <c r="CA8" s="632">
        <v>4.2383198000000002</v>
      </c>
      <c r="CB8" s="632">
        <v>5.5956662899999996</v>
      </c>
      <c r="CC8" s="632">
        <v>6.6103161100000003</v>
      </c>
      <c r="CD8" s="632">
        <v>7.9118339200000003</v>
      </c>
      <c r="CE8" s="632">
        <v>6.6625417999999996</v>
      </c>
      <c r="CF8" s="632">
        <v>8.2792623699999996</v>
      </c>
      <c r="CG8" s="632">
        <v>0.72698711999999999</v>
      </c>
      <c r="CH8" s="632">
        <v>1.7118209199999999</v>
      </c>
      <c r="CI8" s="632">
        <v>7.3309523399999996</v>
      </c>
      <c r="CJ8" s="632">
        <v>8.2244865699999998</v>
      </c>
      <c r="CK8" s="632">
        <v>9.7199616199999994</v>
      </c>
      <c r="CL8" s="632">
        <v>10.654790650000001</v>
      </c>
      <c r="CM8" s="632">
        <v>11.931114039999999</v>
      </c>
    </row>
    <row r="9" spans="1:91" ht="16.5" customHeight="1" x14ac:dyDescent="0.3">
      <c r="A9" s="628" t="s">
        <v>458</v>
      </c>
      <c r="B9" s="628" t="s">
        <v>459</v>
      </c>
      <c r="C9" s="631">
        <v>8132.1138869999995</v>
      </c>
      <c r="D9" s="631">
        <v>16165.038531259999</v>
      </c>
      <c r="E9" s="631">
        <v>16415.657714739998</v>
      </c>
      <c r="F9" s="631">
        <v>16282.483959679997</v>
      </c>
      <c r="G9" s="631">
        <v>16384.195707950003</v>
      </c>
      <c r="H9" s="631">
        <v>13563.80866162</v>
      </c>
      <c r="I9" s="631">
        <v>13263.44750547</v>
      </c>
      <c r="J9" s="631">
        <v>17475.175109269996</v>
      </c>
      <c r="K9" s="631">
        <v>20950.598344339996</v>
      </c>
      <c r="L9" s="631">
        <v>15807.355569879999</v>
      </c>
      <c r="M9" s="631">
        <v>14252.397320960001</v>
      </c>
      <c r="N9" s="631">
        <v>12194.92374333</v>
      </c>
      <c r="O9" s="631">
        <v>10752.475926719999</v>
      </c>
      <c r="P9" s="631">
        <v>10561.82350036</v>
      </c>
      <c r="Q9" s="631">
        <v>14281.521187839999</v>
      </c>
      <c r="R9" s="631">
        <v>10431.49251593</v>
      </c>
      <c r="S9" s="631">
        <v>6307.5945568500001</v>
      </c>
      <c r="T9" s="631">
        <v>11907.53680729</v>
      </c>
      <c r="U9" s="631">
        <v>11472.13786741</v>
      </c>
      <c r="V9" s="631">
        <v>13012.974477869999</v>
      </c>
      <c r="W9" s="631">
        <v>13957.589320569999</v>
      </c>
      <c r="X9" s="631">
        <v>15123.004838939998</v>
      </c>
      <c r="Y9" s="631">
        <v>16412.485419919998</v>
      </c>
      <c r="Z9" s="631">
        <v>19677.189963389999</v>
      </c>
      <c r="AA9" s="631">
        <v>18166.427285889997</v>
      </c>
      <c r="AB9" s="631">
        <v>18111.28020479</v>
      </c>
      <c r="AC9" s="631">
        <v>21015.324634590001</v>
      </c>
      <c r="AD9" s="631">
        <v>20102.940633890001</v>
      </c>
      <c r="AE9" s="631">
        <v>19875.265104490001</v>
      </c>
      <c r="AF9" s="631">
        <v>23742.215005490001</v>
      </c>
      <c r="AG9" s="631">
        <v>22304.135166609998</v>
      </c>
      <c r="AH9" s="631">
        <v>30492.67854257</v>
      </c>
      <c r="AI9" s="631">
        <v>32579.410856299997</v>
      </c>
      <c r="AJ9" s="631">
        <v>28249.655219799995</v>
      </c>
      <c r="AK9" s="631">
        <v>30932.623094929997</v>
      </c>
      <c r="AL9" s="631">
        <v>32390.31187293</v>
      </c>
      <c r="AM9" s="631">
        <v>34749.097609590011</v>
      </c>
      <c r="AN9" s="631">
        <v>35733.678906399997</v>
      </c>
      <c r="AO9" s="631">
        <v>36617.823103210001</v>
      </c>
      <c r="AP9" s="631">
        <v>36066.585837840001</v>
      </c>
      <c r="AQ9" s="631">
        <v>27945.119753409999</v>
      </c>
      <c r="AR9" s="631">
        <v>24850.079792949997</v>
      </c>
      <c r="AS9" s="631">
        <v>22944.954486690003</v>
      </c>
      <c r="AT9" s="631">
        <v>21854.622997580005</v>
      </c>
      <c r="AU9" s="631">
        <v>22909.898303969996</v>
      </c>
      <c r="AV9" s="631">
        <v>22624.069642890001</v>
      </c>
      <c r="AW9" s="631">
        <v>20028.013601069993</v>
      </c>
      <c r="AX9" s="631">
        <v>21748.553830939989</v>
      </c>
      <c r="AY9" s="631">
        <v>21483.132138889992</v>
      </c>
      <c r="AZ9" s="631">
        <v>22702.178274540005</v>
      </c>
      <c r="BA9" s="631">
        <v>24034.491288860005</v>
      </c>
      <c r="BB9" s="631">
        <v>28635.434102369993</v>
      </c>
      <c r="BC9" s="631">
        <v>25048.548394419995</v>
      </c>
      <c r="BD9" s="631">
        <v>27113.099582539995</v>
      </c>
      <c r="BE9" s="631">
        <v>29028.218064130004</v>
      </c>
      <c r="BF9" s="631">
        <v>30285.358766379984</v>
      </c>
      <c r="BG9" s="631">
        <v>27084.338610829989</v>
      </c>
      <c r="BH9" s="631">
        <v>24302.270313610003</v>
      </c>
      <c r="BI9" s="631">
        <v>21740.981760110004</v>
      </c>
      <c r="BJ9" s="631">
        <v>34391.150536819987</v>
      </c>
      <c r="BK9" s="631">
        <v>33755.574954980002</v>
      </c>
      <c r="BL9" s="631">
        <v>34163.156522330013</v>
      </c>
      <c r="BM9" s="631">
        <v>28736.155734330005</v>
      </c>
      <c r="BN9" s="631">
        <v>24589.990091500003</v>
      </c>
      <c r="BO9" s="631">
        <v>31729.384710990002</v>
      </c>
      <c r="BP9" s="631">
        <v>33983.370749590002</v>
      </c>
      <c r="BQ9" s="631">
        <v>38243.675957359999</v>
      </c>
      <c r="BR9" s="631">
        <v>38967.190348329998</v>
      </c>
      <c r="BS9" s="631">
        <v>36352.212677100011</v>
      </c>
      <c r="BT9" s="631">
        <v>39021.144219899994</v>
      </c>
      <c r="BU9" s="632">
        <v>41590.668968020007</v>
      </c>
      <c r="BV9" s="632">
        <v>33597.301729699997</v>
      </c>
      <c r="BW9" s="632">
        <v>43654.056733619997</v>
      </c>
      <c r="BX9" s="632">
        <v>51279.254434360002</v>
      </c>
      <c r="BY9" s="632">
        <v>52465.045530859999</v>
      </c>
      <c r="BZ9" s="632">
        <v>49980.480649470002</v>
      </c>
      <c r="CA9" s="632">
        <v>49472.729484989999</v>
      </c>
      <c r="CB9" s="632">
        <v>52727.821885630008</v>
      </c>
      <c r="CC9" s="632">
        <v>49087.200803900007</v>
      </c>
      <c r="CD9" s="632">
        <v>25395.106188259997</v>
      </c>
      <c r="CE9" s="632">
        <v>29680.779072550002</v>
      </c>
      <c r="CF9" s="632">
        <v>25239.583883979994</v>
      </c>
      <c r="CG9" s="632">
        <v>24858.617003920001</v>
      </c>
      <c r="CH9" s="632">
        <v>28864.868365970004</v>
      </c>
      <c r="CI9" s="632">
        <v>25291.837129260002</v>
      </c>
      <c r="CJ9" s="632">
        <v>25281.70785558</v>
      </c>
      <c r="CK9" s="632">
        <v>26355.964568439998</v>
      </c>
      <c r="CL9" s="632">
        <v>23109.980251009998</v>
      </c>
      <c r="CM9" s="632">
        <v>18864.081702899995</v>
      </c>
    </row>
    <row r="10" spans="1:91" ht="16.5" customHeight="1" x14ac:dyDescent="0.3">
      <c r="A10" s="628" t="s">
        <v>460</v>
      </c>
      <c r="B10" s="628" t="s">
        <v>461</v>
      </c>
      <c r="C10" s="631">
        <v>38344.260228209998</v>
      </c>
      <c r="D10" s="631">
        <v>31170.163890569998</v>
      </c>
      <c r="E10" s="631">
        <v>30458.217517429999</v>
      </c>
      <c r="F10" s="631">
        <v>30830.121354279996</v>
      </c>
      <c r="G10" s="631">
        <v>31584.513719139999</v>
      </c>
      <c r="H10" s="631">
        <v>34184.241495039998</v>
      </c>
      <c r="I10" s="631">
        <v>35777.790271029997</v>
      </c>
      <c r="J10" s="631">
        <v>31855.438379689997</v>
      </c>
      <c r="K10" s="631">
        <v>31497.674340359998</v>
      </c>
      <c r="L10" s="631">
        <v>29929.794581529997</v>
      </c>
      <c r="M10" s="631">
        <v>33844.803538099994</v>
      </c>
      <c r="N10" s="631">
        <v>38360.14002097</v>
      </c>
      <c r="O10" s="631">
        <v>37396.164551549999</v>
      </c>
      <c r="P10" s="631">
        <v>37417.551427999999</v>
      </c>
      <c r="Q10" s="631">
        <v>36044.467595589995</v>
      </c>
      <c r="R10" s="631">
        <v>39360.102269879993</v>
      </c>
      <c r="S10" s="631">
        <v>41794.618096300001</v>
      </c>
      <c r="T10" s="631">
        <v>38811.454377540002</v>
      </c>
      <c r="U10" s="631">
        <v>38485.609693169994</v>
      </c>
      <c r="V10" s="631">
        <v>36529.34239464</v>
      </c>
      <c r="W10" s="631">
        <v>34029.800388759999</v>
      </c>
      <c r="X10" s="631">
        <v>34993.114313079997</v>
      </c>
      <c r="Y10" s="631">
        <v>30095.185955499997</v>
      </c>
      <c r="Z10" s="631">
        <v>30012.930467769998</v>
      </c>
      <c r="AA10" s="631">
        <v>30672.732184939996</v>
      </c>
      <c r="AB10" s="631">
        <v>30654.736318689997</v>
      </c>
      <c r="AC10" s="631">
        <v>27594.188082969999</v>
      </c>
      <c r="AD10" s="631">
        <v>27945.230522999998</v>
      </c>
      <c r="AE10" s="631">
        <v>27350.431267830001</v>
      </c>
      <c r="AF10" s="631">
        <v>29149.89765436</v>
      </c>
      <c r="AG10" s="631">
        <v>29554.858855889997</v>
      </c>
      <c r="AH10" s="631">
        <v>21767.800397259998</v>
      </c>
      <c r="AI10" s="631">
        <v>19906.328581779999</v>
      </c>
      <c r="AJ10" s="631">
        <v>20010.942818439999</v>
      </c>
      <c r="AK10" s="631">
        <v>19964.35384045</v>
      </c>
      <c r="AL10" s="631">
        <v>19839.805294300004</v>
      </c>
      <c r="AM10" s="631">
        <v>19792.458165529999</v>
      </c>
      <c r="AN10" s="631">
        <v>18726.550925420001</v>
      </c>
      <c r="AO10" s="631">
        <v>20878.178859099997</v>
      </c>
      <c r="AP10" s="631">
        <v>20888.841627010002</v>
      </c>
      <c r="AQ10" s="631">
        <v>37363.835061269994</v>
      </c>
      <c r="AR10" s="631">
        <v>41014.976829880005</v>
      </c>
      <c r="AS10" s="631">
        <v>39495.857861279997</v>
      </c>
      <c r="AT10" s="631">
        <v>38874.151359489995</v>
      </c>
      <c r="AU10" s="631">
        <v>39704.112984480002</v>
      </c>
      <c r="AV10" s="631">
        <v>39501.224465840001</v>
      </c>
      <c r="AW10" s="631">
        <v>41183.521584350005</v>
      </c>
      <c r="AX10" s="631">
        <v>43921.966336339996</v>
      </c>
      <c r="AY10" s="631">
        <v>43514.533935860003</v>
      </c>
      <c r="AZ10" s="631">
        <v>47618.114190779997</v>
      </c>
      <c r="BA10" s="631">
        <v>48234.669210139997</v>
      </c>
      <c r="BB10" s="631">
        <v>48063.192881540002</v>
      </c>
      <c r="BC10" s="631">
        <v>53998.876287660001</v>
      </c>
      <c r="BD10" s="631">
        <v>54134.479630380003</v>
      </c>
      <c r="BE10" s="631">
        <v>53748.848985420002</v>
      </c>
      <c r="BF10" s="631">
        <v>54500.343377270001</v>
      </c>
      <c r="BG10" s="631">
        <v>55806.64817108</v>
      </c>
      <c r="BH10" s="631">
        <v>54457.804170980002</v>
      </c>
      <c r="BI10" s="631">
        <v>53868.479658140001</v>
      </c>
      <c r="BJ10" s="631">
        <v>42994.024547200002</v>
      </c>
      <c r="BK10" s="631">
        <v>38870.137759259997</v>
      </c>
      <c r="BL10" s="631">
        <v>28761.602965819999</v>
      </c>
      <c r="BM10" s="631">
        <v>29742.152523880002</v>
      </c>
      <c r="BN10" s="631">
        <v>20177.671186209998</v>
      </c>
      <c r="BO10" s="631">
        <v>10828.594564559999</v>
      </c>
      <c r="BP10" s="631">
        <v>4089.8516729499997</v>
      </c>
      <c r="BQ10" s="631">
        <v>4017.4740357400001</v>
      </c>
      <c r="BR10" s="631">
        <v>3893.3868102000001</v>
      </c>
      <c r="BS10" s="631">
        <v>3840.2660847100001</v>
      </c>
      <c r="BT10" s="631">
        <v>3970.6808910099999</v>
      </c>
      <c r="BU10" s="632">
        <v>4149.8829294799998</v>
      </c>
      <c r="BV10" s="632">
        <v>3969.43559177</v>
      </c>
      <c r="BW10" s="632">
        <v>313.32508336000001</v>
      </c>
      <c r="BX10" s="632">
        <v>444.32891211999998</v>
      </c>
      <c r="BY10" s="632">
        <v>599.1229890699999</v>
      </c>
      <c r="BZ10" s="632">
        <v>496.82983789999997</v>
      </c>
      <c r="CA10" s="632">
        <v>622.57679938000001</v>
      </c>
      <c r="CB10" s="632">
        <v>422.32355405999999</v>
      </c>
      <c r="CC10" s="632">
        <v>497.29683080000001</v>
      </c>
      <c r="CD10" s="632">
        <v>550.31316317999995</v>
      </c>
      <c r="CE10" s="632">
        <v>516.99727770000004</v>
      </c>
      <c r="CF10" s="632">
        <v>620.25591505</v>
      </c>
      <c r="CG10" s="632">
        <v>626.72768157999997</v>
      </c>
      <c r="CH10" s="632">
        <v>469.80219767</v>
      </c>
      <c r="CI10" s="632">
        <v>547.49678541999992</v>
      </c>
      <c r="CJ10" s="632">
        <v>620.39080471</v>
      </c>
      <c r="CK10" s="632">
        <v>603.05676748999997</v>
      </c>
      <c r="CL10" s="632">
        <v>783.53218343000003</v>
      </c>
      <c r="CM10" s="632">
        <v>740.0347065200001</v>
      </c>
    </row>
    <row r="11" spans="1:91" ht="16.5" customHeight="1" x14ac:dyDescent="0.3">
      <c r="A11" s="628" t="s">
        <v>462</v>
      </c>
      <c r="B11" s="628" t="s">
        <v>463</v>
      </c>
      <c r="C11" s="631">
        <v>0</v>
      </c>
      <c r="D11" s="631">
        <v>0</v>
      </c>
      <c r="E11" s="631">
        <v>0</v>
      </c>
      <c r="F11" s="631">
        <v>0</v>
      </c>
      <c r="G11" s="631">
        <v>0</v>
      </c>
      <c r="H11" s="631">
        <v>0</v>
      </c>
      <c r="I11" s="631">
        <v>0</v>
      </c>
      <c r="J11" s="631">
        <v>0</v>
      </c>
      <c r="K11" s="631">
        <v>0</v>
      </c>
      <c r="L11" s="631">
        <v>0</v>
      </c>
      <c r="M11" s="631">
        <v>0</v>
      </c>
      <c r="N11" s="631">
        <v>0</v>
      </c>
      <c r="O11" s="631">
        <v>0</v>
      </c>
      <c r="P11" s="631">
        <v>0</v>
      </c>
      <c r="Q11" s="631">
        <v>0</v>
      </c>
      <c r="R11" s="631">
        <v>0</v>
      </c>
      <c r="S11" s="631">
        <v>0</v>
      </c>
      <c r="T11" s="631">
        <v>0</v>
      </c>
      <c r="U11" s="631">
        <v>0</v>
      </c>
      <c r="V11" s="631">
        <v>0</v>
      </c>
      <c r="W11" s="631">
        <v>0</v>
      </c>
      <c r="X11" s="631">
        <v>0</v>
      </c>
      <c r="Y11" s="631">
        <v>0</v>
      </c>
      <c r="Z11" s="631">
        <v>0</v>
      </c>
      <c r="AA11" s="631">
        <v>0</v>
      </c>
      <c r="AB11" s="631">
        <v>0</v>
      </c>
      <c r="AC11" s="631">
        <v>0</v>
      </c>
      <c r="AD11" s="631">
        <v>0</v>
      </c>
      <c r="AE11" s="631">
        <v>0</v>
      </c>
      <c r="AF11" s="631">
        <v>0</v>
      </c>
      <c r="AG11" s="631">
        <v>0</v>
      </c>
      <c r="AH11" s="631">
        <v>0</v>
      </c>
      <c r="AI11" s="631">
        <v>0</v>
      </c>
      <c r="AJ11" s="631">
        <v>0</v>
      </c>
      <c r="AK11" s="631">
        <v>0</v>
      </c>
      <c r="AL11" s="631">
        <v>0</v>
      </c>
      <c r="AM11" s="631">
        <v>0</v>
      </c>
      <c r="AN11" s="631">
        <v>0</v>
      </c>
      <c r="AO11" s="631">
        <v>0</v>
      </c>
      <c r="AP11" s="631">
        <v>0</v>
      </c>
      <c r="AQ11" s="631">
        <v>0</v>
      </c>
      <c r="AR11" s="631">
        <v>0</v>
      </c>
      <c r="AS11" s="631">
        <v>0</v>
      </c>
      <c r="AT11" s="631">
        <v>0</v>
      </c>
      <c r="AU11" s="631">
        <v>0</v>
      </c>
      <c r="AV11" s="631">
        <v>0</v>
      </c>
      <c r="AW11" s="631">
        <v>0</v>
      </c>
      <c r="AX11" s="631">
        <v>0</v>
      </c>
      <c r="AY11" s="631">
        <v>0</v>
      </c>
      <c r="AZ11" s="631">
        <v>0</v>
      </c>
      <c r="BA11" s="631">
        <v>0</v>
      </c>
      <c r="BB11" s="631">
        <v>0</v>
      </c>
      <c r="BC11" s="631">
        <v>0</v>
      </c>
      <c r="BD11" s="631">
        <v>0</v>
      </c>
      <c r="BE11" s="631">
        <v>0</v>
      </c>
      <c r="BF11" s="631">
        <v>0</v>
      </c>
      <c r="BG11" s="631">
        <v>0</v>
      </c>
      <c r="BH11" s="631">
        <v>0</v>
      </c>
      <c r="BI11" s="631">
        <v>0</v>
      </c>
      <c r="BJ11" s="631">
        <v>0</v>
      </c>
      <c r="BK11" s="631">
        <v>0</v>
      </c>
      <c r="BL11" s="631">
        <v>0</v>
      </c>
      <c r="BM11" s="631">
        <v>0</v>
      </c>
      <c r="BN11" s="631">
        <v>0</v>
      </c>
      <c r="BO11" s="631">
        <v>0</v>
      </c>
      <c r="BP11" s="631">
        <v>0</v>
      </c>
      <c r="BQ11" s="631">
        <v>0</v>
      </c>
      <c r="BR11" s="631">
        <v>0</v>
      </c>
      <c r="BS11" s="631">
        <v>0</v>
      </c>
      <c r="BT11" s="631">
        <v>0</v>
      </c>
      <c r="BU11" s="632">
        <v>0</v>
      </c>
      <c r="BV11" s="632">
        <v>0</v>
      </c>
      <c r="BW11" s="632">
        <v>0</v>
      </c>
      <c r="BX11" s="632">
        <v>0</v>
      </c>
      <c r="BY11" s="632">
        <v>0</v>
      </c>
      <c r="BZ11" s="632">
        <v>0</v>
      </c>
      <c r="CA11" s="632">
        <v>0</v>
      </c>
      <c r="CB11" s="632">
        <v>0</v>
      </c>
      <c r="CC11" s="632">
        <v>0</v>
      </c>
      <c r="CD11" s="632">
        <v>0</v>
      </c>
      <c r="CE11" s="632">
        <v>0</v>
      </c>
      <c r="CF11" s="632">
        <v>0</v>
      </c>
      <c r="CG11" s="632">
        <v>0</v>
      </c>
      <c r="CH11" s="632">
        <v>0</v>
      </c>
      <c r="CI11" s="632">
        <v>0</v>
      </c>
      <c r="CJ11" s="632">
        <v>0</v>
      </c>
      <c r="CK11" s="632">
        <v>0</v>
      </c>
      <c r="CL11" s="632">
        <v>0</v>
      </c>
      <c r="CM11" s="632">
        <v>0</v>
      </c>
    </row>
    <row r="12" spans="1:91" ht="16.5" customHeight="1" x14ac:dyDescent="0.3">
      <c r="A12" s="628"/>
      <c r="B12" s="628"/>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29"/>
      <c r="AI12" s="629"/>
      <c r="AJ12" s="629"/>
      <c r="AK12" s="629"/>
      <c r="AL12" s="629"/>
      <c r="AM12" s="629"/>
      <c r="AN12" s="629"/>
      <c r="AO12" s="624"/>
      <c r="AP12" s="624"/>
      <c r="AQ12" s="624"/>
      <c r="AR12" s="624"/>
      <c r="AS12" s="624"/>
      <c r="AT12" s="624"/>
      <c r="AU12" s="624"/>
      <c r="AV12" s="624"/>
      <c r="AW12" s="624"/>
      <c r="AX12" s="624"/>
      <c r="AY12" s="624"/>
      <c r="AZ12" s="624"/>
      <c r="BA12" s="624"/>
      <c r="BB12" s="624"/>
      <c r="BC12" s="624"/>
      <c r="BD12" s="624"/>
      <c r="BE12" s="624"/>
      <c r="BF12" s="624"/>
      <c r="BG12" s="624"/>
      <c r="BH12" s="624"/>
      <c r="BI12" s="624"/>
      <c r="BJ12" s="624"/>
      <c r="BK12" s="624"/>
      <c r="BL12" s="624"/>
      <c r="BM12" s="624"/>
      <c r="BN12" s="624"/>
      <c r="BO12" s="624"/>
      <c r="BP12" s="624"/>
      <c r="BQ12" s="624"/>
      <c r="BR12" s="624"/>
      <c r="BS12" s="624"/>
      <c r="BT12" s="624"/>
      <c r="BU12" s="630"/>
      <c r="BV12" s="630"/>
      <c r="BW12" s="630"/>
      <c r="BX12" s="630"/>
      <c r="BY12" s="630"/>
      <c r="BZ12" s="630"/>
      <c r="CA12" s="630"/>
      <c r="CB12" s="630"/>
      <c r="CC12" s="630"/>
      <c r="CD12" s="630"/>
      <c r="CE12" s="630"/>
      <c r="CF12" s="630"/>
      <c r="CG12" s="630"/>
      <c r="CH12" s="630"/>
      <c r="CI12" s="630"/>
      <c r="CJ12" s="630"/>
      <c r="CK12" s="630"/>
      <c r="CL12" s="630"/>
      <c r="CM12" s="630"/>
    </row>
    <row r="13" spans="1:91" ht="16.5" customHeight="1" x14ac:dyDescent="0.3">
      <c r="A13" s="625" t="s">
        <v>464</v>
      </c>
      <c r="B13" s="625" t="s">
        <v>465</v>
      </c>
      <c r="C13" s="626">
        <v>12072.22659412</v>
      </c>
      <c r="D13" s="626">
        <v>12310.380973459998</v>
      </c>
      <c r="E13" s="626">
        <v>12299.3892326</v>
      </c>
      <c r="F13" s="626">
        <v>12753.430159419999</v>
      </c>
      <c r="G13" s="626">
        <v>14169.02264089</v>
      </c>
      <c r="H13" s="626">
        <v>13795.39429459</v>
      </c>
      <c r="I13" s="626">
        <v>13439.258409259999</v>
      </c>
      <c r="J13" s="626">
        <v>13996.250062699999</v>
      </c>
      <c r="K13" s="626">
        <v>14106.46864476</v>
      </c>
      <c r="L13" s="626">
        <v>21466.012411629996</v>
      </c>
      <c r="M13" s="626">
        <v>22259.942895280001</v>
      </c>
      <c r="N13" s="626">
        <v>22989.724287000001</v>
      </c>
      <c r="O13" s="626">
        <v>22602.2319183</v>
      </c>
      <c r="P13" s="626">
        <v>22691.09387561</v>
      </c>
      <c r="Q13" s="626">
        <v>22352.028991380001</v>
      </c>
      <c r="R13" s="626">
        <v>20849.54136513</v>
      </c>
      <c r="S13" s="626">
        <v>25311.236187789997</v>
      </c>
      <c r="T13" s="626">
        <v>25904.122945640003</v>
      </c>
      <c r="U13" s="626">
        <v>25448.523120929996</v>
      </c>
      <c r="V13" s="626">
        <v>26103.861314179998</v>
      </c>
      <c r="W13" s="626">
        <v>26478.396701689999</v>
      </c>
      <c r="X13" s="626">
        <v>26989.708329679997</v>
      </c>
      <c r="Y13" s="626">
        <v>28710.847810829997</v>
      </c>
      <c r="Z13" s="626">
        <v>29272.863074449997</v>
      </c>
      <c r="AA13" s="626">
        <v>29774.367504059999</v>
      </c>
      <c r="AB13" s="626">
        <v>29994.585717139998</v>
      </c>
      <c r="AC13" s="626">
        <v>29716.363131129998</v>
      </c>
      <c r="AD13" s="626">
        <v>30191.575073689997</v>
      </c>
      <c r="AE13" s="626">
        <v>30291.892443910001</v>
      </c>
      <c r="AF13" s="626">
        <v>30655.36253658</v>
      </c>
      <c r="AG13" s="626">
        <v>32696.011781870002</v>
      </c>
      <c r="AH13" s="626">
        <v>31903.367670209998</v>
      </c>
      <c r="AI13" s="626">
        <v>31757.040021659996</v>
      </c>
      <c r="AJ13" s="626">
        <v>35107.437926109997</v>
      </c>
      <c r="AK13" s="626">
        <v>33233.225229119998</v>
      </c>
      <c r="AL13" s="626">
        <v>33263.001441159999</v>
      </c>
      <c r="AM13" s="626">
        <v>34490.790181199998</v>
      </c>
      <c r="AN13" s="626">
        <v>34491.697270019999</v>
      </c>
      <c r="AO13" s="626">
        <v>35028.633662579996</v>
      </c>
      <c r="AP13" s="626">
        <v>35143.509310879999</v>
      </c>
      <c r="AQ13" s="626">
        <v>35116.670259060003</v>
      </c>
      <c r="AR13" s="626">
        <v>34785.282280559994</v>
      </c>
      <c r="AS13" s="626">
        <v>34830.731261859997</v>
      </c>
      <c r="AT13" s="626">
        <v>34803.259640700002</v>
      </c>
      <c r="AU13" s="626">
        <v>34684.586074370003</v>
      </c>
      <c r="AV13" s="626">
        <v>34903.114191610002</v>
      </c>
      <c r="AW13" s="626">
        <v>35302.550363510003</v>
      </c>
      <c r="AX13" s="626">
        <v>35206.02114995</v>
      </c>
      <c r="AY13" s="626">
        <v>35120.570964209997</v>
      </c>
      <c r="AZ13" s="626">
        <v>35087.762766209999</v>
      </c>
      <c r="BA13" s="626">
        <v>35063.49077697</v>
      </c>
      <c r="BB13" s="626">
        <v>35018.8841311</v>
      </c>
      <c r="BC13" s="626">
        <v>34763.121082159996</v>
      </c>
      <c r="BD13" s="626">
        <v>34924.906232589994</v>
      </c>
      <c r="BE13" s="626">
        <v>34696.392183399999</v>
      </c>
      <c r="BF13" s="626">
        <v>34629.470733150003</v>
      </c>
      <c r="BG13" s="626">
        <v>31574.77115457</v>
      </c>
      <c r="BH13" s="626">
        <v>33064.702984269999</v>
      </c>
      <c r="BI13" s="626">
        <v>32649.264819859996</v>
      </c>
      <c r="BJ13" s="626">
        <v>35127.371612870003</v>
      </c>
      <c r="BK13" s="626">
        <v>34889.035530839996</v>
      </c>
      <c r="BL13" s="626">
        <v>50644.848544829991</v>
      </c>
      <c r="BM13" s="626">
        <v>66797.338300970005</v>
      </c>
      <c r="BN13" s="626">
        <v>79005.39803411001</v>
      </c>
      <c r="BO13" s="626">
        <v>81936.357049509985</v>
      </c>
      <c r="BP13" s="626">
        <v>86952.937439709989</v>
      </c>
      <c r="BQ13" s="626">
        <v>86949.157375989991</v>
      </c>
      <c r="BR13" s="626">
        <v>86051.929120000001</v>
      </c>
      <c r="BS13" s="626">
        <v>90772.343108989997</v>
      </c>
      <c r="BT13" s="626">
        <v>91572.045293460003</v>
      </c>
      <c r="BU13" s="627">
        <v>91319.630561269994</v>
      </c>
      <c r="BV13" s="627">
        <v>100807.28968598002</v>
      </c>
      <c r="BW13" s="627">
        <v>94211.988522299987</v>
      </c>
      <c r="BX13" s="627">
        <v>87104.55853907</v>
      </c>
      <c r="BY13" s="627">
        <v>86993.135188810003</v>
      </c>
      <c r="BZ13" s="627">
        <v>88476.540857100001</v>
      </c>
      <c r="CA13" s="627">
        <v>92693.395777989994</v>
      </c>
      <c r="CB13" s="627">
        <v>92946.733204709992</v>
      </c>
      <c r="CC13" s="627">
        <v>96612.464812959995</v>
      </c>
      <c r="CD13" s="627">
        <v>120073.73445021</v>
      </c>
      <c r="CE13" s="627">
        <v>118150.75114173</v>
      </c>
      <c r="CF13" s="627">
        <v>123148.15360213998</v>
      </c>
      <c r="CG13" s="627">
        <v>123661.41135312001</v>
      </c>
      <c r="CH13" s="627">
        <v>124113.16470718998</v>
      </c>
      <c r="CI13" s="627">
        <v>123926.71587837</v>
      </c>
      <c r="CJ13" s="627">
        <v>123715.46142876</v>
      </c>
      <c r="CK13" s="627">
        <v>120156.14693575</v>
      </c>
      <c r="CL13" s="627">
        <v>126607.04578191003</v>
      </c>
      <c r="CM13" s="627">
        <v>126898.63283741</v>
      </c>
    </row>
    <row r="14" spans="1:91" ht="16.5" customHeight="1" x14ac:dyDescent="0.3">
      <c r="A14" s="628"/>
      <c r="B14" s="628"/>
      <c r="C14" s="629"/>
      <c r="D14" s="629"/>
      <c r="E14" s="629"/>
      <c r="F14" s="629"/>
      <c r="G14" s="629"/>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4"/>
      <c r="AP14" s="624"/>
      <c r="AQ14" s="624"/>
      <c r="AR14" s="624"/>
      <c r="AS14" s="624"/>
      <c r="AT14" s="624"/>
      <c r="AU14" s="624"/>
      <c r="AV14" s="624"/>
      <c r="AW14" s="624"/>
      <c r="AX14" s="624"/>
      <c r="AY14" s="624"/>
      <c r="AZ14" s="624"/>
      <c r="BA14" s="624"/>
      <c r="BB14" s="624"/>
      <c r="BC14" s="624"/>
      <c r="BD14" s="624"/>
      <c r="BE14" s="624"/>
      <c r="BF14" s="624"/>
      <c r="BG14" s="624"/>
      <c r="BH14" s="624"/>
      <c r="BI14" s="624"/>
      <c r="BJ14" s="624"/>
      <c r="BK14" s="624"/>
      <c r="BL14" s="624"/>
      <c r="BM14" s="624"/>
      <c r="BN14" s="624"/>
      <c r="BO14" s="624"/>
      <c r="BP14" s="624"/>
      <c r="BQ14" s="624"/>
      <c r="BR14" s="624"/>
      <c r="BS14" s="624"/>
      <c r="BT14" s="624"/>
      <c r="BU14" s="630"/>
      <c r="BV14" s="630"/>
      <c r="BW14" s="630"/>
      <c r="BX14" s="630"/>
      <c r="BY14" s="630"/>
      <c r="BZ14" s="630"/>
      <c r="CA14" s="630"/>
      <c r="CB14" s="630"/>
      <c r="CC14" s="630"/>
      <c r="CD14" s="630"/>
      <c r="CE14" s="630"/>
      <c r="CF14" s="630"/>
      <c r="CG14" s="630"/>
      <c r="CH14" s="630"/>
      <c r="CI14" s="630"/>
      <c r="CJ14" s="630"/>
      <c r="CK14" s="630"/>
      <c r="CL14" s="630"/>
      <c r="CM14" s="630"/>
    </row>
    <row r="15" spans="1:91" ht="16.5" customHeight="1" x14ac:dyDescent="0.3">
      <c r="A15" s="625" t="s">
        <v>466</v>
      </c>
      <c r="B15" s="625" t="s">
        <v>467</v>
      </c>
      <c r="C15" s="626">
        <v>491.84622338999992</v>
      </c>
      <c r="D15" s="626">
        <v>524.90104052999993</v>
      </c>
      <c r="E15" s="626">
        <v>473.86928965999999</v>
      </c>
      <c r="F15" s="626">
        <v>502.70682980000004</v>
      </c>
      <c r="G15" s="626">
        <v>478.72747143999999</v>
      </c>
      <c r="H15" s="626">
        <v>513.68363216</v>
      </c>
      <c r="I15" s="626">
        <v>477.29557854999996</v>
      </c>
      <c r="J15" s="626">
        <v>507.48070460999998</v>
      </c>
      <c r="K15" s="626">
        <v>684.1661249199999</v>
      </c>
      <c r="L15" s="626">
        <v>747.12506561999999</v>
      </c>
      <c r="M15" s="626">
        <v>1143.4792162199999</v>
      </c>
      <c r="N15" s="626">
        <v>1120.76761362</v>
      </c>
      <c r="O15" s="626">
        <v>1123.4188966800002</v>
      </c>
      <c r="P15" s="626">
        <v>1122.3026721700001</v>
      </c>
      <c r="Q15" s="626">
        <v>339.41735683000002</v>
      </c>
      <c r="R15" s="626">
        <v>1831.8265738599998</v>
      </c>
      <c r="S15" s="626">
        <v>738.01858803999994</v>
      </c>
      <c r="T15" s="626">
        <v>319.08661459000001</v>
      </c>
      <c r="U15" s="626">
        <v>1894.1164255000001</v>
      </c>
      <c r="V15" s="626">
        <v>1174.0161133600002</v>
      </c>
      <c r="W15" s="626">
        <v>856.10078765999992</v>
      </c>
      <c r="X15" s="626">
        <v>1051.07743783</v>
      </c>
      <c r="Y15" s="626">
        <v>1204.4816335000003</v>
      </c>
      <c r="Z15" s="626">
        <v>1260.3841304100001</v>
      </c>
      <c r="AA15" s="626">
        <v>1230.5332219800002</v>
      </c>
      <c r="AB15" s="626">
        <v>1230.5164966699999</v>
      </c>
      <c r="AC15" s="626">
        <v>1215.4940869</v>
      </c>
      <c r="AD15" s="626">
        <v>1190.11493638</v>
      </c>
      <c r="AE15" s="626">
        <v>174.57985774000002</v>
      </c>
      <c r="AF15" s="626">
        <v>561.96719344000007</v>
      </c>
      <c r="AG15" s="626">
        <v>275.87252819999998</v>
      </c>
      <c r="AH15" s="626">
        <v>557.69373244000008</v>
      </c>
      <c r="AI15" s="626">
        <v>867.05270255000005</v>
      </c>
      <c r="AJ15" s="626">
        <v>1270.9848473699999</v>
      </c>
      <c r="AK15" s="626">
        <v>1435.0759070899996</v>
      </c>
      <c r="AL15" s="626">
        <v>1912.9682759799998</v>
      </c>
      <c r="AM15" s="626">
        <v>2240.3772425499997</v>
      </c>
      <c r="AN15" s="626">
        <v>2218.0704379499998</v>
      </c>
      <c r="AO15" s="626">
        <v>2186.4500008999998</v>
      </c>
      <c r="AP15" s="626">
        <v>2356.7966116800003</v>
      </c>
      <c r="AQ15" s="626">
        <v>1331.9935625799999</v>
      </c>
      <c r="AR15" s="626">
        <v>1592.3635513900001</v>
      </c>
      <c r="AS15" s="626">
        <v>1765.0824689000001</v>
      </c>
      <c r="AT15" s="626">
        <v>2035.90239615</v>
      </c>
      <c r="AU15" s="626">
        <v>3043.2619443799999</v>
      </c>
      <c r="AV15" s="626">
        <v>2549.1096988900003</v>
      </c>
      <c r="AW15" s="626">
        <v>2687.0578584899995</v>
      </c>
      <c r="AX15" s="626">
        <v>2678.9976269699996</v>
      </c>
      <c r="AY15" s="626">
        <v>3515.0071536999999</v>
      </c>
      <c r="AZ15" s="626">
        <v>3536.8521446999998</v>
      </c>
      <c r="BA15" s="626">
        <v>3530.2889172699993</v>
      </c>
      <c r="BB15" s="626">
        <v>3532.1077040499999</v>
      </c>
      <c r="BC15" s="626">
        <v>2494.0585267800002</v>
      </c>
      <c r="BD15" s="626">
        <v>2404.2688256999995</v>
      </c>
      <c r="BE15" s="626">
        <v>1843.34392875</v>
      </c>
      <c r="BF15" s="626">
        <v>2127.4552850299997</v>
      </c>
      <c r="BG15" s="626">
        <v>2167.0183569299998</v>
      </c>
      <c r="BH15" s="626">
        <v>2155.1626769200002</v>
      </c>
      <c r="BI15" s="626">
        <v>2322.5259095099996</v>
      </c>
      <c r="BJ15" s="626">
        <v>2302.7540793499998</v>
      </c>
      <c r="BK15" s="626">
        <v>2287.40010093</v>
      </c>
      <c r="BL15" s="626">
        <v>2448.8803223999998</v>
      </c>
      <c r="BM15" s="626">
        <v>2454.0093813699996</v>
      </c>
      <c r="BN15" s="626">
        <v>2665.1367796700001</v>
      </c>
      <c r="BO15" s="626">
        <v>2072.2967368200002</v>
      </c>
      <c r="BP15" s="626">
        <v>5479.9487537899995</v>
      </c>
      <c r="BQ15" s="626">
        <v>5156.8468584199991</v>
      </c>
      <c r="BR15" s="626">
        <v>4773.1028237399996</v>
      </c>
      <c r="BS15" s="626">
        <v>4786.1066778499999</v>
      </c>
      <c r="BT15" s="626">
        <v>4655.0792346200005</v>
      </c>
      <c r="BU15" s="627">
        <v>4626.3818023900003</v>
      </c>
      <c r="BV15" s="627">
        <v>4568.5416659399998</v>
      </c>
      <c r="BW15" s="627">
        <v>4566.7053859300004</v>
      </c>
      <c r="BX15" s="627">
        <v>4565.9351240899996</v>
      </c>
      <c r="BY15" s="627">
        <v>4594.1558131900001</v>
      </c>
      <c r="BZ15" s="627">
        <v>4584.5097460400002</v>
      </c>
      <c r="CA15" s="627">
        <v>4575.3782852699997</v>
      </c>
      <c r="CB15" s="627">
        <v>4597.4719768400009</v>
      </c>
      <c r="CC15" s="627">
        <v>4591.2229257899999</v>
      </c>
      <c r="CD15" s="627">
        <v>4588.2355261499997</v>
      </c>
      <c r="CE15" s="627">
        <v>4601.1488419199995</v>
      </c>
      <c r="CF15" s="627">
        <v>4595.1524889400007</v>
      </c>
      <c r="CG15" s="627">
        <v>8172.3212049899994</v>
      </c>
      <c r="CH15" s="627">
        <v>8088.9907719700004</v>
      </c>
      <c r="CI15" s="627">
        <v>8057.2176511399994</v>
      </c>
      <c r="CJ15" s="627">
        <v>8041.6574016299992</v>
      </c>
      <c r="CK15" s="627">
        <v>11544.623044370001</v>
      </c>
      <c r="CL15" s="627">
        <v>11492.798256770002</v>
      </c>
      <c r="CM15" s="627">
        <v>14941.364143459999</v>
      </c>
    </row>
    <row r="16" spans="1:91" ht="16.5" customHeight="1" x14ac:dyDescent="0.3">
      <c r="A16" s="628"/>
      <c r="B16" s="628"/>
      <c r="C16" s="629"/>
      <c r="D16" s="629"/>
      <c r="E16" s="629"/>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4"/>
      <c r="AP16" s="624"/>
      <c r="AQ16" s="624"/>
      <c r="AR16" s="624"/>
      <c r="AS16" s="624"/>
      <c r="AT16" s="624"/>
      <c r="AU16" s="624"/>
      <c r="AV16" s="624"/>
      <c r="AW16" s="624"/>
      <c r="AX16" s="624"/>
      <c r="AY16" s="624"/>
      <c r="AZ16" s="624"/>
      <c r="BA16" s="624"/>
      <c r="BB16" s="624"/>
      <c r="BC16" s="624"/>
      <c r="BD16" s="624"/>
      <c r="BE16" s="624"/>
      <c r="BF16" s="624"/>
      <c r="BG16" s="624"/>
      <c r="BH16" s="624"/>
      <c r="BI16" s="624"/>
      <c r="BJ16" s="624"/>
      <c r="BK16" s="624"/>
      <c r="BL16" s="624"/>
      <c r="BM16" s="624"/>
      <c r="BN16" s="624"/>
      <c r="BO16" s="624"/>
      <c r="BP16" s="624"/>
      <c r="BQ16" s="624"/>
      <c r="BR16" s="624"/>
      <c r="BS16" s="624"/>
      <c r="BT16" s="624"/>
      <c r="BU16" s="630"/>
      <c r="BV16" s="630"/>
      <c r="BW16" s="630"/>
      <c r="BX16" s="630"/>
      <c r="BY16" s="630"/>
      <c r="BZ16" s="630"/>
      <c r="CA16" s="630"/>
      <c r="CB16" s="630"/>
      <c r="CC16" s="630"/>
      <c r="CD16" s="630"/>
      <c r="CE16" s="630"/>
      <c r="CF16" s="630"/>
      <c r="CG16" s="630"/>
      <c r="CH16" s="630"/>
      <c r="CI16" s="630"/>
      <c r="CJ16" s="630"/>
      <c r="CK16" s="630"/>
      <c r="CL16" s="630"/>
      <c r="CM16" s="630"/>
    </row>
    <row r="17" spans="1:91" ht="16.5" customHeight="1" x14ac:dyDescent="0.3">
      <c r="A17" s="625" t="s">
        <v>468</v>
      </c>
      <c r="B17" s="625" t="s">
        <v>469</v>
      </c>
      <c r="C17" s="626">
        <v>161.26920694999998</v>
      </c>
      <c r="D17" s="626">
        <v>166.87536215999998</v>
      </c>
      <c r="E17" s="626">
        <v>161.42028822999998</v>
      </c>
      <c r="F17" s="626">
        <v>160.23152331999998</v>
      </c>
      <c r="G17" s="626">
        <v>179.13171553999999</v>
      </c>
      <c r="H17" s="626">
        <v>174.67062755999999</v>
      </c>
      <c r="I17" s="626">
        <v>169.48025906000001</v>
      </c>
      <c r="J17" s="626">
        <v>176.93580440999997</v>
      </c>
      <c r="K17" s="626">
        <v>174.46881076</v>
      </c>
      <c r="L17" s="626">
        <v>177.56091634000001</v>
      </c>
      <c r="M17" s="626">
        <v>174.34058016</v>
      </c>
      <c r="N17" s="626">
        <v>327.91928007999996</v>
      </c>
      <c r="O17" s="626">
        <v>316.69406669</v>
      </c>
      <c r="P17" s="626">
        <v>296.98852712000001</v>
      </c>
      <c r="Q17" s="626">
        <v>235.19138181999998</v>
      </c>
      <c r="R17" s="626">
        <v>228.24569933999999</v>
      </c>
      <c r="S17" s="626">
        <v>158.11373581000001</v>
      </c>
      <c r="T17" s="626">
        <v>160.36309102999999</v>
      </c>
      <c r="U17" s="626">
        <v>156.48745005000001</v>
      </c>
      <c r="V17" s="626">
        <v>157.26738781</v>
      </c>
      <c r="W17" s="626">
        <v>163.49021656999997</v>
      </c>
      <c r="X17" s="626">
        <v>162.04376009000001</v>
      </c>
      <c r="Y17" s="626">
        <v>164.88998756999999</v>
      </c>
      <c r="Z17" s="626">
        <v>165.16484383</v>
      </c>
      <c r="AA17" s="626">
        <v>164.04060859999998</v>
      </c>
      <c r="AB17" s="626">
        <v>161.96498192999999</v>
      </c>
      <c r="AC17" s="626">
        <v>162.67566421000001</v>
      </c>
      <c r="AD17" s="626">
        <v>163.50994844999997</v>
      </c>
      <c r="AE17" s="626">
        <v>167.93374788</v>
      </c>
      <c r="AF17" s="626">
        <v>174.45067546999999</v>
      </c>
      <c r="AG17" s="626">
        <v>211.87972452</v>
      </c>
      <c r="AH17" s="626">
        <v>209.07097730999999</v>
      </c>
      <c r="AI17" s="626">
        <v>208.87521335</v>
      </c>
      <c r="AJ17" s="626">
        <v>212.53402743999999</v>
      </c>
      <c r="AK17" s="626">
        <v>210.95428206999998</v>
      </c>
      <c r="AL17" s="626">
        <v>209.43874825</v>
      </c>
      <c r="AM17" s="626">
        <v>208.60019591999998</v>
      </c>
      <c r="AN17" s="626">
        <v>211.45628828</v>
      </c>
      <c r="AO17" s="626">
        <v>213.75509184999999</v>
      </c>
      <c r="AP17" s="626">
        <v>212.55079352999999</v>
      </c>
      <c r="AQ17" s="626">
        <v>213.33963661999999</v>
      </c>
      <c r="AR17" s="626">
        <v>212.75046890000002</v>
      </c>
      <c r="AS17" s="626">
        <v>221.86549281000001</v>
      </c>
      <c r="AT17" s="626">
        <v>221.81932963</v>
      </c>
      <c r="AU17" s="626">
        <v>219.53045155999999</v>
      </c>
      <c r="AV17" s="626">
        <v>216.52573848</v>
      </c>
      <c r="AW17" s="626">
        <v>218.31653191000001</v>
      </c>
      <c r="AX17" s="626">
        <v>216.73786058000002</v>
      </c>
      <c r="AY17" s="626">
        <v>218.93019322000001</v>
      </c>
      <c r="AZ17" s="626">
        <v>218.11275381000002</v>
      </c>
      <c r="BA17" s="626">
        <v>218.10628134999999</v>
      </c>
      <c r="BB17" s="626">
        <v>217.28219397000001</v>
      </c>
      <c r="BC17" s="626">
        <v>219.29112119999999</v>
      </c>
      <c r="BD17" s="626">
        <v>227.39741284000002</v>
      </c>
      <c r="BE17" s="626">
        <v>228.99984716999998</v>
      </c>
      <c r="BF17" s="626">
        <v>232.01957019</v>
      </c>
      <c r="BG17" s="626">
        <v>235.58074550000001</v>
      </c>
      <c r="BH17" s="626">
        <v>235.57472911000002</v>
      </c>
      <c r="BI17" s="626">
        <v>236.62680281000002</v>
      </c>
      <c r="BJ17" s="626">
        <v>238.56366877000002</v>
      </c>
      <c r="BK17" s="626">
        <v>245.42686543000002</v>
      </c>
      <c r="BL17" s="626">
        <v>250.04395</v>
      </c>
      <c r="BM17" s="626">
        <v>337.16357664999998</v>
      </c>
      <c r="BN17" s="626">
        <v>327.93011097999999</v>
      </c>
      <c r="BO17" s="626">
        <v>327.53284425999999</v>
      </c>
      <c r="BP17" s="626">
        <v>325.61210411000002</v>
      </c>
      <c r="BQ17" s="626">
        <v>424.87167019999998</v>
      </c>
      <c r="BR17" s="626">
        <v>421.67678138999997</v>
      </c>
      <c r="BS17" s="626">
        <v>426.37082745999999</v>
      </c>
      <c r="BT17" s="626">
        <v>430.32526571</v>
      </c>
      <c r="BU17" s="627">
        <v>434.56412392000004</v>
      </c>
      <c r="BV17" s="627">
        <v>430.70113750000002</v>
      </c>
      <c r="BW17" s="627">
        <v>432.14307244999998</v>
      </c>
      <c r="BX17" s="627">
        <v>429.13295411000001</v>
      </c>
      <c r="BY17" s="627">
        <v>424.72257717000002</v>
      </c>
      <c r="BZ17" s="627">
        <v>419.87843735000001</v>
      </c>
      <c r="CA17" s="627">
        <v>425.07209523</v>
      </c>
      <c r="CB17" s="627">
        <v>450.79437767000002</v>
      </c>
      <c r="CC17" s="627">
        <v>449.47465805000002</v>
      </c>
      <c r="CD17" s="627">
        <v>447.01364114999996</v>
      </c>
      <c r="CE17" s="627">
        <v>449.02859986999999</v>
      </c>
      <c r="CF17" s="627">
        <v>455.14533527999998</v>
      </c>
      <c r="CG17" s="627">
        <v>456.44795629000004</v>
      </c>
      <c r="CH17" s="627">
        <v>456.62419564999999</v>
      </c>
      <c r="CI17" s="627">
        <v>451.95501432999998</v>
      </c>
      <c r="CJ17" s="627">
        <v>451.04437363</v>
      </c>
      <c r="CK17" s="627">
        <v>447.63276120999996</v>
      </c>
      <c r="CL17" s="627">
        <v>443.83589957999999</v>
      </c>
      <c r="CM17" s="627">
        <v>441.01793947000004</v>
      </c>
    </row>
    <row r="18" spans="1:91" ht="16.5" customHeight="1" x14ac:dyDescent="0.3">
      <c r="A18" s="628"/>
      <c r="B18" s="633"/>
      <c r="C18" s="629"/>
      <c r="D18" s="629"/>
      <c r="E18" s="629"/>
      <c r="F18" s="629"/>
      <c r="G18" s="629"/>
      <c r="H18" s="629"/>
      <c r="I18" s="629"/>
      <c r="J18" s="629"/>
      <c r="K18" s="629"/>
      <c r="L18" s="629"/>
      <c r="M18" s="629"/>
      <c r="N18" s="629"/>
      <c r="O18" s="629"/>
      <c r="P18" s="629"/>
      <c r="Q18" s="629"/>
      <c r="R18" s="629"/>
      <c r="S18" s="629"/>
      <c r="T18" s="629"/>
      <c r="U18" s="629"/>
      <c r="V18" s="629"/>
      <c r="W18" s="629"/>
      <c r="X18" s="629"/>
      <c r="Y18" s="629"/>
      <c r="Z18" s="629"/>
      <c r="AA18" s="629"/>
      <c r="AB18" s="629"/>
      <c r="AC18" s="629"/>
      <c r="AD18" s="629"/>
      <c r="AE18" s="629"/>
      <c r="AF18" s="629"/>
      <c r="AG18" s="629"/>
      <c r="AH18" s="629"/>
      <c r="AI18" s="629"/>
      <c r="AJ18" s="629"/>
      <c r="AK18" s="629"/>
      <c r="AL18" s="629"/>
      <c r="AM18" s="629"/>
      <c r="AN18" s="629"/>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30"/>
      <c r="BV18" s="630"/>
      <c r="BW18" s="630"/>
      <c r="BX18" s="630"/>
      <c r="BY18" s="630"/>
      <c r="BZ18" s="630"/>
      <c r="CA18" s="630"/>
      <c r="CB18" s="630"/>
      <c r="CC18" s="630"/>
      <c r="CD18" s="630"/>
      <c r="CE18" s="630"/>
      <c r="CF18" s="630"/>
      <c r="CG18" s="630"/>
      <c r="CH18" s="630"/>
      <c r="CI18" s="630"/>
      <c r="CJ18" s="630"/>
      <c r="CK18" s="630"/>
      <c r="CL18" s="630"/>
      <c r="CM18" s="630"/>
    </row>
    <row r="19" spans="1:91" ht="16.5" customHeight="1" x14ac:dyDescent="0.3">
      <c r="A19" s="625" t="s">
        <v>470</v>
      </c>
      <c r="B19" s="625" t="s">
        <v>471</v>
      </c>
      <c r="C19" s="626">
        <v>0</v>
      </c>
      <c r="D19" s="626">
        <v>0</v>
      </c>
      <c r="E19" s="626">
        <v>0</v>
      </c>
      <c r="F19" s="626">
        <v>0</v>
      </c>
      <c r="G19" s="626">
        <v>0</v>
      </c>
      <c r="H19" s="626">
        <v>0</v>
      </c>
      <c r="I19" s="626">
        <v>0</v>
      </c>
      <c r="J19" s="626">
        <v>0</v>
      </c>
      <c r="K19" s="626">
        <v>0</v>
      </c>
      <c r="L19" s="626">
        <v>0</v>
      </c>
      <c r="M19" s="626">
        <v>0</v>
      </c>
      <c r="N19" s="626">
        <v>0</v>
      </c>
      <c r="O19" s="626">
        <v>0</v>
      </c>
      <c r="P19" s="626">
        <v>0</v>
      </c>
      <c r="Q19" s="626">
        <v>0</v>
      </c>
      <c r="R19" s="626">
        <v>0</v>
      </c>
      <c r="S19" s="626">
        <v>0</v>
      </c>
      <c r="T19" s="626">
        <v>0</v>
      </c>
      <c r="U19" s="626">
        <v>0</v>
      </c>
      <c r="V19" s="626">
        <v>0</v>
      </c>
      <c r="W19" s="626">
        <v>0</v>
      </c>
      <c r="X19" s="626">
        <v>0</v>
      </c>
      <c r="Y19" s="626">
        <v>0</v>
      </c>
      <c r="Z19" s="626">
        <v>0</v>
      </c>
      <c r="AA19" s="626">
        <v>0</v>
      </c>
      <c r="AB19" s="626">
        <v>0</v>
      </c>
      <c r="AC19" s="626">
        <v>0</v>
      </c>
      <c r="AD19" s="626">
        <v>0</v>
      </c>
      <c r="AE19" s="626">
        <v>0</v>
      </c>
      <c r="AF19" s="626">
        <v>0</v>
      </c>
      <c r="AG19" s="626">
        <v>0</v>
      </c>
      <c r="AH19" s="626">
        <v>0</v>
      </c>
      <c r="AI19" s="626">
        <v>0</v>
      </c>
      <c r="AJ19" s="626">
        <v>0</v>
      </c>
      <c r="AK19" s="626">
        <v>0</v>
      </c>
      <c r="AL19" s="626">
        <v>0</v>
      </c>
      <c r="AM19" s="626">
        <v>0</v>
      </c>
      <c r="AN19" s="626">
        <v>0</v>
      </c>
      <c r="AO19" s="626">
        <v>0</v>
      </c>
      <c r="AP19" s="626">
        <v>0</v>
      </c>
      <c r="AQ19" s="626">
        <v>0</v>
      </c>
      <c r="AR19" s="626">
        <v>0</v>
      </c>
      <c r="AS19" s="626">
        <v>0</v>
      </c>
      <c r="AT19" s="626">
        <v>0</v>
      </c>
      <c r="AU19" s="626">
        <v>0</v>
      </c>
      <c r="AV19" s="626">
        <v>0</v>
      </c>
      <c r="AW19" s="626">
        <v>0</v>
      </c>
      <c r="AX19" s="626">
        <v>0</v>
      </c>
      <c r="AY19" s="626">
        <v>0</v>
      </c>
      <c r="AZ19" s="626">
        <v>0</v>
      </c>
      <c r="BA19" s="626">
        <v>0</v>
      </c>
      <c r="BB19" s="626">
        <v>0</v>
      </c>
      <c r="BC19" s="626">
        <v>0</v>
      </c>
      <c r="BD19" s="626">
        <v>0</v>
      </c>
      <c r="BE19" s="626">
        <v>0</v>
      </c>
      <c r="BF19" s="626">
        <v>0</v>
      </c>
      <c r="BG19" s="626">
        <v>0</v>
      </c>
      <c r="BH19" s="626">
        <v>0</v>
      </c>
      <c r="BI19" s="626">
        <v>0</v>
      </c>
      <c r="BJ19" s="626">
        <v>0</v>
      </c>
      <c r="BK19" s="626">
        <v>0</v>
      </c>
      <c r="BL19" s="626">
        <v>0</v>
      </c>
      <c r="BM19" s="626">
        <v>0</v>
      </c>
      <c r="BN19" s="626">
        <v>0</v>
      </c>
      <c r="BO19" s="626">
        <v>0</v>
      </c>
      <c r="BP19" s="626">
        <v>0</v>
      </c>
      <c r="BQ19" s="626">
        <v>0</v>
      </c>
      <c r="BR19" s="626">
        <v>0</v>
      </c>
      <c r="BS19" s="626">
        <v>0</v>
      </c>
      <c r="BT19" s="626">
        <v>0</v>
      </c>
      <c r="BU19" s="627">
        <v>0</v>
      </c>
      <c r="BV19" s="627">
        <v>0</v>
      </c>
      <c r="BW19" s="627">
        <v>0</v>
      </c>
      <c r="BX19" s="627">
        <v>0</v>
      </c>
      <c r="BY19" s="627">
        <v>0</v>
      </c>
      <c r="BZ19" s="627">
        <v>0</v>
      </c>
      <c r="CA19" s="627">
        <v>0</v>
      </c>
      <c r="CB19" s="627">
        <v>0</v>
      </c>
      <c r="CC19" s="627">
        <v>0</v>
      </c>
      <c r="CD19" s="627">
        <v>0</v>
      </c>
      <c r="CE19" s="627">
        <v>0</v>
      </c>
      <c r="CF19" s="627">
        <v>0</v>
      </c>
      <c r="CG19" s="627">
        <v>0</v>
      </c>
      <c r="CH19" s="627">
        <v>0</v>
      </c>
      <c r="CI19" s="627">
        <v>0</v>
      </c>
      <c r="CJ19" s="627">
        <v>0</v>
      </c>
      <c r="CK19" s="627">
        <v>0</v>
      </c>
      <c r="CL19" s="627">
        <v>0</v>
      </c>
      <c r="CM19" s="627">
        <v>0</v>
      </c>
    </row>
    <row r="20" spans="1:91" ht="16.5" customHeight="1" x14ac:dyDescent="0.3">
      <c r="A20" s="628"/>
      <c r="B20" s="628"/>
      <c r="C20" s="629"/>
      <c r="D20" s="629"/>
      <c r="E20" s="629"/>
      <c r="F20" s="629"/>
      <c r="G20" s="629"/>
      <c r="H20" s="629"/>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629"/>
      <c r="AK20" s="629"/>
      <c r="AL20" s="629"/>
      <c r="AM20" s="629"/>
      <c r="AN20" s="629"/>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30"/>
      <c r="BV20" s="630"/>
      <c r="BW20" s="630"/>
      <c r="BX20" s="630"/>
      <c r="BY20" s="630"/>
      <c r="BZ20" s="630"/>
      <c r="CA20" s="630"/>
      <c r="CB20" s="630"/>
      <c r="CC20" s="630"/>
      <c r="CD20" s="630"/>
      <c r="CE20" s="630"/>
      <c r="CF20" s="630"/>
      <c r="CG20" s="630"/>
      <c r="CH20" s="630"/>
      <c r="CI20" s="630"/>
      <c r="CJ20" s="630"/>
      <c r="CK20" s="630"/>
      <c r="CL20" s="630"/>
      <c r="CM20" s="630"/>
    </row>
    <row r="21" spans="1:91" ht="16.5" customHeight="1" x14ac:dyDescent="0.3">
      <c r="A21" s="625" t="s">
        <v>472</v>
      </c>
      <c r="B21" s="625" t="s">
        <v>473</v>
      </c>
      <c r="C21" s="626">
        <v>0</v>
      </c>
      <c r="D21" s="626">
        <v>0</v>
      </c>
      <c r="E21" s="626">
        <v>0</v>
      </c>
      <c r="F21" s="626">
        <v>0</v>
      </c>
      <c r="G21" s="626">
        <v>0</v>
      </c>
      <c r="H21" s="626">
        <v>0</v>
      </c>
      <c r="I21" s="626">
        <v>0</v>
      </c>
      <c r="J21" s="626">
        <v>0</v>
      </c>
      <c r="K21" s="626">
        <v>0</v>
      </c>
      <c r="L21" s="626">
        <v>0</v>
      </c>
      <c r="M21" s="626">
        <v>0</v>
      </c>
      <c r="N21" s="626">
        <v>0</v>
      </c>
      <c r="O21" s="626">
        <v>0</v>
      </c>
      <c r="P21" s="626">
        <v>0</v>
      </c>
      <c r="Q21" s="626">
        <v>0</v>
      </c>
      <c r="R21" s="626">
        <v>0</v>
      </c>
      <c r="S21" s="626">
        <v>0</v>
      </c>
      <c r="T21" s="626">
        <v>0</v>
      </c>
      <c r="U21" s="626">
        <v>0</v>
      </c>
      <c r="V21" s="626">
        <v>0</v>
      </c>
      <c r="W21" s="626">
        <v>0</v>
      </c>
      <c r="X21" s="626">
        <v>0</v>
      </c>
      <c r="Y21" s="626">
        <v>0</v>
      </c>
      <c r="Z21" s="626">
        <v>0</v>
      </c>
      <c r="AA21" s="626">
        <v>0</v>
      </c>
      <c r="AB21" s="626">
        <v>0</v>
      </c>
      <c r="AC21" s="626">
        <v>0</v>
      </c>
      <c r="AD21" s="626">
        <v>0</v>
      </c>
      <c r="AE21" s="626">
        <v>0</v>
      </c>
      <c r="AF21" s="626">
        <v>0</v>
      </c>
      <c r="AG21" s="626">
        <v>0</v>
      </c>
      <c r="AH21" s="626">
        <v>0</v>
      </c>
      <c r="AI21" s="626">
        <v>0</v>
      </c>
      <c r="AJ21" s="626">
        <v>0</v>
      </c>
      <c r="AK21" s="626">
        <v>0</v>
      </c>
      <c r="AL21" s="626">
        <v>0</v>
      </c>
      <c r="AM21" s="626">
        <v>0</v>
      </c>
      <c r="AN21" s="626">
        <v>0</v>
      </c>
      <c r="AO21" s="626">
        <v>0</v>
      </c>
      <c r="AP21" s="626">
        <v>0</v>
      </c>
      <c r="AQ21" s="626">
        <v>0</v>
      </c>
      <c r="AR21" s="626">
        <v>0</v>
      </c>
      <c r="AS21" s="626">
        <v>0</v>
      </c>
      <c r="AT21" s="626">
        <v>0</v>
      </c>
      <c r="AU21" s="626">
        <v>0</v>
      </c>
      <c r="AV21" s="626">
        <v>0</v>
      </c>
      <c r="AW21" s="626">
        <v>0</v>
      </c>
      <c r="AX21" s="626">
        <v>0</v>
      </c>
      <c r="AY21" s="626">
        <v>0</v>
      </c>
      <c r="AZ21" s="626">
        <v>0</v>
      </c>
      <c r="BA21" s="626">
        <v>0</v>
      </c>
      <c r="BB21" s="626">
        <v>0</v>
      </c>
      <c r="BC21" s="626">
        <v>0</v>
      </c>
      <c r="BD21" s="626">
        <v>0</v>
      </c>
      <c r="BE21" s="626">
        <v>0</v>
      </c>
      <c r="BF21" s="626">
        <v>0</v>
      </c>
      <c r="BG21" s="626">
        <v>0</v>
      </c>
      <c r="BH21" s="626">
        <v>0</v>
      </c>
      <c r="BI21" s="626">
        <v>0</v>
      </c>
      <c r="BJ21" s="626">
        <v>0</v>
      </c>
      <c r="BK21" s="626">
        <v>0</v>
      </c>
      <c r="BL21" s="626">
        <v>0</v>
      </c>
      <c r="BM21" s="626">
        <v>0</v>
      </c>
      <c r="BN21" s="626">
        <v>0</v>
      </c>
      <c r="BO21" s="626">
        <v>0</v>
      </c>
      <c r="BP21" s="626">
        <v>0</v>
      </c>
      <c r="BQ21" s="626">
        <v>0</v>
      </c>
      <c r="BR21" s="626">
        <v>0</v>
      </c>
      <c r="BS21" s="626">
        <v>0</v>
      </c>
      <c r="BT21" s="626">
        <v>0</v>
      </c>
      <c r="BU21" s="627">
        <v>0</v>
      </c>
      <c r="BV21" s="627">
        <v>0</v>
      </c>
      <c r="BW21" s="627">
        <v>0</v>
      </c>
      <c r="BX21" s="627">
        <v>0</v>
      </c>
      <c r="BY21" s="627">
        <v>0</v>
      </c>
      <c r="BZ21" s="627">
        <v>0</v>
      </c>
      <c r="CA21" s="627">
        <v>0</v>
      </c>
      <c r="CB21" s="627">
        <v>0</v>
      </c>
      <c r="CC21" s="627">
        <v>0</v>
      </c>
      <c r="CD21" s="627">
        <v>0</v>
      </c>
      <c r="CE21" s="627">
        <v>0</v>
      </c>
      <c r="CF21" s="627">
        <v>0</v>
      </c>
      <c r="CG21" s="627">
        <v>0</v>
      </c>
      <c r="CH21" s="627">
        <v>0</v>
      </c>
      <c r="CI21" s="627">
        <v>0</v>
      </c>
      <c r="CJ21" s="627">
        <v>0</v>
      </c>
      <c r="CK21" s="627">
        <v>0</v>
      </c>
      <c r="CL21" s="627">
        <v>0</v>
      </c>
      <c r="CM21" s="627">
        <v>0</v>
      </c>
    </row>
    <row r="22" spans="1:91" ht="16.5" customHeight="1" x14ac:dyDescent="0.3">
      <c r="A22" s="628"/>
      <c r="B22" s="628"/>
      <c r="C22" s="629"/>
      <c r="D22" s="629"/>
      <c r="E22" s="629"/>
      <c r="F22" s="629"/>
      <c r="G22" s="629"/>
      <c r="H22" s="629"/>
      <c r="I22" s="629"/>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9"/>
      <c r="AL22" s="629"/>
      <c r="AM22" s="629"/>
      <c r="AN22" s="629"/>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30"/>
      <c r="BV22" s="630"/>
      <c r="BW22" s="630"/>
      <c r="BX22" s="630"/>
      <c r="BY22" s="630"/>
      <c r="BZ22" s="630"/>
      <c r="CA22" s="630"/>
      <c r="CB22" s="630"/>
      <c r="CC22" s="630"/>
      <c r="CD22" s="630"/>
      <c r="CE22" s="630"/>
      <c r="CF22" s="630"/>
      <c r="CG22" s="630"/>
      <c r="CH22" s="630"/>
      <c r="CI22" s="630"/>
      <c r="CJ22" s="630"/>
      <c r="CK22" s="630"/>
      <c r="CL22" s="630"/>
      <c r="CM22" s="630"/>
    </row>
    <row r="23" spans="1:91" ht="16.5" customHeight="1" x14ac:dyDescent="0.3">
      <c r="A23" s="625" t="s">
        <v>474</v>
      </c>
      <c r="B23" s="625" t="s">
        <v>475</v>
      </c>
      <c r="C23" s="626">
        <v>100.87174853000002</v>
      </c>
      <c r="D23" s="626">
        <v>61.454897129999992</v>
      </c>
      <c r="E23" s="626">
        <v>161.37574275</v>
      </c>
      <c r="F23" s="626">
        <v>34.115845870000001</v>
      </c>
      <c r="G23" s="626">
        <v>104.31416644999999</v>
      </c>
      <c r="H23" s="626">
        <v>94.826760669999999</v>
      </c>
      <c r="I23" s="626">
        <v>117.08089912000001</v>
      </c>
      <c r="J23" s="626">
        <v>17.912021249999999</v>
      </c>
      <c r="K23" s="626">
        <v>223.52273242999996</v>
      </c>
      <c r="L23" s="626">
        <v>154.10795172999997</v>
      </c>
      <c r="M23" s="626">
        <v>155.91394252999999</v>
      </c>
      <c r="N23" s="626">
        <v>172.57112454999998</v>
      </c>
      <c r="O23" s="626">
        <v>415.07645757999995</v>
      </c>
      <c r="P23" s="626">
        <v>143.73269343999999</v>
      </c>
      <c r="Q23" s="626">
        <v>198.36355931999998</v>
      </c>
      <c r="R23" s="626">
        <v>270.89756561000002</v>
      </c>
      <c r="S23" s="626">
        <v>262.07020447999997</v>
      </c>
      <c r="T23" s="626">
        <v>89.969799440000003</v>
      </c>
      <c r="U23" s="626">
        <v>40.614643090000001</v>
      </c>
      <c r="V23" s="626">
        <v>102.21225756</v>
      </c>
      <c r="W23" s="626">
        <v>26.833478599999999</v>
      </c>
      <c r="X23" s="626">
        <v>108.75771674999999</v>
      </c>
      <c r="Y23" s="626">
        <v>127.08106000000001</v>
      </c>
      <c r="Z23" s="626">
        <v>81.813073779999996</v>
      </c>
      <c r="AA23" s="626">
        <v>181.16817865000002</v>
      </c>
      <c r="AB23" s="626">
        <v>152.61813896000001</v>
      </c>
      <c r="AC23" s="626">
        <v>208.72010127999999</v>
      </c>
      <c r="AD23" s="626">
        <v>190.56597326999997</v>
      </c>
      <c r="AE23" s="626">
        <v>276.53585465000003</v>
      </c>
      <c r="AF23" s="626">
        <v>58.611248670000002</v>
      </c>
      <c r="AG23" s="626">
        <v>151.15780359000001</v>
      </c>
      <c r="AH23" s="626">
        <v>73.411701520000008</v>
      </c>
      <c r="AI23" s="626">
        <v>111.50296273000001</v>
      </c>
      <c r="AJ23" s="626">
        <v>107.42566719000001</v>
      </c>
      <c r="AK23" s="626">
        <v>66.706140189999999</v>
      </c>
      <c r="AL23" s="626">
        <v>130.50753857999999</v>
      </c>
      <c r="AM23" s="626">
        <v>122.77166274</v>
      </c>
      <c r="AN23" s="626">
        <v>117.70602724</v>
      </c>
      <c r="AO23" s="626">
        <v>138.89641939000001</v>
      </c>
      <c r="AP23" s="626">
        <v>206.63082968000001</v>
      </c>
      <c r="AQ23" s="626">
        <v>116.23946946000001</v>
      </c>
      <c r="AR23" s="626">
        <v>239.12644954999999</v>
      </c>
      <c r="AS23" s="626">
        <v>178.50329379000001</v>
      </c>
      <c r="AT23" s="626">
        <v>302.47471422000001</v>
      </c>
      <c r="AU23" s="626">
        <v>180.52413272000001</v>
      </c>
      <c r="AV23" s="626">
        <v>201.58305669999999</v>
      </c>
      <c r="AW23" s="626">
        <v>225.20497719999995</v>
      </c>
      <c r="AX23" s="626">
        <v>334.10311827999999</v>
      </c>
      <c r="AY23" s="626">
        <v>252.25339766999997</v>
      </c>
      <c r="AZ23" s="626">
        <v>203.01427069000002</v>
      </c>
      <c r="BA23" s="626">
        <v>290.38413364999997</v>
      </c>
      <c r="BB23" s="626">
        <v>155.35301681999999</v>
      </c>
      <c r="BC23" s="626">
        <v>155.59944632999998</v>
      </c>
      <c r="BD23" s="626">
        <v>264.22527162</v>
      </c>
      <c r="BE23" s="626">
        <v>155.22379669</v>
      </c>
      <c r="BF23" s="626">
        <v>148.18447637999998</v>
      </c>
      <c r="BG23" s="626">
        <v>156.14361699</v>
      </c>
      <c r="BH23" s="626">
        <v>185.25219944999998</v>
      </c>
      <c r="BI23" s="626">
        <v>210.96108674000001</v>
      </c>
      <c r="BJ23" s="626">
        <v>417.43839092999997</v>
      </c>
      <c r="BK23" s="626">
        <v>137.61474666000001</v>
      </c>
      <c r="BL23" s="626">
        <v>163.47300160999998</v>
      </c>
      <c r="BM23" s="626">
        <v>187.61035182000001</v>
      </c>
      <c r="BN23" s="626">
        <v>389.24553226999996</v>
      </c>
      <c r="BO23" s="626">
        <v>393.67770002999987</v>
      </c>
      <c r="BP23" s="626">
        <v>340.56190323999999</v>
      </c>
      <c r="BQ23" s="626">
        <v>171.22489893999997</v>
      </c>
      <c r="BR23" s="626">
        <v>230.27790598000001</v>
      </c>
      <c r="BS23" s="626">
        <v>297.59497189999996</v>
      </c>
      <c r="BT23" s="626">
        <v>215.58212819000002</v>
      </c>
      <c r="BU23" s="627">
        <v>226.54815564</v>
      </c>
      <c r="BV23" s="627">
        <v>297.47305231000007</v>
      </c>
      <c r="BW23" s="627">
        <v>184.30287417000002</v>
      </c>
      <c r="BX23" s="627">
        <v>215.11157694999997</v>
      </c>
      <c r="BY23" s="627">
        <v>188.38003639999997</v>
      </c>
      <c r="BZ23" s="627">
        <v>246.14235818</v>
      </c>
      <c r="CA23" s="627">
        <v>201.42409343999995</v>
      </c>
      <c r="CB23" s="627">
        <v>94.623986049999999</v>
      </c>
      <c r="CC23" s="627">
        <v>578.99666363999995</v>
      </c>
      <c r="CD23" s="627">
        <v>116.31063683999999</v>
      </c>
      <c r="CE23" s="627">
        <v>132.76709568999999</v>
      </c>
      <c r="CF23" s="627">
        <v>146.11648846999998</v>
      </c>
      <c r="CG23" s="627">
        <v>174.48669113</v>
      </c>
      <c r="CH23" s="627">
        <v>309.85292434000007</v>
      </c>
      <c r="CI23" s="627">
        <v>209.36520251000002</v>
      </c>
      <c r="CJ23" s="627">
        <v>201.80332579999998</v>
      </c>
      <c r="CK23" s="627">
        <v>226.69423159000002</v>
      </c>
      <c r="CL23" s="627">
        <v>213.18532532999998</v>
      </c>
      <c r="CM23" s="627">
        <v>205.06324686000002</v>
      </c>
    </row>
    <row r="24" spans="1:91" ht="16.5" customHeight="1" x14ac:dyDescent="0.3">
      <c r="A24" s="628"/>
      <c r="B24" s="628"/>
      <c r="C24" s="629"/>
      <c r="D24" s="629"/>
      <c r="E24" s="629"/>
      <c r="F24" s="629"/>
      <c r="G24" s="629"/>
      <c r="H24" s="629"/>
      <c r="I24" s="629"/>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29"/>
      <c r="AM24" s="629"/>
      <c r="AN24" s="629"/>
      <c r="AO24" s="624"/>
      <c r="AP24" s="624"/>
      <c r="AQ24" s="624"/>
      <c r="AR24" s="624"/>
      <c r="AS24" s="624"/>
      <c r="AT24" s="624"/>
      <c r="AU24" s="624"/>
      <c r="AV24" s="624"/>
      <c r="AW24" s="624"/>
      <c r="AX24" s="624"/>
      <c r="AY24" s="624"/>
      <c r="AZ24" s="624"/>
      <c r="BA24" s="624"/>
      <c r="BB24" s="624"/>
      <c r="BC24" s="624"/>
      <c r="BD24" s="624"/>
      <c r="BE24" s="624"/>
      <c r="BF24" s="624"/>
      <c r="BG24" s="624"/>
      <c r="BH24" s="624"/>
      <c r="BI24" s="624"/>
      <c r="BJ24" s="624"/>
      <c r="BK24" s="624"/>
      <c r="BL24" s="624"/>
      <c r="BM24" s="624"/>
      <c r="BN24" s="624"/>
      <c r="BO24" s="624"/>
      <c r="BP24" s="624"/>
      <c r="BQ24" s="624"/>
      <c r="BR24" s="624"/>
      <c r="BS24" s="624"/>
      <c r="BT24" s="624"/>
      <c r="BU24" s="630"/>
      <c r="BV24" s="630"/>
      <c r="BW24" s="630"/>
      <c r="BX24" s="630"/>
      <c r="BY24" s="630"/>
      <c r="BZ24" s="630"/>
      <c r="CA24" s="630"/>
      <c r="CB24" s="630"/>
      <c r="CC24" s="630"/>
      <c r="CD24" s="630"/>
      <c r="CE24" s="630"/>
      <c r="CF24" s="630"/>
      <c r="CG24" s="630"/>
      <c r="CH24" s="630"/>
      <c r="CI24" s="630"/>
      <c r="CJ24" s="630"/>
      <c r="CK24" s="630"/>
      <c r="CL24" s="630"/>
      <c r="CM24" s="630"/>
    </row>
    <row r="25" spans="1:91" ht="16.5" customHeight="1" x14ac:dyDescent="0.3">
      <c r="A25" s="625" t="s">
        <v>476</v>
      </c>
      <c r="B25" s="625" t="s">
        <v>477</v>
      </c>
      <c r="C25" s="626">
        <v>1976.6657630399998</v>
      </c>
      <c r="D25" s="626">
        <v>1984.2185947199998</v>
      </c>
      <c r="E25" s="626">
        <v>1985.61688293</v>
      </c>
      <c r="F25" s="626">
        <v>1991.1752804099999</v>
      </c>
      <c r="G25" s="626">
        <v>1992.6125975</v>
      </c>
      <c r="H25" s="626">
        <v>1917.5217818799999</v>
      </c>
      <c r="I25" s="626">
        <v>1917.4961673199998</v>
      </c>
      <c r="J25" s="626">
        <v>1917.28120543</v>
      </c>
      <c r="K25" s="626">
        <v>1917.2325234799998</v>
      </c>
      <c r="L25" s="626">
        <v>1919.18921602</v>
      </c>
      <c r="M25" s="626">
        <v>1918.9397383599999</v>
      </c>
      <c r="N25" s="626">
        <v>1918.1092738299999</v>
      </c>
      <c r="O25" s="626">
        <v>1918.06444788</v>
      </c>
      <c r="P25" s="626">
        <v>1917.1917345799998</v>
      </c>
      <c r="Q25" s="626">
        <v>1919.72773794</v>
      </c>
      <c r="R25" s="626">
        <v>1919.4142326399999</v>
      </c>
      <c r="S25" s="626">
        <v>1921.2854840099999</v>
      </c>
      <c r="T25" s="626">
        <v>1996.35895349</v>
      </c>
      <c r="U25" s="626">
        <v>1865.7395783099998</v>
      </c>
      <c r="V25" s="626">
        <v>1865.7184242599999</v>
      </c>
      <c r="W25" s="626">
        <v>1868.6160445899998</v>
      </c>
      <c r="X25" s="626">
        <v>1868.3027242999999</v>
      </c>
      <c r="Y25" s="626">
        <v>1978.7657218599998</v>
      </c>
      <c r="Z25" s="626">
        <v>1978.4810529399999</v>
      </c>
      <c r="AA25" s="626">
        <v>1981.11967119</v>
      </c>
      <c r="AB25" s="626">
        <v>1982.9341981499999</v>
      </c>
      <c r="AC25" s="626">
        <v>1982.877802</v>
      </c>
      <c r="AD25" s="626">
        <v>1984.58480121</v>
      </c>
      <c r="AE25" s="626">
        <v>1989.52938365</v>
      </c>
      <c r="AF25" s="626">
        <v>1865.9288570599999</v>
      </c>
      <c r="AG25" s="626">
        <v>1866.5775801199998</v>
      </c>
      <c r="AH25" s="626">
        <v>1954.0414822299999</v>
      </c>
      <c r="AI25" s="626">
        <v>1954.1670820299998</v>
      </c>
      <c r="AJ25" s="626">
        <v>2087.27910208</v>
      </c>
      <c r="AK25" s="626">
        <v>2104.2370903299998</v>
      </c>
      <c r="AL25" s="626">
        <v>2097.3760829099997</v>
      </c>
      <c r="AM25" s="626">
        <v>2095.2486594500001</v>
      </c>
      <c r="AN25" s="626">
        <v>2099.2737472999997</v>
      </c>
      <c r="AO25" s="626">
        <v>2094.6208616899999</v>
      </c>
      <c r="AP25" s="626">
        <v>2113.9836782400002</v>
      </c>
      <c r="AQ25" s="626">
        <v>2109.5643318900002</v>
      </c>
      <c r="AR25" s="626">
        <v>1932.4942495500002</v>
      </c>
      <c r="AS25" s="626">
        <v>1928.8543674699999</v>
      </c>
      <c r="AT25" s="626">
        <v>1924.5813055199999</v>
      </c>
      <c r="AU25" s="626">
        <v>1920.6146878499999</v>
      </c>
      <c r="AV25" s="626">
        <v>1973.28626874</v>
      </c>
      <c r="AW25" s="626">
        <v>1968.6993700200001</v>
      </c>
      <c r="AX25" s="626">
        <v>1955.7937911900001</v>
      </c>
      <c r="AY25" s="626">
        <v>1945.17292094</v>
      </c>
      <c r="AZ25" s="626">
        <v>1944.5120906900002</v>
      </c>
      <c r="BA25" s="626">
        <v>1945.5817451</v>
      </c>
      <c r="BB25" s="626">
        <v>1950.4050652599999</v>
      </c>
      <c r="BC25" s="626">
        <v>1949.0374773599999</v>
      </c>
      <c r="BD25" s="626">
        <v>1843.2044038199999</v>
      </c>
      <c r="BE25" s="626">
        <v>1843.0075791700001</v>
      </c>
      <c r="BF25" s="626">
        <v>1848.5415386399998</v>
      </c>
      <c r="BG25" s="626">
        <v>1845.9750228399998</v>
      </c>
      <c r="BH25" s="626">
        <v>1842.28236945</v>
      </c>
      <c r="BI25" s="626">
        <v>1838.3097861600002</v>
      </c>
      <c r="BJ25" s="626">
        <v>1838.6635965099999</v>
      </c>
      <c r="BK25" s="626">
        <v>1839.33735159</v>
      </c>
      <c r="BL25" s="626">
        <v>1838.2578648399999</v>
      </c>
      <c r="BM25" s="626">
        <v>1838.9161068199999</v>
      </c>
      <c r="BN25" s="626">
        <v>1871.76677184</v>
      </c>
      <c r="BO25" s="626">
        <v>1873.0080934099999</v>
      </c>
      <c r="BP25" s="626">
        <v>1758.59652525</v>
      </c>
      <c r="BQ25" s="626">
        <v>1765.1955663700001</v>
      </c>
      <c r="BR25" s="626">
        <v>1784.7091786400001</v>
      </c>
      <c r="BS25" s="626">
        <v>1793.1225634699997</v>
      </c>
      <c r="BT25" s="626">
        <v>1800.69674044</v>
      </c>
      <c r="BU25" s="627">
        <v>1812.9527837000001</v>
      </c>
      <c r="BV25" s="627">
        <v>1825.2216799400001</v>
      </c>
      <c r="BW25" s="627">
        <v>1837.8481110999999</v>
      </c>
      <c r="BX25" s="627">
        <v>1840.3200148699998</v>
      </c>
      <c r="BY25" s="627">
        <v>1841.4631023200002</v>
      </c>
      <c r="BZ25" s="627">
        <v>1842.8854513700001</v>
      </c>
      <c r="CA25" s="627">
        <v>1855.25130616</v>
      </c>
      <c r="CB25" s="627">
        <v>1950.7770106699998</v>
      </c>
      <c r="CC25" s="627">
        <v>1817.1802062500001</v>
      </c>
      <c r="CD25" s="627">
        <v>1820.27272831</v>
      </c>
      <c r="CE25" s="627">
        <v>1858.4220648000003</v>
      </c>
      <c r="CF25" s="627">
        <v>1867.31848014</v>
      </c>
      <c r="CG25" s="627">
        <v>1867.7454139500001</v>
      </c>
      <c r="CH25" s="627">
        <v>1917.1051176200001</v>
      </c>
      <c r="CI25" s="627">
        <v>1931.6881268400002</v>
      </c>
      <c r="CJ25" s="627">
        <v>1949.6797471000002</v>
      </c>
      <c r="CK25" s="627">
        <v>2017.6605561000003</v>
      </c>
      <c r="CL25" s="627">
        <v>2048.7292062699998</v>
      </c>
      <c r="CM25" s="627">
        <v>2068.1600349</v>
      </c>
    </row>
    <row r="26" spans="1:91" ht="16.5" customHeight="1" x14ac:dyDescent="0.3">
      <c r="A26" s="628"/>
      <c r="B26" s="628"/>
      <c r="C26" s="631"/>
      <c r="D26" s="631"/>
      <c r="E26" s="631"/>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631"/>
      <c r="AD26" s="631"/>
      <c r="AE26" s="631"/>
      <c r="AF26" s="631"/>
      <c r="AG26" s="631"/>
      <c r="AH26" s="631"/>
      <c r="AI26" s="631"/>
      <c r="AJ26" s="631"/>
      <c r="AK26" s="631"/>
      <c r="AL26" s="631"/>
      <c r="AM26" s="631"/>
      <c r="AN26" s="631"/>
      <c r="AO26" s="624"/>
      <c r="AP26" s="624"/>
      <c r="AQ26" s="624"/>
      <c r="AR26" s="624"/>
      <c r="AS26" s="624"/>
      <c r="AT26" s="624"/>
      <c r="AU26" s="624"/>
      <c r="AV26" s="624"/>
      <c r="AW26" s="624"/>
      <c r="AX26" s="624"/>
      <c r="AY26" s="624"/>
      <c r="AZ26" s="624"/>
      <c r="BA26" s="624"/>
      <c r="BB26" s="624"/>
      <c r="BC26" s="624"/>
      <c r="BD26" s="624"/>
      <c r="BE26" s="624"/>
      <c r="BF26" s="624"/>
      <c r="BG26" s="624"/>
      <c r="BH26" s="624"/>
      <c r="BI26" s="624"/>
      <c r="BJ26" s="624"/>
      <c r="BK26" s="624"/>
      <c r="BL26" s="624"/>
      <c r="BM26" s="624"/>
      <c r="BN26" s="624"/>
      <c r="BO26" s="624"/>
      <c r="BP26" s="624"/>
      <c r="BQ26" s="624"/>
      <c r="BR26" s="624"/>
      <c r="BS26" s="624"/>
      <c r="BT26" s="624"/>
      <c r="BU26" s="630"/>
      <c r="BV26" s="630"/>
      <c r="BW26" s="630"/>
      <c r="BX26" s="630"/>
      <c r="BY26" s="630"/>
      <c r="BZ26" s="630"/>
      <c r="CA26" s="630"/>
      <c r="CB26" s="630"/>
      <c r="CC26" s="630"/>
      <c r="CD26" s="630"/>
      <c r="CE26" s="630"/>
      <c r="CF26" s="630"/>
      <c r="CG26" s="630"/>
      <c r="CH26" s="630"/>
      <c r="CI26" s="630"/>
      <c r="CJ26" s="630"/>
      <c r="CK26" s="630"/>
      <c r="CL26" s="630"/>
      <c r="CM26" s="630"/>
    </row>
    <row r="27" spans="1:91" ht="16.5" customHeight="1" x14ac:dyDescent="0.3">
      <c r="A27" s="625"/>
      <c r="B27" s="625" t="s">
        <v>426</v>
      </c>
      <c r="C27" s="626">
        <v>69596.492978260008</v>
      </c>
      <c r="D27" s="626">
        <v>70941.137481960002</v>
      </c>
      <c r="E27" s="626">
        <v>70499.654408689996</v>
      </c>
      <c r="F27" s="626">
        <v>71302.400434919982</v>
      </c>
      <c r="G27" s="626">
        <v>74450.371189410012</v>
      </c>
      <c r="H27" s="626">
        <v>73422.695010850002</v>
      </c>
      <c r="I27" s="626">
        <v>73741.022601379998</v>
      </c>
      <c r="J27" s="626">
        <v>74913.405534099991</v>
      </c>
      <c r="K27" s="626">
        <v>78694.334378229978</v>
      </c>
      <c r="L27" s="626">
        <v>79392.890200669979</v>
      </c>
      <c r="M27" s="626">
        <v>82982.389130539988</v>
      </c>
      <c r="N27" s="626">
        <v>86612.239956250007</v>
      </c>
      <c r="O27" s="626">
        <v>83585.412843940008</v>
      </c>
      <c r="P27" s="626">
        <v>83414.25191986002</v>
      </c>
      <c r="Q27" s="626">
        <v>84435.871825220005</v>
      </c>
      <c r="R27" s="626">
        <v>84082.643758529986</v>
      </c>
      <c r="S27" s="626">
        <v>85853.749046339988</v>
      </c>
      <c r="T27" s="626">
        <v>88592.54695193001</v>
      </c>
      <c r="U27" s="626">
        <v>88882.225354269991</v>
      </c>
      <c r="V27" s="626">
        <v>89112.098272500007</v>
      </c>
      <c r="W27" s="626">
        <v>87868.856741180018</v>
      </c>
      <c r="X27" s="626">
        <v>91091.426085909989</v>
      </c>
      <c r="Y27" s="626">
        <v>89540.306182900007</v>
      </c>
      <c r="Z27" s="626">
        <v>92681.040482939992</v>
      </c>
      <c r="AA27" s="626">
        <v>93057.427462349995</v>
      </c>
      <c r="AB27" s="626">
        <v>93216.006621159991</v>
      </c>
      <c r="AC27" s="626">
        <v>92395.195668540007</v>
      </c>
      <c r="AD27" s="626">
        <v>92343.3335161</v>
      </c>
      <c r="AE27" s="626">
        <v>90504.874658370012</v>
      </c>
      <c r="AF27" s="626">
        <v>97002.375047109992</v>
      </c>
      <c r="AG27" s="626">
        <v>98020.362661199993</v>
      </c>
      <c r="AH27" s="626">
        <v>97950.904823339995</v>
      </c>
      <c r="AI27" s="626">
        <v>98887.514703899986</v>
      </c>
      <c r="AJ27" s="626">
        <v>98497.72901571999</v>
      </c>
      <c r="AK27" s="626">
        <v>99356.306598119991</v>
      </c>
      <c r="AL27" s="626">
        <v>100930.55150610002</v>
      </c>
      <c r="AM27" s="626">
        <v>104790.87118644998</v>
      </c>
      <c r="AN27" s="626">
        <v>104458.18805176998</v>
      </c>
      <c r="AO27" s="626">
        <v>108086.37018971</v>
      </c>
      <c r="AP27" s="626">
        <v>107405.78609197997</v>
      </c>
      <c r="AQ27" s="626">
        <v>114390.36744292999</v>
      </c>
      <c r="AR27" s="626">
        <v>113988.66618238001</v>
      </c>
      <c r="AS27" s="626">
        <v>111194.33481837</v>
      </c>
      <c r="AT27" s="626">
        <v>110092.93683617002</v>
      </c>
      <c r="AU27" s="626">
        <v>112471.18276853002</v>
      </c>
      <c r="AV27" s="626">
        <v>111686.14588489001</v>
      </c>
      <c r="AW27" s="626">
        <v>111021.07280037001</v>
      </c>
      <c r="AX27" s="626">
        <v>115230.05499470999</v>
      </c>
      <c r="AY27" s="626">
        <v>115477.48536897</v>
      </c>
      <c r="AZ27" s="626">
        <v>120988.83522885997</v>
      </c>
      <c r="BA27" s="626">
        <v>122871.29449175001</v>
      </c>
      <c r="BB27" s="626">
        <v>127088.77066056998</v>
      </c>
      <c r="BC27" s="626">
        <v>128069.47628107002</v>
      </c>
      <c r="BD27" s="626">
        <v>130583.81207653</v>
      </c>
      <c r="BE27" s="626">
        <v>131173.15071659998</v>
      </c>
      <c r="BF27" s="626">
        <v>133456.09197514001</v>
      </c>
      <c r="BG27" s="626">
        <v>130765.67933947999</v>
      </c>
      <c r="BH27" s="626">
        <v>129055.71459685999</v>
      </c>
      <c r="BI27" s="626">
        <v>126942.81240936001</v>
      </c>
      <c r="BJ27" s="626">
        <v>131563.49427942</v>
      </c>
      <c r="BK27" s="626">
        <v>128415.42706364999</v>
      </c>
      <c r="BL27" s="626">
        <v>134436.63312687998</v>
      </c>
      <c r="BM27" s="626">
        <v>147415.07719723001</v>
      </c>
      <c r="BN27" s="626">
        <v>146159.68355202</v>
      </c>
      <c r="BO27" s="626">
        <v>146084.06147708997</v>
      </c>
      <c r="BP27" s="626">
        <v>149685.82964860002</v>
      </c>
      <c r="BQ27" s="626">
        <v>152617.94579202001</v>
      </c>
      <c r="BR27" s="626">
        <v>152435.10079409002</v>
      </c>
      <c r="BS27" s="626">
        <v>154676.54865548003</v>
      </c>
      <c r="BT27" s="626">
        <v>158429.68953138002</v>
      </c>
      <c r="BU27" s="627">
        <v>160069.02174411996</v>
      </c>
      <c r="BV27" s="627">
        <v>161362.55657941001</v>
      </c>
      <c r="BW27" s="627">
        <v>161629.17440413</v>
      </c>
      <c r="BX27" s="627">
        <v>164349.35004959002</v>
      </c>
      <c r="BY27" s="627">
        <v>165416.05700292002</v>
      </c>
      <c r="BZ27" s="627">
        <v>164662.21708086002</v>
      </c>
      <c r="CA27" s="627">
        <v>167951.32043451001</v>
      </c>
      <c r="CB27" s="627">
        <v>174872.48942698998</v>
      </c>
      <c r="CC27" s="627">
        <v>175421.29849749999</v>
      </c>
      <c r="CD27" s="627">
        <v>174452.08759261001</v>
      </c>
      <c r="CE27" s="627">
        <v>177108.37673411</v>
      </c>
      <c r="CF27" s="627">
        <v>178785.45480360996</v>
      </c>
      <c r="CG27" s="627">
        <v>181295.97438636003</v>
      </c>
      <c r="CH27" s="627">
        <v>185234.34054784998</v>
      </c>
      <c r="CI27" s="627">
        <v>181843.60436808999</v>
      </c>
      <c r="CJ27" s="627">
        <v>182389.03224827995</v>
      </c>
      <c r="CK27" s="627">
        <v>183206.87444175</v>
      </c>
      <c r="CL27" s="627">
        <v>186722.54971691006</v>
      </c>
      <c r="CM27" s="627">
        <v>186053.17597899999</v>
      </c>
    </row>
    <row r="28" spans="1:91" ht="16.5" customHeight="1" thickBot="1" x14ac:dyDescent="0.35">
      <c r="A28" s="634"/>
      <c r="B28" s="634"/>
      <c r="C28" s="635"/>
      <c r="D28" s="635"/>
      <c r="E28" s="635"/>
      <c r="F28" s="635"/>
      <c r="G28" s="635"/>
      <c r="H28" s="635"/>
      <c r="I28" s="635"/>
      <c r="J28" s="635"/>
      <c r="K28" s="635"/>
      <c r="L28" s="635"/>
      <c r="M28" s="635"/>
      <c r="N28" s="635"/>
      <c r="O28" s="635"/>
      <c r="P28" s="635"/>
      <c r="Q28" s="635"/>
      <c r="R28" s="635"/>
      <c r="S28" s="635"/>
      <c r="T28" s="635"/>
      <c r="U28" s="635"/>
      <c r="V28" s="635"/>
      <c r="W28" s="635"/>
      <c r="X28" s="635"/>
      <c r="Y28" s="635"/>
      <c r="Z28" s="635"/>
      <c r="AA28" s="635"/>
      <c r="AB28" s="635"/>
      <c r="AC28" s="635"/>
      <c r="AD28" s="635"/>
      <c r="AE28" s="635"/>
      <c r="AF28" s="635"/>
      <c r="AG28" s="635"/>
      <c r="AH28" s="635"/>
      <c r="AI28" s="635"/>
      <c r="AJ28" s="635"/>
      <c r="AK28" s="635"/>
      <c r="AL28" s="635"/>
      <c r="AM28" s="635"/>
      <c r="AN28" s="635"/>
      <c r="AO28" s="635"/>
      <c r="AP28" s="635"/>
      <c r="AQ28" s="635"/>
      <c r="AR28" s="635"/>
      <c r="AS28" s="635"/>
      <c r="AT28" s="635"/>
      <c r="AU28" s="635"/>
      <c r="AV28" s="635"/>
      <c r="AW28" s="635"/>
      <c r="AX28" s="635"/>
      <c r="AY28" s="635"/>
      <c r="AZ28" s="635"/>
      <c r="BA28" s="635"/>
      <c r="BB28" s="635"/>
      <c r="BC28" s="635"/>
      <c r="BD28" s="635"/>
      <c r="BE28" s="635"/>
      <c r="BF28" s="635"/>
      <c r="BG28" s="635"/>
      <c r="BH28" s="635"/>
      <c r="BI28" s="635"/>
      <c r="BJ28" s="635"/>
      <c r="BK28" s="635"/>
      <c r="BL28" s="635"/>
      <c r="BM28" s="635"/>
      <c r="BN28" s="635"/>
      <c r="BO28" s="635"/>
      <c r="BP28" s="635"/>
      <c r="BQ28" s="635"/>
      <c r="BR28" s="635"/>
      <c r="BS28" s="635"/>
      <c r="BT28" s="635"/>
      <c r="BU28" s="635"/>
      <c r="BV28" s="635"/>
      <c r="BW28" s="635"/>
      <c r="BX28" s="635"/>
      <c r="BY28" s="635"/>
      <c r="BZ28" s="635"/>
      <c r="CA28" s="635"/>
      <c r="CB28" s="635"/>
      <c r="CC28" s="635"/>
      <c r="CD28" s="635"/>
      <c r="CE28" s="635"/>
      <c r="CF28" s="635"/>
      <c r="CG28" s="635"/>
      <c r="CH28" s="635"/>
      <c r="CI28" s="635"/>
      <c r="CJ28" s="635"/>
      <c r="CK28" s="635"/>
      <c r="CL28" s="635"/>
      <c r="CM28" s="635"/>
    </row>
    <row r="29" spans="1:91" ht="16.5" customHeight="1" thickTop="1" x14ac:dyDescent="0.3">
      <c r="A29" s="636"/>
      <c r="B29" s="636"/>
      <c r="C29" s="636"/>
      <c r="D29" s="636"/>
      <c r="E29" s="636"/>
      <c r="F29" s="636"/>
      <c r="G29" s="636"/>
      <c r="H29" s="636"/>
      <c r="I29" s="636"/>
      <c r="J29" s="636"/>
      <c r="K29" s="636"/>
      <c r="L29" s="636"/>
      <c r="M29" s="636"/>
      <c r="N29" s="636"/>
      <c r="O29" s="636"/>
      <c r="P29" s="636"/>
      <c r="Q29" s="636"/>
      <c r="R29" s="636"/>
      <c r="S29" s="636"/>
      <c r="T29" s="636"/>
      <c r="U29" s="636"/>
      <c r="V29" s="636"/>
      <c r="W29" s="636"/>
      <c r="X29" s="636"/>
      <c r="Y29" s="636"/>
      <c r="Z29" s="636"/>
      <c r="AA29" s="636"/>
      <c r="AB29" s="636"/>
      <c r="AC29" s="636"/>
      <c r="AD29" s="636"/>
      <c r="AE29" s="636"/>
      <c r="AF29" s="636"/>
      <c r="AG29" s="636"/>
      <c r="AH29" s="636"/>
      <c r="AI29" s="636"/>
      <c r="AJ29" s="636"/>
      <c r="AK29" s="636"/>
      <c r="AL29" s="636"/>
      <c r="AM29" s="636"/>
      <c r="AN29" s="636"/>
      <c r="AO29" s="636"/>
      <c r="AP29" s="636"/>
      <c r="AQ29" s="636"/>
      <c r="AR29" s="636"/>
      <c r="AS29" s="636"/>
      <c r="AT29" s="636"/>
      <c r="AU29" s="636"/>
      <c r="AV29" s="636"/>
      <c r="AW29" s="636"/>
      <c r="AX29" s="636"/>
      <c r="AY29" s="636"/>
      <c r="AZ29" s="636"/>
      <c r="BA29" s="636"/>
      <c r="BB29" s="636"/>
      <c r="BC29" s="636"/>
      <c r="BD29" s="636"/>
      <c r="BE29" s="636"/>
      <c r="BF29" s="636"/>
      <c r="BG29" s="636"/>
      <c r="BH29" s="636"/>
      <c r="BI29" s="636"/>
      <c r="BJ29" s="636"/>
      <c r="BK29" s="636"/>
      <c r="BL29" s="636"/>
      <c r="BM29" s="636"/>
      <c r="BN29" s="636"/>
      <c r="BO29" s="636"/>
      <c r="BP29" s="636"/>
      <c r="BQ29" s="636"/>
      <c r="BR29" s="636"/>
      <c r="BS29" s="636"/>
      <c r="BT29" s="636"/>
      <c r="BU29" s="636"/>
      <c r="BV29" s="636"/>
      <c r="BW29" s="636"/>
      <c r="BX29" s="636"/>
      <c r="BY29" s="636"/>
      <c r="BZ29" s="636"/>
      <c r="CA29" s="636"/>
      <c r="CB29" s="636"/>
      <c r="CC29" s="636"/>
      <c r="CD29" s="636"/>
      <c r="CE29" s="636"/>
      <c r="CF29" s="636"/>
      <c r="CG29" s="636"/>
      <c r="CH29" s="636"/>
      <c r="CI29" s="636"/>
      <c r="CJ29" s="636"/>
      <c r="CK29" s="636"/>
      <c r="CL29" s="636"/>
      <c r="CM29" s="636"/>
    </row>
    <row r="30" spans="1:91" ht="16.5" customHeight="1" x14ac:dyDescent="0.3">
      <c r="A30" s="636"/>
      <c r="B30" s="636"/>
      <c r="C30" s="636"/>
      <c r="D30" s="636"/>
      <c r="E30" s="636"/>
      <c r="F30" s="636"/>
      <c r="G30" s="636"/>
      <c r="H30" s="636"/>
      <c r="I30" s="636"/>
      <c r="J30" s="636"/>
      <c r="K30" s="636"/>
      <c r="L30" s="636"/>
      <c r="M30" s="636"/>
      <c r="N30" s="636"/>
      <c r="O30" s="636"/>
      <c r="P30" s="636"/>
      <c r="Q30" s="636"/>
      <c r="R30" s="636"/>
      <c r="S30" s="636"/>
      <c r="T30" s="636"/>
      <c r="U30" s="636"/>
      <c r="V30" s="636"/>
      <c r="W30" s="636"/>
      <c r="X30" s="636"/>
      <c r="Y30" s="636"/>
      <c r="Z30" s="636"/>
      <c r="AA30" s="636"/>
      <c r="AB30" s="636"/>
      <c r="AC30" s="636"/>
      <c r="AD30" s="636"/>
      <c r="AE30" s="636"/>
      <c r="AF30" s="636"/>
      <c r="AG30" s="636"/>
      <c r="AH30" s="636"/>
      <c r="AI30" s="636"/>
      <c r="AJ30" s="636"/>
      <c r="AK30" s="636"/>
      <c r="AL30" s="636"/>
      <c r="AM30" s="636"/>
      <c r="AN30" s="636"/>
      <c r="AO30" s="636"/>
      <c r="AP30" s="636"/>
      <c r="AQ30" s="636"/>
      <c r="AR30" s="636"/>
      <c r="AS30" s="636"/>
      <c r="AT30" s="636"/>
      <c r="AU30" s="636"/>
      <c r="AV30" s="636"/>
      <c r="AW30" s="636"/>
      <c r="AX30" s="636"/>
      <c r="AY30" s="636"/>
      <c r="AZ30" s="636"/>
      <c r="BA30" s="636"/>
      <c r="BB30" s="636"/>
      <c r="BC30" s="636"/>
      <c r="BD30" s="636"/>
      <c r="BE30" s="636"/>
      <c r="BF30" s="636"/>
      <c r="BG30" s="636"/>
      <c r="BH30" s="636"/>
      <c r="BI30" s="636"/>
      <c r="BJ30" s="636"/>
      <c r="BK30" s="636"/>
      <c r="BL30" s="636"/>
      <c r="BM30" s="636"/>
      <c r="BN30" s="636"/>
      <c r="BO30" s="636"/>
      <c r="BP30" s="636"/>
      <c r="BQ30" s="636"/>
      <c r="BR30" s="636"/>
      <c r="BS30" s="636"/>
      <c r="BT30" s="636"/>
      <c r="BU30" s="636"/>
      <c r="BV30" s="636"/>
      <c r="BW30" s="636"/>
      <c r="BX30" s="636"/>
      <c r="BY30" s="636"/>
      <c r="BZ30" s="636"/>
      <c r="CA30" s="636"/>
      <c r="CB30" s="636"/>
      <c r="CC30" s="636"/>
      <c r="CD30" s="636"/>
      <c r="CE30" s="636"/>
      <c r="CF30" s="636"/>
      <c r="CG30" s="636"/>
      <c r="CH30" s="636"/>
      <c r="CI30" s="636"/>
      <c r="CJ30" s="636"/>
      <c r="CK30" s="636"/>
      <c r="CL30" s="636"/>
      <c r="CM30" s="636"/>
    </row>
    <row r="31" spans="1:91" ht="16.5" customHeight="1" x14ac:dyDescent="0.3">
      <c r="A31" s="636"/>
      <c r="B31" s="636"/>
      <c r="C31" s="636"/>
      <c r="D31" s="636"/>
      <c r="E31" s="636"/>
      <c r="F31" s="636"/>
      <c r="G31" s="636"/>
      <c r="H31" s="636"/>
      <c r="I31" s="636"/>
      <c r="J31" s="636"/>
      <c r="K31" s="636"/>
      <c r="L31" s="636"/>
      <c r="M31" s="636"/>
      <c r="N31" s="636"/>
      <c r="O31" s="636"/>
      <c r="P31" s="636"/>
      <c r="Q31" s="636"/>
      <c r="R31" s="636"/>
      <c r="S31" s="636"/>
      <c r="T31" s="636"/>
      <c r="U31" s="636"/>
      <c r="V31" s="636"/>
      <c r="W31" s="636"/>
      <c r="X31" s="636"/>
      <c r="Y31" s="636"/>
      <c r="Z31" s="636"/>
      <c r="AA31" s="636"/>
      <c r="AB31" s="636"/>
      <c r="AC31" s="636"/>
      <c r="AD31" s="636"/>
      <c r="AE31" s="636"/>
      <c r="AF31" s="636"/>
      <c r="AG31" s="636"/>
      <c r="AH31" s="636"/>
      <c r="AI31" s="636"/>
      <c r="AJ31" s="636"/>
      <c r="AK31" s="636"/>
      <c r="AL31" s="636"/>
      <c r="AM31" s="636"/>
      <c r="AN31" s="636"/>
      <c r="AO31" s="636"/>
      <c r="AP31" s="636"/>
      <c r="AQ31" s="636"/>
      <c r="AR31" s="636"/>
      <c r="AS31" s="636"/>
      <c r="AT31" s="636"/>
      <c r="AU31" s="636"/>
      <c r="AV31" s="636"/>
      <c r="AW31" s="636"/>
      <c r="AX31" s="636"/>
      <c r="AY31" s="636"/>
      <c r="AZ31" s="636"/>
      <c r="BA31" s="636"/>
      <c r="BB31" s="636"/>
      <c r="BC31" s="636"/>
      <c r="BD31" s="636"/>
      <c r="BE31" s="636"/>
      <c r="BF31" s="636"/>
      <c r="BG31" s="636"/>
      <c r="BH31" s="636"/>
      <c r="BI31" s="636"/>
      <c r="BJ31" s="636"/>
      <c r="BK31" s="636"/>
      <c r="BL31" s="636"/>
      <c r="BM31" s="636"/>
      <c r="BN31" s="636"/>
      <c r="BO31" s="636"/>
      <c r="BP31" s="636"/>
      <c r="BQ31" s="636"/>
      <c r="BR31" s="636"/>
      <c r="BS31" s="636"/>
      <c r="BT31" s="636"/>
      <c r="BU31" s="636"/>
      <c r="BV31" s="636"/>
      <c r="BW31" s="636"/>
      <c r="BX31" s="636"/>
      <c r="BY31" s="636"/>
      <c r="BZ31" s="636"/>
      <c r="CA31" s="636"/>
      <c r="CB31" s="636"/>
      <c r="CC31" s="636"/>
      <c r="CD31" s="636"/>
      <c r="CE31" s="636"/>
      <c r="CF31" s="636"/>
      <c r="CG31" s="636"/>
      <c r="CH31" s="636"/>
      <c r="CI31" s="636"/>
      <c r="CJ31" s="636"/>
      <c r="CK31" s="636"/>
      <c r="CL31" s="636"/>
      <c r="CM31" s="636"/>
    </row>
    <row r="32" spans="1:91" ht="16.5" customHeight="1" thickBot="1" x14ac:dyDescent="0.35">
      <c r="A32" s="636"/>
      <c r="B32" s="636"/>
      <c r="C32" s="636"/>
      <c r="D32" s="636"/>
      <c r="E32" s="636"/>
      <c r="F32" s="636"/>
      <c r="G32" s="636"/>
      <c r="H32" s="636"/>
      <c r="I32" s="636"/>
      <c r="J32" s="636"/>
      <c r="K32" s="636"/>
      <c r="L32" s="636"/>
      <c r="M32" s="636"/>
      <c r="N32" s="636"/>
      <c r="O32" s="636"/>
      <c r="P32" s="636"/>
      <c r="Q32" s="636"/>
      <c r="R32" s="636"/>
      <c r="S32" s="636"/>
      <c r="T32" s="636"/>
      <c r="U32" s="636"/>
      <c r="V32" s="636"/>
      <c r="W32" s="636"/>
      <c r="X32" s="636"/>
      <c r="Y32" s="636"/>
      <c r="Z32" s="636"/>
      <c r="AA32" s="636"/>
      <c r="AB32" s="636"/>
      <c r="AC32" s="636"/>
      <c r="AD32" s="636"/>
      <c r="AE32" s="636"/>
      <c r="AF32" s="636"/>
      <c r="AG32" s="636"/>
      <c r="AH32" s="636"/>
      <c r="AI32" s="636"/>
      <c r="AJ32" s="636"/>
      <c r="AK32" s="636"/>
      <c r="AL32" s="636"/>
      <c r="AM32" s="636"/>
      <c r="AN32" s="636"/>
      <c r="AO32" s="636"/>
      <c r="AP32" s="636"/>
      <c r="AQ32" s="636"/>
      <c r="AR32" s="636"/>
      <c r="AS32" s="636"/>
      <c r="AT32" s="636"/>
      <c r="AU32" s="636"/>
      <c r="AV32" s="636"/>
      <c r="AW32" s="636"/>
      <c r="AX32" s="636"/>
      <c r="AY32" s="636"/>
      <c r="AZ32" s="636"/>
      <c r="BA32" s="636"/>
      <c r="BB32" s="636"/>
      <c r="BC32" s="636"/>
      <c r="BD32" s="636"/>
      <c r="BE32" s="636"/>
      <c r="BF32" s="636"/>
      <c r="BG32" s="636"/>
      <c r="BH32" s="636"/>
      <c r="BI32" s="636"/>
      <c r="BJ32" s="636"/>
      <c r="BK32" s="636"/>
      <c r="BL32" s="636"/>
      <c r="BM32" s="636"/>
      <c r="BN32" s="636"/>
      <c r="BO32" s="636"/>
      <c r="BP32" s="636"/>
      <c r="BQ32" s="636"/>
      <c r="BR32" s="636"/>
      <c r="BS32" s="636"/>
      <c r="BT32" s="636"/>
      <c r="BU32" s="636"/>
      <c r="BV32" s="636"/>
      <c r="BW32" s="636"/>
      <c r="BX32" s="636"/>
      <c r="BY32" s="636"/>
      <c r="BZ32" s="636"/>
      <c r="CA32" s="636"/>
      <c r="CB32" s="636"/>
      <c r="CC32" s="636"/>
      <c r="CD32" s="636"/>
      <c r="CE32" s="636"/>
      <c r="CF32" s="636"/>
      <c r="CG32" s="636"/>
      <c r="CH32" s="636"/>
      <c r="CI32" s="636"/>
      <c r="CJ32" s="636"/>
      <c r="CL32" s="619"/>
      <c r="CM32" s="619" t="s">
        <v>11</v>
      </c>
    </row>
    <row r="33" spans="1:91" ht="24.75" customHeight="1" thickTop="1" thickBot="1" x14ac:dyDescent="0.35">
      <c r="A33" s="621" t="s">
        <v>450</v>
      </c>
      <c r="B33" s="621" t="s">
        <v>478</v>
      </c>
      <c r="C33" s="622">
        <f>C3</f>
        <v>40179</v>
      </c>
      <c r="D33" s="622">
        <f>D3</f>
        <v>40211</v>
      </c>
      <c r="E33" s="622">
        <f t="shared" ref="E33:AO33" si="0">E3</f>
        <v>40239</v>
      </c>
      <c r="F33" s="622">
        <f t="shared" si="0"/>
        <v>40270</v>
      </c>
      <c r="G33" s="622">
        <f t="shared" si="0"/>
        <v>40300</v>
      </c>
      <c r="H33" s="622">
        <f t="shared" si="0"/>
        <v>40331</v>
      </c>
      <c r="I33" s="622">
        <f t="shared" si="0"/>
        <v>40361</v>
      </c>
      <c r="J33" s="622">
        <f t="shared" si="0"/>
        <v>40392</v>
      </c>
      <c r="K33" s="622">
        <f t="shared" si="0"/>
        <v>40423</v>
      </c>
      <c r="L33" s="622">
        <f t="shared" si="0"/>
        <v>40453</v>
      </c>
      <c r="M33" s="622">
        <f t="shared" si="0"/>
        <v>40484</v>
      </c>
      <c r="N33" s="622">
        <f t="shared" si="0"/>
        <v>40514</v>
      </c>
      <c r="O33" s="622">
        <f t="shared" si="0"/>
        <v>40545</v>
      </c>
      <c r="P33" s="622">
        <f t="shared" si="0"/>
        <v>40576</v>
      </c>
      <c r="Q33" s="622">
        <f t="shared" si="0"/>
        <v>40604</v>
      </c>
      <c r="R33" s="622">
        <f t="shared" si="0"/>
        <v>40635</v>
      </c>
      <c r="S33" s="622">
        <f t="shared" si="0"/>
        <v>40665</v>
      </c>
      <c r="T33" s="622">
        <f t="shared" si="0"/>
        <v>40696</v>
      </c>
      <c r="U33" s="622">
        <f t="shared" si="0"/>
        <v>40726</v>
      </c>
      <c r="V33" s="622">
        <f t="shared" si="0"/>
        <v>40757</v>
      </c>
      <c r="W33" s="622">
        <f t="shared" si="0"/>
        <v>40788</v>
      </c>
      <c r="X33" s="622">
        <f t="shared" si="0"/>
        <v>40818</v>
      </c>
      <c r="Y33" s="622">
        <f t="shared" si="0"/>
        <v>40849</v>
      </c>
      <c r="Z33" s="622">
        <f t="shared" si="0"/>
        <v>40879</v>
      </c>
      <c r="AA33" s="622">
        <f t="shared" si="0"/>
        <v>40910</v>
      </c>
      <c r="AB33" s="622">
        <f t="shared" si="0"/>
        <v>40941</v>
      </c>
      <c r="AC33" s="622">
        <f t="shared" si="0"/>
        <v>40970</v>
      </c>
      <c r="AD33" s="622">
        <f t="shared" si="0"/>
        <v>41001</v>
      </c>
      <c r="AE33" s="622">
        <f t="shared" si="0"/>
        <v>41031</v>
      </c>
      <c r="AF33" s="622">
        <f t="shared" si="0"/>
        <v>41062</v>
      </c>
      <c r="AG33" s="622">
        <f t="shared" si="0"/>
        <v>41092</v>
      </c>
      <c r="AH33" s="622">
        <f t="shared" si="0"/>
        <v>41123</v>
      </c>
      <c r="AI33" s="622">
        <f t="shared" si="0"/>
        <v>41154</v>
      </c>
      <c r="AJ33" s="622">
        <f t="shared" si="0"/>
        <v>41184</v>
      </c>
      <c r="AK33" s="622">
        <f t="shared" si="0"/>
        <v>41215</v>
      </c>
      <c r="AL33" s="622">
        <f t="shared" si="0"/>
        <v>41245</v>
      </c>
      <c r="AM33" s="622">
        <f t="shared" si="0"/>
        <v>41276</v>
      </c>
      <c r="AN33" s="622">
        <f t="shared" si="0"/>
        <v>41307</v>
      </c>
      <c r="AO33" s="622">
        <f t="shared" si="0"/>
        <v>41335</v>
      </c>
      <c r="AP33" s="622">
        <f>AP3</f>
        <v>41366</v>
      </c>
      <c r="AQ33" s="622">
        <f>AQ3</f>
        <v>41396</v>
      </c>
      <c r="AR33" s="622">
        <f>AR3</f>
        <v>41427</v>
      </c>
      <c r="AS33" s="622">
        <f>AS3</f>
        <v>41457</v>
      </c>
      <c r="AT33" s="622">
        <f>AT3</f>
        <v>41488</v>
      </c>
      <c r="AU33" s="622">
        <v>41519</v>
      </c>
      <c r="AV33" s="622">
        <f>AV3</f>
        <v>41549</v>
      </c>
      <c r="AW33" s="622">
        <v>41580</v>
      </c>
      <c r="AX33" s="622">
        <v>41610</v>
      </c>
      <c r="AY33" s="622">
        <v>41641</v>
      </c>
      <c r="AZ33" s="622">
        <v>41672</v>
      </c>
      <c r="BA33" s="622">
        <v>41700</v>
      </c>
      <c r="BB33" s="622">
        <v>41731</v>
      </c>
      <c r="BC33" s="622">
        <v>41761</v>
      </c>
      <c r="BD33" s="622">
        <f>BD3</f>
        <v>41791</v>
      </c>
      <c r="BE33" s="622">
        <v>41822</v>
      </c>
      <c r="BF33" s="622">
        <f>BF3</f>
        <v>41853</v>
      </c>
      <c r="BG33" s="622">
        <f>BG3</f>
        <v>41884</v>
      </c>
      <c r="BH33" s="622">
        <v>41914</v>
      </c>
      <c r="BI33" s="622">
        <v>41945</v>
      </c>
      <c r="BJ33" s="622">
        <v>41975</v>
      </c>
      <c r="BK33" s="622">
        <v>42006</v>
      </c>
      <c r="BL33" s="622">
        <v>42037</v>
      </c>
      <c r="BM33" s="622">
        <v>42065</v>
      </c>
      <c r="BN33" s="622">
        <v>42096</v>
      </c>
      <c r="BO33" s="622">
        <v>42126</v>
      </c>
      <c r="BP33" s="622">
        <v>42157</v>
      </c>
      <c r="BQ33" s="622">
        <v>42187</v>
      </c>
      <c r="BR33" s="622">
        <v>42218</v>
      </c>
      <c r="BS33" s="622">
        <v>42249</v>
      </c>
      <c r="BT33" s="622">
        <v>42279</v>
      </c>
      <c r="BU33" s="622">
        <v>42310</v>
      </c>
      <c r="BV33" s="622">
        <v>42340</v>
      </c>
      <c r="BW33" s="622">
        <v>42371</v>
      </c>
      <c r="BX33" s="622">
        <v>42402</v>
      </c>
      <c r="BY33" s="622">
        <v>42431</v>
      </c>
      <c r="BZ33" s="622">
        <v>42462</v>
      </c>
      <c r="CA33" s="622">
        <v>42492</v>
      </c>
      <c r="CB33" s="622">
        <v>42523</v>
      </c>
      <c r="CC33" s="622">
        <v>42553</v>
      </c>
      <c r="CD33" s="622">
        <v>42584</v>
      </c>
      <c r="CE33" s="622">
        <v>42615</v>
      </c>
      <c r="CF33" s="622">
        <v>42645</v>
      </c>
      <c r="CG33" s="622">
        <v>42676</v>
      </c>
      <c r="CH33" s="622">
        <v>42706</v>
      </c>
      <c r="CI33" s="622">
        <v>42737</v>
      </c>
      <c r="CJ33" s="622">
        <v>42768</v>
      </c>
      <c r="CK33" s="622">
        <v>42796</v>
      </c>
      <c r="CL33" s="622">
        <v>42827</v>
      </c>
      <c r="CM33" s="622">
        <v>42857</v>
      </c>
    </row>
    <row r="34" spans="1:91" ht="16.5" customHeight="1" thickTop="1" x14ac:dyDescent="0.3">
      <c r="A34" s="628"/>
      <c r="B34" s="637"/>
      <c r="C34" s="631"/>
      <c r="D34" s="631"/>
      <c r="E34" s="631"/>
      <c r="F34" s="631"/>
      <c r="G34" s="631"/>
      <c r="H34" s="631"/>
      <c r="I34" s="631"/>
      <c r="J34" s="631"/>
      <c r="K34" s="631"/>
      <c r="L34" s="631"/>
      <c r="M34" s="631"/>
      <c r="N34" s="631"/>
      <c r="O34" s="631"/>
      <c r="P34" s="631"/>
      <c r="Q34" s="631"/>
      <c r="R34" s="631"/>
      <c r="S34" s="631"/>
      <c r="T34" s="631"/>
      <c r="U34" s="631"/>
      <c r="V34" s="631"/>
      <c r="W34" s="631"/>
      <c r="X34" s="631"/>
      <c r="Y34" s="631"/>
      <c r="Z34" s="631"/>
      <c r="AA34" s="631"/>
      <c r="AB34" s="631"/>
      <c r="AC34" s="631"/>
      <c r="AD34" s="631"/>
      <c r="AE34" s="631"/>
      <c r="AF34" s="631"/>
      <c r="AG34" s="631"/>
      <c r="AH34" s="631"/>
      <c r="AI34" s="631"/>
      <c r="AJ34" s="631"/>
      <c r="AK34" s="631"/>
      <c r="AL34" s="631"/>
      <c r="AM34" s="631"/>
      <c r="AN34" s="631"/>
      <c r="AO34" s="624"/>
      <c r="AP34" s="624"/>
      <c r="AQ34" s="624"/>
      <c r="AR34" s="624"/>
      <c r="AS34" s="624"/>
      <c r="AT34" s="624"/>
      <c r="AU34" s="624"/>
      <c r="AV34" s="624"/>
      <c r="AW34" s="624"/>
      <c r="AX34" s="624"/>
      <c r="AY34" s="624"/>
      <c r="AZ34" s="624"/>
      <c r="BA34" s="624"/>
      <c r="BB34" s="624"/>
      <c r="BC34" s="624"/>
      <c r="BD34" s="624"/>
      <c r="BE34" s="624"/>
      <c r="BF34" s="624"/>
      <c r="BG34" s="624"/>
      <c r="BH34" s="624"/>
      <c r="BI34" s="624"/>
      <c r="BJ34" s="624"/>
      <c r="BK34" s="624"/>
      <c r="BL34" s="624"/>
      <c r="BM34" s="624"/>
      <c r="BN34" s="624"/>
      <c r="BO34" s="624"/>
      <c r="BP34" s="624"/>
      <c r="BQ34" s="624"/>
      <c r="BR34" s="624"/>
      <c r="BS34" s="624"/>
      <c r="BT34" s="624"/>
      <c r="BU34" s="624"/>
      <c r="BV34" s="624"/>
      <c r="BW34" s="624"/>
      <c r="BX34" s="624"/>
      <c r="BY34" s="624"/>
      <c r="BZ34" s="624"/>
      <c r="CA34" s="624"/>
      <c r="CB34" s="624"/>
      <c r="CC34" s="624"/>
      <c r="CD34" s="624"/>
      <c r="CE34" s="624"/>
      <c r="CF34" s="624"/>
      <c r="CG34" s="624"/>
      <c r="CH34" s="624"/>
      <c r="CI34" s="624"/>
      <c r="CJ34" s="624"/>
      <c r="CK34" s="624"/>
      <c r="CL34" s="624"/>
      <c r="CM34" s="624"/>
    </row>
    <row r="35" spans="1:91" ht="16.5" customHeight="1" x14ac:dyDescent="0.3">
      <c r="A35" s="625" t="s">
        <v>479</v>
      </c>
      <c r="B35" s="625" t="s">
        <v>428</v>
      </c>
      <c r="C35" s="626">
        <v>18952.441887060002</v>
      </c>
      <c r="D35" s="626">
        <v>18641.061393979999</v>
      </c>
      <c r="E35" s="626">
        <v>18743.303560849996</v>
      </c>
      <c r="F35" s="626">
        <v>18751.685785169997</v>
      </c>
      <c r="G35" s="626">
        <v>18911.351549290001</v>
      </c>
      <c r="H35" s="626">
        <v>18649.461355769999</v>
      </c>
      <c r="I35" s="626">
        <v>18959.472219740001</v>
      </c>
      <c r="J35" s="626">
        <v>19099.734956819997</v>
      </c>
      <c r="K35" s="626">
        <v>19096.175257759998</v>
      </c>
      <c r="L35" s="626">
        <v>19126.732547099997</v>
      </c>
      <c r="M35" s="626">
        <v>19515.158774399999</v>
      </c>
      <c r="N35" s="626">
        <v>22591.76147184</v>
      </c>
      <c r="O35" s="626">
        <v>21236.65837347</v>
      </c>
      <c r="P35" s="626">
        <v>20538.891013150002</v>
      </c>
      <c r="Q35" s="626">
        <v>20556.85096652</v>
      </c>
      <c r="R35" s="626">
        <v>20352.834272419997</v>
      </c>
      <c r="S35" s="626">
        <v>20595.249062759998</v>
      </c>
      <c r="T35" s="626">
        <v>20453.797603709998</v>
      </c>
      <c r="U35" s="626">
        <v>20905.664051119998</v>
      </c>
      <c r="V35" s="626">
        <v>21645.42161148</v>
      </c>
      <c r="W35" s="626">
        <v>21156.80149025</v>
      </c>
      <c r="X35" s="626">
        <v>21838.137164569998</v>
      </c>
      <c r="Y35" s="626">
        <v>21414.945182689997</v>
      </c>
      <c r="Z35" s="626">
        <v>24469.755843179999</v>
      </c>
      <c r="AA35" s="626">
        <v>22588.058014799997</v>
      </c>
      <c r="AB35" s="626">
        <v>22171.260158819998</v>
      </c>
      <c r="AC35" s="626">
        <v>21862.04674324</v>
      </c>
      <c r="AD35" s="626">
        <v>21939.357956429998</v>
      </c>
      <c r="AE35" s="626">
        <v>22081.98990434</v>
      </c>
      <c r="AF35" s="626">
        <v>21745.491674569999</v>
      </c>
      <c r="AG35" s="626">
        <v>22149.626996290001</v>
      </c>
      <c r="AH35" s="626">
        <v>22572.425488049998</v>
      </c>
      <c r="AI35" s="626">
        <v>22452.776109720002</v>
      </c>
      <c r="AJ35" s="626">
        <v>23032.897365330002</v>
      </c>
      <c r="AK35" s="626">
        <v>23216.152670249998</v>
      </c>
      <c r="AL35" s="626">
        <v>26961.314001819999</v>
      </c>
      <c r="AM35" s="626">
        <v>25163.105337090001</v>
      </c>
      <c r="AN35" s="626">
        <v>24498.755108590001</v>
      </c>
      <c r="AO35" s="626">
        <v>24955.023412139999</v>
      </c>
      <c r="AP35" s="626">
        <v>24919.571457469996</v>
      </c>
      <c r="AQ35" s="626">
        <v>24588.03063723</v>
      </c>
      <c r="AR35" s="626">
        <v>24405.038596909999</v>
      </c>
      <c r="AS35" s="626">
        <v>25220.77754155</v>
      </c>
      <c r="AT35" s="626">
        <v>25317.262526309998</v>
      </c>
      <c r="AU35" s="626">
        <v>24906.271864289996</v>
      </c>
      <c r="AV35" s="626">
        <v>25514.94680301</v>
      </c>
      <c r="AW35" s="626">
        <v>25355.99961635</v>
      </c>
      <c r="AX35" s="626">
        <v>30127.65067585</v>
      </c>
      <c r="AY35" s="626">
        <v>27335.793403099997</v>
      </c>
      <c r="AZ35" s="626">
        <v>26937.436175199997</v>
      </c>
      <c r="BA35" s="626">
        <v>26769.000060089998</v>
      </c>
      <c r="BB35" s="626">
        <v>26721.178490309998</v>
      </c>
      <c r="BC35" s="626">
        <v>26022.338344529999</v>
      </c>
      <c r="BD35" s="626">
        <v>26344.899356469996</v>
      </c>
      <c r="BE35" s="626">
        <v>27338.762973989997</v>
      </c>
      <c r="BF35" s="626">
        <v>26980.232630539998</v>
      </c>
      <c r="BG35" s="626">
        <v>26570.910404800001</v>
      </c>
      <c r="BH35" s="626">
        <v>26596.024344789996</v>
      </c>
      <c r="BI35" s="626">
        <v>27231.957308459998</v>
      </c>
      <c r="BJ35" s="626">
        <v>32530.922907949996</v>
      </c>
      <c r="BK35" s="626">
        <v>28693.542673849999</v>
      </c>
      <c r="BL35" s="626">
        <v>28537.310704579999</v>
      </c>
      <c r="BM35" s="626">
        <v>28235.79267477</v>
      </c>
      <c r="BN35" s="626">
        <v>28891.639225089999</v>
      </c>
      <c r="BO35" s="626">
        <v>28381.598166739997</v>
      </c>
      <c r="BP35" s="626">
        <v>28401.159025539997</v>
      </c>
      <c r="BQ35" s="626">
        <v>29084.588811319998</v>
      </c>
      <c r="BR35" s="626">
        <v>28788.739345999998</v>
      </c>
      <c r="BS35" s="626">
        <v>28816.358797509998</v>
      </c>
      <c r="BT35" s="626">
        <v>29134.156574879999</v>
      </c>
      <c r="BU35" s="627">
        <v>29138.429183199998</v>
      </c>
      <c r="BV35" s="627">
        <v>33337.37905756</v>
      </c>
      <c r="BW35" s="627">
        <v>31171.009461819998</v>
      </c>
      <c r="BX35" s="627">
        <v>30647.284968779997</v>
      </c>
      <c r="BY35" s="627">
        <v>30743.296292809999</v>
      </c>
      <c r="BZ35" s="627">
        <v>30447.59312302</v>
      </c>
      <c r="CA35" s="627">
        <v>30571.560486869999</v>
      </c>
      <c r="CB35" s="627">
        <v>30580.84748371</v>
      </c>
      <c r="CC35" s="627">
        <v>31022.94784166</v>
      </c>
      <c r="CD35" s="627">
        <v>31154.782347649998</v>
      </c>
      <c r="CE35" s="627">
        <v>31412.19991146</v>
      </c>
      <c r="CF35" s="627">
        <v>31813.8796005</v>
      </c>
      <c r="CG35" s="627">
        <v>31992.048036119999</v>
      </c>
      <c r="CH35" s="627">
        <v>35918.397170519995</v>
      </c>
      <c r="CI35" s="627">
        <v>34021.84120132</v>
      </c>
      <c r="CJ35" s="627">
        <v>33440.569531870002</v>
      </c>
      <c r="CK35" s="627">
        <v>33640.358126409999</v>
      </c>
      <c r="CL35" s="627">
        <v>33183.677823489998</v>
      </c>
      <c r="CM35" s="627">
        <v>32557.513193549999</v>
      </c>
    </row>
    <row r="36" spans="1:91" ht="16.5" customHeight="1" x14ac:dyDescent="0.3">
      <c r="A36" s="628"/>
      <c r="B36" s="628"/>
      <c r="C36" s="629"/>
      <c r="D36" s="629"/>
      <c r="E36" s="629"/>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c r="AN36" s="629"/>
      <c r="AO36" s="624"/>
      <c r="AP36" s="624"/>
      <c r="AQ36" s="624"/>
      <c r="AR36" s="624"/>
      <c r="AS36" s="624"/>
      <c r="AT36" s="624"/>
      <c r="AU36" s="624"/>
      <c r="AV36" s="624"/>
      <c r="AW36" s="624"/>
      <c r="AX36" s="624"/>
      <c r="AY36" s="624"/>
      <c r="AZ36" s="624"/>
      <c r="BA36" s="624"/>
      <c r="BB36" s="624"/>
      <c r="BC36" s="624"/>
      <c r="BD36" s="624"/>
      <c r="BE36" s="624"/>
      <c r="BF36" s="624"/>
      <c r="BG36" s="624"/>
      <c r="BH36" s="624"/>
      <c r="BI36" s="624"/>
      <c r="BJ36" s="624"/>
      <c r="BK36" s="624"/>
      <c r="BL36" s="624"/>
      <c r="BM36" s="624"/>
      <c r="BN36" s="624"/>
      <c r="BO36" s="624"/>
      <c r="BP36" s="624"/>
      <c r="BQ36" s="624"/>
      <c r="BR36" s="624"/>
      <c r="BS36" s="624"/>
      <c r="BT36" s="624"/>
      <c r="BU36" s="630"/>
      <c r="BV36" s="630"/>
      <c r="BW36" s="630"/>
      <c r="BX36" s="630"/>
      <c r="BY36" s="630"/>
      <c r="BZ36" s="630"/>
      <c r="CA36" s="630"/>
      <c r="CB36" s="630"/>
      <c r="CC36" s="630"/>
      <c r="CD36" s="630"/>
      <c r="CE36" s="630"/>
      <c r="CF36" s="630"/>
      <c r="CG36" s="630"/>
      <c r="CH36" s="630"/>
      <c r="CI36" s="630"/>
      <c r="CJ36" s="630"/>
      <c r="CK36" s="630"/>
      <c r="CL36" s="630"/>
      <c r="CM36" s="630"/>
    </row>
    <row r="37" spans="1:91" ht="16.5" customHeight="1" x14ac:dyDescent="0.3">
      <c r="A37" s="625" t="s">
        <v>480</v>
      </c>
      <c r="B37" s="625" t="s">
        <v>481</v>
      </c>
      <c r="C37" s="626">
        <v>173.77583848999998</v>
      </c>
      <c r="D37" s="626">
        <v>102.15030181408299</v>
      </c>
      <c r="E37" s="626">
        <v>107.57548442879599</v>
      </c>
      <c r="F37" s="626">
        <v>96.970545829999992</v>
      </c>
      <c r="G37" s="626">
        <v>92.457328589252</v>
      </c>
      <c r="H37" s="626">
        <v>440.817523815794</v>
      </c>
      <c r="I37" s="626">
        <v>144.695107660503</v>
      </c>
      <c r="J37" s="626">
        <v>139.61848140775101</v>
      </c>
      <c r="K37" s="626">
        <v>267.13934071788196</v>
      </c>
      <c r="L37" s="626">
        <v>140.39613334605099</v>
      </c>
      <c r="M37" s="626">
        <v>147.65538167153198</v>
      </c>
      <c r="N37" s="626">
        <v>156.18358312016798</v>
      </c>
      <c r="O37" s="626">
        <v>141.37216390342701</v>
      </c>
      <c r="P37" s="626">
        <v>165.14521648076197</v>
      </c>
      <c r="Q37" s="626">
        <v>156.283154672509</v>
      </c>
      <c r="R37" s="626">
        <v>170.538513680878</v>
      </c>
      <c r="S37" s="626">
        <v>118.92258400263799</v>
      </c>
      <c r="T37" s="626">
        <v>227.06391243610898</v>
      </c>
      <c r="U37" s="626">
        <v>147.606747109975</v>
      </c>
      <c r="V37" s="626">
        <v>145.05270454831998</v>
      </c>
      <c r="W37" s="626">
        <v>178.60699340812801</v>
      </c>
      <c r="X37" s="626">
        <v>228.86708454979401</v>
      </c>
      <c r="Y37" s="626">
        <v>145.94768976260698</v>
      </c>
      <c r="Z37" s="626">
        <v>144.74181716741302</v>
      </c>
      <c r="AA37" s="626">
        <v>134.190323829216</v>
      </c>
      <c r="AB37" s="626">
        <v>122.79770026911299</v>
      </c>
      <c r="AC37" s="626">
        <v>128.30850091761698</v>
      </c>
      <c r="AD37" s="626">
        <v>125.31778668365899</v>
      </c>
      <c r="AE37" s="626">
        <v>104.85266671033099</v>
      </c>
      <c r="AF37" s="626">
        <v>188.10748455776599</v>
      </c>
      <c r="AG37" s="626">
        <v>198.07162782</v>
      </c>
      <c r="AH37" s="626">
        <v>71.810326250000003</v>
      </c>
      <c r="AI37" s="626">
        <v>223.63965296000001</v>
      </c>
      <c r="AJ37" s="626">
        <v>238.61876867999996</v>
      </c>
      <c r="AK37" s="626">
        <v>151.47403553999999</v>
      </c>
      <c r="AL37" s="626">
        <v>146.47737080000002</v>
      </c>
      <c r="AM37" s="626">
        <v>69.348740169999985</v>
      </c>
      <c r="AN37" s="626">
        <v>65.960218440000006</v>
      </c>
      <c r="AO37" s="626">
        <v>64.97840020999999</v>
      </c>
      <c r="AP37" s="626">
        <v>65.584209119999997</v>
      </c>
      <c r="AQ37" s="626">
        <v>68.513367979999998</v>
      </c>
      <c r="AR37" s="626">
        <v>311.48284962999998</v>
      </c>
      <c r="AS37" s="626">
        <v>90.367219909999989</v>
      </c>
      <c r="AT37" s="626">
        <v>88.740492129999993</v>
      </c>
      <c r="AU37" s="626">
        <v>165.29868494999999</v>
      </c>
      <c r="AV37" s="626">
        <v>96.820067709999989</v>
      </c>
      <c r="AW37" s="626">
        <v>176.07912083000002</v>
      </c>
      <c r="AX37" s="626">
        <v>327.56298057999999</v>
      </c>
      <c r="AY37" s="626">
        <v>68.868365640000007</v>
      </c>
      <c r="AZ37" s="626">
        <v>92.072264139999987</v>
      </c>
      <c r="BA37" s="626">
        <v>87.70549441</v>
      </c>
      <c r="BB37" s="626">
        <v>85.291687549999992</v>
      </c>
      <c r="BC37" s="626">
        <v>79.022807060000005</v>
      </c>
      <c r="BD37" s="626">
        <v>286.60368328999999</v>
      </c>
      <c r="BE37" s="626">
        <v>117.17449668</v>
      </c>
      <c r="BF37" s="626">
        <v>93.580257980000013</v>
      </c>
      <c r="BG37" s="626">
        <v>174.95850214999999</v>
      </c>
      <c r="BH37" s="626">
        <v>198.19834580999998</v>
      </c>
      <c r="BI37" s="626">
        <v>116.58136098999999</v>
      </c>
      <c r="BJ37" s="626">
        <v>132.96940228</v>
      </c>
      <c r="BK37" s="626">
        <v>90.140118959999995</v>
      </c>
      <c r="BL37" s="626">
        <v>98.214010599999995</v>
      </c>
      <c r="BM37" s="626">
        <v>287.49325514999998</v>
      </c>
      <c r="BN37" s="626">
        <v>106.17286981999999</v>
      </c>
      <c r="BO37" s="626">
        <v>119.60855578000002</v>
      </c>
      <c r="BP37" s="626">
        <v>205.71154525</v>
      </c>
      <c r="BQ37" s="626">
        <v>303.37492168</v>
      </c>
      <c r="BR37" s="626">
        <v>973.68625691</v>
      </c>
      <c r="BS37" s="626">
        <v>160.70164977000002</v>
      </c>
      <c r="BT37" s="626">
        <v>111.26486164000001</v>
      </c>
      <c r="BU37" s="627">
        <v>94.175746759999996</v>
      </c>
      <c r="BV37" s="627">
        <v>269.32090277000003</v>
      </c>
      <c r="BW37" s="627">
        <v>87.858485169999994</v>
      </c>
      <c r="BX37" s="627">
        <v>94.195966089999999</v>
      </c>
      <c r="BY37" s="627">
        <v>94.053120899999996</v>
      </c>
      <c r="BZ37" s="627">
        <v>161.28891437999999</v>
      </c>
      <c r="CA37" s="627">
        <v>89.757791629999986</v>
      </c>
      <c r="CB37" s="627">
        <v>179.93911718000001</v>
      </c>
      <c r="CC37" s="627">
        <v>146.21655204999999</v>
      </c>
      <c r="CD37" s="627">
        <v>272.51439976</v>
      </c>
      <c r="CE37" s="627">
        <v>201.026970912292</v>
      </c>
      <c r="CF37" s="627">
        <v>108.05774693229202</v>
      </c>
      <c r="CG37" s="627">
        <v>123.29075911229199</v>
      </c>
      <c r="CH37" s="627">
        <v>501.94194608229202</v>
      </c>
      <c r="CI37" s="627">
        <v>100.121209352292</v>
      </c>
      <c r="CJ37" s="627">
        <v>123.23431674229201</v>
      </c>
      <c r="CK37" s="627">
        <v>188.695070572292</v>
      </c>
      <c r="CL37" s="627">
        <v>124.155907852292</v>
      </c>
      <c r="CM37" s="627">
        <v>116.71135166229199</v>
      </c>
    </row>
    <row r="38" spans="1:91" ht="16.5" customHeight="1" x14ac:dyDescent="0.3">
      <c r="A38" s="628" t="s">
        <v>482</v>
      </c>
      <c r="B38" s="628" t="s">
        <v>483</v>
      </c>
      <c r="C38" s="631">
        <v>22.587345850000002</v>
      </c>
      <c r="D38" s="631">
        <v>24.744540514082999</v>
      </c>
      <c r="E38" s="631">
        <v>23.849837548796</v>
      </c>
      <c r="F38" s="631">
        <v>18.228978470000001</v>
      </c>
      <c r="G38" s="631">
        <v>18.263779599251997</v>
      </c>
      <c r="H38" s="631">
        <v>20.765367005793998</v>
      </c>
      <c r="I38" s="631">
        <v>19.718758210502997</v>
      </c>
      <c r="J38" s="631">
        <v>24.796664857751008</v>
      </c>
      <c r="K38" s="631">
        <v>24.287037047881995</v>
      </c>
      <c r="L38" s="631">
        <v>19.542466706051002</v>
      </c>
      <c r="M38" s="631">
        <v>21.999239441531991</v>
      </c>
      <c r="N38" s="631">
        <v>24.493795200167998</v>
      </c>
      <c r="O38" s="631">
        <v>14.350253283427008</v>
      </c>
      <c r="P38" s="631">
        <v>12.139555840761995</v>
      </c>
      <c r="Q38" s="631">
        <v>11.978865682509007</v>
      </c>
      <c r="R38" s="631">
        <v>10.738506780878001</v>
      </c>
      <c r="S38" s="631">
        <v>11.205565562638004</v>
      </c>
      <c r="T38" s="631">
        <v>10.587319066109</v>
      </c>
      <c r="U38" s="631">
        <v>14.109763349974992</v>
      </c>
      <c r="V38" s="631">
        <v>13.63773414832</v>
      </c>
      <c r="W38" s="631">
        <v>15.698556618128009</v>
      </c>
      <c r="X38" s="631">
        <v>14.606797769794008</v>
      </c>
      <c r="Y38" s="631">
        <v>15.119194412606996</v>
      </c>
      <c r="Z38" s="631">
        <v>16.387315327413003</v>
      </c>
      <c r="AA38" s="631">
        <v>19.396711529215999</v>
      </c>
      <c r="AB38" s="631">
        <v>15.694678129113001</v>
      </c>
      <c r="AC38" s="631">
        <v>15.629992317616994</v>
      </c>
      <c r="AD38" s="631">
        <v>8.5982636536590107</v>
      </c>
      <c r="AE38" s="631">
        <v>8.3524888203310006</v>
      </c>
      <c r="AF38" s="631">
        <v>10.438192297765998</v>
      </c>
      <c r="AG38" s="631">
        <v>8.942154580000004</v>
      </c>
      <c r="AH38" s="631">
        <v>12.123119959999997</v>
      </c>
      <c r="AI38" s="631">
        <v>9.9914872199999998</v>
      </c>
      <c r="AJ38" s="631">
        <v>10.633213389999991</v>
      </c>
      <c r="AK38" s="631">
        <v>15.135496139999999</v>
      </c>
      <c r="AL38" s="631">
        <v>12.26796014</v>
      </c>
      <c r="AM38" s="631">
        <v>9.4486492399999911</v>
      </c>
      <c r="AN38" s="631">
        <v>8.5116829600000106</v>
      </c>
      <c r="AO38" s="631">
        <v>8.9783699599999913</v>
      </c>
      <c r="AP38" s="631">
        <v>9.1002109599999983</v>
      </c>
      <c r="AQ38" s="631">
        <v>9.4573140000000002</v>
      </c>
      <c r="AR38" s="631">
        <v>12.949643999999999</v>
      </c>
      <c r="AS38" s="631">
        <v>15.529333999999999</v>
      </c>
      <c r="AT38" s="631">
        <v>12.122377</v>
      </c>
      <c r="AU38" s="631">
        <v>10.837873999999999</v>
      </c>
      <c r="AV38" s="631">
        <v>12.407376999999999</v>
      </c>
      <c r="AW38" s="631">
        <v>13.756131</v>
      </c>
      <c r="AX38" s="631">
        <v>11.081707</v>
      </c>
      <c r="AY38" s="631">
        <v>12.787836</v>
      </c>
      <c r="AZ38" s="631">
        <v>19.284112</v>
      </c>
      <c r="BA38" s="631">
        <v>20.909382000000001</v>
      </c>
      <c r="BB38" s="631">
        <v>20.245926999999998</v>
      </c>
      <c r="BC38" s="631">
        <v>20.801047000000001</v>
      </c>
      <c r="BD38" s="631">
        <v>22.928493</v>
      </c>
      <c r="BE38" s="631">
        <v>21.38899</v>
      </c>
      <c r="BF38" s="631">
        <v>21.812104999999999</v>
      </c>
      <c r="BG38" s="631">
        <v>22.688719000000003</v>
      </c>
      <c r="BH38" s="631">
        <v>23.482017999999997</v>
      </c>
      <c r="BI38" s="631">
        <v>24.858671999999999</v>
      </c>
      <c r="BJ38" s="631">
        <v>27.873531999999997</v>
      </c>
      <c r="BK38" s="631">
        <v>27.794181999999999</v>
      </c>
      <c r="BL38" s="631">
        <v>27.968121999999997</v>
      </c>
      <c r="BM38" s="631">
        <v>28.234946000000001</v>
      </c>
      <c r="BN38" s="631">
        <v>27.068202000000003</v>
      </c>
      <c r="BO38" s="631">
        <v>28.037162000000002</v>
      </c>
      <c r="BP38" s="631">
        <v>21.76407</v>
      </c>
      <c r="BQ38" s="631">
        <v>21.726244000000001</v>
      </c>
      <c r="BR38" s="631">
        <v>23.647455000000001</v>
      </c>
      <c r="BS38" s="631">
        <v>27.880478</v>
      </c>
      <c r="BT38" s="631">
        <v>28.179905999999999</v>
      </c>
      <c r="BU38" s="632">
        <v>27.275673999999999</v>
      </c>
      <c r="BV38" s="632">
        <v>25.929378</v>
      </c>
      <c r="BW38" s="632">
        <v>24.763244</v>
      </c>
      <c r="BX38" s="632">
        <v>18.885643000000002</v>
      </c>
      <c r="BY38" s="632">
        <v>20.920655999999997</v>
      </c>
      <c r="BZ38" s="632">
        <v>20.846422999999998</v>
      </c>
      <c r="CA38" s="632">
        <v>20.751145999999999</v>
      </c>
      <c r="CB38" s="632">
        <v>22.350980999999997</v>
      </c>
      <c r="CC38" s="632">
        <v>23.163017999999997</v>
      </c>
      <c r="CD38" s="632">
        <v>25.491909999999997</v>
      </c>
      <c r="CE38" s="632">
        <v>37.445918952292004</v>
      </c>
      <c r="CF38" s="632">
        <v>40.065726952292003</v>
      </c>
      <c r="CG38" s="632">
        <v>42.518680952292002</v>
      </c>
      <c r="CH38" s="632">
        <v>31.871081952291998</v>
      </c>
      <c r="CI38" s="632">
        <v>31.220807952291999</v>
      </c>
      <c r="CJ38" s="632">
        <v>32.009434952291997</v>
      </c>
      <c r="CK38" s="632">
        <v>34.669512952292003</v>
      </c>
      <c r="CL38" s="632">
        <v>30.455868952291997</v>
      </c>
      <c r="CM38" s="632">
        <v>30.404271952291996</v>
      </c>
    </row>
    <row r="39" spans="1:91" ht="16.5" customHeight="1" x14ac:dyDescent="0.3">
      <c r="A39" s="628" t="s">
        <v>484</v>
      </c>
      <c r="B39" s="628" t="s">
        <v>485</v>
      </c>
      <c r="C39" s="631">
        <v>0</v>
      </c>
      <c r="D39" s="631">
        <v>0</v>
      </c>
      <c r="E39" s="631">
        <v>0</v>
      </c>
      <c r="F39" s="631">
        <v>0</v>
      </c>
      <c r="G39" s="631">
        <v>0</v>
      </c>
      <c r="H39" s="631">
        <v>0</v>
      </c>
      <c r="I39" s="631">
        <v>0</v>
      </c>
      <c r="J39" s="631">
        <v>0</v>
      </c>
      <c r="K39" s="631">
        <v>0</v>
      </c>
      <c r="L39" s="631">
        <v>0</v>
      </c>
      <c r="M39" s="631">
        <v>0</v>
      </c>
      <c r="N39" s="631">
        <v>0</v>
      </c>
      <c r="O39" s="631">
        <v>0</v>
      </c>
      <c r="P39" s="631">
        <v>0</v>
      </c>
      <c r="Q39" s="631">
        <v>0</v>
      </c>
      <c r="R39" s="631">
        <v>0</v>
      </c>
      <c r="S39" s="631">
        <v>0</v>
      </c>
      <c r="T39" s="631">
        <v>0</v>
      </c>
      <c r="U39" s="631">
        <v>0</v>
      </c>
      <c r="V39" s="631">
        <v>0</v>
      </c>
      <c r="W39" s="631">
        <v>0</v>
      </c>
      <c r="X39" s="631">
        <v>0</v>
      </c>
      <c r="Y39" s="631">
        <v>0</v>
      </c>
      <c r="Z39" s="631">
        <v>0</v>
      </c>
      <c r="AA39" s="631">
        <v>0</v>
      </c>
      <c r="AB39" s="631">
        <v>0</v>
      </c>
      <c r="AC39" s="631">
        <v>0</v>
      </c>
      <c r="AD39" s="631">
        <v>0</v>
      </c>
      <c r="AE39" s="631">
        <v>0</v>
      </c>
      <c r="AF39" s="631">
        <v>0</v>
      </c>
      <c r="AG39" s="631">
        <v>0</v>
      </c>
      <c r="AH39" s="631">
        <v>0</v>
      </c>
      <c r="AI39" s="631">
        <v>0</v>
      </c>
      <c r="AJ39" s="631">
        <v>0</v>
      </c>
      <c r="AK39" s="631">
        <v>0</v>
      </c>
      <c r="AL39" s="631">
        <v>0</v>
      </c>
      <c r="AM39" s="631">
        <v>0</v>
      </c>
      <c r="AN39" s="631">
        <v>0</v>
      </c>
      <c r="AO39" s="631">
        <v>0</v>
      </c>
      <c r="AP39" s="631">
        <v>0</v>
      </c>
      <c r="AQ39" s="631">
        <v>0</v>
      </c>
      <c r="AR39" s="631">
        <v>0</v>
      </c>
      <c r="AS39" s="631">
        <v>0</v>
      </c>
      <c r="AT39" s="631">
        <v>0</v>
      </c>
      <c r="AU39" s="631">
        <v>0</v>
      </c>
      <c r="AV39" s="631">
        <v>0</v>
      </c>
      <c r="AW39" s="631">
        <v>0</v>
      </c>
      <c r="AX39" s="631">
        <v>0</v>
      </c>
      <c r="AY39" s="631">
        <v>0</v>
      </c>
      <c r="AZ39" s="631">
        <v>0</v>
      </c>
      <c r="BA39" s="631">
        <v>0</v>
      </c>
      <c r="BB39" s="631">
        <v>0</v>
      </c>
      <c r="BC39" s="631">
        <v>0</v>
      </c>
      <c r="BD39" s="631">
        <v>0</v>
      </c>
      <c r="BE39" s="631">
        <v>0</v>
      </c>
      <c r="BF39" s="631">
        <v>0</v>
      </c>
      <c r="BG39" s="631">
        <v>0</v>
      </c>
      <c r="BH39" s="631">
        <v>0</v>
      </c>
      <c r="BI39" s="631">
        <v>0</v>
      </c>
      <c r="BJ39" s="631">
        <v>0</v>
      </c>
      <c r="BK39" s="631">
        <v>0</v>
      </c>
      <c r="BL39" s="631">
        <v>0</v>
      </c>
      <c r="BM39" s="631">
        <v>0</v>
      </c>
      <c r="BN39" s="631">
        <v>0</v>
      </c>
      <c r="BO39" s="631">
        <v>0</v>
      </c>
      <c r="BP39" s="631">
        <v>0</v>
      </c>
      <c r="BQ39" s="631">
        <v>0</v>
      </c>
      <c r="BR39" s="631">
        <v>0</v>
      </c>
      <c r="BS39" s="631">
        <v>0</v>
      </c>
      <c r="BT39" s="631">
        <v>0</v>
      </c>
      <c r="BU39" s="632">
        <v>0</v>
      </c>
      <c r="BV39" s="632">
        <v>0</v>
      </c>
      <c r="BW39" s="632">
        <v>0</v>
      </c>
      <c r="BX39" s="632">
        <v>0</v>
      </c>
      <c r="BY39" s="632">
        <v>0</v>
      </c>
      <c r="BZ39" s="632">
        <v>0</v>
      </c>
      <c r="CA39" s="632">
        <v>0</v>
      </c>
      <c r="CB39" s="632">
        <v>0</v>
      </c>
      <c r="CC39" s="632">
        <v>0</v>
      </c>
      <c r="CD39" s="632">
        <v>0</v>
      </c>
      <c r="CE39" s="632">
        <v>0</v>
      </c>
      <c r="CF39" s="632">
        <v>0</v>
      </c>
      <c r="CG39" s="632">
        <v>0</v>
      </c>
      <c r="CH39" s="632">
        <v>0</v>
      </c>
      <c r="CI39" s="632">
        <v>0</v>
      </c>
      <c r="CJ39" s="632">
        <v>0</v>
      </c>
      <c r="CK39" s="632">
        <v>0</v>
      </c>
      <c r="CL39" s="632">
        <v>0</v>
      </c>
      <c r="CM39" s="632">
        <v>0</v>
      </c>
    </row>
    <row r="40" spans="1:91" ht="16.5" customHeight="1" x14ac:dyDescent="0.3">
      <c r="A40" s="628" t="s">
        <v>486</v>
      </c>
      <c r="B40" s="628" t="s">
        <v>487</v>
      </c>
      <c r="C40" s="631">
        <v>151.18849263999999</v>
      </c>
      <c r="D40" s="631">
        <v>77.405761299999995</v>
      </c>
      <c r="E40" s="631">
        <v>83.725646879999985</v>
      </c>
      <c r="F40" s="631">
        <v>78.741567359999991</v>
      </c>
      <c r="G40" s="631">
        <v>74.193548989999996</v>
      </c>
      <c r="H40" s="631">
        <v>420.05215680999999</v>
      </c>
      <c r="I40" s="631">
        <v>124.97634945</v>
      </c>
      <c r="J40" s="631">
        <v>114.82181654999999</v>
      </c>
      <c r="K40" s="631">
        <v>242.85230366999997</v>
      </c>
      <c r="L40" s="631">
        <v>120.85366664</v>
      </c>
      <c r="M40" s="631">
        <v>125.65614223</v>
      </c>
      <c r="N40" s="631">
        <v>131.68978791999999</v>
      </c>
      <c r="O40" s="631">
        <v>127.02191062</v>
      </c>
      <c r="P40" s="631">
        <v>153.00566063999997</v>
      </c>
      <c r="Q40" s="631">
        <v>144.30428899</v>
      </c>
      <c r="R40" s="631">
        <v>159.8000069</v>
      </c>
      <c r="S40" s="631">
        <v>107.71701843999999</v>
      </c>
      <c r="T40" s="631">
        <v>216.47659336999999</v>
      </c>
      <c r="U40" s="631">
        <v>133.49698376000001</v>
      </c>
      <c r="V40" s="631">
        <v>131.41497039999999</v>
      </c>
      <c r="W40" s="631">
        <v>162.90843679</v>
      </c>
      <c r="X40" s="631">
        <v>214.26028678</v>
      </c>
      <c r="Y40" s="631">
        <v>130.82849535</v>
      </c>
      <c r="Z40" s="631">
        <v>128.35450184000001</v>
      </c>
      <c r="AA40" s="631">
        <v>114.79361229999999</v>
      </c>
      <c r="AB40" s="631">
        <v>107.10302213999999</v>
      </c>
      <c r="AC40" s="631">
        <v>112.67850859999999</v>
      </c>
      <c r="AD40" s="631">
        <v>116.71952302999999</v>
      </c>
      <c r="AE40" s="631">
        <v>96.500177889999989</v>
      </c>
      <c r="AF40" s="631">
        <v>177.66929225999999</v>
      </c>
      <c r="AG40" s="631">
        <v>189.12947324000001</v>
      </c>
      <c r="AH40" s="631">
        <v>59.687206289999999</v>
      </c>
      <c r="AI40" s="631">
        <v>213.64816574</v>
      </c>
      <c r="AJ40" s="631">
        <v>227.98555528999998</v>
      </c>
      <c r="AK40" s="631">
        <v>136.3385394</v>
      </c>
      <c r="AL40" s="631">
        <v>134.20941066</v>
      </c>
      <c r="AM40" s="631">
        <v>59.900090929999998</v>
      </c>
      <c r="AN40" s="631">
        <v>57.448535479999997</v>
      </c>
      <c r="AO40" s="631">
        <v>56.000030250000002</v>
      </c>
      <c r="AP40" s="631">
        <v>56.483998159999999</v>
      </c>
      <c r="AQ40" s="631">
        <v>59.056053979999994</v>
      </c>
      <c r="AR40" s="631">
        <v>298.53320563</v>
      </c>
      <c r="AS40" s="631">
        <v>74.837885909999997</v>
      </c>
      <c r="AT40" s="631">
        <v>76.618115129999993</v>
      </c>
      <c r="AU40" s="631">
        <v>154.46081095</v>
      </c>
      <c r="AV40" s="631">
        <v>84.412690709999993</v>
      </c>
      <c r="AW40" s="631">
        <v>162.32298983000001</v>
      </c>
      <c r="AX40" s="631">
        <v>316.48127357999999</v>
      </c>
      <c r="AY40" s="631">
        <v>56.080529640000002</v>
      </c>
      <c r="AZ40" s="631">
        <v>72.788152139999994</v>
      </c>
      <c r="BA40" s="631">
        <v>66.796112409999992</v>
      </c>
      <c r="BB40" s="631">
        <v>65.045760549999997</v>
      </c>
      <c r="BC40" s="631">
        <v>58.221760060000001</v>
      </c>
      <c r="BD40" s="631">
        <v>263.67519028999999</v>
      </c>
      <c r="BE40" s="631">
        <v>95.785506680000012</v>
      </c>
      <c r="BF40" s="631">
        <v>71.768152980000011</v>
      </c>
      <c r="BG40" s="631">
        <v>152.26978314999999</v>
      </c>
      <c r="BH40" s="631">
        <v>174.71632781</v>
      </c>
      <c r="BI40" s="631">
        <v>91.722688989999995</v>
      </c>
      <c r="BJ40" s="631">
        <v>105.09587028</v>
      </c>
      <c r="BK40" s="631">
        <v>62.345936960000003</v>
      </c>
      <c r="BL40" s="631">
        <v>70.245888600000001</v>
      </c>
      <c r="BM40" s="631">
        <v>259.25830915</v>
      </c>
      <c r="BN40" s="631">
        <v>79.104667819999989</v>
      </c>
      <c r="BO40" s="631">
        <v>91.571393780000008</v>
      </c>
      <c r="BP40" s="631">
        <v>183.94747525</v>
      </c>
      <c r="BQ40" s="631">
        <v>281.64867767999999</v>
      </c>
      <c r="BR40" s="631">
        <v>950.03880190999996</v>
      </c>
      <c r="BS40" s="631">
        <v>132.82117177000001</v>
      </c>
      <c r="BT40" s="631">
        <v>83.084955640000004</v>
      </c>
      <c r="BU40" s="632">
        <v>66.90007276</v>
      </c>
      <c r="BV40" s="632">
        <v>243.39152477000002</v>
      </c>
      <c r="BW40" s="632">
        <v>63.095241170000001</v>
      </c>
      <c r="BX40" s="632">
        <v>75.310323089999997</v>
      </c>
      <c r="BY40" s="632">
        <v>73.132464900000002</v>
      </c>
      <c r="BZ40" s="632">
        <v>140.44249138000001</v>
      </c>
      <c r="CA40" s="632">
        <v>69.006645629999994</v>
      </c>
      <c r="CB40" s="632">
        <v>157.58813618000002</v>
      </c>
      <c r="CC40" s="632">
        <v>123.05353405</v>
      </c>
      <c r="CD40" s="632">
        <v>247.02248975999998</v>
      </c>
      <c r="CE40" s="632">
        <v>163.58105196</v>
      </c>
      <c r="CF40" s="632">
        <v>67.992019980000009</v>
      </c>
      <c r="CG40" s="632">
        <v>80.772078159999992</v>
      </c>
      <c r="CH40" s="632">
        <v>470.07086413000002</v>
      </c>
      <c r="CI40" s="632">
        <v>68.900401400000007</v>
      </c>
      <c r="CJ40" s="632">
        <v>91.224881790000012</v>
      </c>
      <c r="CK40" s="632">
        <v>154.02555762</v>
      </c>
      <c r="CL40" s="632">
        <v>93.70003890000001</v>
      </c>
      <c r="CM40" s="632">
        <v>86.307079709999996</v>
      </c>
    </row>
    <row r="41" spans="1:91" ht="16.5" customHeight="1" x14ac:dyDescent="0.3">
      <c r="A41" s="628"/>
      <c r="B41" s="628"/>
      <c r="C41" s="629"/>
      <c r="D41" s="629"/>
      <c r="E41" s="629"/>
      <c r="F41" s="629"/>
      <c r="G41" s="629"/>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c r="AI41" s="629"/>
      <c r="AJ41" s="629"/>
      <c r="AK41" s="629"/>
      <c r="AL41" s="629"/>
      <c r="AM41" s="629"/>
      <c r="AN41" s="629"/>
      <c r="AO41" s="624"/>
      <c r="AP41" s="624"/>
      <c r="AQ41" s="624"/>
      <c r="AR41" s="624"/>
      <c r="AS41" s="624"/>
      <c r="AT41" s="624"/>
      <c r="AU41" s="624"/>
      <c r="AV41" s="624"/>
      <c r="AW41" s="624"/>
      <c r="AX41" s="624"/>
      <c r="AY41" s="624"/>
      <c r="AZ41" s="624"/>
      <c r="BA41" s="624"/>
      <c r="BB41" s="624"/>
      <c r="BC41" s="624"/>
      <c r="BD41" s="624"/>
      <c r="BE41" s="624"/>
      <c r="BF41" s="624"/>
      <c r="BG41" s="624"/>
      <c r="BH41" s="624"/>
      <c r="BI41" s="624"/>
      <c r="BJ41" s="624"/>
      <c r="BK41" s="624"/>
      <c r="BL41" s="624"/>
      <c r="BM41" s="624"/>
      <c r="BN41" s="624"/>
      <c r="BO41" s="624"/>
      <c r="BP41" s="624"/>
      <c r="BQ41" s="624"/>
      <c r="BR41" s="624"/>
      <c r="BS41" s="624"/>
      <c r="BT41" s="624"/>
      <c r="BU41" s="630"/>
      <c r="BV41" s="630"/>
      <c r="BW41" s="630"/>
      <c r="BX41" s="630"/>
      <c r="BY41" s="630"/>
      <c r="BZ41" s="630"/>
      <c r="CA41" s="630"/>
      <c r="CB41" s="630"/>
      <c r="CC41" s="630"/>
      <c r="CD41" s="630"/>
      <c r="CE41" s="630"/>
      <c r="CF41" s="630"/>
      <c r="CG41" s="630"/>
      <c r="CH41" s="630"/>
      <c r="CI41" s="630"/>
      <c r="CJ41" s="630"/>
      <c r="CK41" s="630"/>
      <c r="CL41" s="630"/>
      <c r="CM41" s="630"/>
    </row>
    <row r="42" spans="1:91" ht="16.5" customHeight="1" x14ac:dyDescent="0.3">
      <c r="A42" s="625" t="s">
        <v>488</v>
      </c>
      <c r="B42" s="625" t="s">
        <v>489</v>
      </c>
      <c r="C42" s="626">
        <v>29966.975270430004</v>
      </c>
      <c r="D42" s="626">
        <v>31254.647347658003</v>
      </c>
      <c r="E42" s="626">
        <v>30372.563617634001</v>
      </c>
      <c r="F42" s="626">
        <v>30963.920489230004</v>
      </c>
      <c r="G42" s="626">
        <v>30613.226018459998</v>
      </c>
      <c r="H42" s="626">
        <v>33128.330575418004</v>
      </c>
      <c r="I42" s="626">
        <v>33789.267421356002</v>
      </c>
      <c r="J42" s="626">
        <v>33020.689187719807</v>
      </c>
      <c r="K42" s="626">
        <v>30534.132591883994</v>
      </c>
      <c r="L42" s="626">
        <v>31544.458324931002</v>
      </c>
      <c r="M42" s="626">
        <v>34977.812640402</v>
      </c>
      <c r="N42" s="626">
        <v>35949.448974421</v>
      </c>
      <c r="O42" s="626">
        <v>35192.75877875572</v>
      </c>
      <c r="P42" s="626">
        <v>34541.421341773646</v>
      </c>
      <c r="Q42" s="626">
        <v>36939.507580827478</v>
      </c>
      <c r="R42" s="626">
        <v>36646.860198302456</v>
      </c>
      <c r="S42" s="626">
        <v>36053.616068564763</v>
      </c>
      <c r="T42" s="626">
        <v>36084.724062089997</v>
      </c>
      <c r="U42" s="626">
        <v>36239.179683970557</v>
      </c>
      <c r="V42" s="626">
        <v>35220.694716186779</v>
      </c>
      <c r="W42" s="626">
        <v>35968.445858579995</v>
      </c>
      <c r="X42" s="626">
        <v>36491.476768018532</v>
      </c>
      <c r="Y42" s="626">
        <v>36444.609430624776</v>
      </c>
      <c r="Z42" s="626">
        <v>38789.824571191995</v>
      </c>
      <c r="AA42" s="626">
        <v>38832.313905730829</v>
      </c>
      <c r="AB42" s="626">
        <v>39201.650866966433</v>
      </c>
      <c r="AC42" s="626">
        <v>39598.520794407035</v>
      </c>
      <c r="AD42" s="626">
        <v>39343.312606860163</v>
      </c>
      <c r="AE42" s="626">
        <v>39252.326794396096</v>
      </c>
      <c r="AF42" s="626">
        <v>42619.680820155401</v>
      </c>
      <c r="AG42" s="626">
        <v>42577.058093508051</v>
      </c>
      <c r="AH42" s="626">
        <v>43504.518758566446</v>
      </c>
      <c r="AI42" s="626">
        <v>43201.277614377948</v>
      </c>
      <c r="AJ42" s="626">
        <v>42159.302407638199</v>
      </c>
      <c r="AK42" s="626">
        <v>42910.437745755764</v>
      </c>
      <c r="AL42" s="626">
        <v>40614.66020448348</v>
      </c>
      <c r="AM42" s="626">
        <v>42825.937377875787</v>
      </c>
      <c r="AN42" s="626">
        <v>43964.981252033365</v>
      </c>
      <c r="AO42" s="626">
        <v>42932.13565626496</v>
      </c>
      <c r="AP42" s="626">
        <v>40830.506188844367</v>
      </c>
      <c r="AQ42" s="626">
        <v>47274.165556918102</v>
      </c>
      <c r="AR42" s="626">
        <v>48436.776476322426</v>
      </c>
      <c r="AS42" s="626">
        <v>44985.178309535302</v>
      </c>
      <c r="AT42" s="626">
        <v>41348.617100414427</v>
      </c>
      <c r="AU42" s="626">
        <v>44235.655758825626</v>
      </c>
      <c r="AV42" s="626">
        <v>43755.652114609475</v>
      </c>
      <c r="AW42" s="626">
        <v>44181.708255133148</v>
      </c>
      <c r="AX42" s="626">
        <v>45777.675150546376</v>
      </c>
      <c r="AY42" s="626">
        <v>47958.153422024698</v>
      </c>
      <c r="AZ42" s="626">
        <v>52887.297649936125</v>
      </c>
      <c r="BA42" s="626">
        <v>52134.949325764224</v>
      </c>
      <c r="BB42" s="626">
        <v>56217.050935438325</v>
      </c>
      <c r="BC42" s="626">
        <v>55100.478066376672</v>
      </c>
      <c r="BD42" s="626">
        <v>56440.796463404222</v>
      </c>
      <c r="BE42" s="626">
        <v>58292.819903318996</v>
      </c>
      <c r="BF42" s="626">
        <v>62112.201600465844</v>
      </c>
      <c r="BG42" s="626">
        <v>63458.390614410375</v>
      </c>
      <c r="BH42" s="626">
        <v>62322.811491108325</v>
      </c>
      <c r="BI42" s="626">
        <v>56410.697808099874</v>
      </c>
      <c r="BJ42" s="626">
        <v>55987.2849719515</v>
      </c>
      <c r="BK42" s="626">
        <v>59825.179798573226</v>
      </c>
      <c r="BL42" s="626">
        <v>65161.407995931448</v>
      </c>
      <c r="BM42" s="626">
        <v>71010.513358596872</v>
      </c>
      <c r="BN42" s="626">
        <v>70912.953684895256</v>
      </c>
      <c r="BO42" s="626">
        <v>68932.392346479101</v>
      </c>
      <c r="BP42" s="626">
        <v>68217.023590271958</v>
      </c>
      <c r="BQ42" s="626">
        <v>69100.952125154843</v>
      </c>
      <c r="BR42" s="626">
        <v>66000.244530413009</v>
      </c>
      <c r="BS42" s="626">
        <v>68660.186618714753</v>
      </c>
      <c r="BT42" s="626">
        <v>71708.192215308474</v>
      </c>
      <c r="BU42" s="627">
        <v>74485.847071344557</v>
      </c>
      <c r="BV42" s="627">
        <v>72494.120712716802</v>
      </c>
      <c r="BW42" s="627">
        <v>73387.265660208053</v>
      </c>
      <c r="BX42" s="627">
        <v>74779.201230639548</v>
      </c>
      <c r="BY42" s="627">
        <v>73618.696646692566</v>
      </c>
      <c r="BZ42" s="627">
        <v>74155.979837397506</v>
      </c>
      <c r="CA42" s="627">
        <v>77765.312972637301</v>
      </c>
      <c r="CB42" s="627">
        <v>80644.360184238016</v>
      </c>
      <c r="CC42" s="627">
        <v>80603.676751099105</v>
      </c>
      <c r="CD42" s="627">
        <v>82223.716535257263</v>
      </c>
      <c r="CE42" s="627">
        <v>83744.208376581228</v>
      </c>
      <c r="CF42" s="627">
        <v>84213.721441161208</v>
      </c>
      <c r="CG42" s="627">
        <v>88118.834941231224</v>
      </c>
      <c r="CH42" s="627">
        <v>88441.479207051219</v>
      </c>
      <c r="CI42" s="627">
        <v>87189.950623401237</v>
      </c>
      <c r="CJ42" s="627">
        <v>86446.309018551226</v>
      </c>
      <c r="CK42" s="627">
        <v>87765.205659631218</v>
      </c>
      <c r="CL42" s="627">
        <v>94547.000497511224</v>
      </c>
      <c r="CM42" s="627">
        <v>93214.983486141224</v>
      </c>
    </row>
    <row r="43" spans="1:91" ht="16.5" customHeight="1" x14ac:dyDescent="0.3">
      <c r="A43" s="628" t="s">
        <v>490</v>
      </c>
      <c r="B43" s="628" t="s">
        <v>483</v>
      </c>
      <c r="C43" s="631">
        <v>29905.948359430004</v>
      </c>
      <c r="D43" s="631">
        <v>31193.630936658003</v>
      </c>
      <c r="E43" s="631">
        <v>27311.545206634</v>
      </c>
      <c r="F43" s="631">
        <v>29202.901078230003</v>
      </c>
      <c r="G43" s="631">
        <v>30552.205607459997</v>
      </c>
      <c r="H43" s="631">
        <v>31067.309164418002</v>
      </c>
      <c r="I43" s="631">
        <v>33728.246010356001</v>
      </c>
      <c r="J43" s="631">
        <v>32959.665776719805</v>
      </c>
      <c r="K43" s="631">
        <v>30473.108180883995</v>
      </c>
      <c r="L43" s="631">
        <v>31483.433913931003</v>
      </c>
      <c r="M43" s="631">
        <v>34916.786229402001</v>
      </c>
      <c r="N43" s="631">
        <v>35888.421563420998</v>
      </c>
      <c r="O43" s="631">
        <v>35131.730367755721</v>
      </c>
      <c r="P43" s="631">
        <v>34480.391930773643</v>
      </c>
      <c r="Q43" s="631">
        <v>36878.477169827478</v>
      </c>
      <c r="R43" s="631">
        <v>36585.829787302457</v>
      </c>
      <c r="S43" s="631">
        <v>35982.459657564759</v>
      </c>
      <c r="T43" s="631">
        <v>36017.19423909</v>
      </c>
      <c r="U43" s="631">
        <v>36171.64986097056</v>
      </c>
      <c r="V43" s="631">
        <v>35153.164893186782</v>
      </c>
      <c r="W43" s="631">
        <v>35900.916035579998</v>
      </c>
      <c r="X43" s="631">
        <v>36423.946945018535</v>
      </c>
      <c r="Y43" s="631">
        <v>36377.079607624779</v>
      </c>
      <c r="Z43" s="631">
        <v>38722.294748191998</v>
      </c>
      <c r="AA43" s="631">
        <v>38764.784082730832</v>
      </c>
      <c r="AB43" s="631">
        <v>39134.121043966436</v>
      </c>
      <c r="AC43" s="631">
        <v>39530.990971407038</v>
      </c>
      <c r="AD43" s="631">
        <v>39275.779788860164</v>
      </c>
      <c r="AE43" s="631">
        <v>39184.793976396097</v>
      </c>
      <c r="AF43" s="631">
        <v>42552.138171155399</v>
      </c>
      <c r="AG43" s="631">
        <v>42506.010275508052</v>
      </c>
      <c r="AH43" s="631">
        <v>43433.470940566447</v>
      </c>
      <c r="AI43" s="631">
        <v>43130.22012637795</v>
      </c>
      <c r="AJ43" s="631">
        <v>42088.247914638203</v>
      </c>
      <c r="AK43" s="631">
        <v>42839.383252755768</v>
      </c>
      <c r="AL43" s="631">
        <v>40543.605711483484</v>
      </c>
      <c r="AM43" s="631">
        <v>42754.882884875791</v>
      </c>
      <c r="AN43" s="631">
        <v>43897.441759033369</v>
      </c>
      <c r="AO43" s="631">
        <v>42864.596163264956</v>
      </c>
      <c r="AP43" s="631">
        <v>40762.96669584437</v>
      </c>
      <c r="AQ43" s="631">
        <v>47206.626063918106</v>
      </c>
      <c r="AR43" s="631">
        <v>48369.236983322422</v>
      </c>
      <c r="AS43" s="631">
        <v>44917.638816535298</v>
      </c>
      <c r="AT43" s="631">
        <v>41281.077607414431</v>
      </c>
      <c r="AU43" s="631">
        <v>44168.116265825622</v>
      </c>
      <c r="AV43" s="631">
        <v>43688.112621609478</v>
      </c>
      <c r="AW43" s="631">
        <v>44114.168762133151</v>
      </c>
      <c r="AX43" s="631">
        <v>45710.135657546372</v>
      </c>
      <c r="AY43" s="631">
        <v>47890.613929024701</v>
      </c>
      <c r="AZ43" s="631">
        <v>52715.362689936119</v>
      </c>
      <c r="BA43" s="631">
        <v>51963.014365764218</v>
      </c>
      <c r="BB43" s="631">
        <v>56048.243475438321</v>
      </c>
      <c r="BC43" s="631">
        <v>54931.670606376669</v>
      </c>
      <c r="BD43" s="631">
        <v>56271.989003404218</v>
      </c>
      <c r="BE43" s="631">
        <v>58124.012443318992</v>
      </c>
      <c r="BF43" s="631">
        <v>61943.39414046584</v>
      </c>
      <c r="BG43" s="631">
        <v>63289.583154410371</v>
      </c>
      <c r="BH43" s="631">
        <v>62154.004031108321</v>
      </c>
      <c r="BI43" s="631">
        <v>56241.890348099871</v>
      </c>
      <c r="BJ43" s="631">
        <v>55818.477511951496</v>
      </c>
      <c r="BK43" s="631">
        <v>59094.987338573228</v>
      </c>
      <c r="BL43" s="631">
        <v>63683.215535931449</v>
      </c>
      <c r="BM43" s="631">
        <v>68422.250898596874</v>
      </c>
      <c r="BN43" s="631">
        <v>68324.691224895258</v>
      </c>
      <c r="BO43" s="631">
        <v>64352.684886479095</v>
      </c>
      <c r="BP43" s="631">
        <v>62659.31613027196</v>
      </c>
      <c r="BQ43" s="631">
        <v>63293.244665154845</v>
      </c>
      <c r="BR43" s="631">
        <v>59949.981070413007</v>
      </c>
      <c r="BS43" s="631">
        <v>62006.423158714751</v>
      </c>
      <c r="BT43" s="631">
        <v>64354.428755308472</v>
      </c>
      <c r="BU43" s="632">
        <v>67032.083611344569</v>
      </c>
      <c r="BV43" s="632">
        <v>65040.3572527168</v>
      </c>
      <c r="BW43" s="632">
        <v>65457.187200208049</v>
      </c>
      <c r="BX43" s="632">
        <v>66468.772770639553</v>
      </c>
      <c r="BY43" s="632">
        <v>65458.33818669257</v>
      </c>
      <c r="BZ43" s="632">
        <v>65995.621377397518</v>
      </c>
      <c r="CA43" s="632">
        <v>70596.399512637305</v>
      </c>
      <c r="CB43" s="632">
        <v>71028.93172423802</v>
      </c>
      <c r="CC43" s="632">
        <v>71238.268291099099</v>
      </c>
      <c r="CD43" s="632">
        <v>72748.864075257254</v>
      </c>
      <c r="CE43" s="632">
        <v>73340.119916581229</v>
      </c>
      <c r="CF43" s="632">
        <v>74509.632981161209</v>
      </c>
      <c r="CG43" s="632">
        <v>78514.746481231225</v>
      </c>
      <c r="CH43" s="632">
        <v>77932.39074705122</v>
      </c>
      <c r="CI43" s="632">
        <v>75207.001663401228</v>
      </c>
      <c r="CJ43" s="632">
        <v>75656.610058551218</v>
      </c>
      <c r="CK43" s="632">
        <v>76515.506699631209</v>
      </c>
      <c r="CL43" s="632">
        <v>83297.301537511215</v>
      </c>
      <c r="CM43" s="632">
        <v>80388.284526141215</v>
      </c>
    </row>
    <row r="44" spans="1:91" ht="16.5" customHeight="1" x14ac:dyDescent="0.3">
      <c r="A44" s="628" t="s">
        <v>491</v>
      </c>
      <c r="B44" s="628" t="s">
        <v>485</v>
      </c>
      <c r="C44" s="631">
        <v>61.026910999999927</v>
      </c>
      <c r="D44" s="631">
        <v>61.016411000000062</v>
      </c>
      <c r="E44" s="631">
        <v>61.018411000000015</v>
      </c>
      <c r="F44" s="631">
        <v>61.019411000000218</v>
      </c>
      <c r="G44" s="631">
        <v>61.020410999999967</v>
      </c>
      <c r="H44" s="631">
        <v>61.021410999999716</v>
      </c>
      <c r="I44" s="631">
        <v>61.021411000000171</v>
      </c>
      <c r="J44" s="631">
        <v>61.023411000000124</v>
      </c>
      <c r="K44" s="631">
        <v>61.024410999999873</v>
      </c>
      <c r="L44" s="631">
        <v>61.024410999999873</v>
      </c>
      <c r="M44" s="631">
        <v>61.026410999999825</v>
      </c>
      <c r="N44" s="631">
        <v>61.027411000000029</v>
      </c>
      <c r="O44" s="631">
        <v>61.028410999999778</v>
      </c>
      <c r="P44" s="631">
        <v>61.029410999999982</v>
      </c>
      <c r="Q44" s="631">
        <v>61.030411000000186</v>
      </c>
      <c r="R44" s="631">
        <v>61.030411000000186</v>
      </c>
      <c r="S44" s="631">
        <v>71.156410999999935</v>
      </c>
      <c r="T44" s="631">
        <v>67.529822999999851</v>
      </c>
      <c r="U44" s="631">
        <v>67.529822999999851</v>
      </c>
      <c r="V44" s="631">
        <v>67.529822999999851</v>
      </c>
      <c r="W44" s="631">
        <v>67.529822999999851</v>
      </c>
      <c r="X44" s="631">
        <v>67.529822999999851</v>
      </c>
      <c r="Y44" s="631">
        <v>67.529822999999851</v>
      </c>
      <c r="Z44" s="631">
        <v>67.529822999999851</v>
      </c>
      <c r="AA44" s="631">
        <v>67.529822999999851</v>
      </c>
      <c r="AB44" s="631">
        <v>67.529822999999851</v>
      </c>
      <c r="AC44" s="631">
        <v>67.529822999999851</v>
      </c>
      <c r="AD44" s="631">
        <v>67.532818000000134</v>
      </c>
      <c r="AE44" s="631">
        <v>67.532818000000134</v>
      </c>
      <c r="AF44" s="631">
        <v>67.542648999999983</v>
      </c>
      <c r="AG44" s="631">
        <v>67.532818000000006</v>
      </c>
      <c r="AH44" s="631">
        <v>67.532818000000006</v>
      </c>
      <c r="AI44" s="631">
        <v>67.542487999999921</v>
      </c>
      <c r="AJ44" s="631">
        <v>67.539493000000093</v>
      </c>
      <c r="AK44" s="631">
        <v>67.539493000000093</v>
      </c>
      <c r="AL44" s="631">
        <v>67.539493000000093</v>
      </c>
      <c r="AM44" s="631">
        <v>67.539493000000093</v>
      </c>
      <c r="AN44" s="631">
        <v>67.53949300000022</v>
      </c>
      <c r="AO44" s="631">
        <v>67.53949300000022</v>
      </c>
      <c r="AP44" s="631">
        <v>67.539492999999766</v>
      </c>
      <c r="AQ44" s="631">
        <v>67.539492999999766</v>
      </c>
      <c r="AR44" s="631">
        <v>67.53949300000022</v>
      </c>
      <c r="AS44" s="631">
        <v>67.53949300000022</v>
      </c>
      <c r="AT44" s="631">
        <v>67.53949300000022</v>
      </c>
      <c r="AU44" s="631">
        <v>67.53949300000022</v>
      </c>
      <c r="AV44" s="631">
        <v>67.539492999999766</v>
      </c>
      <c r="AW44" s="631">
        <v>67.539492999999766</v>
      </c>
      <c r="AX44" s="631">
        <v>67.53949300000022</v>
      </c>
      <c r="AY44" s="631">
        <v>67.53949300000022</v>
      </c>
      <c r="AZ44" s="631">
        <v>64.790993000000043</v>
      </c>
      <c r="BA44" s="631">
        <v>64.790993000000043</v>
      </c>
      <c r="BB44" s="631">
        <v>58.063492999999994</v>
      </c>
      <c r="BC44" s="631">
        <v>58.063492999999994</v>
      </c>
      <c r="BD44" s="631">
        <v>58.063492999999994</v>
      </c>
      <c r="BE44" s="631">
        <v>58.063492999999994</v>
      </c>
      <c r="BF44" s="631">
        <v>58.063492999999994</v>
      </c>
      <c r="BG44" s="631">
        <v>58.063492999999994</v>
      </c>
      <c r="BH44" s="631">
        <v>58.063492999999994</v>
      </c>
      <c r="BI44" s="631">
        <v>58.063492999999994</v>
      </c>
      <c r="BJ44" s="631">
        <v>58.063492999999994</v>
      </c>
      <c r="BK44" s="631">
        <v>58.063493000000221</v>
      </c>
      <c r="BL44" s="631">
        <v>58.063492999999653</v>
      </c>
      <c r="BM44" s="631">
        <v>58.063493000000562</v>
      </c>
      <c r="BN44" s="631">
        <v>58.063492999999653</v>
      </c>
      <c r="BO44" s="631">
        <v>58.063492999998743</v>
      </c>
      <c r="BP44" s="631">
        <v>58.063492999998743</v>
      </c>
      <c r="BQ44" s="631">
        <v>58.063492999998743</v>
      </c>
      <c r="BR44" s="631">
        <v>58.063492999998743</v>
      </c>
      <c r="BS44" s="631">
        <v>58.063493000000562</v>
      </c>
      <c r="BT44" s="631">
        <v>58.063492999998743</v>
      </c>
      <c r="BU44" s="632">
        <v>58.063492999998743</v>
      </c>
      <c r="BV44" s="632">
        <v>58.063492999998743</v>
      </c>
      <c r="BW44" s="632">
        <v>58.063492999998743</v>
      </c>
      <c r="BX44" s="632">
        <v>58.063492999999653</v>
      </c>
      <c r="BY44" s="632">
        <v>58.063492999999653</v>
      </c>
      <c r="BZ44" s="632">
        <v>58.063492999999653</v>
      </c>
      <c r="CA44" s="632">
        <v>58.063492999999653</v>
      </c>
      <c r="CB44" s="632">
        <v>58.063492999999653</v>
      </c>
      <c r="CC44" s="632">
        <v>58.043492999999216</v>
      </c>
      <c r="CD44" s="632">
        <v>58.043492999999216</v>
      </c>
      <c r="CE44" s="632">
        <v>58.043492999999216</v>
      </c>
      <c r="CF44" s="632">
        <v>58.043492999999216</v>
      </c>
      <c r="CG44" s="632">
        <v>58.043492999999216</v>
      </c>
      <c r="CH44" s="632">
        <v>58.043492999999216</v>
      </c>
      <c r="CI44" s="632">
        <v>58.043492999999216</v>
      </c>
      <c r="CJ44" s="632">
        <v>58.043492999997397</v>
      </c>
      <c r="CK44" s="632">
        <v>58.043492999999216</v>
      </c>
      <c r="CL44" s="632">
        <v>58.043493000001035</v>
      </c>
      <c r="CM44" s="632">
        <v>58.043492999999216</v>
      </c>
    </row>
    <row r="45" spans="1:91" ht="16.5" customHeight="1" x14ac:dyDescent="0.3">
      <c r="A45" s="628" t="s">
        <v>492</v>
      </c>
      <c r="B45" s="628" t="s">
        <v>487</v>
      </c>
      <c r="C45" s="631">
        <v>0</v>
      </c>
      <c r="D45" s="631">
        <v>0</v>
      </c>
      <c r="E45" s="631">
        <v>3000</v>
      </c>
      <c r="F45" s="631">
        <v>1700</v>
      </c>
      <c r="G45" s="631">
        <v>0</v>
      </c>
      <c r="H45" s="631">
        <v>2000</v>
      </c>
      <c r="I45" s="631">
        <v>0</v>
      </c>
      <c r="J45" s="631">
        <v>0</v>
      </c>
      <c r="K45" s="631">
        <v>0</v>
      </c>
      <c r="L45" s="631">
        <v>0</v>
      </c>
      <c r="M45" s="631">
        <v>0</v>
      </c>
      <c r="N45" s="631">
        <v>0</v>
      </c>
      <c r="O45" s="631">
        <v>0</v>
      </c>
      <c r="P45" s="631">
        <v>0</v>
      </c>
      <c r="Q45" s="631">
        <v>0</v>
      </c>
      <c r="R45" s="631">
        <v>0</v>
      </c>
      <c r="S45" s="631">
        <v>0</v>
      </c>
      <c r="T45" s="631">
        <v>0</v>
      </c>
      <c r="U45" s="631">
        <v>0</v>
      </c>
      <c r="V45" s="631">
        <v>0</v>
      </c>
      <c r="W45" s="631">
        <v>0</v>
      </c>
      <c r="X45" s="631">
        <v>0</v>
      </c>
      <c r="Y45" s="631">
        <v>0</v>
      </c>
      <c r="Z45" s="631">
        <v>0</v>
      </c>
      <c r="AA45" s="631">
        <v>0</v>
      </c>
      <c r="AB45" s="631">
        <v>0</v>
      </c>
      <c r="AC45" s="631">
        <v>0</v>
      </c>
      <c r="AD45" s="631">
        <v>0</v>
      </c>
      <c r="AE45" s="631">
        <v>0</v>
      </c>
      <c r="AF45" s="631">
        <v>0</v>
      </c>
      <c r="AG45" s="631">
        <v>3.5150000000000001</v>
      </c>
      <c r="AH45" s="631">
        <v>3.5150000000000001</v>
      </c>
      <c r="AI45" s="631">
        <v>3.5150000000000001</v>
      </c>
      <c r="AJ45" s="631">
        <v>3.5150000000000001</v>
      </c>
      <c r="AK45" s="631">
        <v>3.5150000000000001</v>
      </c>
      <c r="AL45" s="631">
        <v>3.5150000000000001</v>
      </c>
      <c r="AM45" s="631">
        <v>3.5150000000000001</v>
      </c>
      <c r="AN45" s="631">
        <v>0</v>
      </c>
      <c r="AO45" s="631">
        <v>0</v>
      </c>
      <c r="AP45" s="631">
        <v>0</v>
      </c>
      <c r="AQ45" s="631">
        <v>0</v>
      </c>
      <c r="AR45" s="631">
        <v>0</v>
      </c>
      <c r="AS45" s="631">
        <v>0</v>
      </c>
      <c r="AT45" s="631">
        <v>0</v>
      </c>
      <c r="AU45" s="631">
        <v>0</v>
      </c>
      <c r="AV45" s="631">
        <v>0</v>
      </c>
      <c r="AW45" s="631">
        <v>0</v>
      </c>
      <c r="AX45" s="631">
        <v>0</v>
      </c>
      <c r="AY45" s="631">
        <v>0</v>
      </c>
      <c r="AZ45" s="631">
        <v>107.143967</v>
      </c>
      <c r="BA45" s="631">
        <v>107.143967</v>
      </c>
      <c r="BB45" s="631">
        <v>110.743967</v>
      </c>
      <c r="BC45" s="631">
        <v>110.743967</v>
      </c>
      <c r="BD45" s="631">
        <v>110.743967</v>
      </c>
      <c r="BE45" s="631">
        <v>110.743967</v>
      </c>
      <c r="BF45" s="631">
        <v>110.743967</v>
      </c>
      <c r="BG45" s="631">
        <v>110.743967</v>
      </c>
      <c r="BH45" s="631">
        <v>110.743967</v>
      </c>
      <c r="BI45" s="631">
        <v>110.743967</v>
      </c>
      <c r="BJ45" s="631">
        <v>110.743967</v>
      </c>
      <c r="BK45" s="631">
        <v>672.12896699999999</v>
      </c>
      <c r="BL45" s="631">
        <v>1420.1289670000001</v>
      </c>
      <c r="BM45" s="631">
        <v>2530.1989669999998</v>
      </c>
      <c r="BN45" s="631">
        <v>2530.1989669999998</v>
      </c>
      <c r="BO45" s="631">
        <v>4521.643967</v>
      </c>
      <c r="BP45" s="631">
        <v>5499.643967</v>
      </c>
      <c r="BQ45" s="631">
        <v>5749.643967</v>
      </c>
      <c r="BR45" s="631">
        <v>5992.1999669999996</v>
      </c>
      <c r="BS45" s="631">
        <v>6595.6999669999996</v>
      </c>
      <c r="BT45" s="631">
        <v>7295.6999669999996</v>
      </c>
      <c r="BU45" s="632">
        <v>7395.6999669999996</v>
      </c>
      <c r="BV45" s="632">
        <v>7395.6999669999996</v>
      </c>
      <c r="BW45" s="632">
        <v>7872.0149670000001</v>
      </c>
      <c r="BX45" s="632">
        <v>8252.3649669999995</v>
      </c>
      <c r="BY45" s="632">
        <v>8102.2949669999998</v>
      </c>
      <c r="BZ45" s="632">
        <v>8102.2949669999998</v>
      </c>
      <c r="CA45" s="632">
        <v>7110.8499670000001</v>
      </c>
      <c r="CB45" s="632">
        <v>9557.3649669999995</v>
      </c>
      <c r="CC45" s="632">
        <v>9307.3649669999995</v>
      </c>
      <c r="CD45" s="632">
        <v>9416.8089670000008</v>
      </c>
      <c r="CE45" s="632">
        <v>10346.044967</v>
      </c>
      <c r="CF45" s="632">
        <v>9646.0449669999998</v>
      </c>
      <c r="CG45" s="632">
        <v>9546.0449669999998</v>
      </c>
      <c r="CH45" s="632">
        <v>10451.044967</v>
      </c>
      <c r="CI45" s="632">
        <v>11924.905467</v>
      </c>
      <c r="CJ45" s="632">
        <v>10731.655467</v>
      </c>
      <c r="CK45" s="632">
        <v>11191.655467</v>
      </c>
      <c r="CL45" s="632">
        <v>11191.655467</v>
      </c>
      <c r="CM45" s="632">
        <v>12768.655467</v>
      </c>
    </row>
    <row r="46" spans="1:91" ht="16.5" customHeight="1" x14ac:dyDescent="0.3">
      <c r="A46" s="628"/>
      <c r="B46" s="628"/>
      <c r="C46" s="629"/>
      <c r="D46" s="629"/>
      <c r="E46" s="629"/>
      <c r="F46" s="629"/>
      <c r="G46" s="629"/>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c r="AI46" s="629"/>
      <c r="AJ46" s="629"/>
      <c r="AK46" s="629"/>
      <c r="AL46" s="629"/>
      <c r="AM46" s="629"/>
      <c r="AN46" s="629"/>
      <c r="AO46" s="624"/>
      <c r="AP46" s="624"/>
      <c r="AQ46" s="624"/>
      <c r="AR46" s="624"/>
      <c r="AS46" s="624"/>
      <c r="AT46" s="624"/>
      <c r="AU46" s="624"/>
      <c r="AV46" s="624"/>
      <c r="AW46" s="624"/>
      <c r="AX46" s="624"/>
      <c r="AY46" s="624"/>
      <c r="AZ46" s="624"/>
      <c r="BA46" s="624"/>
      <c r="BB46" s="624"/>
      <c r="BC46" s="624"/>
      <c r="BD46" s="624"/>
      <c r="BE46" s="624"/>
      <c r="BF46" s="624"/>
      <c r="BG46" s="624"/>
      <c r="BH46" s="624"/>
      <c r="BI46" s="624"/>
      <c r="BJ46" s="624"/>
      <c r="BK46" s="624"/>
      <c r="BL46" s="624"/>
      <c r="BM46" s="624"/>
      <c r="BN46" s="624"/>
      <c r="BO46" s="624"/>
      <c r="BP46" s="624"/>
      <c r="BQ46" s="624"/>
      <c r="BR46" s="624"/>
      <c r="BS46" s="624"/>
      <c r="BT46" s="624"/>
      <c r="BU46" s="630"/>
      <c r="BV46" s="630"/>
      <c r="BW46" s="630"/>
      <c r="BX46" s="630"/>
      <c r="BY46" s="630"/>
      <c r="BZ46" s="630"/>
      <c r="CA46" s="630"/>
      <c r="CB46" s="630"/>
      <c r="CC46" s="630"/>
      <c r="CD46" s="630"/>
      <c r="CE46" s="630"/>
      <c r="CF46" s="630"/>
      <c r="CG46" s="630"/>
      <c r="CH46" s="630"/>
      <c r="CI46" s="630"/>
      <c r="CJ46" s="630"/>
      <c r="CK46" s="630"/>
      <c r="CL46" s="630"/>
      <c r="CM46" s="630"/>
    </row>
    <row r="47" spans="1:91" ht="16.5" customHeight="1" x14ac:dyDescent="0.3">
      <c r="A47" s="625" t="s">
        <v>493</v>
      </c>
      <c r="B47" s="625" t="s">
        <v>494</v>
      </c>
      <c r="C47" s="626">
        <v>0</v>
      </c>
      <c r="D47" s="626">
        <v>0</v>
      </c>
      <c r="E47" s="626">
        <v>0</v>
      </c>
      <c r="F47" s="626">
        <v>0</v>
      </c>
      <c r="G47" s="626">
        <v>0</v>
      </c>
      <c r="H47" s="626">
        <v>0</v>
      </c>
      <c r="I47" s="626">
        <v>0</v>
      </c>
      <c r="J47" s="626">
        <v>303.74899999999991</v>
      </c>
      <c r="K47" s="626">
        <v>502.16046600000004</v>
      </c>
      <c r="L47" s="626">
        <v>502.16046600000004</v>
      </c>
      <c r="M47" s="626">
        <v>502.16046600000004</v>
      </c>
      <c r="N47" s="626">
        <v>477.37821600000007</v>
      </c>
      <c r="O47" s="626">
        <v>522.35433200000011</v>
      </c>
      <c r="P47" s="626">
        <v>563.02008699999988</v>
      </c>
      <c r="Q47" s="626">
        <v>709.01456599999983</v>
      </c>
      <c r="R47" s="626">
        <v>760.30179399999975</v>
      </c>
      <c r="S47" s="626">
        <v>957.91281299999991</v>
      </c>
      <c r="T47" s="626">
        <v>1111.7664229999998</v>
      </c>
      <c r="U47" s="626">
        <v>1421.1139969999999</v>
      </c>
      <c r="V47" s="626">
        <v>1345.9546740000001</v>
      </c>
      <c r="W47" s="626">
        <v>1097.4000299999998</v>
      </c>
      <c r="X47" s="626">
        <v>1147.5015679999997</v>
      </c>
      <c r="Y47" s="626">
        <v>1074.3758809999999</v>
      </c>
      <c r="Z47" s="626">
        <v>973.89911399999983</v>
      </c>
      <c r="AA47" s="626">
        <v>987.01167250000026</v>
      </c>
      <c r="AB47" s="626">
        <v>987.61469880999994</v>
      </c>
      <c r="AC47" s="626">
        <v>987.90412218000029</v>
      </c>
      <c r="AD47" s="626">
        <v>964.24856999999986</v>
      </c>
      <c r="AE47" s="626">
        <v>815.01807333999989</v>
      </c>
      <c r="AF47" s="626">
        <v>829.00589168999988</v>
      </c>
      <c r="AG47" s="626">
        <v>879.56600669000034</v>
      </c>
      <c r="AH47" s="626">
        <v>783.56822769379312</v>
      </c>
      <c r="AI47" s="626">
        <v>728.4015081</v>
      </c>
      <c r="AJ47" s="626">
        <v>626.68072635999999</v>
      </c>
      <c r="AK47" s="626">
        <v>702.04092421000007</v>
      </c>
      <c r="AL47" s="626">
        <v>860.31270639999991</v>
      </c>
      <c r="AM47" s="626">
        <v>1136.02626151</v>
      </c>
      <c r="AN47" s="626">
        <v>1214.9587380400001</v>
      </c>
      <c r="AO47" s="626">
        <v>2300.1123070199992</v>
      </c>
      <c r="AP47" s="626">
        <v>2583.8162419999999</v>
      </c>
      <c r="AQ47" s="626">
        <v>2828.7816888536649</v>
      </c>
      <c r="AR47" s="626">
        <v>2783.8348632041857</v>
      </c>
      <c r="AS47" s="626">
        <v>2614.354993311681</v>
      </c>
      <c r="AT47" s="626">
        <v>2994.8673294889336</v>
      </c>
      <c r="AU47" s="626">
        <v>2660.8722954435084</v>
      </c>
      <c r="AV47" s="626">
        <v>2610.2756306442334</v>
      </c>
      <c r="AW47" s="626">
        <v>2571.964406937097</v>
      </c>
      <c r="AX47" s="626">
        <v>1818.6549297441982</v>
      </c>
      <c r="AY47" s="626">
        <v>1566.6874621341976</v>
      </c>
      <c r="AZ47" s="626">
        <v>1518.7520036264834</v>
      </c>
      <c r="BA47" s="626">
        <v>1626.8607322698992</v>
      </c>
      <c r="BB47" s="626">
        <v>1542.129128801779</v>
      </c>
      <c r="BC47" s="626">
        <v>1945.7750698424302</v>
      </c>
      <c r="BD47" s="626">
        <v>1906.2233462202012</v>
      </c>
      <c r="BE47" s="626">
        <v>1931.966328434846</v>
      </c>
      <c r="BF47" s="626">
        <v>1845.619172527418</v>
      </c>
      <c r="BG47" s="626">
        <v>1813.8576627535981</v>
      </c>
      <c r="BH47" s="626">
        <v>1809.8412517385532</v>
      </c>
      <c r="BI47" s="626">
        <v>1933.8905259506596</v>
      </c>
      <c r="BJ47" s="626">
        <v>1977.8356894148478</v>
      </c>
      <c r="BK47" s="626">
        <v>3104.4042453554771</v>
      </c>
      <c r="BL47" s="626">
        <v>3130.5526144907531</v>
      </c>
      <c r="BM47" s="626">
        <v>3028.5484233272427</v>
      </c>
      <c r="BN47" s="626">
        <v>2193.1226852449554</v>
      </c>
      <c r="BO47" s="626">
        <v>2056.4769072711374</v>
      </c>
      <c r="BP47" s="626">
        <v>1994.7740961039547</v>
      </c>
      <c r="BQ47" s="626">
        <v>2292.4223185635105</v>
      </c>
      <c r="BR47" s="626">
        <v>2822.8377000452147</v>
      </c>
      <c r="BS47" s="626">
        <v>2768.742620551197</v>
      </c>
      <c r="BT47" s="626">
        <v>2615.7408358037405</v>
      </c>
      <c r="BU47" s="627">
        <v>2820.2200533702671</v>
      </c>
      <c r="BV47" s="627">
        <v>3023.7572276985466</v>
      </c>
      <c r="BW47" s="627">
        <v>2943.8292142852647</v>
      </c>
      <c r="BX47" s="627">
        <v>3494.0050491976053</v>
      </c>
      <c r="BY47" s="627">
        <v>3737.6449013561714</v>
      </c>
      <c r="BZ47" s="627">
        <v>3818.8879124726454</v>
      </c>
      <c r="CA47" s="627">
        <v>3717.5430564371454</v>
      </c>
      <c r="CB47" s="627">
        <v>3862.37316478393</v>
      </c>
      <c r="CC47" s="627">
        <v>3937.9001757329943</v>
      </c>
      <c r="CD47" s="627">
        <v>3878.4306242567982</v>
      </c>
      <c r="CE47" s="627">
        <v>3977.0592322756002</v>
      </c>
      <c r="CF47" s="627">
        <v>3977.6923143762651</v>
      </c>
      <c r="CG47" s="627">
        <v>3978.3049744780105</v>
      </c>
      <c r="CH47" s="627">
        <v>4091.5779306704781</v>
      </c>
      <c r="CI47" s="627">
        <v>3914.7414449115086</v>
      </c>
      <c r="CJ47" s="627">
        <v>4110.653918095888</v>
      </c>
      <c r="CK47" s="627">
        <v>4220.9722888364267</v>
      </c>
      <c r="CL47" s="627">
        <v>4175.4147896630084</v>
      </c>
      <c r="CM47" s="627">
        <v>4084.4765281324408</v>
      </c>
    </row>
    <row r="48" spans="1:91" ht="16.5" customHeight="1" x14ac:dyDescent="0.3">
      <c r="A48" s="628"/>
      <c r="B48" s="628"/>
      <c r="C48" s="629"/>
      <c r="D48" s="629"/>
      <c r="E48" s="629"/>
      <c r="F48" s="629"/>
      <c r="G48" s="629"/>
      <c r="H48" s="629"/>
      <c r="I48" s="629"/>
      <c r="J48" s="629"/>
      <c r="K48" s="629"/>
      <c r="L48" s="629"/>
      <c r="M48" s="629"/>
      <c r="N48" s="629"/>
      <c r="O48" s="629"/>
      <c r="P48" s="629"/>
      <c r="Q48" s="629"/>
      <c r="R48" s="629"/>
      <c r="S48" s="629"/>
      <c r="T48" s="629"/>
      <c r="U48" s="629"/>
      <c r="V48" s="629"/>
      <c r="W48" s="629"/>
      <c r="X48" s="629"/>
      <c r="Y48" s="629"/>
      <c r="Z48" s="629"/>
      <c r="AA48" s="629"/>
      <c r="AB48" s="629"/>
      <c r="AC48" s="629"/>
      <c r="AD48" s="629"/>
      <c r="AE48" s="629"/>
      <c r="AF48" s="629"/>
      <c r="AG48" s="629"/>
      <c r="AH48" s="629"/>
      <c r="AI48" s="629"/>
      <c r="AJ48" s="629"/>
      <c r="AK48" s="629"/>
      <c r="AL48" s="629"/>
      <c r="AM48" s="629"/>
      <c r="AN48" s="629"/>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30"/>
      <c r="BV48" s="630"/>
      <c r="BW48" s="630"/>
      <c r="BX48" s="630"/>
      <c r="BY48" s="630"/>
      <c r="BZ48" s="630"/>
      <c r="CA48" s="630"/>
      <c r="CB48" s="630"/>
      <c r="CC48" s="630"/>
      <c r="CD48" s="630"/>
      <c r="CE48" s="630"/>
      <c r="CF48" s="630"/>
      <c r="CG48" s="630"/>
      <c r="CH48" s="630"/>
      <c r="CI48" s="630"/>
      <c r="CJ48" s="630"/>
      <c r="CK48" s="630"/>
      <c r="CL48" s="630"/>
      <c r="CM48" s="630"/>
    </row>
    <row r="49" spans="1:91" ht="16.5" customHeight="1" x14ac:dyDescent="0.3">
      <c r="A49" s="625" t="s">
        <v>495</v>
      </c>
      <c r="B49" s="625" t="s">
        <v>496</v>
      </c>
      <c r="C49" s="626">
        <v>0.97697899999999993</v>
      </c>
      <c r="D49" s="626">
        <v>0.97697899999999993</v>
      </c>
      <c r="E49" s="626">
        <v>0.97697899999999993</v>
      </c>
      <c r="F49" s="626">
        <v>0.97697899999999993</v>
      </c>
      <c r="G49" s="626">
        <v>700.304979</v>
      </c>
      <c r="H49" s="626">
        <v>0.97697899999999993</v>
      </c>
      <c r="I49" s="626">
        <v>0.97697899999999993</v>
      </c>
      <c r="J49" s="626">
        <v>1949.5115290000001</v>
      </c>
      <c r="K49" s="626">
        <v>6727.3778899999998</v>
      </c>
      <c r="L49" s="626">
        <v>6727.3778899999998</v>
      </c>
      <c r="M49" s="626">
        <v>6727.3778899999998</v>
      </c>
      <c r="N49" s="626">
        <v>5101.1285029999999</v>
      </c>
      <c r="O49" s="626">
        <v>5899.3738249999997</v>
      </c>
      <c r="P49" s="626">
        <v>7178.258124</v>
      </c>
      <c r="Q49" s="626">
        <v>6962.9102419999999</v>
      </c>
      <c r="R49" s="626">
        <v>7176.5287470000003</v>
      </c>
      <c r="S49" s="626">
        <v>8050.2318850000011</v>
      </c>
      <c r="T49" s="626">
        <v>9350.0623379999997</v>
      </c>
      <c r="U49" s="626">
        <v>10061.164205000001</v>
      </c>
      <c r="V49" s="626">
        <v>9783.8574340000014</v>
      </c>
      <c r="W49" s="626">
        <v>8884.4224610000001</v>
      </c>
      <c r="X49" s="626">
        <v>8906.7630180000015</v>
      </c>
      <c r="Y49" s="626">
        <v>8989.1163437203486</v>
      </c>
      <c r="Z49" s="626">
        <v>7621.8026020000007</v>
      </c>
      <c r="AA49" s="626">
        <v>8098.1933754899992</v>
      </c>
      <c r="AB49" s="626">
        <v>8103.3600904899986</v>
      </c>
      <c r="AC49" s="626">
        <v>7987.70630239</v>
      </c>
      <c r="AD49" s="626">
        <v>7666.8660758100004</v>
      </c>
      <c r="AE49" s="626">
        <v>7059.1474340511413</v>
      </c>
      <c r="AF49" s="626">
        <v>6924.8333079799986</v>
      </c>
      <c r="AG49" s="626">
        <v>6810.575498449999</v>
      </c>
      <c r="AH49" s="626">
        <v>5899.4714549999999</v>
      </c>
      <c r="AI49" s="626">
        <v>5548.3711433400003</v>
      </c>
      <c r="AJ49" s="626">
        <v>5151.53506191</v>
      </c>
      <c r="AK49" s="626">
        <v>5432.9948068099993</v>
      </c>
      <c r="AL49" s="626">
        <v>5650.9292838000001</v>
      </c>
      <c r="AM49" s="626">
        <v>8292.3251740800006</v>
      </c>
      <c r="AN49" s="626">
        <v>8229.7347259200014</v>
      </c>
      <c r="AO49" s="626">
        <v>10911.038199100001</v>
      </c>
      <c r="AP49" s="626">
        <v>12400.236332000002</v>
      </c>
      <c r="AQ49" s="626">
        <v>14397.987373506336</v>
      </c>
      <c r="AR49" s="626">
        <v>15073.430049965815</v>
      </c>
      <c r="AS49" s="626">
        <v>14639.647727208319</v>
      </c>
      <c r="AT49" s="626">
        <v>16841.729297471069</v>
      </c>
      <c r="AU49" s="626">
        <v>16527.854840426491</v>
      </c>
      <c r="AV49" s="626">
        <v>16256.050535835768</v>
      </c>
      <c r="AW49" s="626">
        <v>16006.596918962901</v>
      </c>
      <c r="AX49" s="626">
        <v>14816.341808295803</v>
      </c>
      <c r="AY49" s="626">
        <v>15805.867442425804</v>
      </c>
      <c r="AZ49" s="626">
        <v>16853.601829623516</v>
      </c>
      <c r="BA49" s="626">
        <v>19037.1664735501</v>
      </c>
      <c r="BB49" s="626">
        <v>19558.669342488218</v>
      </c>
      <c r="BC49" s="626">
        <v>21690.958455277567</v>
      </c>
      <c r="BD49" s="626">
        <v>21769.819955249801</v>
      </c>
      <c r="BE49" s="626">
        <v>20515.969835745153</v>
      </c>
      <c r="BF49" s="626">
        <v>18707.384725992579</v>
      </c>
      <c r="BG49" s="626">
        <v>17194.662906816404</v>
      </c>
      <c r="BH49" s="626">
        <v>17534.395552451446</v>
      </c>
      <c r="BI49" s="626">
        <v>21430.804232799339</v>
      </c>
      <c r="BJ49" s="626">
        <v>21819.989235755154</v>
      </c>
      <c r="BK49" s="626">
        <v>18820.833436914523</v>
      </c>
      <c r="BL49" s="626">
        <v>17561.064038939247</v>
      </c>
      <c r="BM49" s="626">
        <v>16093.248044462756</v>
      </c>
      <c r="BN49" s="626">
        <v>16303.566108505043</v>
      </c>
      <c r="BO49" s="626">
        <v>20072.59277831886</v>
      </c>
      <c r="BP49" s="626">
        <v>24761.408888216043</v>
      </c>
      <c r="BQ49" s="626">
        <v>26468.822463576485</v>
      </c>
      <c r="BR49" s="626">
        <v>29083.29511164478</v>
      </c>
      <c r="BS49" s="626">
        <v>28252.173220278808</v>
      </c>
      <c r="BT49" s="626">
        <v>27482.686239086255</v>
      </c>
      <c r="BU49" s="627">
        <v>26705.459534849728</v>
      </c>
      <c r="BV49" s="627">
        <v>26211.022620811455</v>
      </c>
      <c r="BW49" s="627">
        <v>27696.718761614735</v>
      </c>
      <c r="BX49" s="627">
        <v>28651.598215942391</v>
      </c>
      <c r="BY49" s="627">
        <v>30398.692709023828</v>
      </c>
      <c r="BZ49" s="627">
        <v>30329.007969927352</v>
      </c>
      <c r="CA49" s="627">
        <v>29634.729211632854</v>
      </c>
      <c r="CB49" s="627">
        <v>31971.949978656074</v>
      </c>
      <c r="CC49" s="627">
        <v>31905.269878307008</v>
      </c>
      <c r="CD49" s="627">
        <v>30472.831746993201</v>
      </c>
      <c r="CE49" s="627">
        <v>30379.934940104398</v>
      </c>
      <c r="CF49" s="627">
        <v>30385.224719153735</v>
      </c>
      <c r="CG49" s="627">
        <v>30390.343860181991</v>
      </c>
      <c r="CH49" s="627">
        <v>30282.993765139523</v>
      </c>
      <c r="CI49" s="627">
        <v>31546.103834498485</v>
      </c>
      <c r="CJ49" s="627">
        <v>32860.470528294114</v>
      </c>
      <c r="CK49" s="627">
        <v>32756.792770723569</v>
      </c>
      <c r="CL49" s="627">
        <v>30508.750524446983</v>
      </c>
      <c r="CM49" s="627">
        <v>32368.961424007564</v>
      </c>
    </row>
    <row r="50" spans="1:91" ht="16.5" customHeight="1" x14ac:dyDescent="0.3">
      <c r="A50" s="628"/>
      <c r="B50" s="628"/>
      <c r="C50" s="629"/>
      <c r="D50" s="629"/>
      <c r="E50" s="629"/>
      <c r="F50" s="629"/>
      <c r="G50" s="629"/>
      <c r="H50" s="629"/>
      <c r="I50" s="629"/>
      <c r="J50" s="629"/>
      <c r="K50" s="629"/>
      <c r="L50" s="629"/>
      <c r="M50" s="629"/>
      <c r="N50" s="629"/>
      <c r="O50" s="629"/>
      <c r="P50" s="629"/>
      <c r="Q50" s="629"/>
      <c r="R50" s="629"/>
      <c r="S50" s="629"/>
      <c r="T50" s="629"/>
      <c r="U50" s="629"/>
      <c r="V50" s="629"/>
      <c r="W50" s="629"/>
      <c r="X50" s="629"/>
      <c r="Y50" s="629"/>
      <c r="Z50" s="629"/>
      <c r="AA50" s="629"/>
      <c r="AB50" s="629"/>
      <c r="AC50" s="629"/>
      <c r="AD50" s="629"/>
      <c r="AE50" s="629"/>
      <c r="AF50" s="629"/>
      <c r="AG50" s="629"/>
      <c r="AH50" s="629"/>
      <c r="AI50" s="629"/>
      <c r="AJ50" s="629"/>
      <c r="AK50" s="629"/>
      <c r="AL50" s="629"/>
      <c r="AM50" s="629"/>
      <c r="AN50" s="629"/>
      <c r="AO50" s="624"/>
      <c r="AP50" s="624"/>
      <c r="AQ50" s="624"/>
      <c r="AR50" s="624"/>
      <c r="AS50" s="624"/>
      <c r="AT50" s="624"/>
      <c r="AU50" s="624"/>
      <c r="AV50" s="624"/>
      <c r="AW50" s="624"/>
      <c r="AX50" s="624"/>
      <c r="AY50" s="624"/>
      <c r="AZ50" s="624"/>
      <c r="BA50" s="624"/>
      <c r="BB50" s="624"/>
      <c r="BC50" s="624"/>
      <c r="BD50" s="624"/>
      <c r="BE50" s="624"/>
      <c r="BF50" s="624"/>
      <c r="BG50" s="624"/>
      <c r="BH50" s="624"/>
      <c r="BI50" s="624"/>
      <c r="BJ50" s="624"/>
      <c r="BK50" s="624"/>
      <c r="BL50" s="624"/>
      <c r="BM50" s="624"/>
      <c r="BN50" s="624"/>
      <c r="BO50" s="624"/>
      <c r="BP50" s="624"/>
      <c r="BQ50" s="624"/>
      <c r="BR50" s="624"/>
      <c r="BS50" s="624"/>
      <c r="BT50" s="624"/>
      <c r="BU50" s="630"/>
      <c r="BV50" s="630"/>
      <c r="BW50" s="630"/>
      <c r="BX50" s="630"/>
      <c r="BY50" s="630"/>
      <c r="BZ50" s="630"/>
      <c r="CA50" s="630"/>
      <c r="CB50" s="630"/>
      <c r="CC50" s="630"/>
      <c r="CD50" s="630"/>
      <c r="CE50" s="630"/>
      <c r="CF50" s="630"/>
      <c r="CG50" s="630"/>
      <c r="CH50" s="630"/>
      <c r="CI50" s="630"/>
      <c r="CJ50" s="630"/>
      <c r="CK50" s="630"/>
      <c r="CL50" s="630"/>
      <c r="CM50" s="630"/>
    </row>
    <row r="51" spans="1:91" ht="16.5" customHeight="1" x14ac:dyDescent="0.3">
      <c r="A51" s="625" t="s">
        <v>497</v>
      </c>
      <c r="B51" s="625" t="s">
        <v>467</v>
      </c>
      <c r="C51" s="626">
        <v>0</v>
      </c>
      <c r="D51" s="626">
        <v>0</v>
      </c>
      <c r="E51" s="626">
        <v>0</v>
      </c>
      <c r="F51" s="626">
        <v>0</v>
      </c>
      <c r="G51" s="626">
        <v>0</v>
      </c>
      <c r="H51" s="626">
        <v>0</v>
      </c>
      <c r="I51" s="626">
        <v>0</v>
      </c>
      <c r="J51" s="626">
        <v>0</v>
      </c>
      <c r="K51" s="626">
        <v>0</v>
      </c>
      <c r="L51" s="626">
        <v>0</v>
      </c>
      <c r="M51" s="626">
        <v>0</v>
      </c>
      <c r="N51" s="626">
        <v>0</v>
      </c>
      <c r="O51" s="626">
        <v>0</v>
      </c>
      <c r="P51" s="626">
        <v>0</v>
      </c>
      <c r="Q51" s="626">
        <v>0</v>
      </c>
      <c r="R51" s="626">
        <v>0</v>
      </c>
      <c r="S51" s="626">
        <v>0</v>
      </c>
      <c r="T51" s="626">
        <v>0</v>
      </c>
      <c r="U51" s="626">
        <v>0</v>
      </c>
      <c r="V51" s="626">
        <v>0</v>
      </c>
      <c r="W51" s="626">
        <v>0</v>
      </c>
      <c r="X51" s="626">
        <v>0</v>
      </c>
      <c r="Y51" s="626">
        <v>0</v>
      </c>
      <c r="Z51" s="626">
        <v>0</v>
      </c>
      <c r="AA51" s="626">
        <v>0</v>
      </c>
      <c r="AB51" s="626">
        <v>0</v>
      </c>
      <c r="AC51" s="626">
        <v>0</v>
      </c>
      <c r="AD51" s="626">
        <v>0</v>
      </c>
      <c r="AE51" s="626">
        <v>0</v>
      </c>
      <c r="AF51" s="626">
        <v>0</v>
      </c>
      <c r="AG51" s="626">
        <v>0</v>
      </c>
      <c r="AH51" s="626">
        <v>0</v>
      </c>
      <c r="AI51" s="626">
        <v>0</v>
      </c>
      <c r="AJ51" s="626">
        <v>0</v>
      </c>
      <c r="AK51" s="626">
        <v>0</v>
      </c>
      <c r="AL51" s="626">
        <v>0</v>
      </c>
      <c r="AM51" s="626">
        <v>0</v>
      </c>
      <c r="AN51" s="626">
        <v>0</v>
      </c>
      <c r="AO51" s="626">
        <v>0</v>
      </c>
      <c r="AP51" s="626">
        <v>0</v>
      </c>
      <c r="AQ51" s="626">
        <v>0</v>
      </c>
      <c r="AR51" s="626">
        <v>0</v>
      </c>
      <c r="AS51" s="626">
        <v>0</v>
      </c>
      <c r="AT51" s="626">
        <v>0</v>
      </c>
      <c r="AU51" s="626">
        <v>0</v>
      </c>
      <c r="AV51" s="626">
        <v>0</v>
      </c>
      <c r="AW51" s="626">
        <v>0</v>
      </c>
      <c r="AX51" s="626">
        <v>0</v>
      </c>
      <c r="AY51" s="626">
        <v>900</v>
      </c>
      <c r="AZ51" s="626">
        <v>0</v>
      </c>
      <c r="BA51" s="626">
        <v>0</v>
      </c>
      <c r="BB51" s="626">
        <v>0</v>
      </c>
      <c r="BC51" s="626">
        <v>0</v>
      </c>
      <c r="BD51" s="626">
        <v>0</v>
      </c>
      <c r="BE51" s="626">
        <v>0</v>
      </c>
      <c r="BF51" s="626">
        <v>0</v>
      </c>
      <c r="BG51" s="626">
        <v>0</v>
      </c>
      <c r="BH51" s="626">
        <v>0</v>
      </c>
      <c r="BI51" s="626">
        <v>0</v>
      </c>
      <c r="BJ51" s="626">
        <v>0</v>
      </c>
      <c r="BK51" s="626">
        <v>0</v>
      </c>
      <c r="BL51" s="626">
        <v>0</v>
      </c>
      <c r="BM51" s="626">
        <v>0</v>
      </c>
      <c r="BN51" s="626">
        <v>0</v>
      </c>
      <c r="BO51" s="626">
        <v>0</v>
      </c>
      <c r="BP51" s="626">
        <v>0</v>
      </c>
      <c r="BQ51" s="626">
        <v>0</v>
      </c>
      <c r="BR51" s="626">
        <v>0</v>
      </c>
      <c r="BS51" s="626">
        <v>0</v>
      </c>
      <c r="BT51" s="626">
        <v>0</v>
      </c>
      <c r="BU51" s="627">
        <v>0</v>
      </c>
      <c r="BV51" s="627">
        <v>0</v>
      </c>
      <c r="BW51" s="627">
        <v>0</v>
      </c>
      <c r="BX51" s="627">
        <v>0</v>
      </c>
      <c r="BY51" s="627">
        <v>0</v>
      </c>
      <c r="BZ51" s="627">
        <v>0</v>
      </c>
      <c r="CA51" s="627">
        <v>0</v>
      </c>
      <c r="CB51" s="627">
        <v>0</v>
      </c>
      <c r="CC51" s="627">
        <v>0</v>
      </c>
      <c r="CD51" s="627">
        <v>0</v>
      </c>
      <c r="CE51" s="627">
        <v>0</v>
      </c>
      <c r="CF51" s="627">
        <v>0</v>
      </c>
      <c r="CG51" s="627">
        <v>0</v>
      </c>
      <c r="CH51" s="627">
        <v>0</v>
      </c>
      <c r="CI51" s="627">
        <v>0</v>
      </c>
      <c r="CJ51" s="627">
        <v>0</v>
      </c>
      <c r="CK51" s="627">
        <v>0</v>
      </c>
      <c r="CL51" s="627">
        <v>0</v>
      </c>
      <c r="CM51" s="627">
        <v>0</v>
      </c>
    </row>
    <row r="52" spans="1:91" ht="16.5" customHeight="1" x14ac:dyDescent="0.3">
      <c r="A52" s="628"/>
      <c r="B52" s="638"/>
      <c r="C52" s="629"/>
      <c r="D52" s="629"/>
      <c r="E52" s="629"/>
      <c r="F52" s="629"/>
      <c r="G52" s="629"/>
      <c r="H52" s="629"/>
      <c r="I52" s="629"/>
      <c r="J52" s="629"/>
      <c r="K52" s="629"/>
      <c r="L52" s="629"/>
      <c r="M52" s="629"/>
      <c r="N52" s="629"/>
      <c r="O52" s="629"/>
      <c r="P52" s="629"/>
      <c r="Q52" s="629"/>
      <c r="R52" s="629"/>
      <c r="S52" s="629"/>
      <c r="T52" s="629"/>
      <c r="U52" s="629"/>
      <c r="V52" s="629"/>
      <c r="W52" s="629"/>
      <c r="X52" s="629"/>
      <c r="Y52" s="629"/>
      <c r="Z52" s="629"/>
      <c r="AA52" s="629"/>
      <c r="AB52" s="629"/>
      <c r="AC52" s="629"/>
      <c r="AD52" s="629"/>
      <c r="AE52" s="629"/>
      <c r="AF52" s="629"/>
      <c r="AG52" s="629"/>
      <c r="AH52" s="629"/>
      <c r="AI52" s="629"/>
      <c r="AJ52" s="629"/>
      <c r="AK52" s="629"/>
      <c r="AL52" s="629"/>
      <c r="AM52" s="629"/>
      <c r="AN52" s="629"/>
      <c r="AO52" s="624"/>
      <c r="AP52" s="624"/>
      <c r="AQ52" s="624"/>
      <c r="AR52" s="624"/>
      <c r="AS52" s="624"/>
      <c r="AT52" s="624"/>
      <c r="AU52" s="624"/>
      <c r="AV52" s="624"/>
      <c r="AW52" s="624"/>
      <c r="AX52" s="624"/>
      <c r="AY52" s="624"/>
      <c r="AZ52" s="624"/>
      <c r="BA52" s="624"/>
      <c r="BB52" s="624"/>
      <c r="BC52" s="624"/>
      <c r="BD52" s="624"/>
      <c r="BE52" s="624"/>
      <c r="BF52" s="624"/>
      <c r="BG52" s="624"/>
      <c r="BH52" s="624"/>
      <c r="BI52" s="624"/>
      <c r="BJ52" s="624"/>
      <c r="BK52" s="624"/>
      <c r="BL52" s="624"/>
      <c r="BM52" s="624"/>
      <c r="BN52" s="624"/>
      <c r="BO52" s="624"/>
      <c r="BP52" s="624"/>
      <c r="BQ52" s="624"/>
      <c r="BR52" s="624"/>
      <c r="BS52" s="624"/>
      <c r="BT52" s="624"/>
      <c r="BU52" s="630"/>
      <c r="BV52" s="630"/>
      <c r="BW52" s="630"/>
      <c r="BX52" s="630"/>
      <c r="BY52" s="630"/>
      <c r="BZ52" s="630"/>
      <c r="CA52" s="630"/>
      <c r="CB52" s="630"/>
      <c r="CC52" s="630"/>
      <c r="CD52" s="630"/>
      <c r="CE52" s="630"/>
      <c r="CF52" s="630"/>
      <c r="CG52" s="630"/>
      <c r="CH52" s="630"/>
      <c r="CI52" s="630"/>
      <c r="CJ52" s="630"/>
      <c r="CK52" s="630"/>
      <c r="CL52" s="630"/>
      <c r="CM52" s="630"/>
    </row>
    <row r="53" spans="1:91" ht="16.5" customHeight="1" x14ac:dyDescent="0.3">
      <c r="A53" s="625" t="s">
        <v>498</v>
      </c>
      <c r="B53" s="625" t="s">
        <v>471</v>
      </c>
      <c r="C53" s="626">
        <v>0</v>
      </c>
      <c r="D53" s="626">
        <v>0</v>
      </c>
      <c r="E53" s="626">
        <v>0</v>
      </c>
      <c r="F53" s="626">
        <v>0</v>
      </c>
      <c r="G53" s="626">
        <v>0</v>
      </c>
      <c r="H53" s="626">
        <v>0</v>
      </c>
      <c r="I53" s="626">
        <v>0</v>
      </c>
      <c r="J53" s="626">
        <v>0</v>
      </c>
      <c r="K53" s="626">
        <v>0</v>
      </c>
      <c r="L53" s="626">
        <v>0</v>
      </c>
      <c r="M53" s="626">
        <v>0</v>
      </c>
      <c r="N53" s="626">
        <v>0</v>
      </c>
      <c r="O53" s="626">
        <v>0</v>
      </c>
      <c r="P53" s="626">
        <v>0</v>
      </c>
      <c r="Q53" s="626">
        <v>0</v>
      </c>
      <c r="R53" s="626">
        <v>0</v>
      </c>
      <c r="S53" s="626">
        <v>0</v>
      </c>
      <c r="T53" s="626">
        <v>0</v>
      </c>
      <c r="U53" s="626">
        <v>0</v>
      </c>
      <c r="V53" s="626">
        <v>0</v>
      </c>
      <c r="W53" s="626">
        <v>0</v>
      </c>
      <c r="X53" s="626">
        <v>0</v>
      </c>
      <c r="Y53" s="626">
        <v>0</v>
      </c>
      <c r="Z53" s="626">
        <v>0</v>
      </c>
      <c r="AA53" s="626">
        <v>0</v>
      </c>
      <c r="AB53" s="626">
        <v>0</v>
      </c>
      <c r="AC53" s="626">
        <v>0</v>
      </c>
      <c r="AD53" s="626">
        <v>0</v>
      </c>
      <c r="AE53" s="626">
        <v>0</v>
      </c>
      <c r="AF53" s="626">
        <v>0</v>
      </c>
      <c r="AG53" s="626">
        <v>0</v>
      </c>
      <c r="AH53" s="626">
        <v>0</v>
      </c>
      <c r="AI53" s="626">
        <v>0</v>
      </c>
      <c r="AJ53" s="626">
        <v>0</v>
      </c>
      <c r="AK53" s="626">
        <v>0</v>
      </c>
      <c r="AL53" s="626">
        <v>0</v>
      </c>
      <c r="AM53" s="626">
        <v>0</v>
      </c>
      <c r="AN53" s="626">
        <v>0</v>
      </c>
      <c r="AO53" s="626">
        <v>0</v>
      </c>
      <c r="AP53" s="626">
        <v>0</v>
      </c>
      <c r="AQ53" s="626">
        <v>0</v>
      </c>
      <c r="AR53" s="626">
        <v>0</v>
      </c>
      <c r="AS53" s="626">
        <v>0</v>
      </c>
      <c r="AT53" s="626">
        <v>0</v>
      </c>
      <c r="AU53" s="626">
        <v>0</v>
      </c>
      <c r="AV53" s="626">
        <v>0</v>
      </c>
      <c r="AW53" s="626">
        <v>0</v>
      </c>
      <c r="AX53" s="626">
        <v>0</v>
      </c>
      <c r="AY53" s="626">
        <v>0</v>
      </c>
      <c r="AZ53" s="626">
        <v>0</v>
      </c>
      <c r="BA53" s="626">
        <v>0</v>
      </c>
      <c r="BB53" s="626">
        <v>0</v>
      </c>
      <c r="BC53" s="626">
        <v>0</v>
      </c>
      <c r="BD53" s="626">
        <v>0</v>
      </c>
      <c r="BE53" s="626">
        <v>0</v>
      </c>
      <c r="BF53" s="626">
        <v>0</v>
      </c>
      <c r="BG53" s="626">
        <v>0</v>
      </c>
      <c r="BH53" s="626">
        <v>0</v>
      </c>
      <c r="BI53" s="626">
        <v>0</v>
      </c>
      <c r="BJ53" s="626">
        <v>0</v>
      </c>
      <c r="BK53" s="626">
        <v>0</v>
      </c>
      <c r="BL53" s="626">
        <v>0</v>
      </c>
      <c r="BM53" s="626">
        <v>0</v>
      </c>
      <c r="BN53" s="626">
        <v>0</v>
      </c>
      <c r="BO53" s="626">
        <v>0</v>
      </c>
      <c r="BP53" s="626">
        <v>0</v>
      </c>
      <c r="BQ53" s="626">
        <v>0</v>
      </c>
      <c r="BR53" s="626">
        <v>0</v>
      </c>
      <c r="BS53" s="626">
        <v>0</v>
      </c>
      <c r="BT53" s="626">
        <v>0</v>
      </c>
      <c r="BU53" s="627">
        <v>0</v>
      </c>
      <c r="BV53" s="627">
        <v>0</v>
      </c>
      <c r="BW53" s="627">
        <v>0</v>
      </c>
      <c r="BX53" s="627">
        <v>0</v>
      </c>
      <c r="BY53" s="627">
        <v>0</v>
      </c>
      <c r="BZ53" s="627">
        <v>0</v>
      </c>
      <c r="CA53" s="627">
        <v>0</v>
      </c>
      <c r="CB53" s="627">
        <v>0</v>
      </c>
      <c r="CC53" s="627">
        <v>0</v>
      </c>
      <c r="CD53" s="627">
        <v>0</v>
      </c>
      <c r="CE53" s="627">
        <v>0</v>
      </c>
      <c r="CF53" s="627">
        <v>0</v>
      </c>
      <c r="CG53" s="627">
        <v>0</v>
      </c>
      <c r="CH53" s="627">
        <v>0</v>
      </c>
      <c r="CI53" s="627">
        <v>0</v>
      </c>
      <c r="CJ53" s="627">
        <v>0</v>
      </c>
      <c r="CK53" s="627">
        <v>0</v>
      </c>
      <c r="CL53" s="627">
        <v>0</v>
      </c>
      <c r="CM53" s="627">
        <v>0</v>
      </c>
    </row>
    <row r="54" spans="1:91" ht="16.5" customHeight="1" x14ac:dyDescent="0.3">
      <c r="A54" s="628"/>
      <c r="B54" s="628"/>
      <c r="C54" s="629"/>
      <c r="D54" s="629"/>
      <c r="E54" s="629"/>
      <c r="F54" s="629"/>
      <c r="G54" s="629"/>
      <c r="H54" s="629"/>
      <c r="I54" s="629"/>
      <c r="J54" s="629"/>
      <c r="K54" s="629"/>
      <c r="L54" s="629"/>
      <c r="M54" s="629"/>
      <c r="N54" s="629"/>
      <c r="O54" s="629"/>
      <c r="P54" s="629"/>
      <c r="Q54" s="629"/>
      <c r="R54" s="629"/>
      <c r="S54" s="629"/>
      <c r="T54" s="629"/>
      <c r="U54" s="629"/>
      <c r="V54" s="629"/>
      <c r="W54" s="629"/>
      <c r="X54" s="629"/>
      <c r="Y54" s="629"/>
      <c r="Z54" s="629"/>
      <c r="AA54" s="629"/>
      <c r="AB54" s="629"/>
      <c r="AC54" s="629"/>
      <c r="AD54" s="629"/>
      <c r="AE54" s="629"/>
      <c r="AF54" s="629"/>
      <c r="AG54" s="629"/>
      <c r="AH54" s="629"/>
      <c r="AI54" s="629"/>
      <c r="AJ54" s="629"/>
      <c r="AK54" s="629"/>
      <c r="AL54" s="629"/>
      <c r="AM54" s="629"/>
      <c r="AN54" s="629"/>
      <c r="AO54" s="624"/>
      <c r="AP54" s="624"/>
      <c r="AQ54" s="624"/>
      <c r="AR54" s="624"/>
      <c r="AS54" s="624"/>
      <c r="AT54" s="624"/>
      <c r="AU54" s="624"/>
      <c r="AV54" s="624"/>
      <c r="AW54" s="624"/>
      <c r="AX54" s="624"/>
      <c r="AY54" s="624"/>
      <c r="AZ54" s="624"/>
      <c r="BA54" s="624"/>
      <c r="BB54" s="624"/>
      <c r="BC54" s="624"/>
      <c r="BD54" s="624"/>
      <c r="BE54" s="624"/>
      <c r="BF54" s="624"/>
      <c r="BG54" s="624"/>
      <c r="BH54" s="624"/>
      <c r="BI54" s="624"/>
      <c r="BJ54" s="624"/>
      <c r="BK54" s="624"/>
      <c r="BL54" s="624"/>
      <c r="BM54" s="624"/>
      <c r="BN54" s="624"/>
      <c r="BO54" s="624"/>
      <c r="BP54" s="624"/>
      <c r="BQ54" s="624"/>
      <c r="BR54" s="624"/>
      <c r="BS54" s="624"/>
      <c r="BT54" s="624"/>
      <c r="BU54" s="630"/>
      <c r="BV54" s="630"/>
      <c r="BW54" s="630"/>
      <c r="BX54" s="630"/>
      <c r="BY54" s="630"/>
      <c r="BZ54" s="630"/>
      <c r="CA54" s="630"/>
      <c r="CB54" s="630"/>
      <c r="CC54" s="630"/>
      <c r="CD54" s="630"/>
      <c r="CE54" s="630"/>
      <c r="CF54" s="630"/>
      <c r="CG54" s="630"/>
      <c r="CH54" s="630"/>
      <c r="CI54" s="630"/>
      <c r="CJ54" s="630"/>
      <c r="CK54" s="630"/>
      <c r="CL54" s="630"/>
      <c r="CM54" s="630"/>
    </row>
    <row r="55" spans="1:91" ht="16.5" customHeight="1" x14ac:dyDescent="0.3">
      <c r="A55" s="625" t="s">
        <v>499</v>
      </c>
      <c r="B55" s="625" t="s">
        <v>473</v>
      </c>
      <c r="C55" s="626">
        <v>0</v>
      </c>
      <c r="D55" s="626">
        <v>0</v>
      </c>
      <c r="E55" s="626">
        <v>0</v>
      </c>
      <c r="F55" s="626">
        <v>0</v>
      </c>
      <c r="G55" s="626">
        <v>0</v>
      </c>
      <c r="H55" s="626">
        <v>0</v>
      </c>
      <c r="I55" s="626">
        <v>0</v>
      </c>
      <c r="J55" s="626">
        <v>0</v>
      </c>
      <c r="K55" s="626">
        <v>0</v>
      </c>
      <c r="L55" s="626">
        <v>0</v>
      </c>
      <c r="M55" s="626">
        <v>0</v>
      </c>
      <c r="N55" s="626">
        <v>0</v>
      </c>
      <c r="O55" s="626">
        <v>0</v>
      </c>
      <c r="P55" s="626">
        <v>0</v>
      </c>
      <c r="Q55" s="626">
        <v>0</v>
      </c>
      <c r="R55" s="626">
        <v>0</v>
      </c>
      <c r="S55" s="626">
        <v>0</v>
      </c>
      <c r="T55" s="626">
        <v>0</v>
      </c>
      <c r="U55" s="626">
        <v>0</v>
      </c>
      <c r="V55" s="626">
        <v>0</v>
      </c>
      <c r="W55" s="626">
        <v>0</v>
      </c>
      <c r="X55" s="626">
        <v>0</v>
      </c>
      <c r="Y55" s="626">
        <v>0</v>
      </c>
      <c r="Z55" s="626">
        <v>0</v>
      </c>
      <c r="AA55" s="626">
        <v>0</v>
      </c>
      <c r="AB55" s="626">
        <v>0</v>
      </c>
      <c r="AC55" s="626">
        <v>0</v>
      </c>
      <c r="AD55" s="626">
        <v>0</v>
      </c>
      <c r="AE55" s="626">
        <v>0</v>
      </c>
      <c r="AF55" s="626">
        <v>0</v>
      </c>
      <c r="AG55" s="626">
        <v>0</v>
      </c>
      <c r="AH55" s="626">
        <v>0</v>
      </c>
      <c r="AI55" s="626">
        <v>0</v>
      </c>
      <c r="AJ55" s="626">
        <v>0</v>
      </c>
      <c r="AK55" s="626">
        <v>0</v>
      </c>
      <c r="AL55" s="626">
        <v>0</v>
      </c>
      <c r="AM55" s="626">
        <v>0</v>
      </c>
      <c r="AN55" s="626">
        <v>0</v>
      </c>
      <c r="AO55" s="626">
        <v>0</v>
      </c>
      <c r="AP55" s="626">
        <v>0</v>
      </c>
      <c r="AQ55" s="626">
        <v>0</v>
      </c>
      <c r="AR55" s="626">
        <v>0</v>
      </c>
      <c r="AS55" s="626">
        <v>0</v>
      </c>
      <c r="AT55" s="626">
        <v>0</v>
      </c>
      <c r="AU55" s="626">
        <v>0</v>
      </c>
      <c r="AV55" s="626">
        <v>0</v>
      </c>
      <c r="AW55" s="626">
        <v>0</v>
      </c>
      <c r="AX55" s="626">
        <v>0</v>
      </c>
      <c r="AY55" s="626">
        <v>0</v>
      </c>
      <c r="AZ55" s="626">
        <v>0</v>
      </c>
      <c r="BA55" s="626">
        <v>0</v>
      </c>
      <c r="BB55" s="626">
        <v>0</v>
      </c>
      <c r="BC55" s="626">
        <v>0</v>
      </c>
      <c r="BD55" s="626">
        <v>0</v>
      </c>
      <c r="BE55" s="626">
        <v>0</v>
      </c>
      <c r="BF55" s="626">
        <v>0</v>
      </c>
      <c r="BG55" s="626">
        <v>0</v>
      </c>
      <c r="BH55" s="626">
        <v>0</v>
      </c>
      <c r="BI55" s="626">
        <v>0</v>
      </c>
      <c r="BJ55" s="626">
        <v>0</v>
      </c>
      <c r="BK55" s="626">
        <v>0</v>
      </c>
      <c r="BL55" s="626">
        <v>0</v>
      </c>
      <c r="BM55" s="626">
        <v>0</v>
      </c>
      <c r="BN55" s="626">
        <v>0</v>
      </c>
      <c r="BO55" s="626">
        <v>0</v>
      </c>
      <c r="BP55" s="626">
        <v>0</v>
      </c>
      <c r="BQ55" s="626">
        <v>0</v>
      </c>
      <c r="BR55" s="626">
        <v>0</v>
      </c>
      <c r="BS55" s="626">
        <v>0</v>
      </c>
      <c r="BT55" s="626">
        <v>0</v>
      </c>
      <c r="BU55" s="627">
        <v>0</v>
      </c>
      <c r="BV55" s="627">
        <v>0</v>
      </c>
      <c r="BW55" s="627">
        <v>0</v>
      </c>
      <c r="BX55" s="627">
        <v>0</v>
      </c>
      <c r="BY55" s="627">
        <v>0</v>
      </c>
      <c r="BZ55" s="627">
        <v>0</v>
      </c>
      <c r="CA55" s="627">
        <v>0</v>
      </c>
      <c r="CB55" s="627">
        <v>0</v>
      </c>
      <c r="CC55" s="627">
        <v>0</v>
      </c>
      <c r="CD55" s="627">
        <v>0</v>
      </c>
      <c r="CE55" s="627">
        <v>0</v>
      </c>
      <c r="CF55" s="627">
        <v>0</v>
      </c>
      <c r="CG55" s="627">
        <v>0</v>
      </c>
      <c r="CH55" s="627">
        <v>0</v>
      </c>
      <c r="CI55" s="627">
        <v>0</v>
      </c>
      <c r="CJ55" s="627">
        <v>0</v>
      </c>
      <c r="CK55" s="627">
        <v>0</v>
      </c>
      <c r="CL55" s="627">
        <v>0</v>
      </c>
      <c r="CM55" s="627">
        <v>0</v>
      </c>
    </row>
    <row r="56" spans="1:91" ht="16.5" customHeight="1" x14ac:dyDescent="0.3">
      <c r="A56" s="628"/>
      <c r="B56" s="628"/>
      <c r="C56" s="629"/>
      <c r="D56" s="629"/>
      <c r="E56" s="629"/>
      <c r="F56" s="629"/>
      <c r="G56" s="629"/>
      <c r="H56" s="629"/>
      <c r="I56" s="629"/>
      <c r="J56" s="629"/>
      <c r="K56" s="629"/>
      <c r="L56" s="629"/>
      <c r="M56" s="629"/>
      <c r="N56" s="629"/>
      <c r="O56" s="629"/>
      <c r="P56" s="629"/>
      <c r="Q56" s="629"/>
      <c r="R56" s="629"/>
      <c r="S56" s="629"/>
      <c r="T56" s="629"/>
      <c r="U56" s="629"/>
      <c r="V56" s="629"/>
      <c r="W56" s="629"/>
      <c r="X56" s="629"/>
      <c r="Y56" s="629"/>
      <c r="Z56" s="629"/>
      <c r="AA56" s="629"/>
      <c r="AB56" s="629"/>
      <c r="AC56" s="629"/>
      <c r="AD56" s="629"/>
      <c r="AE56" s="629"/>
      <c r="AF56" s="629"/>
      <c r="AG56" s="629"/>
      <c r="AH56" s="629"/>
      <c r="AI56" s="629"/>
      <c r="AJ56" s="629"/>
      <c r="AK56" s="629"/>
      <c r="AL56" s="629"/>
      <c r="AM56" s="629"/>
      <c r="AN56" s="629"/>
      <c r="AO56" s="624"/>
      <c r="AP56" s="624"/>
      <c r="AQ56" s="624"/>
      <c r="AR56" s="624"/>
      <c r="AS56" s="624"/>
      <c r="AT56" s="624"/>
      <c r="AU56" s="624"/>
      <c r="AV56" s="624"/>
      <c r="AW56" s="624"/>
      <c r="AX56" s="624"/>
      <c r="AY56" s="624"/>
      <c r="AZ56" s="624"/>
      <c r="BA56" s="624"/>
      <c r="BB56" s="624"/>
      <c r="BC56" s="624"/>
      <c r="BD56" s="624"/>
      <c r="BE56" s="624"/>
      <c r="BF56" s="624"/>
      <c r="BG56" s="624"/>
      <c r="BH56" s="624"/>
      <c r="BI56" s="624"/>
      <c r="BJ56" s="624"/>
      <c r="BK56" s="624"/>
      <c r="BL56" s="624"/>
      <c r="BM56" s="624"/>
      <c r="BN56" s="624"/>
      <c r="BO56" s="624"/>
      <c r="BP56" s="624"/>
      <c r="BQ56" s="624"/>
      <c r="BR56" s="624"/>
      <c r="BS56" s="624"/>
      <c r="BT56" s="624"/>
      <c r="BU56" s="630"/>
      <c r="BV56" s="630"/>
      <c r="BW56" s="630"/>
      <c r="BX56" s="630"/>
      <c r="BY56" s="630"/>
      <c r="BZ56" s="630"/>
      <c r="CA56" s="630"/>
      <c r="CB56" s="630"/>
      <c r="CC56" s="630"/>
      <c r="CD56" s="630"/>
      <c r="CE56" s="630"/>
      <c r="CF56" s="630"/>
      <c r="CG56" s="630"/>
      <c r="CH56" s="630"/>
      <c r="CI56" s="630"/>
      <c r="CJ56" s="630"/>
      <c r="CK56" s="630"/>
      <c r="CL56" s="630"/>
      <c r="CM56" s="630"/>
    </row>
    <row r="57" spans="1:91" ht="16.5" customHeight="1" x14ac:dyDescent="0.3">
      <c r="A57" s="625" t="s">
        <v>500</v>
      </c>
      <c r="B57" s="625" t="s">
        <v>501</v>
      </c>
      <c r="C57" s="626">
        <v>538.21283592999998</v>
      </c>
      <c r="D57" s="626">
        <v>486.14490092999995</v>
      </c>
      <c r="E57" s="626">
        <v>618.69126218000008</v>
      </c>
      <c r="F57" s="626">
        <v>512.37668000999997</v>
      </c>
      <c r="G57" s="626">
        <v>590.64657192999994</v>
      </c>
      <c r="H57" s="626">
        <v>929.23720615000002</v>
      </c>
      <c r="I57" s="626">
        <v>2338.0420034099998</v>
      </c>
      <c r="J57" s="626">
        <v>927.75824321999994</v>
      </c>
      <c r="K57" s="626">
        <v>1072.1266438399998</v>
      </c>
      <c r="L57" s="626">
        <v>1049.9736225899999</v>
      </c>
      <c r="M57" s="626">
        <v>921.2037224899999</v>
      </c>
      <c r="N57" s="626">
        <v>975.29421922999995</v>
      </c>
      <c r="O57" s="626">
        <v>1179.0680737399998</v>
      </c>
      <c r="P57" s="626">
        <v>845.18880186000001</v>
      </c>
      <c r="Q57" s="626">
        <v>867.82027834999997</v>
      </c>
      <c r="R57" s="626">
        <v>1070.84335545</v>
      </c>
      <c r="S57" s="626">
        <v>1155.9288818900002</v>
      </c>
      <c r="T57" s="626">
        <v>1215.97244467</v>
      </c>
      <c r="U57" s="626">
        <v>1354.25470415</v>
      </c>
      <c r="V57" s="626">
        <v>1353.74939073</v>
      </c>
      <c r="W57" s="626">
        <v>978.95630284999993</v>
      </c>
      <c r="X57" s="626">
        <v>1123.9420090399999</v>
      </c>
      <c r="Y57" s="626">
        <v>1187.4279252400001</v>
      </c>
      <c r="Z57" s="626">
        <v>1138.04615612</v>
      </c>
      <c r="AA57" s="626">
        <v>1126.1566596799998</v>
      </c>
      <c r="AB57" s="626">
        <v>1034.2038716699999</v>
      </c>
      <c r="AC57" s="626">
        <v>1047.56163956</v>
      </c>
      <c r="AD57" s="626">
        <v>1100.7612842200001</v>
      </c>
      <c r="AE57" s="626">
        <v>1237.1838996199999</v>
      </c>
      <c r="AF57" s="626">
        <v>911.68682326999988</v>
      </c>
      <c r="AG57" s="626">
        <v>1625.31888514</v>
      </c>
      <c r="AH57" s="626">
        <v>1549.26650855</v>
      </c>
      <c r="AI57" s="626">
        <v>1568.3670513499999</v>
      </c>
      <c r="AJ57" s="626">
        <v>1263.2788130399999</v>
      </c>
      <c r="AK57" s="626">
        <v>1250.9957634699999</v>
      </c>
      <c r="AL57" s="626">
        <v>1312.9801299100004</v>
      </c>
      <c r="AM57" s="626">
        <v>1373.2369780400002</v>
      </c>
      <c r="AN57" s="626">
        <v>1294.51844523</v>
      </c>
      <c r="AO57" s="626">
        <v>1309.22184118</v>
      </c>
      <c r="AP57" s="626">
        <v>1381.3287188100001</v>
      </c>
      <c r="AQ57" s="626">
        <v>1284.6913234800343</v>
      </c>
      <c r="AR57" s="626">
        <v>1128.0638976000148</v>
      </c>
      <c r="AS57" s="626">
        <v>1389.1377747299755</v>
      </c>
      <c r="AT57" s="626">
        <v>1621.9914351249708</v>
      </c>
      <c r="AU57" s="626">
        <v>1429.9281341417975</v>
      </c>
      <c r="AV57" s="626">
        <v>1350.8092643812051</v>
      </c>
      <c r="AW57" s="626">
        <v>1363.481055648788</v>
      </c>
      <c r="AX57" s="626">
        <v>1481.0242033974096</v>
      </c>
      <c r="AY57" s="626">
        <v>1369.1390704724565</v>
      </c>
      <c r="AZ57" s="626">
        <v>1211.890613675366</v>
      </c>
      <c r="BA57" s="626">
        <v>1287.3444427282561</v>
      </c>
      <c r="BB57" s="626">
        <v>1167.436104729722</v>
      </c>
      <c r="BC57" s="626">
        <v>1144.7062325860024</v>
      </c>
      <c r="BD57" s="626">
        <v>1185.1920070913661</v>
      </c>
      <c r="BE57" s="626">
        <v>1296.546781784871</v>
      </c>
      <c r="BF57" s="626">
        <v>1254.3451458262853</v>
      </c>
      <c r="BG57" s="626">
        <v>1264.0378001964027</v>
      </c>
      <c r="BH57" s="626">
        <v>1616.3914386308027</v>
      </c>
      <c r="BI57" s="626">
        <v>1627.2223627918927</v>
      </c>
      <c r="BJ57" s="626">
        <v>1842.6271117917099</v>
      </c>
      <c r="BK57" s="626">
        <v>1628.6121597820661</v>
      </c>
      <c r="BL57" s="626">
        <v>1622.6072468596196</v>
      </c>
      <c r="BM57" s="626">
        <v>1753.2287598542005</v>
      </c>
      <c r="BN57" s="626">
        <v>1650.7368296397069</v>
      </c>
      <c r="BO57" s="626">
        <v>1651.2165607760658</v>
      </c>
      <c r="BP57" s="626">
        <v>1634.1071258180323</v>
      </c>
      <c r="BQ57" s="626">
        <v>1607.1944808551614</v>
      </c>
      <c r="BR57" s="626">
        <v>1683.5871585070154</v>
      </c>
      <c r="BS57" s="626">
        <v>1737.6267725551986</v>
      </c>
      <c r="BT57" s="626">
        <v>1787.4163761315695</v>
      </c>
      <c r="BU57" s="627">
        <v>1726.2648159954565</v>
      </c>
      <c r="BV57" s="627">
        <v>1696.2638843331699</v>
      </c>
      <c r="BW57" s="627">
        <v>1654.1694700219739</v>
      </c>
      <c r="BX57" s="627">
        <v>1645.8527529404216</v>
      </c>
      <c r="BY57" s="627">
        <v>1734.638064467526</v>
      </c>
      <c r="BZ57" s="627">
        <v>1658.682799772517</v>
      </c>
      <c r="CA57" s="627">
        <v>1593.5124513526839</v>
      </c>
      <c r="CB57" s="627">
        <v>1637.6252399420525</v>
      </c>
      <c r="CC57" s="627">
        <v>1872.1568749508695</v>
      </c>
      <c r="CD57" s="627">
        <v>1516.6241633027223</v>
      </c>
      <c r="CE57" s="627">
        <v>1586.4102300464212</v>
      </c>
      <c r="CF57" s="627">
        <v>2183.0596216864255</v>
      </c>
      <c r="CG57" s="627">
        <v>2250.2051788465233</v>
      </c>
      <c r="CH57" s="627">
        <v>2308.0768964665244</v>
      </c>
      <c r="CI57" s="627">
        <v>1881.9393131364548</v>
      </c>
      <c r="CJ57" s="627">
        <v>1911.0533564864943</v>
      </c>
      <c r="CK57" s="627">
        <v>2037.3547660964705</v>
      </c>
      <c r="CL57" s="627">
        <v>2139.0195345465113</v>
      </c>
      <c r="CM57" s="627">
        <v>2148.7085172564502</v>
      </c>
    </row>
    <row r="58" spans="1:91" ht="16.5" customHeight="1" x14ac:dyDescent="0.3">
      <c r="A58" s="628"/>
      <c r="B58" s="628"/>
      <c r="C58" s="629"/>
      <c r="D58" s="629"/>
      <c r="E58" s="629"/>
      <c r="F58" s="629"/>
      <c r="G58" s="629"/>
      <c r="H58" s="629"/>
      <c r="I58" s="629"/>
      <c r="J58" s="629"/>
      <c r="K58" s="629"/>
      <c r="L58" s="629"/>
      <c r="M58" s="629"/>
      <c r="N58" s="629"/>
      <c r="O58" s="629"/>
      <c r="P58" s="629"/>
      <c r="Q58" s="629"/>
      <c r="R58" s="629"/>
      <c r="S58" s="629"/>
      <c r="T58" s="629"/>
      <c r="U58" s="629"/>
      <c r="V58" s="629"/>
      <c r="W58" s="629"/>
      <c r="X58" s="629"/>
      <c r="Y58" s="629"/>
      <c r="Z58" s="629"/>
      <c r="AA58" s="629"/>
      <c r="AB58" s="629"/>
      <c r="AC58" s="629"/>
      <c r="AD58" s="629"/>
      <c r="AE58" s="629"/>
      <c r="AF58" s="629"/>
      <c r="AG58" s="629"/>
      <c r="AH58" s="629"/>
      <c r="AI58" s="629"/>
      <c r="AJ58" s="629"/>
      <c r="AK58" s="629"/>
      <c r="AL58" s="629"/>
      <c r="AM58" s="629"/>
      <c r="AN58" s="629"/>
      <c r="AO58" s="624"/>
      <c r="AP58" s="624"/>
      <c r="AQ58" s="624"/>
      <c r="AR58" s="624"/>
      <c r="AS58" s="624"/>
      <c r="AT58" s="624"/>
      <c r="AU58" s="624"/>
      <c r="AV58" s="624"/>
      <c r="AW58" s="624"/>
      <c r="AX58" s="624"/>
      <c r="AY58" s="624"/>
      <c r="AZ58" s="624"/>
      <c r="BA58" s="624"/>
      <c r="BB58" s="624"/>
      <c r="BC58" s="624"/>
      <c r="BD58" s="624"/>
      <c r="BE58" s="624"/>
      <c r="BF58" s="624"/>
      <c r="BG58" s="624"/>
      <c r="BH58" s="624"/>
      <c r="BI58" s="624"/>
      <c r="BJ58" s="624"/>
      <c r="BK58" s="624"/>
      <c r="BL58" s="624"/>
      <c r="BM58" s="624"/>
      <c r="BN58" s="624"/>
      <c r="BO58" s="624"/>
      <c r="BP58" s="624"/>
      <c r="BQ58" s="624"/>
      <c r="BR58" s="624"/>
      <c r="BS58" s="624"/>
      <c r="BT58" s="624"/>
      <c r="BU58" s="630"/>
      <c r="BV58" s="630"/>
      <c r="BW58" s="630"/>
      <c r="BX58" s="630"/>
      <c r="BY58" s="630"/>
      <c r="BZ58" s="630"/>
      <c r="CA58" s="630"/>
      <c r="CB58" s="630"/>
      <c r="CC58" s="630"/>
      <c r="CD58" s="630"/>
      <c r="CE58" s="630"/>
      <c r="CF58" s="630"/>
      <c r="CG58" s="630"/>
      <c r="CH58" s="630"/>
      <c r="CI58" s="630"/>
      <c r="CJ58" s="630"/>
      <c r="CK58" s="630"/>
      <c r="CL58" s="630"/>
      <c r="CM58" s="630"/>
    </row>
    <row r="59" spans="1:91" ht="16.5" customHeight="1" x14ac:dyDescent="0.3">
      <c r="A59" s="625" t="s">
        <v>502</v>
      </c>
      <c r="B59" s="625" t="s">
        <v>469</v>
      </c>
      <c r="C59" s="626">
        <v>19964.110167409999</v>
      </c>
      <c r="D59" s="626">
        <v>20456.15655851</v>
      </c>
      <c r="E59" s="626">
        <v>20656.54350453</v>
      </c>
      <c r="F59" s="626">
        <v>20976.469956159999</v>
      </c>
      <c r="G59" s="626">
        <v>23542.384742170001</v>
      </c>
      <c r="H59" s="626">
        <v>20273.87106505</v>
      </c>
      <c r="I59" s="626">
        <v>18508.569286829999</v>
      </c>
      <c r="J59" s="626">
        <v>19472.344551769998</v>
      </c>
      <c r="K59" s="626">
        <v>20495.222189169999</v>
      </c>
      <c r="L59" s="626">
        <v>20301.791217229998</v>
      </c>
      <c r="M59" s="626">
        <v>20191.020255150001</v>
      </c>
      <c r="N59" s="626">
        <v>21361.044988709997</v>
      </c>
      <c r="O59" s="626">
        <v>19413.827296809999</v>
      </c>
      <c r="P59" s="626">
        <v>19582.327154340001</v>
      </c>
      <c r="Q59" s="626">
        <v>18243.485036359998</v>
      </c>
      <c r="R59" s="626">
        <v>17904.736877859999</v>
      </c>
      <c r="S59" s="626">
        <v>18921.887750959999</v>
      </c>
      <c r="T59" s="626">
        <v>20149.1601701</v>
      </c>
      <c r="U59" s="626">
        <v>18753.241767789998</v>
      </c>
      <c r="V59" s="626">
        <v>19617.36774234</v>
      </c>
      <c r="W59" s="626">
        <v>19604.223607199998</v>
      </c>
      <c r="X59" s="626">
        <v>21354.738473539997</v>
      </c>
      <c r="Y59" s="626">
        <v>20283.88373102</v>
      </c>
      <c r="Z59" s="626">
        <v>19542.970377909998</v>
      </c>
      <c r="AA59" s="626">
        <v>21291.50351029</v>
      </c>
      <c r="AB59" s="626">
        <v>21595.119234289999</v>
      </c>
      <c r="AC59" s="626">
        <v>20783.147565799998</v>
      </c>
      <c r="AD59" s="626">
        <v>21203.46923585</v>
      </c>
      <c r="AE59" s="626">
        <v>19954.35588607</v>
      </c>
      <c r="AF59" s="626">
        <v>23783.569044779997</v>
      </c>
      <c r="AG59" s="626">
        <v>23780.145553330003</v>
      </c>
      <c r="AH59" s="626">
        <v>23569.844059790001</v>
      </c>
      <c r="AI59" s="626">
        <v>25164.681625080102</v>
      </c>
      <c r="AJ59" s="626">
        <v>26025.415872760001</v>
      </c>
      <c r="AK59" s="626">
        <v>25692.210255179998</v>
      </c>
      <c r="AL59" s="626">
        <v>25383.877467489987</v>
      </c>
      <c r="AM59" s="626">
        <v>25930.891317520014</v>
      </c>
      <c r="AN59" s="626">
        <v>25189.279282339961</v>
      </c>
      <c r="AO59" s="626">
        <v>25613.860504809993</v>
      </c>
      <c r="AP59" s="626">
        <v>25224.743159949947</v>
      </c>
      <c r="AQ59" s="626">
        <v>23948.197494770015</v>
      </c>
      <c r="AR59" s="626">
        <v>21850.039449129999</v>
      </c>
      <c r="AS59" s="626">
        <v>22254.871252340021</v>
      </c>
      <c r="AT59" s="626">
        <v>21879.72865525998</v>
      </c>
      <c r="AU59" s="626">
        <v>22545.301191179984</v>
      </c>
      <c r="AV59" s="626">
        <v>22101.591468449988</v>
      </c>
      <c r="AW59" s="626">
        <v>21365.243426009973</v>
      </c>
      <c r="AX59" s="626">
        <v>20881.14524601998</v>
      </c>
      <c r="AY59" s="626">
        <v>20472.976203240014</v>
      </c>
      <c r="AZ59" s="626">
        <v>21487.784692900019</v>
      </c>
      <c r="BA59" s="626">
        <v>21928.267963229922</v>
      </c>
      <c r="BB59" s="626">
        <v>21797.014970980046</v>
      </c>
      <c r="BC59" s="626">
        <v>22086.19730513003</v>
      </c>
      <c r="BD59" s="626">
        <v>22650.277264699977</v>
      </c>
      <c r="BE59" s="626">
        <v>21679.910396959978</v>
      </c>
      <c r="BF59" s="626">
        <v>22462.728441649982</v>
      </c>
      <c r="BG59" s="626">
        <v>20288.861448660031</v>
      </c>
      <c r="BH59" s="626">
        <v>18978.052171999949</v>
      </c>
      <c r="BI59" s="626">
        <v>18191.658810679994</v>
      </c>
      <c r="BJ59" s="626">
        <v>17271.864959959996</v>
      </c>
      <c r="BK59" s="626">
        <v>16252.714630709965</v>
      </c>
      <c r="BL59" s="626">
        <v>18325.476515089984</v>
      </c>
      <c r="BM59" s="626">
        <v>27006.25268139</v>
      </c>
      <c r="BN59" s="626">
        <v>26101.492148820111</v>
      </c>
      <c r="BO59" s="626">
        <v>24870.176161724856</v>
      </c>
      <c r="BP59" s="626">
        <v>24471.645377400018</v>
      </c>
      <c r="BQ59" s="626">
        <v>23760.59067086998</v>
      </c>
      <c r="BR59" s="626">
        <v>23082.71069057002</v>
      </c>
      <c r="BS59" s="626">
        <v>24280.758976100049</v>
      </c>
      <c r="BT59" s="626">
        <v>25590.232428529933</v>
      </c>
      <c r="BU59" s="627">
        <v>25098.625338600003</v>
      </c>
      <c r="BV59" s="627">
        <v>24330.692173520045</v>
      </c>
      <c r="BW59" s="627">
        <v>24688.323351009974</v>
      </c>
      <c r="BX59" s="627">
        <v>25037.211866000027</v>
      </c>
      <c r="BY59" s="627">
        <v>25089.035267669948</v>
      </c>
      <c r="BZ59" s="627">
        <v>24090.776523889981</v>
      </c>
      <c r="CA59" s="627">
        <v>24578.904463949977</v>
      </c>
      <c r="CB59" s="627">
        <v>25995.394258479944</v>
      </c>
      <c r="CC59" s="627">
        <v>25933.130423700044</v>
      </c>
      <c r="CD59" s="627">
        <v>24933.187775389986</v>
      </c>
      <c r="CE59" s="627">
        <v>25807.537072730051</v>
      </c>
      <c r="CF59" s="627">
        <v>26103.819359800116</v>
      </c>
      <c r="CG59" s="627">
        <v>24442.946636389959</v>
      </c>
      <c r="CH59" s="627">
        <v>23689.873631919989</v>
      </c>
      <c r="CI59" s="627">
        <v>23188.90674147004</v>
      </c>
      <c r="CJ59" s="627">
        <v>23496.741578239998</v>
      </c>
      <c r="CK59" s="627">
        <v>22597.495759479989</v>
      </c>
      <c r="CL59" s="627">
        <v>22044.530639399971</v>
      </c>
      <c r="CM59" s="627">
        <v>21561.821478250007</v>
      </c>
    </row>
    <row r="60" spans="1:91" ht="16.5" customHeight="1" x14ac:dyDescent="0.3">
      <c r="A60" s="628"/>
      <c r="B60" s="628"/>
      <c r="C60" s="631"/>
      <c r="D60" s="631"/>
      <c r="E60" s="631"/>
      <c r="F60" s="631"/>
      <c r="G60" s="631"/>
      <c r="H60" s="631"/>
      <c r="I60" s="631"/>
      <c r="J60" s="631"/>
      <c r="K60" s="631"/>
      <c r="L60" s="631"/>
      <c r="M60" s="631"/>
      <c r="N60" s="631"/>
      <c r="O60" s="631"/>
      <c r="P60" s="631"/>
      <c r="Q60" s="631"/>
      <c r="R60" s="631"/>
      <c r="S60" s="631"/>
      <c r="T60" s="631"/>
      <c r="U60" s="631"/>
      <c r="V60" s="631"/>
      <c r="W60" s="631"/>
      <c r="X60" s="631"/>
      <c r="Y60" s="631"/>
      <c r="Z60" s="631"/>
      <c r="AA60" s="631"/>
      <c r="AB60" s="631"/>
      <c r="AC60" s="631"/>
      <c r="AD60" s="631"/>
      <c r="AE60" s="631"/>
      <c r="AF60" s="631"/>
      <c r="AG60" s="631"/>
      <c r="AH60" s="631"/>
      <c r="AI60" s="631"/>
      <c r="AJ60" s="631"/>
      <c r="AK60" s="631"/>
      <c r="AL60" s="631"/>
      <c r="AM60" s="631"/>
      <c r="AN60" s="631"/>
      <c r="AO60" s="624"/>
      <c r="AP60" s="624"/>
      <c r="AQ60" s="624"/>
      <c r="AR60" s="624"/>
      <c r="AS60" s="624"/>
      <c r="AT60" s="624"/>
      <c r="AU60" s="624"/>
      <c r="AV60" s="624"/>
      <c r="AW60" s="624"/>
      <c r="AX60" s="624"/>
      <c r="AY60" s="624"/>
      <c r="AZ60" s="624"/>
      <c r="BA60" s="624"/>
      <c r="BB60" s="624"/>
      <c r="BC60" s="624"/>
      <c r="BD60" s="624"/>
      <c r="BE60" s="624"/>
      <c r="BF60" s="624"/>
      <c r="BG60" s="624"/>
      <c r="BH60" s="624"/>
      <c r="BI60" s="624"/>
      <c r="BJ60" s="624"/>
      <c r="BK60" s="624"/>
      <c r="BL60" s="624"/>
      <c r="BM60" s="624"/>
      <c r="BN60" s="624"/>
      <c r="BO60" s="624"/>
      <c r="BP60" s="624"/>
      <c r="BQ60" s="624"/>
      <c r="BR60" s="624"/>
      <c r="BS60" s="624"/>
      <c r="BT60" s="624"/>
      <c r="BU60" s="630"/>
      <c r="BV60" s="630"/>
      <c r="BW60" s="630"/>
      <c r="BX60" s="630"/>
      <c r="BY60" s="630"/>
      <c r="BZ60" s="630"/>
      <c r="CA60" s="630"/>
      <c r="CB60" s="630"/>
      <c r="CC60" s="630"/>
      <c r="CD60" s="630"/>
      <c r="CE60" s="630"/>
      <c r="CF60" s="630"/>
      <c r="CG60" s="630"/>
      <c r="CH60" s="630"/>
      <c r="CI60" s="630"/>
      <c r="CJ60" s="630"/>
      <c r="CK60" s="630"/>
      <c r="CL60" s="630"/>
      <c r="CM60" s="630"/>
    </row>
    <row r="61" spans="1:91" ht="16.5" customHeight="1" x14ac:dyDescent="0.3">
      <c r="A61" s="625"/>
      <c r="B61" s="625" t="s">
        <v>438</v>
      </c>
      <c r="C61" s="626">
        <v>69596.492978319991</v>
      </c>
      <c r="D61" s="626">
        <v>70941.137481892089</v>
      </c>
      <c r="E61" s="626">
        <v>70499.654408622795</v>
      </c>
      <c r="F61" s="626">
        <v>71302.400435399992</v>
      </c>
      <c r="G61" s="626">
        <v>74450.371189439247</v>
      </c>
      <c r="H61" s="626">
        <v>73422.694705203787</v>
      </c>
      <c r="I61" s="626">
        <v>73741.023017996515</v>
      </c>
      <c r="J61" s="626">
        <v>74913.405949937558</v>
      </c>
      <c r="K61" s="626">
        <v>78694.334379371867</v>
      </c>
      <c r="L61" s="626">
        <v>79392.890201197049</v>
      </c>
      <c r="M61" s="626">
        <v>82982.38913011353</v>
      </c>
      <c r="N61" s="626">
        <v>86612.239956321166</v>
      </c>
      <c r="O61" s="626">
        <v>83585.412843679136</v>
      </c>
      <c r="P61" s="626">
        <v>83414.251738604406</v>
      </c>
      <c r="Q61" s="626">
        <v>84435.871824729984</v>
      </c>
      <c r="R61" s="626">
        <v>84082.643758713326</v>
      </c>
      <c r="S61" s="626">
        <v>85853.7490461774</v>
      </c>
      <c r="T61" s="626">
        <v>88592.546954006102</v>
      </c>
      <c r="U61" s="626">
        <v>88882.225156140514</v>
      </c>
      <c r="V61" s="626">
        <v>89112.098273285083</v>
      </c>
      <c r="W61" s="626">
        <v>87868.85674328811</v>
      </c>
      <c r="X61" s="626">
        <v>91091.426085718325</v>
      </c>
      <c r="Y61" s="626">
        <v>89540.306184057728</v>
      </c>
      <c r="Z61" s="626">
        <v>92681.040481569406</v>
      </c>
      <c r="AA61" s="626">
        <v>93057.427462320033</v>
      </c>
      <c r="AB61" s="626">
        <v>93216.006621315551</v>
      </c>
      <c r="AC61" s="626">
        <v>92395.195668494649</v>
      </c>
      <c r="AD61" s="626">
        <v>92343.333515853825</v>
      </c>
      <c r="AE61" s="626">
        <v>90504.874658527566</v>
      </c>
      <c r="AF61" s="626">
        <v>97002.375047003166</v>
      </c>
      <c r="AG61" s="626">
        <v>98020.36266122805</v>
      </c>
      <c r="AH61" s="626">
        <v>97950.904823900244</v>
      </c>
      <c r="AI61" s="626">
        <v>98887.514704928049</v>
      </c>
      <c r="AJ61" s="626">
        <v>98497.729015718214</v>
      </c>
      <c r="AK61" s="626">
        <v>99356.306201215775</v>
      </c>
      <c r="AL61" s="626">
        <v>100930.55116470347</v>
      </c>
      <c r="AM61" s="626">
        <v>104790.8711862858</v>
      </c>
      <c r="AN61" s="626">
        <v>104458.18777059334</v>
      </c>
      <c r="AO61" s="626">
        <v>108086.37032072496</v>
      </c>
      <c r="AP61" s="626">
        <v>107405.78630819431</v>
      </c>
      <c r="AQ61" s="626">
        <v>114390.36744273815</v>
      </c>
      <c r="AR61" s="626">
        <v>113988.66618276245</v>
      </c>
      <c r="AS61" s="626">
        <v>111194.3348185853</v>
      </c>
      <c r="AT61" s="626">
        <v>110092.93683619938</v>
      </c>
      <c r="AU61" s="626">
        <v>112471.1827692574</v>
      </c>
      <c r="AV61" s="626">
        <v>111686.14588464067</v>
      </c>
      <c r="AW61" s="626">
        <v>111021.07279987191</v>
      </c>
      <c r="AX61" s="626">
        <v>115230.05499443377</v>
      </c>
      <c r="AY61" s="626">
        <v>115477.48536903718</v>
      </c>
      <c r="AZ61" s="626">
        <v>120988.83522910152</v>
      </c>
      <c r="BA61" s="626">
        <v>122871.29449204239</v>
      </c>
      <c r="BB61" s="626">
        <v>127088.77066029809</v>
      </c>
      <c r="BC61" s="626">
        <v>128069.4762808027</v>
      </c>
      <c r="BD61" s="626">
        <v>130583.81207642556</v>
      </c>
      <c r="BE61" s="626">
        <v>131173.15071691383</v>
      </c>
      <c r="BF61" s="626">
        <v>133456.09197498212</v>
      </c>
      <c r="BG61" s="626">
        <v>130765.6793397868</v>
      </c>
      <c r="BH61" s="626">
        <v>129055.71459652908</v>
      </c>
      <c r="BI61" s="626">
        <v>126942.81240977174</v>
      </c>
      <c r="BJ61" s="626">
        <v>131563.49427910321</v>
      </c>
      <c r="BK61" s="626">
        <v>128415.42706414525</v>
      </c>
      <c r="BL61" s="626">
        <v>134436.63312649104</v>
      </c>
      <c r="BM61" s="626">
        <v>147415.07719755106</v>
      </c>
      <c r="BN61" s="626">
        <v>146159.68355201508</v>
      </c>
      <c r="BO61" s="626">
        <v>146084.06147709003</v>
      </c>
      <c r="BP61" s="626">
        <v>149685.82964859999</v>
      </c>
      <c r="BQ61" s="626">
        <v>152617.94579201998</v>
      </c>
      <c r="BR61" s="626">
        <v>152435.10079409002</v>
      </c>
      <c r="BS61" s="626">
        <v>154676.54865548</v>
      </c>
      <c r="BT61" s="626">
        <v>158429.68953137996</v>
      </c>
      <c r="BU61" s="627">
        <v>160069.02174412005</v>
      </c>
      <c r="BV61" s="627">
        <v>161362.55657941001</v>
      </c>
      <c r="BW61" s="627">
        <v>161629.17440413</v>
      </c>
      <c r="BX61" s="627">
        <v>164349.35004958996</v>
      </c>
      <c r="BY61" s="627">
        <v>165416.05700292002</v>
      </c>
      <c r="BZ61" s="627">
        <v>164662.21708085999</v>
      </c>
      <c r="CA61" s="627">
        <v>167951.32043450995</v>
      </c>
      <c r="CB61" s="627">
        <v>174872.48942699001</v>
      </c>
      <c r="CC61" s="627">
        <v>175421.29849750001</v>
      </c>
      <c r="CD61" s="627">
        <v>174452.08759260995</v>
      </c>
      <c r="CE61" s="627">
        <v>177108.37673410997</v>
      </c>
      <c r="CF61" s="627">
        <v>178785.45480361005</v>
      </c>
      <c r="CG61" s="627">
        <v>181295.97438636</v>
      </c>
      <c r="CH61" s="627">
        <v>185234.34054785004</v>
      </c>
      <c r="CI61" s="627">
        <v>181843.60436808999</v>
      </c>
      <c r="CJ61" s="627">
        <v>182389.03224828001</v>
      </c>
      <c r="CK61" s="627">
        <v>183206.87444175</v>
      </c>
      <c r="CL61" s="627">
        <v>186722.54971691</v>
      </c>
      <c r="CM61" s="627">
        <v>186053.17597899996</v>
      </c>
    </row>
    <row r="62" spans="1:91" ht="16.5" customHeight="1" thickBot="1" x14ac:dyDescent="0.35">
      <c r="A62" s="639"/>
      <c r="B62" s="639"/>
      <c r="C62" s="640"/>
      <c r="D62" s="640"/>
      <c r="E62" s="640"/>
      <c r="F62" s="640"/>
      <c r="G62" s="640"/>
      <c r="H62" s="640"/>
      <c r="I62" s="640"/>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0"/>
      <c r="AH62" s="640"/>
      <c r="AI62" s="640"/>
      <c r="AJ62" s="640"/>
      <c r="AK62" s="640"/>
      <c r="AL62" s="640"/>
      <c r="AM62" s="640"/>
      <c r="AN62" s="640"/>
      <c r="AO62" s="640"/>
      <c r="AP62" s="640"/>
      <c r="AQ62" s="640"/>
      <c r="AR62" s="640"/>
      <c r="AS62" s="640"/>
      <c r="AT62" s="640"/>
      <c r="AU62" s="640"/>
      <c r="AV62" s="640"/>
      <c r="AW62" s="640"/>
      <c r="AX62" s="640"/>
      <c r="AY62" s="640"/>
      <c r="AZ62" s="640"/>
      <c r="BA62" s="640"/>
      <c r="BB62" s="640"/>
      <c r="BC62" s="640"/>
      <c r="BD62" s="640"/>
      <c r="BE62" s="640"/>
      <c r="BF62" s="640"/>
      <c r="BG62" s="640"/>
      <c r="BH62" s="640"/>
      <c r="BI62" s="640"/>
      <c r="BJ62" s="640"/>
      <c r="BK62" s="640"/>
      <c r="BL62" s="640"/>
      <c r="BM62" s="640"/>
      <c r="BN62" s="640"/>
      <c r="BO62" s="640"/>
      <c r="BP62" s="640"/>
      <c r="BQ62" s="640"/>
      <c r="BR62" s="640"/>
      <c r="BS62" s="640"/>
      <c r="BT62" s="640"/>
      <c r="BU62" s="640"/>
      <c r="BV62" s="640"/>
      <c r="BW62" s="640"/>
      <c r="BX62" s="640"/>
      <c r="BY62" s="640"/>
      <c r="BZ62" s="640"/>
      <c r="CA62" s="640"/>
      <c r="CB62" s="640"/>
      <c r="CC62" s="640"/>
      <c r="CD62" s="640"/>
      <c r="CE62" s="640"/>
      <c r="CF62" s="640"/>
      <c r="CG62" s="640"/>
      <c r="CH62" s="640"/>
      <c r="CI62" s="640"/>
      <c r="CJ62" s="640"/>
      <c r="CK62" s="640"/>
      <c r="CL62" s="640"/>
      <c r="CM62" s="640"/>
    </row>
    <row r="63" spans="1:91" ht="21.75" customHeight="1" thickTop="1" x14ac:dyDescent="0.3">
      <c r="A63" s="641" t="s">
        <v>503</v>
      </c>
      <c r="B63" s="641"/>
      <c r="C63" s="642"/>
      <c r="D63" s="642"/>
      <c r="E63" s="642"/>
      <c r="F63" s="642"/>
      <c r="G63" s="642"/>
      <c r="H63" s="642"/>
      <c r="I63" s="642"/>
      <c r="J63" s="642"/>
      <c r="K63" s="642"/>
      <c r="L63" s="642"/>
      <c r="M63" s="642"/>
      <c r="N63" s="642"/>
      <c r="O63" s="642"/>
      <c r="P63" s="642"/>
      <c r="Q63" s="642"/>
      <c r="R63" s="642"/>
      <c r="S63" s="642"/>
      <c r="T63" s="642"/>
      <c r="U63" s="642"/>
      <c r="V63" s="642"/>
      <c r="W63" s="642"/>
      <c r="X63" s="642"/>
      <c r="Y63" s="642"/>
      <c r="Z63" s="642"/>
      <c r="AA63" s="642"/>
      <c r="AB63" s="642"/>
      <c r="AC63" s="642"/>
      <c r="AD63" s="642"/>
      <c r="AE63" s="642"/>
      <c r="AF63" s="642"/>
      <c r="AG63" s="642"/>
      <c r="AH63" s="642"/>
      <c r="AI63" s="642"/>
      <c r="AJ63" s="642"/>
      <c r="AK63" s="642"/>
      <c r="AL63" s="642"/>
      <c r="AM63" s="642"/>
      <c r="AN63" s="642"/>
      <c r="AO63" s="642"/>
      <c r="AP63" s="642"/>
      <c r="AQ63" s="642"/>
      <c r="AR63" s="642"/>
      <c r="AS63" s="642"/>
      <c r="AT63" s="642"/>
      <c r="AU63" s="642"/>
      <c r="AV63" s="642"/>
      <c r="AW63" s="642"/>
      <c r="AX63" s="642"/>
      <c r="AY63" s="642"/>
      <c r="AZ63" s="642"/>
      <c r="BA63" s="642"/>
      <c r="BB63" s="642"/>
      <c r="BC63" s="642"/>
      <c r="BD63" s="642"/>
      <c r="BE63" s="642"/>
      <c r="BF63" s="642"/>
      <c r="BG63" s="642"/>
      <c r="BH63" s="642"/>
      <c r="BI63" s="642"/>
      <c r="BJ63" s="642"/>
      <c r="BK63" s="642"/>
      <c r="BL63" s="642"/>
      <c r="BM63" s="642"/>
      <c r="BN63" s="642"/>
      <c r="BO63" s="642"/>
      <c r="BP63" s="642"/>
      <c r="BQ63" s="642"/>
      <c r="BR63" s="642"/>
      <c r="BS63" s="642"/>
      <c r="BT63" s="642"/>
      <c r="BU63" s="642"/>
      <c r="BV63" s="642"/>
      <c r="BW63" s="642"/>
      <c r="BX63" s="642"/>
      <c r="BY63" s="642"/>
      <c r="BZ63" s="642"/>
      <c r="CA63" s="642"/>
      <c r="CB63" s="642"/>
      <c r="CC63" s="642"/>
      <c r="CD63" s="642"/>
      <c r="CE63" s="642"/>
      <c r="CF63" s="642"/>
      <c r="CG63" s="642"/>
      <c r="CH63" s="642"/>
      <c r="CI63" s="642"/>
      <c r="CJ63" s="642"/>
      <c r="CK63" s="642"/>
      <c r="CL63" s="642"/>
      <c r="CM63" s="642"/>
    </row>
    <row r="64" spans="1:91" ht="21.75" customHeight="1" x14ac:dyDescent="0.3">
      <c r="A64" s="643" t="s">
        <v>504</v>
      </c>
      <c r="B64" s="641"/>
      <c r="C64" s="642"/>
      <c r="D64" s="642"/>
      <c r="E64" s="642"/>
      <c r="F64" s="642"/>
      <c r="G64" s="642"/>
      <c r="H64" s="642"/>
      <c r="I64" s="642"/>
      <c r="J64" s="642"/>
      <c r="K64" s="642"/>
      <c r="L64" s="642"/>
      <c r="M64" s="642"/>
      <c r="N64" s="642"/>
      <c r="O64" s="642"/>
      <c r="P64" s="642"/>
      <c r="Q64" s="642"/>
      <c r="R64" s="642"/>
      <c r="S64" s="642"/>
      <c r="T64" s="642"/>
      <c r="U64" s="642"/>
      <c r="V64" s="642"/>
      <c r="W64" s="642"/>
      <c r="X64" s="642"/>
      <c r="Y64" s="642"/>
      <c r="Z64" s="642"/>
      <c r="AA64" s="642"/>
      <c r="AB64" s="642"/>
      <c r="AC64" s="642"/>
      <c r="AD64" s="642"/>
      <c r="AE64" s="642"/>
      <c r="AF64" s="642"/>
      <c r="AG64" s="642"/>
      <c r="AH64" s="642"/>
      <c r="AI64" s="642"/>
      <c r="AJ64" s="642"/>
      <c r="AK64" s="642"/>
      <c r="AL64" s="642"/>
      <c r="AM64" s="642"/>
      <c r="AN64" s="642"/>
      <c r="AO64" s="642"/>
      <c r="AP64" s="642"/>
      <c r="AQ64" s="642"/>
      <c r="AR64" s="642"/>
      <c r="AS64" s="642"/>
      <c r="AT64" s="642"/>
      <c r="AU64" s="642"/>
      <c r="AV64" s="642"/>
      <c r="AW64" s="642"/>
      <c r="AX64" s="642"/>
      <c r="AY64" s="642"/>
      <c r="AZ64" s="642"/>
      <c r="BA64" s="642"/>
      <c r="BB64" s="642"/>
      <c r="BC64" s="642"/>
      <c r="BD64" s="642"/>
      <c r="BE64" s="642"/>
      <c r="BF64" s="642"/>
      <c r="BG64" s="642"/>
      <c r="BH64" s="642"/>
      <c r="BI64" s="642"/>
      <c r="BJ64" s="642"/>
      <c r="BK64" s="642"/>
      <c r="BL64" s="642"/>
      <c r="BM64" s="642"/>
      <c r="BN64" s="642"/>
      <c r="BO64" s="642"/>
      <c r="BP64" s="642"/>
      <c r="BQ64" s="642"/>
      <c r="BR64" s="642"/>
      <c r="BS64" s="642"/>
      <c r="BT64" s="642"/>
      <c r="BU64" s="642"/>
      <c r="BV64" s="642"/>
      <c r="BW64" s="642"/>
      <c r="BX64" s="642"/>
      <c r="BY64" s="642"/>
      <c r="BZ64" s="642"/>
      <c r="CA64" s="642"/>
      <c r="CB64" s="642"/>
      <c r="CC64" s="642"/>
      <c r="CD64" s="642"/>
      <c r="CE64" s="642"/>
      <c r="CF64" s="642"/>
      <c r="CG64" s="642"/>
      <c r="CH64" s="642"/>
      <c r="CI64" s="642"/>
      <c r="CJ64" s="642"/>
      <c r="CK64" s="642"/>
      <c r="CL64" s="642"/>
      <c r="CM64" s="642"/>
    </row>
    <row r="65" spans="1:91" ht="20.100000000000001" customHeight="1" x14ac:dyDescent="0.3">
      <c r="A65" s="642" t="s">
        <v>505</v>
      </c>
      <c r="B65" s="641"/>
      <c r="C65" s="642"/>
      <c r="D65" s="642"/>
      <c r="E65" s="642"/>
      <c r="F65" s="642"/>
      <c r="G65" s="642"/>
      <c r="H65" s="642"/>
      <c r="I65" s="642"/>
      <c r="J65" s="642"/>
      <c r="K65" s="642"/>
      <c r="L65" s="642"/>
      <c r="M65" s="642"/>
      <c r="N65" s="642"/>
      <c r="O65" s="642"/>
      <c r="P65" s="642"/>
      <c r="Q65" s="642"/>
      <c r="R65" s="642"/>
      <c r="S65" s="642"/>
      <c r="T65" s="642"/>
      <c r="U65" s="642"/>
      <c r="V65" s="642"/>
      <c r="W65" s="642"/>
      <c r="X65" s="642"/>
      <c r="Y65" s="642"/>
      <c r="Z65" s="642"/>
      <c r="AA65" s="642"/>
      <c r="AB65" s="642"/>
      <c r="AC65" s="642"/>
      <c r="AD65" s="642"/>
      <c r="AE65" s="642"/>
      <c r="AF65" s="642"/>
      <c r="AG65" s="642"/>
      <c r="AH65" s="642"/>
      <c r="AI65" s="642"/>
      <c r="AJ65" s="642"/>
      <c r="AK65" s="642"/>
      <c r="AL65" s="642"/>
      <c r="AM65" s="642"/>
      <c r="AN65" s="642"/>
      <c r="AO65" s="642"/>
      <c r="AP65" s="642"/>
      <c r="AQ65" s="642"/>
      <c r="AR65" s="642"/>
      <c r="AS65" s="642"/>
      <c r="AT65" s="642"/>
      <c r="AU65" s="642"/>
      <c r="AV65" s="642"/>
      <c r="AW65" s="642"/>
      <c r="AX65" s="642"/>
      <c r="AY65" s="642"/>
      <c r="AZ65" s="642"/>
      <c r="BA65" s="642"/>
      <c r="BB65" s="642"/>
      <c r="BC65" s="642"/>
      <c r="BD65" s="642"/>
      <c r="BE65" s="642"/>
      <c r="BF65" s="642"/>
      <c r="BG65" s="642"/>
      <c r="BH65" s="642"/>
      <c r="BI65" s="642"/>
      <c r="BJ65" s="642"/>
      <c r="BK65" s="642"/>
      <c r="BL65" s="642"/>
      <c r="BM65" s="642"/>
      <c r="BN65" s="642"/>
      <c r="BO65" s="642"/>
      <c r="BP65" s="642"/>
      <c r="BQ65" s="642"/>
      <c r="BR65" s="642"/>
      <c r="BS65" s="642"/>
      <c r="BT65" s="642"/>
      <c r="BU65" s="642"/>
      <c r="BV65" s="642"/>
      <c r="BW65" s="642"/>
      <c r="BX65" s="642"/>
      <c r="BY65" s="642"/>
      <c r="BZ65" s="642"/>
      <c r="CA65" s="642"/>
      <c r="CB65" s="642"/>
      <c r="CC65" s="642"/>
      <c r="CD65" s="642"/>
      <c r="CE65" s="642"/>
      <c r="CF65" s="642"/>
      <c r="CG65" s="642"/>
      <c r="CH65" s="642"/>
      <c r="CI65" s="642"/>
      <c r="CJ65" s="642"/>
      <c r="CK65" s="642"/>
      <c r="CL65" s="642"/>
      <c r="CM65" s="642"/>
    </row>
    <row r="66" spans="1:91" ht="20.100000000000001" customHeight="1" x14ac:dyDescent="0.3">
      <c r="A66" s="641" t="s">
        <v>506</v>
      </c>
      <c r="B66" s="641"/>
      <c r="C66" s="642"/>
      <c r="D66" s="642"/>
      <c r="E66" s="642"/>
      <c r="F66" s="642"/>
      <c r="G66" s="642"/>
      <c r="H66" s="642"/>
      <c r="I66" s="642"/>
      <c r="J66" s="642"/>
      <c r="K66" s="642"/>
      <c r="L66" s="642"/>
      <c r="M66" s="642"/>
      <c r="N66" s="642"/>
      <c r="O66" s="642"/>
      <c r="P66" s="642"/>
      <c r="Q66" s="642"/>
      <c r="R66" s="642"/>
      <c r="S66" s="642"/>
      <c r="T66" s="642"/>
      <c r="U66" s="642"/>
      <c r="V66" s="642"/>
      <c r="W66" s="642"/>
      <c r="X66" s="642"/>
      <c r="Y66" s="642"/>
      <c r="Z66" s="642"/>
      <c r="AA66" s="642"/>
      <c r="AB66" s="642"/>
      <c r="AC66" s="642"/>
      <c r="AD66" s="642"/>
      <c r="AE66" s="642"/>
      <c r="AF66" s="642"/>
      <c r="AG66" s="642"/>
      <c r="AH66" s="642"/>
      <c r="AI66" s="642"/>
      <c r="AJ66" s="642"/>
      <c r="AK66" s="642"/>
      <c r="AL66" s="642"/>
      <c r="AM66" s="642"/>
      <c r="AN66" s="642"/>
      <c r="AO66" s="642"/>
      <c r="AP66" s="642"/>
      <c r="AQ66" s="642"/>
      <c r="AR66" s="642"/>
      <c r="AS66" s="642"/>
      <c r="AT66" s="642"/>
      <c r="AU66" s="642"/>
      <c r="AV66" s="642"/>
      <c r="AW66" s="642"/>
      <c r="AX66" s="642"/>
      <c r="AY66" s="642"/>
      <c r="AZ66" s="642"/>
      <c r="BA66" s="642"/>
      <c r="BB66" s="642"/>
      <c r="BC66" s="642"/>
      <c r="BD66" s="642"/>
      <c r="BE66" s="642"/>
      <c r="BF66" s="642"/>
      <c r="BG66" s="642"/>
      <c r="BH66" s="642"/>
      <c r="BI66" s="642"/>
      <c r="BJ66" s="642"/>
      <c r="BK66" s="642"/>
      <c r="BL66" s="642"/>
      <c r="BM66" s="642"/>
      <c r="BN66" s="642"/>
      <c r="BO66" s="642"/>
      <c r="BP66" s="642"/>
      <c r="BQ66" s="642"/>
      <c r="BR66" s="642"/>
      <c r="BS66" s="642"/>
      <c r="BT66" s="642"/>
      <c r="BU66" s="642"/>
      <c r="BV66" s="642"/>
      <c r="BW66" s="642"/>
      <c r="BX66" s="642"/>
      <c r="BY66" s="642"/>
      <c r="BZ66" s="642"/>
      <c r="CA66" s="642"/>
      <c r="CB66" s="642"/>
      <c r="CC66" s="642"/>
      <c r="CD66" s="642"/>
      <c r="CE66" s="642"/>
      <c r="CF66" s="642"/>
      <c r="CG66" s="642"/>
      <c r="CH66" s="642"/>
      <c r="CI66" s="642"/>
      <c r="CJ66" s="642"/>
      <c r="CK66" s="642"/>
      <c r="CL66" s="642"/>
      <c r="CM66" s="642"/>
    </row>
    <row r="67" spans="1:91" ht="20.100000000000001" customHeight="1" x14ac:dyDescent="0.3">
      <c r="A67" s="641" t="s">
        <v>507</v>
      </c>
      <c r="B67" s="641"/>
      <c r="C67" s="642"/>
      <c r="D67" s="642"/>
      <c r="E67" s="642"/>
      <c r="F67" s="642"/>
      <c r="G67" s="642"/>
      <c r="H67" s="642"/>
      <c r="I67" s="642"/>
      <c r="J67" s="642"/>
      <c r="K67" s="642"/>
      <c r="L67" s="642"/>
      <c r="M67" s="642"/>
      <c r="N67" s="642"/>
      <c r="O67" s="642"/>
      <c r="P67" s="642"/>
      <c r="Q67" s="642"/>
      <c r="R67" s="642"/>
      <c r="S67" s="642"/>
      <c r="T67" s="642"/>
      <c r="U67" s="642"/>
      <c r="V67" s="642"/>
      <c r="W67" s="642"/>
      <c r="X67" s="642"/>
      <c r="Y67" s="642"/>
      <c r="Z67" s="642"/>
      <c r="AA67" s="642"/>
      <c r="AB67" s="642"/>
      <c r="AC67" s="642"/>
      <c r="AD67" s="642"/>
      <c r="AE67" s="642"/>
      <c r="AF67" s="642"/>
      <c r="AG67" s="642"/>
      <c r="AH67" s="642"/>
      <c r="AI67" s="642"/>
      <c r="AJ67" s="642"/>
      <c r="AK67" s="642"/>
      <c r="AL67" s="642"/>
      <c r="AM67" s="642"/>
      <c r="AN67" s="642"/>
      <c r="AO67" s="642"/>
      <c r="AP67" s="642"/>
      <c r="AQ67" s="642"/>
      <c r="AR67" s="642"/>
      <c r="AS67" s="642"/>
      <c r="AT67" s="642"/>
      <c r="AU67" s="642"/>
      <c r="AV67" s="642"/>
      <c r="AW67" s="642"/>
      <c r="AX67" s="642"/>
      <c r="AY67" s="642"/>
      <c r="AZ67" s="642"/>
      <c r="BA67" s="642"/>
      <c r="BB67" s="642"/>
      <c r="BC67" s="642"/>
      <c r="BD67" s="642"/>
      <c r="BE67" s="642"/>
      <c r="BF67" s="642"/>
      <c r="BG67" s="642"/>
      <c r="BH67" s="642"/>
      <c r="BI67" s="642"/>
      <c r="BJ67" s="642"/>
      <c r="BK67" s="642"/>
      <c r="BL67" s="642"/>
      <c r="BM67" s="642"/>
      <c r="BN67" s="642"/>
      <c r="BO67" s="642"/>
      <c r="BP67" s="642"/>
      <c r="BQ67" s="642"/>
      <c r="BR67" s="642"/>
      <c r="BS67" s="642"/>
      <c r="BT67" s="642"/>
      <c r="BU67" s="642"/>
      <c r="BV67" s="642"/>
      <c r="BW67" s="642"/>
      <c r="BX67" s="642"/>
      <c r="BY67" s="642"/>
      <c r="BZ67" s="642"/>
      <c r="CA67" s="642"/>
      <c r="CB67" s="642"/>
      <c r="CC67" s="642"/>
      <c r="CD67" s="642"/>
      <c r="CE67" s="642"/>
      <c r="CF67" s="642"/>
      <c r="CG67" s="642"/>
      <c r="CH67" s="642"/>
      <c r="CI67" s="642"/>
      <c r="CJ67" s="642"/>
      <c r="CK67" s="642"/>
      <c r="CL67" s="642"/>
      <c r="CM67" s="642"/>
    </row>
    <row r="68" spans="1:91" x14ac:dyDescent="0.3">
      <c r="A68" s="642"/>
      <c r="B68" s="642"/>
      <c r="C68" s="642"/>
      <c r="D68" s="642"/>
      <c r="E68" s="642"/>
      <c r="F68" s="642"/>
      <c r="G68" s="642"/>
      <c r="H68" s="642"/>
      <c r="I68" s="642"/>
      <c r="J68" s="642"/>
      <c r="K68" s="642"/>
      <c r="L68" s="642"/>
      <c r="M68" s="642"/>
      <c r="N68" s="642"/>
      <c r="O68" s="642"/>
      <c r="P68" s="642"/>
      <c r="Q68" s="642"/>
      <c r="R68" s="642"/>
      <c r="S68" s="642"/>
      <c r="T68" s="642"/>
      <c r="U68" s="642"/>
      <c r="V68" s="642"/>
      <c r="W68" s="642"/>
      <c r="X68" s="642"/>
      <c r="Y68" s="642"/>
      <c r="Z68" s="642"/>
      <c r="AA68" s="642"/>
      <c r="AB68" s="642"/>
      <c r="AC68" s="642"/>
      <c r="AD68" s="642"/>
      <c r="AE68" s="642"/>
      <c r="AF68" s="642"/>
      <c r="AG68" s="642"/>
      <c r="AH68" s="642"/>
      <c r="AI68" s="642"/>
      <c r="AJ68" s="642"/>
      <c r="AK68" s="642"/>
      <c r="AL68" s="642"/>
      <c r="AM68" s="642"/>
      <c r="AN68" s="642"/>
      <c r="AO68" s="642"/>
      <c r="AP68" s="642"/>
      <c r="AQ68" s="642"/>
      <c r="AR68" s="642"/>
      <c r="AS68" s="642"/>
      <c r="AT68" s="642"/>
      <c r="AU68" s="642"/>
      <c r="AV68" s="642"/>
      <c r="AW68" s="642"/>
      <c r="AX68" s="642"/>
      <c r="AY68" s="642"/>
      <c r="AZ68" s="642"/>
      <c r="BA68" s="642"/>
      <c r="BB68" s="642"/>
      <c r="BC68" s="642"/>
      <c r="BD68" s="642"/>
      <c r="BE68" s="642"/>
      <c r="BF68" s="642"/>
      <c r="BG68" s="642"/>
      <c r="BH68" s="642"/>
      <c r="BI68" s="642"/>
      <c r="BJ68" s="642"/>
      <c r="BK68" s="642"/>
      <c r="BL68" s="642"/>
      <c r="BM68" s="642"/>
      <c r="BN68" s="642"/>
      <c r="BO68" s="642"/>
      <c r="BP68" s="642"/>
      <c r="BQ68" s="642"/>
      <c r="BR68" s="642"/>
      <c r="BS68" s="642"/>
      <c r="BT68" s="642"/>
      <c r="BU68" s="642"/>
      <c r="BV68" s="642"/>
      <c r="BW68" s="642"/>
      <c r="BX68" s="642"/>
      <c r="BY68" s="642"/>
      <c r="BZ68" s="642"/>
      <c r="CA68" s="642"/>
      <c r="CB68" s="642"/>
      <c r="CC68" s="642"/>
      <c r="CD68" s="642"/>
      <c r="CE68" s="642"/>
      <c r="CF68" s="642"/>
      <c r="CG68" s="642"/>
      <c r="CH68" s="642"/>
      <c r="CI68" s="642"/>
      <c r="CJ68" s="642"/>
      <c r="CK68" s="642"/>
      <c r="CL68" s="642"/>
      <c r="CM68" s="642"/>
    </row>
    <row r="70" spans="1:91" ht="17.25" x14ac:dyDescent="0.3">
      <c r="A70" s="636"/>
      <c r="B70" s="636"/>
      <c r="C70" s="636"/>
      <c r="D70" s="636"/>
      <c r="E70" s="636"/>
      <c r="F70" s="636"/>
      <c r="G70" s="636"/>
      <c r="H70" s="636"/>
      <c r="I70" s="636"/>
      <c r="J70" s="636"/>
      <c r="K70" s="636"/>
      <c r="L70" s="636"/>
      <c r="M70" s="636"/>
      <c r="N70" s="636"/>
      <c r="O70" s="636"/>
      <c r="P70" s="636"/>
      <c r="Q70" s="636"/>
      <c r="R70" s="636"/>
      <c r="S70" s="636"/>
      <c r="T70" s="636"/>
      <c r="U70" s="636"/>
      <c r="V70" s="636"/>
      <c r="W70" s="636"/>
      <c r="X70" s="636"/>
      <c r="Y70" s="636"/>
      <c r="Z70" s="636"/>
      <c r="AA70" s="636"/>
      <c r="AB70" s="636"/>
      <c r="AC70" s="636"/>
      <c r="AD70" s="636"/>
      <c r="AE70" s="636"/>
      <c r="AF70" s="636"/>
      <c r="AG70" s="636"/>
      <c r="AH70" s="636"/>
      <c r="AI70" s="636"/>
      <c r="AJ70" s="636"/>
      <c r="AK70" s="636"/>
      <c r="AL70" s="636"/>
      <c r="AM70" s="636"/>
      <c r="AN70" s="636"/>
      <c r="AO70" s="636"/>
      <c r="AP70" s="636"/>
      <c r="AQ70" s="636"/>
      <c r="AR70" s="636"/>
      <c r="AS70" s="636"/>
      <c r="AT70" s="636"/>
      <c r="AU70" s="636"/>
      <c r="AV70" s="636"/>
      <c r="AW70" s="636"/>
      <c r="AX70" s="636"/>
      <c r="AY70" s="636"/>
      <c r="AZ70" s="636"/>
      <c r="BA70" s="636"/>
      <c r="BB70" s="636"/>
      <c r="BC70" s="636"/>
      <c r="BD70" s="636"/>
      <c r="BE70" s="636"/>
      <c r="BF70" s="636"/>
      <c r="BG70" s="636"/>
      <c r="BH70" s="636"/>
      <c r="BI70" s="636"/>
      <c r="BJ70" s="636"/>
      <c r="BK70" s="636"/>
      <c r="BL70" s="636"/>
      <c r="BM70" s="636"/>
      <c r="BN70" s="636"/>
      <c r="BO70" s="636"/>
      <c r="BP70" s="636"/>
      <c r="BQ70" s="636"/>
      <c r="BR70" s="636"/>
      <c r="BS70" s="636"/>
      <c r="BT70" s="636"/>
      <c r="BU70" s="636"/>
      <c r="BV70" s="636"/>
      <c r="BW70" s="636"/>
      <c r="BX70" s="636"/>
      <c r="BY70" s="636"/>
      <c r="BZ70" s="636"/>
      <c r="CA70" s="636"/>
      <c r="CB70" s="636"/>
      <c r="CC70" s="636"/>
      <c r="CD70" s="636"/>
      <c r="CE70" s="636"/>
      <c r="CF70" s="636"/>
      <c r="CG70" s="636"/>
      <c r="CH70" s="636"/>
      <c r="CI70" s="636"/>
      <c r="CJ70" s="636"/>
      <c r="CK70" s="636"/>
      <c r="CL70" s="636"/>
      <c r="CM70" s="636"/>
    </row>
    <row r="71" spans="1:91" ht="17.25" x14ac:dyDescent="0.3">
      <c r="A71" s="636"/>
      <c r="B71" s="636"/>
      <c r="C71" s="636"/>
      <c r="D71" s="636"/>
      <c r="E71" s="636"/>
      <c r="F71" s="636"/>
      <c r="G71" s="636"/>
      <c r="H71" s="636"/>
      <c r="I71" s="636"/>
      <c r="J71" s="636"/>
      <c r="K71" s="636"/>
      <c r="L71" s="636"/>
      <c r="M71" s="636"/>
      <c r="N71" s="636"/>
      <c r="O71" s="636"/>
      <c r="P71" s="636"/>
      <c r="Q71" s="636"/>
      <c r="R71" s="636"/>
      <c r="S71" s="636"/>
      <c r="T71" s="636"/>
      <c r="U71" s="636"/>
      <c r="V71" s="636"/>
      <c r="W71" s="636"/>
      <c r="X71" s="636"/>
      <c r="Y71" s="636"/>
      <c r="Z71" s="636"/>
      <c r="AA71" s="636"/>
      <c r="AB71" s="636"/>
      <c r="AC71" s="636"/>
      <c r="AD71" s="636"/>
      <c r="AE71" s="636"/>
      <c r="AF71" s="636"/>
      <c r="AG71" s="636"/>
      <c r="AH71" s="636"/>
      <c r="AI71" s="636"/>
      <c r="AJ71" s="636"/>
      <c r="AK71" s="636"/>
      <c r="AL71" s="636"/>
      <c r="AM71" s="636"/>
      <c r="AN71" s="636"/>
      <c r="AO71" s="636"/>
      <c r="AP71" s="636"/>
      <c r="AQ71" s="636"/>
      <c r="AR71" s="636"/>
      <c r="AS71" s="636"/>
      <c r="AT71" s="636"/>
      <c r="AU71" s="636"/>
      <c r="AV71" s="636"/>
      <c r="AW71" s="636"/>
      <c r="AX71" s="636"/>
      <c r="AY71" s="636"/>
      <c r="AZ71" s="636"/>
      <c r="BA71" s="636"/>
      <c r="BB71" s="636"/>
      <c r="BC71" s="636"/>
      <c r="BD71" s="636"/>
      <c r="BE71" s="636"/>
      <c r="BF71" s="636"/>
      <c r="BG71" s="636"/>
      <c r="BH71" s="636"/>
      <c r="BI71" s="636"/>
      <c r="BJ71" s="636"/>
      <c r="BK71" s="636"/>
      <c r="BL71" s="636"/>
      <c r="BM71" s="636"/>
      <c r="BN71" s="636"/>
      <c r="BO71" s="636"/>
      <c r="BP71" s="636"/>
      <c r="BQ71" s="636"/>
      <c r="BR71" s="636"/>
      <c r="BS71" s="636"/>
      <c r="BT71" s="636"/>
      <c r="BU71" s="636"/>
      <c r="BV71" s="636"/>
      <c r="BW71" s="636"/>
      <c r="BX71" s="636"/>
      <c r="BY71" s="636"/>
      <c r="BZ71" s="636"/>
      <c r="CA71" s="636"/>
      <c r="CB71" s="636"/>
      <c r="CC71" s="636"/>
      <c r="CD71" s="636"/>
      <c r="CE71" s="636"/>
      <c r="CF71" s="636"/>
      <c r="CG71" s="636"/>
      <c r="CH71" s="636"/>
      <c r="CI71" s="636"/>
      <c r="CJ71" s="636"/>
      <c r="CK71" s="636"/>
      <c r="CL71" s="636"/>
      <c r="CM71" s="636"/>
    </row>
    <row r="72" spans="1:91" ht="17.25" x14ac:dyDescent="0.3">
      <c r="A72" s="636"/>
      <c r="B72" s="636"/>
      <c r="C72" s="636"/>
      <c r="D72" s="636"/>
      <c r="E72" s="636"/>
      <c r="F72" s="636"/>
      <c r="G72" s="636"/>
      <c r="H72" s="636"/>
      <c r="I72" s="636"/>
      <c r="J72" s="636"/>
      <c r="K72" s="636"/>
      <c r="L72" s="636"/>
      <c r="M72" s="636"/>
      <c r="N72" s="636"/>
      <c r="O72" s="636"/>
      <c r="P72" s="636"/>
      <c r="Q72" s="636"/>
      <c r="R72" s="636"/>
      <c r="S72" s="636"/>
      <c r="T72" s="636"/>
      <c r="U72" s="636"/>
      <c r="V72" s="636"/>
      <c r="W72" s="636"/>
      <c r="X72" s="636"/>
      <c r="Y72" s="636"/>
      <c r="Z72" s="636"/>
      <c r="AA72" s="636"/>
      <c r="AB72" s="636"/>
      <c r="AC72" s="636"/>
      <c r="AD72" s="636"/>
      <c r="AE72" s="636"/>
      <c r="AF72" s="636"/>
      <c r="AG72" s="636"/>
      <c r="AH72" s="636"/>
      <c r="AI72" s="636"/>
      <c r="AJ72" s="636"/>
      <c r="AK72" s="636"/>
      <c r="AL72" s="636"/>
      <c r="AM72" s="636"/>
      <c r="AN72" s="636"/>
      <c r="AO72" s="636"/>
      <c r="AP72" s="636"/>
      <c r="AQ72" s="636"/>
      <c r="AR72" s="636"/>
      <c r="AS72" s="636"/>
      <c r="AT72" s="636"/>
      <c r="AU72" s="636"/>
      <c r="AV72" s="636"/>
      <c r="AW72" s="636"/>
      <c r="AX72" s="636"/>
      <c r="AY72" s="636"/>
      <c r="AZ72" s="636"/>
      <c r="BA72" s="636"/>
      <c r="BB72" s="636"/>
      <c r="BC72" s="636"/>
      <c r="BD72" s="636"/>
      <c r="BE72" s="636"/>
      <c r="BF72" s="636"/>
      <c r="BG72" s="636"/>
      <c r="BH72" s="636"/>
      <c r="BI72" s="636"/>
      <c r="BJ72" s="636"/>
      <c r="BK72" s="636"/>
      <c r="BL72" s="636"/>
      <c r="BM72" s="636"/>
      <c r="BN72" s="636"/>
      <c r="BO72" s="636"/>
      <c r="BP72" s="636"/>
      <c r="BQ72" s="636"/>
      <c r="BR72" s="636"/>
      <c r="BS72" s="636"/>
      <c r="BT72" s="636"/>
      <c r="BU72" s="636"/>
      <c r="BV72" s="636"/>
      <c r="BW72" s="636"/>
      <c r="BX72" s="636"/>
      <c r="BY72" s="636"/>
      <c r="BZ72" s="636"/>
      <c r="CA72" s="636"/>
      <c r="CB72" s="636"/>
      <c r="CC72" s="636"/>
      <c r="CD72" s="636"/>
      <c r="CE72" s="636"/>
      <c r="CF72" s="636"/>
      <c r="CG72" s="636"/>
      <c r="CH72" s="636"/>
      <c r="CI72" s="636"/>
      <c r="CJ72" s="636"/>
      <c r="CK72" s="636"/>
      <c r="CL72" s="636"/>
      <c r="CM72" s="636"/>
    </row>
    <row r="73" spans="1:91" ht="17.25" x14ac:dyDescent="0.3">
      <c r="A73" s="636"/>
      <c r="B73" s="636"/>
      <c r="C73" s="636"/>
      <c r="D73" s="636"/>
      <c r="E73" s="636"/>
      <c r="F73" s="636"/>
      <c r="G73" s="636"/>
      <c r="H73" s="636"/>
      <c r="I73" s="636"/>
      <c r="J73" s="636"/>
      <c r="K73" s="636"/>
      <c r="L73" s="636"/>
      <c r="M73" s="636"/>
      <c r="N73" s="636"/>
      <c r="O73" s="636"/>
      <c r="P73" s="636"/>
      <c r="Q73" s="636"/>
      <c r="R73" s="636"/>
      <c r="S73" s="636"/>
      <c r="T73" s="636"/>
      <c r="U73" s="636"/>
      <c r="V73" s="636"/>
      <c r="W73" s="636"/>
      <c r="X73" s="636"/>
      <c r="Y73" s="636"/>
      <c r="Z73" s="636"/>
      <c r="AA73" s="636"/>
      <c r="AB73" s="636"/>
      <c r="AC73" s="636"/>
      <c r="AD73" s="636"/>
      <c r="AE73" s="636"/>
      <c r="AF73" s="636"/>
      <c r="AG73" s="636"/>
      <c r="AH73" s="636"/>
      <c r="AI73" s="636"/>
      <c r="AJ73" s="636"/>
      <c r="AK73" s="636"/>
      <c r="AL73" s="636"/>
      <c r="AM73" s="636"/>
      <c r="AN73" s="636"/>
      <c r="AO73" s="636"/>
      <c r="AP73" s="636"/>
      <c r="AQ73" s="636"/>
      <c r="AR73" s="636"/>
      <c r="AS73" s="636"/>
      <c r="AT73" s="636"/>
      <c r="AU73" s="636"/>
      <c r="AV73" s="636"/>
      <c r="AW73" s="636"/>
      <c r="AX73" s="636"/>
      <c r="AY73" s="636"/>
      <c r="AZ73" s="636"/>
      <c r="BA73" s="636"/>
      <c r="BB73" s="636"/>
      <c r="BC73" s="636"/>
      <c r="BD73" s="636"/>
      <c r="BE73" s="636"/>
      <c r="BF73" s="636"/>
      <c r="BG73" s="636"/>
      <c r="BH73" s="636"/>
      <c r="BI73" s="636"/>
      <c r="BJ73" s="636"/>
      <c r="BK73" s="636"/>
      <c r="BL73" s="636"/>
      <c r="BM73" s="636"/>
      <c r="BN73" s="636"/>
      <c r="BO73" s="636"/>
      <c r="BP73" s="636"/>
      <c r="BQ73" s="636"/>
      <c r="BR73" s="636"/>
      <c r="BS73" s="636"/>
      <c r="BT73" s="636"/>
      <c r="BU73" s="636"/>
      <c r="BV73" s="636"/>
      <c r="BW73" s="636"/>
      <c r="BX73" s="636"/>
      <c r="BY73" s="636"/>
      <c r="BZ73" s="636"/>
      <c r="CA73" s="636"/>
      <c r="CB73" s="636"/>
      <c r="CC73" s="636"/>
      <c r="CD73" s="636"/>
      <c r="CE73" s="636"/>
      <c r="CF73" s="636"/>
      <c r="CG73" s="636"/>
      <c r="CH73" s="636"/>
      <c r="CI73" s="636"/>
      <c r="CJ73" s="636"/>
      <c r="CK73" s="636"/>
      <c r="CL73" s="636"/>
      <c r="CM73" s="636"/>
    </row>
  </sheetData>
  <printOptions horizontalCentered="1" verticalCentered="1"/>
  <pageMargins left="0" right="0" top="0.511811023622047" bottom="0" header="0" footer="0"/>
  <pageSetup paperSize="9" scale="4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48"/>
  <sheetViews>
    <sheetView zoomScaleNormal="100" zoomScaleSheetLayoutView="90" workbookViewId="0">
      <pane xSplit="64" ySplit="3" topLeftCell="BZ25" activePane="bottomRight" state="frozen"/>
      <selection pane="topRight" activeCell="BM1" sqref="BM1"/>
      <selection pane="bottomLeft" activeCell="A5" sqref="A5"/>
      <selection pane="bottomRight"/>
    </sheetView>
  </sheetViews>
  <sheetFormatPr defaultColWidth="0" defaultRowHeight="14.25" x14ac:dyDescent="0.25"/>
  <cols>
    <col min="1" max="1" width="60.140625" style="642" customWidth="1"/>
    <col min="2" max="13" width="9" style="642" hidden="1" customWidth="1"/>
    <col min="14" max="26" width="9.140625" style="642" hidden="1" customWidth="1"/>
    <col min="27" max="31" width="0" style="642" hidden="1" customWidth="1"/>
    <col min="32" max="39" width="9.140625" style="642" hidden="1" customWidth="1"/>
    <col min="40" max="40" width="9.7109375" style="642" hidden="1" customWidth="1"/>
    <col min="41" max="77" width="11.28515625" style="642" hidden="1" customWidth="1"/>
    <col min="78" max="90" width="11.28515625" style="642" customWidth="1"/>
    <col min="91" max="211" width="9.140625" style="642" customWidth="1"/>
    <col min="212" max="212" width="55.28515625" style="642" customWidth="1"/>
    <col min="213" max="262" width="0" style="642" hidden="1"/>
    <col min="263" max="263" width="55.28515625" style="642" customWidth="1"/>
    <col min="264" max="301" width="0" style="642" hidden="1" customWidth="1"/>
    <col min="302" max="467" width="9.140625" style="642" customWidth="1"/>
    <col min="468" max="468" width="55.28515625" style="642" customWidth="1"/>
    <col min="469" max="518" width="0" style="642" hidden="1"/>
    <col min="519" max="519" width="55.28515625" style="642" customWidth="1"/>
    <col min="520" max="557" width="0" style="642" hidden="1" customWidth="1"/>
    <col min="558" max="723" width="9.140625" style="642" customWidth="1"/>
    <col min="724" max="724" width="55.28515625" style="642" customWidth="1"/>
    <col min="725" max="774" width="0" style="642" hidden="1"/>
    <col min="775" max="775" width="55.28515625" style="642" customWidth="1"/>
    <col min="776" max="813" width="0" style="642" hidden="1" customWidth="1"/>
    <col min="814" max="979" width="9.140625" style="642" customWidth="1"/>
    <col min="980" max="980" width="55.28515625" style="642" customWidth="1"/>
    <col min="981" max="1030" width="0" style="642" hidden="1"/>
    <col min="1031" max="1031" width="55.28515625" style="642" customWidth="1"/>
    <col min="1032" max="1069" width="0" style="642" hidden="1" customWidth="1"/>
    <col min="1070" max="1235" width="9.140625" style="642" customWidth="1"/>
    <col min="1236" max="1236" width="55.28515625" style="642" customWidth="1"/>
    <col min="1237" max="1286" width="0" style="642" hidden="1"/>
    <col min="1287" max="1287" width="55.28515625" style="642" customWidth="1"/>
    <col min="1288" max="1325" width="0" style="642" hidden="1" customWidth="1"/>
    <col min="1326" max="1491" width="9.140625" style="642" customWidth="1"/>
    <col min="1492" max="1492" width="55.28515625" style="642" customWidth="1"/>
    <col min="1493" max="1542" width="0" style="642" hidden="1"/>
    <col min="1543" max="1543" width="55.28515625" style="642" customWidth="1"/>
    <col min="1544" max="1581" width="0" style="642" hidden="1" customWidth="1"/>
    <col min="1582" max="1747" width="9.140625" style="642" customWidth="1"/>
    <col min="1748" max="1748" width="55.28515625" style="642" customWidth="1"/>
    <col min="1749" max="1798" width="0" style="642" hidden="1"/>
    <col min="1799" max="1799" width="55.28515625" style="642" customWidth="1"/>
    <col min="1800" max="1837" width="0" style="642" hidden="1" customWidth="1"/>
    <col min="1838" max="2003" width="9.140625" style="642" customWidth="1"/>
    <col min="2004" max="2004" width="55.28515625" style="642" customWidth="1"/>
    <col min="2005" max="2054" width="0" style="642" hidden="1"/>
    <col min="2055" max="2055" width="55.28515625" style="642" customWidth="1"/>
    <col min="2056" max="2093" width="0" style="642" hidden="1" customWidth="1"/>
    <col min="2094" max="2259" width="9.140625" style="642" customWidth="1"/>
    <col min="2260" max="2260" width="55.28515625" style="642" customWidth="1"/>
    <col min="2261" max="2310" width="0" style="642" hidden="1"/>
    <col min="2311" max="2311" width="55.28515625" style="642" customWidth="1"/>
    <col min="2312" max="2349" width="0" style="642" hidden="1" customWidth="1"/>
    <col min="2350" max="2515" width="9.140625" style="642" customWidth="1"/>
    <col min="2516" max="2516" width="55.28515625" style="642" customWidth="1"/>
    <col min="2517" max="2566" width="0" style="642" hidden="1"/>
    <col min="2567" max="2567" width="55.28515625" style="642" customWidth="1"/>
    <col min="2568" max="2605" width="0" style="642" hidden="1" customWidth="1"/>
    <col min="2606" max="2771" width="9.140625" style="642" customWidth="1"/>
    <col min="2772" max="2772" width="55.28515625" style="642" customWidth="1"/>
    <col min="2773" max="2822" width="0" style="642" hidden="1"/>
    <col min="2823" max="2823" width="55.28515625" style="642" customWidth="1"/>
    <col min="2824" max="2861" width="0" style="642" hidden="1" customWidth="1"/>
    <col min="2862" max="3027" width="9.140625" style="642" customWidth="1"/>
    <col min="3028" max="3028" width="55.28515625" style="642" customWidth="1"/>
    <col min="3029" max="3078" width="0" style="642" hidden="1"/>
    <col min="3079" max="3079" width="55.28515625" style="642" customWidth="1"/>
    <col min="3080" max="3117" width="0" style="642" hidden="1" customWidth="1"/>
    <col min="3118" max="3283" width="9.140625" style="642" customWidth="1"/>
    <col min="3284" max="3284" width="55.28515625" style="642" customWidth="1"/>
    <col min="3285" max="3334" width="0" style="642" hidden="1"/>
    <col min="3335" max="3335" width="55.28515625" style="642" customWidth="1"/>
    <col min="3336" max="3373" width="0" style="642" hidden="1" customWidth="1"/>
    <col min="3374" max="3539" width="9.140625" style="642" customWidth="1"/>
    <col min="3540" max="3540" width="55.28515625" style="642" customWidth="1"/>
    <col min="3541" max="3590" width="0" style="642" hidden="1"/>
    <col min="3591" max="3591" width="55.28515625" style="642" customWidth="1"/>
    <col min="3592" max="3629" width="0" style="642" hidden="1" customWidth="1"/>
    <col min="3630" max="3795" width="9.140625" style="642" customWidth="1"/>
    <col min="3796" max="3796" width="55.28515625" style="642" customWidth="1"/>
    <col min="3797" max="3846" width="0" style="642" hidden="1"/>
    <col min="3847" max="3847" width="55.28515625" style="642" customWidth="1"/>
    <col min="3848" max="3885" width="0" style="642" hidden="1" customWidth="1"/>
    <col min="3886" max="4051" width="9.140625" style="642" customWidth="1"/>
    <col min="4052" max="4052" width="55.28515625" style="642" customWidth="1"/>
    <col min="4053" max="4102" width="0" style="642" hidden="1"/>
    <col min="4103" max="4103" width="55.28515625" style="642" customWidth="1"/>
    <col min="4104" max="4141" width="0" style="642" hidden="1" customWidth="1"/>
    <col min="4142" max="4307" width="9.140625" style="642" customWidth="1"/>
    <col min="4308" max="4308" width="55.28515625" style="642" customWidth="1"/>
    <col min="4309" max="4358" width="0" style="642" hidden="1"/>
    <col min="4359" max="4359" width="55.28515625" style="642" customWidth="1"/>
    <col min="4360" max="4397" width="0" style="642" hidden="1" customWidth="1"/>
    <col min="4398" max="4563" width="9.140625" style="642" customWidth="1"/>
    <col min="4564" max="4564" width="55.28515625" style="642" customWidth="1"/>
    <col min="4565" max="4614" width="0" style="642" hidden="1"/>
    <col min="4615" max="4615" width="55.28515625" style="642" customWidth="1"/>
    <col min="4616" max="4653" width="0" style="642" hidden="1" customWidth="1"/>
    <col min="4654" max="4819" width="9.140625" style="642" customWidth="1"/>
    <col min="4820" max="4820" width="55.28515625" style="642" customWidth="1"/>
    <col min="4821" max="4870" width="0" style="642" hidden="1"/>
    <col min="4871" max="4871" width="55.28515625" style="642" customWidth="1"/>
    <col min="4872" max="4909" width="0" style="642" hidden="1" customWidth="1"/>
    <col min="4910" max="5075" width="9.140625" style="642" customWidth="1"/>
    <col min="5076" max="5076" width="55.28515625" style="642" customWidth="1"/>
    <col min="5077" max="5126" width="0" style="642" hidden="1"/>
    <col min="5127" max="5127" width="55.28515625" style="642" customWidth="1"/>
    <col min="5128" max="5165" width="0" style="642" hidden="1" customWidth="1"/>
    <col min="5166" max="5331" width="9.140625" style="642" customWidth="1"/>
    <col min="5332" max="5332" width="55.28515625" style="642" customWidth="1"/>
    <col min="5333" max="5382" width="0" style="642" hidden="1"/>
    <col min="5383" max="5383" width="55.28515625" style="642" customWidth="1"/>
    <col min="5384" max="5421" width="0" style="642" hidden="1" customWidth="1"/>
    <col min="5422" max="5587" width="9.140625" style="642" customWidth="1"/>
    <col min="5588" max="5588" width="55.28515625" style="642" customWidth="1"/>
    <col min="5589" max="5638" width="0" style="642" hidden="1"/>
    <col min="5639" max="5639" width="55.28515625" style="642" customWidth="1"/>
    <col min="5640" max="5677" width="0" style="642" hidden="1" customWidth="1"/>
    <col min="5678" max="5843" width="9.140625" style="642" customWidth="1"/>
    <col min="5844" max="5844" width="55.28515625" style="642" customWidth="1"/>
    <col min="5845" max="5894" width="0" style="642" hidden="1"/>
    <col min="5895" max="5895" width="55.28515625" style="642" customWidth="1"/>
    <col min="5896" max="5933" width="0" style="642" hidden="1" customWidth="1"/>
    <col min="5934" max="6099" width="9.140625" style="642" customWidth="1"/>
    <col min="6100" max="6100" width="55.28515625" style="642" customWidth="1"/>
    <col min="6101" max="6150" width="0" style="642" hidden="1"/>
    <col min="6151" max="6151" width="55.28515625" style="642" customWidth="1"/>
    <col min="6152" max="6189" width="0" style="642" hidden="1" customWidth="1"/>
    <col min="6190" max="6355" width="9.140625" style="642" customWidth="1"/>
    <col min="6356" max="6356" width="55.28515625" style="642" customWidth="1"/>
    <col min="6357" max="6406" width="0" style="642" hidden="1"/>
    <col min="6407" max="6407" width="55.28515625" style="642" customWidth="1"/>
    <col min="6408" max="6445" width="0" style="642" hidden="1" customWidth="1"/>
    <col min="6446" max="6611" width="9.140625" style="642" customWidth="1"/>
    <col min="6612" max="6612" width="55.28515625" style="642" customWidth="1"/>
    <col min="6613" max="6662" width="0" style="642" hidden="1"/>
    <col min="6663" max="6663" width="55.28515625" style="642" customWidth="1"/>
    <col min="6664" max="6701" width="0" style="642" hidden="1" customWidth="1"/>
    <col min="6702" max="6867" width="9.140625" style="642" customWidth="1"/>
    <col min="6868" max="6868" width="55.28515625" style="642" customWidth="1"/>
    <col min="6869" max="6918" width="0" style="642" hidden="1"/>
    <col min="6919" max="6919" width="55.28515625" style="642" customWidth="1"/>
    <col min="6920" max="6957" width="0" style="642" hidden="1" customWidth="1"/>
    <col min="6958" max="7123" width="9.140625" style="642" customWidth="1"/>
    <col min="7124" max="7124" width="55.28515625" style="642" customWidth="1"/>
    <col min="7125" max="7174" width="0" style="642" hidden="1"/>
    <col min="7175" max="7175" width="55.28515625" style="642" customWidth="1"/>
    <col min="7176" max="7213" width="0" style="642" hidden="1" customWidth="1"/>
    <col min="7214" max="7379" width="9.140625" style="642" customWidth="1"/>
    <col min="7380" max="7380" width="55.28515625" style="642" customWidth="1"/>
    <col min="7381" max="7430" width="0" style="642" hidden="1"/>
    <col min="7431" max="7431" width="55.28515625" style="642" customWidth="1"/>
    <col min="7432" max="7469" width="0" style="642" hidden="1" customWidth="1"/>
    <col min="7470" max="7635" width="9.140625" style="642" customWidth="1"/>
    <col min="7636" max="7636" width="55.28515625" style="642" customWidth="1"/>
    <col min="7637" max="7686" width="0" style="642" hidden="1"/>
    <col min="7687" max="7687" width="55.28515625" style="642" customWidth="1"/>
    <col min="7688" max="7725" width="0" style="642" hidden="1" customWidth="1"/>
    <col min="7726" max="7891" width="9.140625" style="642" customWidth="1"/>
    <col min="7892" max="7892" width="55.28515625" style="642" customWidth="1"/>
    <col min="7893" max="7942" width="0" style="642" hidden="1"/>
    <col min="7943" max="7943" width="55.28515625" style="642" customWidth="1"/>
    <col min="7944" max="7981" width="0" style="642" hidden="1" customWidth="1"/>
    <col min="7982" max="8147" width="9.140625" style="642" customWidth="1"/>
    <col min="8148" max="8148" width="55.28515625" style="642" customWidth="1"/>
    <col min="8149" max="8198" width="0" style="642" hidden="1"/>
    <col min="8199" max="8199" width="55.28515625" style="642" customWidth="1"/>
    <col min="8200" max="8237" width="0" style="642" hidden="1" customWidth="1"/>
    <col min="8238" max="8403" width="9.140625" style="642" customWidth="1"/>
    <col min="8404" max="8404" width="55.28515625" style="642" customWidth="1"/>
    <col min="8405" max="8454" width="0" style="642" hidden="1"/>
    <col min="8455" max="8455" width="55.28515625" style="642" customWidth="1"/>
    <col min="8456" max="8493" width="0" style="642" hidden="1" customWidth="1"/>
    <col min="8494" max="8659" width="9.140625" style="642" customWidth="1"/>
    <col min="8660" max="8660" width="55.28515625" style="642" customWidth="1"/>
    <col min="8661" max="8710" width="0" style="642" hidden="1"/>
    <col min="8711" max="8711" width="55.28515625" style="642" customWidth="1"/>
    <col min="8712" max="8749" width="0" style="642" hidden="1" customWidth="1"/>
    <col min="8750" max="8915" width="9.140625" style="642" customWidth="1"/>
    <col min="8916" max="8916" width="55.28515625" style="642" customWidth="1"/>
    <col min="8917" max="8966" width="0" style="642" hidden="1"/>
    <col min="8967" max="8967" width="55.28515625" style="642" customWidth="1"/>
    <col min="8968" max="9005" width="0" style="642" hidden="1" customWidth="1"/>
    <col min="9006" max="9171" width="9.140625" style="642" customWidth="1"/>
    <col min="9172" max="9172" width="55.28515625" style="642" customWidth="1"/>
    <col min="9173" max="9222" width="0" style="642" hidden="1"/>
    <col min="9223" max="9223" width="55.28515625" style="642" customWidth="1"/>
    <col min="9224" max="9261" width="0" style="642" hidden="1" customWidth="1"/>
    <col min="9262" max="9427" width="9.140625" style="642" customWidth="1"/>
    <col min="9428" max="9428" width="55.28515625" style="642" customWidth="1"/>
    <col min="9429" max="9478" width="0" style="642" hidden="1"/>
    <col min="9479" max="9479" width="55.28515625" style="642" customWidth="1"/>
    <col min="9480" max="9517" width="0" style="642" hidden="1" customWidth="1"/>
    <col min="9518" max="9683" width="9.140625" style="642" customWidth="1"/>
    <col min="9684" max="9684" width="55.28515625" style="642" customWidth="1"/>
    <col min="9685" max="9734" width="0" style="642" hidden="1"/>
    <col min="9735" max="9735" width="55.28515625" style="642" customWidth="1"/>
    <col min="9736" max="9773" width="0" style="642" hidden="1" customWidth="1"/>
    <col min="9774" max="9939" width="9.140625" style="642" customWidth="1"/>
    <col min="9940" max="9940" width="55.28515625" style="642" customWidth="1"/>
    <col min="9941" max="9990" width="0" style="642" hidden="1"/>
    <col min="9991" max="9991" width="55.28515625" style="642" customWidth="1"/>
    <col min="9992" max="10029" width="0" style="642" hidden="1" customWidth="1"/>
    <col min="10030" max="10195" width="9.140625" style="642" customWidth="1"/>
    <col min="10196" max="10196" width="55.28515625" style="642" customWidth="1"/>
    <col min="10197" max="10246" width="0" style="642" hidden="1"/>
    <col min="10247" max="10247" width="55.28515625" style="642" customWidth="1"/>
    <col min="10248" max="10285" width="0" style="642" hidden="1" customWidth="1"/>
    <col min="10286" max="10451" width="9.140625" style="642" customWidth="1"/>
    <col min="10452" max="10452" width="55.28515625" style="642" customWidth="1"/>
    <col min="10453" max="10502" width="0" style="642" hidden="1"/>
    <col min="10503" max="10503" width="55.28515625" style="642" customWidth="1"/>
    <col min="10504" max="10541" width="0" style="642" hidden="1" customWidth="1"/>
    <col min="10542" max="10707" width="9.140625" style="642" customWidth="1"/>
    <col min="10708" max="10708" width="55.28515625" style="642" customWidth="1"/>
    <col min="10709" max="10758" width="0" style="642" hidden="1"/>
    <col min="10759" max="10759" width="55.28515625" style="642" customWidth="1"/>
    <col min="10760" max="10797" width="0" style="642" hidden="1" customWidth="1"/>
    <col min="10798" max="10963" width="9.140625" style="642" customWidth="1"/>
    <col min="10964" max="10964" width="55.28515625" style="642" customWidth="1"/>
    <col min="10965" max="11014" width="0" style="642" hidden="1"/>
    <col min="11015" max="11015" width="55.28515625" style="642" customWidth="1"/>
    <col min="11016" max="11053" width="0" style="642" hidden="1" customWidth="1"/>
    <col min="11054" max="11219" width="9.140625" style="642" customWidth="1"/>
    <col min="11220" max="11220" width="55.28515625" style="642" customWidth="1"/>
    <col min="11221" max="11270" width="0" style="642" hidden="1"/>
    <col min="11271" max="11271" width="55.28515625" style="642" customWidth="1"/>
    <col min="11272" max="11309" width="0" style="642" hidden="1" customWidth="1"/>
    <col min="11310" max="11475" width="9.140625" style="642" customWidth="1"/>
    <col min="11476" max="11476" width="55.28515625" style="642" customWidth="1"/>
    <col min="11477" max="11526" width="0" style="642" hidden="1"/>
    <col min="11527" max="11527" width="55.28515625" style="642" customWidth="1"/>
    <col min="11528" max="11565" width="0" style="642" hidden="1" customWidth="1"/>
    <col min="11566" max="11731" width="9.140625" style="642" customWidth="1"/>
    <col min="11732" max="11732" width="55.28515625" style="642" customWidth="1"/>
    <col min="11733" max="11782" width="0" style="642" hidden="1"/>
    <col min="11783" max="11783" width="55.28515625" style="642" customWidth="1"/>
    <col min="11784" max="11821" width="0" style="642" hidden="1" customWidth="1"/>
    <col min="11822" max="11987" width="9.140625" style="642" customWidth="1"/>
    <col min="11988" max="11988" width="55.28515625" style="642" customWidth="1"/>
    <col min="11989" max="12038" width="0" style="642" hidden="1"/>
    <col min="12039" max="12039" width="55.28515625" style="642" customWidth="1"/>
    <col min="12040" max="12077" width="0" style="642" hidden="1" customWidth="1"/>
    <col min="12078" max="12243" width="9.140625" style="642" customWidth="1"/>
    <col min="12244" max="12244" width="55.28515625" style="642" customWidth="1"/>
    <col min="12245" max="12294" width="0" style="642" hidden="1"/>
    <col min="12295" max="12295" width="55.28515625" style="642" customWidth="1"/>
    <col min="12296" max="12333" width="0" style="642" hidden="1" customWidth="1"/>
    <col min="12334" max="12499" width="9.140625" style="642" customWidth="1"/>
    <col min="12500" max="12500" width="55.28515625" style="642" customWidth="1"/>
    <col min="12501" max="12550" width="0" style="642" hidden="1"/>
    <col min="12551" max="12551" width="55.28515625" style="642" customWidth="1"/>
    <col min="12552" max="12589" width="0" style="642" hidden="1" customWidth="1"/>
    <col min="12590" max="12755" width="9.140625" style="642" customWidth="1"/>
    <col min="12756" max="12756" width="55.28515625" style="642" customWidth="1"/>
    <col min="12757" max="12806" width="0" style="642" hidden="1"/>
    <col min="12807" max="12807" width="55.28515625" style="642" customWidth="1"/>
    <col min="12808" max="12845" width="0" style="642" hidden="1" customWidth="1"/>
    <col min="12846" max="13011" width="9.140625" style="642" customWidth="1"/>
    <col min="13012" max="13012" width="55.28515625" style="642" customWidth="1"/>
    <col min="13013" max="13062" width="0" style="642" hidden="1"/>
    <col min="13063" max="13063" width="55.28515625" style="642" customWidth="1"/>
    <col min="13064" max="13101" width="0" style="642" hidden="1" customWidth="1"/>
    <col min="13102" max="13267" width="9.140625" style="642" customWidth="1"/>
    <col min="13268" max="13268" width="55.28515625" style="642" customWidth="1"/>
    <col min="13269" max="13318" width="0" style="642" hidden="1"/>
    <col min="13319" max="13319" width="55.28515625" style="642" customWidth="1"/>
    <col min="13320" max="13357" width="0" style="642" hidden="1" customWidth="1"/>
    <col min="13358" max="13523" width="9.140625" style="642" customWidth="1"/>
    <col min="13524" max="13524" width="55.28515625" style="642" customWidth="1"/>
    <col min="13525" max="13574" width="0" style="642" hidden="1"/>
    <col min="13575" max="13575" width="55.28515625" style="642" customWidth="1"/>
    <col min="13576" max="13613" width="0" style="642" hidden="1" customWidth="1"/>
    <col min="13614" max="13779" width="9.140625" style="642" customWidth="1"/>
    <col min="13780" max="13780" width="55.28515625" style="642" customWidth="1"/>
    <col min="13781" max="13830" width="0" style="642" hidden="1"/>
    <col min="13831" max="13831" width="55.28515625" style="642" customWidth="1"/>
    <col min="13832" max="13869" width="0" style="642" hidden="1" customWidth="1"/>
    <col min="13870" max="14035" width="9.140625" style="642" customWidth="1"/>
    <col min="14036" max="14036" width="55.28515625" style="642" customWidth="1"/>
    <col min="14037" max="14086" width="0" style="642" hidden="1"/>
    <col min="14087" max="14087" width="55.28515625" style="642" customWidth="1"/>
    <col min="14088" max="14125" width="0" style="642" hidden="1" customWidth="1"/>
    <col min="14126" max="14291" width="9.140625" style="642" customWidth="1"/>
    <col min="14292" max="14292" width="55.28515625" style="642" customWidth="1"/>
    <col min="14293" max="14342" width="0" style="642" hidden="1"/>
    <col min="14343" max="14343" width="55.28515625" style="642" customWidth="1"/>
    <col min="14344" max="14381" width="0" style="642" hidden="1" customWidth="1"/>
    <col min="14382" max="14547" width="9.140625" style="642" customWidth="1"/>
    <col min="14548" max="14548" width="55.28515625" style="642" customWidth="1"/>
    <col min="14549" max="14598" width="0" style="642" hidden="1"/>
    <col min="14599" max="14599" width="55.28515625" style="642" customWidth="1"/>
    <col min="14600" max="14637" width="0" style="642" hidden="1" customWidth="1"/>
    <col min="14638" max="14803" width="9.140625" style="642" customWidth="1"/>
    <col min="14804" max="14804" width="55.28515625" style="642" customWidth="1"/>
    <col min="14805" max="14854" width="0" style="642" hidden="1"/>
    <col min="14855" max="14855" width="55.28515625" style="642" customWidth="1"/>
    <col min="14856" max="14893" width="0" style="642" hidden="1" customWidth="1"/>
    <col min="14894" max="15059" width="9.140625" style="642" customWidth="1"/>
    <col min="15060" max="15060" width="55.28515625" style="642" customWidth="1"/>
    <col min="15061" max="15110" width="0" style="642" hidden="1"/>
    <col min="15111" max="15111" width="55.28515625" style="642" customWidth="1"/>
    <col min="15112" max="15149" width="0" style="642" hidden="1" customWidth="1"/>
    <col min="15150" max="15315" width="9.140625" style="642" customWidth="1"/>
    <col min="15316" max="15316" width="55.28515625" style="642" customWidth="1"/>
    <col min="15317" max="15366" width="0" style="642" hidden="1"/>
    <col min="15367" max="15367" width="55.28515625" style="642" customWidth="1"/>
    <col min="15368" max="15405" width="0" style="642" hidden="1" customWidth="1"/>
    <col min="15406" max="15571" width="9.140625" style="642" customWidth="1"/>
    <col min="15572" max="15572" width="55.28515625" style="642" customWidth="1"/>
    <col min="15573" max="15622" width="0" style="642" hidden="1"/>
    <col min="15623" max="15623" width="55.28515625" style="642" customWidth="1"/>
    <col min="15624" max="15661" width="0" style="642" hidden="1" customWidth="1"/>
    <col min="15662" max="15827" width="9.140625" style="642" customWidth="1"/>
    <col min="15828" max="15828" width="55.28515625" style="642" customWidth="1"/>
    <col min="15829" max="15878" width="0" style="642" hidden="1"/>
    <col min="15879" max="15879" width="55.28515625" style="642" customWidth="1"/>
    <col min="15880" max="15917" width="0" style="642" hidden="1" customWidth="1"/>
    <col min="15918" max="16083" width="9.140625" style="642" customWidth="1"/>
    <col min="16084" max="16084" width="55.28515625" style="642" customWidth="1"/>
    <col min="16085" max="16134" width="0" style="642" hidden="1"/>
    <col min="16135" max="16135" width="55.28515625" style="642" customWidth="1"/>
    <col min="16136" max="16173" width="0" style="642" hidden="1" customWidth="1"/>
    <col min="16174" max="16339" width="9.140625" style="642" customWidth="1"/>
    <col min="16340" max="16340" width="55.28515625" style="642" customWidth="1"/>
    <col min="16341" max="16384" width="0" style="642" hidden="1"/>
  </cols>
  <sheetData>
    <row r="1" spans="1:90" ht="25.5" customHeight="1" x14ac:dyDescent="0.35">
      <c r="A1" s="644" t="s">
        <v>508</v>
      </c>
    </row>
    <row r="2" spans="1:90" ht="17.25" thickBot="1" x14ac:dyDescent="0.35">
      <c r="A2" s="645"/>
      <c r="B2" s="646"/>
      <c r="C2" s="646"/>
      <c r="D2" s="646"/>
      <c r="E2" s="646"/>
      <c r="G2" s="646"/>
      <c r="H2" s="646"/>
      <c r="I2" s="646"/>
      <c r="K2" s="646"/>
      <c r="N2" s="646"/>
      <c r="O2" s="646"/>
      <c r="P2" s="646"/>
      <c r="Q2" s="646"/>
      <c r="R2" s="646"/>
      <c r="S2" s="646"/>
      <c r="T2" s="646"/>
      <c r="U2" s="646"/>
      <c r="V2" s="646"/>
      <c r="W2" s="646"/>
      <c r="X2" s="646"/>
      <c r="Y2" s="647"/>
      <c r="Z2" s="647"/>
      <c r="AA2" s="647"/>
      <c r="AB2" s="647"/>
      <c r="AC2" s="647"/>
      <c r="AD2" s="620"/>
      <c r="AE2" s="620"/>
      <c r="AF2" s="620"/>
      <c r="AG2" s="620"/>
      <c r="AH2" s="620"/>
      <c r="AI2" s="620"/>
      <c r="AJ2" s="620"/>
      <c r="AK2" s="620"/>
      <c r="AL2" s="620"/>
      <c r="AM2" s="620"/>
      <c r="AN2" s="620"/>
      <c r="AO2" s="620"/>
      <c r="AP2" s="620"/>
      <c r="AV2" s="620"/>
      <c r="AW2" s="620"/>
      <c r="AX2" s="620"/>
      <c r="BA2" s="619"/>
      <c r="BB2" s="619"/>
      <c r="BD2" s="619"/>
      <c r="BE2" s="619"/>
      <c r="BF2" s="619"/>
      <c r="BG2" s="619"/>
      <c r="BH2" s="619"/>
      <c r="BY2" s="619"/>
      <c r="CG2" s="619"/>
      <c r="CI2" s="619"/>
      <c r="CK2" s="619"/>
      <c r="CL2" s="619" t="s">
        <v>11</v>
      </c>
    </row>
    <row r="3" spans="1:90" ht="24" customHeight="1" thickTop="1" thickBot="1" x14ac:dyDescent="0.35">
      <c r="A3" s="648"/>
      <c r="B3" s="649">
        <v>40179</v>
      </c>
      <c r="C3" s="650">
        <v>40211</v>
      </c>
      <c r="D3" s="650">
        <v>40239</v>
      </c>
      <c r="E3" s="650">
        <v>40270</v>
      </c>
      <c r="F3" s="650">
        <v>40300</v>
      </c>
      <c r="G3" s="650">
        <v>40331</v>
      </c>
      <c r="H3" s="650">
        <v>40361</v>
      </c>
      <c r="I3" s="650">
        <v>40392</v>
      </c>
      <c r="J3" s="650">
        <v>40423</v>
      </c>
      <c r="K3" s="650">
        <v>40453</v>
      </c>
      <c r="L3" s="650">
        <v>40484</v>
      </c>
      <c r="M3" s="650">
        <v>40514</v>
      </c>
      <c r="N3" s="650">
        <v>40545</v>
      </c>
      <c r="O3" s="650">
        <v>40576</v>
      </c>
      <c r="P3" s="650">
        <v>40604</v>
      </c>
      <c r="Q3" s="650">
        <v>40635</v>
      </c>
      <c r="R3" s="650">
        <v>40665</v>
      </c>
      <c r="S3" s="650">
        <v>40696</v>
      </c>
      <c r="T3" s="650">
        <v>40726</v>
      </c>
      <c r="U3" s="650">
        <v>40757</v>
      </c>
      <c r="V3" s="650">
        <v>40788</v>
      </c>
      <c r="W3" s="650">
        <v>40818</v>
      </c>
      <c r="X3" s="650">
        <v>40849</v>
      </c>
      <c r="Y3" s="650">
        <v>40879</v>
      </c>
      <c r="Z3" s="650">
        <v>40910</v>
      </c>
      <c r="AA3" s="650">
        <v>40941</v>
      </c>
      <c r="AB3" s="650">
        <v>40970</v>
      </c>
      <c r="AC3" s="650">
        <v>41001</v>
      </c>
      <c r="AD3" s="650">
        <v>41031</v>
      </c>
      <c r="AE3" s="650">
        <v>41062</v>
      </c>
      <c r="AF3" s="650">
        <v>41092</v>
      </c>
      <c r="AG3" s="650">
        <v>41123</v>
      </c>
      <c r="AH3" s="650">
        <v>41154</v>
      </c>
      <c r="AI3" s="650">
        <v>41184</v>
      </c>
      <c r="AJ3" s="650">
        <v>41215</v>
      </c>
      <c r="AK3" s="650">
        <v>41245</v>
      </c>
      <c r="AL3" s="650">
        <v>41276</v>
      </c>
      <c r="AM3" s="650">
        <v>41307</v>
      </c>
      <c r="AN3" s="650">
        <v>41335</v>
      </c>
      <c r="AO3" s="650">
        <v>41366</v>
      </c>
      <c r="AP3" s="650">
        <v>41396</v>
      </c>
      <c r="AQ3" s="650">
        <v>41427</v>
      </c>
      <c r="AR3" s="650">
        <v>41457</v>
      </c>
      <c r="AS3" s="650">
        <v>41488</v>
      </c>
      <c r="AT3" s="650">
        <v>41519</v>
      </c>
      <c r="AU3" s="650">
        <v>41549</v>
      </c>
      <c r="AV3" s="650">
        <v>41580</v>
      </c>
      <c r="AW3" s="650">
        <v>41610</v>
      </c>
      <c r="AX3" s="650">
        <v>41641</v>
      </c>
      <c r="AY3" s="650">
        <v>41672</v>
      </c>
      <c r="AZ3" s="650">
        <v>41700</v>
      </c>
      <c r="BA3" s="650">
        <v>41731</v>
      </c>
      <c r="BB3" s="650">
        <v>41761</v>
      </c>
      <c r="BC3" s="650">
        <v>41791</v>
      </c>
      <c r="BD3" s="650">
        <v>41821</v>
      </c>
      <c r="BE3" s="650">
        <v>41852</v>
      </c>
      <c r="BF3" s="650">
        <v>41883</v>
      </c>
      <c r="BG3" s="650">
        <v>41914</v>
      </c>
      <c r="BH3" s="650">
        <v>41945</v>
      </c>
      <c r="BI3" s="650">
        <v>41975</v>
      </c>
      <c r="BJ3" s="650">
        <v>42006</v>
      </c>
      <c r="BK3" s="650">
        <v>42037</v>
      </c>
      <c r="BL3" s="650">
        <v>42065</v>
      </c>
      <c r="BM3" s="650">
        <v>42096</v>
      </c>
      <c r="BN3" s="650">
        <v>42126</v>
      </c>
      <c r="BO3" s="650">
        <v>42157</v>
      </c>
      <c r="BP3" s="650">
        <v>42187</v>
      </c>
      <c r="BQ3" s="650">
        <v>42218</v>
      </c>
      <c r="BR3" s="650">
        <v>42249</v>
      </c>
      <c r="BS3" s="650">
        <v>42279</v>
      </c>
      <c r="BT3" s="650">
        <v>42310</v>
      </c>
      <c r="BU3" s="650">
        <v>42340</v>
      </c>
      <c r="BV3" s="650">
        <v>42371</v>
      </c>
      <c r="BW3" s="650">
        <v>42402</v>
      </c>
      <c r="BX3" s="650">
        <v>42431</v>
      </c>
      <c r="BY3" s="650">
        <v>42462</v>
      </c>
      <c r="BZ3" s="650">
        <v>42492</v>
      </c>
      <c r="CA3" s="650">
        <v>42523</v>
      </c>
      <c r="CB3" s="650">
        <v>42553</v>
      </c>
      <c r="CC3" s="650">
        <v>42584</v>
      </c>
      <c r="CD3" s="650">
        <v>42615</v>
      </c>
      <c r="CE3" s="650">
        <v>42645</v>
      </c>
      <c r="CF3" s="650">
        <v>42676</v>
      </c>
      <c r="CG3" s="650">
        <v>42706</v>
      </c>
      <c r="CH3" s="650">
        <v>42737</v>
      </c>
      <c r="CI3" s="650">
        <v>42768</v>
      </c>
      <c r="CJ3" s="650">
        <v>42796</v>
      </c>
      <c r="CK3" s="650">
        <v>42827</v>
      </c>
      <c r="CL3" s="650">
        <v>42857</v>
      </c>
    </row>
    <row r="4" spans="1:90" ht="17.25" thickTop="1" x14ac:dyDescent="0.3">
      <c r="A4" s="651"/>
      <c r="B4" s="652"/>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30"/>
      <c r="AO4" s="630"/>
      <c r="AP4" s="630"/>
      <c r="AQ4" s="630"/>
      <c r="AR4" s="630"/>
      <c r="AS4" s="630"/>
      <c r="AT4" s="630"/>
      <c r="AU4" s="630"/>
      <c r="AV4" s="630"/>
      <c r="AW4" s="630"/>
      <c r="AX4" s="630"/>
      <c r="AY4" s="630"/>
      <c r="AZ4" s="630"/>
      <c r="BA4" s="630"/>
      <c r="BB4" s="630"/>
      <c r="BC4" s="630"/>
      <c r="BD4" s="630"/>
      <c r="BE4" s="630"/>
      <c r="BF4" s="630"/>
      <c r="BG4" s="630"/>
      <c r="BH4" s="630"/>
      <c r="BI4" s="630"/>
      <c r="BJ4" s="630"/>
      <c r="BK4" s="630"/>
      <c r="BL4" s="630"/>
      <c r="BM4" s="630"/>
      <c r="BN4" s="630"/>
      <c r="BO4" s="630"/>
      <c r="BP4" s="630"/>
      <c r="BQ4" s="630"/>
      <c r="BR4" s="630"/>
      <c r="BS4" s="630"/>
      <c r="BT4" s="630"/>
      <c r="BU4" s="630"/>
      <c r="BV4" s="630"/>
      <c r="BW4" s="630"/>
      <c r="BX4" s="630"/>
      <c r="BY4" s="630"/>
      <c r="BZ4" s="630"/>
      <c r="CA4" s="630"/>
      <c r="CB4" s="630"/>
      <c r="CC4" s="630"/>
      <c r="CD4" s="630"/>
      <c r="CE4" s="630"/>
      <c r="CF4" s="630"/>
      <c r="CG4" s="630"/>
      <c r="CH4" s="630"/>
      <c r="CI4" s="630"/>
      <c r="CJ4" s="630"/>
      <c r="CK4" s="630"/>
      <c r="CL4" s="630"/>
    </row>
    <row r="5" spans="1:90" ht="17.25" customHeight="1" x14ac:dyDescent="0.3">
      <c r="A5" s="654" t="s">
        <v>509</v>
      </c>
      <c r="B5" s="655">
        <v>66426.303235972882</v>
      </c>
      <c r="C5" s="656">
        <v>67813.347178623269</v>
      </c>
      <c r="D5" s="656">
        <v>67350.55298928589</v>
      </c>
      <c r="E5" s="656">
        <v>67898.424276395206</v>
      </c>
      <c r="F5" s="656">
        <v>70563.533940011592</v>
      </c>
      <c r="G5" s="656">
        <v>69029.206086238628</v>
      </c>
      <c r="H5" s="656">
        <v>69173.827566074178</v>
      </c>
      <c r="I5" s="656">
        <v>70109.753901685341</v>
      </c>
      <c r="J5" s="656">
        <v>73222.669057128718</v>
      </c>
      <c r="K5" s="656">
        <v>72628.910586909114</v>
      </c>
      <c r="L5" s="656">
        <v>74948.541309052278</v>
      </c>
      <c r="M5" s="656">
        <v>77907.26620021234</v>
      </c>
      <c r="N5" s="656">
        <v>74640.649942564065</v>
      </c>
      <c r="O5" s="656">
        <v>74618.615312754191</v>
      </c>
      <c r="P5" s="656">
        <v>76376.735414886105</v>
      </c>
      <c r="Q5" s="656">
        <v>75700.789623743025</v>
      </c>
      <c r="R5" s="656">
        <v>77269.692369705648</v>
      </c>
      <c r="S5" s="656">
        <v>79953.017943437662</v>
      </c>
      <c r="T5" s="656">
        <v>79074.75525046949</v>
      </c>
      <c r="U5" s="656">
        <v>79520.667822633579</v>
      </c>
      <c r="V5" s="656">
        <v>78671.260029511788</v>
      </c>
      <c r="W5" s="656">
        <v>81199.667306703283</v>
      </c>
      <c r="X5" s="656">
        <v>77556.049942866448</v>
      </c>
      <c r="Y5" s="656">
        <v>80100.875885288551</v>
      </c>
      <c r="Z5" s="656">
        <v>80040.746933815622</v>
      </c>
      <c r="AA5" s="656">
        <v>79939.581236785903</v>
      </c>
      <c r="AB5" s="656">
        <v>79411.668224062698</v>
      </c>
      <c r="AC5" s="656">
        <v>79032.748513622151</v>
      </c>
      <c r="AD5" s="656">
        <v>78098.527743300889</v>
      </c>
      <c r="AE5" s="656">
        <v>85159.248901662751</v>
      </c>
      <c r="AF5" s="656">
        <v>86394.874568552084</v>
      </c>
      <c r="AG5" s="656">
        <v>86880.112743733043</v>
      </c>
      <c r="AH5" s="656">
        <v>87928.224802783152</v>
      </c>
      <c r="AI5" s="656">
        <v>88106.871545446251</v>
      </c>
      <c r="AJ5" s="656">
        <v>90488.3945909303</v>
      </c>
      <c r="AK5" s="656">
        <v>91559.825805914632</v>
      </c>
      <c r="AL5" s="656">
        <v>94098.106945505308</v>
      </c>
      <c r="AM5" s="656">
        <v>93549.31388682939</v>
      </c>
      <c r="AN5" s="627">
        <v>96754.802980609718</v>
      </c>
      <c r="AO5" s="627">
        <v>95870.007278678371</v>
      </c>
      <c r="AP5" s="627">
        <v>104072.51915873688</v>
      </c>
      <c r="AQ5" s="627">
        <v>103579.9323233067</v>
      </c>
      <c r="AR5" s="627">
        <v>100694.20800170788</v>
      </c>
      <c r="AS5" s="627">
        <v>99291.769986535714</v>
      </c>
      <c r="AT5" s="627">
        <v>100933.44968334469</v>
      </c>
      <c r="AU5" s="627">
        <v>100229.18125081969</v>
      </c>
      <c r="AV5" s="627">
        <v>99261.274187500021</v>
      </c>
      <c r="AW5" s="627">
        <v>103497.94482550361</v>
      </c>
      <c r="AX5" s="627">
        <v>102921.43799632388</v>
      </c>
      <c r="AY5" s="627">
        <v>108544.33997084292</v>
      </c>
      <c r="AZ5" s="627">
        <v>110343.08859754098</v>
      </c>
      <c r="BA5" s="627">
        <v>114721.20755311572</v>
      </c>
      <c r="BB5" s="627">
        <v>117055.21513527753</v>
      </c>
      <c r="BC5" s="627">
        <v>119619.60702976644</v>
      </c>
      <c r="BD5" s="627">
        <v>121075.74227892855</v>
      </c>
      <c r="BE5" s="627">
        <v>123260.36938210644</v>
      </c>
      <c r="BF5" s="627">
        <v>120752.98616916555</v>
      </c>
      <c r="BG5" s="627">
        <v>119694.92564294937</v>
      </c>
      <c r="BH5" s="627">
        <v>117838.97237219621</v>
      </c>
      <c r="BI5" s="627">
        <v>122735.45625949455</v>
      </c>
      <c r="BJ5" s="627">
        <v>120049.19112513392</v>
      </c>
      <c r="BK5" s="627">
        <v>126047.57279302411</v>
      </c>
      <c r="BL5" s="627">
        <v>139062.48919025276</v>
      </c>
      <c r="BM5" s="627">
        <v>137586.09214340354</v>
      </c>
      <c r="BN5" s="627">
        <v>138175.21268258648</v>
      </c>
      <c r="BO5" s="627">
        <v>138628.47666558527</v>
      </c>
      <c r="BP5" s="626">
        <v>142104.72795610214</v>
      </c>
      <c r="BQ5" s="626">
        <v>142278.28919419972</v>
      </c>
      <c r="BR5" s="626">
        <v>144450.61180768846</v>
      </c>
      <c r="BS5" s="626">
        <v>148534.72719634642</v>
      </c>
      <c r="BT5" s="626">
        <v>150438.85095480151</v>
      </c>
      <c r="BU5" s="626">
        <v>151519.45790363476</v>
      </c>
      <c r="BV5" s="626">
        <v>153595.05761268668</v>
      </c>
      <c r="BW5" s="626">
        <v>156324.69065769573</v>
      </c>
      <c r="BX5" s="626">
        <v>157406.6914241621</v>
      </c>
      <c r="BY5" s="626">
        <v>156600.80811839449</v>
      </c>
      <c r="BZ5" s="626">
        <v>159897.71195550862</v>
      </c>
      <c r="CA5" s="626">
        <v>166725.92581236121</v>
      </c>
      <c r="CB5" s="626">
        <v>166910.92624923383</v>
      </c>
      <c r="CC5" s="626">
        <v>166395.73053723547</v>
      </c>
      <c r="CD5" s="626">
        <v>169580.80563689113</v>
      </c>
      <c r="CE5" s="626">
        <v>171298.85641524161</v>
      </c>
      <c r="CF5" s="626">
        <v>173801.30735711419</v>
      </c>
      <c r="CG5" s="626">
        <v>177668.55562032614</v>
      </c>
      <c r="CH5" s="626">
        <v>174394.86292201749</v>
      </c>
      <c r="CI5" s="626">
        <v>174924.25180757011</v>
      </c>
      <c r="CJ5" s="626">
        <v>175637.22381427392</v>
      </c>
      <c r="CK5" s="626">
        <v>179152.63008492597</v>
      </c>
      <c r="CL5" s="626">
        <v>178461.27118693173</v>
      </c>
    </row>
    <row r="6" spans="1:90" ht="17.25" customHeight="1" x14ac:dyDescent="0.3">
      <c r="A6" s="657" t="s">
        <v>510</v>
      </c>
      <c r="B6" s="658">
        <v>66492.585799862878</v>
      </c>
      <c r="C6" s="659">
        <v>67862.01856516127</v>
      </c>
      <c r="D6" s="659">
        <v>67430.017346329885</v>
      </c>
      <c r="E6" s="659">
        <v>67945.452102185212</v>
      </c>
      <c r="F6" s="659">
        <v>70614.469927441591</v>
      </c>
      <c r="G6" s="659">
        <v>69077.816955356626</v>
      </c>
      <c r="H6" s="659">
        <v>69265.429972490179</v>
      </c>
      <c r="I6" s="659">
        <v>70224.263039725134</v>
      </c>
      <c r="J6" s="659">
        <v>73306.736101442715</v>
      </c>
      <c r="K6" s="659">
        <v>72737.86993747011</v>
      </c>
      <c r="L6" s="659">
        <v>75058.895358864276</v>
      </c>
      <c r="M6" s="659">
        <v>78026.980681843343</v>
      </c>
      <c r="N6" s="659">
        <v>74759.402480359786</v>
      </c>
      <c r="O6" s="659">
        <v>74756.632415967833</v>
      </c>
      <c r="P6" s="659">
        <v>76503.314619923578</v>
      </c>
      <c r="Q6" s="659">
        <v>75822.721528235488</v>
      </c>
      <c r="R6" s="659">
        <v>77399.73435942053</v>
      </c>
      <c r="S6" s="659">
        <v>80428.540590047662</v>
      </c>
      <c r="T6" s="659">
        <v>79203.946197350044</v>
      </c>
      <c r="U6" s="659">
        <v>79650.466859240361</v>
      </c>
      <c r="V6" s="659">
        <v>78845.458772601793</v>
      </c>
      <c r="W6" s="659">
        <v>81365.965833621827</v>
      </c>
      <c r="X6" s="659">
        <v>77788.750568031581</v>
      </c>
      <c r="Y6" s="659">
        <v>80237.109940980547</v>
      </c>
      <c r="Z6" s="659">
        <v>80176.177110206452</v>
      </c>
      <c r="AA6" s="659">
        <v>80076.559609812335</v>
      </c>
      <c r="AB6" s="659">
        <v>79548.29515837974</v>
      </c>
      <c r="AC6" s="659">
        <v>79170.996508812314</v>
      </c>
      <c r="AD6" s="659">
        <v>78259.701957858124</v>
      </c>
      <c r="AE6" s="659">
        <v>85301.194492148148</v>
      </c>
      <c r="AF6" s="659">
        <v>86536.615580950136</v>
      </c>
      <c r="AG6" s="659">
        <v>86975.8829999195</v>
      </c>
      <c r="AH6" s="659">
        <v>88031.529455901109</v>
      </c>
      <c r="AI6" s="659">
        <v>88210.393405284456</v>
      </c>
      <c r="AJ6" s="659">
        <v>90592.266418886065</v>
      </c>
      <c r="AK6" s="659">
        <v>91662.001872008113</v>
      </c>
      <c r="AL6" s="659">
        <v>94206.306852081107</v>
      </c>
      <c r="AM6" s="659">
        <v>93652.94961204275</v>
      </c>
      <c r="AN6" s="632">
        <v>96856.18605491468</v>
      </c>
      <c r="AO6" s="632">
        <v>95972.828640172738</v>
      </c>
      <c r="AP6" s="632">
        <v>104173.9</v>
      </c>
      <c r="AQ6" s="632">
        <v>103679.96920214912</v>
      </c>
      <c r="AR6" s="632">
        <v>100788.00224111319</v>
      </c>
      <c r="AS6" s="632">
        <v>99389.311397990154</v>
      </c>
      <c r="AT6" s="632">
        <v>101028.76444301031</v>
      </c>
      <c r="AU6" s="632">
        <v>100323.77135378917</v>
      </c>
      <c r="AV6" s="632">
        <v>99353.672925023173</v>
      </c>
      <c r="AW6" s="632">
        <v>103588.59652304999</v>
      </c>
      <c r="AX6" s="632">
        <v>103056.83719043</v>
      </c>
      <c r="AY6" s="632">
        <v>108803.3230663904</v>
      </c>
      <c r="AZ6" s="632">
        <v>110599.60209876251</v>
      </c>
      <c r="BA6" s="632">
        <v>114974.06548828747</v>
      </c>
      <c r="BB6" s="632">
        <v>117312.07808435091</v>
      </c>
      <c r="BC6" s="632">
        <v>119944.65630671878</v>
      </c>
      <c r="BD6" s="632">
        <v>121350.88133572963</v>
      </c>
      <c r="BE6" s="632">
        <v>123535.35157167081</v>
      </c>
      <c r="BF6" s="632">
        <v>121023.82463929077</v>
      </c>
      <c r="BG6" s="632">
        <v>119863.62063081395</v>
      </c>
      <c r="BH6" s="632">
        <v>118004.01682056001</v>
      </c>
      <c r="BI6" s="632">
        <v>122902.86876265999</v>
      </c>
      <c r="BJ6" s="632">
        <v>120224.55203825</v>
      </c>
      <c r="BK6" s="632">
        <v>126134.09181294555</v>
      </c>
      <c r="BL6" s="632">
        <v>139159.55671709255</v>
      </c>
      <c r="BM6" s="632">
        <v>137675.95125165879</v>
      </c>
      <c r="BN6" s="632">
        <v>138270.08388301558</v>
      </c>
      <c r="BO6" s="632">
        <v>138736.36289079723</v>
      </c>
      <c r="BP6" s="631">
        <v>142244.00566068699</v>
      </c>
      <c r="BQ6" s="631">
        <v>142429.89123584275</v>
      </c>
      <c r="BR6" s="631">
        <v>144610.22775594323</v>
      </c>
      <c r="BS6" s="631">
        <v>148654.91652434878</v>
      </c>
      <c r="BT6" s="631">
        <v>150583.3164485539</v>
      </c>
      <c r="BU6" s="631">
        <v>151856.27698822602</v>
      </c>
      <c r="BV6" s="631">
        <v>153914.60229189318</v>
      </c>
      <c r="BW6" s="631">
        <v>156583.09698075289</v>
      </c>
      <c r="BX6" s="631">
        <v>157680.25910065058</v>
      </c>
      <c r="BY6" s="631">
        <v>156873.46849497192</v>
      </c>
      <c r="BZ6" s="631">
        <v>160176.45902006555</v>
      </c>
      <c r="CA6" s="631">
        <v>167032.80796707145</v>
      </c>
      <c r="CB6" s="631">
        <v>167228.8798811645</v>
      </c>
      <c r="CC6" s="631">
        <v>166713.84984650367</v>
      </c>
      <c r="CD6" s="631">
        <v>169897.43033160749</v>
      </c>
      <c r="CE6" s="631">
        <v>171612.71157636732</v>
      </c>
      <c r="CF6" s="631">
        <v>174115.07719089411</v>
      </c>
      <c r="CG6" s="631">
        <v>177982.24018251544</v>
      </c>
      <c r="CH6" s="631">
        <v>174708.46037187485</v>
      </c>
      <c r="CI6" s="631">
        <v>175237.75950683522</v>
      </c>
      <c r="CJ6" s="631">
        <v>175952.6463087367</v>
      </c>
      <c r="CK6" s="631">
        <v>179465.96518892606</v>
      </c>
      <c r="CL6" s="631">
        <v>178776.51799960746</v>
      </c>
    </row>
    <row r="7" spans="1:90" ht="17.25" customHeight="1" x14ac:dyDescent="0.3">
      <c r="A7" s="657" t="s">
        <v>511</v>
      </c>
      <c r="B7" s="658">
        <v>66.282563890000006</v>
      </c>
      <c r="C7" s="659">
        <v>48.671386537999993</v>
      </c>
      <c r="D7" s="659">
        <v>79.464357043999996</v>
      </c>
      <c r="E7" s="659">
        <v>47.027825789999994</v>
      </c>
      <c r="F7" s="659">
        <v>50.935987430000004</v>
      </c>
      <c r="G7" s="659">
        <v>48.610869118000004</v>
      </c>
      <c r="H7" s="659">
        <v>91.602406415999994</v>
      </c>
      <c r="I7" s="659">
        <v>114.50913803979999</v>
      </c>
      <c r="J7" s="659">
        <v>84.067044314</v>
      </c>
      <c r="K7" s="659">
        <v>108.95935056100001</v>
      </c>
      <c r="L7" s="659">
        <v>110.354049812</v>
      </c>
      <c r="M7" s="659">
        <v>119.71448163099998</v>
      </c>
      <c r="N7" s="659">
        <v>118.75253779572</v>
      </c>
      <c r="O7" s="659">
        <v>138.01710321363998</v>
      </c>
      <c r="P7" s="659">
        <v>126.57920503747999</v>
      </c>
      <c r="Q7" s="659">
        <v>121.93190449245998</v>
      </c>
      <c r="R7" s="659">
        <v>130.04198971488</v>
      </c>
      <c r="S7" s="659">
        <v>475.52264660999992</v>
      </c>
      <c r="T7" s="659">
        <v>129.19094688056001</v>
      </c>
      <c r="U7" s="659">
        <v>129.79903660677999</v>
      </c>
      <c r="V7" s="659">
        <v>174.19874308999999</v>
      </c>
      <c r="W7" s="659">
        <v>166.29852691854001</v>
      </c>
      <c r="X7" s="659">
        <v>232.70062516512718</v>
      </c>
      <c r="Y7" s="659">
        <v>136.234055692</v>
      </c>
      <c r="Z7" s="659">
        <v>135.43017639083101</v>
      </c>
      <c r="AA7" s="659">
        <v>136.97837302643597</v>
      </c>
      <c r="AB7" s="659">
        <v>136.62693431704</v>
      </c>
      <c r="AC7" s="659">
        <v>138.24799519016801</v>
      </c>
      <c r="AD7" s="659">
        <v>161.1742145572403</v>
      </c>
      <c r="AE7" s="659">
        <v>141.945590485396</v>
      </c>
      <c r="AF7" s="659">
        <v>141.74101239805501</v>
      </c>
      <c r="AG7" s="659">
        <v>95.770256186449998</v>
      </c>
      <c r="AH7" s="659">
        <v>103.30465311795001</v>
      </c>
      <c r="AI7" s="659">
        <v>103.5218598382</v>
      </c>
      <c r="AJ7" s="659">
        <v>103.87182795577</v>
      </c>
      <c r="AK7" s="659">
        <v>102.17606609348002</v>
      </c>
      <c r="AL7" s="659">
        <v>108.19990657579299</v>
      </c>
      <c r="AM7" s="659">
        <v>103.635725213366</v>
      </c>
      <c r="AN7" s="632">
        <v>101.38307430495601</v>
      </c>
      <c r="AO7" s="632">
        <v>102.82136149436799</v>
      </c>
      <c r="AP7" s="632">
        <v>101.433573398102</v>
      </c>
      <c r="AQ7" s="632">
        <v>100.03687884241801</v>
      </c>
      <c r="AR7" s="632">
        <v>93.794239405303003</v>
      </c>
      <c r="AS7" s="632">
        <v>97.541411454433984</v>
      </c>
      <c r="AT7" s="632">
        <v>95.314759665617004</v>
      </c>
      <c r="AU7" s="632">
        <v>94.590102969479005</v>
      </c>
      <c r="AV7" s="632">
        <v>92.398737523146991</v>
      </c>
      <c r="AW7" s="632">
        <v>90.651697546370997</v>
      </c>
      <c r="AX7" s="632">
        <v>135.39919410613217</v>
      </c>
      <c r="AY7" s="632">
        <v>258.98309554747982</v>
      </c>
      <c r="AZ7" s="632">
        <v>256.51350122152587</v>
      </c>
      <c r="BA7" s="632">
        <v>252.85793517174864</v>
      </c>
      <c r="BB7" s="632">
        <v>256.86294907339197</v>
      </c>
      <c r="BC7" s="632">
        <v>325.04927695233687</v>
      </c>
      <c r="BD7" s="632">
        <v>275.13905680107899</v>
      </c>
      <c r="BE7" s="632">
        <v>274.98218956436813</v>
      </c>
      <c r="BF7" s="632">
        <v>270.83847012521659</v>
      </c>
      <c r="BG7" s="632">
        <v>168.69498786457569</v>
      </c>
      <c r="BH7" s="632">
        <v>165.04444836380523</v>
      </c>
      <c r="BI7" s="632">
        <v>167.41250316544603</v>
      </c>
      <c r="BJ7" s="632">
        <v>175.36091311607953</v>
      </c>
      <c r="BK7" s="632">
        <v>86.519019921446016</v>
      </c>
      <c r="BL7" s="632">
        <v>97.067526839780001</v>
      </c>
      <c r="BM7" s="632">
        <v>89.859108255252991</v>
      </c>
      <c r="BN7" s="632">
        <v>94.871200429091999</v>
      </c>
      <c r="BO7" s="632">
        <v>107.886225211962</v>
      </c>
      <c r="BP7" s="631">
        <v>139.27770458484602</v>
      </c>
      <c r="BQ7" s="631">
        <v>151.60204164301402</v>
      </c>
      <c r="BR7" s="631">
        <v>159.61594825475598</v>
      </c>
      <c r="BS7" s="631">
        <v>120.1893280023761</v>
      </c>
      <c r="BT7" s="631">
        <v>144.46549375238908</v>
      </c>
      <c r="BU7" s="631">
        <v>336.81908459124696</v>
      </c>
      <c r="BV7" s="631">
        <v>319.54467920649489</v>
      </c>
      <c r="BW7" s="631">
        <v>258.40632305715008</v>
      </c>
      <c r="BX7" s="631">
        <v>273.56767648848967</v>
      </c>
      <c r="BY7" s="631">
        <v>272.66037657743135</v>
      </c>
      <c r="BZ7" s="631">
        <v>278.74706455693757</v>
      </c>
      <c r="CA7" s="631">
        <v>306.88215471024506</v>
      </c>
      <c r="CB7" s="631">
        <v>317.95363193067419</v>
      </c>
      <c r="CC7" s="631">
        <v>318.1193092681923</v>
      </c>
      <c r="CD7" s="631">
        <v>316.6246947163645</v>
      </c>
      <c r="CE7" s="631">
        <v>313.85516112571867</v>
      </c>
      <c r="CF7" s="631">
        <v>313.76983377993281</v>
      </c>
      <c r="CG7" s="631">
        <v>313.68456218928702</v>
      </c>
      <c r="CH7" s="631">
        <v>313.59744985735773</v>
      </c>
      <c r="CI7" s="631">
        <v>313.50769926511595</v>
      </c>
      <c r="CJ7" s="631">
        <v>315.42249446278299</v>
      </c>
      <c r="CK7" s="631">
        <v>313.33510400009231</v>
      </c>
      <c r="CL7" s="631">
        <v>315.24681267573493</v>
      </c>
    </row>
    <row r="8" spans="1:90" ht="17.25" customHeight="1" x14ac:dyDescent="0.3">
      <c r="A8" s="660"/>
      <c r="B8" s="661"/>
      <c r="C8" s="662"/>
      <c r="D8" s="662"/>
      <c r="E8" s="662"/>
      <c r="F8" s="662"/>
      <c r="G8" s="662"/>
      <c r="H8" s="662"/>
      <c r="I8" s="662"/>
      <c r="J8" s="662"/>
      <c r="K8" s="662"/>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2"/>
      <c r="AL8" s="662"/>
      <c r="AM8" s="662"/>
      <c r="AN8" s="663"/>
      <c r="AO8" s="663"/>
      <c r="AP8" s="663"/>
      <c r="AQ8" s="663"/>
      <c r="AR8" s="663"/>
      <c r="AS8" s="663"/>
      <c r="AT8" s="663"/>
      <c r="AU8" s="663"/>
      <c r="AV8" s="663"/>
      <c r="AW8" s="663"/>
      <c r="AX8" s="663"/>
      <c r="AY8" s="663"/>
      <c r="AZ8" s="663"/>
      <c r="BA8" s="663"/>
      <c r="BB8" s="663"/>
      <c r="BC8" s="663"/>
      <c r="BD8" s="663"/>
      <c r="BE8" s="663"/>
      <c r="BF8" s="663"/>
      <c r="BG8" s="663"/>
      <c r="BH8" s="663"/>
      <c r="BI8" s="663"/>
      <c r="BJ8" s="663"/>
      <c r="BK8" s="663"/>
      <c r="BL8" s="663"/>
      <c r="BM8" s="663"/>
      <c r="BN8" s="663"/>
      <c r="BO8" s="663"/>
      <c r="BP8" s="664"/>
      <c r="BQ8" s="664"/>
      <c r="BR8" s="664"/>
      <c r="BS8" s="664"/>
      <c r="BT8" s="664"/>
      <c r="BU8" s="664"/>
      <c r="BV8" s="664"/>
      <c r="BW8" s="664"/>
      <c r="BX8" s="664"/>
      <c r="BY8" s="664"/>
      <c r="BZ8" s="664"/>
      <c r="CA8" s="664"/>
      <c r="CB8" s="664"/>
      <c r="CC8" s="664"/>
      <c r="CD8" s="664"/>
      <c r="CE8" s="664"/>
      <c r="CF8" s="664"/>
      <c r="CG8" s="664"/>
      <c r="CH8" s="664"/>
      <c r="CI8" s="664"/>
      <c r="CJ8" s="664"/>
      <c r="CK8" s="664"/>
      <c r="CL8" s="664"/>
    </row>
    <row r="9" spans="1:90" ht="17.25" customHeight="1" x14ac:dyDescent="0.3">
      <c r="A9" s="654" t="s">
        <v>512</v>
      </c>
      <c r="B9" s="655">
        <v>416.39877228</v>
      </c>
      <c r="C9" s="656">
        <v>398.98351687999997</v>
      </c>
      <c r="D9" s="656">
        <v>464.59303090000003</v>
      </c>
      <c r="E9" s="656">
        <v>369.60301450999998</v>
      </c>
      <c r="F9" s="656">
        <v>408.48481404999995</v>
      </c>
      <c r="G9" s="656">
        <v>451.59551101999995</v>
      </c>
      <c r="H9" s="656">
        <v>445.53247376000002</v>
      </c>
      <c r="I9" s="656">
        <v>375.32156171000003</v>
      </c>
      <c r="J9" s="656">
        <v>729.0334312199999</v>
      </c>
      <c r="K9" s="656">
        <v>725.01450312999987</v>
      </c>
      <c r="L9" s="656">
        <v>1098.9094759899999</v>
      </c>
      <c r="M9" s="656">
        <v>992.11887309000008</v>
      </c>
      <c r="N9" s="656">
        <v>1201.4398751599999</v>
      </c>
      <c r="O9" s="656">
        <v>986.17518556999994</v>
      </c>
      <c r="P9" s="656">
        <v>242.02596110999997</v>
      </c>
      <c r="Q9" s="656">
        <v>265.07175250999995</v>
      </c>
      <c r="R9" s="656">
        <v>629.2786777099999</v>
      </c>
      <c r="S9" s="656">
        <v>246.32987396999999</v>
      </c>
      <c r="T9" s="656">
        <v>1772.48621953</v>
      </c>
      <c r="U9" s="656">
        <v>1112.8485640200001</v>
      </c>
      <c r="V9" s="656">
        <v>719.99327042000004</v>
      </c>
      <c r="W9" s="656">
        <v>955.00277437</v>
      </c>
      <c r="X9" s="656">
        <v>1127.9270470100003</v>
      </c>
      <c r="Y9" s="656">
        <v>1138.7372729100002</v>
      </c>
      <c r="Z9" s="656">
        <v>1211.1530704200002</v>
      </c>
      <c r="AA9" s="656">
        <v>1131.4411226499999</v>
      </c>
      <c r="AB9" s="656">
        <v>1179.4819348599999</v>
      </c>
      <c r="AC9" s="656">
        <v>1157.8965479799999</v>
      </c>
      <c r="AD9" s="656">
        <v>218.86825797</v>
      </c>
      <c r="AE9" s="656">
        <v>450.09873363999998</v>
      </c>
      <c r="AF9" s="656">
        <v>152.5676181</v>
      </c>
      <c r="AG9" s="656">
        <v>445.32254952000005</v>
      </c>
      <c r="AH9" s="656">
        <v>763.68187892000003</v>
      </c>
      <c r="AI9" s="656">
        <v>1163.6323081500002</v>
      </c>
      <c r="AJ9" s="656">
        <v>1325.8463739199999</v>
      </c>
      <c r="AK9" s="656">
        <v>1804.5649623700001</v>
      </c>
      <c r="AL9" s="656">
        <v>2146.9082228399998</v>
      </c>
      <c r="AM9" s="656">
        <v>2114.7532336799995</v>
      </c>
      <c r="AN9" s="627">
        <v>2108.0848065299997</v>
      </c>
      <c r="AO9" s="627">
        <v>2342.2126538799998</v>
      </c>
      <c r="AP9" s="627">
        <v>1233.3859579699999</v>
      </c>
      <c r="AQ9" s="627">
        <v>1546.1322582800001</v>
      </c>
      <c r="AR9" s="627">
        <v>1729.84466681</v>
      </c>
      <c r="AS9" s="627">
        <v>2100.3866184399999</v>
      </c>
      <c r="AT9" s="627">
        <v>2973.8737531799998</v>
      </c>
      <c r="AU9" s="627">
        <v>2466.6333634100001</v>
      </c>
      <c r="AV9" s="627">
        <v>2627.7498871299995</v>
      </c>
      <c r="AW9" s="627">
        <v>2715.6635386299995</v>
      </c>
      <c r="AX9" s="627">
        <v>3505.64319918</v>
      </c>
      <c r="AY9" s="627">
        <v>3459.2269215600004</v>
      </c>
      <c r="AZ9" s="627">
        <v>3529.4347085599993</v>
      </c>
      <c r="BA9" s="627">
        <v>3453.8968748400002</v>
      </c>
      <c r="BB9" s="627">
        <v>2412.4059201499999</v>
      </c>
      <c r="BC9" s="627">
        <v>2414.3403686699999</v>
      </c>
      <c r="BD9" s="627">
        <v>1784.51822917</v>
      </c>
      <c r="BE9" s="627">
        <v>2049.3917820399997</v>
      </c>
      <c r="BF9" s="627">
        <v>2089.3361430999998</v>
      </c>
      <c r="BG9" s="627">
        <v>2102.1365570700004</v>
      </c>
      <c r="BH9" s="627">
        <v>2294.0404291999994</v>
      </c>
      <c r="BI9" s="627">
        <v>2467.8894129999999</v>
      </c>
      <c r="BJ9" s="627">
        <v>2207.8287976499996</v>
      </c>
      <c r="BK9" s="627">
        <v>2382.2947444899996</v>
      </c>
      <c r="BL9" s="627">
        <v>2443.1738772899998</v>
      </c>
      <c r="BM9" s="627">
        <v>2611.5448260100006</v>
      </c>
      <c r="BN9" s="627">
        <v>2007.7485255200002</v>
      </c>
      <c r="BO9" s="627">
        <v>2027.59553033</v>
      </c>
      <c r="BP9" s="626">
        <v>1574.8875632300001</v>
      </c>
      <c r="BQ9" s="626">
        <v>1242.43514559</v>
      </c>
      <c r="BR9" s="626">
        <v>1307.1408722699998</v>
      </c>
      <c r="BS9" s="626">
        <v>1065.56092048</v>
      </c>
      <c r="BT9" s="626">
        <v>1057.6542133000003</v>
      </c>
      <c r="BU9" s="626">
        <v>1056.7309541700001</v>
      </c>
      <c r="BV9" s="626">
        <v>996.92193865999991</v>
      </c>
      <c r="BW9" s="626">
        <v>1008.8143971</v>
      </c>
      <c r="BX9" s="626">
        <v>1011.9442757100001</v>
      </c>
      <c r="BY9" s="626">
        <v>1066.7009175000001</v>
      </c>
      <c r="BZ9" s="626">
        <v>1016.77921311</v>
      </c>
      <c r="CA9" s="626">
        <v>866.98502473000008</v>
      </c>
      <c r="CB9" s="626">
        <v>1356.7076687000001</v>
      </c>
      <c r="CC9" s="626">
        <v>876.30193002999999</v>
      </c>
      <c r="CD9" s="626">
        <v>902.85366694000004</v>
      </c>
      <c r="CE9" s="626">
        <v>874.22326047999991</v>
      </c>
      <c r="CF9" s="626">
        <v>871.67880075999994</v>
      </c>
      <c r="CG9" s="626">
        <v>884.54086482000002</v>
      </c>
      <c r="CH9" s="626">
        <v>764.88943096000003</v>
      </c>
      <c r="CI9" s="626">
        <v>759.47528250999994</v>
      </c>
      <c r="CJ9" s="626">
        <v>783.26216117999991</v>
      </c>
      <c r="CK9" s="626">
        <v>777.68830327000012</v>
      </c>
      <c r="CL9" s="626">
        <v>780.34392504000004</v>
      </c>
    </row>
    <row r="10" spans="1:90" ht="17.25" customHeight="1" x14ac:dyDescent="0.3">
      <c r="A10" s="660"/>
      <c r="B10" s="661"/>
      <c r="C10" s="662"/>
      <c r="D10" s="662"/>
      <c r="E10" s="662"/>
      <c r="F10" s="662"/>
      <c r="G10" s="662"/>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3"/>
      <c r="AO10" s="663"/>
      <c r="AP10" s="663"/>
      <c r="AQ10" s="663"/>
      <c r="AR10" s="663"/>
      <c r="AS10" s="663"/>
      <c r="AT10" s="663"/>
      <c r="AU10" s="663"/>
      <c r="AV10" s="663"/>
      <c r="AW10" s="663"/>
      <c r="AX10" s="663"/>
      <c r="AY10" s="663"/>
      <c r="AZ10" s="663"/>
      <c r="BA10" s="663"/>
      <c r="BB10" s="663"/>
      <c r="BC10" s="663"/>
      <c r="BD10" s="663"/>
      <c r="BE10" s="663"/>
      <c r="BF10" s="663"/>
      <c r="BG10" s="663"/>
      <c r="BH10" s="663"/>
      <c r="BI10" s="663"/>
      <c r="BJ10" s="663"/>
      <c r="BK10" s="663"/>
      <c r="BL10" s="663"/>
      <c r="BM10" s="663"/>
      <c r="BN10" s="663"/>
      <c r="BO10" s="663"/>
      <c r="BP10" s="664"/>
      <c r="BQ10" s="664"/>
      <c r="BR10" s="664"/>
      <c r="BS10" s="664"/>
      <c r="BT10" s="664"/>
      <c r="BU10" s="664"/>
      <c r="BV10" s="664"/>
      <c r="BW10" s="664"/>
      <c r="BX10" s="664"/>
      <c r="BY10" s="664"/>
      <c r="BZ10" s="664"/>
      <c r="CA10" s="664"/>
      <c r="CB10" s="664"/>
      <c r="CC10" s="664"/>
      <c r="CD10" s="664"/>
      <c r="CE10" s="664"/>
      <c r="CF10" s="664"/>
      <c r="CG10" s="664"/>
      <c r="CH10" s="664"/>
      <c r="CI10" s="664"/>
      <c r="CJ10" s="664"/>
      <c r="CK10" s="664"/>
      <c r="CL10" s="664"/>
    </row>
    <row r="11" spans="1:90" ht="17.25" customHeight="1" x14ac:dyDescent="0.3">
      <c r="A11" s="654" t="s">
        <v>513</v>
      </c>
      <c r="B11" s="655">
        <v>-16094.591653099998</v>
      </c>
      <c r="C11" s="656">
        <v>-15133.990915980001</v>
      </c>
      <c r="D11" s="656">
        <v>-10574.257390679999</v>
      </c>
      <c r="E11" s="656">
        <v>-13160.13132181</v>
      </c>
      <c r="F11" s="656">
        <v>-13184.197336680001</v>
      </c>
      <c r="G11" s="656">
        <v>-12603.214470860001</v>
      </c>
      <c r="H11" s="656">
        <v>-12649.402737140001</v>
      </c>
      <c r="I11" s="656">
        <v>-13999.36386032</v>
      </c>
      <c r="J11" s="656">
        <v>-12309.791425859999</v>
      </c>
      <c r="K11" s="656">
        <v>-9506.4930552200003</v>
      </c>
      <c r="L11" s="656">
        <v>-11316.247423609999</v>
      </c>
      <c r="M11" s="656">
        <v>-9687.6799926800013</v>
      </c>
      <c r="N11" s="656">
        <v>-8384.2803368000004</v>
      </c>
      <c r="O11" s="656">
        <v>-7735.6408573600002</v>
      </c>
      <c r="P11" s="656">
        <v>-11176.693028849997</v>
      </c>
      <c r="Q11" s="656">
        <v>-9606.6951597400002</v>
      </c>
      <c r="R11" s="656">
        <v>-11320.184787369999</v>
      </c>
      <c r="S11" s="656">
        <v>-10168.74607549</v>
      </c>
      <c r="T11" s="656">
        <v>-11201.799995440004</v>
      </c>
      <c r="U11" s="656">
        <v>-8361.1217992800011</v>
      </c>
      <c r="V11" s="656">
        <v>-10561.849022570001</v>
      </c>
      <c r="W11" s="656">
        <v>-11253.339342660001</v>
      </c>
      <c r="X11" s="656">
        <v>-9436.6171233200002</v>
      </c>
      <c r="Y11" s="656">
        <v>-7837.3001372700001</v>
      </c>
      <c r="Z11" s="656">
        <v>-10079.960773000003</v>
      </c>
      <c r="AA11" s="656">
        <v>-8692.3302772299994</v>
      </c>
      <c r="AB11" s="656">
        <v>-9372.881900270002</v>
      </c>
      <c r="AC11" s="656">
        <v>-8880.1699302400029</v>
      </c>
      <c r="AD11" s="656">
        <v>-8780.1530179400033</v>
      </c>
      <c r="AE11" s="656">
        <v>-11179.910112040001</v>
      </c>
      <c r="AF11" s="656">
        <v>-11456.030725809998</v>
      </c>
      <c r="AG11" s="656">
        <v>-13179.341982179998</v>
      </c>
      <c r="AH11" s="656">
        <v>-11879.09227354</v>
      </c>
      <c r="AI11" s="656">
        <v>-13350.546611650003</v>
      </c>
      <c r="AJ11" s="656">
        <v>-16898.939951499997</v>
      </c>
      <c r="AK11" s="656">
        <v>-11466.967172649998</v>
      </c>
      <c r="AL11" s="656">
        <v>-13650.276193949998</v>
      </c>
      <c r="AM11" s="656">
        <v>-12018.874950829999</v>
      </c>
      <c r="AN11" s="627">
        <v>-12476.195903029999</v>
      </c>
      <c r="AO11" s="627">
        <v>-14313.36957282</v>
      </c>
      <c r="AP11" s="627">
        <v>-17374.062681929754</v>
      </c>
      <c r="AQ11" s="627">
        <v>-18112.053482993684</v>
      </c>
      <c r="AR11" s="627">
        <v>-14044.60487612374</v>
      </c>
      <c r="AS11" s="627">
        <v>-13816.06028582856</v>
      </c>
      <c r="AT11" s="627">
        <v>-17341.511666418828</v>
      </c>
      <c r="AU11" s="627">
        <v>-15217.901120033093</v>
      </c>
      <c r="AV11" s="627">
        <v>-13552.266238281474</v>
      </c>
      <c r="AW11" s="627">
        <v>-10932.694839660657</v>
      </c>
      <c r="AX11" s="627">
        <v>-13197.887711877294</v>
      </c>
      <c r="AY11" s="627">
        <v>-12463.583303451964</v>
      </c>
      <c r="AZ11" s="627">
        <v>-13387.690245879574</v>
      </c>
      <c r="BA11" s="627">
        <v>-17897.114501728862</v>
      </c>
      <c r="BB11" s="627">
        <v>-16472.475734490621</v>
      </c>
      <c r="BC11" s="627">
        <v>-18912.303265928196</v>
      </c>
      <c r="BD11" s="627">
        <v>-19181.228839505362</v>
      </c>
      <c r="BE11" s="627">
        <v>-20865.026249724659</v>
      </c>
      <c r="BF11" s="627">
        <v>-24581.233548614022</v>
      </c>
      <c r="BG11" s="627">
        <v>-22626.159615587952</v>
      </c>
      <c r="BH11" s="627">
        <v>-19870.683686191223</v>
      </c>
      <c r="BI11" s="627">
        <v>-20743.429970004472</v>
      </c>
      <c r="BJ11" s="627">
        <v>-19352.681883520723</v>
      </c>
      <c r="BK11" s="627">
        <v>-22349.474304150681</v>
      </c>
      <c r="BL11" s="627">
        <v>-23502.995871067244</v>
      </c>
      <c r="BM11" s="627">
        <v>-22661.474497705807</v>
      </c>
      <c r="BN11" s="627">
        <v>-22878.465939326445</v>
      </c>
      <c r="BO11" s="627">
        <v>-21714.827886328236</v>
      </c>
      <c r="BP11" s="626">
        <v>-26328.382232080454</v>
      </c>
      <c r="BQ11" s="626">
        <v>-25956.873075779848</v>
      </c>
      <c r="BR11" s="626">
        <v>-26828.959248950447</v>
      </c>
      <c r="BS11" s="626">
        <v>-25650.317494534476</v>
      </c>
      <c r="BT11" s="626">
        <v>-29430.173450514856</v>
      </c>
      <c r="BU11" s="626">
        <v>-28634.857079610647</v>
      </c>
      <c r="BV11" s="626">
        <v>-26971.136303966399</v>
      </c>
      <c r="BW11" s="626">
        <v>-29312.760556908066</v>
      </c>
      <c r="BX11" s="626">
        <v>-31958.729724419147</v>
      </c>
      <c r="BY11" s="626">
        <v>-34518.630189887648</v>
      </c>
      <c r="BZ11" s="626">
        <v>-29765.040157252177</v>
      </c>
      <c r="CA11" s="626">
        <v>-35913.45428410665</v>
      </c>
      <c r="CB11" s="626">
        <v>-35783.323356305329</v>
      </c>
      <c r="CC11" s="626">
        <v>-37224.626337385162</v>
      </c>
      <c r="CD11" s="626">
        <v>-37942.026526596077</v>
      </c>
      <c r="CE11" s="626">
        <v>-41152.21912881577</v>
      </c>
      <c r="CF11" s="626">
        <v>-41550.868337346699</v>
      </c>
      <c r="CG11" s="626">
        <v>-38386.59096716639</v>
      </c>
      <c r="CH11" s="626">
        <v>-32405.033911957518</v>
      </c>
      <c r="CI11" s="626">
        <v>-35191.526846515859</v>
      </c>
      <c r="CJ11" s="626">
        <v>-40506.141151634103</v>
      </c>
      <c r="CK11" s="626">
        <v>-39546.197622725238</v>
      </c>
      <c r="CL11" s="626">
        <v>-35351.569054948355</v>
      </c>
    </row>
    <row r="12" spans="1:90" ht="17.25" customHeight="1" x14ac:dyDescent="0.3">
      <c r="A12" s="657" t="s">
        <v>514</v>
      </c>
      <c r="B12" s="658">
        <v>549.75010699000006</v>
      </c>
      <c r="C12" s="659">
        <v>550.85699225999997</v>
      </c>
      <c r="D12" s="659">
        <v>477.41486412</v>
      </c>
      <c r="E12" s="659">
        <v>858.95183839999993</v>
      </c>
      <c r="F12" s="659">
        <v>1303.6483870500001</v>
      </c>
      <c r="G12" s="659">
        <v>1844.10998189</v>
      </c>
      <c r="H12" s="659">
        <v>1965.83924781</v>
      </c>
      <c r="I12" s="659">
        <v>2258.9554319200001</v>
      </c>
      <c r="J12" s="659">
        <v>2585.9917589500001</v>
      </c>
      <c r="K12" s="659">
        <v>3852.9324706999996</v>
      </c>
      <c r="L12" s="659">
        <v>4715.6667137699997</v>
      </c>
      <c r="M12" s="659">
        <v>5382.3653765999998</v>
      </c>
      <c r="N12" s="659">
        <v>5373.29925731</v>
      </c>
      <c r="O12" s="659">
        <v>5497.6521717300002</v>
      </c>
      <c r="P12" s="659">
        <v>5506.0446070600001</v>
      </c>
      <c r="Q12" s="659">
        <v>5753.6136106899994</v>
      </c>
      <c r="R12" s="659">
        <v>5568.8466461199996</v>
      </c>
      <c r="S12" s="659">
        <v>5785.0552399299995</v>
      </c>
      <c r="T12" s="659">
        <v>5888.7961917399998</v>
      </c>
      <c r="U12" s="659">
        <v>6327.5861512699994</v>
      </c>
      <c r="V12" s="659">
        <v>6270.1117044499997</v>
      </c>
      <c r="W12" s="659">
        <v>6681.2161204800004</v>
      </c>
      <c r="X12" s="659">
        <v>8446.9020713999998</v>
      </c>
      <c r="Y12" s="659">
        <v>9153.0711483899995</v>
      </c>
      <c r="Z12" s="659">
        <v>9515.2999755599994</v>
      </c>
      <c r="AA12" s="659">
        <v>9793.35363435</v>
      </c>
      <c r="AB12" s="659">
        <v>9467.6423170699982</v>
      </c>
      <c r="AC12" s="659">
        <v>9830.5223254699977</v>
      </c>
      <c r="AD12" s="659">
        <v>9826.4607385599993</v>
      </c>
      <c r="AE12" s="659">
        <v>9264.1876788000009</v>
      </c>
      <c r="AF12" s="659">
        <v>9218.8616261900006</v>
      </c>
      <c r="AG12" s="659">
        <v>8422.1579610000008</v>
      </c>
      <c r="AH12" s="659">
        <v>7958.31289956</v>
      </c>
      <c r="AI12" s="659">
        <v>6858.3900487000001</v>
      </c>
      <c r="AJ12" s="659">
        <v>5187.7303872000002</v>
      </c>
      <c r="AK12" s="659">
        <v>5183.1208412000005</v>
      </c>
      <c r="AL12" s="659">
        <v>6185.9692967000001</v>
      </c>
      <c r="AM12" s="659">
        <v>6441.3858202000001</v>
      </c>
      <c r="AN12" s="632">
        <v>6886.9248842000006</v>
      </c>
      <c r="AO12" s="632">
        <v>6821.7543517000004</v>
      </c>
      <c r="AP12" s="632">
        <v>6745.0943592000003</v>
      </c>
      <c r="AQ12" s="632">
        <v>6632.2029702399996</v>
      </c>
      <c r="AR12" s="632">
        <v>6616.6135157399995</v>
      </c>
      <c r="AS12" s="632">
        <v>6524.0395767399996</v>
      </c>
      <c r="AT12" s="632">
        <v>6390.45828833</v>
      </c>
      <c r="AU12" s="632">
        <v>6741.4355393300002</v>
      </c>
      <c r="AV12" s="632">
        <v>6907.6845558300001</v>
      </c>
      <c r="AW12" s="632">
        <v>6797.7968853299999</v>
      </c>
      <c r="AX12" s="632">
        <v>6826.0566403299999</v>
      </c>
      <c r="AY12" s="632">
        <v>6653.6253613299996</v>
      </c>
      <c r="AZ12" s="632">
        <v>6637.9881083299997</v>
      </c>
      <c r="BA12" s="632">
        <v>6548.2404078299996</v>
      </c>
      <c r="BB12" s="632">
        <v>6228.14650463</v>
      </c>
      <c r="BC12" s="632">
        <v>6228.1632066299999</v>
      </c>
      <c r="BD12" s="632">
        <v>6072.2898871300004</v>
      </c>
      <c r="BE12" s="632">
        <v>5894.4752891300004</v>
      </c>
      <c r="BF12" s="632">
        <v>5656.9743366299999</v>
      </c>
      <c r="BG12" s="632">
        <v>5100.8797456299999</v>
      </c>
      <c r="BH12" s="632">
        <v>4666.6661986300005</v>
      </c>
      <c r="BI12" s="632">
        <v>4203.0171466299998</v>
      </c>
      <c r="BJ12" s="632">
        <v>4030.7490541300003</v>
      </c>
      <c r="BK12" s="632">
        <v>3933.0082186300001</v>
      </c>
      <c r="BL12" s="632">
        <v>3832.90427821</v>
      </c>
      <c r="BM12" s="632">
        <v>3664.3168907099998</v>
      </c>
      <c r="BN12" s="632">
        <v>3556.5026962100001</v>
      </c>
      <c r="BO12" s="632">
        <v>3469.8331357100001</v>
      </c>
      <c r="BP12" s="631">
        <v>3371.3919509900002</v>
      </c>
      <c r="BQ12" s="631">
        <v>3292.2506004900001</v>
      </c>
      <c r="BR12" s="631">
        <v>3287.7796684899999</v>
      </c>
      <c r="BS12" s="631">
        <v>3239.0791874900001</v>
      </c>
      <c r="BT12" s="631">
        <v>2953.8688154900001</v>
      </c>
      <c r="BU12" s="631">
        <v>2951.3984189900002</v>
      </c>
      <c r="BV12" s="631">
        <v>1256.1697714900001</v>
      </c>
      <c r="BW12" s="631">
        <v>1267.1481914800002</v>
      </c>
      <c r="BX12" s="631">
        <v>1266.68282348</v>
      </c>
      <c r="BY12" s="631">
        <v>1267.75872918</v>
      </c>
      <c r="BZ12" s="631">
        <v>1271.2213200800002</v>
      </c>
      <c r="CA12" s="631">
        <v>1270.1970060400001</v>
      </c>
      <c r="CB12" s="631">
        <v>1269.5592713799999</v>
      </c>
      <c r="CC12" s="631">
        <v>1274.3591263799999</v>
      </c>
      <c r="CD12" s="631">
        <v>680.20247987999994</v>
      </c>
      <c r="CE12" s="631">
        <v>679.32373400999995</v>
      </c>
      <c r="CF12" s="631">
        <v>679.75371801000006</v>
      </c>
      <c r="CG12" s="631">
        <v>677.59673900999996</v>
      </c>
      <c r="CH12" s="631">
        <v>677.5846510099999</v>
      </c>
      <c r="CI12" s="631">
        <v>679.28750899999989</v>
      </c>
      <c r="CJ12" s="631">
        <v>678.21470899999986</v>
      </c>
      <c r="CK12" s="631">
        <v>675.0807329999999</v>
      </c>
      <c r="CL12" s="631">
        <v>674.0697491599999</v>
      </c>
    </row>
    <row r="13" spans="1:90" ht="17.25" customHeight="1" x14ac:dyDescent="0.3">
      <c r="A13" s="657" t="s">
        <v>515</v>
      </c>
      <c r="B13" s="658">
        <v>16644.341760089999</v>
      </c>
      <c r="C13" s="659">
        <v>15684.847908240001</v>
      </c>
      <c r="D13" s="659">
        <v>11051.6722548</v>
      </c>
      <c r="E13" s="659">
        <v>14019.083160210001</v>
      </c>
      <c r="F13" s="659">
        <v>14487.845723730001</v>
      </c>
      <c r="G13" s="659">
        <v>14447.324452750001</v>
      </c>
      <c r="H13" s="659">
        <v>14615.24198495</v>
      </c>
      <c r="I13" s="659">
        <v>16258.319292239999</v>
      </c>
      <c r="J13" s="659">
        <v>14895.78318481</v>
      </c>
      <c r="K13" s="659">
        <v>13359.42552592</v>
      </c>
      <c r="L13" s="659">
        <v>16031.914137379999</v>
      </c>
      <c r="M13" s="659">
        <v>15070.04536928</v>
      </c>
      <c r="N13" s="659">
        <v>13757.57959411</v>
      </c>
      <c r="O13" s="659">
        <v>13233.29302909</v>
      </c>
      <c r="P13" s="659">
        <v>16682.737635909998</v>
      </c>
      <c r="Q13" s="659">
        <v>15360.30877043</v>
      </c>
      <c r="R13" s="659">
        <v>16889.031433489999</v>
      </c>
      <c r="S13" s="659">
        <v>15953.80131542</v>
      </c>
      <c r="T13" s="659">
        <v>17090.596187180003</v>
      </c>
      <c r="U13" s="659">
        <v>14688.707950550001</v>
      </c>
      <c r="V13" s="659">
        <v>16831.960727019999</v>
      </c>
      <c r="W13" s="659">
        <v>17934.555463140001</v>
      </c>
      <c r="X13" s="659">
        <v>17883.51919472</v>
      </c>
      <c r="Y13" s="659">
        <v>16990.37128566</v>
      </c>
      <c r="Z13" s="659">
        <v>19595.260748560002</v>
      </c>
      <c r="AA13" s="659">
        <v>18485.683911579999</v>
      </c>
      <c r="AB13" s="659">
        <v>18840.52421734</v>
      </c>
      <c r="AC13" s="659">
        <v>18710.692255710001</v>
      </c>
      <c r="AD13" s="659">
        <v>18606.613756500003</v>
      </c>
      <c r="AE13" s="659">
        <v>20444.097790840002</v>
      </c>
      <c r="AF13" s="659">
        <v>20674.892351999999</v>
      </c>
      <c r="AG13" s="659">
        <v>21601.499943179999</v>
      </c>
      <c r="AH13" s="659">
        <v>19837.4051731</v>
      </c>
      <c r="AI13" s="659">
        <v>20208.936660350002</v>
      </c>
      <c r="AJ13" s="659">
        <v>22086.670338699998</v>
      </c>
      <c r="AK13" s="659">
        <v>16650.08801385</v>
      </c>
      <c r="AL13" s="659">
        <v>19836.245490649999</v>
      </c>
      <c r="AM13" s="659">
        <v>18460.26077103</v>
      </c>
      <c r="AN13" s="632">
        <v>19363.12078723</v>
      </c>
      <c r="AO13" s="632">
        <v>21135.123924520001</v>
      </c>
      <c r="AP13" s="632">
        <v>24119.157041129754</v>
      </c>
      <c r="AQ13" s="632">
        <v>24744.256453233684</v>
      </c>
      <c r="AR13" s="632">
        <v>20661.218391863738</v>
      </c>
      <c r="AS13" s="632">
        <v>20340.099862568561</v>
      </c>
      <c r="AT13" s="632">
        <v>23731.969954748827</v>
      </c>
      <c r="AU13" s="632">
        <v>21959.336659363093</v>
      </c>
      <c r="AV13" s="632">
        <v>20459.950794111475</v>
      </c>
      <c r="AW13" s="632">
        <v>17730.491724990658</v>
      </c>
      <c r="AX13" s="632">
        <v>20023.944352207294</v>
      </c>
      <c r="AY13" s="632">
        <v>19117.208664781963</v>
      </c>
      <c r="AZ13" s="632">
        <v>20025.678354209573</v>
      </c>
      <c r="BA13" s="632">
        <v>24445.354909558861</v>
      </c>
      <c r="BB13" s="632">
        <v>22700.622239120621</v>
      </c>
      <c r="BC13" s="632">
        <v>25140.466472558197</v>
      </c>
      <c r="BD13" s="632">
        <v>25253.518726635361</v>
      </c>
      <c r="BE13" s="632">
        <v>26759.50153885466</v>
      </c>
      <c r="BF13" s="632">
        <v>30238.207885244021</v>
      </c>
      <c r="BG13" s="632">
        <v>27727.03936121795</v>
      </c>
      <c r="BH13" s="632">
        <v>24537.349884821222</v>
      </c>
      <c r="BI13" s="632">
        <v>24946.447116634474</v>
      </c>
      <c r="BJ13" s="632">
        <v>23383.430937650723</v>
      </c>
      <c r="BK13" s="632">
        <v>26282.48252278068</v>
      </c>
      <c r="BL13" s="632">
        <v>27335.900149277244</v>
      </c>
      <c r="BM13" s="632">
        <v>26325.791388415808</v>
      </c>
      <c r="BN13" s="632">
        <v>26434.968635536447</v>
      </c>
      <c r="BO13" s="632">
        <v>25184.661022038235</v>
      </c>
      <c r="BP13" s="631">
        <v>29699.774183070454</v>
      </c>
      <c r="BQ13" s="631">
        <v>29249.123676269846</v>
      </c>
      <c r="BR13" s="631">
        <v>30116.738917440445</v>
      </c>
      <c r="BS13" s="631">
        <v>28889.396682024475</v>
      </c>
      <c r="BT13" s="631">
        <v>32384.042266004857</v>
      </c>
      <c r="BU13" s="631">
        <v>31586.255498600647</v>
      </c>
      <c r="BV13" s="631">
        <v>28227.306075456399</v>
      </c>
      <c r="BW13" s="631">
        <v>30579.908748388065</v>
      </c>
      <c r="BX13" s="631">
        <v>33225.412547899148</v>
      </c>
      <c r="BY13" s="631">
        <v>35786.388919067649</v>
      </c>
      <c r="BZ13" s="631">
        <v>31036.261477332177</v>
      </c>
      <c r="CA13" s="631">
        <v>37183.651290146649</v>
      </c>
      <c r="CB13" s="631">
        <v>37052.882627685329</v>
      </c>
      <c r="CC13" s="631">
        <v>38498.985463765159</v>
      </c>
      <c r="CD13" s="631">
        <v>38622.229006476075</v>
      </c>
      <c r="CE13" s="631">
        <v>41831.542862825772</v>
      </c>
      <c r="CF13" s="631">
        <v>42230.622055356696</v>
      </c>
      <c r="CG13" s="631">
        <v>39064.187706176388</v>
      </c>
      <c r="CH13" s="631">
        <v>33082.618562967516</v>
      </c>
      <c r="CI13" s="631">
        <v>35870.81435551586</v>
      </c>
      <c r="CJ13" s="631">
        <v>41184.355860634103</v>
      </c>
      <c r="CK13" s="631">
        <v>40221.278355725241</v>
      </c>
      <c r="CL13" s="631">
        <v>36025.638804108356</v>
      </c>
    </row>
    <row r="14" spans="1:90" ht="17.25" customHeight="1" x14ac:dyDescent="0.3">
      <c r="A14" s="660"/>
      <c r="B14" s="661"/>
      <c r="C14" s="662"/>
      <c r="D14" s="662"/>
      <c r="E14" s="662"/>
      <c r="F14" s="662"/>
      <c r="G14" s="662"/>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c r="AG14" s="662"/>
      <c r="AH14" s="662"/>
      <c r="AI14" s="662"/>
      <c r="AJ14" s="662"/>
      <c r="AK14" s="662"/>
      <c r="AL14" s="662"/>
      <c r="AM14" s="662"/>
      <c r="AN14" s="663"/>
      <c r="AO14" s="663"/>
      <c r="AP14" s="663"/>
      <c r="AQ14" s="663"/>
      <c r="AR14" s="663"/>
      <c r="AS14" s="663"/>
      <c r="AT14" s="663"/>
      <c r="AU14" s="663"/>
      <c r="AV14" s="663"/>
      <c r="AW14" s="663"/>
      <c r="AX14" s="663"/>
      <c r="AY14" s="663"/>
      <c r="AZ14" s="663"/>
      <c r="BA14" s="663"/>
      <c r="BB14" s="663"/>
      <c r="BC14" s="663"/>
      <c r="BD14" s="663"/>
      <c r="BE14" s="663"/>
      <c r="BF14" s="663"/>
      <c r="BG14" s="663"/>
      <c r="BH14" s="663"/>
      <c r="BI14" s="663"/>
      <c r="BJ14" s="663"/>
      <c r="BK14" s="663"/>
      <c r="BL14" s="663"/>
      <c r="BM14" s="663"/>
      <c r="BN14" s="663"/>
      <c r="BO14" s="663"/>
      <c r="BP14" s="664"/>
      <c r="BQ14" s="664"/>
      <c r="BR14" s="664"/>
      <c r="BS14" s="664"/>
      <c r="BT14" s="664"/>
      <c r="BU14" s="664"/>
      <c r="BV14" s="664"/>
      <c r="BW14" s="664"/>
      <c r="BX14" s="664"/>
      <c r="BY14" s="664"/>
      <c r="BZ14" s="664"/>
      <c r="CA14" s="664"/>
      <c r="CB14" s="664"/>
      <c r="CC14" s="664"/>
      <c r="CD14" s="664"/>
      <c r="CE14" s="664"/>
      <c r="CF14" s="664"/>
      <c r="CG14" s="664"/>
      <c r="CH14" s="664"/>
      <c r="CI14" s="664"/>
      <c r="CJ14" s="664"/>
      <c r="CK14" s="664"/>
      <c r="CL14" s="664"/>
    </row>
    <row r="15" spans="1:90" ht="17.25" customHeight="1" x14ac:dyDescent="0.3">
      <c r="A15" s="654" t="s">
        <v>516</v>
      </c>
      <c r="B15" s="655">
        <v>153.19780331999999</v>
      </c>
      <c r="C15" s="656">
        <v>154.31596911</v>
      </c>
      <c r="D15" s="656">
        <v>138.70587049999997</v>
      </c>
      <c r="E15" s="656">
        <v>145.20146566999998</v>
      </c>
      <c r="F15" s="656">
        <v>139.64907062999998</v>
      </c>
      <c r="G15" s="656">
        <v>144.54348844999998</v>
      </c>
      <c r="H15" s="656">
        <v>136.46690247999999</v>
      </c>
      <c r="I15" s="656">
        <v>137.70103456999999</v>
      </c>
      <c r="J15" s="656">
        <v>166.28222216</v>
      </c>
      <c r="K15" s="656">
        <v>164.10271523999998</v>
      </c>
      <c r="L15" s="656">
        <v>188.36966712999998</v>
      </c>
      <c r="M15" s="656">
        <v>289.10614802999993</v>
      </c>
      <c r="N15" s="656">
        <v>325.25928297999997</v>
      </c>
      <c r="O15" s="656">
        <v>266.26099159999995</v>
      </c>
      <c r="P15" s="656">
        <v>282.16233682000001</v>
      </c>
      <c r="Q15" s="656">
        <v>326.19289162000001</v>
      </c>
      <c r="R15" s="656">
        <v>355.96613649</v>
      </c>
      <c r="S15" s="656">
        <v>144.95301177000002</v>
      </c>
      <c r="T15" s="656">
        <v>145.04960496999999</v>
      </c>
      <c r="U15" s="656">
        <v>146.18456738</v>
      </c>
      <c r="V15" s="656">
        <v>147.98835771</v>
      </c>
      <c r="W15" s="656">
        <v>189.87692557</v>
      </c>
      <c r="X15" s="656">
        <v>188.68572480999998</v>
      </c>
      <c r="Y15" s="656">
        <v>187.66180904000001</v>
      </c>
      <c r="Z15" s="656">
        <v>184.76241243000001</v>
      </c>
      <c r="AA15" s="656">
        <v>235.96431477000002</v>
      </c>
      <c r="AB15" s="656">
        <v>228.80128807000003</v>
      </c>
      <c r="AC15" s="656">
        <v>202.30284356000001</v>
      </c>
      <c r="AD15" s="656">
        <v>207.31680611000002</v>
      </c>
      <c r="AE15" s="656">
        <v>142.31707372000002</v>
      </c>
      <c r="AF15" s="656">
        <v>246.29880878</v>
      </c>
      <c r="AG15" s="656">
        <v>157.61338316000001</v>
      </c>
      <c r="AH15" s="656">
        <v>186.53756657</v>
      </c>
      <c r="AI15" s="656">
        <v>186.00266166</v>
      </c>
      <c r="AJ15" s="656">
        <v>148.20166657000001</v>
      </c>
      <c r="AK15" s="656">
        <v>184.47326498999999</v>
      </c>
      <c r="AL15" s="656">
        <v>158.50110899000001</v>
      </c>
      <c r="AM15" s="656">
        <v>151.81138362999999</v>
      </c>
      <c r="AN15" s="627">
        <v>144.74117856000001</v>
      </c>
      <c r="AO15" s="627">
        <v>154.39851223000002</v>
      </c>
      <c r="AP15" s="627">
        <v>135.40763834000001</v>
      </c>
      <c r="AQ15" s="627">
        <v>198.07188681</v>
      </c>
      <c r="AR15" s="627">
        <v>126.59522910000001</v>
      </c>
      <c r="AS15" s="627">
        <v>150.84449430999999</v>
      </c>
      <c r="AT15" s="627">
        <v>162.74188365000003</v>
      </c>
      <c r="AU15" s="627">
        <v>164.49673319999999</v>
      </c>
      <c r="AV15" s="627">
        <v>163.62766462999997</v>
      </c>
      <c r="AW15" s="627">
        <v>172.66457023999999</v>
      </c>
      <c r="AX15" s="627">
        <v>134.78201322999996</v>
      </c>
      <c r="AY15" s="627">
        <v>146.16603488000001</v>
      </c>
      <c r="AZ15" s="627">
        <v>154.80724961999994</v>
      </c>
      <c r="BA15" s="627">
        <v>158.50427366000002</v>
      </c>
      <c r="BB15" s="627">
        <v>161.91662781999997</v>
      </c>
      <c r="BC15" s="627">
        <v>159.59387422</v>
      </c>
      <c r="BD15" s="627">
        <v>117.25199542000001</v>
      </c>
      <c r="BE15" s="627">
        <v>129.45984655000001</v>
      </c>
      <c r="BF15" s="627">
        <v>134.73078520999996</v>
      </c>
      <c r="BG15" s="627">
        <v>140.02408560999999</v>
      </c>
      <c r="BH15" s="627">
        <v>139.35857369000001</v>
      </c>
      <c r="BI15" s="627">
        <v>152.22108252999999</v>
      </c>
      <c r="BJ15" s="627">
        <v>115.15130846999999</v>
      </c>
      <c r="BK15" s="627">
        <v>126.01319054</v>
      </c>
      <c r="BL15" s="627">
        <v>127.1554088</v>
      </c>
      <c r="BM15" s="627">
        <v>371.52363643000001</v>
      </c>
      <c r="BN15" s="627">
        <v>379.96656151999991</v>
      </c>
      <c r="BO15" s="627">
        <v>3704.0103747000003</v>
      </c>
      <c r="BP15" s="626">
        <v>3664.27348949</v>
      </c>
      <c r="BQ15" s="626">
        <v>3670.1731644900001</v>
      </c>
      <c r="BR15" s="626">
        <v>3675.21057273</v>
      </c>
      <c r="BS15" s="626">
        <v>3683.2173269999998</v>
      </c>
      <c r="BT15" s="626">
        <v>3657.3844738899998</v>
      </c>
      <c r="BU15" s="626">
        <v>3668.5319508899997</v>
      </c>
      <c r="BV15" s="626">
        <v>3617.0592188099999</v>
      </c>
      <c r="BW15" s="626">
        <v>3626.6453938499999</v>
      </c>
      <c r="BX15" s="626">
        <v>3623.0380289999998</v>
      </c>
      <c r="BY15" s="626">
        <v>3622.9704508099999</v>
      </c>
      <c r="BZ15" s="626">
        <v>3621.55255085</v>
      </c>
      <c r="CA15" s="626">
        <v>3760.6580941399998</v>
      </c>
      <c r="CB15" s="626">
        <v>3749.1737147999997</v>
      </c>
      <c r="CC15" s="626">
        <v>3761.8094959199998</v>
      </c>
      <c r="CD15" s="626">
        <v>3762.2770625399999</v>
      </c>
      <c r="CE15" s="626">
        <v>3758.5232117199998</v>
      </c>
      <c r="CF15" s="626">
        <v>3767.8315939099998</v>
      </c>
      <c r="CG15" s="626">
        <v>3786.0611617799996</v>
      </c>
      <c r="CH15" s="626">
        <v>3776.0857908899998</v>
      </c>
      <c r="CI15" s="626">
        <v>3765.93455279</v>
      </c>
      <c r="CJ15" s="626">
        <v>3765.1976652000003</v>
      </c>
      <c r="CK15" s="626">
        <v>3761.3297814900002</v>
      </c>
      <c r="CL15" s="626">
        <v>3766.3030819800001</v>
      </c>
    </row>
    <row r="16" spans="1:90" ht="17.25" customHeight="1" x14ac:dyDescent="0.3">
      <c r="A16" s="654"/>
      <c r="B16" s="665"/>
      <c r="C16" s="666"/>
      <c r="D16" s="666"/>
      <c r="E16" s="666"/>
      <c r="F16" s="666"/>
      <c r="G16" s="666"/>
      <c r="H16" s="666"/>
      <c r="I16" s="666"/>
      <c r="J16" s="666"/>
      <c r="K16" s="666"/>
      <c r="L16" s="666"/>
      <c r="M16" s="666"/>
      <c r="N16" s="666"/>
      <c r="O16" s="666"/>
      <c r="P16" s="666"/>
      <c r="Q16" s="666"/>
      <c r="R16" s="666"/>
      <c r="S16" s="666"/>
      <c r="T16" s="666"/>
      <c r="U16" s="666"/>
      <c r="V16" s="666"/>
      <c r="W16" s="666"/>
      <c r="X16" s="666"/>
      <c r="Y16" s="666"/>
      <c r="Z16" s="666"/>
      <c r="AA16" s="666"/>
      <c r="AB16" s="666"/>
      <c r="AC16" s="666"/>
      <c r="AD16" s="666"/>
      <c r="AE16" s="666"/>
      <c r="AF16" s="666"/>
      <c r="AG16" s="666"/>
      <c r="AH16" s="666"/>
      <c r="AI16" s="666"/>
      <c r="AJ16" s="666"/>
      <c r="AK16" s="666"/>
      <c r="AL16" s="666"/>
      <c r="AM16" s="666"/>
      <c r="AN16" s="667"/>
      <c r="AO16" s="667"/>
      <c r="AP16" s="667"/>
      <c r="AQ16" s="667"/>
      <c r="AR16" s="667"/>
      <c r="AS16" s="667"/>
      <c r="AT16" s="667"/>
      <c r="AU16" s="667"/>
      <c r="AV16" s="667"/>
      <c r="AW16" s="667"/>
      <c r="AX16" s="667"/>
      <c r="AY16" s="667"/>
      <c r="AZ16" s="667"/>
      <c r="BA16" s="667"/>
      <c r="BB16" s="667"/>
      <c r="BC16" s="667"/>
      <c r="BD16" s="667"/>
      <c r="BE16" s="667"/>
      <c r="BF16" s="667"/>
      <c r="BG16" s="667"/>
      <c r="BH16" s="667"/>
      <c r="BI16" s="667"/>
      <c r="BJ16" s="667"/>
      <c r="BK16" s="667"/>
      <c r="BL16" s="667"/>
      <c r="BM16" s="667"/>
      <c r="BN16" s="667"/>
      <c r="BO16" s="667"/>
      <c r="BP16" s="668"/>
      <c r="BQ16" s="668"/>
      <c r="BR16" s="668"/>
      <c r="BS16" s="668"/>
      <c r="BT16" s="668"/>
      <c r="BU16" s="668"/>
      <c r="BV16" s="668"/>
      <c r="BW16" s="668"/>
      <c r="BX16" s="668"/>
      <c r="BY16" s="668"/>
      <c r="BZ16" s="668"/>
      <c r="CA16" s="668"/>
      <c r="CB16" s="668"/>
      <c r="CC16" s="668"/>
      <c r="CD16" s="668"/>
      <c r="CE16" s="668"/>
      <c r="CF16" s="668"/>
      <c r="CG16" s="668"/>
      <c r="CH16" s="668"/>
      <c r="CI16" s="668"/>
      <c r="CJ16" s="668"/>
      <c r="CK16" s="668"/>
      <c r="CL16" s="668"/>
    </row>
    <row r="17" spans="1:90" ht="17.25" customHeight="1" x14ac:dyDescent="0.3">
      <c r="A17" s="654" t="s">
        <v>517</v>
      </c>
      <c r="B17" s="655">
        <v>32306.578817460002</v>
      </c>
      <c r="C17" s="656">
        <v>34188.331145164084</v>
      </c>
      <c r="D17" s="656">
        <v>35018.925947288786</v>
      </c>
      <c r="E17" s="656">
        <v>33972.916108010002</v>
      </c>
      <c r="F17" s="656">
        <v>35004.952882689249</v>
      </c>
      <c r="G17" s="656">
        <v>35648.822886965798</v>
      </c>
      <c r="H17" s="656">
        <v>38111.517277910505</v>
      </c>
      <c r="I17" s="656">
        <v>36422.298472737748</v>
      </c>
      <c r="J17" s="656">
        <v>36444.26897664788</v>
      </c>
      <c r="K17" s="656">
        <v>38868.215593856054</v>
      </c>
      <c r="L17" s="656">
        <v>40023.459073151535</v>
      </c>
      <c r="M17" s="656">
        <v>44935.527259780167</v>
      </c>
      <c r="N17" s="656">
        <v>44220.858916383426</v>
      </c>
      <c r="O17" s="656">
        <v>43457.966264730763</v>
      </c>
      <c r="P17" s="656">
        <v>42616.030383652505</v>
      </c>
      <c r="Q17" s="656">
        <v>43519.537135460872</v>
      </c>
      <c r="R17" s="656">
        <v>41534.157818012638</v>
      </c>
      <c r="S17" s="656">
        <v>42236.711520816105</v>
      </c>
      <c r="T17" s="656">
        <v>42073.932665119974</v>
      </c>
      <c r="U17" s="656">
        <v>44194.178057538316</v>
      </c>
      <c r="V17" s="656">
        <v>42292.116241218129</v>
      </c>
      <c r="W17" s="656">
        <v>42459.190507549785</v>
      </c>
      <c r="X17" s="656">
        <v>41967.209032272607</v>
      </c>
      <c r="Y17" s="656">
        <v>48280.871327637411</v>
      </c>
      <c r="Z17" s="656">
        <v>43850.805226779208</v>
      </c>
      <c r="AA17" s="656">
        <v>44901.044055009108</v>
      </c>
      <c r="AB17" s="656">
        <v>44639.243475667608</v>
      </c>
      <c r="AC17" s="656">
        <v>44527.063578133653</v>
      </c>
      <c r="AD17" s="656">
        <v>44662.991762790327</v>
      </c>
      <c r="AE17" s="656">
        <v>45910.968640197767</v>
      </c>
      <c r="AF17" s="656">
        <v>46049.629763349993</v>
      </c>
      <c r="AG17" s="656">
        <v>46185.34960224</v>
      </c>
      <c r="AH17" s="656">
        <v>47267.960582840002</v>
      </c>
      <c r="AI17" s="656">
        <v>46439.120953459998</v>
      </c>
      <c r="AJ17" s="656">
        <v>45499.108851889992</v>
      </c>
      <c r="AK17" s="656">
        <v>52622.930014159996</v>
      </c>
      <c r="AL17" s="656">
        <v>50086.680641910003</v>
      </c>
      <c r="AM17" s="656">
        <v>52362.476793820002</v>
      </c>
      <c r="AN17" s="627">
        <v>51963.297140969997</v>
      </c>
      <c r="AO17" s="627">
        <v>48815.614415420001</v>
      </c>
      <c r="AP17" s="627">
        <v>52745.513655169998</v>
      </c>
      <c r="AQ17" s="627">
        <v>53094.012917469998</v>
      </c>
      <c r="AR17" s="627">
        <v>54156.365501669992</v>
      </c>
      <c r="AS17" s="627">
        <v>51451.915537709996</v>
      </c>
      <c r="AT17" s="627">
        <v>50185.234078640002</v>
      </c>
      <c r="AU17" s="627">
        <v>51977.864655339996</v>
      </c>
      <c r="AV17" s="627">
        <v>53757.247619950002</v>
      </c>
      <c r="AW17" s="627">
        <v>62350.012214779999</v>
      </c>
      <c r="AX17" s="627">
        <v>58668.6515592</v>
      </c>
      <c r="AY17" s="627">
        <v>64091.710065689993</v>
      </c>
      <c r="AZ17" s="627">
        <v>62483.452767250004</v>
      </c>
      <c r="BA17" s="627">
        <v>62070.370892899999</v>
      </c>
      <c r="BB17" s="627">
        <v>62582.034079030003</v>
      </c>
      <c r="BC17" s="627">
        <v>62137.03930633</v>
      </c>
      <c r="BD17" s="627">
        <v>64802.243488449996</v>
      </c>
      <c r="BE17" s="627">
        <v>66521.777726829998</v>
      </c>
      <c r="BF17" s="627">
        <v>63788.91463728001</v>
      </c>
      <c r="BG17" s="627">
        <v>65201.016736970007</v>
      </c>
      <c r="BH17" s="627">
        <v>63358.074917500002</v>
      </c>
      <c r="BI17" s="627">
        <v>67933.588631679988</v>
      </c>
      <c r="BJ17" s="627">
        <v>68888.095795009998</v>
      </c>
      <c r="BK17" s="627">
        <v>70440.636755090003</v>
      </c>
      <c r="BL17" s="627">
        <v>73577.833934157083</v>
      </c>
      <c r="BM17" s="627">
        <v>75159.682994820003</v>
      </c>
      <c r="BN17" s="627">
        <v>70803.746954400005</v>
      </c>
      <c r="BO17" s="627">
        <v>71594.147533340001</v>
      </c>
      <c r="BP17" s="626">
        <v>68773.183555700001</v>
      </c>
      <c r="BQ17" s="626">
        <v>66569.861976040003</v>
      </c>
      <c r="BR17" s="626">
        <v>66947.281883979987</v>
      </c>
      <c r="BS17" s="626">
        <v>71167.770713139995</v>
      </c>
      <c r="BT17" s="626">
        <v>70496.418338069998</v>
      </c>
      <c r="BU17" s="626">
        <v>73569.047286450019</v>
      </c>
      <c r="BV17" s="626">
        <v>74498.380112810002</v>
      </c>
      <c r="BW17" s="626">
        <v>72917.527185889994</v>
      </c>
      <c r="BX17" s="626">
        <v>69446.043452650003</v>
      </c>
      <c r="BY17" s="626">
        <v>67413.995906790005</v>
      </c>
      <c r="BZ17" s="626">
        <v>76072.559399120015</v>
      </c>
      <c r="CA17" s="626">
        <v>70419.836853589994</v>
      </c>
      <c r="CB17" s="626">
        <v>71811.108306740003</v>
      </c>
      <c r="CC17" s="626">
        <v>72274.423068129996</v>
      </c>
      <c r="CD17" s="626">
        <v>73083.794152372298</v>
      </c>
      <c r="CE17" s="626">
        <v>71156.268825432286</v>
      </c>
      <c r="CF17" s="626">
        <v>75050.0283712323</v>
      </c>
      <c r="CG17" s="626">
        <v>82062.454314372284</v>
      </c>
      <c r="CH17" s="626">
        <v>83073.876301282304</v>
      </c>
      <c r="CI17" s="626">
        <v>79888.073268022301</v>
      </c>
      <c r="CJ17" s="626">
        <v>76270.488560842292</v>
      </c>
      <c r="CK17" s="626">
        <v>83832.736179042287</v>
      </c>
      <c r="CL17" s="626">
        <v>83944.908098642292</v>
      </c>
    </row>
    <row r="18" spans="1:90" ht="17.25" customHeight="1" x14ac:dyDescent="0.3">
      <c r="A18" s="657" t="s">
        <v>518</v>
      </c>
      <c r="B18" s="658">
        <v>18952.441887060002</v>
      </c>
      <c r="C18" s="659">
        <v>18641.061393979999</v>
      </c>
      <c r="D18" s="659">
        <v>18743.303560849996</v>
      </c>
      <c r="E18" s="659">
        <v>18751.685785169997</v>
      </c>
      <c r="F18" s="659">
        <v>18911.351549290001</v>
      </c>
      <c r="G18" s="659">
        <v>18649.461355769999</v>
      </c>
      <c r="H18" s="659">
        <v>18959.472219740001</v>
      </c>
      <c r="I18" s="659">
        <v>19099.734956819997</v>
      </c>
      <c r="J18" s="659">
        <v>19096.175257759998</v>
      </c>
      <c r="K18" s="659">
        <v>19126.732547099997</v>
      </c>
      <c r="L18" s="659">
        <v>19515.158774399999</v>
      </c>
      <c r="M18" s="659">
        <v>22591.76147184</v>
      </c>
      <c r="N18" s="659">
        <v>21236.65837347</v>
      </c>
      <c r="O18" s="659">
        <v>20538.891013150002</v>
      </c>
      <c r="P18" s="659">
        <v>20556.85096652</v>
      </c>
      <c r="Q18" s="659">
        <v>20352.834272419997</v>
      </c>
      <c r="R18" s="659">
        <v>20595.249062759998</v>
      </c>
      <c r="S18" s="659">
        <v>20453.797603709998</v>
      </c>
      <c r="T18" s="659">
        <v>20905.664051119998</v>
      </c>
      <c r="U18" s="659">
        <v>21645.42161148</v>
      </c>
      <c r="V18" s="659">
        <v>21156.80149025</v>
      </c>
      <c r="W18" s="659">
        <v>21838.137164569998</v>
      </c>
      <c r="X18" s="659">
        <v>21414.945182689997</v>
      </c>
      <c r="Y18" s="659">
        <v>24469.755843179999</v>
      </c>
      <c r="Z18" s="659">
        <v>22588.058014799997</v>
      </c>
      <c r="AA18" s="659">
        <v>22171.260158819998</v>
      </c>
      <c r="AB18" s="659">
        <v>21862.04674324</v>
      </c>
      <c r="AC18" s="659">
        <v>21939.357956429998</v>
      </c>
      <c r="AD18" s="659">
        <v>22081.98990434</v>
      </c>
      <c r="AE18" s="659">
        <v>21745.491674569999</v>
      </c>
      <c r="AF18" s="659">
        <v>22149.626996290001</v>
      </c>
      <c r="AG18" s="659">
        <v>22572.425488049998</v>
      </c>
      <c r="AH18" s="659">
        <v>22452.776109720002</v>
      </c>
      <c r="AI18" s="659">
        <v>23032.897365330002</v>
      </c>
      <c r="AJ18" s="659">
        <v>23216.152670249998</v>
      </c>
      <c r="AK18" s="659">
        <v>26961.314001819999</v>
      </c>
      <c r="AL18" s="659">
        <v>25163.105337090001</v>
      </c>
      <c r="AM18" s="659">
        <v>24498.755108590001</v>
      </c>
      <c r="AN18" s="632">
        <v>24955.023412139999</v>
      </c>
      <c r="AO18" s="632">
        <v>24919.571457469996</v>
      </c>
      <c r="AP18" s="632">
        <v>24588.03063723</v>
      </c>
      <c r="AQ18" s="632">
        <v>24405.038596909999</v>
      </c>
      <c r="AR18" s="632">
        <v>25220.77754155</v>
      </c>
      <c r="AS18" s="632">
        <v>25317.262526309998</v>
      </c>
      <c r="AT18" s="632">
        <v>24906.271864289996</v>
      </c>
      <c r="AU18" s="632">
        <v>25514.94680301</v>
      </c>
      <c r="AV18" s="632">
        <v>25355.99961635</v>
      </c>
      <c r="AW18" s="632">
        <v>30127.65067585</v>
      </c>
      <c r="AX18" s="632">
        <v>27335.793403099997</v>
      </c>
      <c r="AY18" s="632">
        <v>26937.436175199997</v>
      </c>
      <c r="AZ18" s="632">
        <v>26769.000060089998</v>
      </c>
      <c r="BA18" s="632">
        <v>26721.178490309998</v>
      </c>
      <c r="BB18" s="632">
        <v>26022.338344529999</v>
      </c>
      <c r="BC18" s="632">
        <v>26344.899356469996</v>
      </c>
      <c r="BD18" s="632">
        <v>27338.762973989997</v>
      </c>
      <c r="BE18" s="632">
        <v>26980.232630539998</v>
      </c>
      <c r="BF18" s="632">
        <v>26570.910404800001</v>
      </c>
      <c r="BG18" s="632">
        <v>26596.024344789996</v>
      </c>
      <c r="BH18" s="632">
        <v>27231.957308459998</v>
      </c>
      <c r="BI18" s="632">
        <v>32530.922907949996</v>
      </c>
      <c r="BJ18" s="632">
        <v>28693.542673849999</v>
      </c>
      <c r="BK18" s="632">
        <v>28537.310704579999</v>
      </c>
      <c r="BL18" s="632">
        <v>28235.79267477</v>
      </c>
      <c r="BM18" s="632">
        <v>28891.639225089999</v>
      </c>
      <c r="BN18" s="632">
        <v>28381.598166739997</v>
      </c>
      <c r="BO18" s="632">
        <v>28401.159025539997</v>
      </c>
      <c r="BP18" s="631">
        <v>29084.588811319998</v>
      </c>
      <c r="BQ18" s="631">
        <v>28788.739345999998</v>
      </c>
      <c r="BR18" s="631">
        <v>28816.358797509998</v>
      </c>
      <c r="BS18" s="631">
        <v>29134.156574879999</v>
      </c>
      <c r="BT18" s="631">
        <v>29138.429183199998</v>
      </c>
      <c r="BU18" s="631">
        <v>33337.37905756</v>
      </c>
      <c r="BV18" s="631">
        <v>31171.009461819998</v>
      </c>
      <c r="BW18" s="631">
        <v>30647.284968779997</v>
      </c>
      <c r="BX18" s="631">
        <v>30743.296292809999</v>
      </c>
      <c r="BY18" s="631">
        <v>30447.59312302</v>
      </c>
      <c r="BZ18" s="631">
        <v>30571.560486869999</v>
      </c>
      <c r="CA18" s="631">
        <v>30580.84748371</v>
      </c>
      <c r="CB18" s="631">
        <v>31022.94784166</v>
      </c>
      <c r="CC18" s="631">
        <v>31154.782347649998</v>
      </c>
      <c r="CD18" s="631">
        <v>31412.19991146</v>
      </c>
      <c r="CE18" s="631">
        <v>31813.8796005</v>
      </c>
      <c r="CF18" s="631">
        <v>31992.048036119999</v>
      </c>
      <c r="CG18" s="631">
        <v>35918.397170519995</v>
      </c>
      <c r="CH18" s="631">
        <v>34021.84120132</v>
      </c>
      <c r="CI18" s="631">
        <v>33440.569531870002</v>
      </c>
      <c r="CJ18" s="631">
        <v>33640.358126409999</v>
      </c>
      <c r="CK18" s="631">
        <v>33183.677823489998</v>
      </c>
      <c r="CL18" s="631">
        <v>32557.513193549999</v>
      </c>
    </row>
    <row r="19" spans="1:90" ht="17.25" customHeight="1" x14ac:dyDescent="0.3">
      <c r="A19" s="657" t="s">
        <v>519</v>
      </c>
      <c r="B19" s="658">
        <v>13180.361091909999</v>
      </c>
      <c r="C19" s="659">
        <v>15445.119449369999</v>
      </c>
      <c r="D19" s="659">
        <v>16168.046902009999</v>
      </c>
      <c r="E19" s="659">
        <v>15124.25977701</v>
      </c>
      <c r="F19" s="659">
        <v>16001.144004809998</v>
      </c>
      <c r="G19" s="659">
        <v>16558.544007380002</v>
      </c>
      <c r="H19" s="659">
        <v>19007.349950509997</v>
      </c>
      <c r="I19" s="659">
        <v>17182.945034510001</v>
      </c>
      <c r="J19" s="659">
        <v>17080.954378169998</v>
      </c>
      <c r="K19" s="659">
        <v>19601.086913409999</v>
      </c>
      <c r="L19" s="659">
        <v>20360.644917080001</v>
      </c>
      <c r="M19" s="659">
        <v>22187.582204819999</v>
      </c>
      <c r="N19" s="659">
        <v>22842.828379009999</v>
      </c>
      <c r="O19" s="659">
        <v>22753.930035100002</v>
      </c>
      <c r="P19" s="659">
        <v>21902.896262459999</v>
      </c>
      <c r="Q19" s="659">
        <v>22996.164349359999</v>
      </c>
      <c r="R19" s="659">
        <v>20819.986171249999</v>
      </c>
      <c r="S19" s="659">
        <v>21555.850004669999</v>
      </c>
      <c r="T19" s="659">
        <v>21020.661866890001</v>
      </c>
      <c r="U19" s="659">
        <v>22403.703741509999</v>
      </c>
      <c r="V19" s="659">
        <v>20956.707757559998</v>
      </c>
      <c r="W19" s="659">
        <v>20392.186258429996</v>
      </c>
      <c r="X19" s="659">
        <v>20406.316159820002</v>
      </c>
      <c r="Y19" s="659">
        <v>23666.373667289998</v>
      </c>
      <c r="Z19" s="659">
        <v>21128.55688815</v>
      </c>
      <c r="AA19" s="659">
        <v>22606.986195919999</v>
      </c>
      <c r="AB19" s="659">
        <v>22648.888231509998</v>
      </c>
      <c r="AC19" s="659">
        <v>22462.387835019999</v>
      </c>
      <c r="AD19" s="659">
        <v>22476.149191739998</v>
      </c>
      <c r="AE19" s="659">
        <v>23977.369481069996</v>
      </c>
      <c r="AF19" s="659">
        <v>23701.931139239998</v>
      </c>
      <c r="AG19" s="659">
        <v>23541.113787940001</v>
      </c>
      <c r="AH19" s="659">
        <v>24591.544820159997</v>
      </c>
      <c r="AI19" s="659">
        <v>23167.60481945</v>
      </c>
      <c r="AJ19" s="659">
        <v>22131.482146099999</v>
      </c>
      <c r="AK19" s="659">
        <v>25515.138641540001</v>
      </c>
      <c r="AL19" s="659">
        <v>24854.226564650002</v>
      </c>
      <c r="AM19" s="659">
        <v>27797.761466790002</v>
      </c>
      <c r="AN19" s="632">
        <v>26943.295328619999</v>
      </c>
      <c r="AO19" s="632">
        <v>23830.458748830002</v>
      </c>
      <c r="AP19" s="632">
        <v>28088.96964996</v>
      </c>
      <c r="AQ19" s="632">
        <v>28377.491470929999</v>
      </c>
      <c r="AR19" s="632">
        <v>28845.220740209999</v>
      </c>
      <c r="AS19" s="632">
        <v>26045.912519270001</v>
      </c>
      <c r="AT19" s="632">
        <v>25113.663529400004</v>
      </c>
      <c r="AU19" s="632">
        <v>26366.097784619997</v>
      </c>
      <c r="AV19" s="632">
        <v>28225.168882770002</v>
      </c>
      <c r="AW19" s="632">
        <v>31894.798558349998</v>
      </c>
      <c r="AX19" s="632">
        <v>31263.989790459997</v>
      </c>
      <c r="AY19" s="632">
        <v>37062.201626349997</v>
      </c>
      <c r="AZ19" s="632">
        <v>35626.74721275</v>
      </c>
      <c r="BA19" s="632">
        <v>35263.900715039999</v>
      </c>
      <c r="BB19" s="632">
        <v>36480.672927440006</v>
      </c>
      <c r="BC19" s="632">
        <v>35505.536266570001</v>
      </c>
      <c r="BD19" s="632">
        <v>37346.30601778</v>
      </c>
      <c r="BE19" s="632">
        <v>39447.964838309999</v>
      </c>
      <c r="BF19" s="632">
        <v>37043.045730330006</v>
      </c>
      <c r="BG19" s="632">
        <v>38406.794046370007</v>
      </c>
      <c r="BH19" s="632">
        <v>36009.536248050004</v>
      </c>
      <c r="BI19" s="632">
        <v>35269.696321449999</v>
      </c>
      <c r="BJ19" s="632">
        <v>40104.413002199995</v>
      </c>
      <c r="BK19" s="632">
        <v>41805.112039910004</v>
      </c>
      <c r="BL19" s="632">
        <v>45054.548004237091</v>
      </c>
      <c r="BM19" s="632">
        <v>46161.870899910005</v>
      </c>
      <c r="BN19" s="632">
        <v>42302.540231880004</v>
      </c>
      <c r="BO19" s="632">
        <v>42987.27696255</v>
      </c>
      <c r="BP19" s="631">
        <v>39385.219822699997</v>
      </c>
      <c r="BQ19" s="631">
        <v>36807.436373129996</v>
      </c>
      <c r="BR19" s="631">
        <v>37970.221436699998</v>
      </c>
      <c r="BS19" s="631">
        <v>41922.34927662</v>
      </c>
      <c r="BT19" s="631">
        <v>41263.81340811</v>
      </c>
      <c r="BU19" s="631">
        <v>39962.347326120005</v>
      </c>
      <c r="BV19" s="631">
        <v>43239.512165820001</v>
      </c>
      <c r="BW19" s="631">
        <v>42176.046251020001</v>
      </c>
      <c r="BX19" s="631">
        <v>38608.694038940004</v>
      </c>
      <c r="BY19" s="631">
        <v>36805.113869389999</v>
      </c>
      <c r="BZ19" s="631">
        <v>45411.241120620005</v>
      </c>
      <c r="CA19" s="631">
        <v>39659.050252699992</v>
      </c>
      <c r="CB19" s="631">
        <v>40641.943913030002</v>
      </c>
      <c r="CC19" s="631">
        <v>40847.126320720003</v>
      </c>
      <c r="CD19" s="631">
        <v>41470.56727</v>
      </c>
      <c r="CE19" s="631">
        <v>39234.331478</v>
      </c>
      <c r="CF19" s="631">
        <v>42934.689576000004</v>
      </c>
      <c r="CG19" s="631">
        <v>45642.115197769999</v>
      </c>
      <c r="CH19" s="631">
        <v>48951.913890610005</v>
      </c>
      <c r="CI19" s="631">
        <v>46324.269419410004</v>
      </c>
      <c r="CJ19" s="631">
        <v>42441.435363860001</v>
      </c>
      <c r="CK19" s="631">
        <v>50524.902447699991</v>
      </c>
      <c r="CL19" s="631">
        <v>51270.683553429997</v>
      </c>
    </row>
    <row r="20" spans="1:90" ht="17.25" customHeight="1" x14ac:dyDescent="0.3">
      <c r="A20" s="657" t="s">
        <v>520</v>
      </c>
      <c r="B20" s="658">
        <v>173.77583848999998</v>
      </c>
      <c r="C20" s="659">
        <v>102.15030181408299</v>
      </c>
      <c r="D20" s="659">
        <v>107.57548442879599</v>
      </c>
      <c r="E20" s="659">
        <v>96.970545829999992</v>
      </c>
      <c r="F20" s="659">
        <v>92.457328589252</v>
      </c>
      <c r="G20" s="659">
        <v>440.817523815794</v>
      </c>
      <c r="H20" s="659">
        <v>144.695107660503</v>
      </c>
      <c r="I20" s="659">
        <v>139.61848140775101</v>
      </c>
      <c r="J20" s="659">
        <v>267.13934071788196</v>
      </c>
      <c r="K20" s="659">
        <v>140.39613334605099</v>
      </c>
      <c r="L20" s="659">
        <v>147.65538167153198</v>
      </c>
      <c r="M20" s="659">
        <v>156.18358312016798</v>
      </c>
      <c r="N20" s="659">
        <v>141.37216390342701</v>
      </c>
      <c r="O20" s="659">
        <v>165.14521648076197</v>
      </c>
      <c r="P20" s="659">
        <v>156.283154672509</v>
      </c>
      <c r="Q20" s="659">
        <v>170.538513680878</v>
      </c>
      <c r="R20" s="659">
        <v>118.92258400263799</v>
      </c>
      <c r="S20" s="659">
        <v>227.06391243610898</v>
      </c>
      <c r="T20" s="659">
        <v>147.606747109975</v>
      </c>
      <c r="U20" s="659">
        <v>145.05270454831998</v>
      </c>
      <c r="V20" s="659">
        <v>178.60699340812801</v>
      </c>
      <c r="W20" s="659">
        <v>228.86708454979401</v>
      </c>
      <c r="X20" s="659">
        <v>145.94768976260698</v>
      </c>
      <c r="Y20" s="659">
        <v>144.74181716741302</v>
      </c>
      <c r="Z20" s="659">
        <v>134.190323829216</v>
      </c>
      <c r="AA20" s="659">
        <v>122.79770026911299</v>
      </c>
      <c r="AB20" s="659">
        <v>128.30850091761698</v>
      </c>
      <c r="AC20" s="659">
        <v>125.31778668365899</v>
      </c>
      <c r="AD20" s="659">
        <v>104.85266671033099</v>
      </c>
      <c r="AE20" s="659">
        <v>188.10748455776599</v>
      </c>
      <c r="AF20" s="659">
        <v>198.07162782</v>
      </c>
      <c r="AG20" s="659">
        <v>71.810326250000003</v>
      </c>
      <c r="AH20" s="659">
        <v>223.63965296000001</v>
      </c>
      <c r="AI20" s="659">
        <v>238.61876867999996</v>
      </c>
      <c r="AJ20" s="659">
        <v>151.47403553999999</v>
      </c>
      <c r="AK20" s="659">
        <v>146.47737080000002</v>
      </c>
      <c r="AL20" s="659">
        <v>69.348740169999985</v>
      </c>
      <c r="AM20" s="659">
        <v>65.960218440000006</v>
      </c>
      <c r="AN20" s="632">
        <v>64.97840020999999</v>
      </c>
      <c r="AO20" s="632">
        <v>65.584209119999997</v>
      </c>
      <c r="AP20" s="632">
        <v>68.513367979999998</v>
      </c>
      <c r="AQ20" s="632">
        <v>311.48284962999998</v>
      </c>
      <c r="AR20" s="632">
        <v>90.367219909999989</v>
      </c>
      <c r="AS20" s="632">
        <v>88.740492129999993</v>
      </c>
      <c r="AT20" s="632">
        <v>165.29868494999999</v>
      </c>
      <c r="AU20" s="632">
        <v>96.820067709999989</v>
      </c>
      <c r="AV20" s="632">
        <v>176.07912083000002</v>
      </c>
      <c r="AW20" s="632">
        <v>327.56298057999999</v>
      </c>
      <c r="AX20" s="632">
        <v>68.868365640000007</v>
      </c>
      <c r="AY20" s="632">
        <v>92.072264139999987</v>
      </c>
      <c r="AZ20" s="632">
        <v>87.70549441</v>
      </c>
      <c r="BA20" s="632">
        <v>85.291687549999992</v>
      </c>
      <c r="BB20" s="632">
        <v>79.022807060000005</v>
      </c>
      <c r="BC20" s="632">
        <v>286.60368328999999</v>
      </c>
      <c r="BD20" s="632">
        <v>117.17449668</v>
      </c>
      <c r="BE20" s="632">
        <v>93.580257980000013</v>
      </c>
      <c r="BF20" s="632">
        <v>174.95850214999999</v>
      </c>
      <c r="BG20" s="632">
        <v>198.19834580999998</v>
      </c>
      <c r="BH20" s="632">
        <v>116.58136098999999</v>
      </c>
      <c r="BI20" s="632">
        <v>132.96940228</v>
      </c>
      <c r="BJ20" s="632">
        <v>90.140118959999995</v>
      </c>
      <c r="BK20" s="632">
        <v>98.214010599999995</v>
      </c>
      <c r="BL20" s="632">
        <v>287.49325514999998</v>
      </c>
      <c r="BM20" s="632">
        <v>106.17286981999999</v>
      </c>
      <c r="BN20" s="632">
        <v>119.60855578000002</v>
      </c>
      <c r="BO20" s="632">
        <v>205.71154525</v>
      </c>
      <c r="BP20" s="631">
        <v>303.37492168</v>
      </c>
      <c r="BQ20" s="631">
        <v>973.68625691</v>
      </c>
      <c r="BR20" s="631">
        <v>160.70164977000002</v>
      </c>
      <c r="BS20" s="631">
        <v>111.26486164000001</v>
      </c>
      <c r="BT20" s="631">
        <v>94.175746759999996</v>
      </c>
      <c r="BU20" s="631">
        <v>269.32090277000003</v>
      </c>
      <c r="BV20" s="631">
        <v>87.858485169999994</v>
      </c>
      <c r="BW20" s="631">
        <v>94.195966089999999</v>
      </c>
      <c r="BX20" s="631">
        <v>94.053120899999996</v>
      </c>
      <c r="BY20" s="631">
        <v>161.28891437999999</v>
      </c>
      <c r="BZ20" s="631">
        <v>89.757791629999986</v>
      </c>
      <c r="CA20" s="631">
        <v>179.93911718000001</v>
      </c>
      <c r="CB20" s="631">
        <v>146.21655204999999</v>
      </c>
      <c r="CC20" s="631">
        <v>272.51439976</v>
      </c>
      <c r="CD20" s="631">
        <v>201.026970912292</v>
      </c>
      <c r="CE20" s="631">
        <v>108.05774693229202</v>
      </c>
      <c r="CF20" s="631">
        <v>123.29075911229199</v>
      </c>
      <c r="CG20" s="631">
        <v>501.94194608229202</v>
      </c>
      <c r="CH20" s="631">
        <v>100.121209352292</v>
      </c>
      <c r="CI20" s="631">
        <v>123.23431674229201</v>
      </c>
      <c r="CJ20" s="631">
        <v>188.695070572292</v>
      </c>
      <c r="CK20" s="631">
        <v>124.155907852292</v>
      </c>
      <c r="CL20" s="631">
        <v>116.71135166229199</v>
      </c>
    </row>
    <row r="21" spans="1:90" s="669" customFormat="1" ht="17.25" customHeight="1" x14ac:dyDescent="0.3">
      <c r="A21" s="654"/>
      <c r="B21" s="655"/>
      <c r="C21" s="656"/>
      <c r="D21" s="656"/>
      <c r="E21" s="656"/>
      <c r="F21" s="656"/>
      <c r="G21" s="656"/>
      <c r="H21" s="656"/>
      <c r="I21" s="656"/>
      <c r="J21" s="656"/>
      <c r="K21" s="656"/>
      <c r="L21" s="656"/>
      <c r="M21" s="656"/>
      <c r="N21" s="656"/>
      <c r="O21" s="656"/>
      <c r="P21" s="656"/>
      <c r="Q21" s="656"/>
      <c r="R21" s="656"/>
      <c r="S21" s="656"/>
      <c r="T21" s="656"/>
      <c r="U21" s="656"/>
      <c r="V21" s="656"/>
      <c r="W21" s="656"/>
      <c r="X21" s="656"/>
      <c r="Y21" s="656"/>
      <c r="Z21" s="656"/>
      <c r="AA21" s="656"/>
      <c r="AB21" s="656"/>
      <c r="AC21" s="656"/>
      <c r="AD21" s="656"/>
      <c r="AE21" s="656"/>
      <c r="AF21" s="656"/>
      <c r="AG21" s="656"/>
      <c r="AH21" s="656"/>
      <c r="AI21" s="656"/>
      <c r="AJ21" s="656"/>
      <c r="AK21" s="656"/>
      <c r="AL21" s="656"/>
      <c r="AM21" s="656"/>
      <c r="AN21" s="627"/>
      <c r="AO21" s="627"/>
      <c r="AP21" s="627"/>
      <c r="AQ21" s="627"/>
      <c r="AR21" s="627"/>
      <c r="AS21" s="627"/>
      <c r="AT21" s="627"/>
      <c r="AU21" s="627"/>
      <c r="AV21" s="627"/>
      <c r="AW21" s="627"/>
      <c r="AX21" s="627"/>
      <c r="AY21" s="627"/>
      <c r="AZ21" s="627"/>
      <c r="BA21" s="627"/>
      <c r="BB21" s="627"/>
      <c r="BC21" s="627"/>
      <c r="BD21" s="627"/>
      <c r="BE21" s="627"/>
      <c r="BF21" s="627"/>
      <c r="BG21" s="627"/>
      <c r="BH21" s="627"/>
      <c r="BI21" s="627"/>
      <c r="BJ21" s="627"/>
      <c r="BK21" s="627"/>
      <c r="BL21" s="627"/>
      <c r="BM21" s="627"/>
      <c r="BN21" s="627"/>
      <c r="BO21" s="627"/>
      <c r="BP21" s="626"/>
      <c r="BQ21" s="626"/>
      <c r="BR21" s="626"/>
      <c r="BS21" s="626"/>
      <c r="BT21" s="626"/>
      <c r="BU21" s="626"/>
      <c r="BV21" s="626"/>
      <c r="BW21" s="626"/>
      <c r="BX21" s="626"/>
      <c r="BY21" s="626"/>
      <c r="BZ21" s="626"/>
      <c r="CA21" s="626"/>
      <c r="CB21" s="626"/>
      <c r="CC21" s="626"/>
      <c r="CD21" s="626"/>
      <c r="CE21" s="626"/>
      <c r="CF21" s="626"/>
      <c r="CG21" s="626"/>
      <c r="CH21" s="626"/>
      <c r="CI21" s="626"/>
      <c r="CJ21" s="626"/>
      <c r="CK21" s="626"/>
      <c r="CL21" s="626"/>
    </row>
    <row r="22" spans="1:90" s="669" customFormat="1" ht="17.25" customHeight="1" x14ac:dyDescent="0.3">
      <c r="A22" s="654" t="s">
        <v>521</v>
      </c>
      <c r="B22" s="655">
        <v>3.2826279999999999</v>
      </c>
      <c r="C22" s="656">
        <v>3.314241</v>
      </c>
      <c r="D22" s="656">
        <v>3000.9265999999998</v>
      </c>
      <c r="E22" s="656">
        <v>1700.6814320000001</v>
      </c>
      <c r="F22" s="656">
        <v>699.75814700000001</v>
      </c>
      <c r="G22" s="656">
        <v>2000.7242080000001</v>
      </c>
      <c r="H22" s="656">
        <v>2.2690159999999997</v>
      </c>
      <c r="I22" s="656">
        <v>1341.8492100000001</v>
      </c>
      <c r="J22" s="656">
        <v>5128.4740229999998</v>
      </c>
      <c r="K22" s="656">
        <v>5128.1453949999996</v>
      </c>
      <c r="L22" s="656">
        <v>5128.4205029999994</v>
      </c>
      <c r="M22" s="656">
        <v>3601.2955139999999</v>
      </c>
      <c r="N22" s="656">
        <v>4300.9844399999993</v>
      </c>
      <c r="O22" s="656">
        <v>5521.2657589999999</v>
      </c>
      <c r="P22" s="656">
        <v>5115.5879569999997</v>
      </c>
      <c r="Q22" s="656">
        <v>5270.8159759999999</v>
      </c>
      <c r="R22" s="656">
        <v>6179.4558196098806</v>
      </c>
      <c r="S22" s="656">
        <v>7369.3783779999994</v>
      </c>
      <c r="T22" s="656">
        <v>7978.472409</v>
      </c>
      <c r="U22" s="656">
        <v>7701.2890559999996</v>
      </c>
      <c r="V22" s="656">
        <v>6808.9861029999993</v>
      </c>
      <c r="W22" s="656">
        <v>6824.6997160000001</v>
      </c>
      <c r="X22" s="656">
        <v>6832.397766</v>
      </c>
      <c r="Y22" s="656">
        <v>5539.7681860000002</v>
      </c>
      <c r="Z22" s="656">
        <v>5990.9276864899994</v>
      </c>
      <c r="AA22" s="656">
        <v>5995.4285614899991</v>
      </c>
      <c r="AB22" s="656">
        <v>5880.2209123899993</v>
      </c>
      <c r="AC22" s="656">
        <v>5617.2358228100002</v>
      </c>
      <c r="AD22" s="656">
        <v>4989.6683796699999</v>
      </c>
      <c r="AE22" s="656">
        <v>4898.3141219799991</v>
      </c>
      <c r="AF22" s="656">
        <v>4786.2925804499992</v>
      </c>
      <c r="AG22" s="656">
        <v>4084.3136649999997</v>
      </c>
      <c r="AH22" s="656">
        <v>4135.2781543399997</v>
      </c>
      <c r="AI22" s="656">
        <v>3748.6611679099997</v>
      </c>
      <c r="AJ22" s="656">
        <v>3939.5502778099994</v>
      </c>
      <c r="AK22" s="656">
        <v>3916.3288048000004</v>
      </c>
      <c r="AL22" s="656">
        <v>6237.8790290799998</v>
      </c>
      <c r="AM22" s="656">
        <v>5751.6014539199996</v>
      </c>
      <c r="AN22" s="627">
        <v>7353.9181042099999</v>
      </c>
      <c r="AO22" s="627">
        <v>8080.8819250000006</v>
      </c>
      <c r="AP22" s="627">
        <v>9281.3911049365797</v>
      </c>
      <c r="AQ22" s="627">
        <v>10206.952514282129</v>
      </c>
      <c r="AR22" s="627">
        <v>9940.5944312645825</v>
      </c>
      <c r="AS22" s="627">
        <v>11624.223345592512</v>
      </c>
      <c r="AT22" s="627">
        <v>11740.110552437664</v>
      </c>
      <c r="AU22" s="627">
        <v>11509.382800492676</v>
      </c>
      <c r="AV22" s="627">
        <v>11328.958581691428</v>
      </c>
      <c r="AW22" s="627">
        <v>10796.401029955146</v>
      </c>
      <c r="AX22" s="627">
        <v>13159.013579677081</v>
      </c>
      <c r="AY22" s="627">
        <v>13223.361749880189</v>
      </c>
      <c r="AZ22" s="627">
        <v>15184.032388133219</v>
      </c>
      <c r="BA22" s="627">
        <v>15739.714602155935</v>
      </c>
      <c r="BB22" s="627">
        <v>17279.760604020215</v>
      </c>
      <c r="BC22" s="627">
        <v>17166.046600573485</v>
      </c>
      <c r="BD22" s="627">
        <v>15862.505260847705</v>
      </c>
      <c r="BE22" s="627">
        <v>14261.453276729397</v>
      </c>
      <c r="BF22" s="627">
        <v>13025.65777052753</v>
      </c>
      <c r="BG22" s="627">
        <v>13481.572108107228</v>
      </c>
      <c r="BH22" s="627">
        <v>17057.069495664175</v>
      </c>
      <c r="BI22" s="627">
        <v>17351.425600456736</v>
      </c>
      <c r="BJ22" s="627">
        <v>14907.784388520955</v>
      </c>
      <c r="BK22" s="627">
        <v>14474.276758258571</v>
      </c>
      <c r="BL22" s="627">
        <v>14541.500017705517</v>
      </c>
      <c r="BM22" s="627">
        <v>14564.219112819235</v>
      </c>
      <c r="BN22" s="627">
        <v>20095.352897952424</v>
      </c>
      <c r="BO22" s="627">
        <v>24623.980044687807</v>
      </c>
      <c r="BP22" s="626">
        <v>26273.529903376031</v>
      </c>
      <c r="BQ22" s="626">
        <v>28800.780641014939</v>
      </c>
      <c r="BR22" s="626">
        <v>28591.220205598358</v>
      </c>
      <c r="BS22" s="626">
        <v>28187.013239747881</v>
      </c>
      <c r="BT22" s="626">
        <v>27327.05551032706</v>
      </c>
      <c r="BU22" s="626">
        <v>26747.791496216349</v>
      </c>
      <c r="BV22" s="626">
        <v>29223.358555339888</v>
      </c>
      <c r="BW22" s="626">
        <v>30337.122140116731</v>
      </c>
      <c r="BX22" s="626">
        <v>31830.399108388759</v>
      </c>
      <c r="BY22" s="626">
        <v>31539.297200289788</v>
      </c>
      <c r="BZ22" s="626">
        <v>30592.244601761035</v>
      </c>
      <c r="CA22" s="626">
        <v>35387.9123833372</v>
      </c>
      <c r="CB22" s="626">
        <v>34420.2719087601</v>
      </c>
      <c r="CC22" s="626">
        <v>32956.422640497112</v>
      </c>
      <c r="CD22" s="626">
        <v>33638.82779749317</v>
      </c>
      <c r="CE22" s="626">
        <v>33138.406274363457</v>
      </c>
      <c r="CF22" s="626">
        <v>32949.286952276583</v>
      </c>
      <c r="CG22" s="626">
        <v>33624.034285055066</v>
      </c>
      <c r="CH22" s="626">
        <v>36307.833333464827</v>
      </c>
      <c r="CI22" s="626">
        <v>36718.130081654352</v>
      </c>
      <c r="CJ22" s="626">
        <v>36503.149052397901</v>
      </c>
      <c r="CK22" s="626">
        <v>33916.381787532868</v>
      </c>
      <c r="CL22" s="626">
        <v>37892.665699934689</v>
      </c>
    </row>
    <row r="23" spans="1:90" s="669" customFormat="1" ht="17.25" customHeight="1" x14ac:dyDescent="0.3">
      <c r="A23" s="654"/>
      <c r="B23" s="655"/>
      <c r="C23" s="656"/>
      <c r="D23" s="656"/>
      <c r="E23" s="656"/>
      <c r="F23" s="656"/>
      <c r="G23" s="656"/>
      <c r="H23" s="656"/>
      <c r="I23" s="656"/>
      <c r="J23" s="656"/>
      <c r="K23" s="656"/>
      <c r="L23" s="656"/>
      <c r="M23" s="656"/>
      <c r="N23" s="656"/>
      <c r="O23" s="656"/>
      <c r="P23" s="656"/>
      <c r="Q23" s="656"/>
      <c r="R23" s="656"/>
      <c r="S23" s="656"/>
      <c r="T23" s="656"/>
      <c r="U23" s="656"/>
      <c r="V23" s="656"/>
      <c r="W23" s="656"/>
      <c r="X23" s="656"/>
      <c r="Y23" s="656"/>
      <c r="Z23" s="656"/>
      <c r="AA23" s="656"/>
      <c r="AB23" s="656"/>
      <c r="AC23" s="656"/>
      <c r="AD23" s="656"/>
      <c r="AE23" s="656"/>
      <c r="AF23" s="656"/>
      <c r="AG23" s="656"/>
      <c r="AH23" s="656"/>
      <c r="AI23" s="656"/>
      <c r="AJ23" s="656"/>
      <c r="AK23" s="656"/>
      <c r="AL23" s="656"/>
      <c r="AM23" s="656"/>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6"/>
      <c r="BQ23" s="626"/>
      <c r="BR23" s="626"/>
      <c r="BS23" s="626"/>
      <c r="BT23" s="626"/>
      <c r="BU23" s="626"/>
      <c r="BV23" s="626"/>
      <c r="BW23" s="626"/>
      <c r="BX23" s="626"/>
      <c r="BY23" s="626"/>
      <c r="BZ23" s="626"/>
      <c r="CA23" s="626"/>
      <c r="CB23" s="626"/>
      <c r="CC23" s="626"/>
      <c r="CD23" s="626"/>
      <c r="CE23" s="626"/>
      <c r="CF23" s="626"/>
      <c r="CG23" s="626"/>
      <c r="CH23" s="626"/>
      <c r="CI23" s="626"/>
      <c r="CJ23" s="626"/>
      <c r="CK23" s="626"/>
      <c r="CL23" s="626"/>
    </row>
    <row r="24" spans="1:90" s="669" customFormat="1" ht="34.5" x14ac:dyDescent="0.3">
      <c r="A24" s="670" t="s">
        <v>522</v>
      </c>
      <c r="B24" s="671">
        <v>62.003889999999998</v>
      </c>
      <c r="C24" s="672">
        <v>61.993389999999998</v>
      </c>
      <c r="D24" s="672">
        <v>61.99539</v>
      </c>
      <c r="E24" s="672">
        <v>61.996389999999998</v>
      </c>
      <c r="F24" s="672">
        <v>61.997389999999996</v>
      </c>
      <c r="G24" s="672">
        <v>61.998390000000001</v>
      </c>
      <c r="H24" s="672">
        <v>61.998390000000001</v>
      </c>
      <c r="I24" s="672">
        <v>365.74938999999989</v>
      </c>
      <c r="J24" s="672">
        <v>564.16185600000006</v>
      </c>
      <c r="K24" s="672">
        <v>564.16185600000006</v>
      </c>
      <c r="L24" s="672">
        <v>564.16385600000012</v>
      </c>
      <c r="M24" s="672">
        <v>539.38260600000012</v>
      </c>
      <c r="N24" s="672">
        <v>584.35972200000015</v>
      </c>
      <c r="O24" s="672">
        <v>625.02647699999989</v>
      </c>
      <c r="P24" s="672">
        <v>771.01945599999976</v>
      </c>
      <c r="Q24" s="672">
        <v>822.30668399999968</v>
      </c>
      <c r="R24" s="672">
        <v>1030.0437029999998</v>
      </c>
      <c r="S24" s="672">
        <v>1180.2707249999999</v>
      </c>
      <c r="T24" s="672">
        <v>1489.618299</v>
      </c>
      <c r="U24" s="672">
        <v>1414.4254760000001</v>
      </c>
      <c r="V24" s="672">
        <v>1165.8708319999998</v>
      </c>
      <c r="W24" s="672">
        <v>1215.9723699999997</v>
      </c>
      <c r="X24" s="672">
        <v>1142.846683</v>
      </c>
      <c r="Y24" s="672">
        <v>1042.3699159999999</v>
      </c>
      <c r="Z24" s="672">
        <v>1055.4824745000003</v>
      </c>
      <c r="AA24" s="672">
        <v>1056.08550081</v>
      </c>
      <c r="AB24" s="672">
        <v>1056.3749241800003</v>
      </c>
      <c r="AC24" s="672">
        <v>1032.7223669999998</v>
      </c>
      <c r="AD24" s="672">
        <v>883.49187033999988</v>
      </c>
      <c r="AE24" s="672">
        <v>897.48951968999984</v>
      </c>
      <c r="AF24" s="672">
        <v>948.03980369000033</v>
      </c>
      <c r="AG24" s="672">
        <v>852.04202469379311</v>
      </c>
      <c r="AH24" s="672">
        <v>796.88497510000002</v>
      </c>
      <c r="AI24" s="672">
        <v>695.16119835999996</v>
      </c>
      <c r="AJ24" s="672">
        <v>770.52139621000003</v>
      </c>
      <c r="AK24" s="672">
        <v>928.79317839999987</v>
      </c>
      <c r="AL24" s="672">
        <v>1204.50673351</v>
      </c>
      <c r="AM24" s="672">
        <v>1283.43921004</v>
      </c>
      <c r="AN24" s="673">
        <v>2368.5927790199994</v>
      </c>
      <c r="AO24" s="673">
        <v>2652.2967140000001</v>
      </c>
      <c r="AP24" s="673">
        <v>2897.2</v>
      </c>
      <c r="AQ24" s="673">
        <v>2852.3153352041854</v>
      </c>
      <c r="AR24" s="673">
        <v>2682.8354653116812</v>
      </c>
      <c r="AS24" s="673">
        <v>3063.3478014889333</v>
      </c>
      <c r="AT24" s="673">
        <v>2729.3527674435081</v>
      </c>
      <c r="AU24" s="673">
        <v>2678.7561026442336</v>
      </c>
      <c r="AV24" s="673">
        <v>2640.4448789370972</v>
      </c>
      <c r="AW24" s="673">
        <v>1887.1354017441981</v>
      </c>
      <c r="AX24" s="673">
        <v>1635.1679341341976</v>
      </c>
      <c r="AY24" s="673">
        <v>1584.4839756264835</v>
      </c>
      <c r="AZ24" s="673">
        <v>1692.5927042698993</v>
      </c>
      <c r="BA24" s="673">
        <v>1601.133600801779</v>
      </c>
      <c r="BB24" s="673">
        <v>2004.7795418424303</v>
      </c>
      <c r="BC24" s="673">
        <v>1965.2278182202012</v>
      </c>
      <c r="BD24" s="673">
        <v>1990.9708004348461</v>
      </c>
      <c r="BE24" s="673">
        <v>1904.623644527418</v>
      </c>
      <c r="BF24" s="673">
        <v>1872.8621347535982</v>
      </c>
      <c r="BG24" s="673">
        <v>1868.8457237385533</v>
      </c>
      <c r="BH24" s="673">
        <v>1992.8949979506597</v>
      </c>
      <c r="BI24" s="673">
        <v>2036.8401614148479</v>
      </c>
      <c r="BJ24" s="673">
        <v>3163.4087173554772</v>
      </c>
      <c r="BK24" s="673">
        <v>3189.5570864907531</v>
      </c>
      <c r="BL24" s="673">
        <v>3087.5193163272429</v>
      </c>
      <c r="BM24" s="673">
        <v>2252.1271572449555</v>
      </c>
      <c r="BN24" s="673">
        <v>2115.4813792711375</v>
      </c>
      <c r="BO24" s="673">
        <v>2053.7785681039545</v>
      </c>
      <c r="BP24" s="674">
        <v>2351.4267905635106</v>
      </c>
      <c r="BQ24" s="674">
        <v>2881.8421720452147</v>
      </c>
      <c r="BR24" s="674">
        <v>2827.7135135511971</v>
      </c>
      <c r="BS24" s="674">
        <v>2674.7453078037406</v>
      </c>
      <c r="BT24" s="674">
        <v>2879.2245253702672</v>
      </c>
      <c r="BU24" s="674">
        <v>3082.7616996985466</v>
      </c>
      <c r="BV24" s="674">
        <v>3002.8336862852648</v>
      </c>
      <c r="BW24" s="674">
        <v>3553.0095211976054</v>
      </c>
      <c r="BX24" s="674">
        <v>3796.6493733561715</v>
      </c>
      <c r="BY24" s="674">
        <v>3877.8923844726455</v>
      </c>
      <c r="BZ24" s="674">
        <v>3776.5475284371455</v>
      </c>
      <c r="CA24" s="674">
        <v>3921.37763678393</v>
      </c>
      <c r="CB24" s="674">
        <v>3996.8846477329948</v>
      </c>
      <c r="CC24" s="674">
        <v>3937.4150962567983</v>
      </c>
      <c r="CD24" s="674">
        <v>4036.0437042756007</v>
      </c>
      <c r="CE24" s="674">
        <v>4036.6767863762652</v>
      </c>
      <c r="CF24" s="674">
        <v>4037.2894464780102</v>
      </c>
      <c r="CG24" s="674">
        <v>4150.5624026704781</v>
      </c>
      <c r="CH24" s="674">
        <v>3973.7259169115091</v>
      </c>
      <c r="CI24" s="674">
        <v>4169.6383900958881</v>
      </c>
      <c r="CJ24" s="674">
        <v>4279.9567608364268</v>
      </c>
      <c r="CK24" s="674">
        <v>4234.3992616630085</v>
      </c>
      <c r="CL24" s="674">
        <v>4143.4610001324409</v>
      </c>
    </row>
    <row r="25" spans="1:90" s="669" customFormat="1" ht="17.25" customHeight="1" x14ac:dyDescent="0.3">
      <c r="A25" s="657" t="s">
        <v>523</v>
      </c>
      <c r="B25" s="658">
        <v>0</v>
      </c>
      <c r="C25" s="659">
        <v>0</v>
      </c>
      <c r="D25" s="659">
        <v>0</v>
      </c>
      <c r="E25" s="659">
        <v>0</v>
      </c>
      <c r="F25" s="659">
        <v>0</v>
      </c>
      <c r="G25" s="659">
        <v>0</v>
      </c>
      <c r="H25" s="659">
        <v>0</v>
      </c>
      <c r="I25" s="659">
        <v>0</v>
      </c>
      <c r="J25" s="659">
        <v>0</v>
      </c>
      <c r="K25" s="659">
        <v>0</v>
      </c>
      <c r="L25" s="659">
        <v>0</v>
      </c>
      <c r="M25" s="659">
        <v>0</v>
      </c>
      <c r="N25" s="659">
        <v>0</v>
      </c>
      <c r="O25" s="659">
        <v>0</v>
      </c>
      <c r="P25" s="659">
        <v>0</v>
      </c>
      <c r="Q25" s="659">
        <v>0</v>
      </c>
      <c r="R25" s="659">
        <v>0</v>
      </c>
      <c r="S25" s="659">
        <v>0</v>
      </c>
      <c r="T25" s="659">
        <v>0</v>
      </c>
      <c r="U25" s="659">
        <v>0</v>
      </c>
      <c r="V25" s="659">
        <v>0</v>
      </c>
      <c r="W25" s="659">
        <v>0</v>
      </c>
      <c r="X25" s="659">
        <v>0</v>
      </c>
      <c r="Y25" s="659">
        <v>0</v>
      </c>
      <c r="Z25" s="659">
        <v>0</v>
      </c>
      <c r="AA25" s="659">
        <v>0</v>
      </c>
      <c r="AB25" s="659">
        <v>0</v>
      </c>
      <c r="AC25" s="659">
        <v>0</v>
      </c>
      <c r="AD25" s="659">
        <v>0</v>
      </c>
      <c r="AE25" s="659">
        <v>0</v>
      </c>
      <c r="AF25" s="659">
        <v>0</v>
      </c>
      <c r="AG25" s="659">
        <v>0</v>
      </c>
      <c r="AH25" s="659">
        <v>0</v>
      </c>
      <c r="AI25" s="659">
        <v>0</v>
      </c>
      <c r="AJ25" s="659">
        <v>0</v>
      </c>
      <c r="AK25" s="659">
        <v>0</v>
      </c>
      <c r="AL25" s="659">
        <v>0</v>
      </c>
      <c r="AM25" s="659">
        <v>0</v>
      </c>
      <c r="AN25" s="632">
        <v>0</v>
      </c>
      <c r="AO25" s="632">
        <v>0</v>
      </c>
      <c r="AP25" s="632">
        <v>0</v>
      </c>
      <c r="AQ25" s="632">
        <v>0</v>
      </c>
      <c r="AR25" s="632">
        <v>0</v>
      </c>
      <c r="AS25" s="632">
        <v>0</v>
      </c>
      <c r="AT25" s="632">
        <v>0</v>
      </c>
      <c r="AU25" s="632">
        <v>0</v>
      </c>
      <c r="AV25" s="632">
        <v>0</v>
      </c>
      <c r="AW25" s="632">
        <v>0</v>
      </c>
      <c r="AX25" s="632">
        <v>0</v>
      </c>
      <c r="AY25" s="632">
        <v>0</v>
      </c>
      <c r="AZ25" s="632">
        <v>0</v>
      </c>
      <c r="BA25" s="632">
        <v>0</v>
      </c>
      <c r="BB25" s="632">
        <v>0</v>
      </c>
      <c r="BC25" s="632">
        <v>0</v>
      </c>
      <c r="BD25" s="632">
        <v>0</v>
      </c>
      <c r="BE25" s="632">
        <v>0</v>
      </c>
      <c r="BF25" s="632">
        <v>0</v>
      </c>
      <c r="BG25" s="632">
        <v>0</v>
      </c>
      <c r="BH25" s="632">
        <v>0</v>
      </c>
      <c r="BI25" s="632">
        <v>0</v>
      </c>
      <c r="BJ25" s="632">
        <v>0</v>
      </c>
      <c r="BK25" s="632">
        <v>0</v>
      </c>
      <c r="BL25" s="632">
        <v>0</v>
      </c>
      <c r="BM25" s="632">
        <v>0</v>
      </c>
      <c r="BN25" s="632">
        <v>0</v>
      </c>
      <c r="BO25" s="632">
        <v>0</v>
      </c>
      <c r="BP25" s="631">
        <v>0</v>
      </c>
      <c r="BQ25" s="631">
        <v>0</v>
      </c>
      <c r="BR25" s="631">
        <v>0</v>
      </c>
      <c r="BS25" s="631">
        <v>0</v>
      </c>
      <c r="BT25" s="631">
        <v>0</v>
      </c>
      <c r="BU25" s="631">
        <v>0</v>
      </c>
      <c r="BV25" s="631">
        <v>0</v>
      </c>
      <c r="BW25" s="631">
        <v>0</v>
      </c>
      <c r="BX25" s="631">
        <v>0</v>
      </c>
      <c r="BY25" s="631">
        <v>0</v>
      </c>
      <c r="BZ25" s="631">
        <v>0</v>
      </c>
      <c r="CA25" s="631">
        <v>0</v>
      </c>
      <c r="CB25" s="631">
        <v>0</v>
      </c>
      <c r="CC25" s="631">
        <v>0</v>
      </c>
      <c r="CD25" s="631">
        <v>0</v>
      </c>
      <c r="CE25" s="631">
        <v>0</v>
      </c>
      <c r="CF25" s="631">
        <v>0</v>
      </c>
      <c r="CG25" s="631">
        <v>0</v>
      </c>
      <c r="CH25" s="631">
        <v>0</v>
      </c>
      <c r="CI25" s="631">
        <v>0</v>
      </c>
      <c r="CJ25" s="631">
        <v>0</v>
      </c>
      <c r="CK25" s="631">
        <v>0</v>
      </c>
      <c r="CL25" s="631">
        <v>0</v>
      </c>
    </row>
    <row r="26" spans="1:90" s="669" customFormat="1" ht="17.25" customHeight="1" x14ac:dyDescent="0.3">
      <c r="A26" s="657" t="s">
        <v>524</v>
      </c>
      <c r="B26" s="658">
        <v>0</v>
      </c>
      <c r="C26" s="659">
        <v>0</v>
      </c>
      <c r="D26" s="659">
        <v>0</v>
      </c>
      <c r="E26" s="659">
        <v>0</v>
      </c>
      <c r="F26" s="659">
        <v>0</v>
      </c>
      <c r="G26" s="659">
        <v>0</v>
      </c>
      <c r="H26" s="659">
        <v>0</v>
      </c>
      <c r="I26" s="659">
        <v>303.74899999999991</v>
      </c>
      <c r="J26" s="659">
        <v>502.16046600000004</v>
      </c>
      <c r="K26" s="659">
        <v>502.16046600000004</v>
      </c>
      <c r="L26" s="659">
        <v>502.16046600000004</v>
      </c>
      <c r="M26" s="659">
        <v>477.37821600000007</v>
      </c>
      <c r="N26" s="659">
        <v>522.35433200000011</v>
      </c>
      <c r="O26" s="659">
        <v>563.02008699999988</v>
      </c>
      <c r="P26" s="659">
        <v>709.01456599999983</v>
      </c>
      <c r="Q26" s="659">
        <v>760.30179399999975</v>
      </c>
      <c r="R26" s="659">
        <v>957.91281299999991</v>
      </c>
      <c r="S26" s="659">
        <v>1111.7664229999998</v>
      </c>
      <c r="T26" s="659">
        <v>1421.1139969999999</v>
      </c>
      <c r="U26" s="659">
        <v>1345.9546740000001</v>
      </c>
      <c r="V26" s="659">
        <v>1097.4000299999998</v>
      </c>
      <c r="W26" s="659">
        <v>1147.5015679999997</v>
      </c>
      <c r="X26" s="659">
        <v>1074.3758809999999</v>
      </c>
      <c r="Y26" s="659">
        <v>973.89911399999983</v>
      </c>
      <c r="Z26" s="659">
        <v>987.01167250000026</v>
      </c>
      <c r="AA26" s="659">
        <v>987.61469880999994</v>
      </c>
      <c r="AB26" s="659">
        <v>987.90412218000029</v>
      </c>
      <c r="AC26" s="659">
        <v>964.24856999999986</v>
      </c>
      <c r="AD26" s="659">
        <v>815.01807333999989</v>
      </c>
      <c r="AE26" s="659">
        <v>829.00589168999988</v>
      </c>
      <c r="AF26" s="659">
        <v>879.56600669000034</v>
      </c>
      <c r="AG26" s="659">
        <v>783.56822769379312</v>
      </c>
      <c r="AH26" s="659">
        <v>728.4015081</v>
      </c>
      <c r="AI26" s="659">
        <v>626.68072635999999</v>
      </c>
      <c r="AJ26" s="659">
        <v>702.04092421000007</v>
      </c>
      <c r="AK26" s="659">
        <v>860.31270639999991</v>
      </c>
      <c r="AL26" s="659">
        <v>1136.02626151</v>
      </c>
      <c r="AM26" s="659">
        <v>1214.9587380400001</v>
      </c>
      <c r="AN26" s="632">
        <v>2300.1123070199992</v>
      </c>
      <c r="AO26" s="632">
        <v>2583.8162419999999</v>
      </c>
      <c r="AP26" s="632">
        <v>2828.7816888536599</v>
      </c>
      <c r="AQ26" s="632">
        <v>2783.8348632041857</v>
      </c>
      <c r="AR26" s="632">
        <v>2614.354993311681</v>
      </c>
      <c r="AS26" s="632">
        <v>2994.8673294889336</v>
      </c>
      <c r="AT26" s="632">
        <v>2660.8722954435084</v>
      </c>
      <c r="AU26" s="632">
        <v>2610.2756306442334</v>
      </c>
      <c r="AV26" s="632">
        <v>2571.964406937097</v>
      </c>
      <c r="AW26" s="632">
        <v>1818.6549297441982</v>
      </c>
      <c r="AX26" s="632">
        <v>1566.6874621341976</v>
      </c>
      <c r="AY26" s="632">
        <v>1518.7520036264834</v>
      </c>
      <c r="AZ26" s="632">
        <v>1626.8607322698992</v>
      </c>
      <c r="BA26" s="632">
        <v>1542.129128801779</v>
      </c>
      <c r="BB26" s="632">
        <v>1945.7750698424302</v>
      </c>
      <c r="BC26" s="632">
        <v>1906.2233462202012</v>
      </c>
      <c r="BD26" s="632">
        <v>1931.966328434846</v>
      </c>
      <c r="BE26" s="632">
        <v>1845.619172527418</v>
      </c>
      <c r="BF26" s="632">
        <v>1813.8576627535981</v>
      </c>
      <c r="BG26" s="632">
        <v>1809.8412517385532</v>
      </c>
      <c r="BH26" s="632">
        <v>1933.8905259506596</v>
      </c>
      <c r="BI26" s="632">
        <v>1977.8356894148478</v>
      </c>
      <c r="BJ26" s="632">
        <v>3104.4042453554771</v>
      </c>
      <c r="BK26" s="632">
        <v>3130.5526144907531</v>
      </c>
      <c r="BL26" s="632">
        <v>3028.5484233272427</v>
      </c>
      <c r="BM26" s="632">
        <v>2193.1226852449554</v>
      </c>
      <c r="BN26" s="632">
        <v>2056.4769072711374</v>
      </c>
      <c r="BO26" s="632">
        <v>1994.7740961039547</v>
      </c>
      <c r="BP26" s="631">
        <v>2292.4223185635105</v>
      </c>
      <c r="BQ26" s="631">
        <v>2822.8377000452147</v>
      </c>
      <c r="BR26" s="631">
        <v>2768.742620551197</v>
      </c>
      <c r="BS26" s="631">
        <v>2615.7408358037405</v>
      </c>
      <c r="BT26" s="631">
        <v>2820.2200533702671</v>
      </c>
      <c r="BU26" s="631">
        <v>3023.7572276985466</v>
      </c>
      <c r="BV26" s="631">
        <v>2943.8292142852647</v>
      </c>
      <c r="BW26" s="631">
        <v>3494.0050491976053</v>
      </c>
      <c r="BX26" s="631">
        <v>3737.6449013561714</v>
      </c>
      <c r="BY26" s="631">
        <v>3818.8879124726454</v>
      </c>
      <c r="BZ26" s="631">
        <v>3717.5430564371454</v>
      </c>
      <c r="CA26" s="631">
        <v>3862.37316478393</v>
      </c>
      <c r="CB26" s="631">
        <v>3937.9001757329947</v>
      </c>
      <c r="CC26" s="631">
        <v>3878.4306242567982</v>
      </c>
      <c r="CD26" s="631">
        <v>3977.0592322756006</v>
      </c>
      <c r="CE26" s="631">
        <v>3977.6923143762651</v>
      </c>
      <c r="CF26" s="631">
        <v>3978.3049744780101</v>
      </c>
      <c r="CG26" s="631">
        <v>4091.5779306704781</v>
      </c>
      <c r="CH26" s="631">
        <v>3914.741444911509</v>
      </c>
      <c r="CI26" s="631">
        <v>4110.653918095888</v>
      </c>
      <c r="CJ26" s="631">
        <v>4220.9722888364267</v>
      </c>
      <c r="CK26" s="631">
        <v>4175.4147896630084</v>
      </c>
      <c r="CL26" s="631">
        <v>4084.4765281324408</v>
      </c>
    </row>
    <row r="27" spans="1:90" s="669" customFormat="1" ht="17.25" customHeight="1" x14ac:dyDescent="0.3">
      <c r="A27" s="657" t="s">
        <v>525</v>
      </c>
      <c r="B27" s="658">
        <v>61.026910999999998</v>
      </c>
      <c r="C27" s="659">
        <v>61.016410999999998</v>
      </c>
      <c r="D27" s="659">
        <v>61.018411</v>
      </c>
      <c r="E27" s="659">
        <v>61.019410999999998</v>
      </c>
      <c r="F27" s="659">
        <v>61.020410999999996</v>
      </c>
      <c r="G27" s="659">
        <v>61.021411000000001</v>
      </c>
      <c r="H27" s="659">
        <v>61.021411000000001</v>
      </c>
      <c r="I27" s="659">
        <v>61.023410999999996</v>
      </c>
      <c r="J27" s="659">
        <v>61.024411000000001</v>
      </c>
      <c r="K27" s="659">
        <v>61.024411000000001</v>
      </c>
      <c r="L27" s="659">
        <v>61.026410999999996</v>
      </c>
      <c r="M27" s="659">
        <v>61.027411000000001</v>
      </c>
      <c r="N27" s="659">
        <v>61.028410999999998</v>
      </c>
      <c r="O27" s="659">
        <v>61.029410999999996</v>
      </c>
      <c r="P27" s="659">
        <v>61.030410999999994</v>
      </c>
      <c r="Q27" s="659">
        <v>61.030410999999994</v>
      </c>
      <c r="R27" s="659">
        <v>71.156410999999991</v>
      </c>
      <c r="S27" s="659">
        <v>67.529822999999993</v>
      </c>
      <c r="T27" s="659">
        <v>67.529822999999993</v>
      </c>
      <c r="U27" s="659">
        <v>67.529822999999993</v>
      </c>
      <c r="V27" s="659">
        <v>67.529822999999993</v>
      </c>
      <c r="W27" s="659">
        <v>67.529822999999993</v>
      </c>
      <c r="X27" s="659">
        <v>67.529822999999993</v>
      </c>
      <c r="Y27" s="659">
        <v>67.529822999999993</v>
      </c>
      <c r="Z27" s="659">
        <v>67.529822999999993</v>
      </c>
      <c r="AA27" s="659">
        <v>67.529822999999993</v>
      </c>
      <c r="AB27" s="659">
        <v>67.529822999999993</v>
      </c>
      <c r="AC27" s="659">
        <v>67.532817999999992</v>
      </c>
      <c r="AD27" s="659">
        <v>67.532817999999992</v>
      </c>
      <c r="AE27" s="659">
        <v>67.542648999999997</v>
      </c>
      <c r="AF27" s="659">
        <v>67.532817999999992</v>
      </c>
      <c r="AG27" s="659">
        <v>67.532817999999992</v>
      </c>
      <c r="AH27" s="659">
        <v>67.542487999999992</v>
      </c>
      <c r="AI27" s="659">
        <v>67.539492999999993</v>
      </c>
      <c r="AJ27" s="659">
        <v>67.539492999999993</v>
      </c>
      <c r="AK27" s="659">
        <v>67.539492999999993</v>
      </c>
      <c r="AL27" s="659">
        <v>67.539492999999993</v>
      </c>
      <c r="AM27" s="659">
        <v>67.539492999999993</v>
      </c>
      <c r="AN27" s="632">
        <v>67.539492999999993</v>
      </c>
      <c r="AO27" s="632">
        <v>67.539492999999993</v>
      </c>
      <c r="AP27" s="632">
        <v>67.539492999999993</v>
      </c>
      <c r="AQ27" s="632">
        <v>67.539492999999993</v>
      </c>
      <c r="AR27" s="632">
        <v>67.539492999999993</v>
      </c>
      <c r="AS27" s="632">
        <v>67.539492999999993</v>
      </c>
      <c r="AT27" s="632">
        <v>67.539492999999993</v>
      </c>
      <c r="AU27" s="632">
        <v>67.539492999999993</v>
      </c>
      <c r="AV27" s="632">
        <v>67.539492999999993</v>
      </c>
      <c r="AW27" s="632">
        <v>67.539492999999993</v>
      </c>
      <c r="AX27" s="632">
        <v>67.539492999999993</v>
      </c>
      <c r="AY27" s="632">
        <v>64.790993</v>
      </c>
      <c r="AZ27" s="632">
        <v>64.790993</v>
      </c>
      <c r="BA27" s="632">
        <v>58.063493000000001</v>
      </c>
      <c r="BB27" s="632">
        <v>58.063493000000001</v>
      </c>
      <c r="BC27" s="632">
        <v>58.063493000000001</v>
      </c>
      <c r="BD27" s="632">
        <v>58.063493000000001</v>
      </c>
      <c r="BE27" s="632">
        <v>58.063493000000001</v>
      </c>
      <c r="BF27" s="632">
        <v>58.063493000000001</v>
      </c>
      <c r="BG27" s="632">
        <v>58.063493000000001</v>
      </c>
      <c r="BH27" s="632">
        <v>58.063493000000001</v>
      </c>
      <c r="BI27" s="632">
        <v>58.063493000000001</v>
      </c>
      <c r="BJ27" s="632">
        <v>58.063493000000001</v>
      </c>
      <c r="BK27" s="632">
        <v>58.063493000000001</v>
      </c>
      <c r="BL27" s="632">
        <v>58.063493000000001</v>
      </c>
      <c r="BM27" s="632">
        <v>58.063493000000001</v>
      </c>
      <c r="BN27" s="632">
        <v>58.063493000000001</v>
      </c>
      <c r="BO27" s="632">
        <v>58.063493000000001</v>
      </c>
      <c r="BP27" s="631">
        <v>58.063493000000001</v>
      </c>
      <c r="BQ27" s="631">
        <v>58.063493000000001</v>
      </c>
      <c r="BR27" s="631">
        <v>58.063493000000001</v>
      </c>
      <c r="BS27" s="631">
        <v>58.063493000000001</v>
      </c>
      <c r="BT27" s="631">
        <v>58.063493000000001</v>
      </c>
      <c r="BU27" s="631">
        <v>58.063493000000001</v>
      </c>
      <c r="BV27" s="631">
        <v>58.063493000000001</v>
      </c>
      <c r="BW27" s="631">
        <v>58.063493000000001</v>
      </c>
      <c r="BX27" s="631">
        <v>58.063493000000001</v>
      </c>
      <c r="BY27" s="631">
        <v>58.063493000000001</v>
      </c>
      <c r="BZ27" s="631">
        <v>58.063493000000001</v>
      </c>
      <c r="CA27" s="631">
        <v>58.063493000000001</v>
      </c>
      <c r="CB27" s="631">
        <v>58.043492999999998</v>
      </c>
      <c r="CC27" s="631">
        <v>58.043492999999998</v>
      </c>
      <c r="CD27" s="631">
        <v>58.043492999999998</v>
      </c>
      <c r="CE27" s="631">
        <v>58.043492999999998</v>
      </c>
      <c r="CF27" s="631">
        <v>58.043492999999998</v>
      </c>
      <c r="CG27" s="631">
        <v>58.043492999999998</v>
      </c>
      <c r="CH27" s="631">
        <v>58.043492999999998</v>
      </c>
      <c r="CI27" s="631">
        <v>58.043492999999998</v>
      </c>
      <c r="CJ27" s="631">
        <v>58.043492999999998</v>
      </c>
      <c r="CK27" s="631">
        <v>58.043492999999998</v>
      </c>
      <c r="CL27" s="631">
        <v>58.043492999999998</v>
      </c>
    </row>
    <row r="28" spans="1:90" s="669" customFormat="1" ht="17.25" customHeight="1" x14ac:dyDescent="0.3">
      <c r="A28" s="657" t="s">
        <v>526</v>
      </c>
      <c r="B28" s="658">
        <v>0.97697899999999993</v>
      </c>
      <c r="C28" s="659">
        <v>0.97697899999999993</v>
      </c>
      <c r="D28" s="659">
        <v>0.97697899999999993</v>
      </c>
      <c r="E28" s="659">
        <v>0.97697899999999993</v>
      </c>
      <c r="F28" s="659">
        <v>0.97697899999999993</v>
      </c>
      <c r="G28" s="659">
        <v>0.97697899999999993</v>
      </c>
      <c r="H28" s="659">
        <v>0.97697899999999993</v>
      </c>
      <c r="I28" s="659">
        <v>0.97697899999999993</v>
      </c>
      <c r="J28" s="659">
        <v>0.97697899999999993</v>
      </c>
      <c r="K28" s="659">
        <v>0.97697899999999993</v>
      </c>
      <c r="L28" s="659">
        <v>0.97697899999999993</v>
      </c>
      <c r="M28" s="659">
        <v>0.97697899999999993</v>
      </c>
      <c r="N28" s="659">
        <v>0.97697899999999993</v>
      </c>
      <c r="O28" s="659">
        <v>0.97697899999999993</v>
      </c>
      <c r="P28" s="659">
        <v>0.97447899999999998</v>
      </c>
      <c r="Q28" s="659">
        <v>0.97447899999999998</v>
      </c>
      <c r="R28" s="659">
        <v>0.97447899999999998</v>
      </c>
      <c r="S28" s="659">
        <v>0.97447899999999998</v>
      </c>
      <c r="T28" s="659">
        <v>0.97447899999999998</v>
      </c>
      <c r="U28" s="659">
        <v>0.94097900000000001</v>
      </c>
      <c r="V28" s="659">
        <v>0.94097900000000001</v>
      </c>
      <c r="W28" s="659">
        <v>0.94097900000000001</v>
      </c>
      <c r="X28" s="659">
        <v>0.94097900000000001</v>
      </c>
      <c r="Y28" s="659">
        <v>0.94097900000000001</v>
      </c>
      <c r="Z28" s="659">
        <v>0.94097900000000001</v>
      </c>
      <c r="AA28" s="659">
        <v>0.94097900000000001</v>
      </c>
      <c r="AB28" s="659">
        <v>0.94097900000000001</v>
      </c>
      <c r="AC28" s="659">
        <v>0.94097900000000001</v>
      </c>
      <c r="AD28" s="659">
        <v>0.94097900000000001</v>
      </c>
      <c r="AE28" s="659">
        <v>0.94097900000000001</v>
      </c>
      <c r="AF28" s="659">
        <v>0.94097900000000001</v>
      </c>
      <c r="AG28" s="659">
        <v>0.94097900000000001</v>
      </c>
      <c r="AH28" s="659">
        <v>0.94097900000000001</v>
      </c>
      <c r="AI28" s="659">
        <v>0.94097900000000001</v>
      </c>
      <c r="AJ28" s="659">
        <v>0.94097900000000001</v>
      </c>
      <c r="AK28" s="659">
        <v>0.94097900000000001</v>
      </c>
      <c r="AL28" s="659">
        <v>0.94097900000000001</v>
      </c>
      <c r="AM28" s="659">
        <v>0.94097900000000001</v>
      </c>
      <c r="AN28" s="632">
        <v>0.94097900000000001</v>
      </c>
      <c r="AO28" s="632">
        <v>0.94097900000000001</v>
      </c>
      <c r="AP28" s="632">
        <v>0.94097900000000001</v>
      </c>
      <c r="AQ28" s="632">
        <v>0.94097900000000001</v>
      </c>
      <c r="AR28" s="632">
        <v>0.94097900000000001</v>
      </c>
      <c r="AS28" s="632">
        <v>0.94097900000000001</v>
      </c>
      <c r="AT28" s="632">
        <v>0.94097900000000001</v>
      </c>
      <c r="AU28" s="632">
        <v>0.94097900000000001</v>
      </c>
      <c r="AV28" s="632">
        <v>0.94097900000000001</v>
      </c>
      <c r="AW28" s="632">
        <v>0.94097900000000001</v>
      </c>
      <c r="AX28" s="632">
        <v>0.94097900000000001</v>
      </c>
      <c r="AY28" s="632">
        <v>0.94097900000000001</v>
      </c>
      <c r="AZ28" s="632">
        <v>0.94097900000000001</v>
      </c>
      <c r="BA28" s="632">
        <v>0.94097900000000001</v>
      </c>
      <c r="BB28" s="632">
        <v>0.94097900000000001</v>
      </c>
      <c r="BC28" s="632">
        <v>0.94097900000000001</v>
      </c>
      <c r="BD28" s="632">
        <v>0.94097900000000001</v>
      </c>
      <c r="BE28" s="632">
        <v>0.94097900000000001</v>
      </c>
      <c r="BF28" s="632">
        <v>0.94097900000000001</v>
      </c>
      <c r="BG28" s="632">
        <v>0.94097900000000001</v>
      </c>
      <c r="BH28" s="632">
        <v>0.94097900000000001</v>
      </c>
      <c r="BI28" s="632">
        <v>0.94097900000000001</v>
      </c>
      <c r="BJ28" s="632">
        <v>0.94097900000000001</v>
      </c>
      <c r="BK28" s="632">
        <v>0.94097900000000001</v>
      </c>
      <c r="BL28" s="632">
        <v>0.90739999999999998</v>
      </c>
      <c r="BM28" s="632">
        <v>0.94097900000000001</v>
      </c>
      <c r="BN28" s="632">
        <v>0.94097900000000001</v>
      </c>
      <c r="BO28" s="632">
        <v>0.94097900000000001</v>
      </c>
      <c r="BP28" s="631">
        <v>0.94097900000000001</v>
      </c>
      <c r="BQ28" s="631">
        <v>0.94097900000000001</v>
      </c>
      <c r="BR28" s="631">
        <v>0.90739999999999998</v>
      </c>
      <c r="BS28" s="631">
        <v>0.94097900000000001</v>
      </c>
      <c r="BT28" s="631">
        <v>0.94097900000000001</v>
      </c>
      <c r="BU28" s="631">
        <v>0.94097900000000001</v>
      </c>
      <c r="BV28" s="631">
        <v>0.94097900000000001</v>
      </c>
      <c r="BW28" s="631">
        <v>0.94097900000000001</v>
      </c>
      <c r="BX28" s="631">
        <v>0.94097900000000001</v>
      </c>
      <c r="BY28" s="631">
        <v>0.94097900000000001</v>
      </c>
      <c r="BZ28" s="631">
        <v>0.94097900000000001</v>
      </c>
      <c r="CA28" s="631">
        <v>0.94097900000000001</v>
      </c>
      <c r="CB28" s="631">
        <v>0.94097900000000001</v>
      </c>
      <c r="CC28" s="631">
        <v>0.94097900000000001</v>
      </c>
      <c r="CD28" s="631">
        <v>0.94097900000000001</v>
      </c>
      <c r="CE28" s="631">
        <v>0.94097900000000001</v>
      </c>
      <c r="CF28" s="631">
        <v>0.94097900000000001</v>
      </c>
      <c r="CG28" s="631">
        <v>0.94097900000000001</v>
      </c>
      <c r="CH28" s="631">
        <v>0.94097900000000001</v>
      </c>
      <c r="CI28" s="631">
        <v>0.94097900000000001</v>
      </c>
      <c r="CJ28" s="631">
        <v>0.94097900000000001</v>
      </c>
      <c r="CK28" s="631">
        <v>0.94097900000000001</v>
      </c>
      <c r="CL28" s="631">
        <v>0.94097900000000001</v>
      </c>
    </row>
    <row r="29" spans="1:90" ht="17.25" customHeight="1" x14ac:dyDescent="0.3">
      <c r="A29" s="660"/>
      <c r="B29" s="661"/>
      <c r="C29" s="662"/>
      <c r="D29" s="662"/>
      <c r="E29" s="662"/>
      <c r="F29" s="662"/>
      <c r="G29" s="662"/>
      <c r="H29" s="662"/>
      <c r="I29" s="662"/>
      <c r="J29" s="662"/>
      <c r="K29" s="662"/>
      <c r="L29" s="662"/>
      <c r="M29" s="662"/>
      <c r="N29" s="662"/>
      <c r="O29" s="662"/>
      <c r="P29" s="662"/>
      <c r="Q29" s="662"/>
      <c r="R29" s="662"/>
      <c r="S29" s="662"/>
      <c r="T29" s="662"/>
      <c r="U29" s="662"/>
      <c r="V29" s="662"/>
      <c r="W29" s="662"/>
      <c r="X29" s="662"/>
      <c r="Y29" s="662"/>
      <c r="Z29" s="662"/>
      <c r="AA29" s="662"/>
      <c r="AB29" s="662"/>
      <c r="AC29" s="662"/>
      <c r="AD29" s="662"/>
      <c r="AE29" s="662"/>
      <c r="AF29" s="662"/>
      <c r="AG29" s="662"/>
      <c r="AH29" s="662"/>
      <c r="AI29" s="662"/>
      <c r="AJ29" s="662"/>
      <c r="AK29" s="662"/>
      <c r="AL29" s="662"/>
      <c r="AM29" s="662"/>
      <c r="AN29" s="663"/>
      <c r="AO29" s="663"/>
      <c r="AP29" s="663"/>
      <c r="AQ29" s="663"/>
      <c r="AR29" s="663"/>
      <c r="AS29" s="663"/>
      <c r="AT29" s="663"/>
      <c r="AU29" s="663"/>
      <c r="AV29" s="663"/>
      <c r="AW29" s="663"/>
      <c r="AX29" s="663"/>
      <c r="AY29" s="663"/>
      <c r="AZ29" s="663"/>
      <c r="BA29" s="663"/>
      <c r="BB29" s="663"/>
      <c r="BC29" s="663"/>
      <c r="BD29" s="663"/>
      <c r="BE29" s="663"/>
      <c r="BF29" s="663"/>
      <c r="BG29" s="663"/>
      <c r="BH29" s="663"/>
      <c r="BI29" s="663"/>
      <c r="BJ29" s="663"/>
      <c r="BK29" s="663"/>
      <c r="BL29" s="663"/>
      <c r="BM29" s="663"/>
      <c r="BN29" s="663"/>
      <c r="BO29" s="663"/>
      <c r="BP29" s="664"/>
      <c r="BQ29" s="664"/>
      <c r="BR29" s="664"/>
      <c r="BS29" s="664"/>
      <c r="BT29" s="664"/>
      <c r="BU29" s="664"/>
      <c r="BV29" s="664"/>
      <c r="BW29" s="664"/>
      <c r="BX29" s="664"/>
      <c r="BY29" s="664"/>
      <c r="BZ29" s="664"/>
      <c r="CA29" s="664"/>
      <c r="CB29" s="664"/>
      <c r="CC29" s="664"/>
      <c r="CD29" s="664"/>
      <c r="CE29" s="664"/>
      <c r="CF29" s="664"/>
      <c r="CG29" s="664"/>
      <c r="CH29" s="664"/>
      <c r="CI29" s="664"/>
      <c r="CJ29" s="664"/>
      <c r="CK29" s="664"/>
      <c r="CL29" s="664"/>
    </row>
    <row r="30" spans="1:90" ht="17.25" customHeight="1" x14ac:dyDescent="0.3">
      <c r="A30" s="654" t="s">
        <v>467</v>
      </c>
      <c r="B30" s="655">
        <v>0</v>
      </c>
      <c r="C30" s="656">
        <v>0</v>
      </c>
      <c r="D30" s="656">
        <v>0</v>
      </c>
      <c r="E30" s="656">
        <v>0</v>
      </c>
      <c r="F30" s="656">
        <v>0</v>
      </c>
      <c r="G30" s="656">
        <v>0</v>
      </c>
      <c r="H30" s="656">
        <v>0</v>
      </c>
      <c r="I30" s="656">
        <v>0</v>
      </c>
      <c r="J30" s="656">
        <v>0</v>
      </c>
      <c r="K30" s="656">
        <v>0</v>
      </c>
      <c r="L30" s="656">
        <v>0</v>
      </c>
      <c r="M30" s="656">
        <v>0</v>
      </c>
      <c r="N30" s="656">
        <v>0</v>
      </c>
      <c r="O30" s="656">
        <v>0</v>
      </c>
      <c r="P30" s="656">
        <v>0</v>
      </c>
      <c r="Q30" s="656">
        <v>0</v>
      </c>
      <c r="R30" s="656">
        <v>0</v>
      </c>
      <c r="S30" s="656">
        <v>0</v>
      </c>
      <c r="T30" s="656">
        <v>0</v>
      </c>
      <c r="U30" s="656">
        <v>0</v>
      </c>
      <c r="V30" s="656">
        <v>0</v>
      </c>
      <c r="W30" s="656">
        <v>0</v>
      </c>
      <c r="X30" s="656">
        <v>0</v>
      </c>
      <c r="Y30" s="656">
        <v>0</v>
      </c>
      <c r="Z30" s="656">
        <v>0</v>
      </c>
      <c r="AA30" s="656">
        <v>0</v>
      </c>
      <c r="AB30" s="656">
        <v>0</v>
      </c>
      <c r="AC30" s="656">
        <v>0</v>
      </c>
      <c r="AD30" s="656">
        <v>0</v>
      </c>
      <c r="AE30" s="656">
        <v>0</v>
      </c>
      <c r="AF30" s="656">
        <v>0</v>
      </c>
      <c r="AG30" s="656">
        <v>0</v>
      </c>
      <c r="AH30" s="656">
        <v>0</v>
      </c>
      <c r="AI30" s="656">
        <v>0</v>
      </c>
      <c r="AJ30" s="656">
        <v>0</v>
      </c>
      <c r="AK30" s="656">
        <v>0</v>
      </c>
      <c r="AL30" s="656">
        <v>0</v>
      </c>
      <c r="AM30" s="656">
        <v>0</v>
      </c>
      <c r="AN30" s="627">
        <v>0</v>
      </c>
      <c r="AO30" s="627">
        <v>0</v>
      </c>
      <c r="AP30" s="627">
        <v>0</v>
      </c>
      <c r="AQ30" s="627">
        <v>0</v>
      </c>
      <c r="AR30" s="627">
        <v>0</v>
      </c>
      <c r="AS30" s="627">
        <v>0</v>
      </c>
      <c r="AT30" s="627">
        <v>0</v>
      </c>
      <c r="AU30" s="627">
        <v>0</v>
      </c>
      <c r="AV30" s="627">
        <v>0</v>
      </c>
      <c r="AW30" s="627">
        <v>0</v>
      </c>
      <c r="AX30" s="627">
        <v>0</v>
      </c>
      <c r="AY30" s="627">
        <v>0</v>
      </c>
      <c r="AZ30" s="627">
        <v>0</v>
      </c>
      <c r="BA30" s="627">
        <v>0</v>
      </c>
      <c r="BB30" s="627">
        <v>0</v>
      </c>
      <c r="BC30" s="627">
        <v>0</v>
      </c>
      <c r="BD30" s="627">
        <v>0</v>
      </c>
      <c r="BE30" s="627">
        <v>0</v>
      </c>
      <c r="BF30" s="627">
        <v>0</v>
      </c>
      <c r="BG30" s="627">
        <v>0</v>
      </c>
      <c r="BH30" s="627">
        <v>0</v>
      </c>
      <c r="BI30" s="627">
        <v>0</v>
      </c>
      <c r="BJ30" s="627">
        <v>0</v>
      </c>
      <c r="BK30" s="627">
        <v>0</v>
      </c>
      <c r="BL30" s="627">
        <v>0</v>
      </c>
      <c r="BM30" s="627">
        <v>0</v>
      </c>
      <c r="BN30" s="627">
        <v>0</v>
      </c>
      <c r="BO30" s="627">
        <v>0</v>
      </c>
      <c r="BP30" s="626">
        <v>0</v>
      </c>
      <c r="BQ30" s="626">
        <v>0</v>
      </c>
      <c r="BR30" s="626">
        <v>0</v>
      </c>
      <c r="BS30" s="626">
        <v>0</v>
      </c>
      <c r="BT30" s="626">
        <v>0</v>
      </c>
      <c r="BU30" s="626">
        <v>0</v>
      </c>
      <c r="BV30" s="626">
        <v>0</v>
      </c>
      <c r="BW30" s="626">
        <v>0</v>
      </c>
      <c r="BX30" s="626">
        <v>0</v>
      </c>
      <c r="BY30" s="626">
        <v>0</v>
      </c>
      <c r="BZ30" s="626">
        <v>0</v>
      </c>
      <c r="CA30" s="626">
        <v>0</v>
      </c>
      <c r="CB30" s="626">
        <v>0</v>
      </c>
      <c r="CC30" s="626">
        <v>0</v>
      </c>
      <c r="CD30" s="626">
        <v>0</v>
      </c>
      <c r="CE30" s="626">
        <v>0</v>
      </c>
      <c r="CF30" s="626">
        <v>0</v>
      </c>
      <c r="CG30" s="626">
        <v>0</v>
      </c>
      <c r="CH30" s="626">
        <v>0</v>
      </c>
      <c r="CI30" s="626">
        <v>0</v>
      </c>
      <c r="CJ30" s="626">
        <v>0</v>
      </c>
      <c r="CK30" s="626">
        <v>0</v>
      </c>
      <c r="CL30" s="626">
        <v>0</v>
      </c>
    </row>
    <row r="31" spans="1:90" ht="17.25" customHeight="1" x14ac:dyDescent="0.3">
      <c r="A31" s="660"/>
      <c r="B31" s="661"/>
      <c r="C31" s="662"/>
      <c r="D31" s="662"/>
      <c r="E31" s="662"/>
      <c r="F31" s="662"/>
      <c r="G31" s="662"/>
      <c r="H31" s="662"/>
      <c r="I31" s="662"/>
      <c r="J31" s="662"/>
      <c r="K31" s="662"/>
      <c r="L31" s="662"/>
      <c r="M31" s="662"/>
      <c r="N31" s="662"/>
      <c r="O31" s="662"/>
      <c r="P31" s="662"/>
      <c r="Q31" s="662"/>
      <c r="R31" s="662"/>
      <c r="S31" s="662"/>
      <c r="T31" s="662"/>
      <c r="U31" s="662"/>
      <c r="V31" s="662"/>
      <c r="W31" s="662"/>
      <c r="X31" s="662"/>
      <c r="Y31" s="662"/>
      <c r="Z31" s="662"/>
      <c r="AA31" s="662"/>
      <c r="AB31" s="662"/>
      <c r="AC31" s="662"/>
      <c r="AD31" s="662"/>
      <c r="AE31" s="662"/>
      <c r="AF31" s="662"/>
      <c r="AG31" s="662"/>
      <c r="AH31" s="662"/>
      <c r="AI31" s="662"/>
      <c r="AJ31" s="662"/>
      <c r="AK31" s="662"/>
      <c r="AL31" s="662"/>
      <c r="AM31" s="662"/>
      <c r="AN31" s="663"/>
      <c r="AO31" s="663"/>
      <c r="AP31" s="663"/>
      <c r="AQ31" s="663"/>
      <c r="AR31" s="663"/>
      <c r="AS31" s="663"/>
      <c r="AT31" s="663"/>
      <c r="AU31" s="663"/>
      <c r="AV31" s="663"/>
      <c r="AW31" s="663"/>
      <c r="AX31" s="663"/>
      <c r="AY31" s="663"/>
      <c r="AZ31" s="663"/>
      <c r="BA31" s="663"/>
      <c r="BB31" s="663"/>
      <c r="BC31" s="663"/>
      <c r="BD31" s="663"/>
      <c r="BE31" s="663"/>
      <c r="BF31" s="663"/>
      <c r="BG31" s="663"/>
      <c r="BH31" s="663"/>
      <c r="BI31" s="663"/>
      <c r="BJ31" s="663"/>
      <c r="BK31" s="663"/>
      <c r="BL31" s="663"/>
      <c r="BM31" s="663"/>
      <c r="BN31" s="663"/>
      <c r="BO31" s="663"/>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row>
    <row r="32" spans="1:90" ht="17.25" customHeight="1" x14ac:dyDescent="0.3">
      <c r="A32" s="654" t="s">
        <v>473</v>
      </c>
      <c r="B32" s="655">
        <v>0</v>
      </c>
      <c r="C32" s="656">
        <v>0</v>
      </c>
      <c r="D32" s="656">
        <v>0</v>
      </c>
      <c r="E32" s="656">
        <v>0</v>
      </c>
      <c r="F32" s="656">
        <v>0</v>
      </c>
      <c r="G32" s="656">
        <v>0</v>
      </c>
      <c r="H32" s="656">
        <v>0</v>
      </c>
      <c r="I32" s="656">
        <v>0</v>
      </c>
      <c r="J32" s="656">
        <v>0</v>
      </c>
      <c r="K32" s="656">
        <v>0</v>
      </c>
      <c r="L32" s="656">
        <v>0</v>
      </c>
      <c r="M32" s="656">
        <v>0</v>
      </c>
      <c r="N32" s="656">
        <v>0</v>
      </c>
      <c r="O32" s="656">
        <v>0</v>
      </c>
      <c r="P32" s="656">
        <v>0</v>
      </c>
      <c r="Q32" s="656">
        <v>0</v>
      </c>
      <c r="R32" s="656">
        <v>0</v>
      </c>
      <c r="S32" s="656">
        <v>0</v>
      </c>
      <c r="T32" s="656">
        <v>0</v>
      </c>
      <c r="U32" s="656">
        <v>0</v>
      </c>
      <c r="V32" s="656">
        <v>0</v>
      </c>
      <c r="W32" s="656">
        <v>0</v>
      </c>
      <c r="X32" s="656">
        <v>0</v>
      </c>
      <c r="Y32" s="656">
        <v>0</v>
      </c>
      <c r="Z32" s="656">
        <v>0</v>
      </c>
      <c r="AA32" s="656">
        <v>0</v>
      </c>
      <c r="AB32" s="656">
        <v>0</v>
      </c>
      <c r="AC32" s="656">
        <v>0</v>
      </c>
      <c r="AD32" s="656">
        <v>0</v>
      </c>
      <c r="AE32" s="656">
        <v>0</v>
      </c>
      <c r="AF32" s="656">
        <v>0</v>
      </c>
      <c r="AG32" s="656">
        <v>0</v>
      </c>
      <c r="AH32" s="656">
        <v>0</v>
      </c>
      <c r="AI32" s="656">
        <v>0</v>
      </c>
      <c r="AJ32" s="656">
        <v>0</v>
      </c>
      <c r="AK32" s="656">
        <v>0</v>
      </c>
      <c r="AL32" s="656">
        <v>0</v>
      </c>
      <c r="AM32" s="656">
        <v>0</v>
      </c>
      <c r="AN32" s="627">
        <v>0</v>
      </c>
      <c r="AO32" s="627">
        <v>0</v>
      </c>
      <c r="AP32" s="627">
        <v>0</v>
      </c>
      <c r="AQ32" s="627">
        <v>0</v>
      </c>
      <c r="AR32" s="627">
        <v>0</v>
      </c>
      <c r="AS32" s="627">
        <v>0</v>
      </c>
      <c r="AT32" s="627">
        <v>0</v>
      </c>
      <c r="AU32" s="627">
        <v>0</v>
      </c>
      <c r="AV32" s="627">
        <v>0</v>
      </c>
      <c r="AW32" s="627">
        <v>0</v>
      </c>
      <c r="AX32" s="627">
        <v>0</v>
      </c>
      <c r="AY32" s="627">
        <v>0</v>
      </c>
      <c r="AZ32" s="627">
        <v>0</v>
      </c>
      <c r="BA32" s="627">
        <v>0</v>
      </c>
      <c r="BB32" s="627">
        <v>0</v>
      </c>
      <c r="BC32" s="627">
        <v>0</v>
      </c>
      <c r="BD32" s="627">
        <v>0</v>
      </c>
      <c r="BE32" s="627">
        <v>0</v>
      </c>
      <c r="BF32" s="627">
        <v>0</v>
      </c>
      <c r="BG32" s="627">
        <v>0</v>
      </c>
      <c r="BH32" s="627">
        <v>0</v>
      </c>
      <c r="BI32" s="627">
        <v>0</v>
      </c>
      <c r="BJ32" s="627">
        <v>0</v>
      </c>
      <c r="BK32" s="627">
        <v>0</v>
      </c>
      <c r="BL32" s="627">
        <v>0</v>
      </c>
      <c r="BM32" s="627">
        <v>0</v>
      </c>
      <c r="BN32" s="627">
        <v>0</v>
      </c>
      <c r="BO32" s="627">
        <v>0</v>
      </c>
      <c r="BP32" s="626">
        <v>0</v>
      </c>
      <c r="BQ32" s="626">
        <v>0</v>
      </c>
      <c r="BR32" s="626">
        <v>0</v>
      </c>
      <c r="BS32" s="626">
        <v>0</v>
      </c>
      <c r="BT32" s="626">
        <v>0</v>
      </c>
      <c r="BU32" s="626">
        <v>0</v>
      </c>
      <c r="BV32" s="626">
        <v>0</v>
      </c>
      <c r="BW32" s="626">
        <v>0</v>
      </c>
      <c r="BX32" s="626">
        <v>0</v>
      </c>
      <c r="BY32" s="626">
        <v>0</v>
      </c>
      <c r="BZ32" s="626">
        <v>0</v>
      </c>
      <c r="CA32" s="626">
        <v>0</v>
      </c>
      <c r="CB32" s="626">
        <v>0</v>
      </c>
      <c r="CC32" s="626">
        <v>0</v>
      </c>
      <c r="CD32" s="626">
        <v>0</v>
      </c>
      <c r="CE32" s="626">
        <v>0</v>
      </c>
      <c r="CF32" s="626">
        <v>0</v>
      </c>
      <c r="CG32" s="626">
        <v>0</v>
      </c>
      <c r="CH32" s="626">
        <v>0</v>
      </c>
      <c r="CI32" s="626">
        <v>0</v>
      </c>
      <c r="CJ32" s="626">
        <v>0</v>
      </c>
      <c r="CK32" s="626">
        <v>0</v>
      </c>
      <c r="CL32" s="626">
        <v>0</v>
      </c>
    </row>
    <row r="33" spans="1:90" ht="17.25" customHeight="1" x14ac:dyDescent="0.3">
      <c r="A33" s="660"/>
      <c r="B33" s="661"/>
      <c r="C33" s="662"/>
      <c r="D33" s="662"/>
      <c r="E33" s="662"/>
      <c r="F33" s="662"/>
      <c r="G33" s="662"/>
      <c r="H33" s="662"/>
      <c r="I33" s="662"/>
      <c r="J33" s="662"/>
      <c r="K33" s="662"/>
      <c r="L33" s="662"/>
      <c r="M33" s="662"/>
      <c r="N33" s="662"/>
      <c r="O33" s="662"/>
      <c r="P33" s="662"/>
      <c r="Q33" s="662"/>
      <c r="R33" s="662"/>
      <c r="S33" s="662"/>
      <c r="T33" s="662"/>
      <c r="U33" s="662"/>
      <c r="V33" s="662"/>
      <c r="W33" s="662"/>
      <c r="X33" s="662"/>
      <c r="Y33" s="662"/>
      <c r="Z33" s="662"/>
      <c r="AA33" s="662"/>
      <c r="AB33" s="662"/>
      <c r="AC33" s="662"/>
      <c r="AD33" s="662"/>
      <c r="AE33" s="662"/>
      <c r="AF33" s="662"/>
      <c r="AG33" s="662"/>
      <c r="AH33" s="662"/>
      <c r="AI33" s="662"/>
      <c r="AJ33" s="662"/>
      <c r="AK33" s="662"/>
      <c r="AL33" s="662"/>
      <c r="AM33" s="662"/>
      <c r="AN33" s="663"/>
      <c r="AO33" s="663"/>
      <c r="AP33" s="663"/>
      <c r="AQ33" s="663"/>
      <c r="AR33" s="663"/>
      <c r="AS33" s="663"/>
      <c r="AT33" s="663"/>
      <c r="AU33" s="663"/>
      <c r="AV33" s="663"/>
      <c r="AW33" s="663"/>
      <c r="AX33" s="663"/>
      <c r="AY33" s="663"/>
      <c r="AZ33" s="663"/>
      <c r="BA33" s="663"/>
      <c r="BB33" s="663"/>
      <c r="BC33" s="663"/>
      <c r="BD33" s="663"/>
      <c r="BE33" s="663"/>
      <c r="BF33" s="663"/>
      <c r="BG33" s="663"/>
      <c r="BH33" s="663"/>
      <c r="BI33" s="663"/>
      <c r="BJ33" s="663"/>
      <c r="BK33" s="663"/>
      <c r="BL33" s="663"/>
      <c r="BM33" s="663"/>
      <c r="BN33" s="663"/>
      <c r="BO33" s="663"/>
      <c r="BP33" s="664"/>
      <c r="BQ33" s="664"/>
      <c r="BR33" s="664"/>
      <c r="BS33" s="664"/>
      <c r="BT33" s="664"/>
      <c r="BU33" s="664"/>
      <c r="BV33" s="664"/>
      <c r="BW33" s="664"/>
      <c r="BX33" s="664"/>
      <c r="BY33" s="664"/>
      <c r="BZ33" s="664"/>
      <c r="CA33" s="664"/>
      <c r="CB33" s="664"/>
      <c r="CC33" s="664"/>
      <c r="CD33" s="664"/>
      <c r="CE33" s="664"/>
      <c r="CF33" s="664"/>
      <c r="CG33" s="664"/>
      <c r="CH33" s="664"/>
      <c r="CI33" s="664"/>
      <c r="CJ33" s="664"/>
      <c r="CK33" s="664"/>
      <c r="CL33" s="664"/>
    </row>
    <row r="34" spans="1:90" ht="17.25" customHeight="1" x14ac:dyDescent="0.3">
      <c r="A34" s="654" t="s">
        <v>527</v>
      </c>
      <c r="B34" s="655"/>
      <c r="C34" s="656"/>
      <c r="D34" s="656"/>
      <c r="E34" s="656"/>
      <c r="F34" s="656"/>
      <c r="G34" s="656"/>
      <c r="H34" s="656"/>
      <c r="I34" s="656"/>
      <c r="J34" s="656"/>
      <c r="K34" s="656"/>
      <c r="L34" s="656"/>
      <c r="M34" s="656"/>
      <c r="N34" s="656"/>
      <c r="O34" s="656"/>
      <c r="P34" s="656"/>
      <c r="Q34" s="656"/>
      <c r="R34" s="656"/>
      <c r="S34" s="656"/>
      <c r="T34" s="656"/>
      <c r="U34" s="656"/>
      <c r="V34" s="656"/>
      <c r="W34" s="656"/>
      <c r="X34" s="656"/>
      <c r="Y34" s="656"/>
      <c r="Z34" s="656"/>
      <c r="AA34" s="656"/>
      <c r="AB34" s="656"/>
      <c r="AC34" s="656"/>
      <c r="AD34" s="656"/>
      <c r="AE34" s="656"/>
      <c r="AF34" s="656"/>
      <c r="AG34" s="656"/>
      <c r="AH34" s="656"/>
      <c r="AI34" s="656"/>
      <c r="AJ34" s="656"/>
      <c r="AK34" s="656"/>
      <c r="AL34" s="656"/>
      <c r="AM34" s="656"/>
      <c r="AN34" s="627"/>
      <c r="AO34" s="627"/>
      <c r="AP34" s="627"/>
      <c r="AQ34" s="627"/>
      <c r="AR34" s="627"/>
      <c r="AS34" s="627"/>
      <c r="AT34" s="627"/>
      <c r="AU34" s="627"/>
      <c r="AV34" s="627"/>
      <c r="AW34" s="627"/>
      <c r="AX34" s="627"/>
      <c r="AY34" s="627"/>
      <c r="AZ34" s="627"/>
      <c r="BA34" s="627"/>
      <c r="BB34" s="627"/>
      <c r="BC34" s="627"/>
      <c r="BD34" s="627"/>
      <c r="BE34" s="627"/>
      <c r="BF34" s="627"/>
      <c r="BG34" s="627"/>
      <c r="BH34" s="627"/>
      <c r="BI34" s="627"/>
      <c r="BJ34" s="627"/>
      <c r="BK34" s="627"/>
      <c r="BL34" s="627"/>
      <c r="BM34" s="627"/>
      <c r="BN34" s="627"/>
      <c r="BO34" s="627"/>
      <c r="BP34" s="626"/>
      <c r="BQ34" s="626"/>
      <c r="BR34" s="626"/>
      <c r="BS34" s="626"/>
      <c r="BT34" s="626"/>
      <c r="BU34" s="626"/>
      <c r="BV34" s="626"/>
      <c r="BW34" s="626"/>
      <c r="BX34" s="626"/>
      <c r="BY34" s="626"/>
      <c r="BZ34" s="626"/>
      <c r="CA34" s="626"/>
      <c r="CB34" s="626"/>
      <c r="CC34" s="626"/>
      <c r="CD34" s="626"/>
      <c r="CE34" s="626"/>
      <c r="CF34" s="626"/>
      <c r="CG34" s="626"/>
      <c r="CH34" s="626"/>
      <c r="CI34" s="626"/>
      <c r="CJ34" s="626"/>
      <c r="CK34" s="626"/>
      <c r="CL34" s="626"/>
    </row>
    <row r="35" spans="1:90" ht="17.25" customHeight="1" x14ac:dyDescent="0.3">
      <c r="A35" s="660"/>
      <c r="B35" s="661"/>
      <c r="C35" s="662"/>
      <c r="D35" s="662"/>
      <c r="E35" s="662"/>
      <c r="F35" s="662"/>
      <c r="G35" s="662"/>
      <c r="H35" s="662"/>
      <c r="I35" s="662"/>
      <c r="J35" s="662"/>
      <c r="K35" s="662"/>
      <c r="L35" s="662"/>
      <c r="M35" s="662"/>
      <c r="N35" s="662"/>
      <c r="O35" s="662"/>
      <c r="P35" s="662"/>
      <c r="Q35" s="662"/>
      <c r="R35" s="662"/>
      <c r="S35" s="662"/>
      <c r="T35" s="662"/>
      <c r="U35" s="662"/>
      <c r="V35" s="662"/>
      <c r="W35" s="662"/>
      <c r="X35" s="662"/>
      <c r="Y35" s="662"/>
      <c r="Z35" s="662"/>
      <c r="AA35" s="662"/>
      <c r="AB35" s="662"/>
      <c r="AC35" s="662"/>
      <c r="AD35" s="662"/>
      <c r="AE35" s="662"/>
      <c r="AF35" s="662"/>
      <c r="AG35" s="662"/>
      <c r="AH35" s="662"/>
      <c r="AI35" s="662"/>
      <c r="AJ35" s="662"/>
      <c r="AK35" s="662"/>
      <c r="AL35" s="662"/>
      <c r="AM35" s="662"/>
      <c r="AN35" s="663"/>
      <c r="AO35" s="663"/>
      <c r="AP35" s="663"/>
      <c r="AQ35" s="663"/>
      <c r="AR35" s="663"/>
      <c r="AS35" s="663"/>
      <c r="AT35" s="663"/>
      <c r="AU35" s="663"/>
      <c r="AV35" s="663"/>
      <c r="AW35" s="663"/>
      <c r="AX35" s="663"/>
      <c r="AY35" s="663"/>
      <c r="AZ35" s="663"/>
      <c r="BA35" s="663"/>
      <c r="BB35" s="663"/>
      <c r="BC35" s="663"/>
      <c r="BD35" s="663"/>
      <c r="BE35" s="663"/>
      <c r="BF35" s="663"/>
      <c r="BG35" s="663"/>
      <c r="BH35" s="663"/>
      <c r="BI35" s="663"/>
      <c r="BJ35" s="663"/>
      <c r="BK35" s="663"/>
      <c r="BL35" s="663"/>
      <c r="BM35" s="663"/>
      <c r="BN35" s="663"/>
      <c r="BO35" s="663"/>
      <c r="BP35" s="664"/>
      <c r="BQ35" s="664"/>
      <c r="BR35" s="664"/>
      <c r="BS35" s="664"/>
      <c r="BT35" s="664"/>
      <c r="BU35" s="664"/>
      <c r="BV35" s="664"/>
      <c r="BW35" s="664"/>
      <c r="BX35" s="664"/>
      <c r="BY35" s="664"/>
      <c r="BZ35" s="664"/>
      <c r="CA35" s="664"/>
      <c r="CB35" s="664"/>
      <c r="CC35" s="664"/>
      <c r="CD35" s="664"/>
      <c r="CE35" s="664"/>
      <c r="CF35" s="664"/>
      <c r="CG35" s="664"/>
      <c r="CH35" s="664"/>
      <c r="CI35" s="664"/>
      <c r="CJ35" s="664"/>
      <c r="CK35" s="664"/>
      <c r="CL35" s="664"/>
    </row>
    <row r="36" spans="1:90" ht="17.25" customHeight="1" x14ac:dyDescent="0.3">
      <c r="A36" s="654" t="s">
        <v>469</v>
      </c>
      <c r="B36" s="655">
        <v>19964.110167409999</v>
      </c>
      <c r="C36" s="656">
        <v>20456.15655851</v>
      </c>
      <c r="D36" s="656">
        <v>20656.54350453</v>
      </c>
      <c r="E36" s="656">
        <v>20976.469956159999</v>
      </c>
      <c r="F36" s="656">
        <v>23542.384742170001</v>
      </c>
      <c r="G36" s="656">
        <v>20273.87106505</v>
      </c>
      <c r="H36" s="656">
        <v>18508.569286829999</v>
      </c>
      <c r="I36" s="656">
        <v>19472.344551769998</v>
      </c>
      <c r="J36" s="656">
        <v>20495.222189169999</v>
      </c>
      <c r="K36" s="656">
        <v>20301.791217229998</v>
      </c>
      <c r="L36" s="656">
        <v>20191.020255149997</v>
      </c>
      <c r="M36" s="656">
        <v>21361.044988709997</v>
      </c>
      <c r="N36" s="656">
        <v>19413.827296809999</v>
      </c>
      <c r="O36" s="656">
        <v>19582.327154339997</v>
      </c>
      <c r="P36" s="656">
        <v>18243.485036359998</v>
      </c>
      <c r="Q36" s="656">
        <v>17904.736877859999</v>
      </c>
      <c r="R36" s="656">
        <v>18921.887750959999</v>
      </c>
      <c r="S36" s="656">
        <v>20149.1601701</v>
      </c>
      <c r="T36" s="656">
        <v>18753.241767789998</v>
      </c>
      <c r="U36" s="656">
        <v>19617.36774234</v>
      </c>
      <c r="V36" s="656">
        <v>19604.223607200001</v>
      </c>
      <c r="W36" s="656">
        <v>21354.738473539997</v>
      </c>
      <c r="X36" s="656">
        <v>20283.88373102</v>
      </c>
      <c r="Y36" s="656">
        <v>19542.970377910002</v>
      </c>
      <c r="Z36" s="656">
        <v>21291.50351029</v>
      </c>
      <c r="AA36" s="656">
        <v>21595.119234290003</v>
      </c>
      <c r="AB36" s="656">
        <v>20783.147565799998</v>
      </c>
      <c r="AC36" s="656">
        <v>21203.46923585</v>
      </c>
      <c r="AD36" s="656">
        <v>19954.35588607</v>
      </c>
      <c r="AE36" s="656">
        <v>23783.569044780001</v>
      </c>
      <c r="AF36" s="656">
        <v>23780.145553330003</v>
      </c>
      <c r="AG36" s="656">
        <v>23569.844059790001</v>
      </c>
      <c r="AH36" s="656">
        <v>25164.681625080102</v>
      </c>
      <c r="AI36" s="656">
        <v>26025.415872760001</v>
      </c>
      <c r="AJ36" s="656">
        <v>25692.210255179998</v>
      </c>
      <c r="AK36" s="656">
        <v>25383.877467489983</v>
      </c>
      <c r="AL36" s="656">
        <v>25930.891317520014</v>
      </c>
      <c r="AM36" s="656">
        <v>25189.279282339958</v>
      </c>
      <c r="AN36" s="627">
        <v>25613.860504809993</v>
      </c>
      <c r="AO36" s="627">
        <v>25224.743159949947</v>
      </c>
      <c r="AP36" s="627">
        <v>23948.197494770015</v>
      </c>
      <c r="AQ36" s="627">
        <v>21850.039449129996</v>
      </c>
      <c r="AR36" s="627">
        <v>22254.871252340021</v>
      </c>
      <c r="AS36" s="627">
        <v>21879.72865525998</v>
      </c>
      <c r="AT36" s="627">
        <v>22545.301191179984</v>
      </c>
      <c r="AU36" s="627">
        <v>22101.591468449988</v>
      </c>
      <c r="AV36" s="627">
        <v>21365.243426009969</v>
      </c>
      <c r="AW36" s="627">
        <v>20881.14524601998</v>
      </c>
      <c r="AX36" s="627">
        <v>20472.976203240014</v>
      </c>
      <c r="AY36" s="627">
        <v>21487.784692900022</v>
      </c>
      <c r="AZ36" s="627">
        <v>21928.267963229922</v>
      </c>
      <c r="BA36" s="627">
        <v>21797.014970980046</v>
      </c>
      <c r="BB36" s="627">
        <v>22086.19730513003</v>
      </c>
      <c r="BC36" s="627">
        <v>22650.277264699977</v>
      </c>
      <c r="BD36" s="627">
        <v>21679.910396959978</v>
      </c>
      <c r="BE36" s="627">
        <v>22462.728441649982</v>
      </c>
      <c r="BF36" s="627">
        <v>20288.861448660031</v>
      </c>
      <c r="BG36" s="627">
        <v>18978.052171999949</v>
      </c>
      <c r="BH36" s="627">
        <v>18191.658810679994</v>
      </c>
      <c r="BI36" s="627">
        <v>17271.864959959996</v>
      </c>
      <c r="BJ36" s="627">
        <v>16252.714630709965</v>
      </c>
      <c r="BK36" s="627">
        <v>18325.476515089984</v>
      </c>
      <c r="BL36" s="627">
        <v>27006.25268139</v>
      </c>
      <c r="BM36" s="627">
        <v>26101.492148820111</v>
      </c>
      <c r="BN36" s="627">
        <v>24870.176161724856</v>
      </c>
      <c r="BO36" s="627">
        <v>24471.645377400018</v>
      </c>
      <c r="BP36" s="626">
        <v>23760.590670869977</v>
      </c>
      <c r="BQ36" s="626">
        <v>23082.71069057002</v>
      </c>
      <c r="BR36" s="626">
        <v>24280.758976100049</v>
      </c>
      <c r="BS36" s="626">
        <v>25590.232428529933</v>
      </c>
      <c r="BT36" s="626">
        <v>25098.625338600003</v>
      </c>
      <c r="BU36" s="626">
        <v>24330.692173520045</v>
      </c>
      <c r="BV36" s="626">
        <v>24688.323351009974</v>
      </c>
      <c r="BW36" s="626">
        <v>25037.211866000027</v>
      </c>
      <c r="BX36" s="626">
        <v>25089.035267669948</v>
      </c>
      <c r="BY36" s="626">
        <v>24090.776523889981</v>
      </c>
      <c r="BZ36" s="626">
        <v>24578.904463949977</v>
      </c>
      <c r="CA36" s="626">
        <v>25995.394258479944</v>
      </c>
      <c r="CB36" s="626">
        <v>25933.130423700044</v>
      </c>
      <c r="CC36" s="626">
        <v>24933.187775389986</v>
      </c>
      <c r="CD36" s="626">
        <v>25807.537072730051</v>
      </c>
      <c r="CE36" s="626">
        <v>26103.819359800116</v>
      </c>
      <c r="CF36" s="626">
        <v>24442.946636389959</v>
      </c>
      <c r="CG36" s="626">
        <v>23689.873631919989</v>
      </c>
      <c r="CH36" s="626">
        <v>23188.90674147004</v>
      </c>
      <c r="CI36" s="626">
        <v>23496.741578239998</v>
      </c>
      <c r="CJ36" s="626">
        <v>22597.495759479989</v>
      </c>
      <c r="CK36" s="626">
        <v>22044.530639399971</v>
      </c>
      <c r="CL36" s="626">
        <v>21561.821478250007</v>
      </c>
    </row>
    <row r="37" spans="1:90" ht="17.25" customHeight="1" x14ac:dyDescent="0.3">
      <c r="A37" s="660"/>
      <c r="B37" s="661"/>
      <c r="C37" s="662"/>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662"/>
      <c r="AB37" s="662"/>
      <c r="AC37" s="662"/>
      <c r="AD37" s="662"/>
      <c r="AE37" s="662"/>
      <c r="AF37" s="662"/>
      <c r="AG37" s="662"/>
      <c r="AH37" s="662"/>
      <c r="AI37" s="662"/>
      <c r="AJ37" s="662"/>
      <c r="AK37" s="662"/>
      <c r="AL37" s="662"/>
      <c r="AM37" s="662"/>
      <c r="AN37" s="663"/>
      <c r="AO37" s="663"/>
      <c r="AP37" s="663"/>
      <c r="AQ37" s="663"/>
      <c r="AR37" s="663"/>
      <c r="AS37" s="663"/>
      <c r="AT37" s="663"/>
      <c r="AU37" s="663"/>
      <c r="AV37" s="663"/>
      <c r="AW37" s="663"/>
      <c r="AX37" s="663"/>
      <c r="AY37" s="663"/>
      <c r="AZ37" s="663"/>
      <c r="BA37" s="663"/>
      <c r="BB37" s="663"/>
      <c r="BC37" s="663"/>
      <c r="BD37" s="663"/>
      <c r="BE37" s="663"/>
      <c r="BF37" s="663"/>
      <c r="BG37" s="663"/>
      <c r="BH37" s="663"/>
      <c r="BI37" s="663"/>
      <c r="BJ37" s="663"/>
      <c r="BK37" s="663"/>
      <c r="BL37" s="663"/>
      <c r="BM37" s="663"/>
      <c r="BN37" s="663"/>
      <c r="BO37" s="663"/>
      <c r="BP37" s="664"/>
      <c r="BQ37" s="664"/>
      <c r="BR37" s="664"/>
      <c r="BS37" s="664"/>
      <c r="BT37" s="664"/>
      <c r="BU37" s="664"/>
      <c r="BV37" s="664"/>
      <c r="BW37" s="664"/>
      <c r="BX37" s="664"/>
      <c r="BY37" s="664"/>
      <c r="BZ37" s="664"/>
      <c r="CA37" s="664"/>
      <c r="CB37" s="664"/>
      <c r="CC37" s="664"/>
      <c r="CD37" s="664"/>
      <c r="CE37" s="664"/>
      <c r="CF37" s="664"/>
      <c r="CG37" s="664"/>
      <c r="CH37" s="664"/>
      <c r="CI37" s="664"/>
      <c r="CJ37" s="664"/>
      <c r="CK37" s="664"/>
      <c r="CL37" s="664"/>
    </row>
    <row r="38" spans="1:90" ht="17.25" customHeight="1" x14ac:dyDescent="0.3">
      <c r="A38" s="654" t="s">
        <v>528</v>
      </c>
      <c r="B38" s="655">
        <v>-1434.667344337124</v>
      </c>
      <c r="C38" s="656">
        <v>-1477.1395861087244</v>
      </c>
      <c r="D38" s="656">
        <v>-1358.796941880126</v>
      </c>
      <c r="E38" s="656">
        <v>-1458.96645092479</v>
      </c>
      <c r="F38" s="656">
        <v>-1381.6226738184043</v>
      </c>
      <c r="G38" s="656">
        <v>-963.28624081337387</v>
      </c>
      <c r="H38" s="656">
        <v>422.07065105018188</v>
      </c>
      <c r="I38" s="656">
        <v>-978.82857102485036</v>
      </c>
      <c r="J38" s="656">
        <v>-823.93375902726427</v>
      </c>
      <c r="K38" s="656">
        <v>-850.77931149989365</v>
      </c>
      <c r="L38" s="656">
        <v>-987.49065916572863</v>
      </c>
      <c r="M38" s="656">
        <v>-936.4391397666551</v>
      </c>
      <c r="N38" s="656">
        <v>-736.96161155021503</v>
      </c>
      <c r="O38" s="656">
        <v>-1051.1752037621868</v>
      </c>
      <c r="P38" s="656">
        <v>-1021.8921495364106</v>
      </c>
      <c r="Q38" s="656">
        <v>-832.03756500450504</v>
      </c>
      <c r="R38" s="656">
        <v>-730.79269520945854</v>
      </c>
      <c r="S38" s="656">
        <v>-759.96603815235449</v>
      </c>
      <c r="T38" s="656">
        <v>-504.77425950995183</v>
      </c>
      <c r="U38" s="656">
        <v>-508.68117633964766</v>
      </c>
      <c r="V38" s="656">
        <v>-893.80414623820752</v>
      </c>
      <c r="W38" s="656">
        <v>-763.39340329816673</v>
      </c>
      <c r="X38" s="656">
        <v>-790.29161976840771</v>
      </c>
      <c r="Y38" s="656">
        <v>-816.00497894945283</v>
      </c>
      <c r="Z38" s="656">
        <v>-832.01725442353654</v>
      </c>
      <c r="AA38" s="656">
        <v>-933.02095446765031</v>
      </c>
      <c r="AB38" s="656">
        <v>-911.91733136025948</v>
      </c>
      <c r="AC38" s="656">
        <v>-867.71302911767884</v>
      </c>
      <c r="AD38" s="656">
        <v>-745.94810927188189</v>
      </c>
      <c r="AE38" s="656">
        <v>-918.58672977184278</v>
      </c>
      <c r="AF38" s="656">
        <v>-226.3974311698656</v>
      </c>
      <c r="AG38" s="656">
        <v>-387.84265693047922</v>
      </c>
      <c r="AH38" s="656">
        <v>-365.45336159888342</v>
      </c>
      <c r="AI38" s="656">
        <v>-802.39928888553823</v>
      </c>
      <c r="AJ38" s="656">
        <v>-837.88849807393342</v>
      </c>
      <c r="AK38" s="656">
        <v>-770.03294562189137</v>
      </c>
      <c r="AL38" s="656">
        <v>-706.71763879889261</v>
      </c>
      <c r="AM38" s="656">
        <v>-789.79346798723486</v>
      </c>
      <c r="AN38" s="627">
        <v>-768.23533532531997</v>
      </c>
      <c r="AO38" s="627">
        <v>-720.28712618726922</v>
      </c>
      <c r="AP38" s="627">
        <v>-805.11434280500669</v>
      </c>
      <c r="AQ38" s="627">
        <v>-791.2372303008666</v>
      </c>
      <c r="AR38" s="627">
        <v>-528.62362887682525</v>
      </c>
      <c r="AS38" s="627">
        <v>-292.27452656486992</v>
      </c>
      <c r="AT38" s="627">
        <v>-471.44493521788257</v>
      </c>
      <c r="AU38" s="627">
        <v>-625.18479977963523</v>
      </c>
      <c r="AV38" s="627">
        <v>-591.5090061080225</v>
      </c>
      <c r="AW38" s="627">
        <v>-461.1157980625905</v>
      </c>
      <c r="AX38" s="627">
        <v>-571.83377932754422</v>
      </c>
      <c r="AY38" s="627">
        <v>-701.1908600242333</v>
      </c>
      <c r="AZ38" s="627">
        <v>-648.70551274924367</v>
      </c>
      <c r="BA38" s="627">
        <v>-771.73986722279722</v>
      </c>
      <c r="BB38" s="627">
        <v>-795.70958153309766</v>
      </c>
      <c r="BC38" s="627">
        <v>-637.35298319984395</v>
      </c>
      <c r="BD38" s="627">
        <v>-539.34628236549941</v>
      </c>
      <c r="BE38" s="627">
        <v>-576.38832892289986</v>
      </c>
      <c r="BF38" s="627">
        <v>-580.47644205281802</v>
      </c>
      <c r="BG38" s="627">
        <v>-218.5600711052563</v>
      </c>
      <c r="BH38" s="627">
        <v>-198.01053248810692</v>
      </c>
      <c r="BI38" s="627">
        <v>18.417431191710673</v>
      </c>
      <c r="BJ38" s="627">
        <v>-192.51418336793432</v>
      </c>
      <c r="BK38" s="627">
        <v>-223.54069141485081</v>
      </c>
      <c r="BL38" s="627">
        <v>-83.283343983249893</v>
      </c>
      <c r="BM38" s="627">
        <v>-169.83530557149891</v>
      </c>
      <c r="BN38" s="627">
        <v>-200.29556304832823</v>
      </c>
      <c r="BO38" s="627">
        <v>-98.296839244733789</v>
      </c>
      <c r="BP38" s="626">
        <v>-143.22414376783343</v>
      </c>
      <c r="BQ38" s="626">
        <v>-101.17105117024779</v>
      </c>
      <c r="BR38" s="626">
        <v>-42.97057549160867</v>
      </c>
      <c r="BS38" s="626">
        <v>13.426260070348064</v>
      </c>
      <c r="BT38" s="626">
        <v>-77.607520890654939</v>
      </c>
      <c r="BU38" s="626">
        <v>-120.42892680083372</v>
      </c>
      <c r="BV38" s="626">
        <v>-174.99323925486189</v>
      </c>
      <c r="BW38" s="626">
        <v>-197.48082146669412</v>
      </c>
      <c r="BX38" s="626">
        <v>-79.183197611921059</v>
      </c>
      <c r="BY38" s="626">
        <v>-150.11271862557624</v>
      </c>
      <c r="BZ38" s="626">
        <v>-249.25243105175343</v>
      </c>
      <c r="CA38" s="626">
        <v>-284.40648506650109</v>
      </c>
      <c r="CB38" s="626">
        <v>72.088989495391274</v>
      </c>
      <c r="CC38" s="626">
        <v>-292.23295447361454</v>
      </c>
      <c r="CD38" s="626">
        <v>-262.29288709611149</v>
      </c>
      <c r="CE38" s="626">
        <v>344.2125126538017</v>
      </c>
      <c r="CF38" s="626">
        <v>410.39800806062999</v>
      </c>
      <c r="CG38" s="626">
        <v>425.64204574198817</v>
      </c>
      <c r="CH38" s="626">
        <v>-13.538061218687098</v>
      </c>
      <c r="CI38" s="626">
        <v>-14.448521658266181</v>
      </c>
      <c r="CJ38" s="626">
        <v>28.452355463166732</v>
      </c>
      <c r="CK38" s="626">
        <v>117.4026793225201</v>
      </c>
      <c r="CL38" s="626">
        <v>113.49286204393974</v>
      </c>
    </row>
    <row r="39" spans="1:90" ht="17.25" customHeight="1" thickBot="1" x14ac:dyDescent="0.35">
      <c r="A39" s="675"/>
      <c r="B39" s="676"/>
      <c r="C39" s="677"/>
      <c r="D39" s="677"/>
      <c r="E39" s="677"/>
      <c r="F39" s="677"/>
      <c r="G39" s="677"/>
      <c r="H39" s="677"/>
      <c r="I39" s="677"/>
      <c r="J39" s="677"/>
      <c r="K39" s="677"/>
      <c r="L39" s="677"/>
      <c r="M39" s="677"/>
      <c r="N39" s="677"/>
      <c r="O39" s="677"/>
      <c r="P39" s="677"/>
      <c r="Q39" s="677"/>
      <c r="R39" s="677"/>
      <c r="S39" s="677"/>
      <c r="T39" s="677"/>
      <c r="U39" s="677"/>
      <c r="V39" s="677"/>
      <c r="W39" s="677"/>
      <c r="X39" s="677"/>
      <c r="Y39" s="677"/>
      <c r="Z39" s="677"/>
      <c r="AA39" s="677"/>
      <c r="AB39" s="677"/>
      <c r="AC39" s="677"/>
      <c r="AD39" s="677"/>
      <c r="AE39" s="677"/>
      <c r="AF39" s="677"/>
      <c r="AG39" s="677"/>
      <c r="AH39" s="677"/>
      <c r="AI39" s="677"/>
      <c r="AJ39" s="677"/>
      <c r="AK39" s="677"/>
      <c r="AL39" s="677"/>
      <c r="AM39" s="677"/>
      <c r="AN39" s="677"/>
      <c r="AO39" s="677"/>
      <c r="AP39" s="677"/>
      <c r="AQ39" s="677"/>
      <c r="AR39" s="677"/>
      <c r="AS39" s="677"/>
      <c r="AT39" s="677"/>
      <c r="AU39" s="677"/>
      <c r="AV39" s="677"/>
      <c r="AW39" s="677"/>
      <c r="AX39" s="677"/>
      <c r="AY39" s="677"/>
      <c r="AZ39" s="677"/>
      <c r="BA39" s="677"/>
      <c r="BB39" s="677"/>
      <c r="BC39" s="677"/>
      <c r="BD39" s="677"/>
      <c r="BE39" s="677"/>
      <c r="BF39" s="677"/>
      <c r="BG39" s="677"/>
      <c r="BH39" s="677"/>
      <c r="BI39" s="677"/>
      <c r="BJ39" s="677"/>
      <c r="BK39" s="677"/>
      <c r="BL39" s="677"/>
      <c r="BM39" s="677"/>
      <c r="BN39" s="677"/>
      <c r="BO39" s="677"/>
      <c r="BP39" s="640"/>
      <c r="BQ39" s="640"/>
      <c r="BR39" s="640"/>
      <c r="BS39" s="640"/>
      <c r="BT39" s="640"/>
      <c r="BU39" s="640"/>
      <c r="BV39" s="640"/>
      <c r="BW39" s="640"/>
      <c r="BX39" s="640"/>
      <c r="BY39" s="640"/>
      <c r="BZ39" s="640"/>
      <c r="CA39" s="640"/>
      <c r="CB39" s="640"/>
      <c r="CC39" s="640"/>
      <c r="CD39" s="640"/>
      <c r="CE39" s="640"/>
      <c r="CF39" s="640"/>
      <c r="CG39" s="640"/>
      <c r="CH39" s="640"/>
      <c r="CI39" s="640"/>
      <c r="CJ39" s="640"/>
      <c r="CK39" s="640"/>
      <c r="CL39" s="640"/>
    </row>
    <row r="40" spans="1:90" ht="15" hidden="1" thickTop="1" x14ac:dyDescent="0.25">
      <c r="P40" s="678"/>
      <c r="Q40" s="678"/>
      <c r="R40" s="678"/>
    </row>
    <row r="41" spans="1:90" ht="15" hidden="1" thickTop="1" x14ac:dyDescent="0.25">
      <c r="P41" s="678"/>
      <c r="Q41" s="678"/>
      <c r="R41" s="678"/>
    </row>
    <row r="42" spans="1:90" ht="16.5" thickTop="1" x14ac:dyDescent="0.25">
      <c r="A42" s="679" t="s">
        <v>529</v>
      </c>
    </row>
    <row r="43" spans="1:90" ht="12.75" customHeight="1" x14ac:dyDescent="0.25">
      <c r="A43" s="641" t="s">
        <v>530</v>
      </c>
    </row>
    <row r="44" spans="1:90" ht="15" customHeight="1" x14ac:dyDescent="0.25">
      <c r="A44" s="643" t="s">
        <v>531</v>
      </c>
      <c r="B44" s="678"/>
    </row>
    <row r="45" spans="1:90" x14ac:dyDescent="0.25">
      <c r="A45" s="642" t="s">
        <v>532</v>
      </c>
      <c r="B45" s="678"/>
    </row>
    <row r="46" spans="1:90" x14ac:dyDescent="0.25">
      <c r="A46" s="641" t="s">
        <v>533</v>
      </c>
      <c r="B46" s="678"/>
    </row>
    <row r="47" spans="1:90" x14ac:dyDescent="0.25">
      <c r="A47" s="641" t="s">
        <v>401</v>
      </c>
      <c r="B47" s="678"/>
    </row>
    <row r="48" spans="1:90" x14ac:dyDescent="0.25">
      <c r="A48" s="680"/>
    </row>
  </sheetData>
  <printOptions horizontalCentered="1"/>
  <pageMargins left="7.874015748031496E-2" right="7.874015748031496E-2" top="0" bottom="0" header="0" footer="0"/>
  <pageSetup paperSize="9" scale="6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7"/>
  <sheetViews>
    <sheetView zoomScaleNormal="100" zoomScaleSheetLayoutView="90" workbookViewId="0"/>
  </sheetViews>
  <sheetFormatPr defaultRowHeight="14.25" x14ac:dyDescent="0.25"/>
  <cols>
    <col min="1" max="1" width="99.7109375" style="684" customWidth="1"/>
    <col min="2" max="2" width="10.7109375" style="684" customWidth="1"/>
    <col min="3" max="3" width="10.42578125" style="684" customWidth="1"/>
    <col min="4" max="4" width="13.7109375" style="684" customWidth="1"/>
    <col min="5" max="5" width="14.28515625" style="684" bestFit="1" customWidth="1"/>
    <col min="6" max="6" width="10.28515625" style="684" bestFit="1" customWidth="1"/>
    <col min="7" max="7" width="9.7109375" style="684" bestFit="1" customWidth="1"/>
    <col min="8" max="16384" width="9.140625" style="684"/>
  </cols>
  <sheetData>
    <row r="1" spans="1:6" ht="20.25" x14ac:dyDescent="0.35">
      <c r="A1" s="681" t="s">
        <v>534</v>
      </c>
      <c r="B1" s="682"/>
      <c r="C1" s="682"/>
      <c r="D1" s="683"/>
    </row>
    <row r="2" spans="1:6" ht="15" thickBot="1" x14ac:dyDescent="0.3">
      <c r="A2" s="685"/>
      <c r="B2" s="686"/>
      <c r="C2" s="687"/>
      <c r="D2" s="688" t="s">
        <v>11</v>
      </c>
    </row>
    <row r="3" spans="1:6" ht="18" thickTop="1" x14ac:dyDescent="0.3">
      <c r="A3" s="689" t="s">
        <v>427</v>
      </c>
      <c r="B3" s="690"/>
      <c r="C3" s="691"/>
      <c r="D3" s="692"/>
      <c r="E3" s="693"/>
      <c r="F3" s="693"/>
    </row>
    <row r="4" spans="1:6" ht="17.25" x14ac:dyDescent="0.3">
      <c r="A4" s="694"/>
      <c r="B4" s="695"/>
      <c r="C4" s="696"/>
      <c r="D4" s="697"/>
      <c r="E4" s="693"/>
      <c r="F4" s="693"/>
    </row>
    <row r="5" spans="1:6" ht="15.95" customHeight="1" x14ac:dyDescent="0.3">
      <c r="A5" s="698" t="s">
        <v>535</v>
      </c>
      <c r="B5" s="699"/>
      <c r="C5" s="696"/>
      <c r="D5" s="700">
        <v>66037.451902381465</v>
      </c>
      <c r="E5" s="701"/>
      <c r="F5" s="693"/>
    </row>
    <row r="6" spans="1:6" ht="15.95" customHeight="1" x14ac:dyDescent="0.3">
      <c r="A6" s="698" t="s">
        <v>536</v>
      </c>
      <c r="B6" s="699"/>
      <c r="C6" s="696"/>
      <c r="D6" s="700">
        <v>59404.691110597669</v>
      </c>
      <c r="E6" s="693"/>
      <c r="F6" s="702"/>
    </row>
    <row r="7" spans="1:6" ht="15.95" customHeight="1" x14ac:dyDescent="0.3">
      <c r="A7" s="698" t="s">
        <v>537</v>
      </c>
      <c r="B7" s="699"/>
      <c r="C7" s="696"/>
      <c r="D7" s="700">
        <v>6833.8856755701408</v>
      </c>
      <c r="E7" s="693"/>
      <c r="F7" s="693"/>
    </row>
    <row r="8" spans="1:6" ht="15.95" customHeight="1" x14ac:dyDescent="0.3">
      <c r="A8" s="698" t="s">
        <v>538</v>
      </c>
      <c r="B8" s="699"/>
      <c r="C8" s="696"/>
      <c r="D8" s="700">
        <v>0</v>
      </c>
      <c r="E8" s="701"/>
      <c r="F8" s="693"/>
    </row>
    <row r="9" spans="1:6" ht="15.95" customHeight="1" x14ac:dyDescent="0.3">
      <c r="A9" s="698" t="s">
        <v>539</v>
      </c>
      <c r="B9" s="699"/>
      <c r="C9" s="696"/>
      <c r="D9" s="700">
        <v>8804.142708538302</v>
      </c>
      <c r="E9" s="693"/>
      <c r="F9" s="693"/>
    </row>
    <row r="10" spans="1:6" ht="15.95" customHeight="1" x14ac:dyDescent="0.3">
      <c r="A10" s="698" t="s">
        <v>540</v>
      </c>
      <c r="B10" s="699"/>
      <c r="C10" s="696"/>
      <c r="D10" s="700">
        <v>950336.08285056043</v>
      </c>
      <c r="E10" s="693"/>
      <c r="F10" s="693"/>
    </row>
    <row r="11" spans="1:6" ht="15.95" customHeight="1" x14ac:dyDescent="0.3">
      <c r="A11" s="694" t="s">
        <v>541</v>
      </c>
      <c r="B11" s="703"/>
      <c r="C11" s="704">
        <v>396389.70404333738</v>
      </c>
      <c r="D11" s="705"/>
      <c r="E11" s="693"/>
      <c r="F11" s="693"/>
    </row>
    <row r="12" spans="1:6" ht="15.95" customHeight="1" x14ac:dyDescent="0.3">
      <c r="A12" s="694" t="s">
        <v>542</v>
      </c>
      <c r="B12" s="706">
        <v>322428.83939786744</v>
      </c>
      <c r="C12" s="704"/>
      <c r="D12" s="705"/>
      <c r="E12" s="693"/>
      <c r="F12" s="693"/>
    </row>
    <row r="13" spans="1:6" ht="15.95" customHeight="1" x14ac:dyDescent="0.3">
      <c r="A13" s="694" t="s">
        <v>543</v>
      </c>
      <c r="B13" s="706">
        <v>54578.641682083377</v>
      </c>
      <c r="C13" s="707"/>
      <c r="D13" s="705"/>
      <c r="E13" s="693"/>
      <c r="F13" s="693"/>
    </row>
    <row r="14" spans="1:6" ht="15.95" customHeight="1" x14ac:dyDescent="0.3">
      <c r="A14" s="694" t="s">
        <v>544</v>
      </c>
      <c r="B14" s="706">
        <v>206666.00597019459</v>
      </c>
      <c r="C14" s="707"/>
      <c r="D14" s="705"/>
      <c r="E14" s="693"/>
      <c r="F14" s="693"/>
    </row>
    <row r="15" spans="1:6" ht="15.95" customHeight="1" x14ac:dyDescent="0.3">
      <c r="A15" s="694" t="s">
        <v>545</v>
      </c>
      <c r="B15" s="706">
        <v>61134.044965581917</v>
      </c>
      <c r="C15" s="707"/>
      <c r="D15" s="705"/>
      <c r="E15" s="693"/>
      <c r="F15" s="693"/>
    </row>
    <row r="16" spans="1:6" ht="15.95" customHeight="1" x14ac:dyDescent="0.3">
      <c r="A16" s="694" t="s">
        <v>546</v>
      </c>
      <c r="B16" s="706">
        <v>50.146780007587424</v>
      </c>
      <c r="C16" s="707"/>
      <c r="D16" s="705"/>
      <c r="E16" s="693"/>
      <c r="F16" s="693"/>
    </row>
    <row r="17" spans="1:6" ht="15.95" customHeight="1" x14ac:dyDescent="0.3">
      <c r="A17" s="694" t="s">
        <v>547</v>
      </c>
      <c r="B17" s="706">
        <v>73960.864645469948</v>
      </c>
      <c r="C17" s="707"/>
      <c r="D17" s="705"/>
      <c r="E17" s="693"/>
      <c r="F17" s="693"/>
    </row>
    <row r="18" spans="1:6" ht="15.95" customHeight="1" x14ac:dyDescent="0.3">
      <c r="A18" s="694" t="s">
        <v>543</v>
      </c>
      <c r="B18" s="706">
        <v>54584.218395768301</v>
      </c>
      <c r="C18" s="707"/>
      <c r="D18" s="705"/>
      <c r="E18" s="701"/>
      <c r="F18" s="693"/>
    </row>
    <row r="19" spans="1:6" ht="15.95" customHeight="1" x14ac:dyDescent="0.3">
      <c r="A19" s="694" t="s">
        <v>544</v>
      </c>
      <c r="B19" s="706">
        <v>3118.484075492629</v>
      </c>
      <c r="C19" s="707"/>
      <c r="D19" s="705"/>
      <c r="E19" s="701"/>
      <c r="F19" s="693"/>
    </row>
    <row r="20" spans="1:6" ht="15.95" customHeight="1" x14ac:dyDescent="0.3">
      <c r="A20" s="694" t="s">
        <v>545</v>
      </c>
      <c r="B20" s="706">
        <v>16184.513262354374</v>
      </c>
      <c r="C20" s="707"/>
      <c r="D20" s="705"/>
      <c r="E20" s="701"/>
      <c r="F20" s="693"/>
    </row>
    <row r="21" spans="1:6" ht="15.95" customHeight="1" x14ac:dyDescent="0.3">
      <c r="A21" s="694" t="s">
        <v>546</v>
      </c>
      <c r="B21" s="706">
        <v>73.648911854638158</v>
      </c>
      <c r="C21" s="707"/>
      <c r="D21" s="705"/>
      <c r="E21" s="701"/>
      <c r="F21" s="693"/>
    </row>
    <row r="22" spans="1:6" ht="15.95" customHeight="1" x14ac:dyDescent="0.3">
      <c r="A22" s="694" t="s">
        <v>548</v>
      </c>
      <c r="B22" s="706"/>
      <c r="C22" s="704">
        <v>25049.297440154151</v>
      </c>
      <c r="D22" s="705"/>
      <c r="E22" s="701"/>
      <c r="F22" s="693"/>
    </row>
    <row r="23" spans="1:6" ht="15.95" customHeight="1" x14ac:dyDescent="0.3">
      <c r="A23" s="694" t="s">
        <v>549</v>
      </c>
      <c r="B23" s="706">
        <v>15766.887599728516</v>
      </c>
      <c r="C23" s="707"/>
      <c r="D23" s="705"/>
      <c r="E23" s="701"/>
      <c r="F23" s="693"/>
    </row>
    <row r="24" spans="1:6" ht="15.95" customHeight="1" x14ac:dyDescent="0.3">
      <c r="A24" s="694" t="s">
        <v>550</v>
      </c>
      <c r="B24" s="706">
        <v>4101.357937846341</v>
      </c>
      <c r="C24" s="707"/>
      <c r="D24" s="705"/>
      <c r="E24" s="701"/>
      <c r="F24" s="693"/>
    </row>
    <row r="25" spans="1:6" ht="15.95" customHeight="1" x14ac:dyDescent="0.3">
      <c r="A25" s="694" t="s">
        <v>551</v>
      </c>
      <c r="B25" s="706">
        <v>4629.5711391641617</v>
      </c>
      <c r="C25" s="707"/>
      <c r="D25" s="705"/>
      <c r="E25" s="701"/>
      <c r="F25" s="693"/>
    </row>
    <row r="26" spans="1:6" ht="15.95" customHeight="1" x14ac:dyDescent="0.3">
      <c r="A26" s="694" t="s">
        <v>552</v>
      </c>
      <c r="B26" s="706">
        <v>7035.9585227180132</v>
      </c>
      <c r="C26" s="707"/>
      <c r="D26" s="705"/>
      <c r="E26" s="701"/>
      <c r="F26" s="693"/>
    </row>
    <row r="27" spans="1:6" ht="15.95" customHeight="1" x14ac:dyDescent="0.3">
      <c r="A27" s="694" t="s">
        <v>553</v>
      </c>
      <c r="B27" s="706">
        <v>0</v>
      </c>
      <c r="C27" s="707"/>
      <c r="D27" s="705"/>
      <c r="E27" s="701"/>
      <c r="F27" s="693"/>
    </row>
    <row r="28" spans="1:6" ht="15.95" customHeight="1" x14ac:dyDescent="0.3">
      <c r="A28" s="694" t="s">
        <v>554</v>
      </c>
      <c r="B28" s="706">
        <v>9282.4098404256365</v>
      </c>
      <c r="C28" s="707"/>
      <c r="D28" s="705"/>
      <c r="E28" s="701"/>
      <c r="F28" s="693"/>
    </row>
    <row r="29" spans="1:6" ht="15.95" customHeight="1" x14ac:dyDescent="0.3">
      <c r="A29" s="694" t="s">
        <v>550</v>
      </c>
      <c r="B29" s="706">
        <v>4822.9253678996474</v>
      </c>
      <c r="C29" s="707"/>
      <c r="D29" s="705"/>
      <c r="E29" s="701"/>
      <c r="F29" s="693"/>
    </row>
    <row r="30" spans="1:6" ht="15.95" customHeight="1" x14ac:dyDescent="0.3">
      <c r="A30" s="694" t="s">
        <v>551</v>
      </c>
      <c r="B30" s="706">
        <v>170.76035913745199</v>
      </c>
      <c r="C30" s="707"/>
      <c r="D30" s="705"/>
      <c r="E30" s="701"/>
      <c r="F30" s="693"/>
    </row>
    <row r="31" spans="1:6" ht="15.95" customHeight="1" x14ac:dyDescent="0.3">
      <c r="A31" s="694" t="s">
        <v>552</v>
      </c>
      <c r="B31" s="706">
        <v>4288.7241133885354</v>
      </c>
      <c r="C31" s="707"/>
      <c r="D31" s="705"/>
      <c r="E31" s="701"/>
      <c r="F31" s="693"/>
    </row>
    <row r="32" spans="1:6" ht="15.95" customHeight="1" x14ac:dyDescent="0.3">
      <c r="A32" s="694" t="s">
        <v>553</v>
      </c>
      <c r="B32" s="706">
        <v>0</v>
      </c>
      <c r="C32" s="704"/>
      <c r="D32" s="705"/>
      <c r="E32" s="701"/>
      <c r="F32" s="693"/>
    </row>
    <row r="33" spans="1:6" ht="15.95" customHeight="1" x14ac:dyDescent="0.3">
      <c r="A33" s="694" t="s">
        <v>555</v>
      </c>
      <c r="B33" s="706"/>
      <c r="C33" s="704">
        <v>10688.270424598102</v>
      </c>
      <c r="D33" s="705"/>
      <c r="E33" s="693"/>
      <c r="F33" s="693"/>
    </row>
    <row r="34" spans="1:6" ht="15.95" customHeight="1" x14ac:dyDescent="0.3">
      <c r="A34" s="694" t="s">
        <v>556</v>
      </c>
      <c r="B34" s="706">
        <v>3973.7143136923669</v>
      </c>
      <c r="C34" s="707"/>
      <c r="D34" s="705"/>
      <c r="E34" s="693"/>
      <c r="F34" s="693"/>
    </row>
    <row r="35" spans="1:6" ht="15.95" customHeight="1" x14ac:dyDescent="0.3">
      <c r="A35" s="694" t="s">
        <v>557</v>
      </c>
      <c r="B35" s="706">
        <v>2993.0605358722064</v>
      </c>
      <c r="C35" s="707"/>
      <c r="D35" s="705"/>
      <c r="E35" s="693"/>
      <c r="F35" s="693"/>
    </row>
    <row r="36" spans="1:6" ht="15.95" customHeight="1" x14ac:dyDescent="0.3">
      <c r="A36" s="694" t="s">
        <v>558</v>
      </c>
      <c r="B36" s="706">
        <v>3721.4955750335298</v>
      </c>
      <c r="C36" s="707"/>
      <c r="D36" s="705"/>
      <c r="E36" s="693"/>
      <c r="F36" s="693"/>
    </row>
    <row r="37" spans="1:6" ht="15.95" customHeight="1" x14ac:dyDescent="0.3">
      <c r="A37" s="694" t="s">
        <v>559</v>
      </c>
      <c r="B37" s="706"/>
      <c r="C37" s="704">
        <v>2723.8154501408039</v>
      </c>
      <c r="D37" s="705"/>
      <c r="E37" s="701"/>
      <c r="F37" s="693"/>
    </row>
    <row r="38" spans="1:6" ht="15.95" customHeight="1" x14ac:dyDescent="0.3">
      <c r="A38" s="694" t="s">
        <v>542</v>
      </c>
      <c r="B38" s="706">
        <v>298.52989184000006</v>
      </c>
      <c r="C38" s="707"/>
      <c r="D38" s="705"/>
      <c r="E38" s="701"/>
      <c r="F38" s="693"/>
    </row>
    <row r="39" spans="1:6" ht="15.95" customHeight="1" x14ac:dyDescent="0.3">
      <c r="A39" s="694" t="s">
        <v>543</v>
      </c>
      <c r="B39" s="706">
        <v>263.42194290999998</v>
      </c>
      <c r="C39" s="707"/>
      <c r="D39" s="705"/>
      <c r="E39" s="701"/>
      <c r="F39" s="693"/>
    </row>
    <row r="40" spans="1:6" ht="15.95" customHeight="1" x14ac:dyDescent="0.3">
      <c r="A40" s="694" t="s">
        <v>544</v>
      </c>
      <c r="B40" s="706">
        <v>35.107948930000006</v>
      </c>
      <c r="C40" s="707"/>
      <c r="D40" s="705"/>
      <c r="E40" s="693"/>
      <c r="F40" s="693"/>
    </row>
    <row r="41" spans="1:6" ht="15.95" customHeight="1" x14ac:dyDescent="0.3">
      <c r="A41" s="694" t="s">
        <v>545</v>
      </c>
      <c r="B41" s="706">
        <v>0</v>
      </c>
      <c r="C41" s="707"/>
      <c r="D41" s="705"/>
      <c r="E41" s="693"/>
      <c r="F41" s="693"/>
    </row>
    <row r="42" spans="1:6" ht="15.95" customHeight="1" x14ac:dyDescent="0.3">
      <c r="A42" s="694" t="s">
        <v>547</v>
      </c>
      <c r="B42" s="706">
        <v>2425.2855583008036</v>
      </c>
      <c r="C42" s="707"/>
      <c r="D42" s="705"/>
      <c r="E42" s="693"/>
      <c r="F42" s="693"/>
    </row>
    <row r="43" spans="1:6" ht="15.95" customHeight="1" x14ac:dyDescent="0.3">
      <c r="A43" s="694" t="s">
        <v>543</v>
      </c>
      <c r="B43" s="706">
        <v>229.19297540403565</v>
      </c>
      <c r="C43" s="707"/>
      <c r="D43" s="705"/>
      <c r="E43" s="693"/>
      <c r="F43" s="693"/>
    </row>
    <row r="44" spans="1:6" ht="15.95" customHeight="1" x14ac:dyDescent="0.3">
      <c r="A44" s="694" t="s">
        <v>544</v>
      </c>
      <c r="B44" s="706">
        <v>0</v>
      </c>
      <c r="C44" s="707"/>
      <c r="D44" s="705"/>
      <c r="E44" s="693"/>
      <c r="F44" s="693"/>
    </row>
    <row r="45" spans="1:6" ht="15.95" customHeight="1" x14ac:dyDescent="0.3">
      <c r="A45" s="694" t="s">
        <v>545</v>
      </c>
      <c r="B45" s="706">
        <v>2196.0925828967679</v>
      </c>
      <c r="C45" s="707"/>
      <c r="D45" s="705"/>
      <c r="E45" s="693"/>
      <c r="F45" s="693"/>
    </row>
    <row r="46" spans="1:6" ht="15.95" customHeight="1" x14ac:dyDescent="0.3">
      <c r="A46" s="694" t="s">
        <v>560</v>
      </c>
      <c r="B46" s="706"/>
      <c r="C46" s="704">
        <v>349718.04932007083</v>
      </c>
      <c r="D46" s="705"/>
      <c r="E46" s="693"/>
      <c r="F46" s="693"/>
    </row>
    <row r="47" spans="1:6" ht="15.95" customHeight="1" x14ac:dyDescent="0.3">
      <c r="A47" s="694" t="s">
        <v>549</v>
      </c>
      <c r="B47" s="706">
        <v>747.10472903700588</v>
      </c>
      <c r="C47" s="707"/>
      <c r="D47" s="705"/>
      <c r="E47" s="693"/>
      <c r="F47" s="693"/>
    </row>
    <row r="48" spans="1:6" ht="15.95" customHeight="1" x14ac:dyDescent="0.3">
      <c r="A48" s="694" t="s">
        <v>550</v>
      </c>
      <c r="B48" s="706">
        <v>667.04384631194455</v>
      </c>
      <c r="C48" s="707"/>
      <c r="D48" s="705"/>
      <c r="E48" s="693"/>
      <c r="F48" s="693"/>
    </row>
    <row r="49" spans="1:6" ht="15.95" customHeight="1" x14ac:dyDescent="0.3">
      <c r="A49" s="694" t="s">
        <v>551</v>
      </c>
      <c r="B49" s="706">
        <v>7.5742733352229532</v>
      </c>
      <c r="C49" s="707"/>
      <c r="D49" s="705"/>
      <c r="E49" s="693"/>
      <c r="F49" s="693"/>
    </row>
    <row r="50" spans="1:6" ht="15.95" customHeight="1" x14ac:dyDescent="0.3">
      <c r="A50" s="694" t="s">
        <v>552</v>
      </c>
      <c r="B50" s="706">
        <v>72.486609389838364</v>
      </c>
      <c r="C50" s="707"/>
      <c r="D50" s="705"/>
      <c r="E50" s="693"/>
      <c r="F50" s="693"/>
    </row>
    <row r="51" spans="1:6" ht="15.95" customHeight="1" x14ac:dyDescent="0.3">
      <c r="A51" s="694" t="s">
        <v>553</v>
      </c>
      <c r="B51" s="706">
        <v>0</v>
      </c>
      <c r="C51" s="707"/>
      <c r="D51" s="705"/>
      <c r="E51" s="693"/>
      <c r="F51" s="693"/>
    </row>
    <row r="52" spans="1:6" ht="15.95" customHeight="1" x14ac:dyDescent="0.3">
      <c r="A52" s="694" t="s">
        <v>554</v>
      </c>
      <c r="B52" s="706">
        <v>348970.9445910338</v>
      </c>
      <c r="C52" s="707"/>
      <c r="D52" s="705"/>
      <c r="E52" s="693"/>
      <c r="F52" s="693"/>
    </row>
    <row r="53" spans="1:6" ht="15.95" customHeight="1" x14ac:dyDescent="0.3">
      <c r="A53" s="694" t="s">
        <v>550</v>
      </c>
      <c r="B53" s="706">
        <v>224842.56448364456</v>
      </c>
      <c r="C53" s="707"/>
      <c r="D53" s="705"/>
      <c r="E53" s="693"/>
      <c r="F53" s="693"/>
    </row>
    <row r="54" spans="1:6" ht="15.95" customHeight="1" x14ac:dyDescent="0.3">
      <c r="A54" s="694" t="s">
        <v>551</v>
      </c>
      <c r="B54" s="706">
        <v>230.27080790357999</v>
      </c>
      <c r="C54" s="707"/>
      <c r="D54" s="705"/>
      <c r="E54" s="693"/>
      <c r="F54" s="693"/>
    </row>
    <row r="55" spans="1:6" ht="15.95" customHeight="1" x14ac:dyDescent="0.3">
      <c r="A55" s="694" t="s">
        <v>552</v>
      </c>
      <c r="B55" s="706">
        <v>123898.10929948567</v>
      </c>
      <c r="C55" s="707"/>
      <c r="D55" s="705"/>
      <c r="E55" s="693"/>
      <c r="F55" s="693"/>
    </row>
    <row r="56" spans="1:6" ht="15.95" customHeight="1" x14ac:dyDescent="0.3">
      <c r="A56" s="694" t="s">
        <v>553</v>
      </c>
      <c r="B56" s="706">
        <v>0</v>
      </c>
      <c r="C56" s="707"/>
      <c r="D56" s="705"/>
      <c r="E56" s="693"/>
      <c r="F56" s="693"/>
    </row>
    <row r="57" spans="1:6" ht="15.95" customHeight="1" x14ac:dyDescent="0.3">
      <c r="A57" s="694" t="s">
        <v>561</v>
      </c>
      <c r="B57" s="706"/>
      <c r="C57" s="704">
        <v>157213.25157776606</v>
      </c>
      <c r="D57" s="705"/>
      <c r="E57" s="693"/>
      <c r="F57" s="693"/>
    </row>
    <row r="58" spans="1:6" ht="15.95" customHeight="1" x14ac:dyDescent="0.3">
      <c r="A58" s="694" t="s">
        <v>549</v>
      </c>
      <c r="B58" s="706">
        <v>16310.228134061557</v>
      </c>
      <c r="C58" s="707"/>
      <c r="D58" s="705"/>
      <c r="E58" s="693"/>
      <c r="F58" s="693"/>
    </row>
    <row r="59" spans="1:6" ht="15.95" customHeight="1" x14ac:dyDescent="0.3">
      <c r="A59" s="694" t="s">
        <v>550</v>
      </c>
      <c r="B59" s="706">
        <v>1707.1620008532104</v>
      </c>
      <c r="C59" s="707"/>
      <c r="D59" s="705"/>
      <c r="E59" s="693"/>
      <c r="F59" s="693"/>
    </row>
    <row r="60" spans="1:6" ht="15.95" customHeight="1" x14ac:dyDescent="0.3">
      <c r="A60" s="694" t="s">
        <v>551</v>
      </c>
      <c r="B60" s="706">
        <v>11036.916847412387</v>
      </c>
      <c r="C60" s="707"/>
      <c r="D60" s="705"/>
      <c r="E60" s="693"/>
      <c r="F60" s="693"/>
    </row>
    <row r="61" spans="1:6" ht="15.95" customHeight="1" x14ac:dyDescent="0.3">
      <c r="A61" s="694" t="s">
        <v>552</v>
      </c>
      <c r="B61" s="706">
        <v>3566.1492857959593</v>
      </c>
      <c r="C61" s="707"/>
      <c r="D61" s="705"/>
      <c r="E61" s="693"/>
      <c r="F61" s="693"/>
    </row>
    <row r="62" spans="1:6" ht="15.95" customHeight="1" x14ac:dyDescent="0.3">
      <c r="A62" s="694" t="s">
        <v>553</v>
      </c>
      <c r="B62" s="706">
        <v>0</v>
      </c>
      <c r="C62" s="707"/>
      <c r="D62" s="705"/>
      <c r="E62" s="693"/>
      <c r="F62" s="693"/>
    </row>
    <row r="63" spans="1:6" ht="15.95" customHeight="1" x14ac:dyDescent="0.3">
      <c r="A63" s="694" t="s">
        <v>554</v>
      </c>
      <c r="B63" s="706">
        <v>140903.0234437045</v>
      </c>
      <c r="C63" s="707"/>
      <c r="D63" s="705"/>
      <c r="E63" s="693"/>
      <c r="F63" s="693"/>
    </row>
    <row r="64" spans="1:6" ht="15.95" customHeight="1" x14ac:dyDescent="0.3">
      <c r="A64" s="694" t="s">
        <v>550</v>
      </c>
      <c r="B64" s="706">
        <v>101872.661111924</v>
      </c>
      <c r="C64" s="707"/>
      <c r="D64" s="705"/>
      <c r="E64" s="693"/>
      <c r="F64" s="693"/>
    </row>
    <row r="65" spans="1:6" ht="15.95" customHeight="1" x14ac:dyDescent="0.3">
      <c r="A65" s="694" t="s">
        <v>551</v>
      </c>
      <c r="B65" s="706">
        <v>1308.4519794837397</v>
      </c>
      <c r="C65" s="707"/>
      <c r="D65" s="705"/>
      <c r="E65" s="693"/>
      <c r="F65" s="693"/>
    </row>
    <row r="66" spans="1:6" ht="15.95" customHeight="1" x14ac:dyDescent="0.3">
      <c r="A66" s="694" t="s">
        <v>552</v>
      </c>
      <c r="B66" s="706">
        <v>37721.910352296771</v>
      </c>
      <c r="C66" s="707"/>
      <c r="D66" s="705"/>
      <c r="E66" s="693"/>
      <c r="F66" s="693"/>
    </row>
    <row r="67" spans="1:6" ht="15.95" customHeight="1" x14ac:dyDescent="0.3">
      <c r="A67" s="694" t="s">
        <v>553</v>
      </c>
      <c r="B67" s="706">
        <v>0</v>
      </c>
      <c r="C67" s="707"/>
      <c r="D67" s="705"/>
      <c r="E67" s="693"/>
      <c r="F67" s="693"/>
    </row>
    <row r="68" spans="1:6" ht="15.95" customHeight="1" x14ac:dyDescent="0.3">
      <c r="A68" s="694" t="s">
        <v>562</v>
      </c>
      <c r="B68" s="706"/>
      <c r="C68" s="704">
        <v>8553.6945944929939</v>
      </c>
      <c r="D68" s="705"/>
      <c r="E68" s="693"/>
      <c r="F68" s="693"/>
    </row>
    <row r="69" spans="1:6" ht="15.95" customHeight="1" x14ac:dyDescent="0.3">
      <c r="A69" s="694" t="s">
        <v>549</v>
      </c>
      <c r="B69" s="706">
        <v>834.77928049507011</v>
      </c>
      <c r="C69" s="707"/>
      <c r="D69" s="705"/>
      <c r="E69" s="693"/>
      <c r="F69" s="693"/>
    </row>
    <row r="70" spans="1:6" ht="15.95" customHeight="1" x14ac:dyDescent="0.3">
      <c r="A70" s="694" t="s">
        <v>550</v>
      </c>
      <c r="B70" s="706">
        <v>834.77928049507011</v>
      </c>
      <c r="C70" s="707"/>
      <c r="D70" s="705"/>
      <c r="E70" s="693"/>
      <c r="F70" s="693"/>
    </row>
    <row r="71" spans="1:6" ht="15.95" customHeight="1" x14ac:dyDescent="0.3">
      <c r="A71" s="694" t="s">
        <v>551</v>
      </c>
      <c r="B71" s="706">
        <v>0</v>
      </c>
      <c r="C71" s="707"/>
      <c r="D71" s="705"/>
      <c r="E71" s="693"/>
      <c r="F71" s="693"/>
    </row>
    <row r="72" spans="1:6" ht="15.95" customHeight="1" x14ac:dyDescent="0.3">
      <c r="A72" s="694" t="s">
        <v>563</v>
      </c>
      <c r="B72" s="706">
        <v>0</v>
      </c>
      <c r="C72" s="707"/>
      <c r="D72" s="705"/>
      <c r="E72" s="693"/>
      <c r="F72" s="693"/>
    </row>
    <row r="73" spans="1:6" ht="15.95" customHeight="1" x14ac:dyDescent="0.3">
      <c r="A73" s="694" t="s">
        <v>554</v>
      </c>
      <c r="B73" s="706">
        <v>7718.9153139979235</v>
      </c>
      <c r="C73" s="707"/>
      <c r="D73" s="705"/>
      <c r="E73" s="693"/>
      <c r="F73" s="693"/>
    </row>
    <row r="74" spans="1:6" ht="15.95" customHeight="1" x14ac:dyDescent="0.3">
      <c r="A74" s="694" t="s">
        <v>550</v>
      </c>
      <c r="B74" s="706">
        <v>2991.6900703189763</v>
      </c>
      <c r="C74" s="707"/>
      <c r="D74" s="705"/>
      <c r="E74" s="693"/>
      <c r="F74" s="693"/>
    </row>
    <row r="75" spans="1:6" ht="15.95" customHeight="1" x14ac:dyDescent="0.3">
      <c r="A75" s="694" t="s">
        <v>551</v>
      </c>
      <c r="B75" s="706">
        <v>0</v>
      </c>
      <c r="C75" s="707"/>
      <c r="D75" s="705"/>
      <c r="E75" s="693"/>
      <c r="F75" s="693"/>
    </row>
    <row r="76" spans="1:6" ht="15.95" customHeight="1" x14ac:dyDescent="0.3">
      <c r="A76" s="694" t="s">
        <v>552</v>
      </c>
      <c r="B76" s="706">
        <v>4727.2252436789477</v>
      </c>
      <c r="C76" s="696"/>
      <c r="D76" s="700"/>
      <c r="E76" s="701"/>
      <c r="F76" s="693"/>
    </row>
    <row r="77" spans="1:6" ht="15.95" customHeight="1" x14ac:dyDescent="0.3">
      <c r="A77" s="698" t="s">
        <v>564</v>
      </c>
      <c r="B77" s="699"/>
      <c r="C77" s="704"/>
      <c r="D77" s="700">
        <v>50</v>
      </c>
      <c r="E77" s="701"/>
      <c r="F77" s="693"/>
    </row>
    <row r="78" spans="1:6" ht="15.95" customHeight="1" x14ac:dyDescent="0.3">
      <c r="A78" s="694"/>
      <c r="B78" s="695"/>
      <c r="C78" s="704"/>
      <c r="D78" s="708"/>
      <c r="E78" s="701"/>
      <c r="F78" s="693"/>
    </row>
    <row r="79" spans="1:6" ht="15.95" customHeight="1" x14ac:dyDescent="0.3">
      <c r="A79" s="694"/>
      <c r="B79" s="695"/>
      <c r="C79" s="704"/>
      <c r="D79" s="705"/>
      <c r="E79" s="701"/>
      <c r="F79" s="693"/>
    </row>
    <row r="80" spans="1:6" ht="15.95" customHeight="1" x14ac:dyDescent="0.3">
      <c r="A80" s="698" t="s">
        <v>565</v>
      </c>
      <c r="B80" s="695"/>
      <c r="C80" s="695"/>
      <c r="D80" s="700">
        <v>119596.78734479142</v>
      </c>
      <c r="E80" s="693"/>
      <c r="F80" s="693"/>
    </row>
    <row r="81" spans="1:6" ht="15.95" customHeight="1" x14ac:dyDescent="0.3">
      <c r="A81" s="694" t="s">
        <v>566</v>
      </c>
      <c r="B81" s="706"/>
      <c r="C81" s="704">
        <v>770.5156740073661</v>
      </c>
      <c r="D81" s="705"/>
      <c r="E81" s="693"/>
      <c r="F81" s="693"/>
    </row>
    <row r="82" spans="1:6" ht="15.95" customHeight="1" x14ac:dyDescent="0.3">
      <c r="A82" s="709" t="s">
        <v>567</v>
      </c>
      <c r="B82" s="706">
        <v>158.06555562</v>
      </c>
      <c r="C82" s="696"/>
      <c r="D82" s="705"/>
      <c r="E82" s="693"/>
      <c r="F82" s="693"/>
    </row>
    <row r="83" spans="1:6" ht="15.95" customHeight="1" x14ac:dyDescent="0.3">
      <c r="A83" s="709" t="s">
        <v>568</v>
      </c>
      <c r="B83" s="706">
        <v>0</v>
      </c>
      <c r="C83" s="696"/>
      <c r="D83" s="705"/>
      <c r="E83" s="693"/>
      <c r="F83" s="693"/>
    </row>
    <row r="84" spans="1:6" ht="15.95" customHeight="1" x14ac:dyDescent="0.3">
      <c r="A84" s="709" t="s">
        <v>569</v>
      </c>
      <c r="B84" s="706">
        <v>0</v>
      </c>
      <c r="C84" s="696"/>
      <c r="D84" s="705"/>
      <c r="E84" s="693"/>
      <c r="F84" s="693"/>
    </row>
    <row r="85" spans="1:6" ht="15.95" customHeight="1" x14ac:dyDescent="0.3">
      <c r="A85" s="709" t="s">
        <v>570</v>
      </c>
      <c r="B85" s="706">
        <v>612.45011838736605</v>
      </c>
      <c r="C85" s="696"/>
      <c r="D85" s="705"/>
      <c r="E85" s="693"/>
      <c r="F85" s="693"/>
    </row>
    <row r="86" spans="1:6" ht="15.95" customHeight="1" x14ac:dyDescent="0.3">
      <c r="A86" s="694" t="s">
        <v>571</v>
      </c>
      <c r="B86" s="706"/>
      <c r="C86" s="704">
        <v>6394.5904858724552</v>
      </c>
      <c r="D86" s="705"/>
      <c r="E86" s="693"/>
      <c r="F86" s="693"/>
    </row>
    <row r="87" spans="1:6" ht="15.95" customHeight="1" x14ac:dyDescent="0.3">
      <c r="A87" s="694" t="s">
        <v>572</v>
      </c>
      <c r="B87" s="706"/>
      <c r="C87" s="704">
        <v>49651.333883541818</v>
      </c>
      <c r="D87" s="705"/>
      <c r="E87" s="693"/>
      <c r="F87" s="693"/>
    </row>
    <row r="88" spans="1:6" ht="15.95" customHeight="1" x14ac:dyDescent="0.3">
      <c r="A88" s="694" t="s">
        <v>573</v>
      </c>
      <c r="B88" s="706"/>
      <c r="C88" s="704">
        <v>59840.818374031915</v>
      </c>
      <c r="D88" s="708"/>
      <c r="E88" s="693"/>
      <c r="F88" s="693"/>
    </row>
    <row r="89" spans="1:6" ht="15.95" customHeight="1" x14ac:dyDescent="0.3">
      <c r="A89" s="694" t="s">
        <v>574</v>
      </c>
      <c r="B89" s="706">
        <v>2935.0341790100001</v>
      </c>
      <c r="C89" s="707"/>
      <c r="D89" s="705"/>
      <c r="E89" s="693"/>
      <c r="F89" s="693"/>
    </row>
    <row r="90" spans="1:6" ht="15.95" customHeight="1" x14ac:dyDescent="0.3">
      <c r="A90" s="694" t="s">
        <v>575</v>
      </c>
      <c r="B90" s="706">
        <v>56905.784195021908</v>
      </c>
      <c r="C90" s="707"/>
      <c r="D90" s="705"/>
      <c r="E90" s="693"/>
      <c r="F90" s="702"/>
    </row>
    <row r="91" spans="1:6" ht="15.95" customHeight="1" x14ac:dyDescent="0.3">
      <c r="A91" s="694" t="s">
        <v>576</v>
      </c>
      <c r="B91" s="706"/>
      <c r="C91" s="704">
        <v>2939.5289273378662</v>
      </c>
      <c r="D91" s="705"/>
      <c r="E91" s="693"/>
      <c r="F91" s="693"/>
    </row>
    <row r="92" spans="1:6" ht="15.95" customHeight="1" x14ac:dyDescent="0.3">
      <c r="A92" s="694" t="s">
        <v>577</v>
      </c>
      <c r="B92" s="706">
        <v>2.7006178700000003</v>
      </c>
      <c r="C92" s="707"/>
      <c r="D92" s="705"/>
      <c r="E92" s="701"/>
      <c r="F92" s="693"/>
    </row>
    <row r="93" spans="1:6" ht="15.95" customHeight="1" x14ac:dyDescent="0.3">
      <c r="A93" s="694" t="s">
        <v>578</v>
      </c>
      <c r="B93" s="706">
        <v>2936.8283094678663</v>
      </c>
      <c r="C93" s="707"/>
      <c r="D93" s="705"/>
      <c r="E93" s="710"/>
      <c r="F93" s="693"/>
    </row>
    <row r="94" spans="1:6" ht="15.95" customHeight="1" x14ac:dyDescent="0.3">
      <c r="A94" s="698" t="s">
        <v>579</v>
      </c>
      <c r="B94" s="706"/>
      <c r="C94" s="706"/>
      <c r="D94" s="700">
        <v>331.14261052913866</v>
      </c>
      <c r="E94" s="711"/>
      <c r="F94" s="693"/>
    </row>
    <row r="95" spans="1:6" ht="15.95" customHeight="1" x14ac:dyDescent="0.3">
      <c r="A95" s="698" t="s">
        <v>580</v>
      </c>
      <c r="B95" s="699"/>
      <c r="C95" s="696"/>
      <c r="D95" s="700">
        <v>0</v>
      </c>
      <c r="E95" s="693"/>
    </row>
    <row r="96" spans="1:6" ht="15.95" customHeight="1" x14ac:dyDescent="0.3">
      <c r="A96" s="698" t="s">
        <v>581</v>
      </c>
      <c r="B96" s="699"/>
      <c r="C96" s="699"/>
      <c r="D96" s="700">
        <v>73127.847216353577</v>
      </c>
      <c r="E96" s="712"/>
    </row>
    <row r="97" spans="1:6" ht="15.95" customHeight="1" x14ac:dyDescent="0.3">
      <c r="A97" s="698"/>
      <c r="B97" s="713"/>
      <c r="C97" s="696"/>
      <c r="D97" s="708"/>
      <c r="E97" s="712"/>
      <c r="F97" s="712"/>
    </row>
    <row r="98" spans="1:6" ht="15.95" customHeight="1" x14ac:dyDescent="0.3">
      <c r="A98" s="698" t="s">
        <v>582</v>
      </c>
      <c r="B98" s="699"/>
      <c r="C98" s="699"/>
      <c r="D98" s="700">
        <v>1284522.0314193221</v>
      </c>
      <c r="E98" s="714"/>
      <c r="F98" s="714"/>
    </row>
    <row r="99" spans="1:6" ht="15.95" customHeight="1" x14ac:dyDescent="0.3">
      <c r="A99" s="694"/>
      <c r="B99" s="695"/>
      <c r="C99" s="696"/>
      <c r="D99" s="705"/>
      <c r="E99" s="712"/>
      <c r="F99" s="712"/>
    </row>
    <row r="100" spans="1:6" ht="15.95" customHeight="1" x14ac:dyDescent="0.3">
      <c r="A100" s="698" t="s">
        <v>583</v>
      </c>
      <c r="B100" s="695"/>
      <c r="C100" s="696"/>
      <c r="D100" s="700">
        <v>64488.720031025921</v>
      </c>
      <c r="E100" s="715"/>
      <c r="F100" s="712"/>
    </row>
    <row r="101" spans="1:6" ht="15.95" customHeight="1" x14ac:dyDescent="0.3">
      <c r="A101" s="698" t="s">
        <v>584</v>
      </c>
      <c r="B101" s="695"/>
      <c r="C101" s="696"/>
      <c r="D101" s="700">
        <v>743.20516993868489</v>
      </c>
      <c r="E101" s="712"/>
      <c r="F101" s="712"/>
    </row>
    <row r="102" spans="1:6" ht="15.95" customHeight="1" x14ac:dyDescent="0.3">
      <c r="A102" s="698" t="s">
        <v>585</v>
      </c>
      <c r="B102" s="716"/>
      <c r="C102" s="713"/>
      <c r="D102" s="700">
        <v>10851.57638791391</v>
      </c>
      <c r="E102" s="712"/>
      <c r="F102" s="712"/>
    </row>
    <row r="103" spans="1:6" ht="15.95" customHeight="1" thickBot="1" x14ac:dyDescent="0.35">
      <c r="A103" s="717"/>
      <c r="B103" s="718"/>
      <c r="C103" s="719"/>
      <c r="D103" s="720"/>
    </row>
    <row r="104" spans="1:6" ht="15.95" customHeight="1" thickTop="1" x14ac:dyDescent="0.25">
      <c r="A104" s="721"/>
      <c r="B104" s="722"/>
      <c r="C104" s="723"/>
      <c r="D104" s="724"/>
    </row>
    <row r="105" spans="1:6" ht="15.95" customHeight="1" x14ac:dyDescent="0.25">
      <c r="A105" s="686"/>
      <c r="B105" s="686"/>
      <c r="C105" s="687"/>
      <c r="D105" s="725"/>
    </row>
    <row r="106" spans="1:6" ht="15.95" customHeight="1" thickBot="1" x14ac:dyDescent="0.3">
      <c r="A106" s="687"/>
      <c r="B106" s="686"/>
      <c r="C106" s="687"/>
      <c r="D106" s="688" t="s">
        <v>11</v>
      </c>
    </row>
    <row r="107" spans="1:6" ht="15.95" customHeight="1" thickTop="1" x14ac:dyDescent="0.3">
      <c r="A107" s="726" t="s">
        <v>414</v>
      </c>
      <c r="B107" s="727"/>
      <c r="C107" s="728"/>
      <c r="D107" s="729"/>
    </row>
    <row r="108" spans="1:6" ht="15.95" customHeight="1" x14ac:dyDescent="0.3">
      <c r="A108" s="694"/>
      <c r="B108" s="695"/>
      <c r="C108" s="696"/>
      <c r="D108" s="705"/>
    </row>
    <row r="109" spans="1:6" ht="15.95" customHeight="1" x14ac:dyDescent="0.3">
      <c r="A109" s="698" t="s">
        <v>586</v>
      </c>
      <c r="B109" s="699"/>
      <c r="C109" s="696"/>
      <c r="D109" s="700">
        <v>4518.4076166359873</v>
      </c>
    </row>
    <row r="110" spans="1:6" ht="15.95" customHeight="1" x14ac:dyDescent="0.3">
      <c r="A110" s="698" t="s">
        <v>587</v>
      </c>
      <c r="B110" s="699"/>
      <c r="C110" s="696"/>
      <c r="D110" s="700">
        <v>63856.554305003781</v>
      </c>
    </row>
    <row r="111" spans="1:6" ht="15.95" customHeight="1" x14ac:dyDescent="0.3">
      <c r="A111" s="698" t="s">
        <v>588</v>
      </c>
      <c r="B111" s="699"/>
      <c r="C111" s="696"/>
      <c r="D111" s="700">
        <v>0</v>
      </c>
    </row>
    <row r="112" spans="1:6" ht="15.95" customHeight="1" x14ac:dyDescent="0.3">
      <c r="A112" s="698" t="s">
        <v>589</v>
      </c>
      <c r="B112" s="699"/>
      <c r="C112" s="696"/>
      <c r="D112" s="700">
        <v>24972.239585843065</v>
      </c>
    </row>
    <row r="113" spans="1:4" ht="15.95" customHeight="1" x14ac:dyDescent="0.3">
      <c r="A113" s="698" t="s">
        <v>590</v>
      </c>
      <c r="B113" s="699"/>
      <c r="C113" s="696"/>
      <c r="D113" s="700">
        <v>106709.00805220069</v>
      </c>
    </row>
    <row r="114" spans="1:4" ht="15.95" customHeight="1" x14ac:dyDescent="0.3">
      <c r="A114" s="694" t="s">
        <v>591</v>
      </c>
      <c r="B114" s="695"/>
      <c r="C114" s="704">
        <v>38336.755974869528</v>
      </c>
      <c r="D114" s="705"/>
    </row>
    <row r="115" spans="1:4" ht="15.95" customHeight="1" x14ac:dyDescent="0.3">
      <c r="A115" s="694" t="s">
        <v>592</v>
      </c>
      <c r="B115" s="730"/>
      <c r="C115" s="731">
        <v>0</v>
      </c>
      <c r="D115" s="705"/>
    </row>
    <row r="116" spans="1:4" ht="15.95" customHeight="1" x14ac:dyDescent="0.3">
      <c r="A116" s="709" t="s">
        <v>593</v>
      </c>
      <c r="B116" s="706"/>
      <c r="C116" s="731">
        <v>0</v>
      </c>
      <c r="D116" s="705"/>
    </row>
    <row r="117" spans="1:4" ht="15.95" customHeight="1" x14ac:dyDescent="0.3">
      <c r="A117" s="709" t="s">
        <v>594</v>
      </c>
      <c r="B117" s="706"/>
      <c r="C117" s="731">
        <v>0</v>
      </c>
      <c r="D117" s="705"/>
    </row>
    <row r="118" spans="1:4" ht="15.95" customHeight="1" x14ac:dyDescent="0.3">
      <c r="A118" s="694" t="s">
        <v>595</v>
      </c>
      <c r="B118" s="703"/>
      <c r="C118" s="704">
        <v>68372.252077331155</v>
      </c>
      <c r="D118" s="705"/>
    </row>
    <row r="119" spans="1:4" ht="15.95" customHeight="1" x14ac:dyDescent="0.3">
      <c r="A119" s="732" t="s">
        <v>596</v>
      </c>
      <c r="B119" s="730"/>
      <c r="C119" s="704">
        <v>0</v>
      </c>
      <c r="D119" s="705"/>
    </row>
    <row r="120" spans="1:4" ht="15.95" customHeight="1" x14ac:dyDescent="0.3">
      <c r="A120" s="732" t="s">
        <v>597</v>
      </c>
      <c r="B120" s="703"/>
      <c r="C120" s="704">
        <v>0</v>
      </c>
      <c r="D120" s="705"/>
    </row>
    <row r="121" spans="1:4" ht="15.95" customHeight="1" x14ac:dyDescent="0.3">
      <c r="A121" s="698" t="s">
        <v>598</v>
      </c>
      <c r="B121" s="699"/>
      <c r="C121" s="696"/>
      <c r="D121" s="700">
        <v>50</v>
      </c>
    </row>
    <row r="122" spans="1:4" ht="15.95" customHeight="1" x14ac:dyDescent="0.3">
      <c r="A122" s="694"/>
      <c r="B122" s="699"/>
      <c r="C122" s="704"/>
      <c r="D122" s="708"/>
    </row>
    <row r="123" spans="1:4" ht="15.95" customHeight="1" x14ac:dyDescent="0.3">
      <c r="A123" s="694"/>
      <c r="B123" s="699"/>
      <c r="C123" s="704"/>
      <c r="D123" s="708"/>
    </row>
    <row r="124" spans="1:4" ht="15.95" customHeight="1" x14ac:dyDescent="0.3">
      <c r="A124" s="698" t="s">
        <v>599</v>
      </c>
      <c r="B124" s="699"/>
      <c r="C124" s="696"/>
      <c r="D124" s="700">
        <v>681509.97024680907</v>
      </c>
    </row>
    <row r="125" spans="1:4" ht="15.95" customHeight="1" x14ac:dyDescent="0.3">
      <c r="A125" s="694" t="s">
        <v>600</v>
      </c>
      <c r="B125" s="703"/>
      <c r="C125" s="704">
        <v>204852.75895703339</v>
      </c>
      <c r="D125" s="700"/>
    </row>
    <row r="126" spans="1:4" ht="15.95" customHeight="1" x14ac:dyDescent="0.3">
      <c r="A126" s="694" t="s">
        <v>601</v>
      </c>
      <c r="B126" s="703"/>
      <c r="C126" s="704">
        <v>128820.90562351573</v>
      </c>
      <c r="D126" s="700"/>
    </row>
    <row r="127" spans="1:4" ht="15.95" customHeight="1" x14ac:dyDescent="0.3">
      <c r="A127" s="694" t="s">
        <v>602</v>
      </c>
      <c r="B127" s="703"/>
      <c r="C127" s="704">
        <v>15431.100970061154</v>
      </c>
      <c r="D127" s="705"/>
    </row>
    <row r="128" spans="1:4" ht="15.95" customHeight="1" x14ac:dyDescent="0.3">
      <c r="A128" s="694" t="s">
        <v>603</v>
      </c>
      <c r="B128" s="706">
        <v>15377.221761663273</v>
      </c>
      <c r="C128" s="713"/>
      <c r="D128" s="705"/>
    </row>
    <row r="129" spans="1:5" ht="15.95" customHeight="1" x14ac:dyDescent="0.3">
      <c r="A129" s="694" t="s">
        <v>604</v>
      </c>
      <c r="B129" s="706">
        <v>18.142288430000008</v>
      </c>
      <c r="C129" s="707"/>
      <c r="D129" s="705"/>
    </row>
    <row r="130" spans="1:5" ht="15.95" customHeight="1" x14ac:dyDescent="0.3">
      <c r="A130" s="694" t="s">
        <v>605</v>
      </c>
      <c r="B130" s="706">
        <v>15359.079473233272</v>
      </c>
      <c r="C130" s="707"/>
      <c r="D130" s="705"/>
    </row>
    <row r="131" spans="1:5" ht="15.95" customHeight="1" x14ac:dyDescent="0.3">
      <c r="A131" s="694" t="s">
        <v>606</v>
      </c>
      <c r="B131" s="706">
        <v>53.879208397879999</v>
      </c>
      <c r="C131" s="707"/>
      <c r="D131" s="705"/>
    </row>
    <row r="132" spans="1:5" ht="15.95" customHeight="1" x14ac:dyDescent="0.3">
      <c r="A132" s="694" t="s">
        <v>604</v>
      </c>
      <c r="B132" s="706">
        <v>20.781737980000003</v>
      </c>
      <c r="C132" s="707"/>
      <c r="D132" s="705"/>
    </row>
    <row r="133" spans="1:5" ht="15.95" customHeight="1" x14ac:dyDescent="0.3">
      <c r="A133" s="694" t="s">
        <v>605</v>
      </c>
      <c r="B133" s="706">
        <v>33.097470417879997</v>
      </c>
      <c r="C133" s="707"/>
      <c r="D133" s="705"/>
    </row>
    <row r="134" spans="1:5" ht="15.95" customHeight="1" x14ac:dyDescent="0.3">
      <c r="A134" s="694" t="s">
        <v>607</v>
      </c>
      <c r="B134" s="703"/>
      <c r="C134" s="704">
        <v>68766.526162419745</v>
      </c>
      <c r="D134" s="705"/>
    </row>
    <row r="135" spans="1:5" ht="15.95" customHeight="1" x14ac:dyDescent="0.3">
      <c r="A135" s="694" t="s">
        <v>608</v>
      </c>
      <c r="B135" s="703"/>
      <c r="C135" s="704">
        <v>432.11138660505469</v>
      </c>
      <c r="D135" s="705"/>
    </row>
    <row r="136" spans="1:5" ht="15.95" customHeight="1" x14ac:dyDescent="0.3">
      <c r="A136" s="694" t="s">
        <v>609</v>
      </c>
      <c r="B136" s="703"/>
      <c r="C136" s="704">
        <v>261455.5590502423</v>
      </c>
      <c r="D136" s="705"/>
    </row>
    <row r="137" spans="1:5" ht="15.95" customHeight="1" x14ac:dyDescent="0.3">
      <c r="A137" s="694" t="s">
        <v>610</v>
      </c>
      <c r="B137" s="706">
        <v>199324.67231069924</v>
      </c>
      <c r="C137" s="707"/>
      <c r="D137" s="705"/>
    </row>
    <row r="138" spans="1:5" ht="15.95" customHeight="1" x14ac:dyDescent="0.3">
      <c r="A138" s="694" t="s">
        <v>611</v>
      </c>
      <c r="B138" s="706">
        <v>3676.965427673998</v>
      </c>
      <c r="C138" s="707"/>
      <c r="D138" s="705"/>
    </row>
    <row r="139" spans="1:5" ht="15.95" customHeight="1" x14ac:dyDescent="0.3">
      <c r="A139" s="694" t="s">
        <v>612</v>
      </c>
      <c r="B139" s="706">
        <v>58453.921311869053</v>
      </c>
      <c r="C139" s="707"/>
      <c r="D139" s="705"/>
    </row>
    <row r="140" spans="1:5" ht="15.95" customHeight="1" x14ac:dyDescent="0.3">
      <c r="A140" s="694" t="s">
        <v>613</v>
      </c>
      <c r="B140" s="706"/>
      <c r="C140" s="704">
        <v>1751.0080969316502</v>
      </c>
      <c r="D140" s="705"/>
    </row>
    <row r="141" spans="1:5" ht="15.95" customHeight="1" x14ac:dyDescent="0.3">
      <c r="A141" s="698" t="s">
        <v>614</v>
      </c>
      <c r="B141" s="699"/>
      <c r="C141" s="733"/>
      <c r="D141" s="700">
        <v>283430.82400028716</v>
      </c>
      <c r="E141" s="734"/>
    </row>
    <row r="142" spans="1:5" ht="15.95" customHeight="1" x14ac:dyDescent="0.3">
      <c r="A142" s="694" t="s">
        <v>615</v>
      </c>
      <c r="B142" s="706"/>
      <c r="C142" s="704">
        <v>453.49761584000004</v>
      </c>
      <c r="D142" s="700"/>
    </row>
    <row r="143" spans="1:5" ht="15.95" customHeight="1" x14ac:dyDescent="0.3">
      <c r="A143" s="694" t="s">
        <v>603</v>
      </c>
      <c r="B143" s="706">
        <v>451.20669085000003</v>
      </c>
      <c r="C143" s="704"/>
      <c r="D143" s="700"/>
    </row>
    <row r="144" spans="1:5" ht="15.95" customHeight="1" x14ac:dyDescent="0.3">
      <c r="A144" s="694" t="s">
        <v>606</v>
      </c>
      <c r="B144" s="706">
        <v>2.2909249900000019</v>
      </c>
      <c r="C144" s="733"/>
      <c r="D144" s="700"/>
    </row>
    <row r="145" spans="1:5" ht="15.95" customHeight="1" x14ac:dyDescent="0.3">
      <c r="A145" s="694" t="s">
        <v>616</v>
      </c>
      <c r="B145" s="706"/>
      <c r="C145" s="704">
        <v>4670.0255847899989</v>
      </c>
      <c r="D145" s="700"/>
    </row>
    <row r="146" spans="1:5" ht="15.95" customHeight="1" x14ac:dyDescent="0.3">
      <c r="A146" s="694" t="s">
        <v>617</v>
      </c>
      <c r="B146" s="699"/>
      <c r="C146" s="704">
        <v>0</v>
      </c>
      <c r="D146" s="735"/>
    </row>
    <row r="147" spans="1:5" ht="15.95" customHeight="1" x14ac:dyDescent="0.3">
      <c r="A147" s="694" t="s">
        <v>618</v>
      </c>
      <c r="B147" s="699"/>
      <c r="C147" s="704">
        <v>0</v>
      </c>
      <c r="D147" s="736"/>
      <c r="E147" s="734"/>
    </row>
    <row r="148" spans="1:5" ht="15.95" customHeight="1" x14ac:dyDescent="0.3">
      <c r="A148" s="694" t="s">
        <v>619</v>
      </c>
      <c r="B148" s="699"/>
      <c r="C148" s="704">
        <v>34543.960985700302</v>
      </c>
      <c r="D148" s="736"/>
    </row>
    <row r="149" spans="1:5" ht="15.95" customHeight="1" x14ac:dyDescent="0.3">
      <c r="A149" s="694" t="s">
        <v>620</v>
      </c>
      <c r="B149" s="699"/>
      <c r="C149" s="704">
        <v>191393.3189947849</v>
      </c>
      <c r="D149" s="736"/>
    </row>
    <row r="150" spans="1:5" ht="15.95" customHeight="1" x14ac:dyDescent="0.3">
      <c r="A150" s="694" t="s">
        <v>621</v>
      </c>
      <c r="B150" s="706"/>
      <c r="C150" s="704">
        <v>46083.399859310186</v>
      </c>
      <c r="D150" s="736"/>
    </row>
    <row r="151" spans="1:5" ht="15.95" customHeight="1" x14ac:dyDescent="0.3">
      <c r="A151" s="694" t="s">
        <v>610</v>
      </c>
      <c r="B151" s="706">
        <v>39828.110168807034</v>
      </c>
      <c r="C151" s="706"/>
      <c r="D151" s="736"/>
    </row>
    <row r="152" spans="1:5" ht="15.95" customHeight="1" x14ac:dyDescent="0.3">
      <c r="A152" s="694" t="s">
        <v>611</v>
      </c>
      <c r="B152" s="706">
        <v>5529.9122674493756</v>
      </c>
      <c r="C152" s="706"/>
      <c r="D152" s="736"/>
    </row>
    <row r="153" spans="1:5" ht="15.95" customHeight="1" x14ac:dyDescent="0.3">
      <c r="A153" s="694" t="s">
        <v>612</v>
      </c>
      <c r="B153" s="706">
        <v>725.37742305377651</v>
      </c>
      <c r="C153" s="706"/>
      <c r="D153" s="736"/>
    </row>
    <row r="154" spans="1:5" ht="15.95" customHeight="1" x14ac:dyDescent="0.3">
      <c r="A154" s="694" t="s">
        <v>622</v>
      </c>
      <c r="B154" s="706"/>
      <c r="C154" s="704">
        <v>6286.6209598617443</v>
      </c>
      <c r="D154" s="736"/>
    </row>
    <row r="155" spans="1:5" ht="15.95" customHeight="1" x14ac:dyDescent="0.3">
      <c r="A155" s="694" t="s">
        <v>623</v>
      </c>
      <c r="B155" s="706">
        <v>1819.1331628117437</v>
      </c>
      <c r="C155" s="706"/>
      <c r="D155" s="736"/>
    </row>
    <row r="156" spans="1:5" ht="15.95" customHeight="1" x14ac:dyDescent="0.3">
      <c r="A156" s="694" t="s">
        <v>624</v>
      </c>
      <c r="B156" s="706">
        <v>2662.2227821399997</v>
      </c>
      <c r="C156" s="706"/>
      <c r="D156" s="736"/>
    </row>
    <row r="157" spans="1:5" ht="15.95" customHeight="1" x14ac:dyDescent="0.3">
      <c r="A157" s="694" t="s">
        <v>625</v>
      </c>
      <c r="B157" s="706">
        <v>1805.26501491</v>
      </c>
      <c r="C157" s="699"/>
      <c r="D157" s="735"/>
    </row>
    <row r="158" spans="1:5" ht="15.95" customHeight="1" x14ac:dyDescent="0.3">
      <c r="A158" s="698" t="s">
        <v>626</v>
      </c>
      <c r="B158" s="713"/>
      <c r="C158" s="696"/>
      <c r="D158" s="700">
        <v>2958.1003626008019</v>
      </c>
    </row>
    <row r="159" spans="1:5" ht="15.95" customHeight="1" x14ac:dyDescent="0.3">
      <c r="A159" s="698" t="s">
        <v>627</v>
      </c>
      <c r="B159" s="699"/>
      <c r="C159" s="704"/>
      <c r="D159" s="708"/>
    </row>
    <row r="160" spans="1:5" ht="15.95" customHeight="1" x14ac:dyDescent="0.3">
      <c r="A160" s="694" t="s">
        <v>615</v>
      </c>
      <c r="B160" s="737"/>
      <c r="C160" s="737">
        <v>0</v>
      </c>
      <c r="D160" s="708"/>
    </row>
    <row r="161" spans="1:4" ht="15.95" customHeight="1" x14ac:dyDescent="0.3">
      <c r="A161" s="694" t="s">
        <v>603</v>
      </c>
      <c r="B161" s="738">
        <v>0</v>
      </c>
      <c r="C161" s="737"/>
      <c r="D161" s="708"/>
    </row>
    <row r="162" spans="1:4" ht="15.95" customHeight="1" x14ac:dyDescent="0.3">
      <c r="A162" s="694" t="s">
        <v>606</v>
      </c>
      <c r="B162" s="738">
        <v>0</v>
      </c>
      <c r="C162" s="737"/>
      <c r="D162" s="708"/>
    </row>
    <row r="163" spans="1:4" ht="15.95" customHeight="1" x14ac:dyDescent="0.3">
      <c r="A163" s="694" t="s">
        <v>616</v>
      </c>
      <c r="B163" s="737"/>
      <c r="C163" s="704">
        <v>0</v>
      </c>
      <c r="D163" s="708"/>
    </row>
    <row r="164" spans="1:4" ht="15.95" customHeight="1" x14ac:dyDescent="0.3">
      <c r="A164" s="694" t="s">
        <v>617</v>
      </c>
      <c r="B164" s="737"/>
      <c r="C164" s="704">
        <v>0</v>
      </c>
      <c r="D164" s="708"/>
    </row>
    <row r="165" spans="1:4" ht="15.95" customHeight="1" x14ac:dyDescent="0.3">
      <c r="A165" s="694" t="s">
        <v>618</v>
      </c>
      <c r="B165" s="737"/>
      <c r="C165" s="704">
        <v>0</v>
      </c>
      <c r="D165" s="708"/>
    </row>
    <row r="166" spans="1:4" ht="15.95" customHeight="1" x14ac:dyDescent="0.3">
      <c r="A166" s="694" t="s">
        <v>619</v>
      </c>
      <c r="B166" s="737"/>
      <c r="C166" s="704">
        <v>157.58248747000002</v>
      </c>
      <c r="D166" s="708"/>
    </row>
    <row r="167" spans="1:4" ht="15.95" customHeight="1" x14ac:dyDescent="0.3">
      <c r="A167" s="694" t="s">
        <v>620</v>
      </c>
      <c r="B167" s="737"/>
      <c r="C167" s="704">
        <v>644.50718884254786</v>
      </c>
      <c r="D167" s="708"/>
    </row>
    <row r="168" spans="1:4" ht="15.95" customHeight="1" x14ac:dyDescent="0.3">
      <c r="A168" s="694" t="s">
        <v>621</v>
      </c>
      <c r="B168" s="737"/>
      <c r="C168" s="704">
        <v>2071.2871039432466</v>
      </c>
      <c r="D168" s="708"/>
    </row>
    <row r="169" spans="1:4" ht="15.95" customHeight="1" x14ac:dyDescent="0.3">
      <c r="A169" s="694" t="s">
        <v>610</v>
      </c>
      <c r="B169" s="706">
        <v>1274.8579976141</v>
      </c>
      <c r="C169" s="707"/>
      <c r="D169" s="708"/>
    </row>
    <row r="170" spans="1:4" ht="15.95" customHeight="1" x14ac:dyDescent="0.3">
      <c r="A170" s="694" t="s">
        <v>611</v>
      </c>
      <c r="B170" s="706">
        <v>796.42910632914675</v>
      </c>
      <c r="C170" s="707"/>
      <c r="D170" s="708"/>
    </row>
    <row r="171" spans="1:4" ht="15.95" customHeight="1" x14ac:dyDescent="0.3">
      <c r="A171" s="694" t="s">
        <v>612</v>
      </c>
      <c r="B171" s="706">
        <v>0</v>
      </c>
      <c r="C171" s="707"/>
      <c r="D171" s="708"/>
    </row>
    <row r="172" spans="1:4" ht="15.95" customHeight="1" x14ac:dyDescent="0.3">
      <c r="A172" s="694" t="s">
        <v>622</v>
      </c>
      <c r="B172" s="706"/>
      <c r="C172" s="704">
        <v>84.723582345007415</v>
      </c>
      <c r="D172" s="708"/>
    </row>
    <row r="173" spans="1:4" ht="15.95" customHeight="1" x14ac:dyDescent="0.3">
      <c r="A173" s="694" t="s">
        <v>623</v>
      </c>
      <c r="B173" s="706">
        <v>84.723582345007415</v>
      </c>
      <c r="C173" s="707"/>
      <c r="D173" s="708"/>
    </row>
    <row r="174" spans="1:4" ht="15.95" customHeight="1" x14ac:dyDescent="0.3">
      <c r="A174" s="694" t="s">
        <v>624</v>
      </c>
      <c r="B174" s="706">
        <v>0</v>
      </c>
      <c r="C174" s="707"/>
      <c r="D174" s="708"/>
    </row>
    <row r="175" spans="1:4" ht="15.95" customHeight="1" x14ac:dyDescent="0.3">
      <c r="A175" s="694" t="s">
        <v>625</v>
      </c>
      <c r="B175" s="706">
        <v>0</v>
      </c>
      <c r="C175" s="696"/>
      <c r="D175" s="705"/>
    </row>
    <row r="176" spans="1:4" ht="15.95" customHeight="1" x14ac:dyDescent="0.3">
      <c r="A176" s="698" t="s">
        <v>628</v>
      </c>
      <c r="B176" s="706"/>
      <c r="C176" s="707"/>
      <c r="D176" s="700">
        <v>56875.883490098931</v>
      </c>
    </row>
    <row r="177" spans="1:4" ht="15.95" customHeight="1" x14ac:dyDescent="0.3">
      <c r="A177" s="694" t="s">
        <v>615</v>
      </c>
      <c r="B177" s="738"/>
      <c r="C177" s="737">
        <v>29.623736755199999</v>
      </c>
      <c r="D177" s="700"/>
    </row>
    <row r="178" spans="1:4" ht="15.95" customHeight="1" x14ac:dyDescent="0.3">
      <c r="A178" s="694" t="s">
        <v>603</v>
      </c>
      <c r="B178" s="737">
        <v>29.623736755199999</v>
      </c>
      <c r="C178" s="737"/>
      <c r="D178" s="705"/>
    </row>
    <row r="179" spans="1:4" ht="15.95" customHeight="1" x14ac:dyDescent="0.3">
      <c r="A179" s="694" t="s">
        <v>606</v>
      </c>
      <c r="B179" s="737">
        <v>0</v>
      </c>
      <c r="C179" s="737"/>
      <c r="D179" s="705"/>
    </row>
    <row r="180" spans="1:4" ht="15.95" customHeight="1" x14ac:dyDescent="0.3">
      <c r="A180" s="694" t="s">
        <v>616</v>
      </c>
      <c r="B180" s="738"/>
      <c r="C180" s="704">
        <v>921.33427820000009</v>
      </c>
      <c r="D180" s="705"/>
    </row>
    <row r="181" spans="1:4" ht="15.95" customHeight="1" x14ac:dyDescent="0.3">
      <c r="A181" s="694" t="s">
        <v>617</v>
      </c>
      <c r="B181" s="738"/>
      <c r="C181" s="737">
        <v>0</v>
      </c>
      <c r="D181" s="705"/>
    </row>
    <row r="182" spans="1:4" ht="15.95" customHeight="1" x14ac:dyDescent="0.3">
      <c r="A182" s="694" t="s">
        <v>618</v>
      </c>
      <c r="B182" s="738"/>
      <c r="C182" s="737">
        <v>0</v>
      </c>
      <c r="D182" s="705"/>
    </row>
    <row r="183" spans="1:4" ht="15.95" customHeight="1" x14ac:dyDescent="0.3">
      <c r="A183" s="694" t="s">
        <v>619</v>
      </c>
      <c r="B183" s="738"/>
      <c r="C183" s="704">
        <v>135.69872194114311</v>
      </c>
      <c r="D183" s="705"/>
    </row>
    <row r="184" spans="1:4" ht="15.95" customHeight="1" x14ac:dyDescent="0.3">
      <c r="A184" s="694" t="s">
        <v>620</v>
      </c>
      <c r="B184" s="706"/>
      <c r="C184" s="704">
        <v>173.02990017000002</v>
      </c>
      <c r="D184" s="705"/>
    </row>
    <row r="185" spans="1:4" ht="15.95" customHeight="1" x14ac:dyDescent="0.3">
      <c r="A185" s="694" t="s">
        <v>621</v>
      </c>
      <c r="B185" s="706"/>
      <c r="C185" s="704">
        <v>55093.272333013083</v>
      </c>
      <c r="D185" s="705"/>
    </row>
    <row r="186" spans="1:4" ht="15.95" customHeight="1" x14ac:dyDescent="0.3">
      <c r="A186" s="694" t="s">
        <v>610</v>
      </c>
      <c r="B186" s="706">
        <v>47757.062711659513</v>
      </c>
      <c r="C186" s="704"/>
      <c r="D186" s="705"/>
    </row>
    <row r="187" spans="1:4" ht="15.95" customHeight="1" x14ac:dyDescent="0.3">
      <c r="A187" s="694" t="s">
        <v>611</v>
      </c>
      <c r="B187" s="706">
        <v>5966.5078180980872</v>
      </c>
      <c r="C187" s="704"/>
      <c r="D187" s="705"/>
    </row>
    <row r="188" spans="1:4" ht="15.95" customHeight="1" x14ac:dyDescent="0.3">
      <c r="A188" s="694" t="s">
        <v>625</v>
      </c>
      <c r="B188" s="706">
        <v>1369.701803255489</v>
      </c>
      <c r="C188" s="737"/>
      <c r="D188" s="705"/>
    </row>
    <row r="189" spans="1:4" ht="15.95" customHeight="1" x14ac:dyDescent="0.3">
      <c r="A189" s="694" t="s">
        <v>629</v>
      </c>
      <c r="B189" s="738"/>
      <c r="C189" s="704">
        <v>522.92452001950005</v>
      </c>
      <c r="D189" s="705"/>
    </row>
    <row r="190" spans="1:4" ht="15.95" customHeight="1" x14ac:dyDescent="0.3">
      <c r="A190" s="694" t="s">
        <v>623</v>
      </c>
      <c r="B190" s="706">
        <v>0</v>
      </c>
      <c r="C190" s="737"/>
      <c r="D190" s="705"/>
    </row>
    <row r="191" spans="1:4" ht="15.95" customHeight="1" x14ac:dyDescent="0.3">
      <c r="A191" s="694" t="s">
        <v>624</v>
      </c>
      <c r="B191" s="738">
        <v>0</v>
      </c>
      <c r="C191" s="737"/>
      <c r="D191" s="705"/>
    </row>
    <row r="192" spans="1:4" ht="15.95" customHeight="1" x14ac:dyDescent="0.3">
      <c r="A192" s="694" t="s">
        <v>625</v>
      </c>
      <c r="B192" s="738">
        <v>522.92452001950005</v>
      </c>
      <c r="C192" s="737"/>
      <c r="D192" s="705"/>
    </row>
    <row r="193" spans="1:7" ht="15.95" customHeight="1" x14ac:dyDescent="0.3">
      <c r="A193" s="698" t="s">
        <v>630</v>
      </c>
      <c r="B193" s="699"/>
      <c r="C193" s="696"/>
      <c r="D193" s="700">
        <v>8910.2358939067726</v>
      </c>
    </row>
    <row r="194" spans="1:7" ht="15.95" customHeight="1" x14ac:dyDescent="0.3">
      <c r="A194" s="694" t="s">
        <v>631</v>
      </c>
      <c r="B194" s="695"/>
      <c r="C194" s="704">
        <v>25.948008561318101</v>
      </c>
      <c r="D194" s="708"/>
    </row>
    <row r="195" spans="1:7" ht="15.95" customHeight="1" x14ac:dyDescent="0.3">
      <c r="A195" s="694" t="s">
        <v>632</v>
      </c>
      <c r="B195" s="699"/>
      <c r="C195" s="704">
        <v>52.325260300000004</v>
      </c>
      <c r="D195" s="708"/>
    </row>
    <row r="196" spans="1:7" ht="18" customHeight="1" x14ac:dyDescent="0.3">
      <c r="A196" s="694" t="s">
        <v>633</v>
      </c>
      <c r="B196" s="695"/>
      <c r="C196" s="704">
        <v>8831.9626250454548</v>
      </c>
      <c r="D196" s="708"/>
    </row>
    <row r="197" spans="1:7" ht="15.95" customHeight="1" x14ac:dyDescent="0.3">
      <c r="A197" s="698" t="s">
        <v>634</v>
      </c>
      <c r="B197" s="699"/>
      <c r="C197" s="696"/>
      <c r="D197" s="700">
        <v>27604.570020981551</v>
      </c>
    </row>
    <row r="198" spans="1:7" ht="15.95" customHeight="1" x14ac:dyDescent="0.3">
      <c r="A198" s="698" t="s">
        <v>635</v>
      </c>
      <c r="B198" s="699"/>
      <c r="C198" s="696"/>
      <c r="D198" s="700">
        <v>23126.237844954379</v>
      </c>
    </row>
    <row r="199" spans="1:7" ht="15.95" customHeight="1" x14ac:dyDescent="0.3">
      <c r="A199" s="694"/>
      <c r="B199" s="695"/>
      <c r="C199" s="696"/>
      <c r="D199" s="705"/>
    </row>
    <row r="200" spans="1:7" ht="15.95" customHeight="1" x14ac:dyDescent="0.3">
      <c r="A200" s="698" t="s">
        <v>636</v>
      </c>
      <c r="B200" s="699"/>
      <c r="C200" s="696"/>
      <c r="D200" s="700">
        <v>1284522.0314193217</v>
      </c>
      <c r="F200" s="734"/>
      <c r="G200" s="734"/>
    </row>
    <row r="201" spans="1:7" ht="15.95" customHeight="1" x14ac:dyDescent="0.3">
      <c r="A201" s="694"/>
      <c r="B201" s="695"/>
      <c r="C201" s="696"/>
      <c r="D201" s="708"/>
    </row>
    <row r="202" spans="1:7" ht="15.95" customHeight="1" x14ac:dyDescent="0.3">
      <c r="A202" s="698" t="s">
        <v>637</v>
      </c>
      <c r="B202" s="695"/>
      <c r="C202" s="713"/>
      <c r="D202" s="700">
        <v>64488.720031025921</v>
      </c>
    </row>
    <row r="203" spans="1:7" ht="15.95" customHeight="1" x14ac:dyDescent="0.3">
      <c r="A203" s="698" t="s">
        <v>638</v>
      </c>
      <c r="B203" s="695"/>
      <c r="C203" s="696"/>
      <c r="D203" s="700">
        <v>2491.4192311873676</v>
      </c>
    </row>
    <row r="204" spans="1:7" ht="15.95" customHeight="1" x14ac:dyDescent="0.3">
      <c r="A204" s="698" t="s">
        <v>639</v>
      </c>
      <c r="B204" s="695"/>
      <c r="C204" s="696"/>
      <c r="D204" s="700">
        <v>10864.768383079365</v>
      </c>
    </row>
    <row r="205" spans="1:7" ht="18" thickBot="1" x14ac:dyDescent="0.35">
      <c r="A205" s="739"/>
      <c r="B205" s="740"/>
      <c r="C205" s="741"/>
      <c r="D205" s="742"/>
    </row>
    <row r="206" spans="1:7" ht="15.75" thickTop="1" x14ac:dyDescent="0.25">
      <c r="A206" s="743" t="s">
        <v>640</v>
      </c>
      <c r="D206" s="744"/>
    </row>
    <row r="207" spans="1:7" ht="15" x14ac:dyDescent="0.25">
      <c r="A207" s="743" t="s">
        <v>641</v>
      </c>
      <c r="D207" s="745"/>
    </row>
    <row r="208" spans="1:7" x14ac:dyDescent="0.25">
      <c r="A208" s="746" t="s">
        <v>401</v>
      </c>
      <c r="B208" s="687"/>
      <c r="C208" s="687"/>
      <c r="D208" s="725"/>
    </row>
    <row r="209" spans="4:4" x14ac:dyDescent="0.25">
      <c r="D209" s="745"/>
    </row>
    <row r="210" spans="4:4" x14ac:dyDescent="0.25">
      <c r="D210" s="745"/>
    </row>
    <row r="211" spans="4:4" x14ac:dyDescent="0.25">
      <c r="D211" s="745"/>
    </row>
    <row r="212" spans="4:4" x14ac:dyDescent="0.25">
      <c r="D212" s="745"/>
    </row>
    <row r="213" spans="4:4" x14ac:dyDescent="0.25">
      <c r="D213" s="745"/>
    </row>
    <row r="214" spans="4:4" x14ac:dyDescent="0.25">
      <c r="D214" s="745"/>
    </row>
    <row r="215" spans="4:4" x14ac:dyDescent="0.25">
      <c r="D215" s="745"/>
    </row>
    <row r="216" spans="4:4" x14ac:dyDescent="0.25">
      <c r="D216" s="745"/>
    </row>
    <row r="217" spans="4:4" x14ac:dyDescent="0.25">
      <c r="D217" s="745"/>
    </row>
    <row r="218" spans="4:4" x14ac:dyDescent="0.25">
      <c r="D218" s="745"/>
    </row>
    <row r="219" spans="4:4" x14ac:dyDescent="0.25">
      <c r="D219" s="745"/>
    </row>
    <row r="220" spans="4:4" x14ac:dyDescent="0.25">
      <c r="D220" s="745"/>
    </row>
    <row r="221" spans="4:4" x14ac:dyDescent="0.25">
      <c r="D221" s="745"/>
    </row>
    <row r="222" spans="4:4" x14ac:dyDescent="0.25">
      <c r="D222" s="745"/>
    </row>
    <row r="223" spans="4:4" x14ac:dyDescent="0.25">
      <c r="D223" s="745"/>
    </row>
    <row r="224" spans="4:4" x14ac:dyDescent="0.25">
      <c r="D224" s="745"/>
    </row>
    <row r="225" spans="4:4" x14ac:dyDescent="0.25">
      <c r="D225" s="745"/>
    </row>
    <row r="226" spans="4:4" x14ac:dyDescent="0.25">
      <c r="D226" s="745"/>
    </row>
    <row r="227" spans="4:4" x14ac:dyDescent="0.25">
      <c r="D227" s="745"/>
    </row>
    <row r="228" spans="4:4" x14ac:dyDescent="0.25">
      <c r="D228" s="745"/>
    </row>
    <row r="229" spans="4:4" x14ac:dyDescent="0.25">
      <c r="D229" s="745"/>
    </row>
    <row r="230" spans="4:4" x14ac:dyDescent="0.25">
      <c r="D230" s="745"/>
    </row>
    <row r="231" spans="4:4" x14ac:dyDescent="0.25">
      <c r="D231" s="745"/>
    </row>
    <row r="232" spans="4:4" x14ac:dyDescent="0.25">
      <c r="D232" s="745"/>
    </row>
    <row r="233" spans="4:4" x14ac:dyDescent="0.25">
      <c r="D233" s="745"/>
    </row>
    <row r="234" spans="4:4" x14ac:dyDescent="0.25">
      <c r="D234" s="745"/>
    </row>
    <row r="235" spans="4:4" x14ac:dyDescent="0.25">
      <c r="D235" s="745"/>
    </row>
    <row r="236" spans="4:4" x14ac:dyDescent="0.25">
      <c r="D236" s="745"/>
    </row>
    <row r="237" spans="4:4" x14ac:dyDescent="0.25">
      <c r="D237" s="745"/>
    </row>
    <row r="238" spans="4:4" x14ac:dyDescent="0.25">
      <c r="D238" s="745"/>
    </row>
    <row r="239" spans="4:4" x14ac:dyDescent="0.25">
      <c r="D239" s="745"/>
    </row>
    <row r="240" spans="4:4" x14ac:dyDescent="0.25">
      <c r="D240" s="745"/>
    </row>
    <row r="241" spans="4:4" x14ac:dyDescent="0.25">
      <c r="D241" s="745"/>
    </row>
    <row r="242" spans="4:4" x14ac:dyDescent="0.25">
      <c r="D242" s="745"/>
    </row>
    <row r="243" spans="4:4" x14ac:dyDescent="0.25">
      <c r="D243" s="745"/>
    </row>
    <row r="244" spans="4:4" x14ac:dyDescent="0.25">
      <c r="D244" s="745"/>
    </row>
    <row r="245" spans="4:4" x14ac:dyDescent="0.25">
      <c r="D245" s="745"/>
    </row>
    <row r="246" spans="4:4" x14ac:dyDescent="0.25">
      <c r="D246" s="745"/>
    </row>
    <row r="247" spans="4:4" x14ac:dyDescent="0.25">
      <c r="D247" s="745"/>
    </row>
    <row r="248" spans="4:4" x14ac:dyDescent="0.25">
      <c r="D248" s="745"/>
    </row>
    <row r="249" spans="4:4" x14ac:dyDescent="0.25">
      <c r="D249" s="745"/>
    </row>
    <row r="250" spans="4:4" x14ac:dyDescent="0.25">
      <c r="D250" s="745"/>
    </row>
    <row r="251" spans="4:4" x14ac:dyDescent="0.25">
      <c r="D251" s="745"/>
    </row>
    <row r="252" spans="4:4" x14ac:dyDescent="0.25">
      <c r="D252" s="745"/>
    </row>
    <row r="253" spans="4:4" x14ac:dyDescent="0.25">
      <c r="D253" s="745"/>
    </row>
    <row r="254" spans="4:4" x14ac:dyDescent="0.25">
      <c r="D254" s="745"/>
    </row>
    <row r="255" spans="4:4" x14ac:dyDescent="0.25">
      <c r="D255" s="745"/>
    </row>
    <row r="256" spans="4:4" x14ac:dyDescent="0.25">
      <c r="D256" s="745"/>
    </row>
    <row r="257" spans="4:4" x14ac:dyDescent="0.25">
      <c r="D257" s="745"/>
    </row>
    <row r="258" spans="4:4" x14ac:dyDescent="0.25">
      <c r="D258" s="745"/>
    </row>
    <row r="259" spans="4:4" x14ac:dyDescent="0.25">
      <c r="D259" s="745"/>
    </row>
    <row r="260" spans="4:4" x14ac:dyDescent="0.25">
      <c r="D260" s="745"/>
    </row>
    <row r="261" spans="4:4" x14ac:dyDescent="0.25">
      <c r="D261" s="745"/>
    </row>
    <row r="262" spans="4:4" x14ac:dyDescent="0.25">
      <c r="D262" s="745"/>
    </row>
    <row r="263" spans="4:4" x14ac:dyDescent="0.25">
      <c r="D263" s="745"/>
    </row>
    <row r="264" spans="4:4" x14ac:dyDescent="0.25">
      <c r="D264" s="745"/>
    </row>
    <row r="265" spans="4:4" x14ac:dyDescent="0.25">
      <c r="D265" s="745"/>
    </row>
    <row r="266" spans="4:4" x14ac:dyDescent="0.25">
      <c r="D266" s="745"/>
    </row>
    <row r="267" spans="4:4" x14ac:dyDescent="0.25">
      <c r="D267" s="745"/>
    </row>
    <row r="268" spans="4:4" x14ac:dyDescent="0.25">
      <c r="D268" s="745"/>
    </row>
    <row r="269" spans="4:4" x14ac:dyDescent="0.25">
      <c r="D269" s="745"/>
    </row>
    <row r="270" spans="4:4" x14ac:dyDescent="0.25">
      <c r="D270" s="745"/>
    </row>
    <row r="271" spans="4:4" x14ac:dyDescent="0.25">
      <c r="D271" s="745"/>
    </row>
    <row r="272" spans="4:4" x14ac:dyDescent="0.25">
      <c r="D272" s="745"/>
    </row>
    <row r="273" spans="4:4" x14ac:dyDescent="0.25">
      <c r="D273" s="745"/>
    </row>
    <row r="274" spans="4:4" x14ac:dyDescent="0.25">
      <c r="D274" s="745"/>
    </row>
    <row r="275" spans="4:4" x14ac:dyDescent="0.25">
      <c r="D275" s="745"/>
    </row>
    <row r="276" spans="4:4" x14ac:dyDescent="0.25">
      <c r="D276" s="745"/>
    </row>
    <row r="277" spans="4:4" x14ac:dyDescent="0.25">
      <c r="D277" s="745"/>
    </row>
    <row r="278" spans="4:4" x14ac:dyDescent="0.25">
      <c r="D278" s="745"/>
    </row>
    <row r="279" spans="4:4" x14ac:dyDescent="0.25">
      <c r="D279" s="745"/>
    </row>
    <row r="280" spans="4:4" x14ac:dyDescent="0.25">
      <c r="D280" s="745"/>
    </row>
    <row r="281" spans="4:4" x14ac:dyDescent="0.25">
      <c r="D281" s="745"/>
    </row>
    <row r="282" spans="4:4" x14ac:dyDescent="0.25">
      <c r="D282" s="745"/>
    </row>
    <row r="283" spans="4:4" x14ac:dyDescent="0.25">
      <c r="D283" s="745"/>
    </row>
    <row r="284" spans="4:4" x14ac:dyDescent="0.25">
      <c r="D284" s="745"/>
    </row>
    <row r="285" spans="4:4" x14ac:dyDescent="0.25">
      <c r="D285" s="745"/>
    </row>
    <row r="286" spans="4:4" x14ac:dyDescent="0.25">
      <c r="D286" s="745"/>
    </row>
    <row r="287" spans="4:4" x14ac:dyDescent="0.25">
      <c r="D287" s="745"/>
    </row>
    <row r="288" spans="4:4" x14ac:dyDescent="0.25">
      <c r="D288" s="745"/>
    </row>
    <row r="289" spans="4:4" x14ac:dyDescent="0.25">
      <c r="D289" s="745"/>
    </row>
    <row r="290" spans="4:4" x14ac:dyDescent="0.25">
      <c r="D290" s="745"/>
    </row>
    <row r="291" spans="4:4" x14ac:dyDescent="0.25">
      <c r="D291" s="745"/>
    </row>
    <row r="292" spans="4:4" x14ac:dyDescent="0.25">
      <c r="D292" s="745"/>
    </row>
    <row r="293" spans="4:4" x14ac:dyDescent="0.25">
      <c r="D293" s="745"/>
    </row>
    <row r="294" spans="4:4" x14ac:dyDescent="0.25">
      <c r="D294" s="745"/>
    </row>
    <row r="295" spans="4:4" x14ac:dyDescent="0.25">
      <c r="D295" s="745"/>
    </row>
    <row r="296" spans="4:4" x14ac:dyDescent="0.25">
      <c r="D296" s="745"/>
    </row>
    <row r="297" spans="4:4" x14ac:dyDescent="0.25">
      <c r="D297" s="745"/>
    </row>
    <row r="298" spans="4:4" x14ac:dyDescent="0.25">
      <c r="D298" s="745"/>
    </row>
    <row r="299" spans="4:4" x14ac:dyDescent="0.25">
      <c r="D299" s="745"/>
    </row>
    <row r="300" spans="4:4" x14ac:dyDescent="0.25">
      <c r="D300" s="745"/>
    </row>
    <row r="301" spans="4:4" x14ac:dyDescent="0.25">
      <c r="D301" s="745"/>
    </row>
    <row r="302" spans="4:4" x14ac:dyDescent="0.25">
      <c r="D302" s="745"/>
    </row>
    <row r="303" spans="4:4" x14ac:dyDescent="0.25">
      <c r="D303" s="745"/>
    </row>
    <row r="304" spans="4:4" x14ac:dyDescent="0.25">
      <c r="D304" s="745"/>
    </row>
    <row r="305" spans="4:4" x14ac:dyDescent="0.25">
      <c r="D305" s="745"/>
    </row>
    <row r="306" spans="4:4" x14ac:dyDescent="0.25">
      <c r="D306" s="745"/>
    </row>
    <row r="307" spans="4:4" x14ac:dyDescent="0.25">
      <c r="D307" s="745"/>
    </row>
    <row r="308" spans="4:4" x14ac:dyDescent="0.25">
      <c r="D308" s="745"/>
    </row>
    <row r="309" spans="4:4" x14ac:dyDescent="0.25">
      <c r="D309" s="745"/>
    </row>
    <row r="310" spans="4:4" x14ac:dyDescent="0.25">
      <c r="D310" s="745"/>
    </row>
    <row r="311" spans="4:4" x14ac:dyDescent="0.25">
      <c r="D311" s="745"/>
    </row>
    <row r="312" spans="4:4" x14ac:dyDescent="0.25">
      <c r="D312" s="745"/>
    </row>
    <row r="313" spans="4:4" x14ac:dyDescent="0.25">
      <c r="D313" s="745"/>
    </row>
    <row r="314" spans="4:4" x14ac:dyDescent="0.25">
      <c r="D314" s="745"/>
    </row>
    <row r="315" spans="4:4" x14ac:dyDescent="0.25">
      <c r="D315" s="745"/>
    </row>
    <row r="316" spans="4:4" x14ac:dyDescent="0.25">
      <c r="D316" s="745"/>
    </row>
    <row r="317" spans="4:4" x14ac:dyDescent="0.25">
      <c r="D317" s="745"/>
    </row>
    <row r="318" spans="4:4" x14ac:dyDescent="0.25">
      <c r="D318" s="745"/>
    </row>
    <row r="319" spans="4:4" x14ac:dyDescent="0.25">
      <c r="D319" s="745"/>
    </row>
    <row r="320" spans="4:4" x14ac:dyDescent="0.25">
      <c r="D320" s="745"/>
    </row>
    <row r="321" spans="4:4" x14ac:dyDescent="0.25">
      <c r="D321" s="745"/>
    </row>
    <row r="322" spans="4:4" x14ac:dyDescent="0.25">
      <c r="D322" s="745"/>
    </row>
    <row r="323" spans="4:4" x14ac:dyDescent="0.25">
      <c r="D323" s="745"/>
    </row>
    <row r="324" spans="4:4" x14ac:dyDescent="0.25">
      <c r="D324" s="745"/>
    </row>
    <row r="325" spans="4:4" x14ac:dyDescent="0.25">
      <c r="D325" s="745"/>
    </row>
    <row r="326" spans="4:4" x14ac:dyDescent="0.25">
      <c r="D326" s="745"/>
    </row>
    <row r="327" spans="4:4" x14ac:dyDescent="0.25">
      <c r="D327" s="745"/>
    </row>
    <row r="328" spans="4:4" x14ac:dyDescent="0.25">
      <c r="D328" s="745"/>
    </row>
    <row r="329" spans="4:4" x14ac:dyDescent="0.25">
      <c r="D329" s="745"/>
    </row>
    <row r="330" spans="4:4" x14ac:dyDescent="0.25">
      <c r="D330" s="745"/>
    </row>
    <row r="331" spans="4:4" x14ac:dyDescent="0.25">
      <c r="D331" s="745"/>
    </row>
    <row r="332" spans="4:4" x14ac:dyDescent="0.25">
      <c r="D332" s="745"/>
    </row>
    <row r="333" spans="4:4" x14ac:dyDescent="0.25">
      <c r="D333" s="745"/>
    </row>
    <row r="334" spans="4:4" x14ac:dyDescent="0.25">
      <c r="D334" s="745"/>
    </row>
    <row r="335" spans="4:4" x14ac:dyDescent="0.25">
      <c r="D335" s="745"/>
    </row>
    <row r="336" spans="4:4" x14ac:dyDescent="0.25">
      <c r="D336" s="745"/>
    </row>
    <row r="337" spans="4:4" x14ac:dyDescent="0.25">
      <c r="D337" s="745"/>
    </row>
    <row r="338" spans="4:4" x14ac:dyDescent="0.25">
      <c r="D338" s="745"/>
    </row>
    <row r="339" spans="4:4" x14ac:dyDescent="0.25">
      <c r="D339" s="745"/>
    </row>
    <row r="340" spans="4:4" x14ac:dyDescent="0.25">
      <c r="D340" s="745"/>
    </row>
    <row r="341" spans="4:4" x14ac:dyDescent="0.25">
      <c r="D341" s="745"/>
    </row>
    <row r="342" spans="4:4" x14ac:dyDescent="0.25">
      <c r="D342" s="745"/>
    </row>
    <row r="343" spans="4:4" x14ac:dyDescent="0.25">
      <c r="D343" s="745"/>
    </row>
    <row r="344" spans="4:4" x14ac:dyDescent="0.25">
      <c r="D344" s="745"/>
    </row>
    <row r="345" spans="4:4" x14ac:dyDescent="0.25">
      <c r="D345" s="745"/>
    </row>
    <row r="346" spans="4:4" x14ac:dyDescent="0.25">
      <c r="D346" s="745"/>
    </row>
    <row r="347" spans="4:4" x14ac:dyDescent="0.25">
      <c r="D347" s="745"/>
    </row>
    <row r="348" spans="4:4" x14ac:dyDescent="0.25">
      <c r="D348" s="745"/>
    </row>
    <row r="349" spans="4:4" x14ac:dyDescent="0.25">
      <c r="D349" s="745"/>
    </row>
    <row r="350" spans="4:4" x14ac:dyDescent="0.25">
      <c r="D350" s="745"/>
    </row>
    <row r="351" spans="4:4" x14ac:dyDescent="0.25">
      <c r="D351" s="745"/>
    </row>
    <row r="352" spans="4:4" x14ac:dyDescent="0.25">
      <c r="D352" s="745"/>
    </row>
    <row r="353" spans="4:4" x14ac:dyDescent="0.25">
      <c r="D353" s="745"/>
    </row>
    <row r="354" spans="4:4" x14ac:dyDescent="0.25">
      <c r="D354" s="745"/>
    </row>
    <row r="355" spans="4:4" x14ac:dyDescent="0.25">
      <c r="D355" s="745"/>
    </row>
    <row r="356" spans="4:4" x14ac:dyDescent="0.25">
      <c r="D356" s="745"/>
    </row>
    <row r="357" spans="4:4" x14ac:dyDescent="0.25">
      <c r="D357" s="745"/>
    </row>
    <row r="358" spans="4:4" x14ac:dyDescent="0.25">
      <c r="D358" s="745"/>
    </row>
    <row r="359" spans="4:4" x14ac:dyDescent="0.25">
      <c r="D359" s="745"/>
    </row>
    <row r="360" spans="4:4" x14ac:dyDescent="0.25">
      <c r="D360" s="745"/>
    </row>
    <row r="361" spans="4:4" x14ac:dyDescent="0.25">
      <c r="D361" s="745"/>
    </row>
    <row r="362" spans="4:4" x14ac:dyDescent="0.25">
      <c r="D362" s="745"/>
    </row>
    <row r="363" spans="4:4" x14ac:dyDescent="0.25">
      <c r="D363" s="745"/>
    </row>
    <row r="364" spans="4:4" x14ac:dyDescent="0.25">
      <c r="D364" s="745"/>
    </row>
    <row r="365" spans="4:4" x14ac:dyDescent="0.25">
      <c r="D365" s="745"/>
    </row>
    <row r="366" spans="4:4" x14ac:dyDescent="0.25">
      <c r="D366" s="745"/>
    </row>
    <row r="367" spans="4:4" x14ac:dyDescent="0.25">
      <c r="D367" s="745"/>
    </row>
    <row r="368" spans="4:4" x14ac:dyDescent="0.25">
      <c r="D368" s="745"/>
    </row>
    <row r="369" spans="4:4" x14ac:dyDescent="0.25">
      <c r="D369" s="745"/>
    </row>
    <row r="370" spans="4:4" x14ac:dyDescent="0.25">
      <c r="D370" s="745"/>
    </row>
    <row r="371" spans="4:4" x14ac:dyDescent="0.25">
      <c r="D371" s="745"/>
    </row>
    <row r="372" spans="4:4" x14ac:dyDescent="0.25">
      <c r="D372" s="745"/>
    </row>
    <row r="373" spans="4:4" x14ac:dyDescent="0.25">
      <c r="D373" s="745"/>
    </row>
    <row r="374" spans="4:4" x14ac:dyDescent="0.25">
      <c r="D374" s="745"/>
    </row>
    <row r="375" spans="4:4" x14ac:dyDescent="0.25">
      <c r="D375" s="745"/>
    </row>
    <row r="376" spans="4:4" x14ac:dyDescent="0.25">
      <c r="D376" s="745"/>
    </row>
    <row r="377" spans="4:4" x14ac:dyDescent="0.25">
      <c r="D377" s="745"/>
    </row>
    <row r="378" spans="4:4" x14ac:dyDescent="0.25">
      <c r="D378" s="745"/>
    </row>
    <row r="379" spans="4:4" x14ac:dyDescent="0.25">
      <c r="D379" s="745"/>
    </row>
    <row r="380" spans="4:4" x14ac:dyDescent="0.25">
      <c r="D380" s="745"/>
    </row>
    <row r="381" spans="4:4" x14ac:dyDescent="0.25">
      <c r="D381" s="745"/>
    </row>
    <row r="382" spans="4:4" x14ac:dyDescent="0.25">
      <c r="D382" s="745"/>
    </row>
    <row r="383" spans="4:4" x14ac:dyDescent="0.25">
      <c r="D383" s="745"/>
    </row>
    <row r="384" spans="4:4" x14ac:dyDescent="0.25">
      <c r="D384" s="745"/>
    </row>
    <row r="385" spans="4:4" x14ac:dyDescent="0.25">
      <c r="D385" s="745"/>
    </row>
    <row r="386" spans="4:4" x14ac:dyDescent="0.25">
      <c r="D386" s="745"/>
    </row>
    <row r="387" spans="4:4" x14ac:dyDescent="0.25">
      <c r="D387" s="745"/>
    </row>
    <row r="388" spans="4:4" x14ac:dyDescent="0.25">
      <c r="D388" s="745"/>
    </row>
    <row r="389" spans="4:4" x14ac:dyDescent="0.25">
      <c r="D389" s="745"/>
    </row>
    <row r="390" spans="4:4" x14ac:dyDescent="0.25">
      <c r="D390" s="745"/>
    </row>
    <row r="391" spans="4:4" x14ac:dyDescent="0.25">
      <c r="D391" s="745"/>
    </row>
    <row r="392" spans="4:4" x14ac:dyDescent="0.25">
      <c r="D392" s="745"/>
    </row>
    <row r="393" spans="4:4" x14ac:dyDescent="0.25">
      <c r="D393" s="745"/>
    </row>
    <row r="394" spans="4:4" x14ac:dyDescent="0.25">
      <c r="D394" s="745"/>
    </row>
    <row r="395" spans="4:4" x14ac:dyDescent="0.25">
      <c r="D395" s="745"/>
    </row>
    <row r="396" spans="4:4" x14ac:dyDescent="0.25">
      <c r="D396" s="745"/>
    </row>
    <row r="397" spans="4:4" x14ac:dyDescent="0.25">
      <c r="D397" s="745"/>
    </row>
    <row r="398" spans="4:4" x14ac:dyDescent="0.25">
      <c r="D398" s="745"/>
    </row>
    <row r="399" spans="4:4" x14ac:dyDescent="0.25">
      <c r="D399" s="745"/>
    </row>
    <row r="400" spans="4:4" x14ac:dyDescent="0.25">
      <c r="D400" s="745"/>
    </row>
    <row r="401" spans="4:4" x14ac:dyDescent="0.25">
      <c r="D401" s="745"/>
    </row>
    <row r="402" spans="4:4" x14ac:dyDescent="0.25">
      <c r="D402" s="745"/>
    </row>
    <row r="403" spans="4:4" x14ac:dyDescent="0.25">
      <c r="D403" s="745"/>
    </row>
    <row r="404" spans="4:4" x14ac:dyDescent="0.25">
      <c r="D404" s="745"/>
    </row>
    <row r="405" spans="4:4" x14ac:dyDescent="0.25">
      <c r="D405" s="745"/>
    </row>
    <row r="406" spans="4:4" x14ac:dyDescent="0.25">
      <c r="D406" s="745"/>
    </row>
    <row r="407" spans="4:4" x14ac:dyDescent="0.25">
      <c r="D407" s="745"/>
    </row>
    <row r="408" spans="4:4" x14ac:dyDescent="0.25">
      <c r="D408" s="745"/>
    </row>
    <row r="409" spans="4:4" x14ac:dyDescent="0.25">
      <c r="D409" s="745"/>
    </row>
    <row r="410" spans="4:4" x14ac:dyDescent="0.25">
      <c r="D410" s="745"/>
    </row>
    <row r="411" spans="4:4" x14ac:dyDescent="0.25">
      <c r="D411" s="745"/>
    </row>
    <row r="412" spans="4:4" x14ac:dyDescent="0.25">
      <c r="D412" s="745"/>
    </row>
    <row r="413" spans="4:4" x14ac:dyDescent="0.25">
      <c r="D413" s="745"/>
    </row>
    <row r="414" spans="4:4" x14ac:dyDescent="0.25">
      <c r="D414" s="745"/>
    </row>
    <row r="415" spans="4:4" x14ac:dyDescent="0.25">
      <c r="D415" s="745"/>
    </row>
    <row r="416" spans="4:4" x14ac:dyDescent="0.25">
      <c r="D416" s="745"/>
    </row>
    <row r="417" spans="4:4" x14ac:dyDescent="0.25">
      <c r="D417" s="745"/>
    </row>
    <row r="418" spans="4:4" x14ac:dyDescent="0.25">
      <c r="D418" s="745"/>
    </row>
    <row r="419" spans="4:4" x14ac:dyDescent="0.25">
      <c r="D419" s="745"/>
    </row>
    <row r="420" spans="4:4" x14ac:dyDescent="0.25">
      <c r="D420" s="745"/>
    </row>
    <row r="421" spans="4:4" x14ac:dyDescent="0.25">
      <c r="D421" s="745"/>
    </row>
    <row r="422" spans="4:4" x14ac:dyDescent="0.25">
      <c r="D422" s="745"/>
    </row>
    <row r="423" spans="4:4" x14ac:dyDescent="0.25">
      <c r="D423" s="745"/>
    </row>
    <row r="424" spans="4:4" x14ac:dyDescent="0.25">
      <c r="D424" s="745"/>
    </row>
    <row r="425" spans="4:4" x14ac:dyDescent="0.25">
      <c r="D425" s="745"/>
    </row>
    <row r="426" spans="4:4" x14ac:dyDescent="0.25">
      <c r="D426" s="745"/>
    </row>
    <row r="427" spans="4:4" x14ac:dyDescent="0.25">
      <c r="D427" s="745"/>
    </row>
    <row r="428" spans="4:4" x14ac:dyDescent="0.25">
      <c r="D428" s="745"/>
    </row>
    <row r="429" spans="4:4" x14ac:dyDescent="0.25">
      <c r="D429" s="745"/>
    </row>
    <row r="430" spans="4:4" x14ac:dyDescent="0.25">
      <c r="D430" s="745"/>
    </row>
    <row r="431" spans="4:4" x14ac:dyDescent="0.25">
      <c r="D431" s="745"/>
    </row>
    <row r="432" spans="4:4" x14ac:dyDescent="0.25">
      <c r="D432" s="745"/>
    </row>
    <row r="433" spans="4:4" x14ac:dyDescent="0.25">
      <c r="D433" s="745"/>
    </row>
    <row r="434" spans="4:4" x14ac:dyDescent="0.25">
      <c r="D434" s="745"/>
    </row>
    <row r="435" spans="4:4" x14ac:dyDescent="0.25">
      <c r="D435" s="745"/>
    </row>
    <row r="436" spans="4:4" x14ac:dyDescent="0.25">
      <c r="D436" s="745"/>
    </row>
    <row r="437" spans="4:4" x14ac:dyDescent="0.25">
      <c r="D437" s="745"/>
    </row>
    <row r="438" spans="4:4" x14ac:dyDescent="0.25">
      <c r="D438" s="745"/>
    </row>
    <row r="439" spans="4:4" x14ac:dyDescent="0.25">
      <c r="D439" s="745"/>
    </row>
    <row r="440" spans="4:4" x14ac:dyDescent="0.25">
      <c r="D440" s="745"/>
    </row>
    <row r="441" spans="4:4" x14ac:dyDescent="0.25">
      <c r="D441" s="745"/>
    </row>
    <row r="442" spans="4:4" x14ac:dyDescent="0.25">
      <c r="D442" s="745"/>
    </row>
    <row r="443" spans="4:4" x14ac:dyDescent="0.25">
      <c r="D443" s="745"/>
    </row>
    <row r="444" spans="4:4" x14ac:dyDescent="0.25">
      <c r="D444" s="745"/>
    </row>
    <row r="445" spans="4:4" x14ac:dyDescent="0.25">
      <c r="D445" s="745"/>
    </row>
    <row r="446" spans="4:4" x14ac:dyDescent="0.25">
      <c r="D446" s="745"/>
    </row>
    <row r="447" spans="4:4" x14ac:dyDescent="0.25">
      <c r="D447" s="745"/>
    </row>
    <row r="448" spans="4:4" x14ac:dyDescent="0.25">
      <c r="D448" s="745"/>
    </row>
    <row r="449" spans="4:4" x14ac:dyDescent="0.25">
      <c r="D449" s="745"/>
    </row>
    <row r="450" spans="4:4" x14ac:dyDescent="0.25">
      <c r="D450" s="745"/>
    </row>
    <row r="451" spans="4:4" x14ac:dyDescent="0.25">
      <c r="D451" s="745"/>
    </row>
    <row r="452" spans="4:4" x14ac:dyDescent="0.25">
      <c r="D452" s="745"/>
    </row>
    <row r="453" spans="4:4" x14ac:dyDescent="0.25">
      <c r="D453" s="745"/>
    </row>
    <row r="454" spans="4:4" x14ac:dyDescent="0.25">
      <c r="D454" s="745"/>
    </row>
    <row r="455" spans="4:4" x14ac:dyDescent="0.25">
      <c r="D455" s="745"/>
    </row>
    <row r="456" spans="4:4" x14ac:dyDescent="0.25">
      <c r="D456" s="745"/>
    </row>
    <row r="457" spans="4:4" x14ac:dyDescent="0.25">
      <c r="D457" s="745"/>
    </row>
    <row r="458" spans="4:4" x14ac:dyDescent="0.25">
      <c r="D458" s="745"/>
    </row>
    <row r="459" spans="4:4" x14ac:dyDescent="0.25">
      <c r="D459" s="745"/>
    </row>
    <row r="460" spans="4:4" x14ac:dyDescent="0.25">
      <c r="D460" s="745"/>
    </row>
    <row r="461" spans="4:4" x14ac:dyDescent="0.25">
      <c r="D461" s="745"/>
    </row>
    <row r="462" spans="4:4" x14ac:dyDescent="0.25">
      <c r="D462" s="745"/>
    </row>
    <row r="463" spans="4:4" x14ac:dyDescent="0.25">
      <c r="D463" s="745"/>
    </row>
    <row r="464" spans="4:4" x14ac:dyDescent="0.25">
      <c r="D464" s="745"/>
    </row>
    <row r="465" spans="4:4" x14ac:dyDescent="0.25">
      <c r="D465" s="745"/>
    </row>
    <row r="466" spans="4:4" x14ac:dyDescent="0.25">
      <c r="D466" s="745"/>
    </row>
    <row r="467" spans="4:4" x14ac:dyDescent="0.25">
      <c r="D467" s="745"/>
    </row>
    <row r="468" spans="4:4" x14ac:dyDescent="0.25">
      <c r="D468" s="745"/>
    </row>
    <row r="469" spans="4:4" x14ac:dyDescent="0.25">
      <c r="D469" s="745"/>
    </row>
    <row r="470" spans="4:4" x14ac:dyDescent="0.25">
      <c r="D470" s="745"/>
    </row>
    <row r="471" spans="4:4" x14ac:dyDescent="0.25">
      <c r="D471" s="745"/>
    </row>
    <row r="472" spans="4:4" x14ac:dyDescent="0.25">
      <c r="D472" s="745"/>
    </row>
    <row r="473" spans="4:4" x14ac:dyDescent="0.25">
      <c r="D473" s="745"/>
    </row>
    <row r="474" spans="4:4" x14ac:dyDescent="0.25">
      <c r="D474" s="745"/>
    </row>
    <row r="475" spans="4:4" x14ac:dyDescent="0.25">
      <c r="D475" s="745"/>
    </row>
    <row r="476" spans="4:4" x14ac:dyDescent="0.25">
      <c r="D476" s="745"/>
    </row>
    <row r="477" spans="4:4" x14ac:dyDescent="0.25">
      <c r="D477" s="745"/>
    </row>
    <row r="478" spans="4:4" x14ac:dyDescent="0.25">
      <c r="D478" s="745"/>
    </row>
    <row r="479" spans="4:4" x14ac:dyDescent="0.25">
      <c r="D479" s="745"/>
    </row>
    <row r="480" spans="4:4" x14ac:dyDescent="0.25">
      <c r="D480" s="745"/>
    </row>
    <row r="481" spans="4:4" x14ac:dyDescent="0.25">
      <c r="D481" s="745"/>
    </row>
    <row r="482" spans="4:4" x14ac:dyDescent="0.25">
      <c r="D482" s="745"/>
    </row>
    <row r="483" spans="4:4" x14ac:dyDescent="0.25">
      <c r="D483" s="745"/>
    </row>
    <row r="484" spans="4:4" x14ac:dyDescent="0.25">
      <c r="D484" s="745"/>
    </row>
    <row r="485" spans="4:4" x14ac:dyDescent="0.25">
      <c r="D485" s="745"/>
    </row>
    <row r="486" spans="4:4" x14ac:dyDescent="0.25">
      <c r="D486" s="745"/>
    </row>
    <row r="487" spans="4:4" x14ac:dyDescent="0.25">
      <c r="D487" s="745"/>
    </row>
    <row r="488" spans="4:4" x14ac:dyDescent="0.25">
      <c r="D488" s="745"/>
    </row>
    <row r="489" spans="4:4" x14ac:dyDescent="0.25">
      <c r="D489" s="745"/>
    </row>
    <row r="490" spans="4:4" x14ac:dyDescent="0.25">
      <c r="D490" s="745"/>
    </row>
    <row r="491" spans="4:4" x14ac:dyDescent="0.25">
      <c r="D491" s="745"/>
    </row>
    <row r="492" spans="4:4" x14ac:dyDescent="0.25">
      <c r="D492" s="745"/>
    </row>
    <row r="493" spans="4:4" x14ac:dyDescent="0.25">
      <c r="D493" s="745"/>
    </row>
    <row r="494" spans="4:4" x14ac:dyDescent="0.25">
      <c r="D494" s="745"/>
    </row>
    <row r="495" spans="4:4" x14ac:dyDescent="0.25">
      <c r="D495" s="745"/>
    </row>
    <row r="496" spans="4:4" x14ac:dyDescent="0.25">
      <c r="D496" s="745"/>
    </row>
    <row r="497" spans="4:4" x14ac:dyDescent="0.25">
      <c r="D497" s="745"/>
    </row>
    <row r="498" spans="4:4" x14ac:dyDescent="0.25">
      <c r="D498" s="745"/>
    </row>
    <row r="499" spans="4:4" x14ac:dyDescent="0.25">
      <c r="D499" s="745"/>
    </row>
    <row r="500" spans="4:4" x14ac:dyDescent="0.25">
      <c r="D500" s="745"/>
    </row>
    <row r="501" spans="4:4" x14ac:dyDescent="0.25">
      <c r="D501" s="745"/>
    </row>
    <row r="502" spans="4:4" x14ac:dyDescent="0.25">
      <c r="D502" s="745"/>
    </row>
    <row r="503" spans="4:4" x14ac:dyDescent="0.25">
      <c r="D503" s="745"/>
    </row>
    <row r="504" spans="4:4" x14ac:dyDescent="0.25">
      <c r="D504" s="745"/>
    </row>
    <row r="505" spans="4:4" x14ac:dyDescent="0.25">
      <c r="D505" s="745"/>
    </row>
    <row r="506" spans="4:4" x14ac:dyDescent="0.25">
      <c r="D506" s="745"/>
    </row>
    <row r="507" spans="4:4" x14ac:dyDescent="0.25">
      <c r="D507" s="745"/>
    </row>
    <row r="508" spans="4:4" x14ac:dyDescent="0.25">
      <c r="D508" s="745"/>
    </row>
    <row r="509" spans="4:4" x14ac:dyDescent="0.25">
      <c r="D509" s="745"/>
    </row>
    <row r="510" spans="4:4" x14ac:dyDescent="0.25">
      <c r="D510" s="745"/>
    </row>
    <row r="511" spans="4:4" x14ac:dyDescent="0.25">
      <c r="D511" s="745"/>
    </row>
    <row r="512" spans="4:4" x14ac:dyDescent="0.25">
      <c r="D512" s="745"/>
    </row>
    <row r="513" spans="4:4" x14ac:dyDescent="0.25">
      <c r="D513" s="745"/>
    </row>
    <row r="514" spans="4:4" x14ac:dyDescent="0.25">
      <c r="D514" s="745"/>
    </row>
    <row r="515" spans="4:4" x14ac:dyDescent="0.25">
      <c r="D515" s="745"/>
    </row>
    <row r="516" spans="4:4" x14ac:dyDescent="0.25">
      <c r="D516" s="745"/>
    </row>
    <row r="517" spans="4:4" x14ac:dyDescent="0.25">
      <c r="D517" s="745"/>
    </row>
    <row r="518" spans="4:4" x14ac:dyDescent="0.25">
      <c r="D518" s="745"/>
    </row>
    <row r="519" spans="4:4" x14ac:dyDescent="0.25">
      <c r="D519" s="745"/>
    </row>
    <row r="520" spans="4:4" x14ac:dyDescent="0.25">
      <c r="D520" s="745"/>
    </row>
    <row r="521" spans="4:4" x14ac:dyDescent="0.25">
      <c r="D521" s="745"/>
    </row>
    <row r="522" spans="4:4" x14ac:dyDescent="0.25">
      <c r="D522" s="745"/>
    </row>
    <row r="523" spans="4:4" x14ac:dyDescent="0.25">
      <c r="D523" s="745"/>
    </row>
    <row r="524" spans="4:4" x14ac:dyDescent="0.25">
      <c r="D524" s="745"/>
    </row>
    <row r="525" spans="4:4" x14ac:dyDescent="0.25">
      <c r="D525" s="745"/>
    </row>
    <row r="526" spans="4:4" x14ac:dyDescent="0.25">
      <c r="D526" s="745"/>
    </row>
    <row r="527" spans="4:4" x14ac:dyDescent="0.25">
      <c r="D527" s="745"/>
    </row>
    <row r="528" spans="4:4" x14ac:dyDescent="0.25">
      <c r="D528" s="745"/>
    </row>
    <row r="529" spans="4:4" x14ac:dyDescent="0.25">
      <c r="D529" s="745"/>
    </row>
    <row r="530" spans="4:4" x14ac:dyDescent="0.25">
      <c r="D530" s="745"/>
    </row>
    <row r="531" spans="4:4" x14ac:dyDescent="0.25">
      <c r="D531" s="745"/>
    </row>
    <row r="532" spans="4:4" x14ac:dyDescent="0.25">
      <c r="D532" s="745"/>
    </row>
    <row r="533" spans="4:4" x14ac:dyDescent="0.25">
      <c r="D533" s="745"/>
    </row>
    <row r="534" spans="4:4" x14ac:dyDescent="0.25">
      <c r="D534" s="745"/>
    </row>
    <row r="535" spans="4:4" x14ac:dyDescent="0.25">
      <c r="D535" s="745"/>
    </row>
    <row r="536" spans="4:4" x14ac:dyDescent="0.25">
      <c r="D536" s="745"/>
    </row>
    <row r="537" spans="4:4" x14ac:dyDescent="0.25">
      <c r="D537" s="745"/>
    </row>
    <row r="538" spans="4:4" x14ac:dyDescent="0.25">
      <c r="D538" s="745"/>
    </row>
    <row r="539" spans="4:4" x14ac:dyDescent="0.25">
      <c r="D539" s="745"/>
    </row>
    <row r="540" spans="4:4" x14ac:dyDescent="0.25">
      <c r="D540" s="745"/>
    </row>
    <row r="541" spans="4:4" x14ac:dyDescent="0.25">
      <c r="D541" s="745"/>
    </row>
    <row r="542" spans="4:4" x14ac:dyDescent="0.25">
      <c r="D542" s="745"/>
    </row>
    <row r="543" spans="4:4" x14ac:dyDescent="0.25">
      <c r="D543" s="745"/>
    </row>
    <row r="544" spans="4:4" x14ac:dyDescent="0.25">
      <c r="D544" s="745"/>
    </row>
    <row r="545" spans="4:4" x14ac:dyDescent="0.25">
      <c r="D545" s="745"/>
    </row>
    <row r="546" spans="4:4" x14ac:dyDescent="0.25">
      <c r="D546" s="745"/>
    </row>
    <row r="547" spans="4:4" x14ac:dyDescent="0.25">
      <c r="D547" s="745"/>
    </row>
    <row r="548" spans="4:4" x14ac:dyDescent="0.25">
      <c r="D548" s="745"/>
    </row>
    <row r="549" spans="4:4" x14ac:dyDescent="0.25">
      <c r="D549" s="745"/>
    </row>
    <row r="550" spans="4:4" x14ac:dyDescent="0.25">
      <c r="D550" s="745"/>
    </row>
    <row r="551" spans="4:4" x14ac:dyDescent="0.25">
      <c r="D551" s="745"/>
    </row>
    <row r="552" spans="4:4" x14ac:dyDescent="0.25">
      <c r="D552" s="745"/>
    </row>
    <row r="553" spans="4:4" x14ac:dyDescent="0.25">
      <c r="D553" s="745"/>
    </row>
    <row r="554" spans="4:4" x14ac:dyDescent="0.25">
      <c r="D554" s="745"/>
    </row>
    <row r="555" spans="4:4" x14ac:dyDescent="0.25">
      <c r="D555" s="745"/>
    </row>
    <row r="556" spans="4:4" x14ac:dyDescent="0.25">
      <c r="D556" s="745"/>
    </row>
    <row r="557" spans="4:4" x14ac:dyDescent="0.25">
      <c r="D557" s="745"/>
    </row>
    <row r="558" spans="4:4" x14ac:dyDescent="0.25">
      <c r="D558" s="745"/>
    </row>
    <row r="559" spans="4:4" x14ac:dyDescent="0.25">
      <c r="D559" s="745"/>
    </row>
    <row r="560" spans="4:4" x14ac:dyDescent="0.25">
      <c r="D560" s="745"/>
    </row>
    <row r="561" spans="4:4" x14ac:dyDescent="0.25">
      <c r="D561" s="745"/>
    </row>
    <row r="562" spans="4:4" x14ac:dyDescent="0.25">
      <c r="D562" s="745"/>
    </row>
    <row r="563" spans="4:4" x14ac:dyDescent="0.25">
      <c r="D563" s="745"/>
    </row>
    <row r="564" spans="4:4" x14ac:dyDescent="0.25">
      <c r="D564" s="745"/>
    </row>
    <row r="565" spans="4:4" x14ac:dyDescent="0.25">
      <c r="D565" s="745"/>
    </row>
    <row r="566" spans="4:4" x14ac:dyDescent="0.25">
      <c r="D566" s="745"/>
    </row>
    <row r="567" spans="4:4" x14ac:dyDescent="0.25">
      <c r="D567" s="745"/>
    </row>
    <row r="568" spans="4:4" x14ac:dyDescent="0.25">
      <c r="D568" s="745"/>
    </row>
    <row r="569" spans="4:4" x14ac:dyDescent="0.25">
      <c r="D569" s="745"/>
    </row>
    <row r="570" spans="4:4" x14ac:dyDescent="0.25">
      <c r="D570" s="745"/>
    </row>
    <row r="571" spans="4:4" x14ac:dyDescent="0.25">
      <c r="D571" s="745"/>
    </row>
    <row r="572" spans="4:4" x14ac:dyDescent="0.25">
      <c r="D572" s="745"/>
    </row>
    <row r="573" spans="4:4" x14ac:dyDescent="0.25">
      <c r="D573" s="745"/>
    </row>
    <row r="574" spans="4:4" x14ac:dyDescent="0.25">
      <c r="D574" s="745"/>
    </row>
    <row r="575" spans="4:4" x14ac:dyDescent="0.25">
      <c r="D575" s="745"/>
    </row>
    <row r="576" spans="4:4" x14ac:dyDescent="0.25">
      <c r="D576" s="745"/>
    </row>
    <row r="577" spans="4:4" x14ac:dyDescent="0.25">
      <c r="D577" s="745"/>
    </row>
    <row r="578" spans="4:4" x14ac:dyDescent="0.25">
      <c r="D578" s="745"/>
    </row>
    <row r="579" spans="4:4" x14ac:dyDescent="0.25">
      <c r="D579" s="745"/>
    </row>
    <row r="580" spans="4:4" x14ac:dyDescent="0.25">
      <c r="D580" s="745"/>
    </row>
    <row r="581" spans="4:4" x14ac:dyDescent="0.25">
      <c r="D581" s="745"/>
    </row>
    <row r="582" spans="4:4" x14ac:dyDescent="0.25">
      <c r="D582" s="745"/>
    </row>
    <row r="583" spans="4:4" x14ac:dyDescent="0.25">
      <c r="D583" s="745"/>
    </row>
    <row r="584" spans="4:4" x14ac:dyDescent="0.25">
      <c r="D584" s="745"/>
    </row>
    <row r="585" spans="4:4" x14ac:dyDescent="0.25">
      <c r="D585" s="745"/>
    </row>
    <row r="586" spans="4:4" x14ac:dyDescent="0.25">
      <c r="D586" s="745"/>
    </row>
    <row r="587" spans="4:4" x14ac:dyDescent="0.25">
      <c r="D587" s="745"/>
    </row>
    <row r="588" spans="4:4" x14ac:dyDescent="0.25">
      <c r="D588" s="745"/>
    </row>
    <row r="589" spans="4:4" x14ac:dyDescent="0.25">
      <c r="D589" s="745"/>
    </row>
    <row r="590" spans="4:4" x14ac:dyDescent="0.25">
      <c r="D590" s="745"/>
    </row>
    <row r="591" spans="4:4" x14ac:dyDescent="0.25">
      <c r="D591" s="745"/>
    </row>
    <row r="592" spans="4:4" x14ac:dyDescent="0.25">
      <c r="D592" s="745"/>
    </row>
    <row r="593" spans="4:4" x14ac:dyDescent="0.25">
      <c r="D593" s="745"/>
    </row>
    <row r="594" spans="4:4" x14ac:dyDescent="0.25">
      <c r="D594" s="745"/>
    </row>
    <row r="595" spans="4:4" x14ac:dyDescent="0.25">
      <c r="D595" s="745"/>
    </row>
    <row r="596" spans="4:4" x14ac:dyDescent="0.25">
      <c r="D596" s="745"/>
    </row>
    <row r="597" spans="4:4" x14ac:dyDescent="0.25">
      <c r="D597" s="745"/>
    </row>
    <row r="598" spans="4:4" x14ac:dyDescent="0.25">
      <c r="D598" s="745"/>
    </row>
    <row r="599" spans="4:4" x14ac:dyDescent="0.25">
      <c r="D599" s="745"/>
    </row>
    <row r="600" spans="4:4" x14ac:dyDescent="0.25">
      <c r="D600" s="745"/>
    </row>
    <row r="601" spans="4:4" x14ac:dyDescent="0.25">
      <c r="D601" s="745"/>
    </row>
    <row r="602" spans="4:4" x14ac:dyDescent="0.25">
      <c r="D602" s="745"/>
    </row>
    <row r="603" spans="4:4" x14ac:dyDescent="0.25">
      <c r="D603" s="745"/>
    </row>
    <row r="604" spans="4:4" x14ac:dyDescent="0.25">
      <c r="D604" s="745"/>
    </row>
    <row r="605" spans="4:4" x14ac:dyDescent="0.25">
      <c r="D605" s="745"/>
    </row>
    <row r="606" spans="4:4" x14ac:dyDescent="0.25">
      <c r="D606" s="745"/>
    </row>
    <row r="607" spans="4:4" x14ac:dyDescent="0.25">
      <c r="D607" s="745"/>
    </row>
    <row r="608" spans="4:4" x14ac:dyDescent="0.25">
      <c r="D608" s="745"/>
    </row>
    <row r="609" spans="4:4" x14ac:dyDescent="0.25">
      <c r="D609" s="745"/>
    </row>
    <row r="610" spans="4:4" x14ac:dyDescent="0.25">
      <c r="D610" s="745"/>
    </row>
    <row r="611" spans="4:4" x14ac:dyDescent="0.25">
      <c r="D611" s="745"/>
    </row>
    <row r="612" spans="4:4" x14ac:dyDescent="0.25">
      <c r="D612" s="745"/>
    </row>
    <row r="613" spans="4:4" x14ac:dyDescent="0.25">
      <c r="D613" s="745"/>
    </row>
    <row r="614" spans="4:4" x14ac:dyDescent="0.25">
      <c r="D614" s="745"/>
    </row>
    <row r="615" spans="4:4" x14ac:dyDescent="0.25">
      <c r="D615" s="745"/>
    </row>
    <row r="616" spans="4:4" x14ac:dyDescent="0.25">
      <c r="D616" s="745"/>
    </row>
    <row r="617" spans="4:4" x14ac:dyDescent="0.25">
      <c r="D617" s="745"/>
    </row>
    <row r="618" spans="4:4" x14ac:dyDescent="0.25">
      <c r="D618" s="745"/>
    </row>
    <row r="619" spans="4:4" x14ac:dyDescent="0.25">
      <c r="D619" s="745"/>
    </row>
    <row r="620" spans="4:4" x14ac:dyDescent="0.25">
      <c r="D620" s="745"/>
    </row>
    <row r="621" spans="4:4" x14ac:dyDescent="0.25">
      <c r="D621" s="745"/>
    </row>
    <row r="622" spans="4:4" x14ac:dyDescent="0.25">
      <c r="D622" s="745"/>
    </row>
    <row r="623" spans="4:4" x14ac:dyDescent="0.25">
      <c r="D623" s="745"/>
    </row>
    <row r="624" spans="4:4" x14ac:dyDescent="0.25">
      <c r="D624" s="745"/>
    </row>
    <row r="625" spans="4:4" x14ac:dyDescent="0.25">
      <c r="D625" s="745"/>
    </row>
    <row r="626" spans="4:4" x14ac:dyDescent="0.25">
      <c r="D626" s="745"/>
    </row>
    <row r="627" spans="4:4" x14ac:dyDescent="0.25">
      <c r="D627" s="745"/>
    </row>
    <row r="628" spans="4:4" x14ac:dyDescent="0.25">
      <c r="D628" s="745"/>
    </row>
    <row r="629" spans="4:4" x14ac:dyDescent="0.25">
      <c r="D629" s="745"/>
    </row>
    <row r="630" spans="4:4" x14ac:dyDescent="0.25">
      <c r="D630" s="745"/>
    </row>
    <row r="631" spans="4:4" x14ac:dyDescent="0.25">
      <c r="D631" s="745"/>
    </row>
    <row r="632" spans="4:4" x14ac:dyDescent="0.25">
      <c r="D632" s="745"/>
    </row>
    <row r="633" spans="4:4" x14ac:dyDescent="0.25">
      <c r="D633" s="745"/>
    </row>
    <row r="634" spans="4:4" x14ac:dyDescent="0.25">
      <c r="D634" s="745"/>
    </row>
    <row r="635" spans="4:4" x14ac:dyDescent="0.25">
      <c r="D635" s="745"/>
    </row>
    <row r="636" spans="4:4" x14ac:dyDescent="0.25">
      <c r="D636" s="745"/>
    </row>
    <row r="637" spans="4:4" x14ac:dyDescent="0.25">
      <c r="D637" s="745"/>
    </row>
    <row r="638" spans="4:4" x14ac:dyDescent="0.25">
      <c r="D638" s="745"/>
    </row>
    <row r="639" spans="4:4" x14ac:dyDescent="0.25">
      <c r="D639" s="745"/>
    </row>
    <row r="640" spans="4:4" x14ac:dyDescent="0.25">
      <c r="D640" s="745"/>
    </row>
    <row r="641" spans="4:4" x14ac:dyDescent="0.25">
      <c r="D641" s="745"/>
    </row>
    <row r="642" spans="4:4" x14ac:dyDescent="0.25">
      <c r="D642" s="745"/>
    </row>
    <row r="643" spans="4:4" x14ac:dyDescent="0.25">
      <c r="D643" s="745"/>
    </row>
    <row r="644" spans="4:4" x14ac:dyDescent="0.25">
      <c r="D644" s="745"/>
    </row>
    <row r="645" spans="4:4" x14ac:dyDescent="0.25">
      <c r="D645" s="745"/>
    </row>
    <row r="646" spans="4:4" x14ac:dyDescent="0.25">
      <c r="D646" s="745"/>
    </row>
    <row r="647" spans="4:4" x14ac:dyDescent="0.25">
      <c r="D647" s="745"/>
    </row>
    <row r="648" spans="4:4" x14ac:dyDescent="0.25">
      <c r="D648" s="745"/>
    </row>
    <row r="649" spans="4:4" x14ac:dyDescent="0.25">
      <c r="D649" s="745"/>
    </row>
    <row r="650" spans="4:4" x14ac:dyDescent="0.25">
      <c r="D650" s="745"/>
    </row>
    <row r="651" spans="4:4" x14ac:dyDescent="0.25">
      <c r="D651" s="745"/>
    </row>
    <row r="652" spans="4:4" x14ac:dyDescent="0.25">
      <c r="D652" s="745"/>
    </row>
    <row r="653" spans="4:4" x14ac:dyDescent="0.25">
      <c r="D653" s="745"/>
    </row>
    <row r="654" spans="4:4" x14ac:dyDescent="0.25">
      <c r="D654" s="745"/>
    </row>
    <row r="655" spans="4:4" x14ac:dyDescent="0.25">
      <c r="D655" s="745"/>
    </row>
    <row r="656" spans="4:4" x14ac:dyDescent="0.25">
      <c r="D656" s="745"/>
    </row>
    <row r="657" spans="4:4" x14ac:dyDescent="0.25">
      <c r="D657" s="745"/>
    </row>
    <row r="658" spans="4:4" x14ac:dyDescent="0.25">
      <c r="D658" s="745"/>
    </row>
    <row r="659" spans="4:4" x14ac:dyDescent="0.25">
      <c r="D659" s="745"/>
    </row>
    <row r="660" spans="4:4" x14ac:dyDescent="0.25">
      <c r="D660" s="745"/>
    </row>
    <row r="661" spans="4:4" x14ac:dyDescent="0.25">
      <c r="D661" s="745"/>
    </row>
    <row r="662" spans="4:4" x14ac:dyDescent="0.25">
      <c r="D662" s="745"/>
    </row>
    <row r="663" spans="4:4" x14ac:dyDescent="0.25">
      <c r="D663" s="745"/>
    </row>
    <row r="664" spans="4:4" x14ac:dyDescent="0.25">
      <c r="D664" s="745"/>
    </row>
    <row r="665" spans="4:4" x14ac:dyDescent="0.25">
      <c r="D665" s="745"/>
    </row>
    <row r="666" spans="4:4" x14ac:dyDescent="0.25">
      <c r="D666" s="745"/>
    </row>
    <row r="667" spans="4:4" x14ac:dyDescent="0.25">
      <c r="D667" s="745"/>
    </row>
    <row r="668" spans="4:4" x14ac:dyDescent="0.25">
      <c r="D668" s="745"/>
    </row>
    <row r="669" spans="4:4" x14ac:dyDescent="0.25">
      <c r="D669" s="745"/>
    </row>
    <row r="670" spans="4:4" x14ac:dyDescent="0.25">
      <c r="D670" s="745"/>
    </row>
    <row r="671" spans="4:4" x14ac:dyDescent="0.25">
      <c r="D671" s="745"/>
    </row>
    <row r="672" spans="4:4" x14ac:dyDescent="0.25">
      <c r="D672" s="745"/>
    </row>
    <row r="673" spans="4:4" x14ac:dyDescent="0.25">
      <c r="D673" s="745"/>
    </row>
    <row r="674" spans="4:4" x14ac:dyDescent="0.25">
      <c r="D674" s="745"/>
    </row>
    <row r="675" spans="4:4" x14ac:dyDescent="0.25">
      <c r="D675" s="745"/>
    </row>
    <row r="676" spans="4:4" x14ac:dyDescent="0.25">
      <c r="D676" s="745"/>
    </row>
    <row r="677" spans="4:4" x14ac:dyDescent="0.25">
      <c r="D677" s="745"/>
    </row>
    <row r="678" spans="4:4" x14ac:dyDescent="0.25">
      <c r="D678" s="745"/>
    </row>
    <row r="679" spans="4:4" x14ac:dyDescent="0.25">
      <c r="D679" s="745"/>
    </row>
    <row r="680" spans="4:4" x14ac:dyDescent="0.25">
      <c r="D680" s="745"/>
    </row>
    <row r="681" spans="4:4" x14ac:dyDescent="0.25">
      <c r="D681" s="745"/>
    </row>
    <row r="682" spans="4:4" x14ac:dyDescent="0.25">
      <c r="D682" s="745"/>
    </row>
    <row r="683" spans="4:4" x14ac:dyDescent="0.25">
      <c r="D683" s="745"/>
    </row>
    <row r="684" spans="4:4" x14ac:dyDescent="0.25">
      <c r="D684" s="745"/>
    </row>
    <row r="685" spans="4:4" x14ac:dyDescent="0.25">
      <c r="D685" s="745"/>
    </row>
    <row r="686" spans="4:4" x14ac:dyDescent="0.25">
      <c r="D686" s="745"/>
    </row>
    <row r="687" spans="4:4" x14ac:dyDescent="0.25">
      <c r="D687" s="745"/>
    </row>
    <row r="688" spans="4:4" x14ac:dyDescent="0.25">
      <c r="D688" s="745"/>
    </row>
    <row r="689" spans="4:4" x14ac:dyDescent="0.25">
      <c r="D689" s="745"/>
    </row>
    <row r="690" spans="4:4" x14ac:dyDescent="0.25">
      <c r="D690" s="745"/>
    </row>
    <row r="691" spans="4:4" x14ac:dyDescent="0.25">
      <c r="D691" s="745"/>
    </row>
    <row r="692" spans="4:4" x14ac:dyDescent="0.25">
      <c r="D692" s="745"/>
    </row>
    <row r="693" spans="4:4" x14ac:dyDescent="0.25">
      <c r="D693" s="745"/>
    </row>
    <row r="694" spans="4:4" x14ac:dyDescent="0.25">
      <c r="D694" s="745"/>
    </row>
    <row r="695" spans="4:4" x14ac:dyDescent="0.25">
      <c r="D695" s="745"/>
    </row>
    <row r="696" spans="4:4" x14ac:dyDescent="0.25">
      <c r="D696" s="745"/>
    </row>
    <row r="697" spans="4:4" x14ac:dyDescent="0.25">
      <c r="D697" s="745"/>
    </row>
    <row r="698" spans="4:4" x14ac:dyDescent="0.25">
      <c r="D698" s="745"/>
    </row>
    <row r="699" spans="4:4" x14ac:dyDescent="0.25">
      <c r="D699" s="745"/>
    </row>
    <row r="700" spans="4:4" x14ac:dyDescent="0.25">
      <c r="D700" s="745"/>
    </row>
    <row r="701" spans="4:4" x14ac:dyDescent="0.25">
      <c r="D701" s="745"/>
    </row>
    <row r="702" spans="4:4" x14ac:dyDescent="0.25">
      <c r="D702" s="745"/>
    </row>
    <row r="703" spans="4:4" x14ac:dyDescent="0.25">
      <c r="D703" s="745"/>
    </row>
    <row r="704" spans="4:4" x14ac:dyDescent="0.25">
      <c r="D704" s="745"/>
    </row>
    <row r="705" spans="4:4" x14ac:dyDescent="0.25">
      <c r="D705" s="745"/>
    </row>
    <row r="706" spans="4:4" x14ac:dyDescent="0.25">
      <c r="D706" s="745"/>
    </row>
    <row r="707" spans="4:4" x14ac:dyDescent="0.25">
      <c r="D707" s="745"/>
    </row>
    <row r="708" spans="4:4" x14ac:dyDescent="0.25">
      <c r="D708" s="745"/>
    </row>
    <row r="709" spans="4:4" x14ac:dyDescent="0.25">
      <c r="D709" s="745"/>
    </row>
    <row r="710" spans="4:4" x14ac:dyDescent="0.25">
      <c r="D710" s="745"/>
    </row>
    <row r="711" spans="4:4" x14ac:dyDescent="0.25">
      <c r="D711" s="745"/>
    </row>
    <row r="712" spans="4:4" x14ac:dyDescent="0.25">
      <c r="D712" s="745"/>
    </row>
    <row r="713" spans="4:4" x14ac:dyDescent="0.25">
      <c r="D713" s="745"/>
    </row>
    <row r="714" spans="4:4" x14ac:dyDescent="0.25">
      <c r="D714" s="745"/>
    </row>
    <row r="715" spans="4:4" x14ac:dyDescent="0.25">
      <c r="D715" s="745"/>
    </row>
    <row r="716" spans="4:4" x14ac:dyDescent="0.25">
      <c r="D716" s="745"/>
    </row>
    <row r="717" spans="4:4" x14ac:dyDescent="0.25">
      <c r="D717" s="745"/>
    </row>
    <row r="718" spans="4:4" x14ac:dyDescent="0.25">
      <c r="D718" s="745"/>
    </row>
    <row r="719" spans="4:4" x14ac:dyDescent="0.25">
      <c r="D719" s="745"/>
    </row>
    <row r="720" spans="4:4" x14ac:dyDescent="0.25">
      <c r="D720" s="745"/>
    </row>
    <row r="721" spans="4:4" x14ac:dyDescent="0.25">
      <c r="D721" s="745"/>
    </row>
    <row r="722" spans="4:4" x14ac:dyDescent="0.25">
      <c r="D722" s="745"/>
    </row>
    <row r="723" spans="4:4" x14ac:dyDescent="0.25">
      <c r="D723" s="745"/>
    </row>
    <row r="724" spans="4:4" x14ac:dyDescent="0.25">
      <c r="D724" s="745"/>
    </row>
    <row r="725" spans="4:4" x14ac:dyDescent="0.25">
      <c r="D725" s="745"/>
    </row>
    <row r="726" spans="4:4" x14ac:dyDescent="0.25">
      <c r="D726" s="745"/>
    </row>
    <row r="727" spans="4:4" x14ac:dyDescent="0.25">
      <c r="D727" s="745"/>
    </row>
    <row r="728" spans="4:4" x14ac:dyDescent="0.25">
      <c r="D728" s="745"/>
    </row>
    <row r="729" spans="4:4" x14ac:dyDescent="0.25">
      <c r="D729" s="745"/>
    </row>
    <row r="730" spans="4:4" x14ac:dyDescent="0.25">
      <c r="D730" s="745"/>
    </row>
    <row r="731" spans="4:4" x14ac:dyDescent="0.25">
      <c r="D731" s="745"/>
    </row>
    <row r="732" spans="4:4" x14ac:dyDescent="0.25">
      <c r="D732" s="745"/>
    </row>
    <row r="733" spans="4:4" x14ac:dyDescent="0.25">
      <c r="D733" s="745"/>
    </row>
    <row r="734" spans="4:4" x14ac:dyDescent="0.25">
      <c r="D734" s="745"/>
    </row>
    <row r="735" spans="4:4" x14ac:dyDescent="0.25">
      <c r="D735" s="745"/>
    </row>
    <row r="736" spans="4:4" x14ac:dyDescent="0.25">
      <c r="D736" s="745"/>
    </row>
    <row r="737" spans="4:4" x14ac:dyDescent="0.25">
      <c r="D737" s="745"/>
    </row>
    <row r="738" spans="4:4" x14ac:dyDescent="0.25">
      <c r="D738" s="745"/>
    </row>
    <row r="739" spans="4:4" x14ac:dyDescent="0.25">
      <c r="D739" s="745"/>
    </row>
    <row r="740" spans="4:4" x14ac:dyDescent="0.25">
      <c r="D740" s="745"/>
    </row>
    <row r="741" spans="4:4" x14ac:dyDescent="0.25">
      <c r="D741" s="745"/>
    </row>
    <row r="742" spans="4:4" x14ac:dyDescent="0.25">
      <c r="D742" s="745"/>
    </row>
    <row r="743" spans="4:4" x14ac:dyDescent="0.25">
      <c r="D743" s="745"/>
    </row>
    <row r="744" spans="4:4" x14ac:dyDescent="0.25">
      <c r="D744" s="745"/>
    </row>
    <row r="745" spans="4:4" x14ac:dyDescent="0.25">
      <c r="D745" s="745"/>
    </row>
    <row r="746" spans="4:4" x14ac:dyDescent="0.25">
      <c r="D746" s="745"/>
    </row>
    <row r="747" spans="4:4" x14ac:dyDescent="0.25">
      <c r="D747" s="745"/>
    </row>
    <row r="748" spans="4:4" x14ac:dyDescent="0.25">
      <c r="D748" s="745"/>
    </row>
    <row r="749" spans="4:4" x14ac:dyDescent="0.25">
      <c r="D749" s="745"/>
    </row>
    <row r="750" spans="4:4" x14ac:dyDescent="0.25">
      <c r="D750" s="745"/>
    </row>
    <row r="751" spans="4:4" x14ac:dyDescent="0.25">
      <c r="D751" s="745"/>
    </row>
    <row r="752" spans="4:4" x14ac:dyDescent="0.25">
      <c r="D752" s="745"/>
    </row>
    <row r="753" spans="4:4" x14ac:dyDescent="0.25">
      <c r="D753" s="745"/>
    </row>
    <row r="754" spans="4:4" x14ac:dyDescent="0.25">
      <c r="D754" s="745"/>
    </row>
    <row r="755" spans="4:4" x14ac:dyDescent="0.25">
      <c r="D755" s="745"/>
    </row>
    <row r="756" spans="4:4" x14ac:dyDescent="0.25">
      <c r="D756" s="745"/>
    </row>
    <row r="757" spans="4:4" x14ac:dyDescent="0.25">
      <c r="D757" s="745"/>
    </row>
    <row r="758" spans="4:4" x14ac:dyDescent="0.25">
      <c r="D758" s="745"/>
    </row>
    <row r="759" spans="4:4" x14ac:dyDescent="0.25">
      <c r="D759" s="745"/>
    </row>
    <row r="760" spans="4:4" x14ac:dyDescent="0.25">
      <c r="D760" s="745"/>
    </row>
    <row r="761" spans="4:4" x14ac:dyDescent="0.25">
      <c r="D761" s="745"/>
    </row>
    <row r="762" spans="4:4" x14ac:dyDescent="0.25">
      <c r="D762" s="745"/>
    </row>
    <row r="763" spans="4:4" x14ac:dyDescent="0.25">
      <c r="D763" s="745"/>
    </row>
    <row r="764" spans="4:4" x14ac:dyDescent="0.25">
      <c r="D764" s="745"/>
    </row>
    <row r="765" spans="4:4" x14ac:dyDescent="0.25">
      <c r="D765" s="745"/>
    </row>
    <row r="766" spans="4:4" x14ac:dyDescent="0.25">
      <c r="D766" s="745"/>
    </row>
    <row r="767" spans="4:4" x14ac:dyDescent="0.25">
      <c r="D767" s="745"/>
    </row>
    <row r="768" spans="4:4" x14ac:dyDescent="0.25">
      <c r="D768" s="745"/>
    </row>
    <row r="769" spans="4:4" x14ac:dyDescent="0.25">
      <c r="D769" s="745"/>
    </row>
    <row r="770" spans="4:4" x14ac:dyDescent="0.25">
      <c r="D770" s="745"/>
    </row>
    <row r="771" spans="4:4" x14ac:dyDescent="0.25">
      <c r="D771" s="745"/>
    </row>
    <row r="772" spans="4:4" x14ac:dyDescent="0.25">
      <c r="D772" s="745"/>
    </row>
    <row r="773" spans="4:4" x14ac:dyDescent="0.25">
      <c r="D773" s="745"/>
    </row>
    <row r="774" spans="4:4" x14ac:dyDescent="0.25">
      <c r="D774" s="745"/>
    </row>
    <row r="775" spans="4:4" x14ac:dyDescent="0.25">
      <c r="D775" s="745"/>
    </row>
    <row r="776" spans="4:4" x14ac:dyDescent="0.25">
      <c r="D776" s="745"/>
    </row>
    <row r="777" spans="4:4" x14ac:dyDescent="0.25">
      <c r="D777" s="745"/>
    </row>
  </sheetData>
  <printOptions horizontalCentered="1" verticalCentered="1"/>
  <pageMargins left="0" right="0" top="0" bottom="0" header="0" footer="0"/>
  <pageSetup paperSize="9" scale="47" fitToHeight="2" orientation="portrait" r:id="rId1"/>
  <headerFooter alignWithMargins="0"/>
  <rowBreaks count="1" manualBreakCount="1">
    <brk id="103"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workbookViewId="0">
      <selection activeCell="G9" sqref="G9"/>
    </sheetView>
  </sheetViews>
  <sheetFormatPr defaultRowHeight="15.75" x14ac:dyDescent="0.25"/>
  <cols>
    <col min="1" max="1" width="51.7109375" style="751" customWidth="1"/>
    <col min="2" max="2" width="25.85546875" style="800" customWidth="1"/>
    <col min="3" max="3" width="12.85546875" style="800" customWidth="1"/>
    <col min="4" max="4" width="24" style="751" customWidth="1"/>
    <col min="5" max="5" width="8.85546875" style="751" customWidth="1"/>
    <col min="6" max="6" width="10.42578125" style="751" customWidth="1"/>
    <col min="7" max="7" width="16.28515625" style="751" bestFit="1" customWidth="1"/>
    <col min="8" max="16384" width="9.140625" style="751"/>
  </cols>
  <sheetData>
    <row r="1" spans="1:7" ht="20.25" x14ac:dyDescent="0.35">
      <c r="A1" s="747" t="s">
        <v>642</v>
      </c>
      <c r="B1" s="748"/>
      <c r="C1" s="748"/>
      <c r="D1" s="749"/>
      <c r="E1" s="747"/>
      <c r="F1" s="750"/>
    </row>
    <row r="2" spans="1:7" ht="21" thickBot="1" x14ac:dyDescent="0.4">
      <c r="A2" s="752"/>
      <c r="B2" s="753"/>
      <c r="C2" s="753"/>
      <c r="D2" s="752"/>
      <c r="E2" s="752"/>
      <c r="F2" s="754"/>
    </row>
    <row r="3" spans="1:7" ht="19.5" thickTop="1" x14ac:dyDescent="0.3">
      <c r="A3" s="755"/>
      <c r="B3" s="756">
        <v>42856</v>
      </c>
      <c r="C3" s="756"/>
      <c r="D3" s="756">
        <v>42826</v>
      </c>
      <c r="E3" s="757"/>
      <c r="F3" s="758"/>
    </row>
    <row r="4" spans="1:7" ht="18.75" x14ac:dyDescent="0.3">
      <c r="A4" s="759"/>
      <c r="B4" s="760" t="s">
        <v>643</v>
      </c>
      <c r="C4" s="760"/>
      <c r="D4" s="760" t="s">
        <v>643</v>
      </c>
      <c r="E4" s="761"/>
      <c r="F4" s="758"/>
    </row>
    <row r="5" spans="1:7" ht="20.25" x14ac:dyDescent="0.35">
      <c r="A5" s="762" t="s">
        <v>644</v>
      </c>
      <c r="B5" s="763"/>
      <c r="C5" s="763"/>
      <c r="D5" s="763"/>
      <c r="E5" s="764"/>
      <c r="F5" s="758"/>
    </row>
    <row r="6" spans="1:7" ht="20.25" x14ac:dyDescent="0.35">
      <c r="A6" s="765" t="s">
        <v>414</v>
      </c>
      <c r="B6" s="763"/>
      <c r="C6" s="763"/>
      <c r="D6" s="763"/>
      <c r="E6" s="764"/>
      <c r="F6" s="758"/>
    </row>
    <row r="7" spans="1:7" ht="20.25" x14ac:dyDescent="0.35">
      <c r="A7" s="766" t="s">
        <v>645</v>
      </c>
      <c r="B7" s="767">
        <v>68374961921.639771</v>
      </c>
      <c r="C7" s="767"/>
      <c r="D7" s="767">
        <v>66664302281.649437</v>
      </c>
      <c r="E7" s="768"/>
      <c r="F7" s="758"/>
      <c r="G7" s="769"/>
    </row>
    <row r="8" spans="1:7" ht="20.25" x14ac:dyDescent="0.35">
      <c r="A8" s="766" t="s">
        <v>415</v>
      </c>
      <c r="B8" s="767" t="s">
        <v>446</v>
      </c>
      <c r="C8" s="767"/>
      <c r="D8" s="767" t="s">
        <v>446</v>
      </c>
      <c r="E8" s="768"/>
      <c r="F8" s="758"/>
      <c r="G8" s="769"/>
    </row>
    <row r="9" spans="1:7" ht="20.25" x14ac:dyDescent="0.35">
      <c r="A9" s="766" t="s">
        <v>646</v>
      </c>
      <c r="B9" s="770">
        <v>333673664580.54913</v>
      </c>
      <c r="C9" s="771"/>
      <c r="D9" s="770">
        <v>312720390286.59155</v>
      </c>
      <c r="E9" s="768"/>
      <c r="F9" s="758"/>
      <c r="G9" s="769"/>
    </row>
    <row r="10" spans="1:7" ht="20.25" x14ac:dyDescent="0.35">
      <c r="A10" s="766" t="s">
        <v>647</v>
      </c>
      <c r="B10" s="772">
        <v>261455559050.24231</v>
      </c>
      <c r="C10" s="771"/>
      <c r="D10" s="772">
        <v>262413850119.08627</v>
      </c>
      <c r="E10" s="768"/>
      <c r="F10" s="758"/>
      <c r="G10" s="769"/>
    </row>
    <row r="11" spans="1:7" ht="20.25" x14ac:dyDescent="0.35">
      <c r="A11" s="766" t="s">
        <v>648</v>
      </c>
      <c r="B11" s="773">
        <v>85948635229.412552</v>
      </c>
      <c r="C11" s="771"/>
      <c r="D11" s="773">
        <v>96099862091.049744</v>
      </c>
      <c r="E11" s="768"/>
      <c r="F11" s="758"/>
      <c r="G11" s="769"/>
    </row>
    <row r="12" spans="1:7" ht="20.25" x14ac:dyDescent="0.35">
      <c r="A12" s="766"/>
      <c r="B12" s="767">
        <v>681077858860.2041</v>
      </c>
      <c r="C12" s="767"/>
      <c r="D12" s="767">
        <v>671234102496.72754</v>
      </c>
      <c r="E12" s="768"/>
      <c r="F12" s="758"/>
      <c r="G12" s="769"/>
    </row>
    <row r="13" spans="1:7" ht="20.25" x14ac:dyDescent="0.35">
      <c r="A13" s="766" t="s">
        <v>649</v>
      </c>
      <c r="B13" s="767">
        <v>131681247638.04376</v>
      </c>
      <c r="C13" s="767"/>
      <c r="D13" s="767">
        <v>131000134478.4008</v>
      </c>
      <c r="E13" s="768"/>
      <c r="F13" s="758"/>
      <c r="G13" s="769"/>
    </row>
    <row r="14" spans="1:7" ht="20.25" x14ac:dyDescent="0.35">
      <c r="A14" s="766" t="s">
        <v>650</v>
      </c>
      <c r="B14" s="767">
        <v>432111386.60505468</v>
      </c>
      <c r="C14" s="767"/>
      <c r="D14" s="767">
        <v>347185039.48239267</v>
      </c>
      <c r="E14" s="768"/>
      <c r="F14" s="758"/>
      <c r="G14" s="769"/>
    </row>
    <row r="15" spans="1:7" ht="20.25" x14ac:dyDescent="0.35">
      <c r="A15" s="766" t="s">
        <v>651</v>
      </c>
      <c r="B15" s="767"/>
      <c r="C15" s="767"/>
      <c r="D15" s="767"/>
      <c r="E15" s="768"/>
      <c r="F15" s="758"/>
      <c r="G15" s="769"/>
    </row>
    <row r="16" spans="1:7" ht="20.25" x14ac:dyDescent="0.35">
      <c r="A16" s="766" t="s">
        <v>652</v>
      </c>
      <c r="B16" s="770">
        <v>227048098278.90894</v>
      </c>
      <c r="C16" s="774"/>
      <c r="D16" s="770">
        <v>227512287006.62378</v>
      </c>
      <c r="E16" s="768"/>
      <c r="F16" s="758"/>
      <c r="G16" s="769"/>
    </row>
    <row r="17" spans="1:7" ht="20.25" x14ac:dyDescent="0.35">
      <c r="A17" s="766" t="s">
        <v>653</v>
      </c>
      <c r="B17" s="773">
        <v>0</v>
      </c>
      <c r="C17" s="774"/>
      <c r="D17" s="773">
        <v>0</v>
      </c>
      <c r="E17" s="768"/>
      <c r="F17" s="758"/>
      <c r="G17" s="769"/>
    </row>
    <row r="18" spans="1:7" ht="20.25" x14ac:dyDescent="0.35">
      <c r="A18" s="766"/>
      <c r="B18" s="767">
        <v>227048098278.90894</v>
      </c>
      <c r="C18" s="767"/>
      <c r="D18" s="767">
        <v>227512287006.62378</v>
      </c>
      <c r="E18" s="768"/>
      <c r="F18" s="758"/>
      <c r="G18" s="769"/>
    </row>
    <row r="19" spans="1:7" ht="20.25" x14ac:dyDescent="0.35">
      <c r="A19" s="766" t="s">
        <v>654</v>
      </c>
      <c r="B19" s="767"/>
      <c r="C19" s="767"/>
      <c r="D19" s="767"/>
      <c r="E19" s="768"/>
      <c r="F19" s="758"/>
      <c r="G19" s="769"/>
    </row>
    <row r="20" spans="1:7" ht="20.25" x14ac:dyDescent="0.35">
      <c r="A20" s="766" t="s">
        <v>655</v>
      </c>
      <c r="B20" s="770">
        <v>11287689324.408287</v>
      </c>
      <c r="C20" s="771"/>
      <c r="D20" s="770">
        <v>10601131362.801014</v>
      </c>
      <c r="E20" s="768"/>
      <c r="F20" s="758"/>
      <c r="G20" s="769"/>
    </row>
    <row r="21" spans="1:7" ht="20.25" x14ac:dyDescent="0.35">
      <c r="A21" s="766" t="s">
        <v>656</v>
      </c>
      <c r="B21" s="773">
        <v>103247959296.26651</v>
      </c>
      <c r="C21" s="771"/>
      <c r="D21" s="773">
        <v>105585489671.91214</v>
      </c>
      <c r="E21" s="768"/>
      <c r="F21" s="758"/>
      <c r="G21" s="769"/>
    </row>
    <row r="22" spans="1:7" ht="20.25" x14ac:dyDescent="0.35">
      <c r="A22" s="766"/>
      <c r="B22" s="767">
        <v>114535648620.6748</v>
      </c>
      <c r="C22" s="767"/>
      <c r="D22" s="767">
        <v>116186621034.71315</v>
      </c>
      <c r="E22" s="768"/>
      <c r="F22" s="758"/>
      <c r="G22" s="769"/>
    </row>
    <row r="23" spans="1:7" ht="20.25" x14ac:dyDescent="0.35">
      <c r="A23" s="766" t="s">
        <v>419</v>
      </c>
      <c r="B23" s="767">
        <v>9690338832.3547363</v>
      </c>
      <c r="C23" s="767"/>
      <c r="D23" s="767">
        <v>9384483266.9029026</v>
      </c>
      <c r="E23" s="768"/>
      <c r="F23" s="758"/>
      <c r="G23" s="769"/>
    </row>
    <row r="24" spans="1:7" ht="20.25" x14ac:dyDescent="0.35">
      <c r="A24" s="766" t="s">
        <v>657</v>
      </c>
      <c r="B24" s="767">
        <v>27604570020.981552</v>
      </c>
      <c r="C24" s="767"/>
      <c r="D24" s="767">
        <v>27597097859.085632</v>
      </c>
      <c r="E24" s="768"/>
      <c r="F24" s="758"/>
      <c r="G24" s="769"/>
    </row>
    <row r="25" spans="1:7" ht="20.25" x14ac:dyDescent="0.35">
      <c r="A25" s="766" t="s">
        <v>425</v>
      </c>
      <c r="B25" s="775">
        <v>24077195859.90958</v>
      </c>
      <c r="C25" s="767"/>
      <c r="D25" s="775">
        <v>23473945157.314583</v>
      </c>
      <c r="E25" s="768"/>
      <c r="F25" s="758"/>
      <c r="G25" s="769"/>
    </row>
    <row r="26" spans="1:7" ht="20.25" x14ac:dyDescent="0.35">
      <c r="A26" s="766"/>
      <c r="B26" s="767">
        <v>1284522031419.3225</v>
      </c>
      <c r="C26" s="767"/>
      <c r="D26" s="767">
        <v>1273400158620.9004</v>
      </c>
      <c r="E26" s="768"/>
      <c r="F26" s="758"/>
      <c r="G26" s="769"/>
    </row>
    <row r="27" spans="1:7" ht="20.25" x14ac:dyDescent="0.35">
      <c r="A27" s="776" t="s">
        <v>658</v>
      </c>
      <c r="B27" s="767"/>
      <c r="C27" s="767"/>
      <c r="D27" s="767"/>
      <c r="E27" s="768"/>
      <c r="F27" s="758"/>
      <c r="G27" s="769"/>
    </row>
    <row r="28" spans="1:7" ht="20.25" x14ac:dyDescent="0.35">
      <c r="A28" s="762" t="s">
        <v>427</v>
      </c>
      <c r="B28" s="767"/>
      <c r="C28" s="767"/>
      <c r="D28" s="767"/>
      <c r="E28" s="768"/>
      <c r="F28" s="758"/>
      <c r="G28" s="769"/>
    </row>
    <row r="29" spans="1:7" ht="20.25" x14ac:dyDescent="0.35">
      <c r="A29" s="766" t="s">
        <v>659</v>
      </c>
      <c r="B29" s="767"/>
      <c r="C29" s="767"/>
      <c r="D29" s="767"/>
      <c r="E29" s="768"/>
      <c r="F29" s="758"/>
      <c r="G29" s="769"/>
    </row>
    <row r="30" spans="1:7" ht="20.25" x14ac:dyDescent="0.35">
      <c r="A30" s="766" t="s">
        <v>660</v>
      </c>
      <c r="B30" s="777">
        <v>455469373409.15186</v>
      </c>
      <c r="C30" s="774"/>
      <c r="D30" s="777">
        <v>438560537055.03259</v>
      </c>
      <c r="E30" s="768"/>
      <c r="F30" s="758"/>
      <c r="G30" s="769"/>
    </row>
    <row r="31" spans="1:7" ht="20.25" x14ac:dyDescent="0.35">
      <c r="A31" s="766" t="s">
        <v>661</v>
      </c>
      <c r="B31" s="778">
        <v>230196203936.92593</v>
      </c>
      <c r="C31" s="774"/>
      <c r="D31" s="778">
        <v>230184203564.18314</v>
      </c>
      <c r="E31" s="768"/>
      <c r="F31" s="758"/>
      <c r="G31" s="769"/>
    </row>
    <row r="32" spans="1:7" ht="20.25" x14ac:dyDescent="0.35">
      <c r="A32" s="766" t="s">
        <v>662</v>
      </c>
      <c r="B32" s="778">
        <v>264546709812.6203</v>
      </c>
      <c r="C32" s="774"/>
      <c r="D32" s="778">
        <v>263329423263.67264</v>
      </c>
      <c r="E32" s="768"/>
      <c r="F32" s="758"/>
      <c r="G32" s="769"/>
    </row>
    <row r="33" spans="1:7" ht="20.25" x14ac:dyDescent="0.35">
      <c r="A33" s="766" t="s">
        <v>663</v>
      </c>
      <c r="B33" s="779">
        <v>123795691.86222559</v>
      </c>
      <c r="C33" s="774" t="s">
        <v>446</v>
      </c>
      <c r="D33" s="779">
        <v>109632673.27433087</v>
      </c>
      <c r="E33" s="768"/>
      <c r="F33" s="758"/>
      <c r="G33" s="769"/>
    </row>
    <row r="34" spans="1:7" ht="20.25" x14ac:dyDescent="0.35">
      <c r="A34" s="766"/>
      <c r="B34" s="767">
        <v>950336082850.56018</v>
      </c>
      <c r="C34" s="767"/>
      <c r="D34" s="767">
        <v>932183796556.1626</v>
      </c>
      <c r="E34" s="768"/>
      <c r="F34" s="758"/>
      <c r="G34" s="769"/>
    </row>
    <row r="35" spans="1:7" ht="20.25" x14ac:dyDescent="0.35">
      <c r="A35" s="766" t="s">
        <v>664</v>
      </c>
      <c r="B35" s="767"/>
      <c r="C35" s="767"/>
      <c r="D35" s="767"/>
      <c r="E35" s="768"/>
      <c r="F35" s="758"/>
      <c r="G35" s="769"/>
    </row>
    <row r="36" spans="1:7" ht="20.25" x14ac:dyDescent="0.35">
      <c r="A36" s="766" t="s">
        <v>665</v>
      </c>
      <c r="B36" s="777">
        <v>770515674.00736606</v>
      </c>
      <c r="C36" s="771"/>
      <c r="D36" s="777">
        <v>756234440.20754004</v>
      </c>
      <c r="E36" s="768"/>
      <c r="F36" s="758"/>
      <c r="G36" s="769"/>
    </row>
    <row r="37" spans="1:7" ht="20.25" x14ac:dyDescent="0.35">
      <c r="A37" s="766" t="s">
        <v>666</v>
      </c>
      <c r="B37" s="778">
        <v>6444590485.8724556</v>
      </c>
      <c r="C37" s="771"/>
      <c r="D37" s="778">
        <v>5473480613.1676607</v>
      </c>
      <c r="E37" s="768"/>
      <c r="F37" s="758"/>
      <c r="G37" s="769"/>
    </row>
    <row r="38" spans="1:7" ht="20.25" x14ac:dyDescent="0.35">
      <c r="A38" s="766" t="s">
        <v>667</v>
      </c>
      <c r="B38" s="778">
        <v>109492152257.57373</v>
      </c>
      <c r="C38" s="771"/>
      <c r="D38" s="778">
        <v>118355899769.24622</v>
      </c>
      <c r="E38" s="768"/>
      <c r="F38" s="758"/>
      <c r="G38" s="769"/>
    </row>
    <row r="39" spans="1:7" ht="20.25" x14ac:dyDescent="0.35">
      <c r="A39" s="766" t="s">
        <v>668</v>
      </c>
      <c r="B39" s="779">
        <v>2939528927.3378663</v>
      </c>
      <c r="C39" s="771"/>
      <c r="D39" s="779">
        <v>2937460095.0994949</v>
      </c>
      <c r="E39" s="768"/>
      <c r="F39" s="758"/>
      <c r="G39" s="769"/>
    </row>
    <row r="40" spans="1:7" ht="20.25" x14ac:dyDescent="0.35">
      <c r="A40" s="766"/>
      <c r="B40" s="767">
        <v>119646787344.79141</v>
      </c>
      <c r="C40" s="767"/>
      <c r="D40" s="767">
        <v>127523074917.72092</v>
      </c>
      <c r="E40" s="768"/>
      <c r="F40" s="758"/>
      <c r="G40" s="769"/>
    </row>
    <row r="41" spans="1:7" ht="20.25" x14ac:dyDescent="0.35">
      <c r="A41" s="766" t="s">
        <v>437</v>
      </c>
      <c r="B41" s="767">
        <v>73458989826.882721</v>
      </c>
      <c r="C41" s="767"/>
      <c r="D41" s="767">
        <v>72246740140.891022</v>
      </c>
      <c r="E41" s="768"/>
      <c r="F41" s="758"/>
      <c r="G41" s="769"/>
    </row>
    <row r="42" spans="1:7" ht="20.25" x14ac:dyDescent="0.35">
      <c r="A42" s="766"/>
      <c r="B42" s="780">
        <v>1143441860022.2344</v>
      </c>
      <c r="C42" s="767"/>
      <c r="D42" s="780">
        <v>1131953611614.7747</v>
      </c>
      <c r="E42" s="768"/>
      <c r="F42" s="758"/>
      <c r="G42" s="769"/>
    </row>
    <row r="43" spans="1:7" ht="21" thickBot="1" x14ac:dyDescent="0.4">
      <c r="A43" s="766"/>
      <c r="B43" s="781">
        <v>141080171397.08813</v>
      </c>
      <c r="C43" s="782"/>
      <c r="D43" s="781">
        <v>141446547006.12573</v>
      </c>
      <c r="E43" s="783"/>
      <c r="F43" s="758"/>
      <c r="G43" s="769"/>
    </row>
    <row r="44" spans="1:7" ht="21" thickTop="1" x14ac:dyDescent="0.35">
      <c r="A44" s="762" t="s">
        <v>669</v>
      </c>
      <c r="B44" s="767"/>
      <c r="C44" s="767"/>
      <c r="D44" s="767"/>
      <c r="E44" s="768"/>
      <c r="F44" s="758"/>
      <c r="G44" s="769"/>
    </row>
    <row r="45" spans="1:7" ht="20.25" x14ac:dyDescent="0.35">
      <c r="A45" s="762" t="s">
        <v>670</v>
      </c>
      <c r="B45" s="767"/>
      <c r="C45" s="767"/>
      <c r="D45" s="767"/>
      <c r="E45" s="768"/>
      <c r="F45" s="758"/>
      <c r="G45" s="769"/>
    </row>
    <row r="46" spans="1:7" ht="20.25" x14ac:dyDescent="0.35">
      <c r="A46" s="766" t="s">
        <v>671</v>
      </c>
      <c r="B46" s="784">
        <v>66037451902.381462</v>
      </c>
      <c r="C46" s="774"/>
      <c r="D46" s="784">
        <v>66361909236.082436</v>
      </c>
      <c r="E46" s="768"/>
      <c r="F46" s="758"/>
      <c r="G46" s="769"/>
    </row>
    <row r="47" spans="1:7" ht="20.25" x14ac:dyDescent="0.35">
      <c r="A47" s="766" t="s">
        <v>672</v>
      </c>
      <c r="B47" s="785">
        <v>59404691110.597672</v>
      </c>
      <c r="C47" s="774"/>
      <c r="D47" s="785">
        <v>59418629655.202339</v>
      </c>
      <c r="E47" s="768"/>
      <c r="F47" s="758"/>
      <c r="G47" s="769"/>
    </row>
    <row r="48" spans="1:7" ht="20.25" x14ac:dyDescent="0.35">
      <c r="A48" s="766"/>
      <c r="B48" s="767">
        <v>125442143012.97913</v>
      </c>
      <c r="C48" s="767"/>
      <c r="D48" s="767">
        <v>125780538891.28477</v>
      </c>
      <c r="E48" s="768"/>
      <c r="F48" s="758"/>
      <c r="G48" s="769"/>
    </row>
    <row r="49" spans="1:7" ht="20.25" x14ac:dyDescent="0.35">
      <c r="A49" s="762" t="s">
        <v>673</v>
      </c>
      <c r="B49" s="767">
        <v>15638028384.108442</v>
      </c>
      <c r="C49" s="767"/>
      <c r="D49" s="767">
        <v>15666008114.840889</v>
      </c>
      <c r="E49" s="768"/>
      <c r="F49" s="758"/>
      <c r="G49" s="769" t="s">
        <v>446</v>
      </c>
    </row>
    <row r="50" spans="1:7" ht="21" thickBot="1" x14ac:dyDescent="0.4">
      <c r="A50" s="766"/>
      <c r="B50" s="781">
        <v>141080171397.08755</v>
      </c>
      <c r="C50" s="782"/>
      <c r="D50" s="781">
        <v>141446547006.12567</v>
      </c>
      <c r="E50" s="783"/>
      <c r="F50" s="758"/>
      <c r="G50" s="769"/>
    </row>
    <row r="51" spans="1:7" ht="21" thickTop="1" x14ac:dyDescent="0.35">
      <c r="A51" s="762" t="s">
        <v>674</v>
      </c>
      <c r="B51" s="767"/>
      <c r="C51" s="767"/>
      <c r="D51" s="767"/>
      <c r="E51" s="768"/>
      <c r="F51" s="758"/>
      <c r="G51" s="769"/>
    </row>
    <row r="52" spans="1:7" ht="20.25" x14ac:dyDescent="0.35">
      <c r="A52" s="766" t="s">
        <v>675</v>
      </c>
      <c r="B52" s="767"/>
      <c r="C52" s="767"/>
      <c r="D52" s="767"/>
      <c r="E52" s="768"/>
      <c r="F52" s="758"/>
      <c r="G52" s="769"/>
    </row>
    <row r="53" spans="1:7" ht="20.25" x14ac:dyDescent="0.35">
      <c r="A53" s="766" t="s">
        <v>676</v>
      </c>
      <c r="B53" s="767"/>
      <c r="C53" s="767"/>
      <c r="D53" s="767"/>
      <c r="E53" s="768"/>
      <c r="F53" s="758"/>
      <c r="G53" s="769"/>
    </row>
    <row r="54" spans="1:7" ht="20.25" x14ac:dyDescent="0.35">
      <c r="A54" s="766" t="s">
        <v>677</v>
      </c>
      <c r="B54" s="767">
        <v>40452523341.525223</v>
      </c>
      <c r="C54" s="767"/>
      <c r="D54" s="767">
        <v>40809699858.032013</v>
      </c>
      <c r="E54" s="768"/>
      <c r="F54" s="758"/>
      <c r="G54" s="769"/>
    </row>
    <row r="55" spans="1:7" ht="20.25" x14ac:dyDescent="0.35">
      <c r="A55" s="766" t="s">
        <v>678</v>
      </c>
      <c r="B55" s="767">
        <v>743205169.93868494</v>
      </c>
      <c r="C55" s="767"/>
      <c r="D55" s="767">
        <v>652978238.95830011</v>
      </c>
      <c r="E55" s="768"/>
      <c r="F55" s="758"/>
      <c r="G55" s="769"/>
    </row>
    <row r="56" spans="1:7" ht="20.25" x14ac:dyDescent="0.35">
      <c r="A56" s="766" t="s">
        <v>679</v>
      </c>
      <c r="B56" s="767">
        <v>2491419231.1873674</v>
      </c>
      <c r="C56" s="767"/>
      <c r="D56" s="767">
        <v>2860957257.8736053</v>
      </c>
      <c r="E56" s="768"/>
      <c r="F56" s="758"/>
      <c r="G56" s="769"/>
    </row>
    <row r="57" spans="1:7" ht="20.25" x14ac:dyDescent="0.35">
      <c r="A57" s="786" t="s">
        <v>680</v>
      </c>
      <c r="B57" s="767">
        <v>10851576387.91391</v>
      </c>
      <c r="C57" s="767"/>
      <c r="D57" s="767">
        <v>7380541526.5667877</v>
      </c>
      <c r="E57" s="768"/>
      <c r="F57" s="754"/>
      <c r="G57" s="769"/>
    </row>
    <row r="58" spans="1:7" ht="20.25" x14ac:dyDescent="0.35">
      <c r="A58" s="766" t="s">
        <v>681</v>
      </c>
      <c r="B58" s="767">
        <v>10864768383.079365</v>
      </c>
      <c r="C58" s="767"/>
      <c r="D58" s="767">
        <v>7518881664.378973</v>
      </c>
      <c r="E58" s="768"/>
      <c r="F58" s="754"/>
      <c r="G58" s="769"/>
    </row>
    <row r="59" spans="1:7" ht="21" thickBot="1" x14ac:dyDescent="0.4">
      <c r="A59" s="787"/>
      <c r="B59" s="788"/>
      <c r="C59" s="788"/>
      <c r="D59" s="788"/>
      <c r="E59" s="789"/>
      <c r="F59" s="754"/>
      <c r="G59" s="769"/>
    </row>
    <row r="60" spans="1:7" ht="1.5" customHeight="1" thickTop="1" x14ac:dyDescent="0.35">
      <c r="A60" s="790"/>
      <c r="B60" s="791"/>
      <c r="C60" s="791"/>
      <c r="D60" s="792"/>
      <c r="E60" s="792"/>
      <c r="F60" s="754"/>
    </row>
    <row r="61" spans="1:7" s="797" customFormat="1" ht="20.25" x14ac:dyDescent="0.35">
      <c r="A61" s="793" t="s">
        <v>448</v>
      </c>
      <c r="B61" s="794"/>
      <c r="C61" s="794"/>
      <c r="D61" s="795"/>
      <c r="E61" s="795"/>
      <c r="F61" s="796"/>
    </row>
    <row r="62" spans="1:7" ht="18" customHeight="1" x14ac:dyDescent="0.3">
      <c r="A62" s="798"/>
      <c r="B62" s="799"/>
      <c r="C62" s="799"/>
      <c r="D62" s="754"/>
      <c r="E62" s="754"/>
      <c r="F62" s="754"/>
    </row>
    <row r="63" spans="1:7" ht="18.75" x14ac:dyDescent="0.3">
      <c r="A63" s="754"/>
      <c r="B63" s="799" t="s">
        <v>446</v>
      </c>
      <c r="C63" s="799"/>
      <c r="D63" s="754"/>
      <c r="E63" s="754"/>
      <c r="F63" s="754"/>
    </row>
  </sheetData>
  <printOptions horizontalCentered="1" verticalCentered="1"/>
  <pageMargins left="0" right="0" top="0" bottom="0" header="0" footer="0"/>
  <pageSetup scale="6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317"/>
  <sheetViews>
    <sheetView showGridLines="0" zoomScaleNormal="100" zoomScaleSheetLayoutView="90" workbookViewId="0">
      <selection activeCell="F319" sqref="F319"/>
    </sheetView>
  </sheetViews>
  <sheetFormatPr defaultRowHeight="16.5" x14ac:dyDescent="0.3"/>
  <cols>
    <col min="1" max="1" width="9.28515625" style="801" customWidth="1"/>
    <col min="2" max="2" width="12.28515625" style="801" bestFit="1" customWidth="1"/>
    <col min="3" max="3" width="12" style="801" customWidth="1"/>
    <col min="4" max="4" width="12.28515625" style="801" bestFit="1" customWidth="1"/>
    <col min="5" max="5" width="10.85546875" style="801" bestFit="1" customWidth="1"/>
    <col min="6" max="6" width="12.28515625" style="801" bestFit="1" customWidth="1"/>
    <col min="7" max="7" width="13.5703125" style="801" customWidth="1"/>
    <col min="8" max="8" width="13.28515625" style="801" customWidth="1"/>
    <col min="9" max="9" width="14.140625" style="801" customWidth="1"/>
    <col min="10" max="10" width="14.28515625" style="801" customWidth="1"/>
    <col min="11" max="11" width="12" style="801" customWidth="1"/>
    <col min="12" max="12" width="16" style="801" customWidth="1"/>
    <col min="13" max="13" width="15" style="801" customWidth="1"/>
    <col min="14" max="14" width="12.42578125" style="801" customWidth="1"/>
    <col min="15" max="15" width="18" style="801" customWidth="1"/>
    <col min="16" max="16" width="16.7109375" style="801" customWidth="1"/>
    <col min="17" max="17" width="15.28515625" style="801" customWidth="1"/>
    <col min="18" max="18" width="14.5703125" style="801" customWidth="1"/>
    <col min="19" max="19" width="13.42578125" style="801" customWidth="1"/>
    <col min="20" max="20" width="12.28515625" style="801" bestFit="1" customWidth="1"/>
    <col min="21" max="21" width="11.7109375" style="801" customWidth="1"/>
    <col min="22" max="23" width="10.85546875" style="801" bestFit="1" customWidth="1"/>
    <col min="24" max="24" width="14.42578125" style="801" bestFit="1" customWidth="1"/>
    <col min="25" max="25" width="17" style="801" customWidth="1"/>
    <col min="26" max="26" width="11.7109375" style="801" bestFit="1" customWidth="1"/>
    <col min="27" max="27" width="13.140625" style="801" bestFit="1" customWidth="1"/>
    <col min="28" max="28" width="5.5703125" style="801" bestFit="1" customWidth="1"/>
    <col min="29" max="29" width="10" style="801" bestFit="1" customWidth="1"/>
    <col min="30" max="31" width="14" style="801" bestFit="1" customWidth="1"/>
    <col min="32" max="33" width="13.140625" style="801" bestFit="1" customWidth="1"/>
    <col min="34" max="34" width="14" style="801" bestFit="1" customWidth="1"/>
    <col min="35" max="38" width="9.28515625" style="801" bestFit="1" customWidth="1"/>
    <col min="39" max="40" width="11.7109375" style="801" bestFit="1" customWidth="1"/>
    <col min="41" max="41" width="9.28515625" style="801" bestFit="1" customWidth="1"/>
    <col min="42" max="42" width="11.7109375" style="801" bestFit="1" customWidth="1"/>
    <col min="43" max="43" width="13.140625" style="801" bestFit="1" customWidth="1"/>
    <col min="44" max="45" width="11.7109375" style="801" bestFit="1" customWidth="1"/>
    <col min="46" max="46" width="9.28515625" style="801" bestFit="1" customWidth="1"/>
    <col min="47" max="47" width="13.140625" style="801" bestFit="1" customWidth="1"/>
    <col min="48" max="48" width="9.28515625" style="801" bestFit="1" customWidth="1"/>
    <col min="49" max="50" width="13.140625" style="801" bestFit="1" customWidth="1"/>
    <col min="51" max="51" width="14.85546875" style="801" bestFit="1" customWidth="1"/>
    <col min="52" max="256" width="9.140625" style="801"/>
    <col min="257" max="257" width="9.28515625" style="801" customWidth="1"/>
    <col min="258" max="258" width="8.85546875" style="801" bestFit="1" customWidth="1"/>
    <col min="259" max="259" width="8.7109375" style="801" bestFit="1" customWidth="1"/>
    <col min="260" max="260" width="8.85546875" style="801" bestFit="1" customWidth="1"/>
    <col min="261" max="261" width="8" style="801" bestFit="1" customWidth="1"/>
    <col min="262" max="262" width="9" style="801" bestFit="1" customWidth="1"/>
    <col min="263" max="263" width="10.140625" style="801" customWidth="1"/>
    <col min="264" max="264" width="11" style="801" bestFit="1" customWidth="1"/>
    <col min="265" max="266" width="10.5703125" style="801" bestFit="1" customWidth="1"/>
    <col min="267" max="267" width="9.85546875" style="801" customWidth="1"/>
    <col min="268" max="268" width="11.5703125" style="801" customWidth="1"/>
    <col min="269" max="269" width="11.42578125" style="801" customWidth="1"/>
    <col min="270" max="270" width="10.140625" style="801" customWidth="1"/>
    <col min="271" max="271" width="10.28515625" style="801" bestFit="1" customWidth="1"/>
    <col min="272" max="272" width="12.140625" style="801" bestFit="1" customWidth="1"/>
    <col min="273" max="273" width="12" style="801" bestFit="1" customWidth="1"/>
    <col min="274" max="274" width="12.140625" style="801" customWidth="1"/>
    <col min="275" max="275" width="10.85546875" style="801" customWidth="1"/>
    <col min="276" max="276" width="8.85546875" style="801" bestFit="1" customWidth="1"/>
    <col min="277" max="277" width="9" style="801" bestFit="1" customWidth="1"/>
    <col min="278" max="278" width="8.5703125" style="801" bestFit="1" customWidth="1"/>
    <col min="279" max="279" width="7.85546875" style="801" bestFit="1" customWidth="1"/>
    <col min="280" max="280" width="10.28515625" style="801" bestFit="1" customWidth="1"/>
    <col min="281" max="281" width="11.85546875" style="801" bestFit="1" customWidth="1"/>
    <col min="282" max="282" width="11.7109375" style="801" bestFit="1" customWidth="1"/>
    <col min="283" max="283" width="13.140625" style="801" bestFit="1" customWidth="1"/>
    <col min="284" max="284" width="5.5703125" style="801" bestFit="1" customWidth="1"/>
    <col min="285" max="285" width="10" style="801" bestFit="1" customWidth="1"/>
    <col min="286" max="287" width="14" style="801" bestFit="1" customWidth="1"/>
    <col min="288" max="289" width="13.140625" style="801" bestFit="1" customWidth="1"/>
    <col min="290" max="290" width="14" style="801" bestFit="1" customWidth="1"/>
    <col min="291" max="294" width="9.28515625" style="801" bestFit="1" customWidth="1"/>
    <col min="295" max="296" width="11.7109375" style="801" bestFit="1" customWidth="1"/>
    <col min="297" max="297" width="9.28515625" style="801" bestFit="1" customWidth="1"/>
    <col min="298" max="298" width="11.7109375" style="801" bestFit="1" customWidth="1"/>
    <col min="299" max="299" width="13.140625" style="801" bestFit="1" customWidth="1"/>
    <col min="300" max="301" width="11.7109375" style="801" bestFit="1" customWidth="1"/>
    <col min="302" max="302" width="9.28515625" style="801" bestFit="1" customWidth="1"/>
    <col min="303" max="303" width="13.140625" style="801" bestFit="1" customWidth="1"/>
    <col min="304" max="304" width="9.28515625" style="801" bestFit="1" customWidth="1"/>
    <col min="305" max="306" width="13.140625" style="801" bestFit="1" customWidth="1"/>
    <col min="307" max="307" width="14.85546875" style="801" bestFit="1" customWidth="1"/>
    <col min="308" max="512" width="9.140625" style="801"/>
    <col min="513" max="513" width="9.28515625" style="801" customWidth="1"/>
    <col min="514" max="514" width="8.85546875" style="801" bestFit="1" customWidth="1"/>
    <col min="515" max="515" width="8.7109375" style="801" bestFit="1" customWidth="1"/>
    <col min="516" max="516" width="8.85546875" style="801" bestFit="1" customWidth="1"/>
    <col min="517" max="517" width="8" style="801" bestFit="1" customWidth="1"/>
    <col min="518" max="518" width="9" style="801" bestFit="1" customWidth="1"/>
    <col min="519" max="519" width="10.140625" style="801" customWidth="1"/>
    <col min="520" max="520" width="11" style="801" bestFit="1" customWidth="1"/>
    <col min="521" max="522" width="10.5703125" style="801" bestFit="1" customWidth="1"/>
    <col min="523" max="523" width="9.85546875" style="801" customWidth="1"/>
    <col min="524" max="524" width="11.5703125" style="801" customWidth="1"/>
    <col min="525" max="525" width="11.42578125" style="801" customWidth="1"/>
    <col min="526" max="526" width="10.140625" style="801" customWidth="1"/>
    <col min="527" max="527" width="10.28515625" style="801" bestFit="1" customWidth="1"/>
    <col min="528" max="528" width="12.140625" style="801" bestFit="1" customWidth="1"/>
    <col min="529" max="529" width="12" style="801" bestFit="1" customWidth="1"/>
    <col min="530" max="530" width="12.140625" style="801" customWidth="1"/>
    <col min="531" max="531" width="10.85546875" style="801" customWidth="1"/>
    <col min="532" max="532" width="8.85546875" style="801" bestFit="1" customWidth="1"/>
    <col min="533" max="533" width="9" style="801" bestFit="1" customWidth="1"/>
    <col min="534" max="534" width="8.5703125" style="801" bestFit="1" customWidth="1"/>
    <col min="535" max="535" width="7.85546875" style="801" bestFit="1" customWidth="1"/>
    <col min="536" max="536" width="10.28515625" style="801" bestFit="1" customWidth="1"/>
    <col min="537" max="537" width="11.85546875" style="801" bestFit="1" customWidth="1"/>
    <col min="538" max="538" width="11.7109375" style="801" bestFit="1" customWidth="1"/>
    <col min="539" max="539" width="13.140625" style="801" bestFit="1" customWidth="1"/>
    <col min="540" max="540" width="5.5703125" style="801" bestFit="1" customWidth="1"/>
    <col min="541" max="541" width="10" style="801" bestFit="1" customWidth="1"/>
    <col min="542" max="543" width="14" style="801" bestFit="1" customWidth="1"/>
    <col min="544" max="545" width="13.140625" style="801" bestFit="1" customWidth="1"/>
    <col min="546" max="546" width="14" style="801" bestFit="1" customWidth="1"/>
    <col min="547" max="550" width="9.28515625" style="801" bestFit="1" customWidth="1"/>
    <col min="551" max="552" width="11.7109375" style="801" bestFit="1" customWidth="1"/>
    <col min="553" max="553" width="9.28515625" style="801" bestFit="1" customWidth="1"/>
    <col min="554" max="554" width="11.7109375" style="801" bestFit="1" customWidth="1"/>
    <col min="555" max="555" width="13.140625" style="801" bestFit="1" customWidth="1"/>
    <col min="556" max="557" width="11.7109375" style="801" bestFit="1" customWidth="1"/>
    <col min="558" max="558" width="9.28515625" style="801" bestFit="1" customWidth="1"/>
    <col min="559" max="559" width="13.140625" style="801" bestFit="1" customWidth="1"/>
    <col min="560" max="560" width="9.28515625" style="801" bestFit="1" customWidth="1"/>
    <col min="561" max="562" width="13.140625" style="801" bestFit="1" customWidth="1"/>
    <col min="563" max="563" width="14.85546875" style="801" bestFit="1" customWidth="1"/>
    <col min="564" max="768" width="9.140625" style="801"/>
    <col min="769" max="769" width="9.28515625" style="801" customWidth="1"/>
    <col min="770" max="770" width="8.85546875" style="801" bestFit="1" customWidth="1"/>
    <col min="771" max="771" width="8.7109375" style="801" bestFit="1" customWidth="1"/>
    <col min="772" max="772" width="8.85546875" style="801" bestFit="1" customWidth="1"/>
    <col min="773" max="773" width="8" style="801" bestFit="1" customWidth="1"/>
    <col min="774" max="774" width="9" style="801" bestFit="1" customWidth="1"/>
    <col min="775" max="775" width="10.140625" style="801" customWidth="1"/>
    <col min="776" max="776" width="11" style="801" bestFit="1" customWidth="1"/>
    <col min="777" max="778" width="10.5703125" style="801" bestFit="1" customWidth="1"/>
    <col min="779" max="779" width="9.85546875" style="801" customWidth="1"/>
    <col min="780" max="780" width="11.5703125" style="801" customWidth="1"/>
    <col min="781" max="781" width="11.42578125" style="801" customWidth="1"/>
    <col min="782" max="782" width="10.140625" style="801" customWidth="1"/>
    <col min="783" max="783" width="10.28515625" style="801" bestFit="1" customWidth="1"/>
    <col min="784" max="784" width="12.140625" style="801" bestFit="1" customWidth="1"/>
    <col min="785" max="785" width="12" style="801" bestFit="1" customWidth="1"/>
    <col min="786" max="786" width="12.140625" style="801" customWidth="1"/>
    <col min="787" max="787" width="10.85546875" style="801" customWidth="1"/>
    <col min="788" max="788" width="8.85546875" style="801" bestFit="1" customWidth="1"/>
    <col min="789" max="789" width="9" style="801" bestFit="1" customWidth="1"/>
    <col min="790" max="790" width="8.5703125" style="801" bestFit="1" customWidth="1"/>
    <col min="791" max="791" width="7.85546875" style="801" bestFit="1" customWidth="1"/>
    <col min="792" max="792" width="10.28515625" style="801" bestFit="1" customWidth="1"/>
    <col min="793" max="793" width="11.85546875" style="801" bestFit="1" customWidth="1"/>
    <col min="794" max="794" width="11.7109375" style="801" bestFit="1" customWidth="1"/>
    <col min="795" max="795" width="13.140625" style="801" bestFit="1" customWidth="1"/>
    <col min="796" max="796" width="5.5703125" style="801" bestFit="1" customWidth="1"/>
    <col min="797" max="797" width="10" style="801" bestFit="1" customWidth="1"/>
    <col min="798" max="799" width="14" style="801" bestFit="1" customWidth="1"/>
    <col min="800" max="801" width="13.140625" style="801" bestFit="1" customWidth="1"/>
    <col min="802" max="802" width="14" style="801" bestFit="1" customWidth="1"/>
    <col min="803" max="806" width="9.28515625" style="801" bestFit="1" customWidth="1"/>
    <col min="807" max="808" width="11.7109375" style="801" bestFit="1" customWidth="1"/>
    <col min="809" max="809" width="9.28515625" style="801" bestFit="1" customWidth="1"/>
    <col min="810" max="810" width="11.7109375" style="801" bestFit="1" customWidth="1"/>
    <col min="811" max="811" width="13.140625" style="801" bestFit="1" customWidth="1"/>
    <col min="812" max="813" width="11.7109375" style="801" bestFit="1" customWidth="1"/>
    <col min="814" max="814" width="9.28515625" style="801" bestFit="1" customWidth="1"/>
    <col min="815" max="815" width="13.140625" style="801" bestFit="1" customWidth="1"/>
    <col min="816" max="816" width="9.28515625" style="801" bestFit="1" customWidth="1"/>
    <col min="817" max="818" width="13.140625" style="801" bestFit="1" customWidth="1"/>
    <col min="819" max="819" width="14.85546875" style="801" bestFit="1" customWidth="1"/>
    <col min="820" max="1024" width="9.140625" style="801"/>
    <col min="1025" max="1025" width="9.28515625" style="801" customWidth="1"/>
    <col min="1026" max="1026" width="8.85546875" style="801" bestFit="1" customWidth="1"/>
    <col min="1027" max="1027" width="8.7109375" style="801" bestFit="1" customWidth="1"/>
    <col min="1028" max="1028" width="8.85546875" style="801" bestFit="1" customWidth="1"/>
    <col min="1029" max="1029" width="8" style="801" bestFit="1" customWidth="1"/>
    <col min="1030" max="1030" width="9" style="801" bestFit="1" customWidth="1"/>
    <col min="1031" max="1031" width="10.140625" style="801" customWidth="1"/>
    <col min="1032" max="1032" width="11" style="801" bestFit="1" customWidth="1"/>
    <col min="1033" max="1034" width="10.5703125" style="801" bestFit="1" customWidth="1"/>
    <col min="1035" max="1035" width="9.85546875" style="801" customWidth="1"/>
    <col min="1036" max="1036" width="11.5703125" style="801" customWidth="1"/>
    <col min="1037" max="1037" width="11.42578125" style="801" customWidth="1"/>
    <col min="1038" max="1038" width="10.140625" style="801" customWidth="1"/>
    <col min="1039" max="1039" width="10.28515625" style="801" bestFit="1" customWidth="1"/>
    <col min="1040" max="1040" width="12.140625" style="801" bestFit="1" customWidth="1"/>
    <col min="1041" max="1041" width="12" style="801" bestFit="1" customWidth="1"/>
    <col min="1042" max="1042" width="12.140625" style="801" customWidth="1"/>
    <col min="1043" max="1043" width="10.85546875" style="801" customWidth="1"/>
    <col min="1044" max="1044" width="8.85546875" style="801" bestFit="1" customWidth="1"/>
    <col min="1045" max="1045" width="9" style="801" bestFit="1" customWidth="1"/>
    <col min="1046" max="1046" width="8.5703125" style="801" bestFit="1" customWidth="1"/>
    <col min="1047" max="1047" width="7.85546875" style="801" bestFit="1" customWidth="1"/>
    <col min="1048" max="1048" width="10.28515625" style="801" bestFit="1" customWidth="1"/>
    <col min="1049" max="1049" width="11.85546875" style="801" bestFit="1" customWidth="1"/>
    <col min="1050" max="1050" width="11.7109375" style="801" bestFit="1" customWidth="1"/>
    <col min="1051" max="1051" width="13.140625" style="801" bestFit="1" customWidth="1"/>
    <col min="1052" max="1052" width="5.5703125" style="801" bestFit="1" customWidth="1"/>
    <col min="1053" max="1053" width="10" style="801" bestFit="1" customWidth="1"/>
    <col min="1054" max="1055" width="14" style="801" bestFit="1" customWidth="1"/>
    <col min="1056" max="1057" width="13.140625" style="801" bestFit="1" customWidth="1"/>
    <col min="1058" max="1058" width="14" style="801" bestFit="1" customWidth="1"/>
    <col min="1059" max="1062" width="9.28515625" style="801" bestFit="1" customWidth="1"/>
    <col min="1063" max="1064" width="11.7109375" style="801" bestFit="1" customWidth="1"/>
    <col min="1065" max="1065" width="9.28515625" style="801" bestFit="1" customWidth="1"/>
    <col min="1066" max="1066" width="11.7109375" style="801" bestFit="1" customWidth="1"/>
    <col min="1067" max="1067" width="13.140625" style="801" bestFit="1" customWidth="1"/>
    <col min="1068" max="1069" width="11.7109375" style="801" bestFit="1" customWidth="1"/>
    <col min="1070" max="1070" width="9.28515625" style="801" bestFit="1" customWidth="1"/>
    <col min="1071" max="1071" width="13.140625" style="801" bestFit="1" customWidth="1"/>
    <col min="1072" max="1072" width="9.28515625" style="801" bestFit="1" customWidth="1"/>
    <col min="1073" max="1074" width="13.140625" style="801" bestFit="1" customWidth="1"/>
    <col min="1075" max="1075" width="14.85546875" style="801" bestFit="1" customWidth="1"/>
    <col min="1076" max="1280" width="9.140625" style="801"/>
    <col min="1281" max="1281" width="9.28515625" style="801" customWidth="1"/>
    <col min="1282" max="1282" width="8.85546875" style="801" bestFit="1" customWidth="1"/>
    <col min="1283" max="1283" width="8.7109375" style="801" bestFit="1" customWidth="1"/>
    <col min="1284" max="1284" width="8.85546875" style="801" bestFit="1" customWidth="1"/>
    <col min="1285" max="1285" width="8" style="801" bestFit="1" customWidth="1"/>
    <col min="1286" max="1286" width="9" style="801" bestFit="1" customWidth="1"/>
    <col min="1287" max="1287" width="10.140625" style="801" customWidth="1"/>
    <col min="1288" max="1288" width="11" style="801" bestFit="1" customWidth="1"/>
    <col min="1289" max="1290" width="10.5703125" style="801" bestFit="1" customWidth="1"/>
    <col min="1291" max="1291" width="9.85546875" style="801" customWidth="1"/>
    <col min="1292" max="1292" width="11.5703125" style="801" customWidth="1"/>
    <col min="1293" max="1293" width="11.42578125" style="801" customWidth="1"/>
    <col min="1294" max="1294" width="10.140625" style="801" customWidth="1"/>
    <col min="1295" max="1295" width="10.28515625" style="801" bestFit="1" customWidth="1"/>
    <col min="1296" max="1296" width="12.140625" style="801" bestFit="1" customWidth="1"/>
    <col min="1297" max="1297" width="12" style="801" bestFit="1" customWidth="1"/>
    <col min="1298" max="1298" width="12.140625" style="801" customWidth="1"/>
    <col min="1299" max="1299" width="10.85546875" style="801" customWidth="1"/>
    <col min="1300" max="1300" width="8.85546875" style="801" bestFit="1" customWidth="1"/>
    <col min="1301" max="1301" width="9" style="801" bestFit="1" customWidth="1"/>
    <col min="1302" max="1302" width="8.5703125" style="801" bestFit="1" customWidth="1"/>
    <col min="1303" max="1303" width="7.85546875" style="801" bestFit="1" customWidth="1"/>
    <col min="1304" max="1304" width="10.28515625" style="801" bestFit="1" customWidth="1"/>
    <col min="1305" max="1305" width="11.85546875" style="801" bestFit="1" customWidth="1"/>
    <col min="1306" max="1306" width="11.7109375" style="801" bestFit="1" customWidth="1"/>
    <col min="1307" max="1307" width="13.140625" style="801" bestFit="1" customWidth="1"/>
    <col min="1308" max="1308" width="5.5703125" style="801" bestFit="1" customWidth="1"/>
    <col min="1309" max="1309" width="10" style="801" bestFit="1" customWidth="1"/>
    <col min="1310" max="1311" width="14" style="801" bestFit="1" customWidth="1"/>
    <col min="1312" max="1313" width="13.140625" style="801" bestFit="1" customWidth="1"/>
    <col min="1314" max="1314" width="14" style="801" bestFit="1" customWidth="1"/>
    <col min="1315" max="1318" width="9.28515625" style="801" bestFit="1" customWidth="1"/>
    <col min="1319" max="1320" width="11.7109375" style="801" bestFit="1" customWidth="1"/>
    <col min="1321" max="1321" width="9.28515625" style="801" bestFit="1" customWidth="1"/>
    <col min="1322" max="1322" width="11.7109375" style="801" bestFit="1" customWidth="1"/>
    <col min="1323" max="1323" width="13.140625" style="801" bestFit="1" customWidth="1"/>
    <col min="1324" max="1325" width="11.7109375" style="801" bestFit="1" customWidth="1"/>
    <col min="1326" max="1326" width="9.28515625" style="801" bestFit="1" customWidth="1"/>
    <col min="1327" max="1327" width="13.140625" style="801" bestFit="1" customWidth="1"/>
    <col min="1328" max="1328" width="9.28515625" style="801" bestFit="1" customWidth="1"/>
    <col min="1329" max="1330" width="13.140625" style="801" bestFit="1" customWidth="1"/>
    <col min="1331" max="1331" width="14.85546875" style="801" bestFit="1" customWidth="1"/>
    <col min="1332" max="1536" width="9.140625" style="801"/>
    <col min="1537" max="1537" width="9.28515625" style="801" customWidth="1"/>
    <col min="1538" max="1538" width="8.85546875" style="801" bestFit="1" customWidth="1"/>
    <col min="1539" max="1539" width="8.7109375" style="801" bestFit="1" customWidth="1"/>
    <col min="1540" max="1540" width="8.85546875" style="801" bestFit="1" customWidth="1"/>
    <col min="1541" max="1541" width="8" style="801" bestFit="1" customWidth="1"/>
    <col min="1542" max="1542" width="9" style="801" bestFit="1" customWidth="1"/>
    <col min="1543" max="1543" width="10.140625" style="801" customWidth="1"/>
    <col min="1544" max="1544" width="11" style="801" bestFit="1" customWidth="1"/>
    <col min="1545" max="1546" width="10.5703125" style="801" bestFit="1" customWidth="1"/>
    <col min="1547" max="1547" width="9.85546875" style="801" customWidth="1"/>
    <col min="1548" max="1548" width="11.5703125" style="801" customWidth="1"/>
    <col min="1549" max="1549" width="11.42578125" style="801" customWidth="1"/>
    <col min="1550" max="1550" width="10.140625" style="801" customWidth="1"/>
    <col min="1551" max="1551" width="10.28515625" style="801" bestFit="1" customWidth="1"/>
    <col min="1552" max="1552" width="12.140625" style="801" bestFit="1" customWidth="1"/>
    <col min="1553" max="1553" width="12" style="801" bestFit="1" customWidth="1"/>
    <col min="1554" max="1554" width="12.140625" style="801" customWidth="1"/>
    <col min="1555" max="1555" width="10.85546875" style="801" customWidth="1"/>
    <col min="1556" max="1556" width="8.85546875" style="801" bestFit="1" customWidth="1"/>
    <col min="1557" max="1557" width="9" style="801" bestFit="1" customWidth="1"/>
    <col min="1558" max="1558" width="8.5703125" style="801" bestFit="1" customWidth="1"/>
    <col min="1559" max="1559" width="7.85546875" style="801" bestFit="1" customWidth="1"/>
    <col min="1560" max="1560" width="10.28515625" style="801" bestFit="1" customWidth="1"/>
    <col min="1561" max="1561" width="11.85546875" style="801" bestFit="1" customWidth="1"/>
    <col min="1562" max="1562" width="11.7109375" style="801" bestFit="1" customWidth="1"/>
    <col min="1563" max="1563" width="13.140625" style="801" bestFit="1" customWidth="1"/>
    <col min="1564" max="1564" width="5.5703125" style="801" bestFit="1" customWidth="1"/>
    <col min="1565" max="1565" width="10" style="801" bestFit="1" customWidth="1"/>
    <col min="1566" max="1567" width="14" style="801" bestFit="1" customWidth="1"/>
    <col min="1568" max="1569" width="13.140625" style="801" bestFit="1" customWidth="1"/>
    <col min="1570" max="1570" width="14" style="801" bestFit="1" customWidth="1"/>
    <col min="1571" max="1574" width="9.28515625" style="801" bestFit="1" customWidth="1"/>
    <col min="1575" max="1576" width="11.7109375" style="801" bestFit="1" customWidth="1"/>
    <col min="1577" max="1577" width="9.28515625" style="801" bestFit="1" customWidth="1"/>
    <col min="1578" max="1578" width="11.7109375" style="801" bestFit="1" customWidth="1"/>
    <col min="1579" max="1579" width="13.140625" style="801" bestFit="1" customWidth="1"/>
    <col min="1580" max="1581" width="11.7109375" style="801" bestFit="1" customWidth="1"/>
    <col min="1582" max="1582" width="9.28515625" style="801" bestFit="1" customWidth="1"/>
    <col min="1583" max="1583" width="13.140625" style="801" bestFit="1" customWidth="1"/>
    <col min="1584" max="1584" width="9.28515625" style="801" bestFit="1" customWidth="1"/>
    <col min="1585" max="1586" width="13.140625" style="801" bestFit="1" customWidth="1"/>
    <col min="1587" max="1587" width="14.85546875" style="801" bestFit="1" customWidth="1"/>
    <col min="1588" max="1792" width="9.140625" style="801"/>
    <col min="1793" max="1793" width="9.28515625" style="801" customWidth="1"/>
    <col min="1794" max="1794" width="8.85546875" style="801" bestFit="1" customWidth="1"/>
    <col min="1795" max="1795" width="8.7109375" style="801" bestFit="1" customWidth="1"/>
    <col min="1796" max="1796" width="8.85546875" style="801" bestFit="1" customWidth="1"/>
    <col min="1797" max="1797" width="8" style="801" bestFit="1" customWidth="1"/>
    <col min="1798" max="1798" width="9" style="801" bestFit="1" customWidth="1"/>
    <col min="1799" max="1799" width="10.140625" style="801" customWidth="1"/>
    <col min="1800" max="1800" width="11" style="801" bestFit="1" customWidth="1"/>
    <col min="1801" max="1802" width="10.5703125" style="801" bestFit="1" customWidth="1"/>
    <col min="1803" max="1803" width="9.85546875" style="801" customWidth="1"/>
    <col min="1804" max="1804" width="11.5703125" style="801" customWidth="1"/>
    <col min="1805" max="1805" width="11.42578125" style="801" customWidth="1"/>
    <col min="1806" max="1806" width="10.140625" style="801" customWidth="1"/>
    <col min="1807" max="1807" width="10.28515625" style="801" bestFit="1" customWidth="1"/>
    <col min="1808" max="1808" width="12.140625" style="801" bestFit="1" customWidth="1"/>
    <col min="1809" max="1809" width="12" style="801" bestFit="1" customWidth="1"/>
    <col min="1810" max="1810" width="12.140625" style="801" customWidth="1"/>
    <col min="1811" max="1811" width="10.85546875" style="801" customWidth="1"/>
    <col min="1812" max="1812" width="8.85546875" style="801" bestFit="1" customWidth="1"/>
    <col min="1813" max="1813" width="9" style="801" bestFit="1" customWidth="1"/>
    <col min="1814" max="1814" width="8.5703125" style="801" bestFit="1" customWidth="1"/>
    <col min="1815" max="1815" width="7.85546875" style="801" bestFit="1" customWidth="1"/>
    <col min="1816" max="1816" width="10.28515625" style="801" bestFit="1" customWidth="1"/>
    <col min="1817" max="1817" width="11.85546875" style="801" bestFit="1" customWidth="1"/>
    <col min="1818" max="1818" width="11.7109375" style="801" bestFit="1" customWidth="1"/>
    <col min="1819" max="1819" width="13.140625" style="801" bestFit="1" customWidth="1"/>
    <col min="1820" max="1820" width="5.5703125" style="801" bestFit="1" customWidth="1"/>
    <col min="1821" max="1821" width="10" style="801" bestFit="1" customWidth="1"/>
    <col min="1822" max="1823" width="14" style="801" bestFit="1" customWidth="1"/>
    <col min="1824" max="1825" width="13.140625" style="801" bestFit="1" customWidth="1"/>
    <col min="1826" max="1826" width="14" style="801" bestFit="1" customWidth="1"/>
    <col min="1827" max="1830" width="9.28515625" style="801" bestFit="1" customWidth="1"/>
    <col min="1831" max="1832" width="11.7109375" style="801" bestFit="1" customWidth="1"/>
    <col min="1833" max="1833" width="9.28515625" style="801" bestFit="1" customWidth="1"/>
    <col min="1834" max="1834" width="11.7109375" style="801" bestFit="1" customWidth="1"/>
    <col min="1835" max="1835" width="13.140625" style="801" bestFit="1" customWidth="1"/>
    <col min="1836" max="1837" width="11.7109375" style="801" bestFit="1" customWidth="1"/>
    <col min="1838" max="1838" width="9.28515625" style="801" bestFit="1" customWidth="1"/>
    <col min="1839" max="1839" width="13.140625" style="801" bestFit="1" customWidth="1"/>
    <col min="1840" max="1840" width="9.28515625" style="801" bestFit="1" customWidth="1"/>
    <col min="1841" max="1842" width="13.140625" style="801" bestFit="1" customWidth="1"/>
    <col min="1843" max="1843" width="14.85546875" style="801" bestFit="1" customWidth="1"/>
    <col min="1844" max="2048" width="9.140625" style="801"/>
    <col min="2049" max="2049" width="9.28515625" style="801" customWidth="1"/>
    <col min="2050" max="2050" width="8.85546875" style="801" bestFit="1" customWidth="1"/>
    <col min="2051" max="2051" width="8.7109375" style="801" bestFit="1" customWidth="1"/>
    <col min="2052" max="2052" width="8.85546875" style="801" bestFit="1" customWidth="1"/>
    <col min="2053" max="2053" width="8" style="801" bestFit="1" customWidth="1"/>
    <col min="2054" max="2054" width="9" style="801" bestFit="1" customWidth="1"/>
    <col min="2055" max="2055" width="10.140625" style="801" customWidth="1"/>
    <col min="2056" max="2056" width="11" style="801" bestFit="1" customWidth="1"/>
    <col min="2057" max="2058" width="10.5703125" style="801" bestFit="1" customWidth="1"/>
    <col min="2059" max="2059" width="9.85546875" style="801" customWidth="1"/>
    <col min="2060" max="2060" width="11.5703125" style="801" customWidth="1"/>
    <col min="2061" max="2061" width="11.42578125" style="801" customWidth="1"/>
    <col min="2062" max="2062" width="10.140625" style="801" customWidth="1"/>
    <col min="2063" max="2063" width="10.28515625" style="801" bestFit="1" customWidth="1"/>
    <col min="2064" max="2064" width="12.140625" style="801" bestFit="1" customWidth="1"/>
    <col min="2065" max="2065" width="12" style="801" bestFit="1" customWidth="1"/>
    <col min="2066" max="2066" width="12.140625" style="801" customWidth="1"/>
    <col min="2067" max="2067" width="10.85546875" style="801" customWidth="1"/>
    <col min="2068" max="2068" width="8.85546875" style="801" bestFit="1" customWidth="1"/>
    <col min="2069" max="2069" width="9" style="801" bestFit="1" customWidth="1"/>
    <col min="2070" max="2070" width="8.5703125" style="801" bestFit="1" customWidth="1"/>
    <col min="2071" max="2071" width="7.85546875" style="801" bestFit="1" customWidth="1"/>
    <col min="2072" max="2072" width="10.28515625" style="801" bestFit="1" customWidth="1"/>
    <col min="2073" max="2073" width="11.85546875" style="801" bestFit="1" customWidth="1"/>
    <col min="2074" max="2074" width="11.7109375" style="801" bestFit="1" customWidth="1"/>
    <col min="2075" max="2075" width="13.140625" style="801" bestFit="1" customWidth="1"/>
    <col min="2076" max="2076" width="5.5703125" style="801" bestFit="1" customWidth="1"/>
    <col min="2077" max="2077" width="10" style="801" bestFit="1" customWidth="1"/>
    <col min="2078" max="2079" width="14" style="801" bestFit="1" customWidth="1"/>
    <col min="2080" max="2081" width="13.140625" style="801" bestFit="1" customWidth="1"/>
    <col min="2082" max="2082" width="14" style="801" bestFit="1" customWidth="1"/>
    <col min="2083" max="2086" width="9.28515625" style="801" bestFit="1" customWidth="1"/>
    <col min="2087" max="2088" width="11.7109375" style="801" bestFit="1" customWidth="1"/>
    <col min="2089" max="2089" width="9.28515625" style="801" bestFit="1" customWidth="1"/>
    <col min="2090" max="2090" width="11.7109375" style="801" bestFit="1" customWidth="1"/>
    <col min="2091" max="2091" width="13.140625" style="801" bestFit="1" customWidth="1"/>
    <col min="2092" max="2093" width="11.7109375" style="801" bestFit="1" customWidth="1"/>
    <col min="2094" max="2094" width="9.28515625" style="801" bestFit="1" customWidth="1"/>
    <col min="2095" max="2095" width="13.140625" style="801" bestFit="1" customWidth="1"/>
    <col min="2096" max="2096" width="9.28515625" style="801" bestFit="1" customWidth="1"/>
    <col min="2097" max="2098" width="13.140625" style="801" bestFit="1" customWidth="1"/>
    <col min="2099" max="2099" width="14.85546875" style="801" bestFit="1" customWidth="1"/>
    <col min="2100" max="2304" width="9.140625" style="801"/>
    <col min="2305" max="2305" width="9.28515625" style="801" customWidth="1"/>
    <col min="2306" max="2306" width="8.85546875" style="801" bestFit="1" customWidth="1"/>
    <col min="2307" max="2307" width="8.7109375" style="801" bestFit="1" customWidth="1"/>
    <col min="2308" max="2308" width="8.85546875" style="801" bestFit="1" customWidth="1"/>
    <col min="2309" max="2309" width="8" style="801" bestFit="1" customWidth="1"/>
    <col min="2310" max="2310" width="9" style="801" bestFit="1" customWidth="1"/>
    <col min="2311" max="2311" width="10.140625" style="801" customWidth="1"/>
    <col min="2312" max="2312" width="11" style="801" bestFit="1" customWidth="1"/>
    <col min="2313" max="2314" width="10.5703125" style="801" bestFit="1" customWidth="1"/>
    <col min="2315" max="2315" width="9.85546875" style="801" customWidth="1"/>
    <col min="2316" max="2316" width="11.5703125" style="801" customWidth="1"/>
    <col min="2317" max="2317" width="11.42578125" style="801" customWidth="1"/>
    <col min="2318" max="2318" width="10.140625" style="801" customWidth="1"/>
    <col min="2319" max="2319" width="10.28515625" style="801" bestFit="1" customWidth="1"/>
    <col min="2320" max="2320" width="12.140625" style="801" bestFit="1" customWidth="1"/>
    <col min="2321" max="2321" width="12" style="801" bestFit="1" customWidth="1"/>
    <col min="2322" max="2322" width="12.140625" style="801" customWidth="1"/>
    <col min="2323" max="2323" width="10.85546875" style="801" customWidth="1"/>
    <col min="2324" max="2324" width="8.85546875" style="801" bestFit="1" customWidth="1"/>
    <col min="2325" max="2325" width="9" style="801" bestFit="1" customWidth="1"/>
    <col min="2326" max="2326" width="8.5703125" style="801" bestFit="1" customWidth="1"/>
    <col min="2327" max="2327" width="7.85546875" style="801" bestFit="1" customWidth="1"/>
    <col min="2328" max="2328" width="10.28515625" style="801" bestFit="1" customWidth="1"/>
    <col min="2329" max="2329" width="11.85546875" style="801" bestFit="1" customWidth="1"/>
    <col min="2330" max="2330" width="11.7109375" style="801" bestFit="1" customWidth="1"/>
    <col min="2331" max="2331" width="13.140625" style="801" bestFit="1" customWidth="1"/>
    <col min="2332" max="2332" width="5.5703125" style="801" bestFit="1" customWidth="1"/>
    <col min="2333" max="2333" width="10" style="801" bestFit="1" customWidth="1"/>
    <col min="2334" max="2335" width="14" style="801" bestFit="1" customWidth="1"/>
    <col min="2336" max="2337" width="13.140625" style="801" bestFit="1" customWidth="1"/>
    <col min="2338" max="2338" width="14" style="801" bestFit="1" customWidth="1"/>
    <col min="2339" max="2342" width="9.28515625" style="801" bestFit="1" customWidth="1"/>
    <col min="2343" max="2344" width="11.7109375" style="801" bestFit="1" customWidth="1"/>
    <col min="2345" max="2345" width="9.28515625" style="801" bestFit="1" customWidth="1"/>
    <col min="2346" max="2346" width="11.7109375" style="801" bestFit="1" customWidth="1"/>
    <col min="2347" max="2347" width="13.140625" style="801" bestFit="1" customWidth="1"/>
    <col min="2348" max="2349" width="11.7109375" style="801" bestFit="1" customWidth="1"/>
    <col min="2350" max="2350" width="9.28515625" style="801" bestFit="1" customWidth="1"/>
    <col min="2351" max="2351" width="13.140625" style="801" bestFit="1" customWidth="1"/>
    <col min="2352" max="2352" width="9.28515625" style="801" bestFit="1" customWidth="1"/>
    <col min="2353" max="2354" width="13.140625" style="801" bestFit="1" customWidth="1"/>
    <col min="2355" max="2355" width="14.85546875" style="801" bestFit="1" customWidth="1"/>
    <col min="2356" max="2560" width="9.140625" style="801"/>
    <col min="2561" max="2561" width="9.28515625" style="801" customWidth="1"/>
    <col min="2562" max="2562" width="8.85546875" style="801" bestFit="1" customWidth="1"/>
    <col min="2563" max="2563" width="8.7109375" style="801" bestFit="1" customWidth="1"/>
    <col min="2564" max="2564" width="8.85546875" style="801" bestFit="1" customWidth="1"/>
    <col min="2565" max="2565" width="8" style="801" bestFit="1" customWidth="1"/>
    <col min="2566" max="2566" width="9" style="801" bestFit="1" customWidth="1"/>
    <col min="2567" max="2567" width="10.140625" style="801" customWidth="1"/>
    <col min="2568" max="2568" width="11" style="801" bestFit="1" customWidth="1"/>
    <col min="2569" max="2570" width="10.5703125" style="801" bestFit="1" customWidth="1"/>
    <col min="2571" max="2571" width="9.85546875" style="801" customWidth="1"/>
    <col min="2572" max="2572" width="11.5703125" style="801" customWidth="1"/>
    <col min="2573" max="2573" width="11.42578125" style="801" customWidth="1"/>
    <col min="2574" max="2574" width="10.140625" style="801" customWidth="1"/>
    <col min="2575" max="2575" width="10.28515625" style="801" bestFit="1" customWidth="1"/>
    <col min="2576" max="2576" width="12.140625" style="801" bestFit="1" customWidth="1"/>
    <col min="2577" max="2577" width="12" style="801" bestFit="1" customWidth="1"/>
    <col min="2578" max="2578" width="12.140625" style="801" customWidth="1"/>
    <col min="2579" max="2579" width="10.85546875" style="801" customWidth="1"/>
    <col min="2580" max="2580" width="8.85546875" style="801" bestFit="1" customWidth="1"/>
    <col min="2581" max="2581" width="9" style="801" bestFit="1" customWidth="1"/>
    <col min="2582" max="2582" width="8.5703125" style="801" bestFit="1" customWidth="1"/>
    <col min="2583" max="2583" width="7.85546875" style="801" bestFit="1" customWidth="1"/>
    <col min="2584" max="2584" width="10.28515625" style="801" bestFit="1" customWidth="1"/>
    <col min="2585" max="2585" width="11.85546875" style="801" bestFit="1" customWidth="1"/>
    <col min="2586" max="2586" width="11.7109375" style="801" bestFit="1" customWidth="1"/>
    <col min="2587" max="2587" width="13.140625" style="801" bestFit="1" customWidth="1"/>
    <col min="2588" max="2588" width="5.5703125" style="801" bestFit="1" customWidth="1"/>
    <col min="2589" max="2589" width="10" style="801" bestFit="1" customWidth="1"/>
    <col min="2590" max="2591" width="14" style="801" bestFit="1" customWidth="1"/>
    <col min="2592" max="2593" width="13.140625" style="801" bestFit="1" customWidth="1"/>
    <col min="2594" max="2594" width="14" style="801" bestFit="1" customWidth="1"/>
    <col min="2595" max="2598" width="9.28515625" style="801" bestFit="1" customWidth="1"/>
    <col min="2599" max="2600" width="11.7109375" style="801" bestFit="1" customWidth="1"/>
    <col min="2601" max="2601" width="9.28515625" style="801" bestFit="1" customWidth="1"/>
    <col min="2602" max="2602" width="11.7109375" style="801" bestFit="1" customWidth="1"/>
    <col min="2603" max="2603" width="13.140625" style="801" bestFit="1" customWidth="1"/>
    <col min="2604" max="2605" width="11.7109375" style="801" bestFit="1" customWidth="1"/>
    <col min="2606" max="2606" width="9.28515625" style="801" bestFit="1" customWidth="1"/>
    <col min="2607" max="2607" width="13.140625" style="801" bestFit="1" customWidth="1"/>
    <col min="2608" max="2608" width="9.28515625" style="801" bestFit="1" customWidth="1"/>
    <col min="2609" max="2610" width="13.140625" style="801" bestFit="1" customWidth="1"/>
    <col min="2611" max="2611" width="14.85546875" style="801" bestFit="1" customWidth="1"/>
    <col min="2612" max="2816" width="9.140625" style="801"/>
    <col min="2817" max="2817" width="9.28515625" style="801" customWidth="1"/>
    <col min="2818" max="2818" width="8.85546875" style="801" bestFit="1" customWidth="1"/>
    <col min="2819" max="2819" width="8.7109375" style="801" bestFit="1" customWidth="1"/>
    <col min="2820" max="2820" width="8.85546875" style="801" bestFit="1" customWidth="1"/>
    <col min="2821" max="2821" width="8" style="801" bestFit="1" customWidth="1"/>
    <col min="2822" max="2822" width="9" style="801" bestFit="1" customWidth="1"/>
    <col min="2823" max="2823" width="10.140625" style="801" customWidth="1"/>
    <col min="2824" max="2824" width="11" style="801" bestFit="1" customWidth="1"/>
    <col min="2825" max="2826" width="10.5703125" style="801" bestFit="1" customWidth="1"/>
    <col min="2827" max="2827" width="9.85546875" style="801" customWidth="1"/>
    <col min="2828" max="2828" width="11.5703125" style="801" customWidth="1"/>
    <col min="2829" max="2829" width="11.42578125" style="801" customWidth="1"/>
    <col min="2830" max="2830" width="10.140625" style="801" customWidth="1"/>
    <col min="2831" max="2831" width="10.28515625" style="801" bestFit="1" customWidth="1"/>
    <col min="2832" max="2832" width="12.140625" style="801" bestFit="1" customWidth="1"/>
    <col min="2833" max="2833" width="12" style="801" bestFit="1" customWidth="1"/>
    <col min="2834" max="2834" width="12.140625" style="801" customWidth="1"/>
    <col min="2835" max="2835" width="10.85546875" style="801" customWidth="1"/>
    <col min="2836" max="2836" width="8.85546875" style="801" bestFit="1" customWidth="1"/>
    <col min="2837" max="2837" width="9" style="801" bestFit="1" customWidth="1"/>
    <col min="2838" max="2838" width="8.5703125" style="801" bestFit="1" customWidth="1"/>
    <col min="2839" max="2839" width="7.85546875" style="801" bestFit="1" customWidth="1"/>
    <col min="2840" max="2840" width="10.28515625" style="801" bestFit="1" customWidth="1"/>
    <col min="2841" max="2841" width="11.85546875" style="801" bestFit="1" customWidth="1"/>
    <col min="2842" max="2842" width="11.7109375" style="801" bestFit="1" customWidth="1"/>
    <col min="2843" max="2843" width="13.140625" style="801" bestFit="1" customWidth="1"/>
    <col min="2844" max="2844" width="5.5703125" style="801" bestFit="1" customWidth="1"/>
    <col min="2845" max="2845" width="10" style="801" bestFit="1" customWidth="1"/>
    <col min="2846" max="2847" width="14" style="801" bestFit="1" customWidth="1"/>
    <col min="2848" max="2849" width="13.140625" style="801" bestFit="1" customWidth="1"/>
    <col min="2850" max="2850" width="14" style="801" bestFit="1" customWidth="1"/>
    <col min="2851" max="2854" width="9.28515625" style="801" bestFit="1" customWidth="1"/>
    <col min="2855" max="2856" width="11.7109375" style="801" bestFit="1" customWidth="1"/>
    <col min="2857" max="2857" width="9.28515625" style="801" bestFit="1" customWidth="1"/>
    <col min="2858" max="2858" width="11.7109375" style="801" bestFit="1" customWidth="1"/>
    <col min="2859" max="2859" width="13.140625" style="801" bestFit="1" customWidth="1"/>
    <col min="2860" max="2861" width="11.7109375" style="801" bestFit="1" customWidth="1"/>
    <col min="2862" max="2862" width="9.28515625" style="801" bestFit="1" customWidth="1"/>
    <col min="2863" max="2863" width="13.140625" style="801" bestFit="1" customWidth="1"/>
    <col min="2864" max="2864" width="9.28515625" style="801" bestFit="1" customWidth="1"/>
    <col min="2865" max="2866" width="13.140625" style="801" bestFit="1" customWidth="1"/>
    <col min="2867" max="2867" width="14.85546875" style="801" bestFit="1" customWidth="1"/>
    <col min="2868" max="3072" width="9.140625" style="801"/>
    <col min="3073" max="3073" width="9.28515625" style="801" customWidth="1"/>
    <col min="3074" max="3074" width="8.85546875" style="801" bestFit="1" customWidth="1"/>
    <col min="3075" max="3075" width="8.7109375" style="801" bestFit="1" customWidth="1"/>
    <col min="3076" max="3076" width="8.85546875" style="801" bestFit="1" customWidth="1"/>
    <col min="3077" max="3077" width="8" style="801" bestFit="1" customWidth="1"/>
    <col min="3078" max="3078" width="9" style="801" bestFit="1" customWidth="1"/>
    <col min="3079" max="3079" width="10.140625" style="801" customWidth="1"/>
    <col min="3080" max="3080" width="11" style="801" bestFit="1" customWidth="1"/>
    <col min="3081" max="3082" width="10.5703125" style="801" bestFit="1" customWidth="1"/>
    <col min="3083" max="3083" width="9.85546875" style="801" customWidth="1"/>
    <col min="3084" max="3084" width="11.5703125" style="801" customWidth="1"/>
    <col min="3085" max="3085" width="11.42578125" style="801" customWidth="1"/>
    <col min="3086" max="3086" width="10.140625" style="801" customWidth="1"/>
    <col min="3087" max="3087" width="10.28515625" style="801" bestFit="1" customWidth="1"/>
    <col min="3088" max="3088" width="12.140625" style="801" bestFit="1" customWidth="1"/>
    <col min="3089" max="3089" width="12" style="801" bestFit="1" customWidth="1"/>
    <col min="3090" max="3090" width="12.140625" style="801" customWidth="1"/>
    <col min="3091" max="3091" width="10.85546875" style="801" customWidth="1"/>
    <col min="3092" max="3092" width="8.85546875" style="801" bestFit="1" customWidth="1"/>
    <col min="3093" max="3093" width="9" style="801" bestFit="1" customWidth="1"/>
    <col min="3094" max="3094" width="8.5703125" style="801" bestFit="1" customWidth="1"/>
    <col min="3095" max="3095" width="7.85546875" style="801" bestFit="1" customWidth="1"/>
    <col min="3096" max="3096" width="10.28515625" style="801" bestFit="1" customWidth="1"/>
    <col min="3097" max="3097" width="11.85546875" style="801" bestFit="1" customWidth="1"/>
    <col min="3098" max="3098" width="11.7109375" style="801" bestFit="1" customWidth="1"/>
    <col min="3099" max="3099" width="13.140625" style="801" bestFit="1" customWidth="1"/>
    <col min="3100" max="3100" width="5.5703125" style="801" bestFit="1" customWidth="1"/>
    <col min="3101" max="3101" width="10" style="801" bestFit="1" customWidth="1"/>
    <col min="3102" max="3103" width="14" style="801" bestFit="1" customWidth="1"/>
    <col min="3104" max="3105" width="13.140625" style="801" bestFit="1" customWidth="1"/>
    <col min="3106" max="3106" width="14" style="801" bestFit="1" customWidth="1"/>
    <col min="3107" max="3110" width="9.28515625" style="801" bestFit="1" customWidth="1"/>
    <col min="3111" max="3112" width="11.7109375" style="801" bestFit="1" customWidth="1"/>
    <col min="3113" max="3113" width="9.28515625" style="801" bestFit="1" customWidth="1"/>
    <col min="3114" max="3114" width="11.7109375" style="801" bestFit="1" customWidth="1"/>
    <col min="3115" max="3115" width="13.140625" style="801" bestFit="1" customWidth="1"/>
    <col min="3116" max="3117" width="11.7109375" style="801" bestFit="1" customWidth="1"/>
    <col min="3118" max="3118" width="9.28515625" style="801" bestFit="1" customWidth="1"/>
    <col min="3119" max="3119" width="13.140625" style="801" bestFit="1" customWidth="1"/>
    <col min="3120" max="3120" width="9.28515625" style="801" bestFit="1" customWidth="1"/>
    <col min="3121" max="3122" width="13.140625" style="801" bestFit="1" customWidth="1"/>
    <col min="3123" max="3123" width="14.85546875" style="801" bestFit="1" customWidth="1"/>
    <col min="3124" max="3328" width="9.140625" style="801"/>
    <col min="3329" max="3329" width="9.28515625" style="801" customWidth="1"/>
    <col min="3330" max="3330" width="8.85546875" style="801" bestFit="1" customWidth="1"/>
    <col min="3331" max="3331" width="8.7109375" style="801" bestFit="1" customWidth="1"/>
    <col min="3332" max="3332" width="8.85546875" style="801" bestFit="1" customWidth="1"/>
    <col min="3333" max="3333" width="8" style="801" bestFit="1" customWidth="1"/>
    <col min="3334" max="3334" width="9" style="801" bestFit="1" customWidth="1"/>
    <col min="3335" max="3335" width="10.140625" style="801" customWidth="1"/>
    <col min="3336" max="3336" width="11" style="801" bestFit="1" customWidth="1"/>
    <col min="3337" max="3338" width="10.5703125" style="801" bestFit="1" customWidth="1"/>
    <col min="3339" max="3339" width="9.85546875" style="801" customWidth="1"/>
    <col min="3340" max="3340" width="11.5703125" style="801" customWidth="1"/>
    <col min="3341" max="3341" width="11.42578125" style="801" customWidth="1"/>
    <col min="3342" max="3342" width="10.140625" style="801" customWidth="1"/>
    <col min="3343" max="3343" width="10.28515625" style="801" bestFit="1" customWidth="1"/>
    <col min="3344" max="3344" width="12.140625" style="801" bestFit="1" customWidth="1"/>
    <col min="3345" max="3345" width="12" style="801" bestFit="1" customWidth="1"/>
    <col min="3346" max="3346" width="12.140625" style="801" customWidth="1"/>
    <col min="3347" max="3347" width="10.85546875" style="801" customWidth="1"/>
    <col min="3348" max="3348" width="8.85546875" style="801" bestFit="1" customWidth="1"/>
    <col min="3349" max="3349" width="9" style="801" bestFit="1" customWidth="1"/>
    <col min="3350" max="3350" width="8.5703125" style="801" bestFit="1" customWidth="1"/>
    <col min="3351" max="3351" width="7.85546875" style="801" bestFit="1" customWidth="1"/>
    <col min="3352" max="3352" width="10.28515625" style="801" bestFit="1" customWidth="1"/>
    <col min="3353" max="3353" width="11.85546875" style="801" bestFit="1" customWidth="1"/>
    <col min="3354" max="3354" width="11.7109375" style="801" bestFit="1" customWidth="1"/>
    <col min="3355" max="3355" width="13.140625" style="801" bestFit="1" customWidth="1"/>
    <col min="3356" max="3356" width="5.5703125" style="801" bestFit="1" customWidth="1"/>
    <col min="3357" max="3357" width="10" style="801" bestFit="1" customWidth="1"/>
    <col min="3358" max="3359" width="14" style="801" bestFit="1" customWidth="1"/>
    <col min="3360" max="3361" width="13.140625" style="801" bestFit="1" customWidth="1"/>
    <col min="3362" max="3362" width="14" style="801" bestFit="1" customWidth="1"/>
    <col min="3363" max="3366" width="9.28515625" style="801" bestFit="1" customWidth="1"/>
    <col min="3367" max="3368" width="11.7109375" style="801" bestFit="1" customWidth="1"/>
    <col min="3369" max="3369" width="9.28515625" style="801" bestFit="1" customWidth="1"/>
    <col min="3370" max="3370" width="11.7109375" style="801" bestFit="1" customWidth="1"/>
    <col min="3371" max="3371" width="13.140625" style="801" bestFit="1" customWidth="1"/>
    <col min="3372" max="3373" width="11.7109375" style="801" bestFit="1" customWidth="1"/>
    <col min="3374" max="3374" width="9.28515625" style="801" bestFit="1" customWidth="1"/>
    <col min="3375" max="3375" width="13.140625" style="801" bestFit="1" customWidth="1"/>
    <col min="3376" max="3376" width="9.28515625" style="801" bestFit="1" customWidth="1"/>
    <col min="3377" max="3378" width="13.140625" style="801" bestFit="1" customWidth="1"/>
    <col min="3379" max="3379" width="14.85546875" style="801" bestFit="1" customWidth="1"/>
    <col min="3380" max="3584" width="9.140625" style="801"/>
    <col min="3585" max="3585" width="9.28515625" style="801" customWidth="1"/>
    <col min="3586" max="3586" width="8.85546875" style="801" bestFit="1" customWidth="1"/>
    <col min="3587" max="3587" width="8.7109375" style="801" bestFit="1" customWidth="1"/>
    <col min="3588" max="3588" width="8.85546875" style="801" bestFit="1" customWidth="1"/>
    <col min="3589" max="3589" width="8" style="801" bestFit="1" customWidth="1"/>
    <col min="3590" max="3590" width="9" style="801" bestFit="1" customWidth="1"/>
    <col min="3591" max="3591" width="10.140625" style="801" customWidth="1"/>
    <col min="3592" max="3592" width="11" style="801" bestFit="1" customWidth="1"/>
    <col min="3593" max="3594" width="10.5703125" style="801" bestFit="1" customWidth="1"/>
    <col min="3595" max="3595" width="9.85546875" style="801" customWidth="1"/>
    <col min="3596" max="3596" width="11.5703125" style="801" customWidth="1"/>
    <col min="3597" max="3597" width="11.42578125" style="801" customWidth="1"/>
    <col min="3598" max="3598" width="10.140625" style="801" customWidth="1"/>
    <col min="3599" max="3599" width="10.28515625" style="801" bestFit="1" customWidth="1"/>
    <col min="3600" max="3600" width="12.140625" style="801" bestFit="1" customWidth="1"/>
    <col min="3601" max="3601" width="12" style="801" bestFit="1" customWidth="1"/>
    <col min="3602" max="3602" width="12.140625" style="801" customWidth="1"/>
    <col min="3603" max="3603" width="10.85546875" style="801" customWidth="1"/>
    <col min="3604" max="3604" width="8.85546875" style="801" bestFit="1" customWidth="1"/>
    <col min="3605" max="3605" width="9" style="801" bestFit="1" customWidth="1"/>
    <col min="3606" max="3606" width="8.5703125" style="801" bestFit="1" customWidth="1"/>
    <col min="3607" max="3607" width="7.85546875" style="801" bestFit="1" customWidth="1"/>
    <col min="3608" max="3608" width="10.28515625" style="801" bestFit="1" customWidth="1"/>
    <col min="3609" max="3609" width="11.85546875" style="801" bestFit="1" customWidth="1"/>
    <col min="3610" max="3610" width="11.7109375" style="801" bestFit="1" customWidth="1"/>
    <col min="3611" max="3611" width="13.140625" style="801" bestFit="1" customWidth="1"/>
    <col min="3612" max="3612" width="5.5703125" style="801" bestFit="1" customWidth="1"/>
    <col min="3613" max="3613" width="10" style="801" bestFit="1" customWidth="1"/>
    <col min="3614" max="3615" width="14" style="801" bestFit="1" customWidth="1"/>
    <col min="3616" max="3617" width="13.140625" style="801" bestFit="1" customWidth="1"/>
    <col min="3618" max="3618" width="14" style="801" bestFit="1" customWidth="1"/>
    <col min="3619" max="3622" width="9.28515625" style="801" bestFit="1" customWidth="1"/>
    <col min="3623" max="3624" width="11.7109375" style="801" bestFit="1" customWidth="1"/>
    <col min="3625" max="3625" width="9.28515625" style="801" bestFit="1" customWidth="1"/>
    <col min="3626" max="3626" width="11.7109375" style="801" bestFit="1" customWidth="1"/>
    <col min="3627" max="3627" width="13.140625" style="801" bestFit="1" customWidth="1"/>
    <col min="3628" max="3629" width="11.7109375" style="801" bestFit="1" customWidth="1"/>
    <col min="3630" max="3630" width="9.28515625" style="801" bestFit="1" customWidth="1"/>
    <col min="3631" max="3631" width="13.140625" style="801" bestFit="1" customWidth="1"/>
    <col min="3632" max="3632" width="9.28515625" style="801" bestFit="1" customWidth="1"/>
    <col min="3633" max="3634" width="13.140625" style="801" bestFit="1" customWidth="1"/>
    <col min="3635" max="3635" width="14.85546875" style="801" bestFit="1" customWidth="1"/>
    <col min="3636" max="3840" width="9.140625" style="801"/>
    <col min="3841" max="3841" width="9.28515625" style="801" customWidth="1"/>
    <col min="3842" max="3842" width="8.85546875" style="801" bestFit="1" customWidth="1"/>
    <col min="3843" max="3843" width="8.7109375" style="801" bestFit="1" customWidth="1"/>
    <col min="3844" max="3844" width="8.85546875" style="801" bestFit="1" customWidth="1"/>
    <col min="3845" max="3845" width="8" style="801" bestFit="1" customWidth="1"/>
    <col min="3846" max="3846" width="9" style="801" bestFit="1" customWidth="1"/>
    <col min="3847" max="3847" width="10.140625" style="801" customWidth="1"/>
    <col min="3848" max="3848" width="11" style="801" bestFit="1" customWidth="1"/>
    <col min="3849" max="3850" width="10.5703125" style="801" bestFit="1" customWidth="1"/>
    <col min="3851" max="3851" width="9.85546875" style="801" customWidth="1"/>
    <col min="3852" max="3852" width="11.5703125" style="801" customWidth="1"/>
    <col min="3853" max="3853" width="11.42578125" style="801" customWidth="1"/>
    <col min="3854" max="3854" width="10.140625" style="801" customWidth="1"/>
    <col min="3855" max="3855" width="10.28515625" style="801" bestFit="1" customWidth="1"/>
    <col min="3856" max="3856" width="12.140625" style="801" bestFit="1" customWidth="1"/>
    <col min="3857" max="3857" width="12" style="801" bestFit="1" customWidth="1"/>
    <col min="3858" max="3858" width="12.140625" style="801" customWidth="1"/>
    <col min="3859" max="3859" width="10.85546875" style="801" customWidth="1"/>
    <col min="3860" max="3860" width="8.85546875" style="801" bestFit="1" customWidth="1"/>
    <col min="3861" max="3861" width="9" style="801" bestFit="1" customWidth="1"/>
    <col min="3862" max="3862" width="8.5703125" style="801" bestFit="1" customWidth="1"/>
    <col min="3863" max="3863" width="7.85546875" style="801" bestFit="1" customWidth="1"/>
    <col min="3864" max="3864" width="10.28515625" style="801" bestFit="1" customWidth="1"/>
    <col min="3865" max="3865" width="11.85546875" style="801" bestFit="1" customWidth="1"/>
    <col min="3866" max="3866" width="11.7109375" style="801" bestFit="1" customWidth="1"/>
    <col min="3867" max="3867" width="13.140625" style="801" bestFit="1" customWidth="1"/>
    <col min="3868" max="3868" width="5.5703125" style="801" bestFit="1" customWidth="1"/>
    <col min="3869" max="3869" width="10" style="801" bestFit="1" customWidth="1"/>
    <col min="3870" max="3871" width="14" style="801" bestFit="1" customWidth="1"/>
    <col min="3872" max="3873" width="13.140625" style="801" bestFit="1" customWidth="1"/>
    <col min="3874" max="3874" width="14" style="801" bestFit="1" customWidth="1"/>
    <col min="3875" max="3878" width="9.28515625" style="801" bestFit="1" customWidth="1"/>
    <col min="3879" max="3880" width="11.7109375" style="801" bestFit="1" customWidth="1"/>
    <col min="3881" max="3881" width="9.28515625" style="801" bestFit="1" customWidth="1"/>
    <col min="3882" max="3882" width="11.7109375" style="801" bestFit="1" customWidth="1"/>
    <col min="3883" max="3883" width="13.140625" style="801" bestFit="1" customWidth="1"/>
    <col min="3884" max="3885" width="11.7109375" style="801" bestFit="1" customWidth="1"/>
    <col min="3886" max="3886" width="9.28515625" style="801" bestFit="1" customWidth="1"/>
    <col min="3887" max="3887" width="13.140625" style="801" bestFit="1" customWidth="1"/>
    <col min="3888" max="3888" width="9.28515625" style="801" bestFit="1" customWidth="1"/>
    <col min="3889" max="3890" width="13.140625" style="801" bestFit="1" customWidth="1"/>
    <col min="3891" max="3891" width="14.85546875" style="801" bestFit="1" customWidth="1"/>
    <col min="3892" max="4096" width="9.140625" style="801"/>
    <col min="4097" max="4097" width="9.28515625" style="801" customWidth="1"/>
    <col min="4098" max="4098" width="8.85546875" style="801" bestFit="1" customWidth="1"/>
    <col min="4099" max="4099" width="8.7109375" style="801" bestFit="1" customWidth="1"/>
    <col min="4100" max="4100" width="8.85546875" style="801" bestFit="1" customWidth="1"/>
    <col min="4101" max="4101" width="8" style="801" bestFit="1" customWidth="1"/>
    <col min="4102" max="4102" width="9" style="801" bestFit="1" customWidth="1"/>
    <col min="4103" max="4103" width="10.140625" style="801" customWidth="1"/>
    <col min="4104" max="4104" width="11" style="801" bestFit="1" customWidth="1"/>
    <col min="4105" max="4106" width="10.5703125" style="801" bestFit="1" customWidth="1"/>
    <col min="4107" max="4107" width="9.85546875" style="801" customWidth="1"/>
    <col min="4108" max="4108" width="11.5703125" style="801" customWidth="1"/>
    <col min="4109" max="4109" width="11.42578125" style="801" customWidth="1"/>
    <col min="4110" max="4110" width="10.140625" style="801" customWidth="1"/>
    <col min="4111" max="4111" width="10.28515625" style="801" bestFit="1" customWidth="1"/>
    <col min="4112" max="4112" width="12.140625" style="801" bestFit="1" customWidth="1"/>
    <col min="4113" max="4113" width="12" style="801" bestFit="1" customWidth="1"/>
    <col min="4114" max="4114" width="12.140625" style="801" customWidth="1"/>
    <col min="4115" max="4115" width="10.85546875" style="801" customWidth="1"/>
    <col min="4116" max="4116" width="8.85546875" style="801" bestFit="1" customWidth="1"/>
    <col min="4117" max="4117" width="9" style="801" bestFit="1" customWidth="1"/>
    <col min="4118" max="4118" width="8.5703125" style="801" bestFit="1" customWidth="1"/>
    <col min="4119" max="4119" width="7.85546875" style="801" bestFit="1" customWidth="1"/>
    <col min="4120" max="4120" width="10.28515625" style="801" bestFit="1" customWidth="1"/>
    <col min="4121" max="4121" width="11.85546875" style="801" bestFit="1" customWidth="1"/>
    <col min="4122" max="4122" width="11.7109375" style="801" bestFit="1" customWidth="1"/>
    <col min="4123" max="4123" width="13.140625" style="801" bestFit="1" customWidth="1"/>
    <col min="4124" max="4124" width="5.5703125" style="801" bestFit="1" customWidth="1"/>
    <col min="4125" max="4125" width="10" style="801" bestFit="1" customWidth="1"/>
    <col min="4126" max="4127" width="14" style="801" bestFit="1" customWidth="1"/>
    <col min="4128" max="4129" width="13.140625" style="801" bestFit="1" customWidth="1"/>
    <col min="4130" max="4130" width="14" style="801" bestFit="1" customWidth="1"/>
    <col min="4131" max="4134" width="9.28515625" style="801" bestFit="1" customWidth="1"/>
    <col min="4135" max="4136" width="11.7109375" style="801" bestFit="1" customWidth="1"/>
    <col min="4137" max="4137" width="9.28515625" style="801" bestFit="1" customWidth="1"/>
    <col min="4138" max="4138" width="11.7109375" style="801" bestFit="1" customWidth="1"/>
    <col min="4139" max="4139" width="13.140625" style="801" bestFit="1" customWidth="1"/>
    <col min="4140" max="4141" width="11.7109375" style="801" bestFit="1" customWidth="1"/>
    <col min="4142" max="4142" width="9.28515625" style="801" bestFit="1" customWidth="1"/>
    <col min="4143" max="4143" width="13.140625" style="801" bestFit="1" customWidth="1"/>
    <col min="4144" max="4144" width="9.28515625" style="801" bestFit="1" customWidth="1"/>
    <col min="4145" max="4146" width="13.140625" style="801" bestFit="1" customWidth="1"/>
    <col min="4147" max="4147" width="14.85546875" style="801" bestFit="1" customWidth="1"/>
    <col min="4148" max="4352" width="9.140625" style="801"/>
    <col min="4353" max="4353" width="9.28515625" style="801" customWidth="1"/>
    <col min="4354" max="4354" width="8.85546875" style="801" bestFit="1" customWidth="1"/>
    <col min="4355" max="4355" width="8.7109375" style="801" bestFit="1" customWidth="1"/>
    <col min="4356" max="4356" width="8.85546875" style="801" bestFit="1" customWidth="1"/>
    <col min="4357" max="4357" width="8" style="801" bestFit="1" customWidth="1"/>
    <col min="4358" max="4358" width="9" style="801" bestFit="1" customWidth="1"/>
    <col min="4359" max="4359" width="10.140625" style="801" customWidth="1"/>
    <col min="4360" max="4360" width="11" style="801" bestFit="1" customWidth="1"/>
    <col min="4361" max="4362" width="10.5703125" style="801" bestFit="1" customWidth="1"/>
    <col min="4363" max="4363" width="9.85546875" style="801" customWidth="1"/>
    <col min="4364" max="4364" width="11.5703125" style="801" customWidth="1"/>
    <col min="4365" max="4365" width="11.42578125" style="801" customWidth="1"/>
    <col min="4366" max="4366" width="10.140625" style="801" customWidth="1"/>
    <col min="4367" max="4367" width="10.28515625" style="801" bestFit="1" customWidth="1"/>
    <col min="4368" max="4368" width="12.140625" style="801" bestFit="1" customWidth="1"/>
    <col min="4369" max="4369" width="12" style="801" bestFit="1" customWidth="1"/>
    <col min="4370" max="4370" width="12.140625" style="801" customWidth="1"/>
    <col min="4371" max="4371" width="10.85546875" style="801" customWidth="1"/>
    <col min="4372" max="4372" width="8.85546875" style="801" bestFit="1" customWidth="1"/>
    <col min="4373" max="4373" width="9" style="801" bestFit="1" customWidth="1"/>
    <col min="4374" max="4374" width="8.5703125" style="801" bestFit="1" customWidth="1"/>
    <col min="4375" max="4375" width="7.85546875" style="801" bestFit="1" customWidth="1"/>
    <col min="4376" max="4376" width="10.28515625" style="801" bestFit="1" customWidth="1"/>
    <col min="4377" max="4377" width="11.85546875" style="801" bestFit="1" customWidth="1"/>
    <col min="4378" max="4378" width="11.7109375" style="801" bestFit="1" customWidth="1"/>
    <col min="4379" max="4379" width="13.140625" style="801" bestFit="1" customWidth="1"/>
    <col min="4380" max="4380" width="5.5703125" style="801" bestFit="1" customWidth="1"/>
    <col min="4381" max="4381" width="10" style="801" bestFit="1" customWidth="1"/>
    <col min="4382" max="4383" width="14" style="801" bestFit="1" customWidth="1"/>
    <col min="4384" max="4385" width="13.140625" style="801" bestFit="1" customWidth="1"/>
    <col min="4386" max="4386" width="14" style="801" bestFit="1" customWidth="1"/>
    <col min="4387" max="4390" width="9.28515625" style="801" bestFit="1" customWidth="1"/>
    <col min="4391" max="4392" width="11.7109375" style="801" bestFit="1" customWidth="1"/>
    <col min="4393" max="4393" width="9.28515625" style="801" bestFit="1" customWidth="1"/>
    <col min="4394" max="4394" width="11.7109375" style="801" bestFit="1" customWidth="1"/>
    <col min="4395" max="4395" width="13.140625" style="801" bestFit="1" customWidth="1"/>
    <col min="4396" max="4397" width="11.7109375" style="801" bestFit="1" customWidth="1"/>
    <col min="4398" max="4398" width="9.28515625" style="801" bestFit="1" customWidth="1"/>
    <col min="4399" max="4399" width="13.140625" style="801" bestFit="1" customWidth="1"/>
    <col min="4400" max="4400" width="9.28515625" style="801" bestFit="1" customWidth="1"/>
    <col min="4401" max="4402" width="13.140625" style="801" bestFit="1" customWidth="1"/>
    <col min="4403" max="4403" width="14.85546875" style="801" bestFit="1" customWidth="1"/>
    <col min="4404" max="4608" width="9.140625" style="801"/>
    <col min="4609" max="4609" width="9.28515625" style="801" customWidth="1"/>
    <col min="4610" max="4610" width="8.85546875" style="801" bestFit="1" customWidth="1"/>
    <col min="4611" max="4611" width="8.7109375" style="801" bestFit="1" customWidth="1"/>
    <col min="4612" max="4612" width="8.85546875" style="801" bestFit="1" customWidth="1"/>
    <col min="4613" max="4613" width="8" style="801" bestFit="1" customWidth="1"/>
    <col min="4614" max="4614" width="9" style="801" bestFit="1" customWidth="1"/>
    <col min="4615" max="4615" width="10.140625" style="801" customWidth="1"/>
    <col min="4616" max="4616" width="11" style="801" bestFit="1" customWidth="1"/>
    <col min="4617" max="4618" width="10.5703125" style="801" bestFit="1" customWidth="1"/>
    <col min="4619" max="4619" width="9.85546875" style="801" customWidth="1"/>
    <col min="4620" max="4620" width="11.5703125" style="801" customWidth="1"/>
    <col min="4621" max="4621" width="11.42578125" style="801" customWidth="1"/>
    <col min="4622" max="4622" width="10.140625" style="801" customWidth="1"/>
    <col min="4623" max="4623" width="10.28515625" style="801" bestFit="1" customWidth="1"/>
    <col min="4624" max="4624" width="12.140625" style="801" bestFit="1" customWidth="1"/>
    <col min="4625" max="4625" width="12" style="801" bestFit="1" customWidth="1"/>
    <col min="4626" max="4626" width="12.140625" style="801" customWidth="1"/>
    <col min="4627" max="4627" width="10.85546875" style="801" customWidth="1"/>
    <col min="4628" max="4628" width="8.85546875" style="801" bestFit="1" customWidth="1"/>
    <col min="4629" max="4629" width="9" style="801" bestFit="1" customWidth="1"/>
    <col min="4630" max="4630" width="8.5703125" style="801" bestFit="1" customWidth="1"/>
    <col min="4631" max="4631" width="7.85546875" style="801" bestFit="1" customWidth="1"/>
    <col min="4632" max="4632" width="10.28515625" style="801" bestFit="1" customWidth="1"/>
    <col min="4633" max="4633" width="11.85546875" style="801" bestFit="1" customWidth="1"/>
    <col min="4634" max="4634" width="11.7109375" style="801" bestFit="1" customWidth="1"/>
    <col min="4635" max="4635" width="13.140625" style="801" bestFit="1" customWidth="1"/>
    <col min="4636" max="4636" width="5.5703125" style="801" bestFit="1" customWidth="1"/>
    <col min="4637" max="4637" width="10" style="801" bestFit="1" customWidth="1"/>
    <col min="4638" max="4639" width="14" style="801" bestFit="1" customWidth="1"/>
    <col min="4640" max="4641" width="13.140625" style="801" bestFit="1" customWidth="1"/>
    <col min="4642" max="4642" width="14" style="801" bestFit="1" customWidth="1"/>
    <col min="4643" max="4646" width="9.28515625" style="801" bestFit="1" customWidth="1"/>
    <col min="4647" max="4648" width="11.7109375" style="801" bestFit="1" customWidth="1"/>
    <col min="4649" max="4649" width="9.28515625" style="801" bestFit="1" customWidth="1"/>
    <col min="4650" max="4650" width="11.7109375" style="801" bestFit="1" customWidth="1"/>
    <col min="4651" max="4651" width="13.140625" style="801" bestFit="1" customWidth="1"/>
    <col min="4652" max="4653" width="11.7109375" style="801" bestFit="1" customWidth="1"/>
    <col min="4654" max="4654" width="9.28515625" style="801" bestFit="1" customWidth="1"/>
    <col min="4655" max="4655" width="13.140625" style="801" bestFit="1" customWidth="1"/>
    <col min="4656" max="4656" width="9.28515625" style="801" bestFit="1" customWidth="1"/>
    <col min="4657" max="4658" width="13.140625" style="801" bestFit="1" customWidth="1"/>
    <col min="4659" max="4659" width="14.85546875" style="801" bestFit="1" customWidth="1"/>
    <col min="4660" max="4864" width="9.140625" style="801"/>
    <col min="4865" max="4865" width="9.28515625" style="801" customWidth="1"/>
    <col min="4866" max="4866" width="8.85546875" style="801" bestFit="1" customWidth="1"/>
    <col min="4867" max="4867" width="8.7109375" style="801" bestFit="1" customWidth="1"/>
    <col min="4868" max="4868" width="8.85546875" style="801" bestFit="1" customWidth="1"/>
    <col min="4869" max="4869" width="8" style="801" bestFit="1" customWidth="1"/>
    <col min="4870" max="4870" width="9" style="801" bestFit="1" customWidth="1"/>
    <col min="4871" max="4871" width="10.140625" style="801" customWidth="1"/>
    <col min="4872" max="4872" width="11" style="801" bestFit="1" customWidth="1"/>
    <col min="4873" max="4874" width="10.5703125" style="801" bestFit="1" customWidth="1"/>
    <col min="4875" max="4875" width="9.85546875" style="801" customWidth="1"/>
    <col min="4876" max="4876" width="11.5703125" style="801" customWidth="1"/>
    <col min="4877" max="4877" width="11.42578125" style="801" customWidth="1"/>
    <col min="4878" max="4878" width="10.140625" style="801" customWidth="1"/>
    <col min="4879" max="4879" width="10.28515625" style="801" bestFit="1" customWidth="1"/>
    <col min="4880" max="4880" width="12.140625" style="801" bestFit="1" customWidth="1"/>
    <col min="4881" max="4881" width="12" style="801" bestFit="1" customWidth="1"/>
    <col min="4882" max="4882" width="12.140625" style="801" customWidth="1"/>
    <col min="4883" max="4883" width="10.85546875" style="801" customWidth="1"/>
    <col min="4884" max="4884" width="8.85546875" style="801" bestFit="1" customWidth="1"/>
    <col min="4885" max="4885" width="9" style="801" bestFit="1" customWidth="1"/>
    <col min="4886" max="4886" width="8.5703125" style="801" bestFit="1" customWidth="1"/>
    <col min="4887" max="4887" width="7.85546875" style="801" bestFit="1" customWidth="1"/>
    <col min="4888" max="4888" width="10.28515625" style="801" bestFit="1" customWidth="1"/>
    <col min="4889" max="4889" width="11.85546875" style="801" bestFit="1" customWidth="1"/>
    <col min="4890" max="4890" width="11.7109375" style="801" bestFit="1" customWidth="1"/>
    <col min="4891" max="4891" width="13.140625" style="801" bestFit="1" customWidth="1"/>
    <col min="4892" max="4892" width="5.5703125" style="801" bestFit="1" customWidth="1"/>
    <col min="4893" max="4893" width="10" style="801" bestFit="1" customWidth="1"/>
    <col min="4894" max="4895" width="14" style="801" bestFit="1" customWidth="1"/>
    <col min="4896" max="4897" width="13.140625" style="801" bestFit="1" customWidth="1"/>
    <col min="4898" max="4898" width="14" style="801" bestFit="1" customWidth="1"/>
    <col min="4899" max="4902" width="9.28515625" style="801" bestFit="1" customWidth="1"/>
    <col min="4903" max="4904" width="11.7109375" style="801" bestFit="1" customWidth="1"/>
    <col min="4905" max="4905" width="9.28515625" style="801" bestFit="1" customWidth="1"/>
    <col min="4906" max="4906" width="11.7109375" style="801" bestFit="1" customWidth="1"/>
    <col min="4907" max="4907" width="13.140625" style="801" bestFit="1" customWidth="1"/>
    <col min="4908" max="4909" width="11.7109375" style="801" bestFit="1" customWidth="1"/>
    <col min="4910" max="4910" width="9.28515625" style="801" bestFit="1" customWidth="1"/>
    <col min="4911" max="4911" width="13.140625" style="801" bestFit="1" customWidth="1"/>
    <col min="4912" max="4912" width="9.28515625" style="801" bestFit="1" customWidth="1"/>
    <col min="4913" max="4914" width="13.140625" style="801" bestFit="1" customWidth="1"/>
    <col min="4915" max="4915" width="14.85546875" style="801" bestFit="1" customWidth="1"/>
    <col min="4916" max="5120" width="9.140625" style="801"/>
    <col min="5121" max="5121" width="9.28515625" style="801" customWidth="1"/>
    <col min="5122" max="5122" width="8.85546875" style="801" bestFit="1" customWidth="1"/>
    <col min="5123" max="5123" width="8.7109375" style="801" bestFit="1" customWidth="1"/>
    <col min="5124" max="5124" width="8.85546875" style="801" bestFit="1" customWidth="1"/>
    <col min="5125" max="5125" width="8" style="801" bestFit="1" customWidth="1"/>
    <col min="5126" max="5126" width="9" style="801" bestFit="1" customWidth="1"/>
    <col min="5127" max="5127" width="10.140625" style="801" customWidth="1"/>
    <col min="5128" max="5128" width="11" style="801" bestFit="1" customWidth="1"/>
    <col min="5129" max="5130" width="10.5703125" style="801" bestFit="1" customWidth="1"/>
    <col min="5131" max="5131" width="9.85546875" style="801" customWidth="1"/>
    <col min="5132" max="5132" width="11.5703125" style="801" customWidth="1"/>
    <col min="5133" max="5133" width="11.42578125" style="801" customWidth="1"/>
    <col min="5134" max="5134" width="10.140625" style="801" customWidth="1"/>
    <col min="5135" max="5135" width="10.28515625" style="801" bestFit="1" customWidth="1"/>
    <col min="5136" max="5136" width="12.140625" style="801" bestFit="1" customWidth="1"/>
    <col min="5137" max="5137" width="12" style="801" bestFit="1" customWidth="1"/>
    <col min="5138" max="5138" width="12.140625" style="801" customWidth="1"/>
    <col min="5139" max="5139" width="10.85546875" style="801" customWidth="1"/>
    <col min="5140" max="5140" width="8.85546875" style="801" bestFit="1" customWidth="1"/>
    <col min="5141" max="5141" width="9" style="801" bestFit="1" customWidth="1"/>
    <col min="5142" max="5142" width="8.5703125" style="801" bestFit="1" customWidth="1"/>
    <col min="5143" max="5143" width="7.85546875" style="801" bestFit="1" customWidth="1"/>
    <col min="5144" max="5144" width="10.28515625" style="801" bestFit="1" customWidth="1"/>
    <col min="5145" max="5145" width="11.85546875" style="801" bestFit="1" customWidth="1"/>
    <col min="5146" max="5146" width="11.7109375" style="801" bestFit="1" customWidth="1"/>
    <col min="5147" max="5147" width="13.140625" style="801" bestFit="1" customWidth="1"/>
    <col min="5148" max="5148" width="5.5703125" style="801" bestFit="1" customWidth="1"/>
    <col min="5149" max="5149" width="10" style="801" bestFit="1" customWidth="1"/>
    <col min="5150" max="5151" width="14" style="801" bestFit="1" customWidth="1"/>
    <col min="5152" max="5153" width="13.140625" style="801" bestFit="1" customWidth="1"/>
    <col min="5154" max="5154" width="14" style="801" bestFit="1" customWidth="1"/>
    <col min="5155" max="5158" width="9.28515625" style="801" bestFit="1" customWidth="1"/>
    <col min="5159" max="5160" width="11.7109375" style="801" bestFit="1" customWidth="1"/>
    <col min="5161" max="5161" width="9.28515625" style="801" bestFit="1" customWidth="1"/>
    <col min="5162" max="5162" width="11.7109375" style="801" bestFit="1" customWidth="1"/>
    <col min="5163" max="5163" width="13.140625" style="801" bestFit="1" customWidth="1"/>
    <col min="5164" max="5165" width="11.7109375" style="801" bestFit="1" customWidth="1"/>
    <col min="5166" max="5166" width="9.28515625" style="801" bestFit="1" customWidth="1"/>
    <col min="5167" max="5167" width="13.140625" style="801" bestFit="1" customWidth="1"/>
    <col min="5168" max="5168" width="9.28515625" style="801" bestFit="1" customWidth="1"/>
    <col min="5169" max="5170" width="13.140625" style="801" bestFit="1" customWidth="1"/>
    <col min="5171" max="5171" width="14.85546875" style="801" bestFit="1" customWidth="1"/>
    <col min="5172" max="5376" width="9.140625" style="801"/>
    <col min="5377" max="5377" width="9.28515625" style="801" customWidth="1"/>
    <col min="5378" max="5378" width="8.85546875" style="801" bestFit="1" customWidth="1"/>
    <col min="5379" max="5379" width="8.7109375" style="801" bestFit="1" customWidth="1"/>
    <col min="5380" max="5380" width="8.85546875" style="801" bestFit="1" customWidth="1"/>
    <col min="5381" max="5381" width="8" style="801" bestFit="1" customWidth="1"/>
    <col min="5382" max="5382" width="9" style="801" bestFit="1" customWidth="1"/>
    <col min="5383" max="5383" width="10.140625" style="801" customWidth="1"/>
    <col min="5384" max="5384" width="11" style="801" bestFit="1" customWidth="1"/>
    <col min="5385" max="5386" width="10.5703125" style="801" bestFit="1" customWidth="1"/>
    <col min="5387" max="5387" width="9.85546875" style="801" customWidth="1"/>
    <col min="5388" max="5388" width="11.5703125" style="801" customWidth="1"/>
    <col min="5389" max="5389" width="11.42578125" style="801" customWidth="1"/>
    <col min="5390" max="5390" width="10.140625" style="801" customWidth="1"/>
    <col min="5391" max="5391" width="10.28515625" style="801" bestFit="1" customWidth="1"/>
    <col min="5392" max="5392" width="12.140625" style="801" bestFit="1" customWidth="1"/>
    <col min="5393" max="5393" width="12" style="801" bestFit="1" customWidth="1"/>
    <col min="5394" max="5394" width="12.140625" style="801" customWidth="1"/>
    <col min="5395" max="5395" width="10.85546875" style="801" customWidth="1"/>
    <col min="5396" max="5396" width="8.85546875" style="801" bestFit="1" customWidth="1"/>
    <col min="5397" max="5397" width="9" style="801" bestFit="1" customWidth="1"/>
    <col min="5398" max="5398" width="8.5703125" style="801" bestFit="1" customWidth="1"/>
    <col min="5399" max="5399" width="7.85546875" style="801" bestFit="1" customWidth="1"/>
    <col min="5400" max="5400" width="10.28515625" style="801" bestFit="1" customWidth="1"/>
    <col min="5401" max="5401" width="11.85546875" style="801" bestFit="1" customWidth="1"/>
    <col min="5402" max="5402" width="11.7109375" style="801" bestFit="1" customWidth="1"/>
    <col min="5403" max="5403" width="13.140625" style="801" bestFit="1" customWidth="1"/>
    <col min="5404" max="5404" width="5.5703125" style="801" bestFit="1" customWidth="1"/>
    <col min="5405" max="5405" width="10" style="801" bestFit="1" customWidth="1"/>
    <col min="5406" max="5407" width="14" style="801" bestFit="1" customWidth="1"/>
    <col min="5408" max="5409" width="13.140625" style="801" bestFit="1" customWidth="1"/>
    <col min="5410" max="5410" width="14" style="801" bestFit="1" customWidth="1"/>
    <col min="5411" max="5414" width="9.28515625" style="801" bestFit="1" customWidth="1"/>
    <col min="5415" max="5416" width="11.7109375" style="801" bestFit="1" customWidth="1"/>
    <col min="5417" max="5417" width="9.28515625" style="801" bestFit="1" customWidth="1"/>
    <col min="5418" max="5418" width="11.7109375" style="801" bestFit="1" customWidth="1"/>
    <col min="5419" max="5419" width="13.140625" style="801" bestFit="1" customWidth="1"/>
    <col min="5420" max="5421" width="11.7109375" style="801" bestFit="1" customWidth="1"/>
    <col min="5422" max="5422" width="9.28515625" style="801" bestFit="1" customWidth="1"/>
    <col min="5423" max="5423" width="13.140625" style="801" bestFit="1" customWidth="1"/>
    <col min="5424" max="5424" width="9.28515625" style="801" bestFit="1" customWidth="1"/>
    <col min="5425" max="5426" width="13.140625" style="801" bestFit="1" customWidth="1"/>
    <col min="5427" max="5427" width="14.85546875" style="801" bestFit="1" customWidth="1"/>
    <col min="5428" max="5632" width="9.140625" style="801"/>
    <col min="5633" max="5633" width="9.28515625" style="801" customWidth="1"/>
    <col min="5634" max="5634" width="8.85546875" style="801" bestFit="1" customWidth="1"/>
    <col min="5635" max="5635" width="8.7109375" style="801" bestFit="1" customWidth="1"/>
    <col min="5636" max="5636" width="8.85546875" style="801" bestFit="1" customWidth="1"/>
    <col min="5637" max="5637" width="8" style="801" bestFit="1" customWidth="1"/>
    <col min="5638" max="5638" width="9" style="801" bestFit="1" customWidth="1"/>
    <col min="5639" max="5639" width="10.140625" style="801" customWidth="1"/>
    <col min="5640" max="5640" width="11" style="801" bestFit="1" customWidth="1"/>
    <col min="5641" max="5642" width="10.5703125" style="801" bestFit="1" customWidth="1"/>
    <col min="5643" max="5643" width="9.85546875" style="801" customWidth="1"/>
    <col min="5644" max="5644" width="11.5703125" style="801" customWidth="1"/>
    <col min="5645" max="5645" width="11.42578125" style="801" customWidth="1"/>
    <col min="5646" max="5646" width="10.140625" style="801" customWidth="1"/>
    <col min="5647" max="5647" width="10.28515625" style="801" bestFit="1" customWidth="1"/>
    <col min="5648" max="5648" width="12.140625" style="801" bestFit="1" customWidth="1"/>
    <col min="5649" max="5649" width="12" style="801" bestFit="1" customWidth="1"/>
    <col min="5650" max="5650" width="12.140625" style="801" customWidth="1"/>
    <col min="5651" max="5651" width="10.85546875" style="801" customWidth="1"/>
    <col min="5652" max="5652" width="8.85546875" style="801" bestFit="1" customWidth="1"/>
    <col min="5653" max="5653" width="9" style="801" bestFit="1" customWidth="1"/>
    <col min="5654" max="5654" width="8.5703125" style="801" bestFit="1" customWidth="1"/>
    <col min="5655" max="5655" width="7.85546875" style="801" bestFit="1" customWidth="1"/>
    <col min="5656" max="5656" width="10.28515625" style="801" bestFit="1" customWidth="1"/>
    <col min="5657" max="5657" width="11.85546875" style="801" bestFit="1" customWidth="1"/>
    <col min="5658" max="5658" width="11.7109375" style="801" bestFit="1" customWidth="1"/>
    <col min="5659" max="5659" width="13.140625" style="801" bestFit="1" customWidth="1"/>
    <col min="5660" max="5660" width="5.5703125" style="801" bestFit="1" customWidth="1"/>
    <col min="5661" max="5661" width="10" style="801" bestFit="1" customWidth="1"/>
    <col min="5662" max="5663" width="14" style="801" bestFit="1" customWidth="1"/>
    <col min="5664" max="5665" width="13.140625" style="801" bestFit="1" customWidth="1"/>
    <col min="5666" max="5666" width="14" style="801" bestFit="1" customWidth="1"/>
    <col min="5667" max="5670" width="9.28515625" style="801" bestFit="1" customWidth="1"/>
    <col min="5671" max="5672" width="11.7109375" style="801" bestFit="1" customWidth="1"/>
    <col min="5673" max="5673" width="9.28515625" style="801" bestFit="1" customWidth="1"/>
    <col min="5674" max="5674" width="11.7109375" style="801" bestFit="1" customWidth="1"/>
    <col min="5675" max="5675" width="13.140625" style="801" bestFit="1" customWidth="1"/>
    <col min="5676" max="5677" width="11.7109375" style="801" bestFit="1" customWidth="1"/>
    <col min="5678" max="5678" width="9.28515625" style="801" bestFit="1" customWidth="1"/>
    <col min="5679" max="5679" width="13.140625" style="801" bestFit="1" customWidth="1"/>
    <col min="5680" max="5680" width="9.28515625" style="801" bestFit="1" customWidth="1"/>
    <col min="5681" max="5682" width="13.140625" style="801" bestFit="1" customWidth="1"/>
    <col min="5683" max="5683" width="14.85546875" style="801" bestFit="1" customWidth="1"/>
    <col min="5684" max="5888" width="9.140625" style="801"/>
    <col min="5889" max="5889" width="9.28515625" style="801" customWidth="1"/>
    <col min="5890" max="5890" width="8.85546875" style="801" bestFit="1" customWidth="1"/>
    <col min="5891" max="5891" width="8.7109375" style="801" bestFit="1" customWidth="1"/>
    <col min="5892" max="5892" width="8.85546875" style="801" bestFit="1" customWidth="1"/>
    <col min="5893" max="5893" width="8" style="801" bestFit="1" customWidth="1"/>
    <col min="5894" max="5894" width="9" style="801" bestFit="1" customWidth="1"/>
    <col min="5895" max="5895" width="10.140625" style="801" customWidth="1"/>
    <col min="5896" max="5896" width="11" style="801" bestFit="1" customWidth="1"/>
    <col min="5897" max="5898" width="10.5703125" style="801" bestFit="1" customWidth="1"/>
    <col min="5899" max="5899" width="9.85546875" style="801" customWidth="1"/>
    <col min="5900" max="5900" width="11.5703125" style="801" customWidth="1"/>
    <col min="5901" max="5901" width="11.42578125" style="801" customWidth="1"/>
    <col min="5902" max="5902" width="10.140625" style="801" customWidth="1"/>
    <col min="5903" max="5903" width="10.28515625" style="801" bestFit="1" customWidth="1"/>
    <col min="5904" max="5904" width="12.140625" style="801" bestFit="1" customWidth="1"/>
    <col min="5905" max="5905" width="12" style="801" bestFit="1" customWidth="1"/>
    <col min="5906" max="5906" width="12.140625" style="801" customWidth="1"/>
    <col min="5907" max="5907" width="10.85546875" style="801" customWidth="1"/>
    <col min="5908" max="5908" width="8.85546875" style="801" bestFit="1" customWidth="1"/>
    <col min="5909" max="5909" width="9" style="801" bestFit="1" customWidth="1"/>
    <col min="5910" max="5910" width="8.5703125" style="801" bestFit="1" customWidth="1"/>
    <col min="5911" max="5911" width="7.85546875" style="801" bestFit="1" customWidth="1"/>
    <col min="5912" max="5912" width="10.28515625" style="801" bestFit="1" customWidth="1"/>
    <col min="5913" max="5913" width="11.85546875" style="801" bestFit="1" customWidth="1"/>
    <col min="5914" max="5914" width="11.7109375" style="801" bestFit="1" customWidth="1"/>
    <col min="5915" max="5915" width="13.140625" style="801" bestFit="1" customWidth="1"/>
    <col min="5916" max="5916" width="5.5703125" style="801" bestFit="1" customWidth="1"/>
    <col min="5917" max="5917" width="10" style="801" bestFit="1" customWidth="1"/>
    <col min="5918" max="5919" width="14" style="801" bestFit="1" customWidth="1"/>
    <col min="5920" max="5921" width="13.140625" style="801" bestFit="1" customWidth="1"/>
    <col min="5922" max="5922" width="14" style="801" bestFit="1" customWidth="1"/>
    <col min="5923" max="5926" width="9.28515625" style="801" bestFit="1" customWidth="1"/>
    <col min="5927" max="5928" width="11.7109375" style="801" bestFit="1" customWidth="1"/>
    <col min="5929" max="5929" width="9.28515625" style="801" bestFit="1" customWidth="1"/>
    <col min="5930" max="5930" width="11.7109375" style="801" bestFit="1" customWidth="1"/>
    <col min="5931" max="5931" width="13.140625" style="801" bestFit="1" customWidth="1"/>
    <col min="5932" max="5933" width="11.7109375" style="801" bestFit="1" customWidth="1"/>
    <col min="5934" max="5934" width="9.28515625" style="801" bestFit="1" customWidth="1"/>
    <col min="5935" max="5935" width="13.140625" style="801" bestFit="1" customWidth="1"/>
    <col min="5936" max="5936" width="9.28515625" style="801" bestFit="1" customWidth="1"/>
    <col min="5937" max="5938" width="13.140625" style="801" bestFit="1" customWidth="1"/>
    <col min="5939" max="5939" width="14.85546875" style="801" bestFit="1" customWidth="1"/>
    <col min="5940" max="6144" width="9.140625" style="801"/>
    <col min="6145" max="6145" width="9.28515625" style="801" customWidth="1"/>
    <col min="6146" max="6146" width="8.85546875" style="801" bestFit="1" customWidth="1"/>
    <col min="6147" max="6147" width="8.7109375" style="801" bestFit="1" customWidth="1"/>
    <col min="6148" max="6148" width="8.85546875" style="801" bestFit="1" customWidth="1"/>
    <col min="6149" max="6149" width="8" style="801" bestFit="1" customWidth="1"/>
    <col min="6150" max="6150" width="9" style="801" bestFit="1" customWidth="1"/>
    <col min="6151" max="6151" width="10.140625" style="801" customWidth="1"/>
    <col min="6152" max="6152" width="11" style="801" bestFit="1" customWidth="1"/>
    <col min="6153" max="6154" width="10.5703125" style="801" bestFit="1" customWidth="1"/>
    <col min="6155" max="6155" width="9.85546875" style="801" customWidth="1"/>
    <col min="6156" max="6156" width="11.5703125" style="801" customWidth="1"/>
    <col min="6157" max="6157" width="11.42578125" style="801" customWidth="1"/>
    <col min="6158" max="6158" width="10.140625" style="801" customWidth="1"/>
    <col min="6159" max="6159" width="10.28515625" style="801" bestFit="1" customWidth="1"/>
    <col min="6160" max="6160" width="12.140625" style="801" bestFit="1" customWidth="1"/>
    <col min="6161" max="6161" width="12" style="801" bestFit="1" customWidth="1"/>
    <col min="6162" max="6162" width="12.140625" style="801" customWidth="1"/>
    <col min="6163" max="6163" width="10.85546875" style="801" customWidth="1"/>
    <col min="6164" max="6164" width="8.85546875" style="801" bestFit="1" customWidth="1"/>
    <col min="6165" max="6165" width="9" style="801" bestFit="1" customWidth="1"/>
    <col min="6166" max="6166" width="8.5703125" style="801" bestFit="1" customWidth="1"/>
    <col min="6167" max="6167" width="7.85546875" style="801" bestFit="1" customWidth="1"/>
    <col min="6168" max="6168" width="10.28515625" style="801" bestFit="1" customWidth="1"/>
    <col min="6169" max="6169" width="11.85546875" style="801" bestFit="1" customWidth="1"/>
    <col min="6170" max="6170" width="11.7109375" style="801" bestFit="1" customWidth="1"/>
    <col min="6171" max="6171" width="13.140625" style="801" bestFit="1" customWidth="1"/>
    <col min="6172" max="6172" width="5.5703125" style="801" bestFit="1" customWidth="1"/>
    <col min="6173" max="6173" width="10" style="801" bestFit="1" customWidth="1"/>
    <col min="6174" max="6175" width="14" style="801" bestFit="1" customWidth="1"/>
    <col min="6176" max="6177" width="13.140625" style="801" bestFit="1" customWidth="1"/>
    <col min="6178" max="6178" width="14" style="801" bestFit="1" customWidth="1"/>
    <col min="6179" max="6182" width="9.28515625" style="801" bestFit="1" customWidth="1"/>
    <col min="6183" max="6184" width="11.7109375" style="801" bestFit="1" customWidth="1"/>
    <col min="6185" max="6185" width="9.28515625" style="801" bestFit="1" customWidth="1"/>
    <col min="6186" max="6186" width="11.7109375" style="801" bestFit="1" customWidth="1"/>
    <col min="6187" max="6187" width="13.140625" style="801" bestFit="1" customWidth="1"/>
    <col min="6188" max="6189" width="11.7109375" style="801" bestFit="1" customWidth="1"/>
    <col min="6190" max="6190" width="9.28515625" style="801" bestFit="1" customWidth="1"/>
    <col min="6191" max="6191" width="13.140625" style="801" bestFit="1" customWidth="1"/>
    <col min="6192" max="6192" width="9.28515625" style="801" bestFit="1" customWidth="1"/>
    <col min="6193" max="6194" width="13.140625" style="801" bestFit="1" customWidth="1"/>
    <col min="6195" max="6195" width="14.85546875" style="801" bestFit="1" customWidth="1"/>
    <col min="6196" max="6400" width="9.140625" style="801"/>
    <col min="6401" max="6401" width="9.28515625" style="801" customWidth="1"/>
    <col min="6402" max="6402" width="8.85546875" style="801" bestFit="1" customWidth="1"/>
    <col min="6403" max="6403" width="8.7109375" style="801" bestFit="1" customWidth="1"/>
    <col min="6404" max="6404" width="8.85546875" style="801" bestFit="1" customWidth="1"/>
    <col min="6405" max="6405" width="8" style="801" bestFit="1" customWidth="1"/>
    <col min="6406" max="6406" width="9" style="801" bestFit="1" customWidth="1"/>
    <col min="6407" max="6407" width="10.140625" style="801" customWidth="1"/>
    <col min="6408" max="6408" width="11" style="801" bestFit="1" customWidth="1"/>
    <col min="6409" max="6410" width="10.5703125" style="801" bestFit="1" customWidth="1"/>
    <col min="6411" max="6411" width="9.85546875" style="801" customWidth="1"/>
    <col min="6412" max="6412" width="11.5703125" style="801" customWidth="1"/>
    <col min="6413" max="6413" width="11.42578125" style="801" customWidth="1"/>
    <col min="6414" max="6414" width="10.140625" style="801" customWidth="1"/>
    <col min="6415" max="6415" width="10.28515625" style="801" bestFit="1" customWidth="1"/>
    <col min="6416" max="6416" width="12.140625" style="801" bestFit="1" customWidth="1"/>
    <col min="6417" max="6417" width="12" style="801" bestFit="1" customWidth="1"/>
    <col min="6418" max="6418" width="12.140625" style="801" customWidth="1"/>
    <col min="6419" max="6419" width="10.85546875" style="801" customWidth="1"/>
    <col min="6420" max="6420" width="8.85546875" style="801" bestFit="1" customWidth="1"/>
    <col min="6421" max="6421" width="9" style="801" bestFit="1" customWidth="1"/>
    <col min="6422" max="6422" width="8.5703125" style="801" bestFit="1" customWidth="1"/>
    <col min="6423" max="6423" width="7.85546875" style="801" bestFit="1" customWidth="1"/>
    <col min="6424" max="6424" width="10.28515625" style="801" bestFit="1" customWidth="1"/>
    <col min="6425" max="6425" width="11.85546875" style="801" bestFit="1" customWidth="1"/>
    <col min="6426" max="6426" width="11.7109375" style="801" bestFit="1" customWidth="1"/>
    <col min="6427" max="6427" width="13.140625" style="801" bestFit="1" customWidth="1"/>
    <col min="6428" max="6428" width="5.5703125" style="801" bestFit="1" customWidth="1"/>
    <col min="6429" max="6429" width="10" style="801" bestFit="1" customWidth="1"/>
    <col min="6430" max="6431" width="14" style="801" bestFit="1" customWidth="1"/>
    <col min="6432" max="6433" width="13.140625" style="801" bestFit="1" customWidth="1"/>
    <col min="6434" max="6434" width="14" style="801" bestFit="1" customWidth="1"/>
    <col min="6435" max="6438" width="9.28515625" style="801" bestFit="1" customWidth="1"/>
    <col min="6439" max="6440" width="11.7109375" style="801" bestFit="1" customWidth="1"/>
    <col min="6441" max="6441" width="9.28515625" style="801" bestFit="1" customWidth="1"/>
    <col min="6442" max="6442" width="11.7109375" style="801" bestFit="1" customWidth="1"/>
    <col min="6443" max="6443" width="13.140625" style="801" bestFit="1" customWidth="1"/>
    <col min="6444" max="6445" width="11.7109375" style="801" bestFit="1" customWidth="1"/>
    <col min="6446" max="6446" width="9.28515625" style="801" bestFit="1" customWidth="1"/>
    <col min="6447" max="6447" width="13.140625" style="801" bestFit="1" customWidth="1"/>
    <col min="6448" max="6448" width="9.28515625" style="801" bestFit="1" customWidth="1"/>
    <col min="6449" max="6450" width="13.140625" style="801" bestFit="1" customWidth="1"/>
    <col min="6451" max="6451" width="14.85546875" style="801" bestFit="1" customWidth="1"/>
    <col min="6452" max="6656" width="9.140625" style="801"/>
    <col min="6657" max="6657" width="9.28515625" style="801" customWidth="1"/>
    <col min="6658" max="6658" width="8.85546875" style="801" bestFit="1" customWidth="1"/>
    <col min="6659" max="6659" width="8.7109375" style="801" bestFit="1" customWidth="1"/>
    <col min="6660" max="6660" width="8.85546875" style="801" bestFit="1" customWidth="1"/>
    <col min="6661" max="6661" width="8" style="801" bestFit="1" customWidth="1"/>
    <col min="6662" max="6662" width="9" style="801" bestFit="1" customWidth="1"/>
    <col min="6663" max="6663" width="10.140625" style="801" customWidth="1"/>
    <col min="6664" max="6664" width="11" style="801" bestFit="1" customWidth="1"/>
    <col min="6665" max="6666" width="10.5703125" style="801" bestFit="1" customWidth="1"/>
    <col min="6667" max="6667" width="9.85546875" style="801" customWidth="1"/>
    <col min="6668" max="6668" width="11.5703125" style="801" customWidth="1"/>
    <col min="6669" max="6669" width="11.42578125" style="801" customWidth="1"/>
    <col min="6670" max="6670" width="10.140625" style="801" customWidth="1"/>
    <col min="6671" max="6671" width="10.28515625" style="801" bestFit="1" customWidth="1"/>
    <col min="6672" max="6672" width="12.140625" style="801" bestFit="1" customWidth="1"/>
    <col min="6673" max="6673" width="12" style="801" bestFit="1" customWidth="1"/>
    <col min="6674" max="6674" width="12.140625" style="801" customWidth="1"/>
    <col min="6675" max="6675" width="10.85546875" style="801" customWidth="1"/>
    <col min="6676" max="6676" width="8.85546875" style="801" bestFit="1" customWidth="1"/>
    <col min="6677" max="6677" width="9" style="801" bestFit="1" customWidth="1"/>
    <col min="6678" max="6678" width="8.5703125" style="801" bestFit="1" customWidth="1"/>
    <col min="6679" max="6679" width="7.85546875" style="801" bestFit="1" customWidth="1"/>
    <col min="6680" max="6680" width="10.28515625" style="801" bestFit="1" customWidth="1"/>
    <col min="6681" max="6681" width="11.85546875" style="801" bestFit="1" customWidth="1"/>
    <col min="6682" max="6682" width="11.7109375" style="801" bestFit="1" customWidth="1"/>
    <col min="6683" max="6683" width="13.140625" style="801" bestFit="1" customWidth="1"/>
    <col min="6684" max="6684" width="5.5703125" style="801" bestFit="1" customWidth="1"/>
    <col min="6685" max="6685" width="10" style="801" bestFit="1" customWidth="1"/>
    <col min="6686" max="6687" width="14" style="801" bestFit="1" customWidth="1"/>
    <col min="6688" max="6689" width="13.140625" style="801" bestFit="1" customWidth="1"/>
    <col min="6690" max="6690" width="14" style="801" bestFit="1" customWidth="1"/>
    <col min="6691" max="6694" width="9.28515625" style="801" bestFit="1" customWidth="1"/>
    <col min="6695" max="6696" width="11.7109375" style="801" bestFit="1" customWidth="1"/>
    <col min="6697" max="6697" width="9.28515625" style="801" bestFit="1" customWidth="1"/>
    <col min="6698" max="6698" width="11.7109375" style="801" bestFit="1" customWidth="1"/>
    <col min="6699" max="6699" width="13.140625" style="801" bestFit="1" customWidth="1"/>
    <col min="6700" max="6701" width="11.7109375" style="801" bestFit="1" customWidth="1"/>
    <col min="6702" max="6702" width="9.28515625" style="801" bestFit="1" customWidth="1"/>
    <col min="6703" max="6703" width="13.140625" style="801" bestFit="1" customWidth="1"/>
    <col min="6704" max="6704" width="9.28515625" style="801" bestFit="1" customWidth="1"/>
    <col min="6705" max="6706" width="13.140625" style="801" bestFit="1" customWidth="1"/>
    <col min="6707" max="6707" width="14.85546875" style="801" bestFit="1" customWidth="1"/>
    <col min="6708" max="6912" width="9.140625" style="801"/>
    <col min="6913" max="6913" width="9.28515625" style="801" customWidth="1"/>
    <col min="6914" max="6914" width="8.85546875" style="801" bestFit="1" customWidth="1"/>
    <col min="6915" max="6915" width="8.7109375" style="801" bestFit="1" customWidth="1"/>
    <col min="6916" max="6916" width="8.85546875" style="801" bestFit="1" customWidth="1"/>
    <col min="6917" max="6917" width="8" style="801" bestFit="1" customWidth="1"/>
    <col min="6918" max="6918" width="9" style="801" bestFit="1" customWidth="1"/>
    <col min="6919" max="6919" width="10.140625" style="801" customWidth="1"/>
    <col min="6920" max="6920" width="11" style="801" bestFit="1" customWidth="1"/>
    <col min="6921" max="6922" width="10.5703125" style="801" bestFit="1" customWidth="1"/>
    <col min="6923" max="6923" width="9.85546875" style="801" customWidth="1"/>
    <col min="6924" max="6924" width="11.5703125" style="801" customWidth="1"/>
    <col min="6925" max="6925" width="11.42578125" style="801" customWidth="1"/>
    <col min="6926" max="6926" width="10.140625" style="801" customWidth="1"/>
    <col min="6927" max="6927" width="10.28515625" style="801" bestFit="1" customWidth="1"/>
    <col min="6928" max="6928" width="12.140625" style="801" bestFit="1" customWidth="1"/>
    <col min="6929" max="6929" width="12" style="801" bestFit="1" customWidth="1"/>
    <col min="6930" max="6930" width="12.140625" style="801" customWidth="1"/>
    <col min="6931" max="6931" width="10.85546875" style="801" customWidth="1"/>
    <col min="6932" max="6932" width="8.85546875" style="801" bestFit="1" customWidth="1"/>
    <col min="6933" max="6933" width="9" style="801" bestFit="1" customWidth="1"/>
    <col min="6934" max="6934" width="8.5703125" style="801" bestFit="1" customWidth="1"/>
    <col min="6935" max="6935" width="7.85546875" style="801" bestFit="1" customWidth="1"/>
    <col min="6936" max="6936" width="10.28515625" style="801" bestFit="1" customWidth="1"/>
    <col min="6937" max="6937" width="11.85546875" style="801" bestFit="1" customWidth="1"/>
    <col min="6938" max="6938" width="11.7109375" style="801" bestFit="1" customWidth="1"/>
    <col min="6939" max="6939" width="13.140625" style="801" bestFit="1" customWidth="1"/>
    <col min="6940" max="6940" width="5.5703125" style="801" bestFit="1" customWidth="1"/>
    <col min="6941" max="6941" width="10" style="801" bestFit="1" customWidth="1"/>
    <col min="6942" max="6943" width="14" style="801" bestFit="1" customWidth="1"/>
    <col min="6944" max="6945" width="13.140625" style="801" bestFit="1" customWidth="1"/>
    <col min="6946" max="6946" width="14" style="801" bestFit="1" customWidth="1"/>
    <col min="6947" max="6950" width="9.28515625" style="801" bestFit="1" customWidth="1"/>
    <col min="6951" max="6952" width="11.7109375" style="801" bestFit="1" customWidth="1"/>
    <col min="6953" max="6953" width="9.28515625" style="801" bestFit="1" customWidth="1"/>
    <col min="6954" max="6954" width="11.7109375" style="801" bestFit="1" customWidth="1"/>
    <col min="6955" max="6955" width="13.140625" style="801" bestFit="1" customWidth="1"/>
    <col min="6956" max="6957" width="11.7109375" style="801" bestFit="1" customWidth="1"/>
    <col min="6958" max="6958" width="9.28515625" style="801" bestFit="1" customWidth="1"/>
    <col min="6959" max="6959" width="13.140625" style="801" bestFit="1" customWidth="1"/>
    <col min="6960" max="6960" width="9.28515625" style="801" bestFit="1" customWidth="1"/>
    <col min="6961" max="6962" width="13.140625" style="801" bestFit="1" customWidth="1"/>
    <col min="6963" max="6963" width="14.85546875" style="801" bestFit="1" customWidth="1"/>
    <col min="6964" max="7168" width="9.140625" style="801"/>
    <col min="7169" max="7169" width="9.28515625" style="801" customWidth="1"/>
    <col min="7170" max="7170" width="8.85546875" style="801" bestFit="1" customWidth="1"/>
    <col min="7171" max="7171" width="8.7109375" style="801" bestFit="1" customWidth="1"/>
    <col min="7172" max="7172" width="8.85546875" style="801" bestFit="1" customWidth="1"/>
    <col min="7173" max="7173" width="8" style="801" bestFit="1" customWidth="1"/>
    <col min="7174" max="7174" width="9" style="801" bestFit="1" customWidth="1"/>
    <col min="7175" max="7175" width="10.140625" style="801" customWidth="1"/>
    <col min="7176" max="7176" width="11" style="801" bestFit="1" customWidth="1"/>
    <col min="7177" max="7178" width="10.5703125" style="801" bestFit="1" customWidth="1"/>
    <col min="7179" max="7179" width="9.85546875" style="801" customWidth="1"/>
    <col min="7180" max="7180" width="11.5703125" style="801" customWidth="1"/>
    <col min="7181" max="7181" width="11.42578125" style="801" customWidth="1"/>
    <col min="7182" max="7182" width="10.140625" style="801" customWidth="1"/>
    <col min="7183" max="7183" width="10.28515625" style="801" bestFit="1" customWidth="1"/>
    <col min="7184" max="7184" width="12.140625" style="801" bestFit="1" customWidth="1"/>
    <col min="7185" max="7185" width="12" style="801" bestFit="1" customWidth="1"/>
    <col min="7186" max="7186" width="12.140625" style="801" customWidth="1"/>
    <col min="7187" max="7187" width="10.85546875" style="801" customWidth="1"/>
    <col min="7188" max="7188" width="8.85546875" style="801" bestFit="1" customWidth="1"/>
    <col min="7189" max="7189" width="9" style="801" bestFit="1" customWidth="1"/>
    <col min="7190" max="7190" width="8.5703125" style="801" bestFit="1" customWidth="1"/>
    <col min="7191" max="7191" width="7.85546875" style="801" bestFit="1" customWidth="1"/>
    <col min="7192" max="7192" width="10.28515625" style="801" bestFit="1" customWidth="1"/>
    <col min="7193" max="7193" width="11.85546875" style="801" bestFit="1" customWidth="1"/>
    <col min="7194" max="7194" width="11.7109375" style="801" bestFit="1" customWidth="1"/>
    <col min="7195" max="7195" width="13.140625" style="801" bestFit="1" customWidth="1"/>
    <col min="7196" max="7196" width="5.5703125" style="801" bestFit="1" customWidth="1"/>
    <col min="7197" max="7197" width="10" style="801" bestFit="1" customWidth="1"/>
    <col min="7198" max="7199" width="14" style="801" bestFit="1" customWidth="1"/>
    <col min="7200" max="7201" width="13.140625" style="801" bestFit="1" customWidth="1"/>
    <col min="7202" max="7202" width="14" style="801" bestFit="1" customWidth="1"/>
    <col min="7203" max="7206" width="9.28515625" style="801" bestFit="1" customWidth="1"/>
    <col min="7207" max="7208" width="11.7109375" style="801" bestFit="1" customWidth="1"/>
    <col min="7209" max="7209" width="9.28515625" style="801" bestFit="1" customWidth="1"/>
    <col min="7210" max="7210" width="11.7109375" style="801" bestFit="1" customWidth="1"/>
    <col min="7211" max="7211" width="13.140625" style="801" bestFit="1" customWidth="1"/>
    <col min="7212" max="7213" width="11.7109375" style="801" bestFit="1" customWidth="1"/>
    <col min="7214" max="7214" width="9.28515625" style="801" bestFit="1" customWidth="1"/>
    <col min="7215" max="7215" width="13.140625" style="801" bestFit="1" customWidth="1"/>
    <col min="7216" max="7216" width="9.28515625" style="801" bestFit="1" customWidth="1"/>
    <col min="7217" max="7218" width="13.140625" style="801" bestFit="1" customWidth="1"/>
    <col min="7219" max="7219" width="14.85546875" style="801" bestFit="1" customWidth="1"/>
    <col min="7220" max="7424" width="9.140625" style="801"/>
    <col min="7425" max="7425" width="9.28515625" style="801" customWidth="1"/>
    <col min="7426" max="7426" width="8.85546875" style="801" bestFit="1" customWidth="1"/>
    <col min="7427" max="7427" width="8.7109375" style="801" bestFit="1" customWidth="1"/>
    <col min="7428" max="7428" width="8.85546875" style="801" bestFit="1" customWidth="1"/>
    <col min="7429" max="7429" width="8" style="801" bestFit="1" customWidth="1"/>
    <col min="7430" max="7430" width="9" style="801" bestFit="1" customWidth="1"/>
    <col min="7431" max="7431" width="10.140625" style="801" customWidth="1"/>
    <col min="7432" max="7432" width="11" style="801" bestFit="1" customWidth="1"/>
    <col min="7433" max="7434" width="10.5703125" style="801" bestFit="1" customWidth="1"/>
    <col min="7435" max="7435" width="9.85546875" style="801" customWidth="1"/>
    <col min="7436" max="7436" width="11.5703125" style="801" customWidth="1"/>
    <col min="7437" max="7437" width="11.42578125" style="801" customWidth="1"/>
    <col min="7438" max="7438" width="10.140625" style="801" customWidth="1"/>
    <col min="7439" max="7439" width="10.28515625" style="801" bestFit="1" customWidth="1"/>
    <col min="7440" max="7440" width="12.140625" style="801" bestFit="1" customWidth="1"/>
    <col min="7441" max="7441" width="12" style="801" bestFit="1" customWidth="1"/>
    <col min="7442" max="7442" width="12.140625" style="801" customWidth="1"/>
    <col min="7443" max="7443" width="10.85546875" style="801" customWidth="1"/>
    <col min="7444" max="7444" width="8.85546875" style="801" bestFit="1" customWidth="1"/>
    <col min="7445" max="7445" width="9" style="801" bestFit="1" customWidth="1"/>
    <col min="7446" max="7446" width="8.5703125" style="801" bestFit="1" customWidth="1"/>
    <col min="7447" max="7447" width="7.85546875" style="801" bestFit="1" customWidth="1"/>
    <col min="7448" max="7448" width="10.28515625" style="801" bestFit="1" customWidth="1"/>
    <col min="7449" max="7449" width="11.85546875" style="801" bestFit="1" customWidth="1"/>
    <col min="7450" max="7450" width="11.7109375" style="801" bestFit="1" customWidth="1"/>
    <col min="7451" max="7451" width="13.140625" style="801" bestFit="1" customWidth="1"/>
    <col min="7452" max="7452" width="5.5703125" style="801" bestFit="1" customWidth="1"/>
    <col min="7453" max="7453" width="10" style="801" bestFit="1" customWidth="1"/>
    <col min="7454" max="7455" width="14" style="801" bestFit="1" customWidth="1"/>
    <col min="7456" max="7457" width="13.140625" style="801" bestFit="1" customWidth="1"/>
    <col min="7458" max="7458" width="14" style="801" bestFit="1" customWidth="1"/>
    <col min="7459" max="7462" width="9.28515625" style="801" bestFit="1" customWidth="1"/>
    <col min="7463" max="7464" width="11.7109375" style="801" bestFit="1" customWidth="1"/>
    <col min="7465" max="7465" width="9.28515625" style="801" bestFit="1" customWidth="1"/>
    <col min="7466" max="7466" width="11.7109375" style="801" bestFit="1" customWidth="1"/>
    <col min="7467" max="7467" width="13.140625" style="801" bestFit="1" customWidth="1"/>
    <col min="7468" max="7469" width="11.7109375" style="801" bestFit="1" customWidth="1"/>
    <col min="7470" max="7470" width="9.28515625" style="801" bestFit="1" customWidth="1"/>
    <col min="7471" max="7471" width="13.140625" style="801" bestFit="1" customWidth="1"/>
    <col min="7472" max="7472" width="9.28515625" style="801" bestFit="1" customWidth="1"/>
    <col min="7473" max="7474" width="13.140625" style="801" bestFit="1" customWidth="1"/>
    <col min="7475" max="7475" width="14.85546875" style="801" bestFit="1" customWidth="1"/>
    <col min="7476" max="7680" width="9.140625" style="801"/>
    <col min="7681" max="7681" width="9.28515625" style="801" customWidth="1"/>
    <col min="7682" max="7682" width="8.85546875" style="801" bestFit="1" customWidth="1"/>
    <col min="7683" max="7683" width="8.7109375" style="801" bestFit="1" customWidth="1"/>
    <col min="7684" max="7684" width="8.85546875" style="801" bestFit="1" customWidth="1"/>
    <col min="7685" max="7685" width="8" style="801" bestFit="1" customWidth="1"/>
    <col min="7686" max="7686" width="9" style="801" bestFit="1" customWidth="1"/>
    <col min="7687" max="7687" width="10.140625" style="801" customWidth="1"/>
    <col min="7688" max="7688" width="11" style="801" bestFit="1" customWidth="1"/>
    <col min="7689" max="7690" width="10.5703125" style="801" bestFit="1" customWidth="1"/>
    <col min="7691" max="7691" width="9.85546875" style="801" customWidth="1"/>
    <col min="7692" max="7692" width="11.5703125" style="801" customWidth="1"/>
    <col min="7693" max="7693" width="11.42578125" style="801" customWidth="1"/>
    <col min="7694" max="7694" width="10.140625" style="801" customWidth="1"/>
    <col min="7695" max="7695" width="10.28515625" style="801" bestFit="1" customWidth="1"/>
    <col min="7696" max="7696" width="12.140625" style="801" bestFit="1" customWidth="1"/>
    <col min="7697" max="7697" width="12" style="801" bestFit="1" customWidth="1"/>
    <col min="7698" max="7698" width="12.140625" style="801" customWidth="1"/>
    <col min="7699" max="7699" width="10.85546875" style="801" customWidth="1"/>
    <col min="7700" max="7700" width="8.85546875" style="801" bestFit="1" customWidth="1"/>
    <col min="7701" max="7701" width="9" style="801" bestFit="1" customWidth="1"/>
    <col min="7702" max="7702" width="8.5703125" style="801" bestFit="1" customWidth="1"/>
    <col min="7703" max="7703" width="7.85546875" style="801" bestFit="1" customWidth="1"/>
    <col min="7704" max="7704" width="10.28515625" style="801" bestFit="1" customWidth="1"/>
    <col min="7705" max="7705" width="11.85546875" style="801" bestFit="1" customWidth="1"/>
    <col min="7706" max="7706" width="11.7109375" style="801" bestFit="1" customWidth="1"/>
    <col min="7707" max="7707" width="13.140625" style="801" bestFit="1" customWidth="1"/>
    <col min="7708" max="7708" width="5.5703125" style="801" bestFit="1" customWidth="1"/>
    <col min="7709" max="7709" width="10" style="801" bestFit="1" customWidth="1"/>
    <col min="7710" max="7711" width="14" style="801" bestFit="1" customWidth="1"/>
    <col min="7712" max="7713" width="13.140625" style="801" bestFit="1" customWidth="1"/>
    <col min="7714" max="7714" width="14" style="801" bestFit="1" customWidth="1"/>
    <col min="7715" max="7718" width="9.28515625" style="801" bestFit="1" customWidth="1"/>
    <col min="7719" max="7720" width="11.7109375" style="801" bestFit="1" customWidth="1"/>
    <col min="7721" max="7721" width="9.28515625" style="801" bestFit="1" customWidth="1"/>
    <col min="7722" max="7722" width="11.7109375" style="801" bestFit="1" customWidth="1"/>
    <col min="7723" max="7723" width="13.140625" style="801" bestFit="1" customWidth="1"/>
    <col min="7724" max="7725" width="11.7109375" style="801" bestFit="1" customWidth="1"/>
    <col min="7726" max="7726" width="9.28515625" style="801" bestFit="1" customWidth="1"/>
    <col min="7727" max="7727" width="13.140625" style="801" bestFit="1" customWidth="1"/>
    <col min="7728" max="7728" width="9.28515625" style="801" bestFit="1" customWidth="1"/>
    <col min="7729" max="7730" width="13.140625" style="801" bestFit="1" customWidth="1"/>
    <col min="7731" max="7731" width="14.85546875" style="801" bestFit="1" customWidth="1"/>
    <col min="7732" max="7936" width="9.140625" style="801"/>
    <col min="7937" max="7937" width="9.28515625" style="801" customWidth="1"/>
    <col min="7938" max="7938" width="8.85546875" style="801" bestFit="1" customWidth="1"/>
    <col min="7939" max="7939" width="8.7109375" style="801" bestFit="1" customWidth="1"/>
    <col min="7940" max="7940" width="8.85546875" style="801" bestFit="1" customWidth="1"/>
    <col min="7941" max="7941" width="8" style="801" bestFit="1" customWidth="1"/>
    <col min="7942" max="7942" width="9" style="801" bestFit="1" customWidth="1"/>
    <col min="7943" max="7943" width="10.140625" style="801" customWidth="1"/>
    <col min="7944" max="7944" width="11" style="801" bestFit="1" customWidth="1"/>
    <col min="7945" max="7946" width="10.5703125" style="801" bestFit="1" customWidth="1"/>
    <col min="7947" max="7947" width="9.85546875" style="801" customWidth="1"/>
    <col min="7948" max="7948" width="11.5703125" style="801" customWidth="1"/>
    <col min="7949" max="7949" width="11.42578125" style="801" customWidth="1"/>
    <col min="7950" max="7950" width="10.140625" style="801" customWidth="1"/>
    <col min="7951" max="7951" width="10.28515625" style="801" bestFit="1" customWidth="1"/>
    <col min="7952" max="7952" width="12.140625" style="801" bestFit="1" customWidth="1"/>
    <col min="7953" max="7953" width="12" style="801" bestFit="1" customWidth="1"/>
    <col min="7954" max="7954" width="12.140625" style="801" customWidth="1"/>
    <col min="7955" max="7955" width="10.85546875" style="801" customWidth="1"/>
    <col min="7956" max="7956" width="8.85546875" style="801" bestFit="1" customWidth="1"/>
    <col min="7957" max="7957" width="9" style="801" bestFit="1" customWidth="1"/>
    <col min="7958" max="7958" width="8.5703125" style="801" bestFit="1" customWidth="1"/>
    <col min="7959" max="7959" width="7.85546875" style="801" bestFit="1" customWidth="1"/>
    <col min="7960" max="7960" width="10.28515625" style="801" bestFit="1" customWidth="1"/>
    <col min="7961" max="7961" width="11.85546875" style="801" bestFit="1" customWidth="1"/>
    <col min="7962" max="7962" width="11.7109375" style="801" bestFit="1" customWidth="1"/>
    <col min="7963" max="7963" width="13.140625" style="801" bestFit="1" customWidth="1"/>
    <col min="7964" max="7964" width="5.5703125" style="801" bestFit="1" customWidth="1"/>
    <col min="7965" max="7965" width="10" style="801" bestFit="1" customWidth="1"/>
    <col min="7966" max="7967" width="14" style="801" bestFit="1" customWidth="1"/>
    <col min="7968" max="7969" width="13.140625" style="801" bestFit="1" customWidth="1"/>
    <col min="7970" max="7970" width="14" style="801" bestFit="1" customWidth="1"/>
    <col min="7971" max="7974" width="9.28515625" style="801" bestFit="1" customWidth="1"/>
    <col min="7975" max="7976" width="11.7109375" style="801" bestFit="1" customWidth="1"/>
    <col min="7977" max="7977" width="9.28515625" style="801" bestFit="1" customWidth="1"/>
    <col min="7978" max="7978" width="11.7109375" style="801" bestFit="1" customWidth="1"/>
    <col min="7979" max="7979" width="13.140625" style="801" bestFit="1" customWidth="1"/>
    <col min="7980" max="7981" width="11.7109375" style="801" bestFit="1" customWidth="1"/>
    <col min="7982" max="7982" width="9.28515625" style="801" bestFit="1" customWidth="1"/>
    <col min="7983" max="7983" width="13.140625" style="801" bestFit="1" customWidth="1"/>
    <col min="7984" max="7984" width="9.28515625" style="801" bestFit="1" customWidth="1"/>
    <col min="7985" max="7986" width="13.140625" style="801" bestFit="1" customWidth="1"/>
    <col min="7987" max="7987" width="14.85546875" style="801" bestFit="1" customWidth="1"/>
    <col min="7988" max="8192" width="9.140625" style="801"/>
    <col min="8193" max="8193" width="9.28515625" style="801" customWidth="1"/>
    <col min="8194" max="8194" width="8.85546875" style="801" bestFit="1" customWidth="1"/>
    <col min="8195" max="8195" width="8.7109375" style="801" bestFit="1" customWidth="1"/>
    <col min="8196" max="8196" width="8.85546875" style="801" bestFit="1" customWidth="1"/>
    <col min="8197" max="8197" width="8" style="801" bestFit="1" customWidth="1"/>
    <col min="8198" max="8198" width="9" style="801" bestFit="1" customWidth="1"/>
    <col min="8199" max="8199" width="10.140625" style="801" customWidth="1"/>
    <col min="8200" max="8200" width="11" style="801" bestFit="1" customWidth="1"/>
    <col min="8201" max="8202" width="10.5703125" style="801" bestFit="1" customWidth="1"/>
    <col min="8203" max="8203" width="9.85546875" style="801" customWidth="1"/>
    <col min="8204" max="8204" width="11.5703125" style="801" customWidth="1"/>
    <col min="8205" max="8205" width="11.42578125" style="801" customWidth="1"/>
    <col min="8206" max="8206" width="10.140625" style="801" customWidth="1"/>
    <col min="8207" max="8207" width="10.28515625" style="801" bestFit="1" customWidth="1"/>
    <col min="8208" max="8208" width="12.140625" style="801" bestFit="1" customWidth="1"/>
    <col min="8209" max="8209" width="12" style="801" bestFit="1" customWidth="1"/>
    <col min="8210" max="8210" width="12.140625" style="801" customWidth="1"/>
    <col min="8211" max="8211" width="10.85546875" style="801" customWidth="1"/>
    <col min="8212" max="8212" width="8.85546875" style="801" bestFit="1" customWidth="1"/>
    <col min="8213" max="8213" width="9" style="801" bestFit="1" customWidth="1"/>
    <col min="8214" max="8214" width="8.5703125" style="801" bestFit="1" customWidth="1"/>
    <col min="8215" max="8215" width="7.85546875" style="801" bestFit="1" customWidth="1"/>
    <col min="8216" max="8216" width="10.28515625" style="801" bestFit="1" customWidth="1"/>
    <col min="8217" max="8217" width="11.85546875" style="801" bestFit="1" customWidth="1"/>
    <col min="8218" max="8218" width="11.7109375" style="801" bestFit="1" customWidth="1"/>
    <col min="8219" max="8219" width="13.140625" style="801" bestFit="1" customWidth="1"/>
    <col min="8220" max="8220" width="5.5703125" style="801" bestFit="1" customWidth="1"/>
    <col min="8221" max="8221" width="10" style="801" bestFit="1" customWidth="1"/>
    <col min="8222" max="8223" width="14" style="801" bestFit="1" customWidth="1"/>
    <col min="8224" max="8225" width="13.140625" style="801" bestFit="1" customWidth="1"/>
    <col min="8226" max="8226" width="14" style="801" bestFit="1" customWidth="1"/>
    <col min="8227" max="8230" width="9.28515625" style="801" bestFit="1" customWidth="1"/>
    <col min="8231" max="8232" width="11.7109375" style="801" bestFit="1" customWidth="1"/>
    <col min="8233" max="8233" width="9.28515625" style="801" bestFit="1" customWidth="1"/>
    <col min="8234" max="8234" width="11.7109375" style="801" bestFit="1" customWidth="1"/>
    <col min="8235" max="8235" width="13.140625" style="801" bestFit="1" customWidth="1"/>
    <col min="8236" max="8237" width="11.7109375" style="801" bestFit="1" customWidth="1"/>
    <col min="8238" max="8238" width="9.28515625" style="801" bestFit="1" customWidth="1"/>
    <col min="8239" max="8239" width="13.140625" style="801" bestFit="1" customWidth="1"/>
    <col min="8240" max="8240" width="9.28515625" style="801" bestFit="1" customWidth="1"/>
    <col min="8241" max="8242" width="13.140625" style="801" bestFit="1" customWidth="1"/>
    <col min="8243" max="8243" width="14.85546875" style="801" bestFit="1" customWidth="1"/>
    <col min="8244" max="8448" width="9.140625" style="801"/>
    <col min="8449" max="8449" width="9.28515625" style="801" customWidth="1"/>
    <col min="8450" max="8450" width="8.85546875" style="801" bestFit="1" customWidth="1"/>
    <col min="8451" max="8451" width="8.7109375" style="801" bestFit="1" customWidth="1"/>
    <col min="8452" max="8452" width="8.85546875" style="801" bestFit="1" customWidth="1"/>
    <col min="8453" max="8453" width="8" style="801" bestFit="1" customWidth="1"/>
    <col min="8454" max="8454" width="9" style="801" bestFit="1" customWidth="1"/>
    <col min="8455" max="8455" width="10.140625" style="801" customWidth="1"/>
    <col min="8456" max="8456" width="11" style="801" bestFit="1" customWidth="1"/>
    <col min="8457" max="8458" width="10.5703125" style="801" bestFit="1" customWidth="1"/>
    <col min="8459" max="8459" width="9.85546875" style="801" customWidth="1"/>
    <col min="8460" max="8460" width="11.5703125" style="801" customWidth="1"/>
    <col min="8461" max="8461" width="11.42578125" style="801" customWidth="1"/>
    <col min="8462" max="8462" width="10.140625" style="801" customWidth="1"/>
    <col min="8463" max="8463" width="10.28515625" style="801" bestFit="1" customWidth="1"/>
    <col min="8464" max="8464" width="12.140625" style="801" bestFit="1" customWidth="1"/>
    <col min="8465" max="8465" width="12" style="801" bestFit="1" customWidth="1"/>
    <col min="8466" max="8466" width="12.140625" style="801" customWidth="1"/>
    <col min="8467" max="8467" width="10.85546875" style="801" customWidth="1"/>
    <col min="8468" max="8468" width="8.85546875" style="801" bestFit="1" customWidth="1"/>
    <col min="8469" max="8469" width="9" style="801" bestFit="1" customWidth="1"/>
    <col min="8470" max="8470" width="8.5703125" style="801" bestFit="1" customWidth="1"/>
    <col min="8471" max="8471" width="7.85546875" style="801" bestFit="1" customWidth="1"/>
    <col min="8472" max="8472" width="10.28515625" style="801" bestFit="1" customWidth="1"/>
    <col min="8473" max="8473" width="11.85546875" style="801" bestFit="1" customWidth="1"/>
    <col min="8474" max="8474" width="11.7109375" style="801" bestFit="1" customWidth="1"/>
    <col min="8475" max="8475" width="13.140625" style="801" bestFit="1" customWidth="1"/>
    <col min="8476" max="8476" width="5.5703125" style="801" bestFit="1" customWidth="1"/>
    <col min="8477" max="8477" width="10" style="801" bestFit="1" customWidth="1"/>
    <col min="8478" max="8479" width="14" style="801" bestFit="1" customWidth="1"/>
    <col min="8480" max="8481" width="13.140625" style="801" bestFit="1" customWidth="1"/>
    <col min="8482" max="8482" width="14" style="801" bestFit="1" customWidth="1"/>
    <col min="8483" max="8486" width="9.28515625" style="801" bestFit="1" customWidth="1"/>
    <col min="8487" max="8488" width="11.7109375" style="801" bestFit="1" customWidth="1"/>
    <col min="8489" max="8489" width="9.28515625" style="801" bestFit="1" customWidth="1"/>
    <col min="8490" max="8490" width="11.7109375" style="801" bestFit="1" customWidth="1"/>
    <col min="8491" max="8491" width="13.140625" style="801" bestFit="1" customWidth="1"/>
    <col min="8492" max="8493" width="11.7109375" style="801" bestFit="1" customWidth="1"/>
    <col min="8494" max="8494" width="9.28515625" style="801" bestFit="1" customWidth="1"/>
    <col min="8495" max="8495" width="13.140625" style="801" bestFit="1" customWidth="1"/>
    <col min="8496" max="8496" width="9.28515625" style="801" bestFit="1" customWidth="1"/>
    <col min="8497" max="8498" width="13.140625" style="801" bestFit="1" customWidth="1"/>
    <col min="8499" max="8499" width="14.85546875" style="801" bestFit="1" customWidth="1"/>
    <col min="8500" max="8704" width="9.140625" style="801"/>
    <col min="8705" max="8705" width="9.28515625" style="801" customWidth="1"/>
    <col min="8706" max="8706" width="8.85546875" style="801" bestFit="1" customWidth="1"/>
    <col min="8707" max="8707" width="8.7109375" style="801" bestFit="1" customWidth="1"/>
    <col min="8708" max="8708" width="8.85546875" style="801" bestFit="1" customWidth="1"/>
    <col min="8709" max="8709" width="8" style="801" bestFit="1" customWidth="1"/>
    <col min="8710" max="8710" width="9" style="801" bestFit="1" customWidth="1"/>
    <col min="8711" max="8711" width="10.140625" style="801" customWidth="1"/>
    <col min="8712" max="8712" width="11" style="801" bestFit="1" customWidth="1"/>
    <col min="8713" max="8714" width="10.5703125" style="801" bestFit="1" customWidth="1"/>
    <col min="8715" max="8715" width="9.85546875" style="801" customWidth="1"/>
    <col min="8716" max="8716" width="11.5703125" style="801" customWidth="1"/>
    <col min="8717" max="8717" width="11.42578125" style="801" customWidth="1"/>
    <col min="8718" max="8718" width="10.140625" style="801" customWidth="1"/>
    <col min="8719" max="8719" width="10.28515625" style="801" bestFit="1" customWidth="1"/>
    <col min="8720" max="8720" width="12.140625" style="801" bestFit="1" customWidth="1"/>
    <col min="8721" max="8721" width="12" style="801" bestFit="1" customWidth="1"/>
    <col min="8722" max="8722" width="12.140625" style="801" customWidth="1"/>
    <col min="8723" max="8723" width="10.85546875" style="801" customWidth="1"/>
    <col min="8724" max="8724" width="8.85546875" style="801" bestFit="1" customWidth="1"/>
    <col min="8725" max="8725" width="9" style="801" bestFit="1" customWidth="1"/>
    <col min="8726" max="8726" width="8.5703125" style="801" bestFit="1" customWidth="1"/>
    <col min="8727" max="8727" width="7.85546875" style="801" bestFit="1" customWidth="1"/>
    <col min="8728" max="8728" width="10.28515625" style="801" bestFit="1" customWidth="1"/>
    <col min="8729" max="8729" width="11.85546875" style="801" bestFit="1" customWidth="1"/>
    <col min="8730" max="8730" width="11.7109375" style="801" bestFit="1" customWidth="1"/>
    <col min="8731" max="8731" width="13.140625" style="801" bestFit="1" customWidth="1"/>
    <col min="8732" max="8732" width="5.5703125" style="801" bestFit="1" customWidth="1"/>
    <col min="8733" max="8733" width="10" style="801" bestFit="1" customWidth="1"/>
    <col min="8734" max="8735" width="14" style="801" bestFit="1" customWidth="1"/>
    <col min="8736" max="8737" width="13.140625" style="801" bestFit="1" customWidth="1"/>
    <col min="8738" max="8738" width="14" style="801" bestFit="1" customWidth="1"/>
    <col min="8739" max="8742" width="9.28515625" style="801" bestFit="1" customWidth="1"/>
    <col min="8743" max="8744" width="11.7109375" style="801" bestFit="1" customWidth="1"/>
    <col min="8745" max="8745" width="9.28515625" style="801" bestFit="1" customWidth="1"/>
    <col min="8746" max="8746" width="11.7109375" style="801" bestFit="1" customWidth="1"/>
    <col min="8747" max="8747" width="13.140625" style="801" bestFit="1" customWidth="1"/>
    <col min="8748" max="8749" width="11.7109375" style="801" bestFit="1" customWidth="1"/>
    <col min="8750" max="8750" width="9.28515625" style="801" bestFit="1" customWidth="1"/>
    <col min="8751" max="8751" width="13.140625" style="801" bestFit="1" customWidth="1"/>
    <col min="8752" max="8752" width="9.28515625" style="801" bestFit="1" customWidth="1"/>
    <col min="8753" max="8754" width="13.140625" style="801" bestFit="1" customWidth="1"/>
    <col min="8755" max="8755" width="14.85546875" style="801" bestFit="1" customWidth="1"/>
    <col min="8756" max="8960" width="9.140625" style="801"/>
    <col min="8961" max="8961" width="9.28515625" style="801" customWidth="1"/>
    <col min="8962" max="8962" width="8.85546875" style="801" bestFit="1" customWidth="1"/>
    <col min="8963" max="8963" width="8.7109375" style="801" bestFit="1" customWidth="1"/>
    <col min="8964" max="8964" width="8.85546875" style="801" bestFit="1" customWidth="1"/>
    <col min="8965" max="8965" width="8" style="801" bestFit="1" customWidth="1"/>
    <col min="8966" max="8966" width="9" style="801" bestFit="1" customWidth="1"/>
    <col min="8967" max="8967" width="10.140625" style="801" customWidth="1"/>
    <col min="8968" max="8968" width="11" style="801" bestFit="1" customWidth="1"/>
    <col min="8969" max="8970" width="10.5703125" style="801" bestFit="1" customWidth="1"/>
    <col min="8971" max="8971" width="9.85546875" style="801" customWidth="1"/>
    <col min="8972" max="8972" width="11.5703125" style="801" customWidth="1"/>
    <col min="8973" max="8973" width="11.42578125" style="801" customWidth="1"/>
    <col min="8974" max="8974" width="10.140625" style="801" customWidth="1"/>
    <col min="8975" max="8975" width="10.28515625" style="801" bestFit="1" customWidth="1"/>
    <col min="8976" max="8976" width="12.140625" style="801" bestFit="1" customWidth="1"/>
    <col min="8977" max="8977" width="12" style="801" bestFit="1" customWidth="1"/>
    <col min="8978" max="8978" width="12.140625" style="801" customWidth="1"/>
    <col min="8979" max="8979" width="10.85546875" style="801" customWidth="1"/>
    <col min="8980" max="8980" width="8.85546875" style="801" bestFit="1" customWidth="1"/>
    <col min="8981" max="8981" width="9" style="801" bestFit="1" customWidth="1"/>
    <col min="8982" max="8982" width="8.5703125" style="801" bestFit="1" customWidth="1"/>
    <col min="8983" max="8983" width="7.85546875" style="801" bestFit="1" customWidth="1"/>
    <col min="8984" max="8984" width="10.28515625" style="801" bestFit="1" customWidth="1"/>
    <col min="8985" max="8985" width="11.85546875" style="801" bestFit="1" customWidth="1"/>
    <col min="8986" max="8986" width="11.7109375" style="801" bestFit="1" customWidth="1"/>
    <col min="8987" max="8987" width="13.140625" style="801" bestFit="1" customWidth="1"/>
    <col min="8988" max="8988" width="5.5703125" style="801" bestFit="1" customWidth="1"/>
    <col min="8989" max="8989" width="10" style="801" bestFit="1" customWidth="1"/>
    <col min="8990" max="8991" width="14" style="801" bestFit="1" customWidth="1"/>
    <col min="8992" max="8993" width="13.140625" style="801" bestFit="1" customWidth="1"/>
    <col min="8994" max="8994" width="14" style="801" bestFit="1" customWidth="1"/>
    <col min="8995" max="8998" width="9.28515625" style="801" bestFit="1" customWidth="1"/>
    <col min="8999" max="9000" width="11.7109375" style="801" bestFit="1" customWidth="1"/>
    <col min="9001" max="9001" width="9.28515625" style="801" bestFit="1" customWidth="1"/>
    <col min="9002" max="9002" width="11.7109375" style="801" bestFit="1" customWidth="1"/>
    <col min="9003" max="9003" width="13.140625" style="801" bestFit="1" customWidth="1"/>
    <col min="9004" max="9005" width="11.7109375" style="801" bestFit="1" customWidth="1"/>
    <col min="9006" max="9006" width="9.28515625" style="801" bestFit="1" customWidth="1"/>
    <col min="9007" max="9007" width="13.140625" style="801" bestFit="1" customWidth="1"/>
    <col min="9008" max="9008" width="9.28515625" style="801" bestFit="1" customWidth="1"/>
    <col min="9009" max="9010" width="13.140625" style="801" bestFit="1" customWidth="1"/>
    <col min="9011" max="9011" width="14.85546875" style="801" bestFit="1" customWidth="1"/>
    <col min="9012" max="9216" width="9.140625" style="801"/>
    <col min="9217" max="9217" width="9.28515625" style="801" customWidth="1"/>
    <col min="9218" max="9218" width="8.85546875" style="801" bestFit="1" customWidth="1"/>
    <col min="9219" max="9219" width="8.7109375" style="801" bestFit="1" customWidth="1"/>
    <col min="9220" max="9220" width="8.85546875" style="801" bestFit="1" customWidth="1"/>
    <col min="9221" max="9221" width="8" style="801" bestFit="1" customWidth="1"/>
    <col min="9222" max="9222" width="9" style="801" bestFit="1" customWidth="1"/>
    <col min="9223" max="9223" width="10.140625" style="801" customWidth="1"/>
    <col min="9224" max="9224" width="11" style="801" bestFit="1" customWidth="1"/>
    <col min="9225" max="9226" width="10.5703125" style="801" bestFit="1" customWidth="1"/>
    <col min="9227" max="9227" width="9.85546875" style="801" customWidth="1"/>
    <col min="9228" max="9228" width="11.5703125" style="801" customWidth="1"/>
    <col min="9229" max="9229" width="11.42578125" style="801" customWidth="1"/>
    <col min="9230" max="9230" width="10.140625" style="801" customWidth="1"/>
    <col min="9231" max="9231" width="10.28515625" style="801" bestFit="1" customWidth="1"/>
    <col min="9232" max="9232" width="12.140625" style="801" bestFit="1" customWidth="1"/>
    <col min="9233" max="9233" width="12" style="801" bestFit="1" customWidth="1"/>
    <col min="9234" max="9234" width="12.140625" style="801" customWidth="1"/>
    <col min="9235" max="9235" width="10.85546875" style="801" customWidth="1"/>
    <col min="9236" max="9236" width="8.85546875" style="801" bestFit="1" customWidth="1"/>
    <col min="9237" max="9237" width="9" style="801" bestFit="1" customWidth="1"/>
    <col min="9238" max="9238" width="8.5703125" style="801" bestFit="1" customWidth="1"/>
    <col min="9239" max="9239" width="7.85546875" style="801" bestFit="1" customWidth="1"/>
    <col min="9240" max="9240" width="10.28515625" style="801" bestFit="1" customWidth="1"/>
    <col min="9241" max="9241" width="11.85546875" style="801" bestFit="1" customWidth="1"/>
    <col min="9242" max="9242" width="11.7109375" style="801" bestFit="1" customWidth="1"/>
    <col min="9243" max="9243" width="13.140625" style="801" bestFit="1" customWidth="1"/>
    <col min="9244" max="9244" width="5.5703125" style="801" bestFit="1" customWidth="1"/>
    <col min="9245" max="9245" width="10" style="801" bestFit="1" customWidth="1"/>
    <col min="9246" max="9247" width="14" style="801" bestFit="1" customWidth="1"/>
    <col min="9248" max="9249" width="13.140625" style="801" bestFit="1" customWidth="1"/>
    <col min="9250" max="9250" width="14" style="801" bestFit="1" customWidth="1"/>
    <col min="9251" max="9254" width="9.28515625" style="801" bestFit="1" customWidth="1"/>
    <col min="9255" max="9256" width="11.7109375" style="801" bestFit="1" customWidth="1"/>
    <col min="9257" max="9257" width="9.28515625" style="801" bestFit="1" customWidth="1"/>
    <col min="9258" max="9258" width="11.7109375" style="801" bestFit="1" customWidth="1"/>
    <col min="9259" max="9259" width="13.140625" style="801" bestFit="1" customWidth="1"/>
    <col min="9260" max="9261" width="11.7109375" style="801" bestFit="1" customWidth="1"/>
    <col min="9262" max="9262" width="9.28515625" style="801" bestFit="1" customWidth="1"/>
    <col min="9263" max="9263" width="13.140625" style="801" bestFit="1" customWidth="1"/>
    <col min="9264" max="9264" width="9.28515625" style="801" bestFit="1" customWidth="1"/>
    <col min="9265" max="9266" width="13.140625" style="801" bestFit="1" customWidth="1"/>
    <col min="9267" max="9267" width="14.85546875" style="801" bestFit="1" customWidth="1"/>
    <col min="9268" max="9472" width="9.140625" style="801"/>
    <col min="9473" max="9473" width="9.28515625" style="801" customWidth="1"/>
    <col min="9474" max="9474" width="8.85546875" style="801" bestFit="1" customWidth="1"/>
    <col min="9475" max="9475" width="8.7109375" style="801" bestFit="1" customWidth="1"/>
    <col min="9476" max="9476" width="8.85546875" style="801" bestFit="1" customWidth="1"/>
    <col min="9477" max="9477" width="8" style="801" bestFit="1" customWidth="1"/>
    <col min="9478" max="9478" width="9" style="801" bestFit="1" customWidth="1"/>
    <col min="9479" max="9479" width="10.140625" style="801" customWidth="1"/>
    <col min="9480" max="9480" width="11" style="801" bestFit="1" customWidth="1"/>
    <col min="9481" max="9482" width="10.5703125" style="801" bestFit="1" customWidth="1"/>
    <col min="9483" max="9483" width="9.85546875" style="801" customWidth="1"/>
    <col min="9484" max="9484" width="11.5703125" style="801" customWidth="1"/>
    <col min="9485" max="9485" width="11.42578125" style="801" customWidth="1"/>
    <col min="9486" max="9486" width="10.140625" style="801" customWidth="1"/>
    <col min="9487" max="9487" width="10.28515625" style="801" bestFit="1" customWidth="1"/>
    <col min="9488" max="9488" width="12.140625" style="801" bestFit="1" customWidth="1"/>
    <col min="9489" max="9489" width="12" style="801" bestFit="1" customWidth="1"/>
    <col min="9490" max="9490" width="12.140625" style="801" customWidth="1"/>
    <col min="9491" max="9491" width="10.85546875" style="801" customWidth="1"/>
    <col min="9492" max="9492" width="8.85546875" style="801" bestFit="1" customWidth="1"/>
    <col min="9493" max="9493" width="9" style="801" bestFit="1" customWidth="1"/>
    <col min="9494" max="9494" width="8.5703125" style="801" bestFit="1" customWidth="1"/>
    <col min="9495" max="9495" width="7.85546875" style="801" bestFit="1" customWidth="1"/>
    <col min="9496" max="9496" width="10.28515625" style="801" bestFit="1" customWidth="1"/>
    <col min="9497" max="9497" width="11.85546875" style="801" bestFit="1" customWidth="1"/>
    <col min="9498" max="9498" width="11.7109375" style="801" bestFit="1" customWidth="1"/>
    <col min="9499" max="9499" width="13.140625" style="801" bestFit="1" customWidth="1"/>
    <col min="9500" max="9500" width="5.5703125" style="801" bestFit="1" customWidth="1"/>
    <col min="9501" max="9501" width="10" style="801" bestFit="1" customWidth="1"/>
    <col min="9502" max="9503" width="14" style="801" bestFit="1" customWidth="1"/>
    <col min="9504" max="9505" width="13.140625" style="801" bestFit="1" customWidth="1"/>
    <col min="9506" max="9506" width="14" style="801" bestFit="1" customWidth="1"/>
    <col min="9507" max="9510" width="9.28515625" style="801" bestFit="1" customWidth="1"/>
    <col min="9511" max="9512" width="11.7109375" style="801" bestFit="1" customWidth="1"/>
    <col min="9513" max="9513" width="9.28515625" style="801" bestFit="1" customWidth="1"/>
    <col min="9514" max="9514" width="11.7109375" style="801" bestFit="1" customWidth="1"/>
    <col min="9515" max="9515" width="13.140625" style="801" bestFit="1" customWidth="1"/>
    <col min="9516" max="9517" width="11.7109375" style="801" bestFit="1" customWidth="1"/>
    <col min="9518" max="9518" width="9.28515625" style="801" bestFit="1" customWidth="1"/>
    <col min="9519" max="9519" width="13.140625" style="801" bestFit="1" customWidth="1"/>
    <col min="9520" max="9520" width="9.28515625" style="801" bestFit="1" customWidth="1"/>
    <col min="9521" max="9522" width="13.140625" style="801" bestFit="1" customWidth="1"/>
    <col min="9523" max="9523" width="14.85546875" style="801" bestFit="1" customWidth="1"/>
    <col min="9524" max="9728" width="9.140625" style="801"/>
    <col min="9729" max="9729" width="9.28515625" style="801" customWidth="1"/>
    <col min="9730" max="9730" width="8.85546875" style="801" bestFit="1" customWidth="1"/>
    <col min="9731" max="9731" width="8.7109375" style="801" bestFit="1" customWidth="1"/>
    <col min="9732" max="9732" width="8.85546875" style="801" bestFit="1" customWidth="1"/>
    <col min="9733" max="9733" width="8" style="801" bestFit="1" customWidth="1"/>
    <col min="9734" max="9734" width="9" style="801" bestFit="1" customWidth="1"/>
    <col min="9735" max="9735" width="10.140625" style="801" customWidth="1"/>
    <col min="9736" max="9736" width="11" style="801" bestFit="1" customWidth="1"/>
    <col min="9737" max="9738" width="10.5703125" style="801" bestFit="1" customWidth="1"/>
    <col min="9739" max="9739" width="9.85546875" style="801" customWidth="1"/>
    <col min="9740" max="9740" width="11.5703125" style="801" customWidth="1"/>
    <col min="9741" max="9741" width="11.42578125" style="801" customWidth="1"/>
    <col min="9742" max="9742" width="10.140625" style="801" customWidth="1"/>
    <col min="9743" max="9743" width="10.28515625" style="801" bestFit="1" customWidth="1"/>
    <col min="9744" max="9744" width="12.140625" style="801" bestFit="1" customWidth="1"/>
    <col min="9745" max="9745" width="12" style="801" bestFit="1" customWidth="1"/>
    <col min="9746" max="9746" width="12.140625" style="801" customWidth="1"/>
    <col min="9747" max="9747" width="10.85546875" style="801" customWidth="1"/>
    <col min="9748" max="9748" width="8.85546875" style="801" bestFit="1" customWidth="1"/>
    <col min="9749" max="9749" width="9" style="801" bestFit="1" customWidth="1"/>
    <col min="9750" max="9750" width="8.5703125" style="801" bestFit="1" customWidth="1"/>
    <col min="9751" max="9751" width="7.85546875" style="801" bestFit="1" customWidth="1"/>
    <col min="9752" max="9752" width="10.28515625" style="801" bestFit="1" customWidth="1"/>
    <col min="9753" max="9753" width="11.85546875" style="801" bestFit="1" customWidth="1"/>
    <col min="9754" max="9754" width="11.7109375" style="801" bestFit="1" customWidth="1"/>
    <col min="9755" max="9755" width="13.140625" style="801" bestFit="1" customWidth="1"/>
    <col min="9756" max="9756" width="5.5703125" style="801" bestFit="1" customWidth="1"/>
    <col min="9757" max="9757" width="10" style="801" bestFit="1" customWidth="1"/>
    <col min="9758" max="9759" width="14" style="801" bestFit="1" customWidth="1"/>
    <col min="9760" max="9761" width="13.140625" style="801" bestFit="1" customWidth="1"/>
    <col min="9762" max="9762" width="14" style="801" bestFit="1" customWidth="1"/>
    <col min="9763" max="9766" width="9.28515625" style="801" bestFit="1" customWidth="1"/>
    <col min="9767" max="9768" width="11.7109375" style="801" bestFit="1" customWidth="1"/>
    <col min="9769" max="9769" width="9.28515625" style="801" bestFit="1" customWidth="1"/>
    <col min="9770" max="9770" width="11.7109375" style="801" bestFit="1" customWidth="1"/>
    <col min="9771" max="9771" width="13.140625" style="801" bestFit="1" customWidth="1"/>
    <col min="9772" max="9773" width="11.7109375" style="801" bestFit="1" customWidth="1"/>
    <col min="9774" max="9774" width="9.28515625" style="801" bestFit="1" customWidth="1"/>
    <col min="9775" max="9775" width="13.140625" style="801" bestFit="1" customWidth="1"/>
    <col min="9776" max="9776" width="9.28515625" style="801" bestFit="1" customWidth="1"/>
    <col min="9777" max="9778" width="13.140625" style="801" bestFit="1" customWidth="1"/>
    <col min="9779" max="9779" width="14.85546875" style="801" bestFit="1" customWidth="1"/>
    <col min="9780" max="9984" width="9.140625" style="801"/>
    <col min="9985" max="9985" width="9.28515625" style="801" customWidth="1"/>
    <col min="9986" max="9986" width="8.85546875" style="801" bestFit="1" customWidth="1"/>
    <col min="9987" max="9987" width="8.7109375" style="801" bestFit="1" customWidth="1"/>
    <col min="9988" max="9988" width="8.85546875" style="801" bestFit="1" customWidth="1"/>
    <col min="9989" max="9989" width="8" style="801" bestFit="1" customWidth="1"/>
    <col min="9990" max="9990" width="9" style="801" bestFit="1" customWidth="1"/>
    <col min="9991" max="9991" width="10.140625" style="801" customWidth="1"/>
    <col min="9992" max="9992" width="11" style="801" bestFit="1" customWidth="1"/>
    <col min="9993" max="9994" width="10.5703125" style="801" bestFit="1" customWidth="1"/>
    <col min="9995" max="9995" width="9.85546875" style="801" customWidth="1"/>
    <col min="9996" max="9996" width="11.5703125" style="801" customWidth="1"/>
    <col min="9997" max="9997" width="11.42578125" style="801" customWidth="1"/>
    <col min="9998" max="9998" width="10.140625" style="801" customWidth="1"/>
    <col min="9999" max="9999" width="10.28515625" style="801" bestFit="1" customWidth="1"/>
    <col min="10000" max="10000" width="12.140625" style="801" bestFit="1" customWidth="1"/>
    <col min="10001" max="10001" width="12" style="801" bestFit="1" customWidth="1"/>
    <col min="10002" max="10002" width="12.140625" style="801" customWidth="1"/>
    <col min="10003" max="10003" width="10.85546875" style="801" customWidth="1"/>
    <col min="10004" max="10004" width="8.85546875" style="801" bestFit="1" customWidth="1"/>
    <col min="10005" max="10005" width="9" style="801" bestFit="1" customWidth="1"/>
    <col min="10006" max="10006" width="8.5703125" style="801" bestFit="1" customWidth="1"/>
    <col min="10007" max="10007" width="7.85546875" style="801" bestFit="1" customWidth="1"/>
    <col min="10008" max="10008" width="10.28515625" style="801" bestFit="1" customWidth="1"/>
    <col min="10009" max="10009" width="11.85546875" style="801" bestFit="1" customWidth="1"/>
    <col min="10010" max="10010" width="11.7109375" style="801" bestFit="1" customWidth="1"/>
    <col min="10011" max="10011" width="13.140625" style="801" bestFit="1" customWidth="1"/>
    <col min="10012" max="10012" width="5.5703125" style="801" bestFit="1" customWidth="1"/>
    <col min="10013" max="10013" width="10" style="801" bestFit="1" customWidth="1"/>
    <col min="10014" max="10015" width="14" style="801" bestFit="1" customWidth="1"/>
    <col min="10016" max="10017" width="13.140625" style="801" bestFit="1" customWidth="1"/>
    <col min="10018" max="10018" width="14" style="801" bestFit="1" customWidth="1"/>
    <col min="10019" max="10022" width="9.28515625" style="801" bestFit="1" customWidth="1"/>
    <col min="10023" max="10024" width="11.7109375" style="801" bestFit="1" customWidth="1"/>
    <col min="10025" max="10025" width="9.28515625" style="801" bestFit="1" customWidth="1"/>
    <col min="10026" max="10026" width="11.7109375" style="801" bestFit="1" customWidth="1"/>
    <col min="10027" max="10027" width="13.140625" style="801" bestFit="1" customWidth="1"/>
    <col min="10028" max="10029" width="11.7109375" style="801" bestFit="1" customWidth="1"/>
    <col min="10030" max="10030" width="9.28515625" style="801" bestFit="1" customWidth="1"/>
    <col min="10031" max="10031" width="13.140625" style="801" bestFit="1" customWidth="1"/>
    <col min="10032" max="10032" width="9.28515625" style="801" bestFit="1" customWidth="1"/>
    <col min="10033" max="10034" width="13.140625" style="801" bestFit="1" customWidth="1"/>
    <col min="10035" max="10035" width="14.85546875" style="801" bestFit="1" customWidth="1"/>
    <col min="10036" max="10240" width="9.140625" style="801"/>
    <col min="10241" max="10241" width="9.28515625" style="801" customWidth="1"/>
    <col min="10242" max="10242" width="8.85546875" style="801" bestFit="1" customWidth="1"/>
    <col min="10243" max="10243" width="8.7109375" style="801" bestFit="1" customWidth="1"/>
    <col min="10244" max="10244" width="8.85546875" style="801" bestFit="1" customWidth="1"/>
    <col min="10245" max="10245" width="8" style="801" bestFit="1" customWidth="1"/>
    <col min="10246" max="10246" width="9" style="801" bestFit="1" customWidth="1"/>
    <col min="10247" max="10247" width="10.140625" style="801" customWidth="1"/>
    <col min="10248" max="10248" width="11" style="801" bestFit="1" customWidth="1"/>
    <col min="10249" max="10250" width="10.5703125" style="801" bestFit="1" customWidth="1"/>
    <col min="10251" max="10251" width="9.85546875" style="801" customWidth="1"/>
    <col min="10252" max="10252" width="11.5703125" style="801" customWidth="1"/>
    <col min="10253" max="10253" width="11.42578125" style="801" customWidth="1"/>
    <col min="10254" max="10254" width="10.140625" style="801" customWidth="1"/>
    <col min="10255" max="10255" width="10.28515625" style="801" bestFit="1" customWidth="1"/>
    <col min="10256" max="10256" width="12.140625" style="801" bestFit="1" customWidth="1"/>
    <col min="10257" max="10257" width="12" style="801" bestFit="1" customWidth="1"/>
    <col min="10258" max="10258" width="12.140625" style="801" customWidth="1"/>
    <col min="10259" max="10259" width="10.85546875" style="801" customWidth="1"/>
    <col min="10260" max="10260" width="8.85546875" style="801" bestFit="1" customWidth="1"/>
    <col min="10261" max="10261" width="9" style="801" bestFit="1" customWidth="1"/>
    <col min="10262" max="10262" width="8.5703125" style="801" bestFit="1" customWidth="1"/>
    <col min="10263" max="10263" width="7.85546875" style="801" bestFit="1" customWidth="1"/>
    <col min="10264" max="10264" width="10.28515625" style="801" bestFit="1" customWidth="1"/>
    <col min="10265" max="10265" width="11.85546875" style="801" bestFit="1" customWidth="1"/>
    <col min="10266" max="10266" width="11.7109375" style="801" bestFit="1" customWidth="1"/>
    <col min="10267" max="10267" width="13.140625" style="801" bestFit="1" customWidth="1"/>
    <col min="10268" max="10268" width="5.5703125" style="801" bestFit="1" customWidth="1"/>
    <col min="10269" max="10269" width="10" style="801" bestFit="1" customWidth="1"/>
    <col min="10270" max="10271" width="14" style="801" bestFit="1" customWidth="1"/>
    <col min="10272" max="10273" width="13.140625" style="801" bestFit="1" customWidth="1"/>
    <col min="10274" max="10274" width="14" style="801" bestFit="1" customWidth="1"/>
    <col min="10275" max="10278" width="9.28515625" style="801" bestFit="1" customWidth="1"/>
    <col min="10279" max="10280" width="11.7109375" style="801" bestFit="1" customWidth="1"/>
    <col min="10281" max="10281" width="9.28515625" style="801" bestFit="1" customWidth="1"/>
    <col min="10282" max="10282" width="11.7109375" style="801" bestFit="1" customWidth="1"/>
    <col min="10283" max="10283" width="13.140625" style="801" bestFit="1" customWidth="1"/>
    <col min="10284" max="10285" width="11.7109375" style="801" bestFit="1" customWidth="1"/>
    <col min="10286" max="10286" width="9.28515625" style="801" bestFit="1" customWidth="1"/>
    <col min="10287" max="10287" width="13.140625" style="801" bestFit="1" customWidth="1"/>
    <col min="10288" max="10288" width="9.28515625" style="801" bestFit="1" customWidth="1"/>
    <col min="10289" max="10290" width="13.140625" style="801" bestFit="1" customWidth="1"/>
    <col min="10291" max="10291" width="14.85546875" style="801" bestFit="1" customWidth="1"/>
    <col min="10292" max="10496" width="9.140625" style="801"/>
    <col min="10497" max="10497" width="9.28515625" style="801" customWidth="1"/>
    <col min="10498" max="10498" width="8.85546875" style="801" bestFit="1" customWidth="1"/>
    <col min="10499" max="10499" width="8.7109375" style="801" bestFit="1" customWidth="1"/>
    <col min="10500" max="10500" width="8.85546875" style="801" bestFit="1" customWidth="1"/>
    <col min="10501" max="10501" width="8" style="801" bestFit="1" customWidth="1"/>
    <col min="10502" max="10502" width="9" style="801" bestFit="1" customWidth="1"/>
    <col min="10503" max="10503" width="10.140625" style="801" customWidth="1"/>
    <col min="10504" max="10504" width="11" style="801" bestFit="1" customWidth="1"/>
    <col min="10505" max="10506" width="10.5703125" style="801" bestFit="1" customWidth="1"/>
    <col min="10507" max="10507" width="9.85546875" style="801" customWidth="1"/>
    <col min="10508" max="10508" width="11.5703125" style="801" customWidth="1"/>
    <col min="10509" max="10509" width="11.42578125" style="801" customWidth="1"/>
    <col min="10510" max="10510" width="10.140625" style="801" customWidth="1"/>
    <col min="10511" max="10511" width="10.28515625" style="801" bestFit="1" customWidth="1"/>
    <col min="10512" max="10512" width="12.140625" style="801" bestFit="1" customWidth="1"/>
    <col min="10513" max="10513" width="12" style="801" bestFit="1" customWidth="1"/>
    <col min="10514" max="10514" width="12.140625" style="801" customWidth="1"/>
    <col min="10515" max="10515" width="10.85546875" style="801" customWidth="1"/>
    <col min="10516" max="10516" width="8.85546875" style="801" bestFit="1" customWidth="1"/>
    <col min="10517" max="10517" width="9" style="801" bestFit="1" customWidth="1"/>
    <col min="10518" max="10518" width="8.5703125" style="801" bestFit="1" customWidth="1"/>
    <col min="10519" max="10519" width="7.85546875" style="801" bestFit="1" customWidth="1"/>
    <col min="10520" max="10520" width="10.28515625" style="801" bestFit="1" customWidth="1"/>
    <col min="10521" max="10521" width="11.85546875" style="801" bestFit="1" customWidth="1"/>
    <col min="10522" max="10522" width="11.7109375" style="801" bestFit="1" customWidth="1"/>
    <col min="10523" max="10523" width="13.140625" style="801" bestFit="1" customWidth="1"/>
    <col min="10524" max="10524" width="5.5703125" style="801" bestFit="1" customWidth="1"/>
    <col min="10525" max="10525" width="10" style="801" bestFit="1" customWidth="1"/>
    <col min="10526" max="10527" width="14" style="801" bestFit="1" customWidth="1"/>
    <col min="10528" max="10529" width="13.140625" style="801" bestFit="1" customWidth="1"/>
    <col min="10530" max="10530" width="14" style="801" bestFit="1" customWidth="1"/>
    <col min="10531" max="10534" width="9.28515625" style="801" bestFit="1" customWidth="1"/>
    <col min="10535" max="10536" width="11.7109375" style="801" bestFit="1" customWidth="1"/>
    <col min="10537" max="10537" width="9.28515625" style="801" bestFit="1" customWidth="1"/>
    <col min="10538" max="10538" width="11.7109375" style="801" bestFit="1" customWidth="1"/>
    <col min="10539" max="10539" width="13.140625" style="801" bestFit="1" customWidth="1"/>
    <col min="10540" max="10541" width="11.7109375" style="801" bestFit="1" customWidth="1"/>
    <col min="10542" max="10542" width="9.28515625" style="801" bestFit="1" customWidth="1"/>
    <col min="10543" max="10543" width="13.140625" style="801" bestFit="1" customWidth="1"/>
    <col min="10544" max="10544" width="9.28515625" style="801" bestFit="1" customWidth="1"/>
    <col min="10545" max="10546" width="13.140625" style="801" bestFit="1" customWidth="1"/>
    <col min="10547" max="10547" width="14.85546875" style="801" bestFit="1" customWidth="1"/>
    <col min="10548" max="10752" width="9.140625" style="801"/>
    <col min="10753" max="10753" width="9.28515625" style="801" customWidth="1"/>
    <col min="10754" max="10754" width="8.85546875" style="801" bestFit="1" customWidth="1"/>
    <col min="10755" max="10755" width="8.7109375" style="801" bestFit="1" customWidth="1"/>
    <col min="10756" max="10756" width="8.85546875" style="801" bestFit="1" customWidth="1"/>
    <col min="10757" max="10757" width="8" style="801" bestFit="1" customWidth="1"/>
    <col min="10758" max="10758" width="9" style="801" bestFit="1" customWidth="1"/>
    <col min="10759" max="10759" width="10.140625" style="801" customWidth="1"/>
    <col min="10760" max="10760" width="11" style="801" bestFit="1" customWidth="1"/>
    <col min="10761" max="10762" width="10.5703125" style="801" bestFit="1" customWidth="1"/>
    <col min="10763" max="10763" width="9.85546875" style="801" customWidth="1"/>
    <col min="10764" max="10764" width="11.5703125" style="801" customWidth="1"/>
    <col min="10765" max="10765" width="11.42578125" style="801" customWidth="1"/>
    <col min="10766" max="10766" width="10.140625" style="801" customWidth="1"/>
    <col min="10767" max="10767" width="10.28515625" style="801" bestFit="1" customWidth="1"/>
    <col min="10768" max="10768" width="12.140625" style="801" bestFit="1" customWidth="1"/>
    <col min="10769" max="10769" width="12" style="801" bestFit="1" customWidth="1"/>
    <col min="10770" max="10770" width="12.140625" style="801" customWidth="1"/>
    <col min="10771" max="10771" width="10.85546875" style="801" customWidth="1"/>
    <col min="10772" max="10772" width="8.85546875" style="801" bestFit="1" customWidth="1"/>
    <col min="10773" max="10773" width="9" style="801" bestFit="1" customWidth="1"/>
    <col min="10774" max="10774" width="8.5703125" style="801" bestFit="1" customWidth="1"/>
    <col min="10775" max="10775" width="7.85546875" style="801" bestFit="1" customWidth="1"/>
    <col min="10776" max="10776" width="10.28515625" style="801" bestFit="1" customWidth="1"/>
    <col min="10777" max="10777" width="11.85546875" style="801" bestFit="1" customWidth="1"/>
    <col min="10778" max="10778" width="11.7109375" style="801" bestFit="1" customWidth="1"/>
    <col min="10779" max="10779" width="13.140625" style="801" bestFit="1" customWidth="1"/>
    <col min="10780" max="10780" width="5.5703125" style="801" bestFit="1" customWidth="1"/>
    <col min="10781" max="10781" width="10" style="801" bestFit="1" customWidth="1"/>
    <col min="10782" max="10783" width="14" style="801" bestFit="1" customWidth="1"/>
    <col min="10784" max="10785" width="13.140625" style="801" bestFit="1" customWidth="1"/>
    <col min="10786" max="10786" width="14" style="801" bestFit="1" customWidth="1"/>
    <col min="10787" max="10790" width="9.28515625" style="801" bestFit="1" customWidth="1"/>
    <col min="10791" max="10792" width="11.7109375" style="801" bestFit="1" customWidth="1"/>
    <col min="10793" max="10793" width="9.28515625" style="801" bestFit="1" customWidth="1"/>
    <col min="10794" max="10794" width="11.7109375" style="801" bestFit="1" customWidth="1"/>
    <col min="10795" max="10795" width="13.140625" style="801" bestFit="1" customWidth="1"/>
    <col min="10796" max="10797" width="11.7109375" style="801" bestFit="1" customWidth="1"/>
    <col min="10798" max="10798" width="9.28515625" style="801" bestFit="1" customWidth="1"/>
    <col min="10799" max="10799" width="13.140625" style="801" bestFit="1" customWidth="1"/>
    <col min="10800" max="10800" width="9.28515625" style="801" bestFit="1" customWidth="1"/>
    <col min="10801" max="10802" width="13.140625" style="801" bestFit="1" customWidth="1"/>
    <col min="10803" max="10803" width="14.85546875" style="801" bestFit="1" customWidth="1"/>
    <col min="10804" max="11008" width="9.140625" style="801"/>
    <col min="11009" max="11009" width="9.28515625" style="801" customWidth="1"/>
    <col min="11010" max="11010" width="8.85546875" style="801" bestFit="1" customWidth="1"/>
    <col min="11011" max="11011" width="8.7109375" style="801" bestFit="1" customWidth="1"/>
    <col min="11012" max="11012" width="8.85546875" style="801" bestFit="1" customWidth="1"/>
    <col min="11013" max="11013" width="8" style="801" bestFit="1" customWidth="1"/>
    <col min="11014" max="11014" width="9" style="801" bestFit="1" customWidth="1"/>
    <col min="11015" max="11015" width="10.140625" style="801" customWidth="1"/>
    <col min="11016" max="11016" width="11" style="801" bestFit="1" customWidth="1"/>
    <col min="11017" max="11018" width="10.5703125" style="801" bestFit="1" customWidth="1"/>
    <col min="11019" max="11019" width="9.85546875" style="801" customWidth="1"/>
    <col min="11020" max="11020" width="11.5703125" style="801" customWidth="1"/>
    <col min="11021" max="11021" width="11.42578125" style="801" customWidth="1"/>
    <col min="11022" max="11022" width="10.140625" style="801" customWidth="1"/>
    <col min="11023" max="11023" width="10.28515625" style="801" bestFit="1" customWidth="1"/>
    <col min="11024" max="11024" width="12.140625" style="801" bestFit="1" customWidth="1"/>
    <col min="11025" max="11025" width="12" style="801" bestFit="1" customWidth="1"/>
    <col min="11026" max="11026" width="12.140625" style="801" customWidth="1"/>
    <col min="11027" max="11027" width="10.85546875" style="801" customWidth="1"/>
    <col min="11028" max="11028" width="8.85546875" style="801" bestFit="1" customWidth="1"/>
    <col min="11029" max="11029" width="9" style="801" bestFit="1" customWidth="1"/>
    <col min="11030" max="11030" width="8.5703125" style="801" bestFit="1" customWidth="1"/>
    <col min="11031" max="11031" width="7.85546875" style="801" bestFit="1" customWidth="1"/>
    <col min="11032" max="11032" width="10.28515625" style="801" bestFit="1" customWidth="1"/>
    <col min="11033" max="11033" width="11.85546875" style="801" bestFit="1" customWidth="1"/>
    <col min="11034" max="11034" width="11.7109375" style="801" bestFit="1" customWidth="1"/>
    <col min="11035" max="11035" width="13.140625" style="801" bestFit="1" customWidth="1"/>
    <col min="11036" max="11036" width="5.5703125" style="801" bestFit="1" customWidth="1"/>
    <col min="11037" max="11037" width="10" style="801" bestFit="1" customWidth="1"/>
    <col min="11038" max="11039" width="14" style="801" bestFit="1" customWidth="1"/>
    <col min="11040" max="11041" width="13.140625" style="801" bestFit="1" customWidth="1"/>
    <col min="11042" max="11042" width="14" style="801" bestFit="1" customWidth="1"/>
    <col min="11043" max="11046" width="9.28515625" style="801" bestFit="1" customWidth="1"/>
    <col min="11047" max="11048" width="11.7109375" style="801" bestFit="1" customWidth="1"/>
    <col min="11049" max="11049" width="9.28515625" style="801" bestFit="1" customWidth="1"/>
    <col min="11050" max="11050" width="11.7109375" style="801" bestFit="1" customWidth="1"/>
    <col min="11051" max="11051" width="13.140625" style="801" bestFit="1" customWidth="1"/>
    <col min="11052" max="11053" width="11.7109375" style="801" bestFit="1" customWidth="1"/>
    <col min="11054" max="11054" width="9.28515625" style="801" bestFit="1" customWidth="1"/>
    <col min="11055" max="11055" width="13.140625" style="801" bestFit="1" customWidth="1"/>
    <col min="11056" max="11056" width="9.28515625" style="801" bestFit="1" customWidth="1"/>
    <col min="11057" max="11058" width="13.140625" style="801" bestFit="1" customWidth="1"/>
    <col min="11059" max="11059" width="14.85546875" style="801" bestFit="1" customWidth="1"/>
    <col min="11060" max="11264" width="9.140625" style="801"/>
    <col min="11265" max="11265" width="9.28515625" style="801" customWidth="1"/>
    <col min="11266" max="11266" width="8.85546875" style="801" bestFit="1" customWidth="1"/>
    <col min="11267" max="11267" width="8.7109375" style="801" bestFit="1" customWidth="1"/>
    <col min="11268" max="11268" width="8.85546875" style="801" bestFit="1" customWidth="1"/>
    <col min="11269" max="11269" width="8" style="801" bestFit="1" customWidth="1"/>
    <col min="11270" max="11270" width="9" style="801" bestFit="1" customWidth="1"/>
    <col min="11271" max="11271" width="10.140625" style="801" customWidth="1"/>
    <col min="11272" max="11272" width="11" style="801" bestFit="1" customWidth="1"/>
    <col min="11273" max="11274" width="10.5703125" style="801" bestFit="1" customWidth="1"/>
    <col min="11275" max="11275" width="9.85546875" style="801" customWidth="1"/>
    <col min="11276" max="11276" width="11.5703125" style="801" customWidth="1"/>
    <col min="11277" max="11277" width="11.42578125" style="801" customWidth="1"/>
    <col min="11278" max="11278" width="10.140625" style="801" customWidth="1"/>
    <col min="11279" max="11279" width="10.28515625" style="801" bestFit="1" customWidth="1"/>
    <col min="11280" max="11280" width="12.140625" style="801" bestFit="1" customWidth="1"/>
    <col min="11281" max="11281" width="12" style="801" bestFit="1" customWidth="1"/>
    <col min="11282" max="11282" width="12.140625" style="801" customWidth="1"/>
    <col min="11283" max="11283" width="10.85546875" style="801" customWidth="1"/>
    <col min="11284" max="11284" width="8.85546875" style="801" bestFit="1" customWidth="1"/>
    <col min="11285" max="11285" width="9" style="801" bestFit="1" customWidth="1"/>
    <col min="11286" max="11286" width="8.5703125" style="801" bestFit="1" customWidth="1"/>
    <col min="11287" max="11287" width="7.85546875" style="801" bestFit="1" customWidth="1"/>
    <col min="11288" max="11288" width="10.28515625" style="801" bestFit="1" customWidth="1"/>
    <col min="11289" max="11289" width="11.85546875" style="801" bestFit="1" customWidth="1"/>
    <col min="11290" max="11290" width="11.7109375" style="801" bestFit="1" customWidth="1"/>
    <col min="11291" max="11291" width="13.140625" style="801" bestFit="1" customWidth="1"/>
    <col min="11292" max="11292" width="5.5703125" style="801" bestFit="1" customWidth="1"/>
    <col min="11293" max="11293" width="10" style="801" bestFit="1" customWidth="1"/>
    <col min="11294" max="11295" width="14" style="801" bestFit="1" customWidth="1"/>
    <col min="11296" max="11297" width="13.140625" style="801" bestFit="1" customWidth="1"/>
    <col min="11298" max="11298" width="14" style="801" bestFit="1" customWidth="1"/>
    <col min="11299" max="11302" width="9.28515625" style="801" bestFit="1" customWidth="1"/>
    <col min="11303" max="11304" width="11.7109375" style="801" bestFit="1" customWidth="1"/>
    <col min="11305" max="11305" width="9.28515625" style="801" bestFit="1" customWidth="1"/>
    <col min="11306" max="11306" width="11.7109375" style="801" bestFit="1" customWidth="1"/>
    <col min="11307" max="11307" width="13.140625" style="801" bestFit="1" customWidth="1"/>
    <col min="11308" max="11309" width="11.7109375" style="801" bestFit="1" customWidth="1"/>
    <col min="11310" max="11310" width="9.28515625" style="801" bestFit="1" customWidth="1"/>
    <col min="11311" max="11311" width="13.140625" style="801" bestFit="1" customWidth="1"/>
    <col min="11312" max="11312" width="9.28515625" style="801" bestFit="1" customWidth="1"/>
    <col min="11313" max="11314" width="13.140625" style="801" bestFit="1" customWidth="1"/>
    <col min="11315" max="11315" width="14.85546875" style="801" bestFit="1" customWidth="1"/>
    <col min="11316" max="11520" width="9.140625" style="801"/>
    <col min="11521" max="11521" width="9.28515625" style="801" customWidth="1"/>
    <col min="11522" max="11522" width="8.85546875" style="801" bestFit="1" customWidth="1"/>
    <col min="11523" max="11523" width="8.7109375" style="801" bestFit="1" customWidth="1"/>
    <col min="11524" max="11524" width="8.85546875" style="801" bestFit="1" customWidth="1"/>
    <col min="11525" max="11525" width="8" style="801" bestFit="1" customWidth="1"/>
    <col min="11526" max="11526" width="9" style="801" bestFit="1" customWidth="1"/>
    <col min="11527" max="11527" width="10.140625" style="801" customWidth="1"/>
    <col min="11528" max="11528" width="11" style="801" bestFit="1" customWidth="1"/>
    <col min="11529" max="11530" width="10.5703125" style="801" bestFit="1" customWidth="1"/>
    <col min="11531" max="11531" width="9.85546875" style="801" customWidth="1"/>
    <col min="11532" max="11532" width="11.5703125" style="801" customWidth="1"/>
    <col min="11533" max="11533" width="11.42578125" style="801" customWidth="1"/>
    <col min="11534" max="11534" width="10.140625" style="801" customWidth="1"/>
    <col min="11535" max="11535" width="10.28515625" style="801" bestFit="1" customWidth="1"/>
    <col min="11536" max="11536" width="12.140625" style="801" bestFit="1" customWidth="1"/>
    <col min="11537" max="11537" width="12" style="801" bestFit="1" customWidth="1"/>
    <col min="11538" max="11538" width="12.140625" style="801" customWidth="1"/>
    <col min="11539" max="11539" width="10.85546875" style="801" customWidth="1"/>
    <col min="11540" max="11540" width="8.85546875" style="801" bestFit="1" customWidth="1"/>
    <col min="11541" max="11541" width="9" style="801" bestFit="1" customWidth="1"/>
    <col min="11542" max="11542" width="8.5703125" style="801" bestFit="1" customWidth="1"/>
    <col min="11543" max="11543" width="7.85546875" style="801" bestFit="1" customWidth="1"/>
    <col min="11544" max="11544" width="10.28515625" style="801" bestFit="1" customWidth="1"/>
    <col min="11545" max="11545" width="11.85546875" style="801" bestFit="1" customWidth="1"/>
    <col min="11546" max="11546" width="11.7109375" style="801" bestFit="1" customWidth="1"/>
    <col min="11547" max="11547" width="13.140625" style="801" bestFit="1" customWidth="1"/>
    <col min="11548" max="11548" width="5.5703125" style="801" bestFit="1" customWidth="1"/>
    <col min="11549" max="11549" width="10" style="801" bestFit="1" customWidth="1"/>
    <col min="11550" max="11551" width="14" style="801" bestFit="1" customWidth="1"/>
    <col min="11552" max="11553" width="13.140625" style="801" bestFit="1" customWidth="1"/>
    <col min="11554" max="11554" width="14" style="801" bestFit="1" customWidth="1"/>
    <col min="11555" max="11558" width="9.28515625" style="801" bestFit="1" customWidth="1"/>
    <col min="11559" max="11560" width="11.7109375" style="801" bestFit="1" customWidth="1"/>
    <col min="11561" max="11561" width="9.28515625" style="801" bestFit="1" customWidth="1"/>
    <col min="11562" max="11562" width="11.7109375" style="801" bestFit="1" customWidth="1"/>
    <col min="11563" max="11563" width="13.140625" style="801" bestFit="1" customWidth="1"/>
    <col min="11564" max="11565" width="11.7109375" style="801" bestFit="1" customWidth="1"/>
    <col min="11566" max="11566" width="9.28515625" style="801" bestFit="1" customWidth="1"/>
    <col min="11567" max="11567" width="13.140625" style="801" bestFit="1" customWidth="1"/>
    <col min="11568" max="11568" width="9.28515625" style="801" bestFit="1" customWidth="1"/>
    <col min="11569" max="11570" width="13.140625" style="801" bestFit="1" customWidth="1"/>
    <col min="11571" max="11571" width="14.85546875" style="801" bestFit="1" customWidth="1"/>
    <col min="11572" max="11776" width="9.140625" style="801"/>
    <col min="11777" max="11777" width="9.28515625" style="801" customWidth="1"/>
    <col min="11778" max="11778" width="8.85546875" style="801" bestFit="1" customWidth="1"/>
    <col min="11779" max="11779" width="8.7109375" style="801" bestFit="1" customWidth="1"/>
    <col min="11780" max="11780" width="8.85546875" style="801" bestFit="1" customWidth="1"/>
    <col min="11781" max="11781" width="8" style="801" bestFit="1" customWidth="1"/>
    <col min="11782" max="11782" width="9" style="801" bestFit="1" customWidth="1"/>
    <col min="11783" max="11783" width="10.140625" style="801" customWidth="1"/>
    <col min="11784" max="11784" width="11" style="801" bestFit="1" customWidth="1"/>
    <col min="11785" max="11786" width="10.5703125" style="801" bestFit="1" customWidth="1"/>
    <col min="11787" max="11787" width="9.85546875" style="801" customWidth="1"/>
    <col min="11788" max="11788" width="11.5703125" style="801" customWidth="1"/>
    <col min="11789" max="11789" width="11.42578125" style="801" customWidth="1"/>
    <col min="11790" max="11790" width="10.140625" style="801" customWidth="1"/>
    <col min="11791" max="11791" width="10.28515625" style="801" bestFit="1" customWidth="1"/>
    <col min="11792" max="11792" width="12.140625" style="801" bestFit="1" customWidth="1"/>
    <col min="11793" max="11793" width="12" style="801" bestFit="1" customWidth="1"/>
    <col min="11794" max="11794" width="12.140625" style="801" customWidth="1"/>
    <col min="11795" max="11795" width="10.85546875" style="801" customWidth="1"/>
    <col min="11796" max="11796" width="8.85546875" style="801" bestFit="1" customWidth="1"/>
    <col min="11797" max="11797" width="9" style="801" bestFit="1" customWidth="1"/>
    <col min="11798" max="11798" width="8.5703125" style="801" bestFit="1" customWidth="1"/>
    <col min="11799" max="11799" width="7.85546875" style="801" bestFit="1" customWidth="1"/>
    <col min="11800" max="11800" width="10.28515625" style="801" bestFit="1" customWidth="1"/>
    <col min="11801" max="11801" width="11.85546875" style="801" bestFit="1" customWidth="1"/>
    <col min="11802" max="11802" width="11.7109375" style="801" bestFit="1" customWidth="1"/>
    <col min="11803" max="11803" width="13.140625" style="801" bestFit="1" customWidth="1"/>
    <col min="11804" max="11804" width="5.5703125" style="801" bestFit="1" customWidth="1"/>
    <col min="11805" max="11805" width="10" style="801" bestFit="1" customWidth="1"/>
    <col min="11806" max="11807" width="14" style="801" bestFit="1" customWidth="1"/>
    <col min="11808" max="11809" width="13.140625" style="801" bestFit="1" customWidth="1"/>
    <col min="11810" max="11810" width="14" style="801" bestFit="1" customWidth="1"/>
    <col min="11811" max="11814" width="9.28515625" style="801" bestFit="1" customWidth="1"/>
    <col min="11815" max="11816" width="11.7109375" style="801" bestFit="1" customWidth="1"/>
    <col min="11817" max="11817" width="9.28515625" style="801" bestFit="1" customWidth="1"/>
    <col min="11818" max="11818" width="11.7109375" style="801" bestFit="1" customWidth="1"/>
    <col min="11819" max="11819" width="13.140625" style="801" bestFit="1" customWidth="1"/>
    <col min="11820" max="11821" width="11.7109375" style="801" bestFit="1" customWidth="1"/>
    <col min="11822" max="11822" width="9.28515625" style="801" bestFit="1" customWidth="1"/>
    <col min="11823" max="11823" width="13.140625" style="801" bestFit="1" customWidth="1"/>
    <col min="11824" max="11824" width="9.28515625" style="801" bestFit="1" customWidth="1"/>
    <col min="11825" max="11826" width="13.140625" style="801" bestFit="1" customWidth="1"/>
    <col min="11827" max="11827" width="14.85546875" style="801" bestFit="1" customWidth="1"/>
    <col min="11828" max="12032" width="9.140625" style="801"/>
    <col min="12033" max="12033" width="9.28515625" style="801" customWidth="1"/>
    <col min="12034" max="12034" width="8.85546875" style="801" bestFit="1" customWidth="1"/>
    <col min="12035" max="12035" width="8.7109375" style="801" bestFit="1" customWidth="1"/>
    <col min="12036" max="12036" width="8.85546875" style="801" bestFit="1" customWidth="1"/>
    <col min="12037" max="12037" width="8" style="801" bestFit="1" customWidth="1"/>
    <col min="12038" max="12038" width="9" style="801" bestFit="1" customWidth="1"/>
    <col min="12039" max="12039" width="10.140625" style="801" customWidth="1"/>
    <col min="12040" max="12040" width="11" style="801" bestFit="1" customWidth="1"/>
    <col min="12041" max="12042" width="10.5703125" style="801" bestFit="1" customWidth="1"/>
    <col min="12043" max="12043" width="9.85546875" style="801" customWidth="1"/>
    <col min="12044" max="12044" width="11.5703125" style="801" customWidth="1"/>
    <col min="12045" max="12045" width="11.42578125" style="801" customWidth="1"/>
    <col min="12046" max="12046" width="10.140625" style="801" customWidth="1"/>
    <col min="12047" max="12047" width="10.28515625" style="801" bestFit="1" customWidth="1"/>
    <col min="12048" max="12048" width="12.140625" style="801" bestFit="1" customWidth="1"/>
    <col min="12049" max="12049" width="12" style="801" bestFit="1" customWidth="1"/>
    <col min="12050" max="12050" width="12.140625" style="801" customWidth="1"/>
    <col min="12051" max="12051" width="10.85546875" style="801" customWidth="1"/>
    <col min="12052" max="12052" width="8.85546875" style="801" bestFit="1" customWidth="1"/>
    <col min="12053" max="12053" width="9" style="801" bestFit="1" customWidth="1"/>
    <col min="12054" max="12054" width="8.5703125" style="801" bestFit="1" customWidth="1"/>
    <col min="12055" max="12055" width="7.85546875" style="801" bestFit="1" customWidth="1"/>
    <col min="12056" max="12056" width="10.28515625" style="801" bestFit="1" customWidth="1"/>
    <col min="12057" max="12057" width="11.85546875" style="801" bestFit="1" customWidth="1"/>
    <col min="12058" max="12058" width="11.7109375" style="801" bestFit="1" customWidth="1"/>
    <col min="12059" max="12059" width="13.140625" style="801" bestFit="1" customWidth="1"/>
    <col min="12060" max="12060" width="5.5703125" style="801" bestFit="1" customWidth="1"/>
    <col min="12061" max="12061" width="10" style="801" bestFit="1" customWidth="1"/>
    <col min="12062" max="12063" width="14" style="801" bestFit="1" customWidth="1"/>
    <col min="12064" max="12065" width="13.140625" style="801" bestFit="1" customWidth="1"/>
    <col min="12066" max="12066" width="14" style="801" bestFit="1" customWidth="1"/>
    <col min="12067" max="12070" width="9.28515625" style="801" bestFit="1" customWidth="1"/>
    <col min="12071" max="12072" width="11.7109375" style="801" bestFit="1" customWidth="1"/>
    <col min="12073" max="12073" width="9.28515625" style="801" bestFit="1" customWidth="1"/>
    <col min="12074" max="12074" width="11.7109375" style="801" bestFit="1" customWidth="1"/>
    <col min="12075" max="12075" width="13.140625" style="801" bestFit="1" customWidth="1"/>
    <col min="12076" max="12077" width="11.7109375" style="801" bestFit="1" customWidth="1"/>
    <col min="12078" max="12078" width="9.28515625" style="801" bestFit="1" customWidth="1"/>
    <col min="12079" max="12079" width="13.140625" style="801" bestFit="1" customWidth="1"/>
    <col min="12080" max="12080" width="9.28515625" style="801" bestFit="1" customWidth="1"/>
    <col min="12081" max="12082" width="13.140625" style="801" bestFit="1" customWidth="1"/>
    <col min="12083" max="12083" width="14.85546875" style="801" bestFit="1" customWidth="1"/>
    <col min="12084" max="12288" width="9.140625" style="801"/>
    <col min="12289" max="12289" width="9.28515625" style="801" customWidth="1"/>
    <col min="12290" max="12290" width="8.85546875" style="801" bestFit="1" customWidth="1"/>
    <col min="12291" max="12291" width="8.7109375" style="801" bestFit="1" customWidth="1"/>
    <col min="12292" max="12292" width="8.85546875" style="801" bestFit="1" customWidth="1"/>
    <col min="12293" max="12293" width="8" style="801" bestFit="1" customWidth="1"/>
    <col min="12294" max="12294" width="9" style="801" bestFit="1" customWidth="1"/>
    <col min="12295" max="12295" width="10.140625" style="801" customWidth="1"/>
    <col min="12296" max="12296" width="11" style="801" bestFit="1" customWidth="1"/>
    <col min="12297" max="12298" width="10.5703125" style="801" bestFit="1" customWidth="1"/>
    <col min="12299" max="12299" width="9.85546875" style="801" customWidth="1"/>
    <col min="12300" max="12300" width="11.5703125" style="801" customWidth="1"/>
    <col min="12301" max="12301" width="11.42578125" style="801" customWidth="1"/>
    <col min="12302" max="12302" width="10.140625" style="801" customWidth="1"/>
    <col min="12303" max="12303" width="10.28515625" style="801" bestFit="1" customWidth="1"/>
    <col min="12304" max="12304" width="12.140625" style="801" bestFit="1" customWidth="1"/>
    <col min="12305" max="12305" width="12" style="801" bestFit="1" customWidth="1"/>
    <col min="12306" max="12306" width="12.140625" style="801" customWidth="1"/>
    <col min="12307" max="12307" width="10.85546875" style="801" customWidth="1"/>
    <col min="12308" max="12308" width="8.85546875" style="801" bestFit="1" customWidth="1"/>
    <col min="12309" max="12309" width="9" style="801" bestFit="1" customWidth="1"/>
    <col min="12310" max="12310" width="8.5703125" style="801" bestFit="1" customWidth="1"/>
    <col min="12311" max="12311" width="7.85546875" style="801" bestFit="1" customWidth="1"/>
    <col min="12312" max="12312" width="10.28515625" style="801" bestFit="1" customWidth="1"/>
    <col min="12313" max="12313" width="11.85546875" style="801" bestFit="1" customWidth="1"/>
    <col min="12314" max="12314" width="11.7109375" style="801" bestFit="1" customWidth="1"/>
    <col min="12315" max="12315" width="13.140625" style="801" bestFit="1" customWidth="1"/>
    <col min="12316" max="12316" width="5.5703125" style="801" bestFit="1" customWidth="1"/>
    <col min="12317" max="12317" width="10" style="801" bestFit="1" customWidth="1"/>
    <col min="12318" max="12319" width="14" style="801" bestFit="1" customWidth="1"/>
    <col min="12320" max="12321" width="13.140625" style="801" bestFit="1" customWidth="1"/>
    <col min="12322" max="12322" width="14" style="801" bestFit="1" customWidth="1"/>
    <col min="12323" max="12326" width="9.28515625" style="801" bestFit="1" customWidth="1"/>
    <col min="12327" max="12328" width="11.7109375" style="801" bestFit="1" customWidth="1"/>
    <col min="12329" max="12329" width="9.28515625" style="801" bestFit="1" customWidth="1"/>
    <col min="12330" max="12330" width="11.7109375" style="801" bestFit="1" customWidth="1"/>
    <col min="12331" max="12331" width="13.140625" style="801" bestFit="1" customWidth="1"/>
    <col min="12332" max="12333" width="11.7109375" style="801" bestFit="1" customWidth="1"/>
    <col min="12334" max="12334" width="9.28515625" style="801" bestFit="1" customWidth="1"/>
    <col min="12335" max="12335" width="13.140625" style="801" bestFit="1" customWidth="1"/>
    <col min="12336" max="12336" width="9.28515625" style="801" bestFit="1" customWidth="1"/>
    <col min="12337" max="12338" width="13.140625" style="801" bestFit="1" customWidth="1"/>
    <col min="12339" max="12339" width="14.85546875" style="801" bestFit="1" customWidth="1"/>
    <col min="12340" max="12544" width="9.140625" style="801"/>
    <col min="12545" max="12545" width="9.28515625" style="801" customWidth="1"/>
    <col min="12546" max="12546" width="8.85546875" style="801" bestFit="1" customWidth="1"/>
    <col min="12547" max="12547" width="8.7109375" style="801" bestFit="1" customWidth="1"/>
    <col min="12548" max="12548" width="8.85546875" style="801" bestFit="1" customWidth="1"/>
    <col min="12549" max="12549" width="8" style="801" bestFit="1" customWidth="1"/>
    <col min="12550" max="12550" width="9" style="801" bestFit="1" customWidth="1"/>
    <col min="12551" max="12551" width="10.140625" style="801" customWidth="1"/>
    <col min="12552" max="12552" width="11" style="801" bestFit="1" customWidth="1"/>
    <col min="12553" max="12554" width="10.5703125" style="801" bestFit="1" customWidth="1"/>
    <col min="12555" max="12555" width="9.85546875" style="801" customWidth="1"/>
    <col min="12556" max="12556" width="11.5703125" style="801" customWidth="1"/>
    <col min="12557" max="12557" width="11.42578125" style="801" customWidth="1"/>
    <col min="12558" max="12558" width="10.140625" style="801" customWidth="1"/>
    <col min="12559" max="12559" width="10.28515625" style="801" bestFit="1" customWidth="1"/>
    <col min="12560" max="12560" width="12.140625" style="801" bestFit="1" customWidth="1"/>
    <col min="12561" max="12561" width="12" style="801" bestFit="1" customWidth="1"/>
    <col min="12562" max="12562" width="12.140625" style="801" customWidth="1"/>
    <col min="12563" max="12563" width="10.85546875" style="801" customWidth="1"/>
    <col min="12564" max="12564" width="8.85546875" style="801" bestFit="1" customWidth="1"/>
    <col min="12565" max="12565" width="9" style="801" bestFit="1" customWidth="1"/>
    <col min="12566" max="12566" width="8.5703125" style="801" bestFit="1" customWidth="1"/>
    <col min="12567" max="12567" width="7.85546875" style="801" bestFit="1" customWidth="1"/>
    <col min="12568" max="12568" width="10.28515625" style="801" bestFit="1" customWidth="1"/>
    <col min="12569" max="12569" width="11.85546875" style="801" bestFit="1" customWidth="1"/>
    <col min="12570" max="12570" width="11.7109375" style="801" bestFit="1" customWidth="1"/>
    <col min="12571" max="12571" width="13.140625" style="801" bestFit="1" customWidth="1"/>
    <col min="12572" max="12572" width="5.5703125" style="801" bestFit="1" customWidth="1"/>
    <col min="12573" max="12573" width="10" style="801" bestFit="1" customWidth="1"/>
    <col min="12574" max="12575" width="14" style="801" bestFit="1" customWidth="1"/>
    <col min="12576" max="12577" width="13.140625" style="801" bestFit="1" customWidth="1"/>
    <col min="12578" max="12578" width="14" style="801" bestFit="1" customWidth="1"/>
    <col min="12579" max="12582" width="9.28515625" style="801" bestFit="1" customWidth="1"/>
    <col min="12583" max="12584" width="11.7109375" style="801" bestFit="1" customWidth="1"/>
    <col min="12585" max="12585" width="9.28515625" style="801" bestFit="1" customWidth="1"/>
    <col min="12586" max="12586" width="11.7109375" style="801" bestFit="1" customWidth="1"/>
    <col min="12587" max="12587" width="13.140625" style="801" bestFit="1" customWidth="1"/>
    <col min="12588" max="12589" width="11.7109375" style="801" bestFit="1" customWidth="1"/>
    <col min="12590" max="12590" width="9.28515625" style="801" bestFit="1" customWidth="1"/>
    <col min="12591" max="12591" width="13.140625" style="801" bestFit="1" customWidth="1"/>
    <col min="12592" max="12592" width="9.28515625" style="801" bestFit="1" customWidth="1"/>
    <col min="12593" max="12594" width="13.140625" style="801" bestFit="1" customWidth="1"/>
    <col min="12595" max="12595" width="14.85546875" style="801" bestFit="1" customWidth="1"/>
    <col min="12596" max="12800" width="9.140625" style="801"/>
    <col min="12801" max="12801" width="9.28515625" style="801" customWidth="1"/>
    <col min="12802" max="12802" width="8.85546875" style="801" bestFit="1" customWidth="1"/>
    <col min="12803" max="12803" width="8.7109375" style="801" bestFit="1" customWidth="1"/>
    <col min="12804" max="12804" width="8.85546875" style="801" bestFit="1" customWidth="1"/>
    <col min="12805" max="12805" width="8" style="801" bestFit="1" customWidth="1"/>
    <col min="12806" max="12806" width="9" style="801" bestFit="1" customWidth="1"/>
    <col min="12807" max="12807" width="10.140625" style="801" customWidth="1"/>
    <col min="12808" max="12808" width="11" style="801" bestFit="1" customWidth="1"/>
    <col min="12809" max="12810" width="10.5703125" style="801" bestFit="1" customWidth="1"/>
    <col min="12811" max="12811" width="9.85546875" style="801" customWidth="1"/>
    <col min="12812" max="12812" width="11.5703125" style="801" customWidth="1"/>
    <col min="12813" max="12813" width="11.42578125" style="801" customWidth="1"/>
    <col min="12814" max="12814" width="10.140625" style="801" customWidth="1"/>
    <col min="12815" max="12815" width="10.28515625" style="801" bestFit="1" customWidth="1"/>
    <col min="12816" max="12816" width="12.140625" style="801" bestFit="1" customWidth="1"/>
    <col min="12817" max="12817" width="12" style="801" bestFit="1" customWidth="1"/>
    <col min="12818" max="12818" width="12.140625" style="801" customWidth="1"/>
    <col min="12819" max="12819" width="10.85546875" style="801" customWidth="1"/>
    <col min="12820" max="12820" width="8.85546875" style="801" bestFit="1" customWidth="1"/>
    <col min="12821" max="12821" width="9" style="801" bestFit="1" customWidth="1"/>
    <col min="12822" max="12822" width="8.5703125" style="801" bestFit="1" customWidth="1"/>
    <col min="12823" max="12823" width="7.85546875" style="801" bestFit="1" customWidth="1"/>
    <col min="12824" max="12824" width="10.28515625" style="801" bestFit="1" customWidth="1"/>
    <col min="12825" max="12825" width="11.85546875" style="801" bestFit="1" customWidth="1"/>
    <col min="12826" max="12826" width="11.7109375" style="801" bestFit="1" customWidth="1"/>
    <col min="12827" max="12827" width="13.140625" style="801" bestFit="1" customWidth="1"/>
    <col min="12828" max="12828" width="5.5703125" style="801" bestFit="1" customWidth="1"/>
    <col min="12829" max="12829" width="10" style="801" bestFit="1" customWidth="1"/>
    <col min="12830" max="12831" width="14" style="801" bestFit="1" customWidth="1"/>
    <col min="12832" max="12833" width="13.140625" style="801" bestFit="1" customWidth="1"/>
    <col min="12834" max="12834" width="14" style="801" bestFit="1" customWidth="1"/>
    <col min="12835" max="12838" width="9.28515625" style="801" bestFit="1" customWidth="1"/>
    <col min="12839" max="12840" width="11.7109375" style="801" bestFit="1" customWidth="1"/>
    <col min="12841" max="12841" width="9.28515625" style="801" bestFit="1" customWidth="1"/>
    <col min="12842" max="12842" width="11.7109375" style="801" bestFit="1" customWidth="1"/>
    <col min="12843" max="12843" width="13.140625" style="801" bestFit="1" customWidth="1"/>
    <col min="12844" max="12845" width="11.7109375" style="801" bestFit="1" customWidth="1"/>
    <col min="12846" max="12846" width="9.28515625" style="801" bestFit="1" customWidth="1"/>
    <col min="12847" max="12847" width="13.140625" style="801" bestFit="1" customWidth="1"/>
    <col min="12848" max="12848" width="9.28515625" style="801" bestFit="1" customWidth="1"/>
    <col min="12849" max="12850" width="13.140625" style="801" bestFit="1" customWidth="1"/>
    <col min="12851" max="12851" width="14.85546875" style="801" bestFit="1" customWidth="1"/>
    <col min="12852" max="13056" width="9.140625" style="801"/>
    <col min="13057" max="13057" width="9.28515625" style="801" customWidth="1"/>
    <col min="13058" max="13058" width="8.85546875" style="801" bestFit="1" customWidth="1"/>
    <col min="13059" max="13059" width="8.7109375" style="801" bestFit="1" customWidth="1"/>
    <col min="13060" max="13060" width="8.85546875" style="801" bestFit="1" customWidth="1"/>
    <col min="13061" max="13061" width="8" style="801" bestFit="1" customWidth="1"/>
    <col min="13062" max="13062" width="9" style="801" bestFit="1" customWidth="1"/>
    <col min="13063" max="13063" width="10.140625" style="801" customWidth="1"/>
    <col min="13064" max="13064" width="11" style="801" bestFit="1" customWidth="1"/>
    <col min="13065" max="13066" width="10.5703125" style="801" bestFit="1" customWidth="1"/>
    <col min="13067" max="13067" width="9.85546875" style="801" customWidth="1"/>
    <col min="13068" max="13068" width="11.5703125" style="801" customWidth="1"/>
    <col min="13069" max="13069" width="11.42578125" style="801" customWidth="1"/>
    <col min="13070" max="13070" width="10.140625" style="801" customWidth="1"/>
    <col min="13071" max="13071" width="10.28515625" style="801" bestFit="1" customWidth="1"/>
    <col min="13072" max="13072" width="12.140625" style="801" bestFit="1" customWidth="1"/>
    <col min="13073" max="13073" width="12" style="801" bestFit="1" customWidth="1"/>
    <col min="13074" max="13074" width="12.140625" style="801" customWidth="1"/>
    <col min="13075" max="13075" width="10.85546875" style="801" customWidth="1"/>
    <col min="13076" max="13076" width="8.85546875" style="801" bestFit="1" customWidth="1"/>
    <col min="13077" max="13077" width="9" style="801" bestFit="1" customWidth="1"/>
    <col min="13078" max="13078" width="8.5703125" style="801" bestFit="1" customWidth="1"/>
    <col min="13079" max="13079" width="7.85546875" style="801" bestFit="1" customWidth="1"/>
    <col min="13080" max="13080" width="10.28515625" style="801" bestFit="1" customWidth="1"/>
    <col min="13081" max="13081" width="11.85546875" style="801" bestFit="1" customWidth="1"/>
    <col min="13082" max="13082" width="11.7109375" style="801" bestFit="1" customWidth="1"/>
    <col min="13083" max="13083" width="13.140625" style="801" bestFit="1" customWidth="1"/>
    <col min="13084" max="13084" width="5.5703125" style="801" bestFit="1" customWidth="1"/>
    <col min="13085" max="13085" width="10" style="801" bestFit="1" customWidth="1"/>
    <col min="13086" max="13087" width="14" style="801" bestFit="1" customWidth="1"/>
    <col min="13088" max="13089" width="13.140625" style="801" bestFit="1" customWidth="1"/>
    <col min="13090" max="13090" width="14" style="801" bestFit="1" customWidth="1"/>
    <col min="13091" max="13094" width="9.28515625" style="801" bestFit="1" customWidth="1"/>
    <col min="13095" max="13096" width="11.7109375" style="801" bestFit="1" customWidth="1"/>
    <col min="13097" max="13097" width="9.28515625" style="801" bestFit="1" customWidth="1"/>
    <col min="13098" max="13098" width="11.7109375" style="801" bestFit="1" customWidth="1"/>
    <col min="13099" max="13099" width="13.140625" style="801" bestFit="1" customWidth="1"/>
    <col min="13100" max="13101" width="11.7109375" style="801" bestFit="1" customWidth="1"/>
    <col min="13102" max="13102" width="9.28515625" style="801" bestFit="1" customWidth="1"/>
    <col min="13103" max="13103" width="13.140625" style="801" bestFit="1" customWidth="1"/>
    <col min="13104" max="13104" width="9.28515625" style="801" bestFit="1" customWidth="1"/>
    <col min="13105" max="13106" width="13.140625" style="801" bestFit="1" customWidth="1"/>
    <col min="13107" max="13107" width="14.85546875" style="801" bestFit="1" customWidth="1"/>
    <col min="13108" max="13312" width="9.140625" style="801"/>
    <col min="13313" max="13313" width="9.28515625" style="801" customWidth="1"/>
    <col min="13314" max="13314" width="8.85546875" style="801" bestFit="1" customWidth="1"/>
    <col min="13315" max="13315" width="8.7109375" style="801" bestFit="1" customWidth="1"/>
    <col min="13316" max="13316" width="8.85546875" style="801" bestFit="1" customWidth="1"/>
    <col min="13317" max="13317" width="8" style="801" bestFit="1" customWidth="1"/>
    <col min="13318" max="13318" width="9" style="801" bestFit="1" customWidth="1"/>
    <col min="13319" max="13319" width="10.140625" style="801" customWidth="1"/>
    <col min="13320" max="13320" width="11" style="801" bestFit="1" customWidth="1"/>
    <col min="13321" max="13322" width="10.5703125" style="801" bestFit="1" customWidth="1"/>
    <col min="13323" max="13323" width="9.85546875" style="801" customWidth="1"/>
    <col min="13324" max="13324" width="11.5703125" style="801" customWidth="1"/>
    <col min="13325" max="13325" width="11.42578125" style="801" customWidth="1"/>
    <col min="13326" max="13326" width="10.140625" style="801" customWidth="1"/>
    <col min="13327" max="13327" width="10.28515625" style="801" bestFit="1" customWidth="1"/>
    <col min="13328" max="13328" width="12.140625" style="801" bestFit="1" customWidth="1"/>
    <col min="13329" max="13329" width="12" style="801" bestFit="1" customWidth="1"/>
    <col min="13330" max="13330" width="12.140625" style="801" customWidth="1"/>
    <col min="13331" max="13331" width="10.85546875" style="801" customWidth="1"/>
    <col min="13332" max="13332" width="8.85546875" style="801" bestFit="1" customWidth="1"/>
    <col min="13333" max="13333" width="9" style="801" bestFit="1" customWidth="1"/>
    <col min="13334" max="13334" width="8.5703125" style="801" bestFit="1" customWidth="1"/>
    <col min="13335" max="13335" width="7.85546875" style="801" bestFit="1" customWidth="1"/>
    <col min="13336" max="13336" width="10.28515625" style="801" bestFit="1" customWidth="1"/>
    <col min="13337" max="13337" width="11.85546875" style="801" bestFit="1" customWidth="1"/>
    <col min="13338" max="13338" width="11.7109375" style="801" bestFit="1" customWidth="1"/>
    <col min="13339" max="13339" width="13.140625" style="801" bestFit="1" customWidth="1"/>
    <col min="13340" max="13340" width="5.5703125" style="801" bestFit="1" customWidth="1"/>
    <col min="13341" max="13341" width="10" style="801" bestFit="1" customWidth="1"/>
    <col min="13342" max="13343" width="14" style="801" bestFit="1" customWidth="1"/>
    <col min="13344" max="13345" width="13.140625" style="801" bestFit="1" customWidth="1"/>
    <col min="13346" max="13346" width="14" style="801" bestFit="1" customWidth="1"/>
    <col min="13347" max="13350" width="9.28515625" style="801" bestFit="1" customWidth="1"/>
    <col min="13351" max="13352" width="11.7109375" style="801" bestFit="1" customWidth="1"/>
    <col min="13353" max="13353" width="9.28515625" style="801" bestFit="1" customWidth="1"/>
    <col min="13354" max="13354" width="11.7109375" style="801" bestFit="1" customWidth="1"/>
    <col min="13355" max="13355" width="13.140625" style="801" bestFit="1" customWidth="1"/>
    <col min="13356" max="13357" width="11.7109375" style="801" bestFit="1" customWidth="1"/>
    <col min="13358" max="13358" width="9.28515625" style="801" bestFit="1" customWidth="1"/>
    <col min="13359" max="13359" width="13.140625" style="801" bestFit="1" customWidth="1"/>
    <col min="13360" max="13360" width="9.28515625" style="801" bestFit="1" customWidth="1"/>
    <col min="13361" max="13362" width="13.140625" style="801" bestFit="1" customWidth="1"/>
    <col min="13363" max="13363" width="14.85546875" style="801" bestFit="1" customWidth="1"/>
    <col min="13364" max="13568" width="9.140625" style="801"/>
    <col min="13569" max="13569" width="9.28515625" style="801" customWidth="1"/>
    <col min="13570" max="13570" width="8.85546875" style="801" bestFit="1" customWidth="1"/>
    <col min="13571" max="13571" width="8.7109375" style="801" bestFit="1" customWidth="1"/>
    <col min="13572" max="13572" width="8.85546875" style="801" bestFit="1" customWidth="1"/>
    <col min="13573" max="13573" width="8" style="801" bestFit="1" customWidth="1"/>
    <col min="13574" max="13574" width="9" style="801" bestFit="1" customWidth="1"/>
    <col min="13575" max="13575" width="10.140625" style="801" customWidth="1"/>
    <col min="13576" max="13576" width="11" style="801" bestFit="1" customWidth="1"/>
    <col min="13577" max="13578" width="10.5703125" style="801" bestFit="1" customWidth="1"/>
    <col min="13579" max="13579" width="9.85546875" style="801" customWidth="1"/>
    <col min="13580" max="13580" width="11.5703125" style="801" customWidth="1"/>
    <col min="13581" max="13581" width="11.42578125" style="801" customWidth="1"/>
    <col min="13582" max="13582" width="10.140625" style="801" customWidth="1"/>
    <col min="13583" max="13583" width="10.28515625" style="801" bestFit="1" customWidth="1"/>
    <col min="13584" max="13584" width="12.140625" style="801" bestFit="1" customWidth="1"/>
    <col min="13585" max="13585" width="12" style="801" bestFit="1" customWidth="1"/>
    <col min="13586" max="13586" width="12.140625" style="801" customWidth="1"/>
    <col min="13587" max="13587" width="10.85546875" style="801" customWidth="1"/>
    <col min="13588" max="13588" width="8.85546875" style="801" bestFit="1" customWidth="1"/>
    <col min="13589" max="13589" width="9" style="801" bestFit="1" customWidth="1"/>
    <col min="13590" max="13590" width="8.5703125" style="801" bestFit="1" customWidth="1"/>
    <col min="13591" max="13591" width="7.85546875" style="801" bestFit="1" customWidth="1"/>
    <col min="13592" max="13592" width="10.28515625" style="801" bestFit="1" customWidth="1"/>
    <col min="13593" max="13593" width="11.85546875" style="801" bestFit="1" customWidth="1"/>
    <col min="13594" max="13594" width="11.7109375" style="801" bestFit="1" customWidth="1"/>
    <col min="13595" max="13595" width="13.140625" style="801" bestFit="1" customWidth="1"/>
    <col min="13596" max="13596" width="5.5703125" style="801" bestFit="1" customWidth="1"/>
    <col min="13597" max="13597" width="10" style="801" bestFit="1" customWidth="1"/>
    <col min="13598" max="13599" width="14" style="801" bestFit="1" customWidth="1"/>
    <col min="13600" max="13601" width="13.140625" style="801" bestFit="1" customWidth="1"/>
    <col min="13602" max="13602" width="14" style="801" bestFit="1" customWidth="1"/>
    <col min="13603" max="13606" width="9.28515625" style="801" bestFit="1" customWidth="1"/>
    <col min="13607" max="13608" width="11.7109375" style="801" bestFit="1" customWidth="1"/>
    <col min="13609" max="13609" width="9.28515625" style="801" bestFit="1" customWidth="1"/>
    <col min="13610" max="13610" width="11.7109375" style="801" bestFit="1" customWidth="1"/>
    <col min="13611" max="13611" width="13.140625" style="801" bestFit="1" customWidth="1"/>
    <col min="13612" max="13613" width="11.7109375" style="801" bestFit="1" customWidth="1"/>
    <col min="13614" max="13614" width="9.28515625" style="801" bestFit="1" customWidth="1"/>
    <col min="13615" max="13615" width="13.140625" style="801" bestFit="1" customWidth="1"/>
    <col min="13616" max="13616" width="9.28515625" style="801" bestFit="1" customWidth="1"/>
    <col min="13617" max="13618" width="13.140625" style="801" bestFit="1" customWidth="1"/>
    <col min="13619" max="13619" width="14.85546875" style="801" bestFit="1" customWidth="1"/>
    <col min="13620" max="13824" width="9.140625" style="801"/>
    <col min="13825" max="13825" width="9.28515625" style="801" customWidth="1"/>
    <col min="13826" max="13826" width="8.85546875" style="801" bestFit="1" customWidth="1"/>
    <col min="13827" max="13827" width="8.7109375" style="801" bestFit="1" customWidth="1"/>
    <col min="13828" max="13828" width="8.85546875" style="801" bestFit="1" customWidth="1"/>
    <col min="13829" max="13829" width="8" style="801" bestFit="1" customWidth="1"/>
    <col min="13830" max="13830" width="9" style="801" bestFit="1" customWidth="1"/>
    <col min="13831" max="13831" width="10.140625" style="801" customWidth="1"/>
    <col min="13832" max="13832" width="11" style="801" bestFit="1" customWidth="1"/>
    <col min="13833" max="13834" width="10.5703125" style="801" bestFit="1" customWidth="1"/>
    <col min="13835" max="13835" width="9.85546875" style="801" customWidth="1"/>
    <col min="13836" max="13836" width="11.5703125" style="801" customWidth="1"/>
    <col min="13837" max="13837" width="11.42578125" style="801" customWidth="1"/>
    <col min="13838" max="13838" width="10.140625" style="801" customWidth="1"/>
    <col min="13839" max="13839" width="10.28515625" style="801" bestFit="1" customWidth="1"/>
    <col min="13840" max="13840" width="12.140625" style="801" bestFit="1" customWidth="1"/>
    <col min="13841" max="13841" width="12" style="801" bestFit="1" customWidth="1"/>
    <col min="13842" max="13842" width="12.140625" style="801" customWidth="1"/>
    <col min="13843" max="13843" width="10.85546875" style="801" customWidth="1"/>
    <col min="13844" max="13844" width="8.85546875" style="801" bestFit="1" customWidth="1"/>
    <col min="13845" max="13845" width="9" style="801" bestFit="1" customWidth="1"/>
    <col min="13846" max="13846" width="8.5703125" style="801" bestFit="1" customWidth="1"/>
    <col min="13847" max="13847" width="7.85546875" style="801" bestFit="1" customWidth="1"/>
    <col min="13848" max="13848" width="10.28515625" style="801" bestFit="1" customWidth="1"/>
    <col min="13849" max="13849" width="11.85546875" style="801" bestFit="1" customWidth="1"/>
    <col min="13850" max="13850" width="11.7109375" style="801" bestFit="1" customWidth="1"/>
    <col min="13851" max="13851" width="13.140625" style="801" bestFit="1" customWidth="1"/>
    <col min="13852" max="13852" width="5.5703125" style="801" bestFit="1" customWidth="1"/>
    <col min="13853" max="13853" width="10" style="801" bestFit="1" customWidth="1"/>
    <col min="13854" max="13855" width="14" style="801" bestFit="1" customWidth="1"/>
    <col min="13856" max="13857" width="13.140625" style="801" bestFit="1" customWidth="1"/>
    <col min="13858" max="13858" width="14" style="801" bestFit="1" customWidth="1"/>
    <col min="13859" max="13862" width="9.28515625" style="801" bestFit="1" customWidth="1"/>
    <col min="13863" max="13864" width="11.7109375" style="801" bestFit="1" customWidth="1"/>
    <col min="13865" max="13865" width="9.28515625" style="801" bestFit="1" customWidth="1"/>
    <col min="13866" max="13866" width="11.7109375" style="801" bestFit="1" customWidth="1"/>
    <col min="13867" max="13867" width="13.140625" style="801" bestFit="1" customWidth="1"/>
    <col min="13868" max="13869" width="11.7109375" style="801" bestFit="1" customWidth="1"/>
    <col min="13870" max="13870" width="9.28515625" style="801" bestFit="1" customWidth="1"/>
    <col min="13871" max="13871" width="13.140625" style="801" bestFit="1" customWidth="1"/>
    <col min="13872" max="13872" width="9.28515625" style="801" bestFit="1" customWidth="1"/>
    <col min="13873" max="13874" width="13.140625" style="801" bestFit="1" customWidth="1"/>
    <col min="13875" max="13875" width="14.85546875" style="801" bestFit="1" customWidth="1"/>
    <col min="13876" max="14080" width="9.140625" style="801"/>
    <col min="14081" max="14081" width="9.28515625" style="801" customWidth="1"/>
    <col min="14082" max="14082" width="8.85546875" style="801" bestFit="1" customWidth="1"/>
    <col min="14083" max="14083" width="8.7109375" style="801" bestFit="1" customWidth="1"/>
    <col min="14084" max="14084" width="8.85546875" style="801" bestFit="1" customWidth="1"/>
    <col min="14085" max="14085" width="8" style="801" bestFit="1" customWidth="1"/>
    <col min="14086" max="14086" width="9" style="801" bestFit="1" customWidth="1"/>
    <col min="14087" max="14087" width="10.140625" style="801" customWidth="1"/>
    <col min="14088" max="14088" width="11" style="801" bestFit="1" customWidth="1"/>
    <col min="14089" max="14090" width="10.5703125" style="801" bestFit="1" customWidth="1"/>
    <col min="14091" max="14091" width="9.85546875" style="801" customWidth="1"/>
    <col min="14092" max="14092" width="11.5703125" style="801" customWidth="1"/>
    <col min="14093" max="14093" width="11.42578125" style="801" customWidth="1"/>
    <col min="14094" max="14094" width="10.140625" style="801" customWidth="1"/>
    <col min="14095" max="14095" width="10.28515625" style="801" bestFit="1" customWidth="1"/>
    <col min="14096" max="14096" width="12.140625" style="801" bestFit="1" customWidth="1"/>
    <col min="14097" max="14097" width="12" style="801" bestFit="1" customWidth="1"/>
    <col min="14098" max="14098" width="12.140625" style="801" customWidth="1"/>
    <col min="14099" max="14099" width="10.85546875" style="801" customWidth="1"/>
    <col min="14100" max="14100" width="8.85546875" style="801" bestFit="1" customWidth="1"/>
    <col min="14101" max="14101" width="9" style="801" bestFit="1" customWidth="1"/>
    <col min="14102" max="14102" width="8.5703125" style="801" bestFit="1" customWidth="1"/>
    <col min="14103" max="14103" width="7.85546875" style="801" bestFit="1" customWidth="1"/>
    <col min="14104" max="14104" width="10.28515625" style="801" bestFit="1" customWidth="1"/>
    <col min="14105" max="14105" width="11.85546875" style="801" bestFit="1" customWidth="1"/>
    <col min="14106" max="14106" width="11.7109375" style="801" bestFit="1" customWidth="1"/>
    <col min="14107" max="14107" width="13.140625" style="801" bestFit="1" customWidth="1"/>
    <col min="14108" max="14108" width="5.5703125" style="801" bestFit="1" customWidth="1"/>
    <col min="14109" max="14109" width="10" style="801" bestFit="1" customWidth="1"/>
    <col min="14110" max="14111" width="14" style="801" bestFit="1" customWidth="1"/>
    <col min="14112" max="14113" width="13.140625" style="801" bestFit="1" customWidth="1"/>
    <col min="14114" max="14114" width="14" style="801" bestFit="1" customWidth="1"/>
    <col min="14115" max="14118" width="9.28515625" style="801" bestFit="1" customWidth="1"/>
    <col min="14119" max="14120" width="11.7109375" style="801" bestFit="1" customWidth="1"/>
    <col min="14121" max="14121" width="9.28515625" style="801" bestFit="1" customWidth="1"/>
    <col min="14122" max="14122" width="11.7109375" style="801" bestFit="1" customWidth="1"/>
    <col min="14123" max="14123" width="13.140625" style="801" bestFit="1" customWidth="1"/>
    <col min="14124" max="14125" width="11.7109375" style="801" bestFit="1" customWidth="1"/>
    <col min="14126" max="14126" width="9.28515625" style="801" bestFit="1" customWidth="1"/>
    <col min="14127" max="14127" width="13.140625" style="801" bestFit="1" customWidth="1"/>
    <col min="14128" max="14128" width="9.28515625" style="801" bestFit="1" customWidth="1"/>
    <col min="14129" max="14130" width="13.140625" style="801" bestFit="1" customWidth="1"/>
    <col min="14131" max="14131" width="14.85546875" style="801" bestFit="1" customWidth="1"/>
    <col min="14132" max="14336" width="9.140625" style="801"/>
    <col min="14337" max="14337" width="9.28515625" style="801" customWidth="1"/>
    <col min="14338" max="14338" width="8.85546875" style="801" bestFit="1" customWidth="1"/>
    <col min="14339" max="14339" width="8.7109375" style="801" bestFit="1" customWidth="1"/>
    <col min="14340" max="14340" width="8.85546875" style="801" bestFit="1" customWidth="1"/>
    <col min="14341" max="14341" width="8" style="801" bestFit="1" customWidth="1"/>
    <col min="14342" max="14342" width="9" style="801" bestFit="1" customWidth="1"/>
    <col min="14343" max="14343" width="10.140625" style="801" customWidth="1"/>
    <col min="14344" max="14344" width="11" style="801" bestFit="1" customWidth="1"/>
    <col min="14345" max="14346" width="10.5703125" style="801" bestFit="1" customWidth="1"/>
    <col min="14347" max="14347" width="9.85546875" style="801" customWidth="1"/>
    <col min="14348" max="14348" width="11.5703125" style="801" customWidth="1"/>
    <col min="14349" max="14349" width="11.42578125" style="801" customWidth="1"/>
    <col min="14350" max="14350" width="10.140625" style="801" customWidth="1"/>
    <col min="14351" max="14351" width="10.28515625" style="801" bestFit="1" customWidth="1"/>
    <col min="14352" max="14352" width="12.140625" style="801" bestFit="1" customWidth="1"/>
    <col min="14353" max="14353" width="12" style="801" bestFit="1" customWidth="1"/>
    <col min="14354" max="14354" width="12.140625" style="801" customWidth="1"/>
    <col min="14355" max="14355" width="10.85546875" style="801" customWidth="1"/>
    <col min="14356" max="14356" width="8.85546875" style="801" bestFit="1" customWidth="1"/>
    <col min="14357" max="14357" width="9" style="801" bestFit="1" customWidth="1"/>
    <col min="14358" max="14358" width="8.5703125" style="801" bestFit="1" customWidth="1"/>
    <col min="14359" max="14359" width="7.85546875" style="801" bestFit="1" customWidth="1"/>
    <col min="14360" max="14360" width="10.28515625" style="801" bestFit="1" customWidth="1"/>
    <col min="14361" max="14361" width="11.85546875" style="801" bestFit="1" customWidth="1"/>
    <col min="14362" max="14362" width="11.7109375" style="801" bestFit="1" customWidth="1"/>
    <col min="14363" max="14363" width="13.140625" style="801" bestFit="1" customWidth="1"/>
    <col min="14364" max="14364" width="5.5703125" style="801" bestFit="1" customWidth="1"/>
    <col min="14365" max="14365" width="10" style="801" bestFit="1" customWidth="1"/>
    <col min="14366" max="14367" width="14" style="801" bestFit="1" customWidth="1"/>
    <col min="14368" max="14369" width="13.140625" style="801" bestFit="1" customWidth="1"/>
    <col min="14370" max="14370" width="14" style="801" bestFit="1" customWidth="1"/>
    <col min="14371" max="14374" width="9.28515625" style="801" bestFit="1" customWidth="1"/>
    <col min="14375" max="14376" width="11.7109375" style="801" bestFit="1" customWidth="1"/>
    <col min="14377" max="14377" width="9.28515625" style="801" bestFit="1" customWidth="1"/>
    <col min="14378" max="14378" width="11.7109375" style="801" bestFit="1" customWidth="1"/>
    <col min="14379" max="14379" width="13.140625" style="801" bestFit="1" customWidth="1"/>
    <col min="14380" max="14381" width="11.7109375" style="801" bestFit="1" customWidth="1"/>
    <col min="14382" max="14382" width="9.28515625" style="801" bestFit="1" customWidth="1"/>
    <col min="14383" max="14383" width="13.140625" style="801" bestFit="1" customWidth="1"/>
    <col min="14384" max="14384" width="9.28515625" style="801" bestFit="1" customWidth="1"/>
    <col min="14385" max="14386" width="13.140625" style="801" bestFit="1" customWidth="1"/>
    <col min="14387" max="14387" width="14.85546875" style="801" bestFit="1" customWidth="1"/>
    <col min="14388" max="14592" width="9.140625" style="801"/>
    <col min="14593" max="14593" width="9.28515625" style="801" customWidth="1"/>
    <col min="14594" max="14594" width="8.85546875" style="801" bestFit="1" customWidth="1"/>
    <col min="14595" max="14595" width="8.7109375" style="801" bestFit="1" customWidth="1"/>
    <col min="14596" max="14596" width="8.85546875" style="801" bestFit="1" customWidth="1"/>
    <col min="14597" max="14597" width="8" style="801" bestFit="1" customWidth="1"/>
    <col min="14598" max="14598" width="9" style="801" bestFit="1" customWidth="1"/>
    <col min="14599" max="14599" width="10.140625" style="801" customWidth="1"/>
    <col min="14600" max="14600" width="11" style="801" bestFit="1" customWidth="1"/>
    <col min="14601" max="14602" width="10.5703125" style="801" bestFit="1" customWidth="1"/>
    <col min="14603" max="14603" width="9.85546875" style="801" customWidth="1"/>
    <col min="14604" max="14604" width="11.5703125" style="801" customWidth="1"/>
    <col min="14605" max="14605" width="11.42578125" style="801" customWidth="1"/>
    <col min="14606" max="14606" width="10.140625" style="801" customWidth="1"/>
    <col min="14607" max="14607" width="10.28515625" style="801" bestFit="1" customWidth="1"/>
    <col min="14608" max="14608" width="12.140625" style="801" bestFit="1" customWidth="1"/>
    <col min="14609" max="14609" width="12" style="801" bestFit="1" customWidth="1"/>
    <col min="14610" max="14610" width="12.140625" style="801" customWidth="1"/>
    <col min="14611" max="14611" width="10.85546875" style="801" customWidth="1"/>
    <col min="14612" max="14612" width="8.85546875" style="801" bestFit="1" customWidth="1"/>
    <col min="14613" max="14613" width="9" style="801" bestFit="1" customWidth="1"/>
    <col min="14614" max="14614" width="8.5703125" style="801" bestFit="1" customWidth="1"/>
    <col min="14615" max="14615" width="7.85546875" style="801" bestFit="1" customWidth="1"/>
    <col min="14616" max="14616" width="10.28515625" style="801" bestFit="1" customWidth="1"/>
    <col min="14617" max="14617" width="11.85546875" style="801" bestFit="1" customWidth="1"/>
    <col min="14618" max="14618" width="11.7109375" style="801" bestFit="1" customWidth="1"/>
    <col min="14619" max="14619" width="13.140625" style="801" bestFit="1" customWidth="1"/>
    <col min="14620" max="14620" width="5.5703125" style="801" bestFit="1" customWidth="1"/>
    <col min="14621" max="14621" width="10" style="801" bestFit="1" customWidth="1"/>
    <col min="14622" max="14623" width="14" style="801" bestFit="1" customWidth="1"/>
    <col min="14624" max="14625" width="13.140625" style="801" bestFit="1" customWidth="1"/>
    <col min="14626" max="14626" width="14" style="801" bestFit="1" customWidth="1"/>
    <col min="14627" max="14630" width="9.28515625" style="801" bestFit="1" customWidth="1"/>
    <col min="14631" max="14632" width="11.7109375" style="801" bestFit="1" customWidth="1"/>
    <col min="14633" max="14633" width="9.28515625" style="801" bestFit="1" customWidth="1"/>
    <col min="14634" max="14634" width="11.7109375" style="801" bestFit="1" customWidth="1"/>
    <col min="14635" max="14635" width="13.140625" style="801" bestFit="1" customWidth="1"/>
    <col min="14636" max="14637" width="11.7109375" style="801" bestFit="1" customWidth="1"/>
    <col min="14638" max="14638" width="9.28515625" style="801" bestFit="1" customWidth="1"/>
    <col min="14639" max="14639" width="13.140625" style="801" bestFit="1" customWidth="1"/>
    <col min="14640" max="14640" width="9.28515625" style="801" bestFit="1" customWidth="1"/>
    <col min="14641" max="14642" width="13.140625" style="801" bestFit="1" customWidth="1"/>
    <col min="14643" max="14643" width="14.85546875" style="801" bestFit="1" customWidth="1"/>
    <col min="14644" max="14848" width="9.140625" style="801"/>
    <col min="14849" max="14849" width="9.28515625" style="801" customWidth="1"/>
    <col min="14850" max="14850" width="8.85546875" style="801" bestFit="1" customWidth="1"/>
    <col min="14851" max="14851" width="8.7109375" style="801" bestFit="1" customWidth="1"/>
    <col min="14852" max="14852" width="8.85546875" style="801" bestFit="1" customWidth="1"/>
    <col min="14853" max="14853" width="8" style="801" bestFit="1" customWidth="1"/>
    <col min="14854" max="14854" width="9" style="801" bestFit="1" customWidth="1"/>
    <col min="14855" max="14855" width="10.140625" style="801" customWidth="1"/>
    <col min="14856" max="14856" width="11" style="801" bestFit="1" customWidth="1"/>
    <col min="14857" max="14858" width="10.5703125" style="801" bestFit="1" customWidth="1"/>
    <col min="14859" max="14859" width="9.85546875" style="801" customWidth="1"/>
    <col min="14860" max="14860" width="11.5703125" style="801" customWidth="1"/>
    <col min="14861" max="14861" width="11.42578125" style="801" customWidth="1"/>
    <col min="14862" max="14862" width="10.140625" style="801" customWidth="1"/>
    <col min="14863" max="14863" width="10.28515625" style="801" bestFit="1" customWidth="1"/>
    <col min="14864" max="14864" width="12.140625" style="801" bestFit="1" customWidth="1"/>
    <col min="14865" max="14865" width="12" style="801" bestFit="1" customWidth="1"/>
    <col min="14866" max="14866" width="12.140625" style="801" customWidth="1"/>
    <col min="14867" max="14867" width="10.85546875" style="801" customWidth="1"/>
    <col min="14868" max="14868" width="8.85546875" style="801" bestFit="1" customWidth="1"/>
    <col min="14869" max="14869" width="9" style="801" bestFit="1" customWidth="1"/>
    <col min="14870" max="14870" width="8.5703125" style="801" bestFit="1" customWidth="1"/>
    <col min="14871" max="14871" width="7.85546875" style="801" bestFit="1" customWidth="1"/>
    <col min="14872" max="14872" width="10.28515625" style="801" bestFit="1" customWidth="1"/>
    <col min="14873" max="14873" width="11.85546875" style="801" bestFit="1" customWidth="1"/>
    <col min="14874" max="14874" width="11.7109375" style="801" bestFit="1" customWidth="1"/>
    <col min="14875" max="14875" width="13.140625" style="801" bestFit="1" customWidth="1"/>
    <col min="14876" max="14876" width="5.5703125" style="801" bestFit="1" customWidth="1"/>
    <col min="14877" max="14877" width="10" style="801" bestFit="1" customWidth="1"/>
    <col min="14878" max="14879" width="14" style="801" bestFit="1" customWidth="1"/>
    <col min="14880" max="14881" width="13.140625" style="801" bestFit="1" customWidth="1"/>
    <col min="14882" max="14882" width="14" style="801" bestFit="1" customWidth="1"/>
    <col min="14883" max="14886" width="9.28515625" style="801" bestFit="1" customWidth="1"/>
    <col min="14887" max="14888" width="11.7109375" style="801" bestFit="1" customWidth="1"/>
    <col min="14889" max="14889" width="9.28515625" style="801" bestFit="1" customWidth="1"/>
    <col min="14890" max="14890" width="11.7109375" style="801" bestFit="1" customWidth="1"/>
    <col min="14891" max="14891" width="13.140625" style="801" bestFit="1" customWidth="1"/>
    <col min="14892" max="14893" width="11.7109375" style="801" bestFit="1" customWidth="1"/>
    <col min="14894" max="14894" width="9.28515625" style="801" bestFit="1" customWidth="1"/>
    <col min="14895" max="14895" width="13.140625" style="801" bestFit="1" customWidth="1"/>
    <col min="14896" max="14896" width="9.28515625" style="801" bestFit="1" customWidth="1"/>
    <col min="14897" max="14898" width="13.140625" style="801" bestFit="1" customWidth="1"/>
    <col min="14899" max="14899" width="14.85546875" style="801" bestFit="1" customWidth="1"/>
    <col min="14900" max="15104" width="9.140625" style="801"/>
    <col min="15105" max="15105" width="9.28515625" style="801" customWidth="1"/>
    <col min="15106" max="15106" width="8.85546875" style="801" bestFit="1" customWidth="1"/>
    <col min="15107" max="15107" width="8.7109375" style="801" bestFit="1" customWidth="1"/>
    <col min="15108" max="15108" width="8.85546875" style="801" bestFit="1" customWidth="1"/>
    <col min="15109" max="15109" width="8" style="801" bestFit="1" customWidth="1"/>
    <col min="15110" max="15110" width="9" style="801" bestFit="1" customWidth="1"/>
    <col min="15111" max="15111" width="10.140625" style="801" customWidth="1"/>
    <col min="15112" max="15112" width="11" style="801" bestFit="1" customWidth="1"/>
    <col min="15113" max="15114" width="10.5703125" style="801" bestFit="1" customWidth="1"/>
    <col min="15115" max="15115" width="9.85546875" style="801" customWidth="1"/>
    <col min="15116" max="15116" width="11.5703125" style="801" customWidth="1"/>
    <col min="15117" max="15117" width="11.42578125" style="801" customWidth="1"/>
    <col min="15118" max="15118" width="10.140625" style="801" customWidth="1"/>
    <col min="15119" max="15119" width="10.28515625" style="801" bestFit="1" customWidth="1"/>
    <col min="15120" max="15120" width="12.140625" style="801" bestFit="1" customWidth="1"/>
    <col min="15121" max="15121" width="12" style="801" bestFit="1" customWidth="1"/>
    <col min="15122" max="15122" width="12.140625" style="801" customWidth="1"/>
    <col min="15123" max="15123" width="10.85546875" style="801" customWidth="1"/>
    <col min="15124" max="15124" width="8.85546875" style="801" bestFit="1" customWidth="1"/>
    <col min="15125" max="15125" width="9" style="801" bestFit="1" customWidth="1"/>
    <col min="15126" max="15126" width="8.5703125" style="801" bestFit="1" customWidth="1"/>
    <col min="15127" max="15127" width="7.85546875" style="801" bestFit="1" customWidth="1"/>
    <col min="15128" max="15128" width="10.28515625" style="801" bestFit="1" customWidth="1"/>
    <col min="15129" max="15129" width="11.85546875" style="801" bestFit="1" customWidth="1"/>
    <col min="15130" max="15130" width="11.7109375" style="801" bestFit="1" customWidth="1"/>
    <col min="15131" max="15131" width="13.140625" style="801" bestFit="1" customWidth="1"/>
    <col min="15132" max="15132" width="5.5703125" style="801" bestFit="1" customWidth="1"/>
    <col min="15133" max="15133" width="10" style="801" bestFit="1" customWidth="1"/>
    <col min="15134" max="15135" width="14" style="801" bestFit="1" customWidth="1"/>
    <col min="15136" max="15137" width="13.140625" style="801" bestFit="1" customWidth="1"/>
    <col min="15138" max="15138" width="14" style="801" bestFit="1" customWidth="1"/>
    <col min="15139" max="15142" width="9.28515625" style="801" bestFit="1" customWidth="1"/>
    <col min="15143" max="15144" width="11.7109375" style="801" bestFit="1" customWidth="1"/>
    <col min="15145" max="15145" width="9.28515625" style="801" bestFit="1" customWidth="1"/>
    <col min="15146" max="15146" width="11.7109375" style="801" bestFit="1" customWidth="1"/>
    <col min="15147" max="15147" width="13.140625" style="801" bestFit="1" customWidth="1"/>
    <col min="15148" max="15149" width="11.7109375" style="801" bestFit="1" customWidth="1"/>
    <col min="15150" max="15150" width="9.28515625" style="801" bestFit="1" customWidth="1"/>
    <col min="15151" max="15151" width="13.140625" style="801" bestFit="1" customWidth="1"/>
    <col min="15152" max="15152" width="9.28515625" style="801" bestFit="1" customWidth="1"/>
    <col min="15153" max="15154" width="13.140625" style="801" bestFit="1" customWidth="1"/>
    <col min="15155" max="15155" width="14.85546875" style="801" bestFit="1" customWidth="1"/>
    <col min="15156" max="15360" width="9.140625" style="801"/>
    <col min="15361" max="15361" width="9.28515625" style="801" customWidth="1"/>
    <col min="15362" max="15362" width="8.85546875" style="801" bestFit="1" customWidth="1"/>
    <col min="15363" max="15363" width="8.7109375" style="801" bestFit="1" customWidth="1"/>
    <col min="15364" max="15364" width="8.85546875" style="801" bestFit="1" customWidth="1"/>
    <col min="15365" max="15365" width="8" style="801" bestFit="1" customWidth="1"/>
    <col min="15366" max="15366" width="9" style="801" bestFit="1" customWidth="1"/>
    <col min="15367" max="15367" width="10.140625" style="801" customWidth="1"/>
    <col min="15368" max="15368" width="11" style="801" bestFit="1" customWidth="1"/>
    <col min="15369" max="15370" width="10.5703125" style="801" bestFit="1" customWidth="1"/>
    <col min="15371" max="15371" width="9.85546875" style="801" customWidth="1"/>
    <col min="15372" max="15372" width="11.5703125" style="801" customWidth="1"/>
    <col min="15373" max="15373" width="11.42578125" style="801" customWidth="1"/>
    <col min="15374" max="15374" width="10.140625" style="801" customWidth="1"/>
    <col min="15375" max="15375" width="10.28515625" style="801" bestFit="1" customWidth="1"/>
    <col min="15376" max="15376" width="12.140625" style="801" bestFit="1" customWidth="1"/>
    <col min="15377" max="15377" width="12" style="801" bestFit="1" customWidth="1"/>
    <col min="15378" max="15378" width="12.140625" style="801" customWidth="1"/>
    <col min="15379" max="15379" width="10.85546875" style="801" customWidth="1"/>
    <col min="15380" max="15380" width="8.85546875" style="801" bestFit="1" customWidth="1"/>
    <col min="15381" max="15381" width="9" style="801" bestFit="1" customWidth="1"/>
    <col min="15382" max="15382" width="8.5703125" style="801" bestFit="1" customWidth="1"/>
    <col min="15383" max="15383" width="7.85546875" style="801" bestFit="1" customWidth="1"/>
    <col min="15384" max="15384" width="10.28515625" style="801" bestFit="1" customWidth="1"/>
    <col min="15385" max="15385" width="11.85546875" style="801" bestFit="1" customWidth="1"/>
    <col min="15386" max="15386" width="11.7109375" style="801" bestFit="1" customWidth="1"/>
    <col min="15387" max="15387" width="13.140625" style="801" bestFit="1" customWidth="1"/>
    <col min="15388" max="15388" width="5.5703125" style="801" bestFit="1" customWidth="1"/>
    <col min="15389" max="15389" width="10" style="801" bestFit="1" customWidth="1"/>
    <col min="15390" max="15391" width="14" style="801" bestFit="1" customWidth="1"/>
    <col min="15392" max="15393" width="13.140625" style="801" bestFit="1" customWidth="1"/>
    <col min="15394" max="15394" width="14" style="801" bestFit="1" customWidth="1"/>
    <col min="15395" max="15398" width="9.28515625" style="801" bestFit="1" customWidth="1"/>
    <col min="15399" max="15400" width="11.7109375" style="801" bestFit="1" customWidth="1"/>
    <col min="15401" max="15401" width="9.28515625" style="801" bestFit="1" customWidth="1"/>
    <col min="15402" max="15402" width="11.7109375" style="801" bestFit="1" customWidth="1"/>
    <col min="15403" max="15403" width="13.140625" style="801" bestFit="1" customWidth="1"/>
    <col min="15404" max="15405" width="11.7109375" style="801" bestFit="1" customWidth="1"/>
    <col min="15406" max="15406" width="9.28515625" style="801" bestFit="1" customWidth="1"/>
    <col min="15407" max="15407" width="13.140625" style="801" bestFit="1" customWidth="1"/>
    <col min="15408" max="15408" width="9.28515625" style="801" bestFit="1" customWidth="1"/>
    <col min="15409" max="15410" width="13.140625" style="801" bestFit="1" customWidth="1"/>
    <col min="15411" max="15411" width="14.85546875" style="801" bestFit="1" customWidth="1"/>
    <col min="15412" max="15616" width="9.140625" style="801"/>
    <col min="15617" max="15617" width="9.28515625" style="801" customWidth="1"/>
    <col min="15618" max="15618" width="8.85546875" style="801" bestFit="1" customWidth="1"/>
    <col min="15619" max="15619" width="8.7109375" style="801" bestFit="1" customWidth="1"/>
    <col min="15620" max="15620" width="8.85546875" style="801" bestFit="1" customWidth="1"/>
    <col min="15621" max="15621" width="8" style="801" bestFit="1" customWidth="1"/>
    <col min="15622" max="15622" width="9" style="801" bestFit="1" customWidth="1"/>
    <col min="15623" max="15623" width="10.140625" style="801" customWidth="1"/>
    <col min="15624" max="15624" width="11" style="801" bestFit="1" customWidth="1"/>
    <col min="15625" max="15626" width="10.5703125" style="801" bestFit="1" customWidth="1"/>
    <col min="15627" max="15627" width="9.85546875" style="801" customWidth="1"/>
    <col min="15628" max="15628" width="11.5703125" style="801" customWidth="1"/>
    <col min="15629" max="15629" width="11.42578125" style="801" customWidth="1"/>
    <col min="15630" max="15630" width="10.140625" style="801" customWidth="1"/>
    <col min="15631" max="15631" width="10.28515625" style="801" bestFit="1" customWidth="1"/>
    <col min="15632" max="15632" width="12.140625" style="801" bestFit="1" customWidth="1"/>
    <col min="15633" max="15633" width="12" style="801" bestFit="1" customWidth="1"/>
    <col min="15634" max="15634" width="12.140625" style="801" customWidth="1"/>
    <col min="15635" max="15635" width="10.85546875" style="801" customWidth="1"/>
    <col min="15636" max="15636" width="8.85546875" style="801" bestFit="1" customWidth="1"/>
    <col min="15637" max="15637" width="9" style="801" bestFit="1" customWidth="1"/>
    <col min="15638" max="15638" width="8.5703125" style="801" bestFit="1" customWidth="1"/>
    <col min="15639" max="15639" width="7.85546875" style="801" bestFit="1" customWidth="1"/>
    <col min="15640" max="15640" width="10.28515625" style="801" bestFit="1" customWidth="1"/>
    <col min="15641" max="15641" width="11.85546875" style="801" bestFit="1" customWidth="1"/>
    <col min="15642" max="15642" width="11.7109375" style="801" bestFit="1" customWidth="1"/>
    <col min="15643" max="15643" width="13.140625" style="801" bestFit="1" customWidth="1"/>
    <col min="15644" max="15644" width="5.5703125" style="801" bestFit="1" customWidth="1"/>
    <col min="15645" max="15645" width="10" style="801" bestFit="1" customWidth="1"/>
    <col min="15646" max="15647" width="14" style="801" bestFit="1" customWidth="1"/>
    <col min="15648" max="15649" width="13.140625" style="801" bestFit="1" customWidth="1"/>
    <col min="15650" max="15650" width="14" style="801" bestFit="1" customWidth="1"/>
    <col min="15651" max="15654" width="9.28515625" style="801" bestFit="1" customWidth="1"/>
    <col min="15655" max="15656" width="11.7109375" style="801" bestFit="1" customWidth="1"/>
    <col min="15657" max="15657" width="9.28515625" style="801" bestFit="1" customWidth="1"/>
    <col min="15658" max="15658" width="11.7109375" style="801" bestFit="1" customWidth="1"/>
    <col min="15659" max="15659" width="13.140625" style="801" bestFit="1" customWidth="1"/>
    <col min="15660" max="15661" width="11.7109375" style="801" bestFit="1" customWidth="1"/>
    <col min="15662" max="15662" width="9.28515625" style="801" bestFit="1" customWidth="1"/>
    <col min="15663" max="15663" width="13.140625" style="801" bestFit="1" customWidth="1"/>
    <col min="15664" max="15664" width="9.28515625" style="801" bestFit="1" customWidth="1"/>
    <col min="15665" max="15666" width="13.140625" style="801" bestFit="1" customWidth="1"/>
    <col min="15667" max="15667" width="14.85546875" style="801" bestFit="1" customWidth="1"/>
    <col min="15668" max="15872" width="9.140625" style="801"/>
    <col min="15873" max="15873" width="9.28515625" style="801" customWidth="1"/>
    <col min="15874" max="15874" width="8.85546875" style="801" bestFit="1" customWidth="1"/>
    <col min="15875" max="15875" width="8.7109375" style="801" bestFit="1" customWidth="1"/>
    <col min="15876" max="15876" width="8.85546875" style="801" bestFit="1" customWidth="1"/>
    <col min="15877" max="15877" width="8" style="801" bestFit="1" customWidth="1"/>
    <col min="15878" max="15878" width="9" style="801" bestFit="1" customWidth="1"/>
    <col min="15879" max="15879" width="10.140625" style="801" customWidth="1"/>
    <col min="15880" max="15880" width="11" style="801" bestFit="1" customWidth="1"/>
    <col min="15881" max="15882" width="10.5703125" style="801" bestFit="1" customWidth="1"/>
    <col min="15883" max="15883" width="9.85546875" style="801" customWidth="1"/>
    <col min="15884" max="15884" width="11.5703125" style="801" customWidth="1"/>
    <col min="15885" max="15885" width="11.42578125" style="801" customWidth="1"/>
    <col min="15886" max="15886" width="10.140625" style="801" customWidth="1"/>
    <col min="15887" max="15887" width="10.28515625" style="801" bestFit="1" customWidth="1"/>
    <col min="15888" max="15888" width="12.140625" style="801" bestFit="1" customWidth="1"/>
    <col min="15889" max="15889" width="12" style="801" bestFit="1" customWidth="1"/>
    <col min="15890" max="15890" width="12.140625" style="801" customWidth="1"/>
    <col min="15891" max="15891" width="10.85546875" style="801" customWidth="1"/>
    <col min="15892" max="15892" width="8.85546875" style="801" bestFit="1" customWidth="1"/>
    <col min="15893" max="15893" width="9" style="801" bestFit="1" customWidth="1"/>
    <col min="15894" max="15894" width="8.5703125" style="801" bestFit="1" customWidth="1"/>
    <col min="15895" max="15895" width="7.85546875" style="801" bestFit="1" customWidth="1"/>
    <col min="15896" max="15896" width="10.28515625" style="801" bestFit="1" customWidth="1"/>
    <col min="15897" max="15897" width="11.85546875" style="801" bestFit="1" customWidth="1"/>
    <col min="15898" max="15898" width="11.7109375" style="801" bestFit="1" customWidth="1"/>
    <col min="15899" max="15899" width="13.140625" style="801" bestFit="1" customWidth="1"/>
    <col min="15900" max="15900" width="5.5703125" style="801" bestFit="1" customWidth="1"/>
    <col min="15901" max="15901" width="10" style="801" bestFit="1" customWidth="1"/>
    <col min="15902" max="15903" width="14" style="801" bestFit="1" customWidth="1"/>
    <col min="15904" max="15905" width="13.140625" style="801" bestFit="1" customWidth="1"/>
    <col min="15906" max="15906" width="14" style="801" bestFit="1" customWidth="1"/>
    <col min="15907" max="15910" width="9.28515625" style="801" bestFit="1" customWidth="1"/>
    <col min="15911" max="15912" width="11.7109375" style="801" bestFit="1" customWidth="1"/>
    <col min="15913" max="15913" width="9.28515625" style="801" bestFit="1" customWidth="1"/>
    <col min="15914" max="15914" width="11.7109375" style="801" bestFit="1" customWidth="1"/>
    <col min="15915" max="15915" width="13.140625" style="801" bestFit="1" customWidth="1"/>
    <col min="15916" max="15917" width="11.7109375" style="801" bestFit="1" customWidth="1"/>
    <col min="15918" max="15918" width="9.28515625" style="801" bestFit="1" customWidth="1"/>
    <col min="15919" max="15919" width="13.140625" style="801" bestFit="1" customWidth="1"/>
    <col min="15920" max="15920" width="9.28515625" style="801" bestFit="1" customWidth="1"/>
    <col min="15921" max="15922" width="13.140625" style="801" bestFit="1" customWidth="1"/>
    <col min="15923" max="15923" width="14.85546875" style="801" bestFit="1" customWidth="1"/>
    <col min="15924" max="16128" width="9.140625" style="801"/>
    <col min="16129" max="16129" width="9.28515625" style="801" customWidth="1"/>
    <col min="16130" max="16130" width="8.85546875" style="801" bestFit="1" customWidth="1"/>
    <col min="16131" max="16131" width="8.7109375" style="801" bestFit="1" customWidth="1"/>
    <col min="16132" max="16132" width="8.85546875" style="801" bestFit="1" customWidth="1"/>
    <col min="16133" max="16133" width="8" style="801" bestFit="1" customWidth="1"/>
    <col min="16134" max="16134" width="9" style="801" bestFit="1" customWidth="1"/>
    <col min="16135" max="16135" width="10.140625" style="801" customWidth="1"/>
    <col min="16136" max="16136" width="11" style="801" bestFit="1" customWidth="1"/>
    <col min="16137" max="16138" width="10.5703125" style="801" bestFit="1" customWidth="1"/>
    <col min="16139" max="16139" width="9.85546875" style="801" customWidth="1"/>
    <col min="16140" max="16140" width="11.5703125" style="801" customWidth="1"/>
    <col min="16141" max="16141" width="11.42578125" style="801" customWidth="1"/>
    <col min="16142" max="16142" width="10.140625" style="801" customWidth="1"/>
    <col min="16143" max="16143" width="10.28515625" style="801" bestFit="1" customWidth="1"/>
    <col min="16144" max="16144" width="12.140625" style="801" bestFit="1" customWidth="1"/>
    <col min="16145" max="16145" width="12" style="801" bestFit="1" customWidth="1"/>
    <col min="16146" max="16146" width="12.140625" style="801" customWidth="1"/>
    <col min="16147" max="16147" width="10.85546875" style="801" customWidth="1"/>
    <col min="16148" max="16148" width="8.85546875" style="801" bestFit="1" customWidth="1"/>
    <col min="16149" max="16149" width="9" style="801" bestFit="1" customWidth="1"/>
    <col min="16150" max="16150" width="8.5703125" style="801" bestFit="1" customWidth="1"/>
    <col min="16151" max="16151" width="7.85546875" style="801" bestFit="1" customWidth="1"/>
    <col min="16152" max="16152" width="10.28515625" style="801" bestFit="1" customWidth="1"/>
    <col min="16153" max="16153" width="11.85546875" style="801" bestFit="1" customWidth="1"/>
    <col min="16154" max="16154" width="11.7109375" style="801" bestFit="1" customWidth="1"/>
    <col min="16155" max="16155" width="13.140625" style="801" bestFit="1" customWidth="1"/>
    <col min="16156" max="16156" width="5.5703125" style="801" bestFit="1" customWidth="1"/>
    <col min="16157" max="16157" width="10" style="801" bestFit="1" customWidth="1"/>
    <col min="16158" max="16159" width="14" style="801" bestFit="1" customWidth="1"/>
    <col min="16160" max="16161" width="13.140625" style="801" bestFit="1" customWidth="1"/>
    <col min="16162" max="16162" width="14" style="801" bestFit="1" customWidth="1"/>
    <col min="16163" max="16166" width="9.28515625" style="801" bestFit="1" customWidth="1"/>
    <col min="16167" max="16168" width="11.7109375" style="801" bestFit="1" customWidth="1"/>
    <col min="16169" max="16169" width="9.28515625" style="801" bestFit="1" customWidth="1"/>
    <col min="16170" max="16170" width="11.7109375" style="801" bestFit="1" customWidth="1"/>
    <col min="16171" max="16171" width="13.140625" style="801" bestFit="1" customWidth="1"/>
    <col min="16172" max="16173" width="11.7109375" style="801" bestFit="1" customWidth="1"/>
    <col min="16174" max="16174" width="9.28515625" style="801" bestFit="1" customWidth="1"/>
    <col min="16175" max="16175" width="13.140625" style="801" bestFit="1" customWidth="1"/>
    <col min="16176" max="16176" width="9.28515625" style="801" bestFit="1" customWidth="1"/>
    <col min="16177" max="16178" width="13.140625" style="801" bestFit="1" customWidth="1"/>
    <col min="16179" max="16179" width="14.85546875" style="801" bestFit="1" customWidth="1"/>
    <col min="16180" max="16384" width="9.140625" style="801"/>
  </cols>
  <sheetData>
    <row r="1" spans="1:38" ht="24.75" customHeight="1" x14ac:dyDescent="0.35">
      <c r="A1" s="3474" t="s">
        <v>682</v>
      </c>
      <c r="B1" s="3474"/>
      <c r="C1" s="3474"/>
      <c r="D1" s="3474"/>
      <c r="E1" s="3474"/>
      <c r="F1" s="3474"/>
      <c r="G1" s="3474"/>
      <c r="H1" s="3474"/>
      <c r="I1" s="3474"/>
      <c r="J1" s="3474"/>
      <c r="K1" s="3474"/>
      <c r="L1" s="3474"/>
      <c r="M1" s="3474"/>
      <c r="N1" s="3474"/>
      <c r="O1" s="3474"/>
      <c r="P1" s="3474"/>
      <c r="Q1" s="3474"/>
      <c r="R1" s="3474"/>
      <c r="S1" s="3474"/>
      <c r="T1" s="3474"/>
      <c r="U1" s="3474"/>
      <c r="V1" s="3474"/>
      <c r="W1" s="3474"/>
      <c r="X1" s="3474"/>
      <c r="Y1" s="3474"/>
    </row>
    <row r="2" spans="1:38" ht="15" hidden="1" customHeight="1" x14ac:dyDescent="0.3">
      <c r="A2" s="802"/>
    </row>
    <row r="3" spans="1:38" ht="15.75" customHeight="1" thickBot="1" x14ac:dyDescent="0.35">
      <c r="Y3" s="619" t="s">
        <v>11</v>
      </c>
    </row>
    <row r="4" spans="1:38" ht="18" customHeight="1" thickTop="1" thickBot="1" x14ac:dyDescent="0.35">
      <c r="A4" s="803" t="s">
        <v>683</v>
      </c>
      <c r="B4" s="804" t="s">
        <v>684</v>
      </c>
      <c r="C4" s="805"/>
      <c r="D4" s="805"/>
      <c r="E4" s="805"/>
      <c r="F4" s="806" t="s">
        <v>685</v>
      </c>
      <c r="G4" s="805"/>
      <c r="H4" s="805"/>
      <c r="I4" s="805"/>
      <c r="J4" s="805"/>
      <c r="K4" s="807"/>
      <c r="L4" s="804" t="s">
        <v>686</v>
      </c>
      <c r="M4" s="805"/>
      <c r="N4" s="805"/>
      <c r="O4" s="805"/>
      <c r="P4" s="808" t="s">
        <v>687</v>
      </c>
      <c r="Q4" s="804"/>
      <c r="R4" s="804"/>
      <c r="S4" s="804"/>
      <c r="T4" s="809"/>
      <c r="U4" s="810" t="s">
        <v>688</v>
      </c>
      <c r="V4" s="811" t="s">
        <v>689</v>
      </c>
      <c r="W4" s="812" t="s">
        <v>690</v>
      </c>
      <c r="X4" s="813" t="s">
        <v>691</v>
      </c>
      <c r="Y4" s="814" t="s">
        <v>692</v>
      </c>
    </row>
    <row r="5" spans="1:38" ht="20.25" customHeight="1" x14ac:dyDescent="0.3">
      <c r="A5" s="815" t="s">
        <v>693</v>
      </c>
      <c r="B5" s="816" t="s">
        <v>694</v>
      </c>
      <c r="C5" s="817" t="s">
        <v>695</v>
      </c>
      <c r="D5" s="817" t="s">
        <v>696</v>
      </c>
      <c r="E5" s="818" t="s">
        <v>234</v>
      </c>
      <c r="F5" s="819" t="s">
        <v>695</v>
      </c>
      <c r="G5" s="820" t="s">
        <v>697</v>
      </c>
      <c r="H5" s="820" t="s">
        <v>326</v>
      </c>
      <c r="I5" s="820" t="s">
        <v>326</v>
      </c>
      <c r="J5" s="820" t="s">
        <v>467</v>
      </c>
      <c r="K5" s="821" t="s">
        <v>234</v>
      </c>
      <c r="L5" s="819" t="s">
        <v>698</v>
      </c>
      <c r="M5" s="820" t="s">
        <v>699</v>
      </c>
      <c r="N5" s="820" t="s">
        <v>700</v>
      </c>
      <c r="O5" s="819" t="s">
        <v>234</v>
      </c>
      <c r="P5" s="822" t="s">
        <v>701</v>
      </c>
      <c r="Q5" s="823" t="s">
        <v>702</v>
      </c>
      <c r="R5" s="823" t="s">
        <v>467</v>
      </c>
      <c r="S5" s="823" t="s">
        <v>703</v>
      </c>
      <c r="T5" s="824" t="s">
        <v>234</v>
      </c>
      <c r="U5" s="825" t="s">
        <v>704</v>
      </c>
      <c r="V5" s="826" t="s">
        <v>705</v>
      </c>
      <c r="W5" s="827" t="s">
        <v>706</v>
      </c>
      <c r="X5" s="828" t="s">
        <v>414</v>
      </c>
      <c r="Y5" s="829" t="s">
        <v>707</v>
      </c>
    </row>
    <row r="6" spans="1:38" ht="15" customHeight="1" x14ac:dyDescent="0.3">
      <c r="A6" s="815" t="s">
        <v>0</v>
      </c>
      <c r="B6" s="830" t="s">
        <v>708</v>
      </c>
      <c r="C6" s="831" t="s">
        <v>709</v>
      </c>
      <c r="D6" s="831" t="s">
        <v>710</v>
      </c>
      <c r="E6" s="832"/>
      <c r="F6" s="833" t="s">
        <v>711</v>
      </c>
      <c r="G6" s="834" t="s">
        <v>702</v>
      </c>
      <c r="H6" s="834" t="s">
        <v>712</v>
      </c>
      <c r="I6" s="834" t="s">
        <v>713</v>
      </c>
      <c r="J6" s="834" t="s">
        <v>714</v>
      </c>
      <c r="K6" s="835"/>
      <c r="L6" s="833" t="s">
        <v>702</v>
      </c>
      <c r="M6" s="834" t="s">
        <v>712</v>
      </c>
      <c r="N6" s="834"/>
      <c r="O6" s="833" t="s">
        <v>446</v>
      </c>
      <c r="P6" s="836" t="s">
        <v>715</v>
      </c>
      <c r="Q6" s="837" t="s">
        <v>716</v>
      </c>
      <c r="R6" s="837" t="s">
        <v>717</v>
      </c>
      <c r="S6" s="837" t="s">
        <v>718</v>
      </c>
      <c r="T6" s="838" t="s">
        <v>446</v>
      </c>
      <c r="U6" s="825" t="s">
        <v>719</v>
      </c>
      <c r="V6" s="839" t="s">
        <v>720</v>
      </c>
      <c r="W6" s="827"/>
      <c r="X6" s="828"/>
      <c r="Y6" s="829" t="s">
        <v>721</v>
      </c>
    </row>
    <row r="7" spans="1:38" ht="15" customHeight="1" x14ac:dyDescent="0.3">
      <c r="A7" s="815"/>
      <c r="B7" s="830" t="s">
        <v>722</v>
      </c>
      <c r="C7" s="831" t="s">
        <v>696</v>
      </c>
      <c r="D7" s="831" t="s">
        <v>702</v>
      </c>
      <c r="E7" s="840"/>
      <c r="F7" s="833" t="s">
        <v>720</v>
      </c>
      <c r="G7" s="834" t="s">
        <v>723</v>
      </c>
      <c r="H7" s="834"/>
      <c r="I7" s="834" t="s">
        <v>717</v>
      </c>
      <c r="J7" s="834" t="s">
        <v>710</v>
      </c>
      <c r="K7" s="827"/>
      <c r="L7" s="833"/>
      <c r="M7" s="834"/>
      <c r="N7" s="834"/>
      <c r="O7" s="833"/>
      <c r="P7" s="836" t="s">
        <v>717</v>
      </c>
      <c r="Q7" s="837" t="s">
        <v>724</v>
      </c>
      <c r="R7" s="837" t="s">
        <v>700</v>
      </c>
      <c r="S7" s="837" t="s">
        <v>717</v>
      </c>
      <c r="T7" s="838"/>
      <c r="U7" s="825" t="s">
        <v>725</v>
      </c>
      <c r="V7" s="839" t="s">
        <v>708</v>
      </c>
      <c r="W7" s="827"/>
      <c r="X7" s="828"/>
      <c r="Y7" s="829" t="s">
        <v>726</v>
      </c>
    </row>
    <row r="8" spans="1:38" ht="17.25" x14ac:dyDescent="0.3">
      <c r="A8" s="841"/>
      <c r="B8" s="842"/>
      <c r="C8" s="843" t="s">
        <v>710</v>
      </c>
      <c r="D8" s="843"/>
      <c r="E8" s="844"/>
      <c r="F8" s="845" t="s">
        <v>727</v>
      </c>
      <c r="G8" s="846"/>
      <c r="H8" s="846"/>
      <c r="I8" s="846" t="s">
        <v>728</v>
      </c>
      <c r="J8" s="846"/>
      <c r="K8" s="847"/>
      <c r="L8" s="845"/>
      <c r="M8" s="846"/>
      <c r="N8" s="846"/>
      <c r="O8" s="845"/>
      <c r="P8" s="848" t="s">
        <v>723</v>
      </c>
      <c r="Q8" s="849"/>
      <c r="R8" s="849"/>
      <c r="S8" s="849" t="s">
        <v>729</v>
      </c>
      <c r="T8" s="850"/>
      <c r="U8" s="851" t="s">
        <v>730</v>
      </c>
      <c r="V8" s="852" t="s">
        <v>710</v>
      </c>
      <c r="W8" s="847"/>
      <c r="X8" s="853"/>
      <c r="Y8" s="854"/>
    </row>
    <row r="9" spans="1:38" ht="17.100000000000001" hidden="1" customHeight="1" x14ac:dyDescent="0.3">
      <c r="A9" s="855"/>
      <c r="B9" s="856"/>
      <c r="C9" s="857"/>
      <c r="D9" s="857"/>
      <c r="E9" s="858"/>
      <c r="F9" s="859"/>
      <c r="G9" s="860"/>
      <c r="H9" s="860"/>
      <c r="I9" s="860"/>
      <c r="J9" s="860"/>
      <c r="K9" s="861"/>
      <c r="L9" s="859"/>
      <c r="M9" s="860"/>
      <c r="N9" s="860"/>
      <c r="O9" s="862"/>
      <c r="P9" s="863"/>
      <c r="Q9" s="864"/>
      <c r="R9" s="864"/>
      <c r="S9" s="864"/>
      <c r="T9" s="865"/>
      <c r="U9" s="866"/>
      <c r="V9" s="867"/>
      <c r="W9" s="868"/>
      <c r="X9" s="869"/>
      <c r="Y9" s="870"/>
      <c r="Z9" s="871"/>
      <c r="AA9" s="871"/>
    </row>
    <row r="10" spans="1:38" ht="17.100000000000001" hidden="1" customHeight="1" x14ac:dyDescent="0.3">
      <c r="A10" s="872">
        <v>38504</v>
      </c>
      <c r="B10" s="856">
        <v>2288.2717847100002</v>
      </c>
      <c r="C10" s="857">
        <v>5972.1277568715004</v>
      </c>
      <c r="D10" s="857">
        <v>4734.9080789999998</v>
      </c>
      <c r="E10" s="858">
        <f>B10+C10+D10</f>
        <v>12995.307620581501</v>
      </c>
      <c r="F10" s="859">
        <v>129366.85213971259</v>
      </c>
      <c r="G10" s="860">
        <v>2812.8223654527296</v>
      </c>
      <c r="H10" s="860">
        <v>15167.746466234499</v>
      </c>
      <c r="I10" s="860">
        <v>122.33018281741701</v>
      </c>
      <c r="J10" s="860">
        <v>82878.777472506103</v>
      </c>
      <c r="K10" s="861">
        <f>F10+G10+H10+I10+J10</f>
        <v>230348.52862672333</v>
      </c>
      <c r="L10" s="873">
        <v>35182.513720000003</v>
      </c>
      <c r="M10" s="860">
        <v>5783.6478650999898</v>
      </c>
      <c r="N10" s="860">
        <v>0</v>
      </c>
      <c r="O10" s="862">
        <f>L10+M10+N10</f>
        <v>40966.161585099995</v>
      </c>
      <c r="P10" s="863">
        <v>1116.7134366550001</v>
      </c>
      <c r="Q10" s="874">
        <v>2360.1966436374341</v>
      </c>
      <c r="R10" s="874">
        <f>26667.064+54006.021+13389.573</f>
        <v>94062.657999999996</v>
      </c>
      <c r="S10" s="874">
        <v>7526.8785190311874</v>
      </c>
      <c r="T10" s="875">
        <f>P10+Q10+R10+S10</f>
        <v>105066.44659932362</v>
      </c>
      <c r="U10" s="876">
        <v>7497.9530000000004</v>
      </c>
      <c r="V10" s="867">
        <v>1512.1059738003121</v>
      </c>
      <c r="W10" s="868">
        <v>18325.518465607453</v>
      </c>
      <c r="X10" s="869">
        <f>E10+K10+O10+T10+U10+V10+W10</f>
        <v>416712.02187113615</v>
      </c>
      <c r="Y10" s="870">
        <v>32121.923720025588</v>
      </c>
      <c r="Z10" s="859"/>
      <c r="AA10" s="877"/>
      <c r="AB10" s="878"/>
      <c r="AC10" s="862"/>
      <c r="AD10" s="859"/>
      <c r="AE10" s="859"/>
      <c r="AF10" s="859"/>
      <c r="AG10" s="859"/>
      <c r="AH10" s="862"/>
      <c r="AI10" s="859"/>
      <c r="AJ10" s="859"/>
      <c r="AK10" s="862"/>
      <c r="AL10" s="859"/>
    </row>
    <row r="11" spans="1:38" ht="17.100000000000001" hidden="1" customHeight="1" x14ac:dyDescent="0.3">
      <c r="A11" s="872">
        <v>38534</v>
      </c>
      <c r="B11" s="856">
        <v>2182.6022840099904</v>
      </c>
      <c r="C11" s="857">
        <v>5537.2912004899999</v>
      </c>
      <c r="D11" s="857">
        <v>4648.4409097099997</v>
      </c>
      <c r="E11" s="858">
        <f>B11+C11+D11</f>
        <v>12368.334394209989</v>
      </c>
      <c r="F11" s="859">
        <v>106932.14125260898</v>
      </c>
      <c r="G11" s="860">
        <v>2728.8233098945484</v>
      </c>
      <c r="H11" s="860">
        <v>15628.423862450032</v>
      </c>
      <c r="I11" s="860">
        <v>191.66818607283855</v>
      </c>
      <c r="J11" s="860">
        <v>87298.249134641694</v>
      </c>
      <c r="K11" s="861">
        <f>F11+G11+H11+I11+J11</f>
        <v>212779.3057456681</v>
      </c>
      <c r="L11" s="873">
        <v>35570.310312699999</v>
      </c>
      <c r="M11" s="860">
        <v>5783.5782971000008</v>
      </c>
      <c r="N11" s="860">
        <v>0</v>
      </c>
      <c r="O11" s="862">
        <f>L11+M11+N11</f>
        <v>41353.8886098</v>
      </c>
      <c r="P11" s="863">
        <v>1175.4904637646</v>
      </c>
      <c r="Q11" s="874">
        <v>2339.9240077602749</v>
      </c>
      <c r="R11" s="874">
        <f>26896.664+54719.357+13590.666</f>
        <v>95206.687000000005</v>
      </c>
      <c r="S11" s="874">
        <v>7665.8803094183022</v>
      </c>
      <c r="T11" s="875">
        <f>P11+Q11+R11+S11</f>
        <v>106387.98178094317</v>
      </c>
      <c r="U11" s="876">
        <v>7801.2190000000001</v>
      </c>
      <c r="V11" s="867">
        <v>837.93906105580174</v>
      </c>
      <c r="W11" s="868">
        <v>18756.698307650244</v>
      </c>
      <c r="X11" s="869">
        <f>E11+K11+O11+T11+U11+V11+W11</f>
        <v>400285.36689932726</v>
      </c>
      <c r="Y11" s="870">
        <v>32038.359271389618</v>
      </c>
      <c r="Z11" s="859"/>
      <c r="AA11" s="877"/>
      <c r="AB11" s="878"/>
      <c r="AC11" s="862"/>
      <c r="AD11" s="859"/>
      <c r="AE11" s="859"/>
      <c r="AF11" s="859"/>
      <c r="AG11" s="859"/>
      <c r="AH11" s="862"/>
      <c r="AI11" s="859"/>
      <c r="AJ11" s="859"/>
      <c r="AK11" s="862"/>
      <c r="AL11" s="859"/>
    </row>
    <row r="12" spans="1:38" ht="17.100000000000001" hidden="1" customHeight="1" x14ac:dyDescent="0.3">
      <c r="A12" s="872">
        <v>38565</v>
      </c>
      <c r="B12" s="856">
        <v>2489.22817979</v>
      </c>
      <c r="C12" s="857">
        <v>6434.5690999379904</v>
      </c>
      <c r="D12" s="857">
        <v>4358.4958489999999</v>
      </c>
      <c r="E12" s="858">
        <f>B12+C12+D12</f>
        <v>13282.29312872799</v>
      </c>
      <c r="F12" s="859">
        <v>122071.33286237679</v>
      </c>
      <c r="G12" s="860">
        <v>2622.5270386860398</v>
      </c>
      <c r="H12" s="860">
        <v>14175.601966948601</v>
      </c>
      <c r="I12" s="860">
        <v>200.20047463637101</v>
      </c>
      <c r="J12" s="860">
        <v>86794.200807258909</v>
      </c>
      <c r="K12" s="861">
        <f>F12+G12+H12+I12+J12</f>
        <v>225863.86314990668</v>
      </c>
      <c r="L12" s="873">
        <v>35102.264468000001</v>
      </c>
      <c r="M12" s="860">
        <v>6081.6695740999903</v>
      </c>
      <c r="N12" s="860">
        <v>0</v>
      </c>
      <c r="O12" s="862">
        <f>L12+M12+N12</f>
        <v>41183.934042099994</v>
      </c>
      <c r="P12" s="863">
        <v>1183.4456973280001</v>
      </c>
      <c r="Q12" s="874">
        <v>2433.1727125282878</v>
      </c>
      <c r="R12" s="874">
        <f>26419.928+55918.311+12165.275</f>
        <v>94503.513999999996</v>
      </c>
      <c r="S12" s="874">
        <v>7631.3093009293898</v>
      </c>
      <c r="T12" s="875">
        <f>P12+Q12+R12+S12</f>
        <v>105751.44171078567</v>
      </c>
      <c r="U12" s="876">
        <v>7108.7920000000004</v>
      </c>
      <c r="V12" s="867">
        <v>1354.0606180710001</v>
      </c>
      <c r="W12" s="868">
        <v>19246.723401501218</v>
      </c>
      <c r="X12" s="869">
        <f>E12+K12+O12+T12+U12+V12+W12</f>
        <v>413791.10805109254</v>
      </c>
      <c r="Y12" s="870">
        <v>32879.614792760636</v>
      </c>
      <c r="Z12" s="859"/>
      <c r="AA12" s="877"/>
      <c r="AB12" s="878"/>
      <c r="AC12" s="862"/>
      <c r="AD12" s="859"/>
      <c r="AE12" s="859"/>
      <c r="AF12" s="859"/>
      <c r="AG12" s="859"/>
      <c r="AH12" s="862"/>
      <c r="AI12" s="859"/>
      <c r="AJ12" s="859"/>
      <c r="AK12" s="862"/>
      <c r="AL12" s="859"/>
    </row>
    <row r="13" spans="1:38" ht="17.100000000000001" hidden="1" customHeight="1" x14ac:dyDescent="0.3">
      <c r="A13" s="872">
        <v>38596</v>
      </c>
      <c r="B13" s="856">
        <v>2408.8757292600003</v>
      </c>
      <c r="C13" s="857">
        <v>7026.5167934139999</v>
      </c>
      <c r="D13" s="857">
        <v>3565.3916985800001</v>
      </c>
      <c r="E13" s="858">
        <v>13000.784221254</v>
      </c>
      <c r="F13" s="859">
        <v>131607.30286745905</v>
      </c>
      <c r="G13" s="860">
        <v>2496.7817463853999</v>
      </c>
      <c r="H13" s="860">
        <v>12163.4765707682</v>
      </c>
      <c r="I13" s="860">
        <v>200.45484380619999</v>
      </c>
      <c r="J13" s="860">
        <v>93288.476479194243</v>
      </c>
      <c r="K13" s="861">
        <v>239756.49250761306</v>
      </c>
      <c r="L13" s="873">
        <v>35203.212053270006</v>
      </c>
      <c r="M13" s="860">
        <v>6116.6651956800006</v>
      </c>
      <c r="N13" s="860">
        <v>0</v>
      </c>
      <c r="O13" s="862">
        <v>41319.877248950004</v>
      </c>
      <c r="P13" s="863">
        <v>1139.7882688926002</v>
      </c>
      <c r="Q13" s="874">
        <v>2444.50542632</v>
      </c>
      <c r="R13" s="874">
        <v>98050.858321134641</v>
      </c>
      <c r="S13" s="874">
        <v>7508.6622417702001</v>
      </c>
      <c r="T13" s="875">
        <v>109143.81425811745</v>
      </c>
      <c r="U13" s="876">
        <v>6592.9799866106259</v>
      </c>
      <c r="V13" s="867">
        <v>1030.93450178137</v>
      </c>
      <c r="W13" s="868">
        <v>20507.168710179547</v>
      </c>
      <c r="X13" s="869">
        <v>431352.04143450601</v>
      </c>
      <c r="Y13" s="870">
        <v>33981.7640653204</v>
      </c>
      <c r="Z13" s="859"/>
      <c r="AA13" s="877"/>
      <c r="AB13" s="878"/>
      <c r="AC13" s="862"/>
      <c r="AD13" s="859"/>
      <c r="AE13" s="859"/>
      <c r="AF13" s="859"/>
      <c r="AG13" s="859"/>
      <c r="AH13" s="862"/>
      <c r="AI13" s="859"/>
      <c r="AJ13" s="859"/>
      <c r="AK13" s="862"/>
      <c r="AL13" s="859"/>
    </row>
    <row r="14" spans="1:38" ht="17.100000000000001" hidden="1" customHeight="1" x14ac:dyDescent="0.3">
      <c r="A14" s="872">
        <v>38626</v>
      </c>
      <c r="B14" s="856">
        <v>2520.6453239899997</v>
      </c>
      <c r="C14" s="857">
        <v>5859.529470456233</v>
      </c>
      <c r="D14" s="857">
        <v>3768.2101037799998</v>
      </c>
      <c r="E14" s="858">
        <v>12148.384898226233</v>
      </c>
      <c r="F14" s="859">
        <v>129248.02928813528</v>
      </c>
      <c r="G14" s="860">
        <v>2954.7450757151864</v>
      </c>
      <c r="H14" s="860">
        <v>11864.010638166543</v>
      </c>
      <c r="I14" s="860">
        <v>309.34550456390002</v>
      </c>
      <c r="J14" s="860">
        <v>91730.663426500119</v>
      </c>
      <c r="K14" s="861">
        <v>236106.79393308103</v>
      </c>
      <c r="L14" s="873">
        <v>34230.179441450004</v>
      </c>
      <c r="M14" s="860">
        <v>6806.6211435499999</v>
      </c>
      <c r="N14" s="860">
        <v>0</v>
      </c>
      <c r="O14" s="862">
        <v>41036.800585000005</v>
      </c>
      <c r="P14" s="863">
        <v>1136.0858658076334</v>
      </c>
      <c r="Q14" s="874">
        <v>2543.27141248</v>
      </c>
      <c r="R14" s="874">
        <v>99932.227386160303</v>
      </c>
      <c r="S14" s="874">
        <v>7395.3844091870642</v>
      </c>
      <c r="T14" s="875">
        <v>111006.969073635</v>
      </c>
      <c r="U14" s="876">
        <v>6877.6386364935524</v>
      </c>
      <c r="V14" s="867">
        <v>997.60526489737686</v>
      </c>
      <c r="W14" s="868">
        <v>22991.683188226856</v>
      </c>
      <c r="X14" s="869">
        <v>431165.87557956006</v>
      </c>
      <c r="Y14" s="870">
        <v>34587.292841753748</v>
      </c>
      <c r="Z14" s="859"/>
      <c r="AA14" s="877"/>
      <c r="AB14" s="878"/>
      <c r="AC14" s="862"/>
      <c r="AD14" s="859"/>
      <c r="AE14" s="859"/>
      <c r="AF14" s="859"/>
      <c r="AG14" s="859"/>
      <c r="AH14" s="862"/>
      <c r="AI14" s="859"/>
      <c r="AJ14" s="859"/>
      <c r="AK14" s="862"/>
      <c r="AL14" s="859"/>
    </row>
    <row r="15" spans="1:38" ht="17.100000000000001" hidden="1" customHeight="1" x14ac:dyDescent="0.3">
      <c r="A15" s="872">
        <v>38657</v>
      </c>
      <c r="B15" s="856">
        <v>3146.5575425799998</v>
      </c>
      <c r="C15" s="857">
        <v>7077.8004051612006</v>
      </c>
      <c r="D15" s="857">
        <v>3187.9134588699999</v>
      </c>
      <c r="E15" s="858">
        <v>13412.2714066112</v>
      </c>
      <c r="F15" s="859">
        <v>145364.8285057008</v>
      </c>
      <c r="G15" s="860">
        <v>2701.2480393017313</v>
      </c>
      <c r="H15" s="860">
        <v>9738.345893302052</v>
      </c>
      <c r="I15" s="860">
        <v>275.80524239524999</v>
      </c>
      <c r="J15" s="860">
        <v>93714.865041671073</v>
      </c>
      <c r="K15" s="861">
        <v>251795.09272237093</v>
      </c>
      <c r="L15" s="873">
        <v>33624.241317849999</v>
      </c>
      <c r="M15" s="860">
        <v>7186.62554955</v>
      </c>
      <c r="N15" s="860">
        <v>0</v>
      </c>
      <c r="O15" s="862">
        <v>40810.8668674</v>
      </c>
      <c r="P15" s="863">
        <v>1232.7431208513999</v>
      </c>
      <c r="Q15" s="874">
        <v>2659.2428599999998</v>
      </c>
      <c r="R15" s="874">
        <v>101426.66208870323</v>
      </c>
      <c r="S15" s="874">
        <v>7314.8372427051636</v>
      </c>
      <c r="T15" s="875">
        <v>112633.48531225979</v>
      </c>
      <c r="U15" s="876">
        <v>7023.7911593629669</v>
      </c>
      <c r="V15" s="867">
        <v>1619.0114018049062</v>
      </c>
      <c r="W15" s="868">
        <v>23506.659763641754</v>
      </c>
      <c r="X15" s="869">
        <v>450801.17863345146</v>
      </c>
      <c r="Y15" s="870">
        <v>35652.400000000001</v>
      </c>
      <c r="Z15" s="859"/>
      <c r="AA15" s="877"/>
      <c r="AB15" s="878"/>
      <c r="AC15" s="862"/>
      <c r="AD15" s="859"/>
      <c r="AE15" s="859"/>
      <c r="AF15" s="859"/>
      <c r="AG15" s="859"/>
      <c r="AH15" s="862"/>
      <c r="AI15" s="859"/>
      <c r="AJ15" s="859"/>
      <c r="AK15" s="862"/>
      <c r="AL15" s="859"/>
    </row>
    <row r="16" spans="1:38" ht="17.100000000000001" hidden="1" customHeight="1" x14ac:dyDescent="0.3">
      <c r="A16" s="872">
        <v>38687</v>
      </c>
      <c r="B16" s="856">
        <v>3479.7823776300002</v>
      </c>
      <c r="C16" s="857">
        <v>6541.8117668997247</v>
      </c>
      <c r="D16" s="857">
        <v>2998.0775980200001</v>
      </c>
      <c r="E16" s="858">
        <v>13019.671742549725</v>
      </c>
      <c r="F16" s="859">
        <v>130923.76840326407</v>
      </c>
      <c r="G16" s="860">
        <v>2448.8633409771737</v>
      </c>
      <c r="H16" s="860">
        <v>9787.2797315395528</v>
      </c>
      <c r="I16" s="860">
        <v>377.27212851357433</v>
      </c>
      <c r="J16" s="860">
        <v>92862.783091492121</v>
      </c>
      <c r="K16" s="861">
        <v>236399.96669578651</v>
      </c>
      <c r="L16" s="873">
        <v>32994.145168449999</v>
      </c>
      <c r="M16" s="860">
        <v>7928.2053893399998</v>
      </c>
      <c r="N16" s="860">
        <v>0</v>
      </c>
      <c r="O16" s="862">
        <v>40922.35055779</v>
      </c>
      <c r="P16" s="863">
        <v>1217.6658932</v>
      </c>
      <c r="Q16" s="874">
        <v>2675.6347144700003</v>
      </c>
      <c r="R16" s="874">
        <v>104878.50261707332</v>
      </c>
      <c r="S16" s="874">
        <v>7242.4994065856799</v>
      </c>
      <c r="T16" s="875">
        <v>116014.30263132899</v>
      </c>
      <c r="U16" s="876">
        <v>6878.7649459408667</v>
      </c>
      <c r="V16" s="867">
        <v>1505.3700467928934</v>
      </c>
      <c r="W16" s="868">
        <v>25054.77557092705</v>
      </c>
      <c r="X16" s="869">
        <v>439795.20219111606</v>
      </c>
      <c r="Y16" s="870">
        <v>36922.1</v>
      </c>
      <c r="Z16" s="859"/>
      <c r="AA16" s="877"/>
      <c r="AB16" s="878"/>
      <c r="AC16" s="862"/>
      <c r="AD16" s="859"/>
      <c r="AE16" s="859"/>
      <c r="AF16" s="859"/>
      <c r="AG16" s="859"/>
      <c r="AH16" s="862"/>
      <c r="AI16" s="859"/>
      <c r="AJ16" s="859"/>
      <c r="AK16" s="862"/>
      <c r="AL16" s="859"/>
    </row>
    <row r="17" spans="1:38" ht="17.100000000000001" hidden="1" customHeight="1" x14ac:dyDescent="0.3">
      <c r="A17" s="872">
        <v>38718</v>
      </c>
      <c r="B17" s="856">
        <v>2461.2949634000001</v>
      </c>
      <c r="C17" s="857">
        <v>7203.3058494525949</v>
      </c>
      <c r="D17" s="857">
        <v>2232.5159364400001</v>
      </c>
      <c r="E17" s="858">
        <v>11897.116749292596</v>
      </c>
      <c r="F17" s="859">
        <v>135459.50282657592</v>
      </c>
      <c r="G17" s="860">
        <v>2249.3445342491195</v>
      </c>
      <c r="H17" s="860">
        <v>13527.118806693108</v>
      </c>
      <c r="I17" s="860">
        <v>373.37724705835461</v>
      </c>
      <c r="J17" s="860">
        <v>90555.058572084119</v>
      </c>
      <c r="K17" s="861">
        <v>242164.40198666064</v>
      </c>
      <c r="L17" s="873">
        <v>34044.442740749997</v>
      </c>
      <c r="M17" s="860">
        <v>8036.8259754400005</v>
      </c>
      <c r="N17" s="860">
        <v>0</v>
      </c>
      <c r="O17" s="862">
        <v>42081.268716189996</v>
      </c>
      <c r="P17" s="863">
        <v>1211.527538</v>
      </c>
      <c r="Q17" s="874">
        <v>2691.9382723099998</v>
      </c>
      <c r="R17" s="874">
        <v>104199.11284681392</v>
      </c>
      <c r="S17" s="874">
        <v>7262.4369091793042</v>
      </c>
      <c r="T17" s="875">
        <v>115365.01556630323</v>
      </c>
      <c r="U17" s="876">
        <v>6423.5101832495211</v>
      </c>
      <c r="V17" s="867">
        <v>466.67746763246646</v>
      </c>
      <c r="W17" s="868">
        <v>22200.424507039697</v>
      </c>
      <c r="X17" s="869">
        <v>440598.41517636814</v>
      </c>
      <c r="Y17" s="870">
        <v>35270.699999999997</v>
      </c>
      <c r="Z17" s="859"/>
      <c r="AA17" s="877"/>
      <c r="AB17" s="878"/>
      <c r="AC17" s="862"/>
      <c r="AD17" s="859"/>
      <c r="AE17" s="859"/>
      <c r="AF17" s="859"/>
      <c r="AG17" s="859"/>
      <c r="AH17" s="862"/>
      <c r="AI17" s="859"/>
      <c r="AJ17" s="859"/>
      <c r="AK17" s="862"/>
      <c r="AL17" s="859"/>
    </row>
    <row r="18" spans="1:38" ht="17.100000000000001" hidden="1" customHeight="1" x14ac:dyDescent="0.3">
      <c r="A18" s="872">
        <v>38749</v>
      </c>
      <c r="B18" s="856">
        <v>2252.1387837399998</v>
      </c>
      <c r="C18" s="857">
        <v>8092.2151756751528</v>
      </c>
      <c r="D18" s="857">
        <v>2505.0295309899998</v>
      </c>
      <c r="E18" s="858">
        <v>12849.383490405151</v>
      </c>
      <c r="F18" s="859">
        <v>165153.8248474549</v>
      </c>
      <c r="G18" s="860">
        <v>2415.9080339599996</v>
      </c>
      <c r="H18" s="860">
        <v>13450.252800558426</v>
      </c>
      <c r="I18" s="860">
        <v>219.06443970835929</v>
      </c>
      <c r="J18" s="860">
        <v>87216.50841201414</v>
      </c>
      <c r="K18" s="861">
        <v>268455.55853369588</v>
      </c>
      <c r="L18" s="873">
        <v>33002.970195729999</v>
      </c>
      <c r="M18" s="860">
        <v>8707.7046634500002</v>
      </c>
      <c r="N18" s="860">
        <v>0</v>
      </c>
      <c r="O18" s="862">
        <v>41710.674859179999</v>
      </c>
      <c r="P18" s="863">
        <v>1100.9991600000001</v>
      </c>
      <c r="Q18" s="874">
        <v>2640.0586140100004</v>
      </c>
      <c r="R18" s="874">
        <v>104294.52666539834</v>
      </c>
      <c r="S18" s="874">
        <v>7339.2169396084591</v>
      </c>
      <c r="T18" s="875">
        <v>115374.8013790168</v>
      </c>
      <c r="U18" s="876">
        <v>7200.5380797475436</v>
      </c>
      <c r="V18" s="867">
        <v>423.12510398370335</v>
      </c>
      <c r="W18" s="868">
        <v>21634.279333711525</v>
      </c>
      <c r="X18" s="869">
        <v>467648.36077974056</v>
      </c>
      <c r="Y18" s="870">
        <v>35309.4</v>
      </c>
      <c r="Z18" s="859"/>
      <c r="AA18" s="877"/>
      <c r="AB18" s="878"/>
      <c r="AC18" s="862"/>
      <c r="AD18" s="859"/>
      <c r="AE18" s="859"/>
      <c r="AF18" s="859"/>
      <c r="AG18" s="859"/>
      <c r="AH18" s="862"/>
      <c r="AI18" s="859"/>
      <c r="AJ18" s="859"/>
      <c r="AK18" s="862"/>
      <c r="AL18" s="859"/>
    </row>
    <row r="19" spans="1:38" ht="17.100000000000001" hidden="1" customHeight="1" x14ac:dyDescent="0.3">
      <c r="A19" s="872">
        <v>38777</v>
      </c>
      <c r="B19" s="856">
        <v>2081.6240740399999</v>
      </c>
      <c r="C19" s="857">
        <v>8270.0293390243696</v>
      </c>
      <c r="D19" s="857">
        <v>2682.1175181800004</v>
      </c>
      <c r="E19" s="858">
        <v>13033.770931244371</v>
      </c>
      <c r="F19" s="859">
        <v>171399.84189091963</v>
      </c>
      <c r="G19" s="860">
        <v>2254.3925486549997</v>
      </c>
      <c r="H19" s="860">
        <v>11717.867667511015</v>
      </c>
      <c r="I19" s="860">
        <v>161.25055004164199</v>
      </c>
      <c r="J19" s="860">
        <v>90013.443801400645</v>
      </c>
      <c r="K19" s="861">
        <v>275546.79645852797</v>
      </c>
      <c r="L19" s="873">
        <v>33098.899260500002</v>
      </c>
      <c r="M19" s="860">
        <v>9436.5372405100006</v>
      </c>
      <c r="N19" s="860">
        <v>0</v>
      </c>
      <c r="O19" s="862">
        <v>42535.436501010001</v>
      </c>
      <c r="P19" s="863">
        <v>1120.3172509999999</v>
      </c>
      <c r="Q19" s="874">
        <v>2481.0447944099997</v>
      </c>
      <c r="R19" s="874">
        <v>104103.73680890072</v>
      </c>
      <c r="S19" s="874">
        <v>7482.3336678182759</v>
      </c>
      <c r="T19" s="875">
        <v>115187.43252212901</v>
      </c>
      <c r="U19" s="876">
        <v>6845.9948785143124</v>
      </c>
      <c r="V19" s="867">
        <v>302.0573856692356</v>
      </c>
      <c r="W19" s="868">
        <v>21179.26149790686</v>
      </c>
      <c r="X19" s="869">
        <v>474630.7501750018</v>
      </c>
      <c r="Y19" s="870">
        <v>35490.6</v>
      </c>
      <c r="Z19" s="859"/>
      <c r="AA19" s="877"/>
      <c r="AB19" s="878"/>
      <c r="AC19" s="862"/>
      <c r="AD19" s="859"/>
      <c r="AE19" s="859"/>
      <c r="AF19" s="859"/>
      <c r="AG19" s="859"/>
      <c r="AH19" s="862"/>
      <c r="AI19" s="859"/>
      <c r="AJ19" s="859"/>
      <c r="AK19" s="862"/>
      <c r="AL19" s="859"/>
    </row>
    <row r="20" spans="1:38" ht="17.100000000000001" hidden="1" customHeight="1" x14ac:dyDescent="0.3">
      <c r="A20" s="872">
        <v>38808</v>
      </c>
      <c r="B20" s="856">
        <v>2095.1863662300002</v>
      </c>
      <c r="C20" s="857">
        <v>7897.5823385438034</v>
      </c>
      <c r="D20" s="857">
        <v>2794.2032276</v>
      </c>
      <c r="E20" s="858">
        <v>12786.971932373803</v>
      </c>
      <c r="F20" s="859">
        <v>157516.93182815996</v>
      </c>
      <c r="G20" s="860">
        <v>2158.9802008124993</v>
      </c>
      <c r="H20" s="860">
        <v>8774.2584898367859</v>
      </c>
      <c r="I20" s="860">
        <v>230.56122725347973</v>
      </c>
      <c r="J20" s="860">
        <v>96038.493018348745</v>
      </c>
      <c r="K20" s="861">
        <v>264719.22476441151</v>
      </c>
      <c r="L20" s="873">
        <v>32176.16664784</v>
      </c>
      <c r="M20" s="860">
        <v>9773.8861174500016</v>
      </c>
      <c r="N20" s="860">
        <v>0</v>
      </c>
      <c r="O20" s="862">
        <v>41950.052765290005</v>
      </c>
      <c r="P20" s="863">
        <v>1082.3308818400001</v>
      </c>
      <c r="Q20" s="874">
        <v>2413.8414631400001</v>
      </c>
      <c r="R20" s="874">
        <v>106743.02829496887</v>
      </c>
      <c r="S20" s="874">
        <v>7570.2810992339346</v>
      </c>
      <c r="T20" s="875">
        <v>117809.48173918281</v>
      </c>
      <c r="U20" s="876">
        <v>7935.1336798474713</v>
      </c>
      <c r="V20" s="867">
        <v>118.76455065872383</v>
      </c>
      <c r="W20" s="868">
        <v>22076.794553791511</v>
      </c>
      <c r="X20" s="869">
        <v>467396.42398555577</v>
      </c>
      <c r="Y20" s="870">
        <v>35874.396131782443</v>
      </c>
      <c r="Z20" s="859"/>
      <c r="AA20" s="877"/>
      <c r="AB20" s="878"/>
      <c r="AC20" s="862"/>
      <c r="AD20" s="859"/>
      <c r="AE20" s="859"/>
      <c r="AF20" s="859"/>
      <c r="AG20" s="859"/>
      <c r="AH20" s="862"/>
      <c r="AI20" s="859"/>
      <c r="AJ20" s="859"/>
      <c r="AK20" s="862"/>
      <c r="AL20" s="859"/>
    </row>
    <row r="21" spans="1:38" ht="17.100000000000001" hidden="1" customHeight="1" x14ac:dyDescent="0.3">
      <c r="A21" s="872">
        <v>38838</v>
      </c>
      <c r="B21" s="856">
        <v>1985.2538890300002</v>
      </c>
      <c r="C21" s="857">
        <v>7344.8499994176027</v>
      </c>
      <c r="D21" s="857">
        <v>3049.39452596</v>
      </c>
      <c r="E21" s="858">
        <v>12379.498414407604</v>
      </c>
      <c r="F21" s="859">
        <v>184300.19589145525</v>
      </c>
      <c r="G21" s="860">
        <v>2126.4444853499999</v>
      </c>
      <c r="H21" s="860">
        <v>8982.0539581761968</v>
      </c>
      <c r="I21" s="860">
        <v>215.8831748133762</v>
      </c>
      <c r="J21" s="860">
        <v>98353.389086602299</v>
      </c>
      <c r="K21" s="861">
        <v>293977.96659639711</v>
      </c>
      <c r="L21" s="873">
        <v>32810.932668200003</v>
      </c>
      <c r="M21" s="860">
        <v>10155.42716001</v>
      </c>
      <c r="N21" s="860">
        <v>0</v>
      </c>
      <c r="O21" s="862">
        <v>42966.359828209999</v>
      </c>
      <c r="P21" s="863">
        <v>1088.6062790000001</v>
      </c>
      <c r="Q21" s="874">
        <v>2316.5987149799998</v>
      </c>
      <c r="R21" s="874">
        <v>107501.42776152576</v>
      </c>
      <c r="S21" s="874">
        <v>7483.0098648244775</v>
      </c>
      <c r="T21" s="875">
        <v>118389.64262033024</v>
      </c>
      <c r="U21" s="876">
        <v>8482.3364656184967</v>
      </c>
      <c r="V21" s="867">
        <v>222.28086887724407</v>
      </c>
      <c r="W21" s="868">
        <v>22321.320009634943</v>
      </c>
      <c r="X21" s="869">
        <v>498739.40480347566</v>
      </c>
      <c r="Y21" s="870">
        <v>36509.806111381164</v>
      </c>
      <c r="Z21" s="859"/>
      <c r="AA21" s="877"/>
      <c r="AB21" s="878"/>
      <c r="AC21" s="862"/>
      <c r="AD21" s="859"/>
      <c r="AE21" s="859"/>
      <c r="AF21" s="859"/>
      <c r="AG21" s="859"/>
      <c r="AH21" s="862"/>
      <c r="AI21" s="859"/>
      <c r="AJ21" s="859"/>
      <c r="AK21" s="862"/>
      <c r="AL21" s="859"/>
    </row>
    <row r="22" spans="1:38" ht="17.100000000000001" hidden="1" customHeight="1" x14ac:dyDescent="0.3">
      <c r="A22" s="872">
        <v>38869</v>
      </c>
      <c r="B22" s="856">
        <v>1815.8988274100002</v>
      </c>
      <c r="C22" s="857">
        <v>9046.8329878485292</v>
      </c>
      <c r="D22" s="857">
        <v>2552.4419674899996</v>
      </c>
      <c r="E22" s="858">
        <v>13415.173782748529</v>
      </c>
      <c r="F22" s="859">
        <v>174797.18126910381</v>
      </c>
      <c r="G22" s="860">
        <v>2612.9912649998523</v>
      </c>
      <c r="H22" s="860">
        <v>6878.5297952824349</v>
      </c>
      <c r="I22" s="860">
        <v>184.52600480943971</v>
      </c>
      <c r="J22" s="860">
        <v>96982.728589366408</v>
      </c>
      <c r="K22" s="861">
        <v>281455.95692356193</v>
      </c>
      <c r="L22" s="873">
        <v>34886.144281660003</v>
      </c>
      <c r="M22" s="860">
        <v>10506.655074876031</v>
      </c>
      <c r="N22" s="860">
        <v>0</v>
      </c>
      <c r="O22" s="862">
        <v>45392.799356536038</v>
      </c>
      <c r="P22" s="863">
        <v>1105.8289420000001</v>
      </c>
      <c r="Q22" s="874">
        <v>2352.58256205</v>
      </c>
      <c r="R22" s="874">
        <v>107966.47056874222</v>
      </c>
      <c r="S22" s="874">
        <v>8046.5671374670255</v>
      </c>
      <c r="T22" s="875">
        <v>119471.44921025925</v>
      </c>
      <c r="U22" s="876">
        <v>8907.0994827195409</v>
      </c>
      <c r="V22" s="867">
        <v>235.36751620336622</v>
      </c>
      <c r="W22" s="868">
        <v>22413.34311970248</v>
      </c>
      <c r="X22" s="869">
        <v>491291.18939173117</v>
      </c>
      <c r="Y22" s="870">
        <v>35292.62302713783</v>
      </c>
      <c r="Z22" s="859"/>
      <c r="AA22" s="877"/>
      <c r="AB22" s="878"/>
      <c r="AC22" s="862"/>
      <c r="AD22" s="859"/>
      <c r="AE22" s="859"/>
      <c r="AF22" s="859"/>
      <c r="AG22" s="859"/>
      <c r="AH22" s="862"/>
      <c r="AI22" s="859"/>
      <c r="AJ22" s="859"/>
      <c r="AK22" s="862"/>
      <c r="AL22" s="859"/>
    </row>
    <row r="23" spans="1:38" ht="17.100000000000001" hidden="1" customHeight="1" x14ac:dyDescent="0.3">
      <c r="A23" s="872">
        <v>38899</v>
      </c>
      <c r="B23" s="856">
        <v>1950.48530966</v>
      </c>
      <c r="C23" s="857">
        <v>7931.5034352401208</v>
      </c>
      <c r="D23" s="857">
        <v>3191.2813256100003</v>
      </c>
      <c r="E23" s="858">
        <v>13073.270070510122</v>
      </c>
      <c r="F23" s="859">
        <v>187284.36806007076</v>
      </c>
      <c r="G23" s="860">
        <v>2767.24208477</v>
      </c>
      <c r="H23" s="860">
        <v>8023.7493317717226</v>
      </c>
      <c r="I23" s="860">
        <v>297.70733625568329</v>
      </c>
      <c r="J23" s="860">
        <v>100553.96158061695</v>
      </c>
      <c r="K23" s="861">
        <v>298927.02839348512</v>
      </c>
      <c r="L23" s="873">
        <v>34930.650997050005</v>
      </c>
      <c r="M23" s="860">
        <v>10504.02129948</v>
      </c>
      <c r="N23" s="860">
        <v>0</v>
      </c>
      <c r="O23" s="862">
        <v>45434.672296530007</v>
      </c>
      <c r="P23" s="863">
        <v>1107.0427609999999</v>
      </c>
      <c r="Q23" s="874">
        <v>2456.1347668400003</v>
      </c>
      <c r="R23" s="874">
        <v>110892.76220764808</v>
      </c>
      <c r="S23" s="874">
        <v>8033.7600748158566</v>
      </c>
      <c r="T23" s="875">
        <v>122489.69981030392</v>
      </c>
      <c r="U23" s="876">
        <v>7674.4347434444207</v>
      </c>
      <c r="V23" s="867">
        <v>441.39948618025528</v>
      </c>
      <c r="W23" s="868">
        <v>21741.710936061041</v>
      </c>
      <c r="X23" s="869">
        <v>509782.21573651489</v>
      </c>
      <c r="Y23" s="870">
        <v>34689.340472073476</v>
      </c>
      <c r="Z23" s="859"/>
      <c r="AA23" s="877"/>
      <c r="AB23" s="878"/>
      <c r="AC23" s="862"/>
      <c r="AD23" s="859"/>
      <c r="AE23" s="859"/>
      <c r="AF23" s="859"/>
      <c r="AG23" s="859"/>
      <c r="AH23" s="862"/>
      <c r="AI23" s="859"/>
      <c r="AJ23" s="859"/>
      <c r="AK23" s="862"/>
      <c r="AL23" s="859"/>
    </row>
    <row r="24" spans="1:38" ht="17.100000000000001" hidden="1" customHeight="1" x14ac:dyDescent="0.3">
      <c r="A24" s="872">
        <v>38930</v>
      </c>
      <c r="B24" s="856">
        <v>2387.8872047</v>
      </c>
      <c r="C24" s="857">
        <v>6790.8747300999075</v>
      </c>
      <c r="D24" s="857">
        <v>3141.6905672399998</v>
      </c>
      <c r="E24" s="858">
        <v>12320.452502039909</v>
      </c>
      <c r="F24" s="859">
        <v>194052.40369667439</v>
      </c>
      <c r="G24" s="860">
        <v>2972.3376784899997</v>
      </c>
      <c r="H24" s="860">
        <v>7436.8821390129551</v>
      </c>
      <c r="I24" s="860">
        <v>223.36028357646668</v>
      </c>
      <c r="J24" s="860">
        <v>104621.03072211855</v>
      </c>
      <c r="K24" s="861">
        <v>309306.01451987238</v>
      </c>
      <c r="L24" s="873">
        <v>33990.530390559994</v>
      </c>
      <c r="M24" s="860">
        <v>10820.123690959999</v>
      </c>
      <c r="N24" s="860">
        <v>0</v>
      </c>
      <c r="O24" s="862">
        <v>44810.654081519991</v>
      </c>
      <c r="P24" s="863">
        <v>1104.3549949999999</v>
      </c>
      <c r="Q24" s="874">
        <v>2506.2908823400003</v>
      </c>
      <c r="R24" s="874">
        <v>112715.91859762072</v>
      </c>
      <c r="S24" s="874">
        <v>8147.1589311557182</v>
      </c>
      <c r="T24" s="875">
        <v>124473.72340611645</v>
      </c>
      <c r="U24" s="876">
        <v>7668.2701907859437</v>
      </c>
      <c r="V24" s="867">
        <v>254.75915136694312</v>
      </c>
      <c r="W24" s="868">
        <v>23415.738734225419</v>
      </c>
      <c r="X24" s="869">
        <v>522249.61258592707</v>
      </c>
      <c r="Y24" s="870">
        <v>36648.482637241075</v>
      </c>
      <c r="Z24" s="859"/>
      <c r="AA24" s="877"/>
      <c r="AB24" s="878"/>
      <c r="AC24" s="862"/>
      <c r="AD24" s="859"/>
      <c r="AE24" s="859"/>
      <c r="AF24" s="859"/>
      <c r="AG24" s="859"/>
      <c r="AH24" s="862"/>
      <c r="AI24" s="859"/>
      <c r="AJ24" s="859"/>
      <c r="AK24" s="862"/>
      <c r="AL24" s="859"/>
    </row>
    <row r="25" spans="1:38" ht="17.100000000000001" hidden="1" customHeight="1" x14ac:dyDescent="0.3">
      <c r="A25" s="872">
        <v>38961</v>
      </c>
      <c r="B25" s="856">
        <v>1917.4352451</v>
      </c>
      <c r="C25" s="857">
        <v>8839.840139035563</v>
      </c>
      <c r="D25" s="857">
        <v>2648.6843897399999</v>
      </c>
      <c r="E25" s="858">
        <v>13405.959773875562</v>
      </c>
      <c r="F25" s="859">
        <v>217278.05033045693</v>
      </c>
      <c r="G25" s="860">
        <v>2905.08375015</v>
      </c>
      <c r="H25" s="860">
        <v>7482.4796439267011</v>
      </c>
      <c r="I25" s="860">
        <v>227.96490248440699</v>
      </c>
      <c r="J25" s="860">
        <v>106898.84727054389</v>
      </c>
      <c r="K25" s="861">
        <v>334792.42589756195</v>
      </c>
      <c r="L25" s="873">
        <v>30540.711378150001</v>
      </c>
      <c r="M25" s="860">
        <v>10820.03561268</v>
      </c>
      <c r="N25" s="860">
        <v>335.03197841150006</v>
      </c>
      <c r="O25" s="862">
        <v>41695.778969241495</v>
      </c>
      <c r="P25" s="863">
        <v>1109.789117</v>
      </c>
      <c r="Q25" s="874">
        <v>2451.2007821999996</v>
      </c>
      <c r="R25" s="874">
        <v>113711.63186690935</v>
      </c>
      <c r="S25" s="874">
        <v>8256.2922323632411</v>
      </c>
      <c r="T25" s="875">
        <v>125528.91399847259</v>
      </c>
      <c r="U25" s="876">
        <v>8508.1513695896629</v>
      </c>
      <c r="V25" s="867">
        <v>264.41726504195486</v>
      </c>
      <c r="W25" s="868">
        <v>23800.404927834639</v>
      </c>
      <c r="X25" s="869">
        <v>547996.05220161774</v>
      </c>
      <c r="Y25" s="870">
        <v>39072.778054220806</v>
      </c>
      <c r="Z25" s="859"/>
      <c r="AA25" s="877"/>
      <c r="AB25" s="878"/>
      <c r="AC25" s="862"/>
      <c r="AD25" s="859"/>
      <c r="AE25" s="859"/>
      <c r="AF25" s="859"/>
      <c r="AG25" s="859"/>
      <c r="AH25" s="862"/>
      <c r="AI25" s="859"/>
      <c r="AJ25" s="859"/>
      <c r="AK25" s="862"/>
      <c r="AL25" s="859"/>
    </row>
    <row r="26" spans="1:38" ht="17.100000000000001" hidden="1" customHeight="1" x14ac:dyDescent="0.3">
      <c r="A26" s="872">
        <v>38991</v>
      </c>
      <c r="B26" s="856">
        <v>2196.8213237399996</v>
      </c>
      <c r="C26" s="857">
        <v>7297.352523042231</v>
      </c>
      <c r="D26" s="857">
        <v>1286.26126817</v>
      </c>
      <c r="E26" s="858">
        <v>10780.43511495223</v>
      </c>
      <c r="F26" s="859">
        <v>221086.59288619674</v>
      </c>
      <c r="G26" s="860">
        <v>2638.5369446700001</v>
      </c>
      <c r="H26" s="860">
        <v>7526.3819325544</v>
      </c>
      <c r="I26" s="860">
        <v>274.33078501170002</v>
      </c>
      <c r="J26" s="860">
        <v>109075.10279859723</v>
      </c>
      <c r="K26" s="861">
        <v>340600.94534703007</v>
      </c>
      <c r="L26" s="873">
        <v>29857.776498790001</v>
      </c>
      <c r="M26" s="860">
        <v>11034.522859049999</v>
      </c>
      <c r="N26" s="860">
        <v>414.48134621879996</v>
      </c>
      <c r="O26" s="862">
        <v>41306.780704058801</v>
      </c>
      <c r="P26" s="863">
        <v>1080.303242</v>
      </c>
      <c r="Q26" s="874">
        <v>2490.1641971399999</v>
      </c>
      <c r="R26" s="874">
        <v>115404.60567996529</v>
      </c>
      <c r="S26" s="874">
        <v>8547.6391383023383</v>
      </c>
      <c r="T26" s="875">
        <v>127522.71225740763</v>
      </c>
      <c r="U26" s="876">
        <v>8647.9885205006995</v>
      </c>
      <c r="V26" s="867">
        <v>238.78520371266455</v>
      </c>
      <c r="W26" s="868">
        <v>24584.318020053786</v>
      </c>
      <c r="X26" s="869">
        <v>553681.9651677158</v>
      </c>
      <c r="Y26" s="870">
        <v>41442.800618036963</v>
      </c>
      <c r="Z26" s="859"/>
      <c r="AA26" s="877"/>
      <c r="AB26" s="878"/>
      <c r="AC26" s="862"/>
      <c r="AD26" s="859"/>
      <c r="AE26" s="859"/>
      <c r="AF26" s="859"/>
      <c r="AG26" s="859"/>
      <c r="AH26" s="862"/>
      <c r="AI26" s="859"/>
      <c r="AJ26" s="859"/>
      <c r="AK26" s="862"/>
      <c r="AL26" s="859"/>
    </row>
    <row r="27" spans="1:38" ht="17.100000000000001" hidden="1" customHeight="1" x14ac:dyDescent="0.3">
      <c r="A27" s="872">
        <v>39022</v>
      </c>
      <c r="B27" s="856">
        <v>2463.8257039800001</v>
      </c>
      <c r="C27" s="857">
        <v>6879.5283147995997</v>
      </c>
      <c r="D27" s="857">
        <v>902.27593045000003</v>
      </c>
      <c r="E27" s="858">
        <v>10245.629949229598</v>
      </c>
      <c r="F27" s="859">
        <v>239234.27996777685</v>
      </c>
      <c r="G27" s="860">
        <v>2997.0788100549998</v>
      </c>
      <c r="H27" s="860">
        <v>7507.6285572960014</v>
      </c>
      <c r="I27" s="860">
        <v>311.8470229006</v>
      </c>
      <c r="J27" s="860">
        <v>116058.20047292477</v>
      </c>
      <c r="K27" s="861">
        <v>366109.03483095323</v>
      </c>
      <c r="L27" s="873">
        <v>27978.27405955</v>
      </c>
      <c r="M27" s="860">
        <v>11440.4223284</v>
      </c>
      <c r="N27" s="860">
        <v>2111.956836927</v>
      </c>
      <c r="O27" s="862">
        <v>41530.653224876994</v>
      </c>
      <c r="P27" s="863">
        <v>1089.0257300000001</v>
      </c>
      <c r="Q27" s="874">
        <v>2904.55731646</v>
      </c>
      <c r="R27" s="874">
        <v>116003.42530642495</v>
      </c>
      <c r="S27" s="874">
        <v>9016.0410407728014</v>
      </c>
      <c r="T27" s="875">
        <v>129013.04939365775</v>
      </c>
      <c r="U27" s="876">
        <v>7537.1064833708524</v>
      </c>
      <c r="V27" s="867">
        <v>264.47455000556999</v>
      </c>
      <c r="W27" s="868">
        <v>25255.069085450054</v>
      </c>
      <c r="X27" s="869">
        <v>579955.01751754398</v>
      </c>
      <c r="Y27" s="870">
        <v>42102.873590325202</v>
      </c>
      <c r="Z27" s="859"/>
      <c r="AA27" s="877"/>
      <c r="AB27" s="878"/>
      <c r="AC27" s="862"/>
      <c r="AD27" s="859"/>
      <c r="AE27" s="859"/>
      <c r="AF27" s="859"/>
      <c r="AG27" s="859"/>
      <c r="AH27" s="862"/>
      <c r="AI27" s="859"/>
      <c r="AJ27" s="859"/>
      <c r="AK27" s="862"/>
      <c r="AL27" s="859"/>
    </row>
    <row r="28" spans="1:38" ht="17.100000000000001" hidden="1" customHeight="1" x14ac:dyDescent="0.3">
      <c r="A28" s="872">
        <v>39052</v>
      </c>
      <c r="B28" s="856">
        <v>3322.1699084300003</v>
      </c>
      <c r="C28" s="857">
        <v>8087.3454520200003</v>
      </c>
      <c r="D28" s="857">
        <v>753.17265300999998</v>
      </c>
      <c r="E28" s="858">
        <v>12162.688013460001</v>
      </c>
      <c r="F28" s="859">
        <v>260408.99291418245</v>
      </c>
      <c r="G28" s="860">
        <v>3839.6829179349998</v>
      </c>
      <c r="H28" s="860">
        <v>7544.7366834527493</v>
      </c>
      <c r="I28" s="860">
        <v>411.22599549</v>
      </c>
      <c r="J28" s="860">
        <v>121864.79337401502</v>
      </c>
      <c r="K28" s="861">
        <v>394069.43188507517</v>
      </c>
      <c r="L28" s="873">
        <v>26725.891024925</v>
      </c>
      <c r="M28" s="860">
        <v>11842.53495917</v>
      </c>
      <c r="N28" s="860">
        <v>-8.0369999977847328E-5</v>
      </c>
      <c r="O28" s="862">
        <v>38568.425903724994</v>
      </c>
      <c r="P28" s="863">
        <v>1084.4074909999999</v>
      </c>
      <c r="Q28" s="874">
        <v>2819.1407391999996</v>
      </c>
      <c r="R28" s="874">
        <v>118515.29877739499</v>
      </c>
      <c r="S28" s="874">
        <v>8913.6834678313226</v>
      </c>
      <c r="T28" s="875">
        <v>131332.53047542632</v>
      </c>
      <c r="U28" s="876">
        <v>6819.801318715</v>
      </c>
      <c r="V28" s="867">
        <v>2081.7390948525249</v>
      </c>
      <c r="W28" s="868">
        <v>24240.174255596074</v>
      </c>
      <c r="X28" s="869">
        <v>609274.79094684997</v>
      </c>
      <c r="Y28" s="870">
        <v>42599.592504551256</v>
      </c>
      <c r="Z28" s="859"/>
      <c r="AA28" s="877"/>
      <c r="AB28" s="878"/>
      <c r="AC28" s="862"/>
      <c r="AD28" s="859"/>
      <c r="AE28" s="859"/>
      <c r="AF28" s="859"/>
      <c r="AG28" s="859"/>
      <c r="AH28" s="862"/>
      <c r="AI28" s="859"/>
      <c r="AJ28" s="859"/>
      <c r="AK28" s="862"/>
      <c r="AL28" s="859"/>
    </row>
    <row r="29" spans="1:38" ht="17.100000000000001" hidden="1" customHeight="1" x14ac:dyDescent="0.3">
      <c r="A29" s="872">
        <v>39083</v>
      </c>
      <c r="B29" s="856">
        <v>2515.3464133100001</v>
      </c>
      <c r="C29" s="857">
        <v>7414.4585376428467</v>
      </c>
      <c r="D29" s="857">
        <v>676.60185935000004</v>
      </c>
      <c r="E29" s="858">
        <v>10606.406810302846</v>
      </c>
      <c r="F29" s="859">
        <v>230136.60145740758</v>
      </c>
      <c r="G29" s="860">
        <v>3724.7819607557499</v>
      </c>
      <c r="H29" s="860">
        <v>7327.66436744372</v>
      </c>
      <c r="I29" s="860">
        <v>252.97820390925</v>
      </c>
      <c r="J29" s="860">
        <v>125180.7345691118</v>
      </c>
      <c r="K29" s="861">
        <v>366622.76055862807</v>
      </c>
      <c r="L29" s="873">
        <v>25664.762182627001</v>
      </c>
      <c r="M29" s="860">
        <v>12028.993756299998</v>
      </c>
      <c r="N29" s="860">
        <v>-4.1354000001092572E-4</v>
      </c>
      <c r="O29" s="862">
        <v>37693.755525387001</v>
      </c>
      <c r="P29" s="863">
        <v>1072.9588510000001</v>
      </c>
      <c r="Q29" s="874">
        <v>2893.6342978899997</v>
      </c>
      <c r="R29" s="874">
        <v>118678.11048505992</v>
      </c>
      <c r="S29" s="874">
        <v>8772.9704113661664</v>
      </c>
      <c r="T29" s="875">
        <v>131417.67404531609</v>
      </c>
      <c r="U29" s="876">
        <v>7363.4912867653447</v>
      </c>
      <c r="V29" s="867">
        <v>398.52714633186253</v>
      </c>
      <c r="W29" s="868">
        <v>25075.740122407886</v>
      </c>
      <c r="X29" s="869">
        <v>579178.35549513903</v>
      </c>
      <c r="Y29" s="870">
        <v>48736.46711056654</v>
      </c>
      <c r="Z29" s="859"/>
      <c r="AA29" s="877"/>
      <c r="AB29" s="878"/>
      <c r="AC29" s="862"/>
      <c r="AD29" s="859"/>
      <c r="AE29" s="859"/>
      <c r="AF29" s="859"/>
      <c r="AG29" s="859"/>
      <c r="AH29" s="862"/>
      <c r="AI29" s="859"/>
      <c r="AJ29" s="859"/>
      <c r="AK29" s="862"/>
      <c r="AL29" s="859"/>
    </row>
    <row r="30" spans="1:38" ht="17.100000000000001" hidden="1" customHeight="1" x14ac:dyDescent="0.3">
      <c r="A30" s="872">
        <v>39114</v>
      </c>
      <c r="B30" s="856">
        <v>2414.9337476700002</v>
      </c>
      <c r="C30" s="857">
        <v>7832.2335556766338</v>
      </c>
      <c r="D30" s="857">
        <v>612.57368073999999</v>
      </c>
      <c r="E30" s="858">
        <v>10859.740984086635</v>
      </c>
      <c r="F30" s="859">
        <v>227791.02271942954</v>
      </c>
      <c r="G30" s="860">
        <v>3601.2120139443336</v>
      </c>
      <c r="H30" s="860">
        <v>7334.3354544371141</v>
      </c>
      <c r="I30" s="860">
        <v>247.19983713568337</v>
      </c>
      <c r="J30" s="860">
        <v>130766.35077523388</v>
      </c>
      <c r="K30" s="861">
        <v>369740.12080018059</v>
      </c>
      <c r="L30" s="873">
        <v>26569.415282485865</v>
      </c>
      <c r="M30" s="860">
        <v>13063.85957493</v>
      </c>
      <c r="N30" s="860">
        <v>-1.8119999964483213E-5</v>
      </c>
      <c r="O30" s="862">
        <v>39633.27483929586</v>
      </c>
      <c r="P30" s="863">
        <v>1077.5142370000001</v>
      </c>
      <c r="Q30" s="874">
        <v>2494.6936243099999</v>
      </c>
      <c r="R30" s="874">
        <v>117889.33920970492</v>
      </c>
      <c r="S30" s="874">
        <v>8692.3294880369231</v>
      </c>
      <c r="T30" s="875">
        <v>130153.87655905186</v>
      </c>
      <c r="U30" s="876">
        <v>7094.0560488126694</v>
      </c>
      <c r="V30" s="867">
        <v>403.28780229192182</v>
      </c>
      <c r="W30" s="868">
        <v>24097.850198892575</v>
      </c>
      <c r="X30" s="869">
        <v>581982.20723261207</v>
      </c>
      <c r="Y30" s="870">
        <v>41472.545356895906</v>
      </c>
      <c r="Z30" s="859"/>
      <c r="AA30" s="877"/>
      <c r="AB30" s="878"/>
      <c r="AC30" s="862"/>
      <c r="AD30" s="859"/>
      <c r="AE30" s="859"/>
      <c r="AF30" s="859"/>
      <c r="AG30" s="859"/>
      <c r="AH30" s="862"/>
      <c r="AI30" s="859"/>
      <c r="AJ30" s="859"/>
      <c r="AK30" s="862"/>
      <c r="AL30" s="859"/>
    </row>
    <row r="31" spans="1:38" ht="17.100000000000001" hidden="1" customHeight="1" x14ac:dyDescent="0.3">
      <c r="A31" s="872">
        <v>39142</v>
      </c>
      <c r="B31" s="856">
        <v>2208.3231896500001</v>
      </c>
      <c r="C31" s="857">
        <v>8904.3657820227272</v>
      </c>
      <c r="D31" s="857">
        <v>2105.5414529999998</v>
      </c>
      <c r="E31" s="858">
        <v>13218.230424672727</v>
      </c>
      <c r="F31" s="859">
        <v>225140.76979755628</v>
      </c>
      <c r="G31" s="860">
        <v>3630.5191048672</v>
      </c>
      <c r="H31" s="860">
        <v>7352.0210338474772</v>
      </c>
      <c r="I31" s="860">
        <v>235.5276032173</v>
      </c>
      <c r="J31" s="860">
        <v>144304.04291992958</v>
      </c>
      <c r="K31" s="861">
        <v>380662.88045941782</v>
      </c>
      <c r="L31" s="873">
        <v>24952.837351579001</v>
      </c>
      <c r="M31" s="860">
        <v>14092.84688375</v>
      </c>
      <c r="N31" s="860">
        <v>0</v>
      </c>
      <c r="O31" s="862">
        <v>39045.684235328998</v>
      </c>
      <c r="P31" s="863">
        <v>1075.812424</v>
      </c>
      <c r="Q31" s="874">
        <v>2257.97199946</v>
      </c>
      <c r="R31" s="874">
        <v>118137.90469128633</v>
      </c>
      <c r="S31" s="874">
        <v>8768.7419710967406</v>
      </c>
      <c r="T31" s="875">
        <v>130240.43108584307</v>
      </c>
      <c r="U31" s="876">
        <v>8165.0088607375055</v>
      </c>
      <c r="V31" s="867">
        <v>978.82724416072119</v>
      </c>
      <c r="W31" s="868">
        <v>25947.430952554627</v>
      </c>
      <c r="X31" s="869">
        <v>598258.49326271552</v>
      </c>
      <c r="Y31" s="870">
        <v>41381.45342137439</v>
      </c>
      <c r="Z31" s="859"/>
      <c r="AA31" s="877"/>
      <c r="AB31" s="878"/>
      <c r="AC31" s="862"/>
      <c r="AD31" s="859"/>
      <c r="AE31" s="859"/>
      <c r="AF31" s="859"/>
      <c r="AG31" s="859"/>
      <c r="AH31" s="862"/>
      <c r="AI31" s="859"/>
      <c r="AJ31" s="859"/>
      <c r="AK31" s="862"/>
      <c r="AL31" s="859"/>
    </row>
    <row r="32" spans="1:38" ht="17.100000000000001" hidden="1" customHeight="1" x14ac:dyDescent="0.3">
      <c r="A32" s="872">
        <v>39173</v>
      </c>
      <c r="B32" s="856">
        <v>2125.5826604099998</v>
      </c>
      <c r="C32" s="857">
        <v>7847.8561931747163</v>
      </c>
      <c r="D32" s="857">
        <v>5257.0277167676331</v>
      </c>
      <c r="E32" s="858">
        <v>15230.46657035235</v>
      </c>
      <c r="F32" s="859">
        <v>215082.60306504028</v>
      </c>
      <c r="G32" s="860">
        <v>4334.9843284903</v>
      </c>
      <c r="H32" s="860">
        <v>7303.3037030172236</v>
      </c>
      <c r="I32" s="860">
        <v>322.76965492776668</v>
      </c>
      <c r="J32" s="860">
        <v>148055.78245203148</v>
      </c>
      <c r="K32" s="861">
        <v>375099.44320350705</v>
      </c>
      <c r="L32" s="873">
        <v>25293.477736169898</v>
      </c>
      <c r="M32" s="860">
        <v>15574.514234540002</v>
      </c>
      <c r="N32" s="860">
        <v>0</v>
      </c>
      <c r="O32" s="862">
        <v>40867.991970709903</v>
      </c>
      <c r="P32" s="863">
        <v>1078.1730700000001</v>
      </c>
      <c r="Q32" s="874">
        <v>2218.8029037699998</v>
      </c>
      <c r="R32" s="874">
        <v>118210.37517120109</v>
      </c>
      <c r="S32" s="874">
        <v>8660.3572854231279</v>
      </c>
      <c r="T32" s="875">
        <v>130167.70843039421</v>
      </c>
      <c r="U32" s="876">
        <v>8660.9238065104928</v>
      </c>
      <c r="V32" s="867">
        <v>1688.0475276701654</v>
      </c>
      <c r="W32" s="868">
        <v>25992.933192268578</v>
      </c>
      <c r="X32" s="869">
        <v>597707.51470141276</v>
      </c>
      <c r="Y32" s="870">
        <v>43027.069188998837</v>
      </c>
      <c r="Z32" s="859"/>
      <c r="AA32" s="877"/>
      <c r="AB32" s="878"/>
      <c r="AC32" s="862"/>
      <c r="AD32" s="859"/>
      <c r="AE32" s="859"/>
      <c r="AF32" s="859"/>
      <c r="AG32" s="859"/>
      <c r="AH32" s="862"/>
      <c r="AI32" s="859"/>
      <c r="AJ32" s="859"/>
      <c r="AK32" s="862"/>
      <c r="AL32" s="859"/>
    </row>
    <row r="33" spans="1:38" ht="17.100000000000001" hidden="1" customHeight="1" x14ac:dyDescent="0.3">
      <c r="A33" s="872">
        <v>39203</v>
      </c>
      <c r="B33" s="856">
        <v>2132.2369624200001</v>
      </c>
      <c r="C33" s="857">
        <v>8213.7382512547811</v>
      </c>
      <c r="D33" s="857">
        <v>5194.0317928430004</v>
      </c>
      <c r="E33" s="858">
        <v>15540.007006517782</v>
      </c>
      <c r="F33" s="859">
        <v>210811.30682141753</v>
      </c>
      <c r="G33" s="860">
        <v>4849.4541941220996</v>
      </c>
      <c r="H33" s="860">
        <v>7608.925198039824</v>
      </c>
      <c r="I33" s="860">
        <v>217.83878093069998</v>
      </c>
      <c r="J33" s="860">
        <v>153617.53656456489</v>
      </c>
      <c r="K33" s="861">
        <v>377105.06155907502</v>
      </c>
      <c r="L33" s="873">
        <v>24445.060355806352</v>
      </c>
      <c r="M33" s="860">
        <v>16707.097049236538</v>
      </c>
      <c r="N33" s="860">
        <v>0</v>
      </c>
      <c r="O33" s="862">
        <v>41152.15740504289</v>
      </c>
      <c r="P33" s="863">
        <v>1089.939942</v>
      </c>
      <c r="Q33" s="874">
        <v>2118.7421031100002</v>
      </c>
      <c r="R33" s="874">
        <v>117500.46540026003</v>
      </c>
      <c r="S33" s="874">
        <v>8580.7756408828318</v>
      </c>
      <c r="T33" s="875">
        <v>129289.92308625285</v>
      </c>
      <c r="U33" s="876">
        <v>10905.860417076925</v>
      </c>
      <c r="V33" s="867">
        <v>3977.2725024767938</v>
      </c>
      <c r="W33" s="868">
        <v>26433.651059165473</v>
      </c>
      <c r="X33" s="869">
        <v>604403.93303560792</v>
      </c>
      <c r="Y33" s="870">
        <v>42355.84467817485</v>
      </c>
      <c r="Z33" s="859"/>
      <c r="AA33" s="877"/>
      <c r="AB33" s="878"/>
      <c r="AC33" s="862"/>
      <c r="AD33" s="859"/>
      <c r="AE33" s="859"/>
      <c r="AF33" s="859"/>
      <c r="AG33" s="859"/>
      <c r="AH33" s="862"/>
      <c r="AI33" s="859"/>
      <c r="AJ33" s="859"/>
      <c r="AK33" s="862"/>
      <c r="AL33" s="859"/>
    </row>
    <row r="34" spans="1:38" ht="17.100000000000001" hidden="1" customHeight="1" x14ac:dyDescent="0.3">
      <c r="A34" s="872">
        <v>39234</v>
      </c>
      <c r="B34" s="856">
        <v>1914.3835437999999</v>
      </c>
      <c r="C34" s="857">
        <v>9480.1453692150008</v>
      </c>
      <c r="D34" s="857">
        <v>4691.9675605938</v>
      </c>
      <c r="E34" s="858">
        <v>16086.4964736088</v>
      </c>
      <c r="F34" s="859">
        <v>217616.93429659359</v>
      </c>
      <c r="G34" s="860">
        <v>5411.3473483185999</v>
      </c>
      <c r="H34" s="860">
        <v>7783.5589346520001</v>
      </c>
      <c r="I34" s="860">
        <v>265.45146247700001</v>
      </c>
      <c r="J34" s="860">
        <v>163878.31517461836</v>
      </c>
      <c r="K34" s="861">
        <v>394955.60721665958</v>
      </c>
      <c r="L34" s="873">
        <v>24396.883621944991</v>
      </c>
      <c r="M34" s="860">
        <v>16897.491593089999</v>
      </c>
      <c r="N34" s="860">
        <v>0</v>
      </c>
      <c r="O34" s="862">
        <v>41294.37521503499</v>
      </c>
      <c r="P34" s="863">
        <v>1099.76488079</v>
      </c>
      <c r="Q34" s="874">
        <v>2227.4444136100001</v>
      </c>
      <c r="R34" s="874">
        <v>119152.89904371851</v>
      </c>
      <c r="S34" s="874">
        <v>8900.9175206197997</v>
      </c>
      <c r="T34" s="875">
        <v>131381.02585873831</v>
      </c>
      <c r="U34" s="876">
        <v>10158.161028158476</v>
      </c>
      <c r="V34" s="867">
        <v>3244.5832823625142</v>
      </c>
      <c r="W34" s="868">
        <v>26778.654972009477</v>
      </c>
      <c r="X34" s="869">
        <v>623898.90404657216</v>
      </c>
      <c r="Y34" s="870">
        <v>44498.346003262959</v>
      </c>
      <c r="Z34" s="859"/>
      <c r="AA34" s="877"/>
      <c r="AB34" s="878"/>
      <c r="AC34" s="862"/>
      <c r="AD34" s="859"/>
      <c r="AE34" s="859"/>
      <c r="AF34" s="859"/>
      <c r="AG34" s="859"/>
      <c r="AH34" s="862"/>
      <c r="AI34" s="859"/>
      <c r="AJ34" s="859"/>
      <c r="AK34" s="862"/>
      <c r="AL34" s="859"/>
    </row>
    <row r="35" spans="1:38" ht="17.100000000000001" hidden="1" customHeight="1" x14ac:dyDescent="0.3">
      <c r="A35" s="872">
        <v>39264</v>
      </c>
      <c r="B35" s="856">
        <v>2014.8065060399999</v>
      </c>
      <c r="C35" s="857">
        <v>9021.5165828757163</v>
      </c>
      <c r="D35" s="857">
        <v>4819.319127013533</v>
      </c>
      <c r="E35" s="858">
        <v>15855.642215929249</v>
      </c>
      <c r="F35" s="859">
        <v>246368.52680708843</v>
      </c>
      <c r="G35" s="860">
        <v>5462.061287730201</v>
      </c>
      <c r="H35" s="860">
        <v>7828.2780553821221</v>
      </c>
      <c r="I35" s="860">
        <v>416.10458528966672</v>
      </c>
      <c r="J35" s="860">
        <v>161104.63519252182</v>
      </c>
      <c r="K35" s="861">
        <v>421179.60592801229</v>
      </c>
      <c r="L35" s="873">
        <v>22283.833853537133</v>
      </c>
      <c r="M35" s="860">
        <v>17013.446356559998</v>
      </c>
      <c r="N35" s="860">
        <v>4.5999999986889861E-7</v>
      </c>
      <c r="O35" s="862">
        <v>39297.280210557132</v>
      </c>
      <c r="P35" s="863">
        <v>1068.3439860999999</v>
      </c>
      <c r="Q35" s="874">
        <v>2192.6113199599999</v>
      </c>
      <c r="R35" s="874">
        <v>119368.91926965519</v>
      </c>
      <c r="S35" s="874">
        <v>8717.0350228344687</v>
      </c>
      <c r="T35" s="875">
        <v>131346.90959854965</v>
      </c>
      <c r="U35" s="876">
        <v>9810.3960254848971</v>
      </c>
      <c r="V35" s="867">
        <v>880.42799964553251</v>
      </c>
      <c r="W35" s="868">
        <v>27132.725773042421</v>
      </c>
      <c r="X35" s="869">
        <v>645502.98775122128</v>
      </c>
      <c r="Y35" s="870">
        <v>43685.724462361926</v>
      </c>
      <c r="Z35" s="859"/>
      <c r="AA35" s="877"/>
      <c r="AB35" s="878"/>
      <c r="AC35" s="862"/>
      <c r="AD35" s="859"/>
      <c r="AE35" s="859"/>
      <c r="AF35" s="859"/>
      <c r="AG35" s="859"/>
      <c r="AH35" s="862"/>
      <c r="AI35" s="859"/>
      <c r="AJ35" s="859"/>
      <c r="AK35" s="862"/>
      <c r="AL35" s="859"/>
    </row>
    <row r="36" spans="1:38" ht="17.100000000000001" hidden="1" customHeight="1" x14ac:dyDescent="0.3">
      <c r="A36" s="872">
        <v>39295</v>
      </c>
      <c r="B36" s="856">
        <v>2011.10480798</v>
      </c>
      <c r="C36" s="857">
        <v>8481.8115072663495</v>
      </c>
      <c r="D36" s="857">
        <v>5216.7296774125498</v>
      </c>
      <c r="E36" s="858">
        <v>15709.6459926589</v>
      </c>
      <c r="F36" s="859">
        <v>259388.24230521638</v>
      </c>
      <c r="G36" s="860">
        <v>6007.0261423409002</v>
      </c>
      <c r="H36" s="860">
        <v>7601.2171946560638</v>
      </c>
      <c r="I36" s="860">
        <v>261.76049446315</v>
      </c>
      <c r="J36" s="860">
        <v>159667.29979774318</v>
      </c>
      <c r="K36" s="861">
        <v>432925.54593441973</v>
      </c>
      <c r="L36" s="873">
        <v>22908.588889873197</v>
      </c>
      <c r="M36" s="860">
        <v>18499.399305909999</v>
      </c>
      <c r="N36" s="860">
        <v>2.2000000043931323E-7</v>
      </c>
      <c r="O36" s="862">
        <v>41407.9881960032</v>
      </c>
      <c r="P36" s="863">
        <v>1132.9250440000001</v>
      </c>
      <c r="Q36" s="874">
        <v>2160.6811183</v>
      </c>
      <c r="R36" s="874">
        <v>122829.11846436048</v>
      </c>
      <c r="S36" s="874">
        <v>8629.8742944286168</v>
      </c>
      <c r="T36" s="875">
        <v>134752.59892108911</v>
      </c>
      <c r="U36" s="876">
        <v>9212.4296975850866</v>
      </c>
      <c r="V36" s="867">
        <v>868.30367472517128</v>
      </c>
      <c r="W36" s="868">
        <v>27725.159713030804</v>
      </c>
      <c r="X36" s="869">
        <v>662601.67212951195</v>
      </c>
      <c r="Y36" s="870">
        <v>46193.440427783826</v>
      </c>
      <c r="Z36" s="859"/>
      <c r="AA36" s="877"/>
      <c r="AB36" s="878"/>
      <c r="AC36" s="862"/>
      <c r="AD36" s="859"/>
      <c r="AE36" s="859"/>
      <c r="AF36" s="859"/>
      <c r="AG36" s="859"/>
      <c r="AH36" s="862"/>
      <c r="AI36" s="859"/>
      <c r="AJ36" s="859"/>
      <c r="AK36" s="862"/>
      <c r="AL36" s="859"/>
    </row>
    <row r="37" spans="1:38" ht="17.100000000000001" hidden="1" customHeight="1" x14ac:dyDescent="0.3">
      <c r="A37" s="872">
        <v>39326</v>
      </c>
      <c r="B37" s="856">
        <v>1960.2172360300003</v>
      </c>
      <c r="C37" s="857">
        <v>10752.856724423142</v>
      </c>
      <c r="D37" s="857">
        <v>4663.670147452267</v>
      </c>
      <c r="E37" s="858">
        <v>17376.744107905412</v>
      </c>
      <c r="F37" s="859">
        <v>260662.35806514396</v>
      </c>
      <c r="G37" s="860">
        <v>5343.910944753683</v>
      </c>
      <c r="H37" s="860">
        <v>7469.3276857146666</v>
      </c>
      <c r="I37" s="860">
        <v>276.64265776133328</v>
      </c>
      <c r="J37" s="860">
        <v>166839.87766627627</v>
      </c>
      <c r="K37" s="861">
        <v>440592.11701964994</v>
      </c>
      <c r="L37" s="873">
        <v>20612.010325687766</v>
      </c>
      <c r="M37" s="860">
        <v>19983.31721248</v>
      </c>
      <c r="N37" s="860">
        <v>7.5150000000689943E-5</v>
      </c>
      <c r="O37" s="862">
        <v>40595.327613317764</v>
      </c>
      <c r="P37" s="863">
        <v>1133.6218966399999</v>
      </c>
      <c r="Q37" s="874">
        <v>2027.9759141900001</v>
      </c>
      <c r="R37" s="874">
        <v>123705.25807635103</v>
      </c>
      <c r="S37" s="874">
        <v>8654.8850504650236</v>
      </c>
      <c r="T37" s="875">
        <v>135521.74093764607</v>
      </c>
      <c r="U37" s="876">
        <v>9457.1639098106734</v>
      </c>
      <c r="V37" s="867">
        <v>1019.1449508301178</v>
      </c>
      <c r="W37" s="868">
        <v>28104.131541509414</v>
      </c>
      <c r="X37" s="869">
        <v>672666.37008066941</v>
      </c>
      <c r="Y37" s="870">
        <v>48161.581159289839</v>
      </c>
      <c r="Z37" s="859"/>
      <c r="AA37" s="877"/>
      <c r="AB37" s="878"/>
      <c r="AC37" s="862"/>
      <c r="AD37" s="859"/>
      <c r="AE37" s="859"/>
      <c r="AF37" s="859"/>
      <c r="AG37" s="859"/>
      <c r="AH37" s="862"/>
      <c r="AI37" s="859"/>
      <c r="AJ37" s="859"/>
      <c r="AK37" s="862"/>
      <c r="AL37" s="859"/>
    </row>
    <row r="38" spans="1:38" ht="17.100000000000001" hidden="1" customHeight="1" x14ac:dyDescent="0.3">
      <c r="A38" s="872">
        <v>39356</v>
      </c>
      <c r="B38" s="856">
        <v>2346.5860313099997</v>
      </c>
      <c r="C38" s="857">
        <v>10968.233673568699</v>
      </c>
      <c r="D38" s="857">
        <v>2997.9312813514666</v>
      </c>
      <c r="E38" s="858">
        <v>16312.750986230165</v>
      </c>
      <c r="F38" s="859">
        <v>248395.93669103415</v>
      </c>
      <c r="G38" s="860">
        <v>5088.1076727949676</v>
      </c>
      <c r="H38" s="860">
        <v>7479.3421063466667</v>
      </c>
      <c r="I38" s="860">
        <v>307.54111524266671</v>
      </c>
      <c r="J38" s="860">
        <v>174432.36334277573</v>
      </c>
      <c r="K38" s="861">
        <v>435703.29092819418</v>
      </c>
      <c r="L38" s="873">
        <v>19668.123301087442</v>
      </c>
      <c r="M38" s="860">
        <v>20873.125990680001</v>
      </c>
      <c r="N38" s="860">
        <v>1.092700000002722E-4</v>
      </c>
      <c r="O38" s="862">
        <v>40541.249401037436</v>
      </c>
      <c r="P38" s="863">
        <v>1131.3664725199999</v>
      </c>
      <c r="Q38" s="874">
        <v>2009.21994795</v>
      </c>
      <c r="R38" s="874">
        <v>126373.47756990437</v>
      </c>
      <c r="S38" s="874">
        <v>8737.2312516915008</v>
      </c>
      <c r="T38" s="875">
        <v>138251.29524206588</v>
      </c>
      <c r="U38" s="876">
        <v>10963.168767571573</v>
      </c>
      <c r="V38" s="867">
        <v>824.81357572699903</v>
      </c>
      <c r="W38" s="868">
        <v>27630.637751055678</v>
      </c>
      <c r="X38" s="869">
        <v>670227.20665188204</v>
      </c>
      <c r="Y38" s="870">
        <v>51121.216738404401</v>
      </c>
      <c r="Z38" s="859"/>
      <c r="AA38" s="877"/>
      <c r="AB38" s="878"/>
      <c r="AC38" s="862"/>
      <c r="AD38" s="859"/>
      <c r="AE38" s="859"/>
      <c r="AF38" s="859"/>
      <c r="AG38" s="859"/>
      <c r="AH38" s="862"/>
      <c r="AI38" s="859"/>
      <c r="AJ38" s="859"/>
      <c r="AK38" s="862"/>
      <c r="AL38" s="859"/>
    </row>
    <row r="39" spans="1:38" ht="17.100000000000001" hidden="1" customHeight="1" x14ac:dyDescent="0.3">
      <c r="A39" s="872">
        <v>39387</v>
      </c>
      <c r="B39" s="856">
        <v>2335.0810954200001</v>
      </c>
      <c r="C39" s="857">
        <v>9072.5255402496496</v>
      </c>
      <c r="D39" s="857">
        <v>4049.1168429084669</v>
      </c>
      <c r="E39" s="858">
        <v>15456.723478578117</v>
      </c>
      <c r="F39" s="859">
        <v>280290.6856299573</v>
      </c>
      <c r="G39" s="860">
        <v>4676.7166330497994</v>
      </c>
      <c r="H39" s="860">
        <v>7232.2307066106669</v>
      </c>
      <c r="I39" s="860">
        <v>301.95758952616666</v>
      </c>
      <c r="J39" s="860">
        <v>182609.60810432321</v>
      </c>
      <c r="K39" s="861">
        <v>475111.19866346713</v>
      </c>
      <c r="L39" s="873">
        <v>21637.289586161154</v>
      </c>
      <c r="M39" s="860">
        <v>21735.456235169997</v>
      </c>
      <c r="N39" s="860">
        <v>-2.2800999999983418E-4</v>
      </c>
      <c r="O39" s="862">
        <v>43372.745593321146</v>
      </c>
      <c r="P39" s="863">
        <v>1089.59636252</v>
      </c>
      <c r="Q39" s="874">
        <v>2048.20135927</v>
      </c>
      <c r="R39" s="874">
        <v>128372.94160738832</v>
      </c>
      <c r="S39" s="874">
        <v>8650.377601534803</v>
      </c>
      <c r="T39" s="875">
        <v>140161.11693071312</v>
      </c>
      <c r="U39" s="876">
        <v>11087.178155837784</v>
      </c>
      <c r="V39" s="867">
        <v>680.45714326123436</v>
      </c>
      <c r="W39" s="868">
        <v>28640.954721062957</v>
      </c>
      <c r="X39" s="869">
        <v>714510.3746862415</v>
      </c>
      <c r="Y39" s="870">
        <v>48002.384289997499</v>
      </c>
      <c r="Z39" s="859"/>
      <c r="AA39" s="877"/>
      <c r="AB39" s="878"/>
      <c r="AC39" s="862"/>
      <c r="AD39" s="859"/>
      <c r="AE39" s="859"/>
      <c r="AF39" s="859"/>
      <c r="AG39" s="859"/>
      <c r="AH39" s="862"/>
      <c r="AI39" s="859"/>
      <c r="AJ39" s="859"/>
      <c r="AK39" s="862"/>
      <c r="AL39" s="859"/>
    </row>
    <row r="40" spans="1:38" ht="17.100000000000001" hidden="1" customHeight="1" x14ac:dyDescent="0.3">
      <c r="A40" s="872">
        <v>39417</v>
      </c>
      <c r="B40" s="856">
        <v>3437.6939873999995</v>
      </c>
      <c r="C40" s="857">
        <v>9863.0216191368199</v>
      </c>
      <c r="D40" s="857">
        <v>3976.8479033787498</v>
      </c>
      <c r="E40" s="858">
        <v>17277.56350991557</v>
      </c>
      <c r="F40" s="859">
        <v>260511.6357855133</v>
      </c>
      <c r="G40" s="860">
        <v>4118.0492116762507</v>
      </c>
      <c r="H40" s="860">
        <v>6885.4501198575008</v>
      </c>
      <c r="I40" s="860">
        <v>641.13749332499708</v>
      </c>
      <c r="J40" s="860">
        <v>176635.38294263743</v>
      </c>
      <c r="K40" s="861">
        <v>448791.65555300948</v>
      </c>
      <c r="L40" s="873">
        <v>21664.27290035865</v>
      </c>
      <c r="M40" s="860">
        <v>22594.272678639998</v>
      </c>
      <c r="N40" s="860">
        <v>-2.9774999999965246E-4</v>
      </c>
      <c r="O40" s="862">
        <v>44258.545281248647</v>
      </c>
      <c r="P40" s="863">
        <v>1089.07226956</v>
      </c>
      <c r="Q40" s="874">
        <v>2270.71480092</v>
      </c>
      <c r="R40" s="874">
        <v>133682.22295601096</v>
      </c>
      <c r="S40" s="874">
        <v>8270.1528139521924</v>
      </c>
      <c r="T40" s="875">
        <v>145312.16284044314</v>
      </c>
      <c r="U40" s="876">
        <v>11746.750538212651</v>
      </c>
      <c r="V40" s="867">
        <v>598.51109833824785</v>
      </c>
      <c r="W40" s="868">
        <v>26773.146589845583</v>
      </c>
      <c r="X40" s="869">
        <v>694758.33541101334</v>
      </c>
      <c r="Y40" s="870">
        <v>47553.977614061354</v>
      </c>
      <c r="Z40" s="859"/>
      <c r="AA40" s="877"/>
      <c r="AB40" s="878"/>
      <c r="AC40" s="862"/>
      <c r="AD40" s="859"/>
      <c r="AE40" s="859"/>
      <c r="AF40" s="859"/>
      <c r="AG40" s="859"/>
      <c r="AH40" s="862"/>
      <c r="AI40" s="859"/>
      <c r="AJ40" s="859"/>
      <c r="AK40" s="862"/>
      <c r="AL40" s="859"/>
    </row>
    <row r="41" spans="1:38" ht="17.100000000000001" hidden="1" customHeight="1" x14ac:dyDescent="0.3">
      <c r="A41" s="872">
        <v>39448</v>
      </c>
      <c r="B41" s="856">
        <v>2672.7012553899999</v>
      </c>
      <c r="C41" s="857">
        <v>9101.3633934848858</v>
      </c>
      <c r="D41" s="857">
        <v>4979.3602153649617</v>
      </c>
      <c r="E41" s="858">
        <v>16753.424864239849</v>
      </c>
      <c r="F41" s="859">
        <v>278083.12229679682</v>
      </c>
      <c r="G41" s="860">
        <v>2985.54288163</v>
      </c>
      <c r="H41" s="860">
        <v>7960.5022116748542</v>
      </c>
      <c r="I41" s="860">
        <v>511.39403093639197</v>
      </c>
      <c r="J41" s="860">
        <v>183812.49165768526</v>
      </c>
      <c r="K41" s="861">
        <v>473353.05307872337</v>
      </c>
      <c r="L41" s="873">
        <v>21097.350458134773</v>
      </c>
      <c r="M41" s="860">
        <v>23814.63066875</v>
      </c>
      <c r="N41" s="860">
        <v>-4.3875999999976045E-4</v>
      </c>
      <c r="O41" s="862">
        <v>44911.980688124771</v>
      </c>
      <c r="P41" s="863">
        <v>1069.47748028</v>
      </c>
      <c r="Q41" s="874">
        <v>2332.2654250700002</v>
      </c>
      <c r="R41" s="874">
        <v>135912.56850639411</v>
      </c>
      <c r="S41" s="874">
        <v>7998.2166152692434</v>
      </c>
      <c r="T41" s="875">
        <v>147312.52802701335</v>
      </c>
      <c r="U41" s="876">
        <v>12332.944233588576</v>
      </c>
      <c r="V41" s="867">
        <v>1526.7169042326746</v>
      </c>
      <c r="W41" s="868">
        <v>27278.246602030042</v>
      </c>
      <c r="X41" s="869">
        <v>723468.89439795259</v>
      </c>
      <c r="Y41" s="870">
        <v>50219.826724544429</v>
      </c>
      <c r="Z41" s="859"/>
      <c r="AA41" s="877"/>
      <c r="AB41" s="878"/>
      <c r="AC41" s="862"/>
      <c r="AD41" s="859"/>
      <c r="AE41" s="859"/>
      <c r="AF41" s="859"/>
      <c r="AG41" s="859"/>
      <c r="AH41" s="862"/>
      <c r="AI41" s="859"/>
      <c r="AJ41" s="859"/>
      <c r="AK41" s="862"/>
      <c r="AL41" s="859"/>
    </row>
    <row r="42" spans="1:38" ht="17.100000000000001" hidden="1" customHeight="1" x14ac:dyDescent="0.3">
      <c r="A42" s="872">
        <v>39479</v>
      </c>
      <c r="B42" s="856">
        <v>2424.0370009200001</v>
      </c>
      <c r="C42" s="857">
        <v>10967.124580128238</v>
      </c>
      <c r="D42" s="857">
        <v>4933.2501050260325</v>
      </c>
      <c r="E42" s="858">
        <v>18324.411686074272</v>
      </c>
      <c r="F42" s="859">
        <v>251585.66700935026</v>
      </c>
      <c r="G42" s="860">
        <v>3285.1861993015</v>
      </c>
      <c r="H42" s="860">
        <v>7648.3108533562799</v>
      </c>
      <c r="I42" s="860">
        <v>254.20999625625194</v>
      </c>
      <c r="J42" s="860">
        <v>189341.47590797985</v>
      </c>
      <c r="K42" s="861">
        <v>452114.84996624419</v>
      </c>
      <c r="L42" s="873">
        <v>21906.339559148182</v>
      </c>
      <c r="M42" s="860">
        <v>24589.836544908958</v>
      </c>
      <c r="N42" s="860">
        <v>1.7836999999953917E-4</v>
      </c>
      <c r="O42" s="862">
        <v>46496.176282427143</v>
      </c>
      <c r="P42" s="863">
        <v>1056.3028387699999</v>
      </c>
      <c r="Q42" s="874">
        <v>2414.4564369200002</v>
      </c>
      <c r="R42" s="874">
        <v>136059.01663985953</v>
      </c>
      <c r="S42" s="874">
        <v>7626.1012571465171</v>
      </c>
      <c r="T42" s="875">
        <v>147155.87717269603</v>
      </c>
      <c r="U42" s="876">
        <v>11070.669779080248</v>
      </c>
      <c r="V42" s="867">
        <v>1520.2954186127527</v>
      </c>
      <c r="W42" s="868">
        <v>28151.00950580732</v>
      </c>
      <c r="X42" s="869">
        <v>704833.28981094202</v>
      </c>
      <c r="Y42" s="870">
        <v>47972.86983261953</v>
      </c>
      <c r="Z42" s="859"/>
      <c r="AA42" s="877"/>
      <c r="AB42" s="878"/>
      <c r="AC42" s="862"/>
      <c r="AD42" s="859"/>
      <c r="AE42" s="859"/>
      <c r="AF42" s="859"/>
      <c r="AG42" s="859"/>
      <c r="AH42" s="862"/>
      <c r="AI42" s="859"/>
      <c r="AJ42" s="859"/>
      <c r="AK42" s="862"/>
      <c r="AL42" s="859"/>
    </row>
    <row r="43" spans="1:38" ht="17.100000000000001" hidden="1" customHeight="1" x14ac:dyDescent="0.3">
      <c r="A43" s="872">
        <v>39508</v>
      </c>
      <c r="B43" s="856">
        <v>2201.9510797799999</v>
      </c>
      <c r="C43" s="857">
        <v>14555.37568026287</v>
      </c>
      <c r="D43" s="857">
        <v>7073.177034695932</v>
      </c>
      <c r="E43" s="858">
        <v>23830.503794738801</v>
      </c>
      <c r="F43" s="859">
        <v>238858.28624454825</v>
      </c>
      <c r="G43" s="860">
        <v>4661.4297953231162</v>
      </c>
      <c r="H43" s="860">
        <v>7536.0658003864582</v>
      </c>
      <c r="I43" s="860">
        <v>269.08003209564436</v>
      </c>
      <c r="J43" s="860">
        <v>176601.72257507121</v>
      </c>
      <c r="K43" s="861">
        <v>427926.58444742463</v>
      </c>
      <c r="L43" s="873">
        <v>21673.967512363488</v>
      </c>
      <c r="M43" s="860">
        <v>25588.193436008445</v>
      </c>
      <c r="N43" s="860">
        <v>-1.5833999999959047E-4</v>
      </c>
      <c r="O43" s="862">
        <v>47262.160790031936</v>
      </c>
      <c r="P43" s="863">
        <v>1063.0708835800001</v>
      </c>
      <c r="Q43" s="874">
        <v>2389.9419238800001</v>
      </c>
      <c r="R43" s="874">
        <v>137084.01997187562</v>
      </c>
      <c r="S43" s="874">
        <v>7521.5893217049506</v>
      </c>
      <c r="T43" s="875">
        <v>148058.62210104059</v>
      </c>
      <c r="U43" s="876">
        <v>10935.915016716805</v>
      </c>
      <c r="V43" s="867">
        <v>1619.1119846285683</v>
      </c>
      <c r="W43" s="868">
        <v>33942.871550318763</v>
      </c>
      <c r="X43" s="869">
        <v>693575.76968490006</v>
      </c>
      <c r="Y43" s="870">
        <v>46960.889008693739</v>
      </c>
      <c r="Z43" s="859"/>
      <c r="AA43" s="877"/>
      <c r="AB43" s="878"/>
      <c r="AC43" s="862"/>
      <c r="AD43" s="859"/>
      <c r="AE43" s="859"/>
      <c r="AF43" s="859"/>
      <c r="AG43" s="859"/>
      <c r="AH43" s="862"/>
      <c r="AI43" s="859"/>
      <c r="AJ43" s="859"/>
      <c r="AK43" s="862"/>
      <c r="AL43" s="859"/>
    </row>
    <row r="44" spans="1:38" ht="17.100000000000001" hidden="1" customHeight="1" x14ac:dyDescent="0.3">
      <c r="A44" s="872">
        <v>39539</v>
      </c>
      <c r="B44" s="856">
        <v>2358.4085955599999</v>
      </c>
      <c r="C44" s="857">
        <v>9964.8704470442699</v>
      </c>
      <c r="D44" s="857">
        <v>12244.675319002201</v>
      </c>
      <c r="E44" s="858">
        <v>24567.954361606469</v>
      </c>
      <c r="F44" s="859">
        <v>221764.32197804333</v>
      </c>
      <c r="G44" s="860">
        <v>5622.8709249567992</v>
      </c>
      <c r="H44" s="860">
        <v>8016.4115218397073</v>
      </c>
      <c r="I44" s="860">
        <v>251.92707597680001</v>
      </c>
      <c r="J44" s="860">
        <v>184214.10125262471</v>
      </c>
      <c r="K44" s="861">
        <v>419869.63275344134</v>
      </c>
      <c r="L44" s="873">
        <v>22228.460655816612</v>
      </c>
      <c r="M44" s="860">
        <v>26333.24978123049</v>
      </c>
      <c r="N44" s="860">
        <v>-1.4878999999989873E-4</v>
      </c>
      <c r="O44" s="862">
        <v>48561.710288257105</v>
      </c>
      <c r="P44" s="863">
        <v>1095.74375538</v>
      </c>
      <c r="Q44" s="874">
        <v>2340.88111798</v>
      </c>
      <c r="R44" s="874">
        <v>139454.69141706382</v>
      </c>
      <c r="S44" s="874">
        <v>7394.548411257917</v>
      </c>
      <c r="T44" s="875">
        <v>150285.86470168171</v>
      </c>
      <c r="U44" s="876">
        <v>10116.967438846819</v>
      </c>
      <c r="V44" s="867">
        <v>794.9471535303195</v>
      </c>
      <c r="W44" s="868">
        <v>26829.36222634044</v>
      </c>
      <c r="X44" s="869">
        <v>681026.43892370421</v>
      </c>
      <c r="Y44" s="870">
        <v>48043.421946344381</v>
      </c>
      <c r="Z44" s="859"/>
      <c r="AA44" s="877"/>
      <c r="AB44" s="878"/>
      <c r="AC44" s="862"/>
      <c r="AD44" s="859"/>
      <c r="AE44" s="859"/>
      <c r="AF44" s="859"/>
      <c r="AG44" s="859"/>
      <c r="AH44" s="862"/>
      <c r="AI44" s="859"/>
      <c r="AJ44" s="859"/>
      <c r="AK44" s="862"/>
      <c r="AL44" s="859"/>
    </row>
    <row r="45" spans="1:38" ht="17.100000000000001" hidden="1" customHeight="1" x14ac:dyDescent="0.3">
      <c r="A45" s="872">
        <v>39569</v>
      </c>
      <c r="B45" s="856">
        <v>2269.0402082169207</v>
      </c>
      <c r="C45" s="857">
        <v>9256.6923596451925</v>
      </c>
      <c r="D45" s="857">
        <v>10349.277130566135</v>
      </c>
      <c r="E45" s="858">
        <v>21875.00969842825</v>
      </c>
      <c r="F45" s="859">
        <v>228933.02293828106</v>
      </c>
      <c r="G45" s="860">
        <v>5877.4702602167827</v>
      </c>
      <c r="H45" s="860">
        <v>15389.435257516521</v>
      </c>
      <c r="I45" s="860">
        <v>273.38995166077211</v>
      </c>
      <c r="J45" s="860">
        <v>199594.54282519111</v>
      </c>
      <c r="K45" s="861">
        <v>450067.86123286624</v>
      </c>
      <c r="L45" s="873">
        <v>24925.797162393166</v>
      </c>
      <c r="M45" s="860">
        <v>27350.790312355442</v>
      </c>
      <c r="N45" s="860">
        <v>6.1660000000074433E-5</v>
      </c>
      <c r="O45" s="862">
        <v>52276.58753640861</v>
      </c>
      <c r="P45" s="863">
        <v>1129.46102234</v>
      </c>
      <c r="Q45" s="874">
        <v>2571.1220143800001</v>
      </c>
      <c r="R45" s="874">
        <v>141685.22779280689</v>
      </c>
      <c r="S45" s="874">
        <v>7508.9594096469837</v>
      </c>
      <c r="T45" s="875">
        <v>152894.77023917387</v>
      </c>
      <c r="U45" s="876">
        <v>11784.059732644517</v>
      </c>
      <c r="V45" s="867">
        <v>800.19299686613954</v>
      </c>
      <c r="W45" s="868">
        <v>28222.322122595488</v>
      </c>
      <c r="X45" s="869">
        <v>717920.80355898314</v>
      </c>
      <c r="Y45" s="870">
        <v>52965.345273467399</v>
      </c>
      <c r="Z45" s="859"/>
      <c r="AA45" s="877"/>
      <c r="AB45" s="878"/>
      <c r="AC45" s="862"/>
      <c r="AD45" s="859"/>
      <c r="AE45" s="859"/>
      <c r="AF45" s="859"/>
      <c r="AG45" s="859"/>
      <c r="AH45" s="862"/>
      <c r="AI45" s="859"/>
      <c r="AJ45" s="859"/>
      <c r="AK45" s="862"/>
      <c r="AL45" s="859"/>
    </row>
    <row r="46" spans="1:38" ht="17.100000000000001" hidden="1" customHeight="1" x14ac:dyDescent="0.3">
      <c r="A46" s="872">
        <v>39600</v>
      </c>
      <c r="B46" s="856">
        <v>2093.6949126229083</v>
      </c>
      <c r="C46" s="857">
        <v>11917.527635432281</v>
      </c>
      <c r="D46" s="857">
        <v>6028.3278035419671</v>
      </c>
      <c r="E46" s="858">
        <v>20039.550351597158</v>
      </c>
      <c r="F46" s="859">
        <v>238514.52868853731</v>
      </c>
      <c r="G46" s="860">
        <v>5679.6793979248996</v>
      </c>
      <c r="H46" s="860">
        <v>21876.520966455992</v>
      </c>
      <c r="I46" s="860">
        <v>324.72733536491711</v>
      </c>
      <c r="J46" s="860">
        <v>189585.33833895801</v>
      </c>
      <c r="K46" s="861">
        <v>455980.79472724115</v>
      </c>
      <c r="L46" s="873">
        <v>31615.389150853753</v>
      </c>
      <c r="M46" s="860">
        <v>24098.958682945289</v>
      </c>
      <c r="N46" s="860">
        <v>-2.8074999999994077E-4</v>
      </c>
      <c r="O46" s="862">
        <v>55714.34755304904</v>
      </c>
      <c r="P46" s="863">
        <v>1145.2529159800001</v>
      </c>
      <c r="Q46" s="874">
        <v>2776.4430720199998</v>
      </c>
      <c r="R46" s="874">
        <v>143939.97020545643</v>
      </c>
      <c r="S46" s="874">
        <v>7985.3756967621675</v>
      </c>
      <c r="T46" s="875">
        <v>155847.04189021862</v>
      </c>
      <c r="U46" s="876">
        <v>11264.00901455368</v>
      </c>
      <c r="V46" s="867">
        <v>1546.7104122140499</v>
      </c>
      <c r="W46" s="868">
        <v>28950.01467207012</v>
      </c>
      <c r="X46" s="869">
        <v>729342.46862094384</v>
      </c>
      <c r="Y46" s="870">
        <v>53777.498538158587</v>
      </c>
      <c r="Z46" s="859"/>
      <c r="AA46" s="877"/>
      <c r="AB46" s="878"/>
      <c r="AC46" s="862"/>
      <c r="AD46" s="859"/>
      <c r="AE46" s="859"/>
      <c r="AF46" s="859"/>
      <c r="AG46" s="859"/>
      <c r="AH46" s="862"/>
      <c r="AI46" s="859"/>
      <c r="AJ46" s="859"/>
      <c r="AK46" s="862"/>
      <c r="AL46" s="859"/>
    </row>
    <row r="47" spans="1:38" ht="17.100000000000001" hidden="1" customHeight="1" x14ac:dyDescent="0.3">
      <c r="A47" s="872">
        <v>39630</v>
      </c>
      <c r="B47" s="856">
        <v>2540.0269665742103</v>
      </c>
      <c r="C47" s="857">
        <v>10422.370499647193</v>
      </c>
      <c r="D47" s="857">
        <v>6713.4462060155047</v>
      </c>
      <c r="E47" s="858">
        <v>19675.843672236908</v>
      </c>
      <c r="F47" s="859">
        <v>264159.23422725609</v>
      </c>
      <c r="G47" s="860">
        <v>5522.9706076592502</v>
      </c>
      <c r="H47" s="860">
        <v>7999.0178695369041</v>
      </c>
      <c r="I47" s="860">
        <v>287.55060331437738</v>
      </c>
      <c r="J47" s="860">
        <v>190533.11796317811</v>
      </c>
      <c r="K47" s="861">
        <v>468501.89127094473</v>
      </c>
      <c r="L47" s="873">
        <v>33273.304561080164</v>
      </c>
      <c r="M47" s="860">
        <v>24118.832183374077</v>
      </c>
      <c r="N47" s="860">
        <v>-3.6637999999999948E-4</v>
      </c>
      <c r="O47" s="862">
        <v>57392.136378074239</v>
      </c>
      <c r="P47" s="863">
        <v>1083.1352314100002</v>
      </c>
      <c r="Q47" s="874">
        <v>2862.4089365599998</v>
      </c>
      <c r="R47" s="874">
        <v>146939.09164869069</v>
      </c>
      <c r="S47" s="874">
        <v>8273.3994280029692</v>
      </c>
      <c r="T47" s="875">
        <v>159158.03524466365</v>
      </c>
      <c r="U47" s="876">
        <v>11572.967654640182</v>
      </c>
      <c r="V47" s="867">
        <v>623.58049228652715</v>
      </c>
      <c r="W47" s="868">
        <v>30516.084042990184</v>
      </c>
      <c r="X47" s="869">
        <v>747440.53875583643</v>
      </c>
      <c r="Y47" s="870">
        <v>54041.731312599033</v>
      </c>
      <c r="Z47" s="859"/>
      <c r="AA47" s="877"/>
      <c r="AB47" s="878"/>
      <c r="AC47" s="862"/>
      <c r="AD47" s="859"/>
      <c r="AE47" s="859"/>
      <c r="AF47" s="859"/>
      <c r="AG47" s="859"/>
      <c r="AH47" s="862"/>
      <c r="AI47" s="859"/>
      <c r="AJ47" s="859"/>
      <c r="AK47" s="862"/>
      <c r="AL47" s="859"/>
    </row>
    <row r="48" spans="1:38" ht="17.100000000000001" hidden="1" customHeight="1" x14ac:dyDescent="0.3">
      <c r="A48" s="872">
        <v>39661</v>
      </c>
      <c r="B48" s="856">
        <v>2330.8301665273989</v>
      </c>
      <c r="C48" s="857">
        <v>13858.918584288294</v>
      </c>
      <c r="D48" s="857">
        <v>4688.5191478660145</v>
      </c>
      <c r="E48" s="858">
        <v>20878.267898681708</v>
      </c>
      <c r="F48" s="859">
        <v>237567.22583443843</v>
      </c>
      <c r="G48" s="860">
        <v>5688.8756878684317</v>
      </c>
      <c r="H48" s="860">
        <v>8179.3759853822385</v>
      </c>
      <c r="I48" s="860">
        <v>303.71493699407176</v>
      </c>
      <c r="J48" s="860">
        <v>205602.19688474454</v>
      </c>
      <c r="K48" s="861">
        <v>457341.38932942774</v>
      </c>
      <c r="L48" s="873">
        <v>32144.488714235267</v>
      </c>
      <c r="M48" s="860">
        <v>23848.262998669601</v>
      </c>
      <c r="N48" s="860">
        <v>-4.8785999999978458E-4</v>
      </c>
      <c r="O48" s="862">
        <v>55992.751225044864</v>
      </c>
      <c r="P48" s="863">
        <v>1086.0350964300001</v>
      </c>
      <c r="Q48" s="874">
        <v>3048.44142465</v>
      </c>
      <c r="R48" s="874">
        <v>147602.49727391874</v>
      </c>
      <c r="S48" s="874">
        <v>8224.9688931516685</v>
      </c>
      <c r="T48" s="875">
        <v>159961.94268815042</v>
      </c>
      <c r="U48" s="876">
        <v>12792.744413992465</v>
      </c>
      <c r="V48" s="867">
        <v>681.47702268810929</v>
      </c>
      <c r="W48" s="868">
        <v>30051.046868614994</v>
      </c>
      <c r="X48" s="869">
        <v>737699.61944660032</v>
      </c>
      <c r="Y48" s="870">
        <v>55378.727578099315</v>
      </c>
      <c r="Z48" s="859"/>
      <c r="AA48" s="877"/>
      <c r="AB48" s="878"/>
      <c r="AC48" s="862"/>
      <c r="AD48" s="859"/>
      <c r="AE48" s="859"/>
      <c r="AF48" s="859"/>
      <c r="AG48" s="859"/>
      <c r="AH48" s="862"/>
      <c r="AI48" s="859"/>
      <c r="AJ48" s="859"/>
      <c r="AK48" s="862"/>
      <c r="AL48" s="859"/>
    </row>
    <row r="49" spans="1:38" ht="17.100000000000001" hidden="1" customHeight="1" x14ac:dyDescent="0.3">
      <c r="A49" s="872">
        <v>39692</v>
      </c>
      <c r="B49" s="856">
        <v>2165.4800203127957</v>
      </c>
      <c r="C49" s="857">
        <v>16172.88831085914</v>
      </c>
      <c r="D49" s="857">
        <v>2787.791941509769</v>
      </c>
      <c r="E49" s="858">
        <v>21126.160272681704</v>
      </c>
      <c r="F49" s="859">
        <v>213219.77804946093</v>
      </c>
      <c r="G49" s="860">
        <v>5304.6612177331008</v>
      </c>
      <c r="H49" s="860">
        <v>8062.8351972511973</v>
      </c>
      <c r="I49" s="860">
        <v>266.53875668510699</v>
      </c>
      <c r="J49" s="860">
        <v>209448.33783405254</v>
      </c>
      <c r="K49" s="861">
        <v>436302.15105518291</v>
      </c>
      <c r="L49" s="873">
        <v>31227.295692822572</v>
      </c>
      <c r="M49" s="860">
        <v>23781.468128684701</v>
      </c>
      <c r="N49" s="860">
        <v>2.4497000000023306E-4</v>
      </c>
      <c r="O49" s="862">
        <v>55008.76406647727</v>
      </c>
      <c r="P49" s="863">
        <v>1070.8965004300001</v>
      </c>
      <c r="Q49" s="874">
        <v>3136.7050023500001</v>
      </c>
      <c r="R49" s="874">
        <v>154317.00286401354</v>
      </c>
      <c r="S49" s="874">
        <v>8131.5334977911634</v>
      </c>
      <c r="T49" s="875">
        <v>166656.13786458471</v>
      </c>
      <c r="U49" s="876">
        <v>14425.78791244451</v>
      </c>
      <c r="V49" s="867">
        <v>312.0929967865585</v>
      </c>
      <c r="W49" s="868">
        <v>30967.81678563328</v>
      </c>
      <c r="X49" s="869">
        <v>724798.910953791</v>
      </c>
      <c r="Y49" s="870">
        <v>51651.726738731762</v>
      </c>
      <c r="Z49" s="859"/>
      <c r="AA49" s="877"/>
      <c r="AB49" s="878"/>
      <c r="AC49" s="862"/>
      <c r="AD49" s="859"/>
      <c r="AE49" s="859"/>
      <c r="AF49" s="859"/>
      <c r="AG49" s="859"/>
      <c r="AH49" s="862"/>
      <c r="AI49" s="859"/>
      <c r="AJ49" s="859"/>
      <c r="AK49" s="862"/>
      <c r="AL49" s="859"/>
    </row>
    <row r="50" spans="1:38" ht="17.100000000000001" hidden="1" customHeight="1" x14ac:dyDescent="0.3">
      <c r="A50" s="872">
        <v>39722</v>
      </c>
      <c r="B50" s="856">
        <v>2379.3819424453268</v>
      </c>
      <c r="C50" s="857">
        <v>13792.778389704335</v>
      </c>
      <c r="D50" s="857">
        <v>2841.0368130070192</v>
      </c>
      <c r="E50" s="858">
        <v>19013.197145156682</v>
      </c>
      <c r="F50" s="859">
        <v>223825.06784749537</v>
      </c>
      <c r="G50" s="860">
        <v>4396.4388643791999</v>
      </c>
      <c r="H50" s="860">
        <v>8028.5299916077174</v>
      </c>
      <c r="I50" s="860">
        <v>346.56312498704125</v>
      </c>
      <c r="J50" s="860">
        <v>235943.9231158811</v>
      </c>
      <c r="K50" s="861">
        <v>472540.52294435038</v>
      </c>
      <c r="L50" s="873">
        <v>28713.383077025894</v>
      </c>
      <c r="M50" s="860">
        <v>23672.815762212838</v>
      </c>
      <c r="N50" s="860">
        <v>-4.4821999999999917E-4</v>
      </c>
      <c r="O50" s="862">
        <v>52386.198391018726</v>
      </c>
      <c r="P50" s="863">
        <v>1050.1244843500001</v>
      </c>
      <c r="Q50" s="874">
        <v>3446.5393478536002</v>
      </c>
      <c r="R50" s="874">
        <v>157480.31692227343</v>
      </c>
      <c r="S50" s="874">
        <v>8013.7406906213637</v>
      </c>
      <c r="T50" s="875">
        <v>169990.7214450984</v>
      </c>
      <c r="U50" s="876">
        <v>12741.019459554294</v>
      </c>
      <c r="V50" s="867">
        <v>714.71846404604003</v>
      </c>
      <c r="W50" s="868">
        <v>31561.204727308781</v>
      </c>
      <c r="X50" s="869">
        <v>758947.58257653331</v>
      </c>
      <c r="Y50" s="870">
        <v>48692.646656937119</v>
      </c>
      <c r="Z50" s="859"/>
      <c r="AA50" s="877"/>
      <c r="AB50" s="878"/>
      <c r="AC50" s="862"/>
      <c r="AD50" s="859"/>
      <c r="AE50" s="859"/>
      <c r="AF50" s="859"/>
      <c r="AG50" s="859"/>
      <c r="AH50" s="862"/>
      <c r="AI50" s="859"/>
      <c r="AJ50" s="859"/>
      <c r="AK50" s="862"/>
      <c r="AL50" s="859"/>
    </row>
    <row r="51" spans="1:38" ht="17.100000000000001" hidden="1" customHeight="1" x14ac:dyDescent="0.3">
      <c r="A51" s="872">
        <v>39753</v>
      </c>
      <c r="B51" s="856">
        <v>2426.0069267817598</v>
      </c>
      <c r="C51" s="857">
        <v>11839.211663592405</v>
      </c>
      <c r="D51" s="857">
        <v>2526.2581809930002</v>
      </c>
      <c r="E51" s="858">
        <v>16791.476771367164</v>
      </c>
      <c r="F51" s="859">
        <v>226166.62212156894</v>
      </c>
      <c r="G51" s="860">
        <v>4749.7367745856</v>
      </c>
      <c r="H51" s="860">
        <v>7816.0557844121058</v>
      </c>
      <c r="I51" s="860">
        <v>309.81763434782636</v>
      </c>
      <c r="J51" s="860">
        <v>230550.74400361252</v>
      </c>
      <c r="K51" s="861">
        <v>469592.97631852701</v>
      </c>
      <c r="L51" s="873">
        <v>26493.599587561555</v>
      </c>
      <c r="M51" s="860">
        <v>24862.692887959987</v>
      </c>
      <c r="N51" s="860">
        <v>4.1674999999985474E-4</v>
      </c>
      <c r="O51" s="862">
        <v>51356.292892271544</v>
      </c>
      <c r="P51" s="863">
        <v>1065.3069274500001</v>
      </c>
      <c r="Q51" s="874">
        <v>3597.6496724499998</v>
      </c>
      <c r="R51" s="874">
        <v>161653.33032716202</v>
      </c>
      <c r="S51" s="874">
        <v>7910.8474440010632</v>
      </c>
      <c r="T51" s="875">
        <v>174227.13437106309</v>
      </c>
      <c r="U51" s="876">
        <v>16099.842255742053</v>
      </c>
      <c r="V51" s="867">
        <v>225.48798605749073</v>
      </c>
      <c r="W51" s="868">
        <v>29574.350188921951</v>
      </c>
      <c r="X51" s="869">
        <v>757867.56078395038</v>
      </c>
      <c r="Y51" s="870">
        <v>48322.9</v>
      </c>
      <c r="Z51" s="859"/>
      <c r="AA51" s="877"/>
      <c r="AB51" s="878"/>
      <c r="AC51" s="862"/>
      <c r="AD51" s="859"/>
      <c r="AE51" s="859"/>
      <c r="AF51" s="859"/>
      <c r="AG51" s="859"/>
      <c r="AH51" s="862"/>
      <c r="AI51" s="859"/>
      <c r="AJ51" s="859"/>
      <c r="AK51" s="862"/>
      <c r="AL51" s="859"/>
    </row>
    <row r="52" spans="1:38" ht="17.100000000000001" hidden="1" customHeight="1" x14ac:dyDescent="0.3">
      <c r="A52" s="872">
        <v>39783</v>
      </c>
      <c r="B52" s="856">
        <v>3783.0592854020174</v>
      </c>
      <c r="C52" s="857">
        <v>10394.993497201907</v>
      </c>
      <c r="D52" s="857">
        <v>2541.0424579692003</v>
      </c>
      <c r="E52" s="858">
        <v>16719.095240573126</v>
      </c>
      <c r="F52" s="859">
        <v>203182.19218566112</v>
      </c>
      <c r="G52" s="860">
        <v>5310.6540325869255</v>
      </c>
      <c r="H52" s="860">
        <v>22688.764497200602</v>
      </c>
      <c r="I52" s="860">
        <v>1132.6000492887999</v>
      </c>
      <c r="J52" s="860">
        <v>228452.5511462024</v>
      </c>
      <c r="K52" s="861">
        <v>460766.76191093982</v>
      </c>
      <c r="L52" s="873">
        <v>23280.255137392684</v>
      </c>
      <c r="M52" s="860">
        <v>25751.112212908149</v>
      </c>
      <c r="N52" s="860">
        <v>4.7807999999882611E-4</v>
      </c>
      <c r="O52" s="862">
        <v>49031.367828380833</v>
      </c>
      <c r="P52" s="863">
        <v>1090.1521998399999</v>
      </c>
      <c r="Q52" s="874">
        <v>3656.7621346087999</v>
      </c>
      <c r="R52" s="874">
        <v>166182.04483788076</v>
      </c>
      <c r="S52" s="874">
        <v>7995.5971949037094</v>
      </c>
      <c r="T52" s="875">
        <v>178924.55636723328</v>
      </c>
      <c r="U52" s="876">
        <v>16653.694320612474</v>
      </c>
      <c r="V52" s="867">
        <v>2117.0507981807914</v>
      </c>
      <c r="W52" s="868">
        <v>30251.38394660729</v>
      </c>
      <c r="X52" s="869">
        <v>754463.9104125275</v>
      </c>
      <c r="Y52" s="870">
        <v>48878.898620351341</v>
      </c>
      <c r="Z52" s="859"/>
      <c r="AA52" s="877"/>
      <c r="AB52" s="878"/>
      <c r="AC52" s="862"/>
      <c r="AD52" s="859"/>
      <c r="AE52" s="859"/>
      <c r="AF52" s="859"/>
      <c r="AG52" s="859"/>
      <c r="AH52" s="862"/>
      <c r="AI52" s="859"/>
      <c r="AJ52" s="859"/>
      <c r="AK52" s="862"/>
      <c r="AL52" s="859"/>
    </row>
    <row r="53" spans="1:38" ht="17.100000000000001" hidden="1" customHeight="1" x14ac:dyDescent="0.3">
      <c r="A53" s="872">
        <v>39814</v>
      </c>
      <c r="B53" s="856">
        <v>2675.7389597870447</v>
      </c>
      <c r="C53" s="857">
        <v>13379.207433003125</v>
      </c>
      <c r="D53" s="857">
        <v>380.77639803999995</v>
      </c>
      <c r="E53" s="858">
        <v>16435.722790830168</v>
      </c>
      <c r="F53" s="859">
        <v>225786.97255809806</v>
      </c>
      <c r="G53" s="860">
        <v>5190.6907075664994</v>
      </c>
      <c r="H53" s="860">
        <v>8078.9133931259994</v>
      </c>
      <c r="I53" s="860">
        <v>480.09728371768034</v>
      </c>
      <c r="J53" s="860">
        <v>227797.31664818362</v>
      </c>
      <c r="K53" s="861">
        <v>467333.99059069186</v>
      </c>
      <c r="L53" s="873">
        <v>23998.769675405998</v>
      </c>
      <c r="M53" s="860">
        <v>27017.695396631778</v>
      </c>
      <c r="N53" s="860">
        <v>-4.9128999999936696E-4</v>
      </c>
      <c r="O53" s="862">
        <v>51016.464580747779</v>
      </c>
      <c r="P53" s="863">
        <v>1061.28539701</v>
      </c>
      <c r="Q53" s="874">
        <v>3500.8257505799997</v>
      </c>
      <c r="R53" s="874">
        <v>165899.77785732009</v>
      </c>
      <c r="S53" s="874">
        <v>7951.1167554333133</v>
      </c>
      <c r="T53" s="875">
        <v>178413.0057603434</v>
      </c>
      <c r="U53" s="876">
        <v>17631.288317367616</v>
      </c>
      <c r="V53" s="867">
        <v>512.6855123126312</v>
      </c>
      <c r="W53" s="868">
        <v>28620.276546667668</v>
      </c>
      <c r="X53" s="869">
        <v>759963.43409896118</v>
      </c>
      <c r="Y53" s="870">
        <v>49759.327407828569</v>
      </c>
      <c r="Z53" s="859"/>
      <c r="AA53" s="877"/>
      <c r="AB53" s="878"/>
      <c r="AC53" s="862"/>
      <c r="AD53" s="859"/>
      <c r="AE53" s="859"/>
      <c r="AF53" s="859"/>
      <c r="AG53" s="859"/>
      <c r="AH53" s="862"/>
      <c r="AI53" s="859"/>
      <c r="AJ53" s="859"/>
      <c r="AK53" s="862"/>
      <c r="AL53" s="859"/>
    </row>
    <row r="54" spans="1:38" ht="17.100000000000001" hidden="1" customHeight="1" x14ac:dyDescent="0.3">
      <c r="A54" s="872">
        <v>39845</v>
      </c>
      <c r="B54" s="856">
        <v>2497.5814256836143</v>
      </c>
      <c r="C54" s="857">
        <v>13867.034989832977</v>
      </c>
      <c r="D54" s="857">
        <v>282.00428603999995</v>
      </c>
      <c r="E54" s="858">
        <v>16646.620701556592</v>
      </c>
      <c r="F54" s="859">
        <v>232392.74545033125</v>
      </c>
      <c r="G54" s="860">
        <v>5070.0398237406007</v>
      </c>
      <c r="H54" s="860">
        <v>8279.3339173969216</v>
      </c>
      <c r="I54" s="860">
        <v>433.06136312867392</v>
      </c>
      <c r="J54" s="860">
        <v>226385.32490131841</v>
      </c>
      <c r="K54" s="861">
        <v>472560.50545591587</v>
      </c>
      <c r="L54" s="873">
        <v>24219.074579512748</v>
      </c>
      <c r="M54" s="860">
        <v>27646.859557035648</v>
      </c>
      <c r="N54" s="860">
        <v>-7.9700000004123694E-6</v>
      </c>
      <c r="O54" s="862">
        <v>51865.934128578403</v>
      </c>
      <c r="P54" s="863">
        <v>1057.94213595</v>
      </c>
      <c r="Q54" s="874">
        <v>3422.6618740120002</v>
      </c>
      <c r="R54" s="874">
        <v>166875.29295453912</v>
      </c>
      <c r="S54" s="874">
        <v>7659.1320728619648</v>
      </c>
      <c r="T54" s="875">
        <v>179015.0290373631</v>
      </c>
      <c r="U54" s="876">
        <v>20040.492262257463</v>
      </c>
      <c r="V54" s="867">
        <v>282.33236353717592</v>
      </c>
      <c r="W54" s="868">
        <v>29421.016526551521</v>
      </c>
      <c r="X54" s="869">
        <v>769831.93047576025</v>
      </c>
      <c r="Y54" s="870">
        <v>48867.042645488633</v>
      </c>
      <c r="Z54" s="859"/>
      <c r="AA54" s="877"/>
      <c r="AB54" s="878"/>
      <c r="AC54" s="862"/>
      <c r="AD54" s="859"/>
      <c r="AE54" s="859"/>
      <c r="AF54" s="859"/>
      <c r="AG54" s="859"/>
      <c r="AH54" s="862"/>
      <c r="AI54" s="859"/>
      <c r="AJ54" s="859"/>
      <c r="AK54" s="862"/>
      <c r="AL54" s="859"/>
    </row>
    <row r="55" spans="1:38" ht="17.100000000000001" hidden="1" customHeight="1" x14ac:dyDescent="0.3">
      <c r="A55" s="872">
        <v>39873</v>
      </c>
      <c r="B55" s="856">
        <v>2264.4616649219997</v>
      </c>
      <c r="C55" s="857">
        <v>12747.319282000841</v>
      </c>
      <c r="D55" s="857">
        <v>4.0000000000000001E-8</v>
      </c>
      <c r="E55" s="858">
        <v>15011.780946962841</v>
      </c>
      <c r="F55" s="859">
        <v>237236.27037212986</v>
      </c>
      <c r="G55" s="860">
        <v>4856.2030848407003</v>
      </c>
      <c r="H55" s="860">
        <v>7876.1644982471453</v>
      </c>
      <c r="I55" s="860">
        <v>370.91701422731433</v>
      </c>
      <c r="J55" s="860">
        <v>210811.13141488214</v>
      </c>
      <c r="K55" s="861">
        <v>461150.68638432713</v>
      </c>
      <c r="L55" s="873">
        <v>26831.974253313623</v>
      </c>
      <c r="M55" s="860">
        <v>27111.490435063748</v>
      </c>
      <c r="N55" s="860">
        <v>-7.4789999999325119E-5</v>
      </c>
      <c r="O55" s="862">
        <v>53943.46461358737</v>
      </c>
      <c r="P55" s="863">
        <v>998.22311665999996</v>
      </c>
      <c r="Q55" s="874">
        <v>3159.8908053024002</v>
      </c>
      <c r="R55" s="874">
        <v>168301.965432039</v>
      </c>
      <c r="S55" s="874">
        <v>7770.7349989924351</v>
      </c>
      <c r="T55" s="875">
        <v>180230.81435299385</v>
      </c>
      <c r="U55" s="876">
        <v>19553.94470994316</v>
      </c>
      <c r="V55" s="867">
        <v>1805.0989710415895</v>
      </c>
      <c r="W55" s="868">
        <v>31078.724354309787</v>
      </c>
      <c r="X55" s="869">
        <v>762774.51433316572</v>
      </c>
      <c r="Y55" s="870">
        <v>48784.739912675665</v>
      </c>
      <c r="Z55" s="859"/>
      <c r="AA55" s="877"/>
      <c r="AB55" s="878"/>
      <c r="AC55" s="862"/>
      <c r="AD55" s="859"/>
      <c r="AE55" s="859"/>
      <c r="AF55" s="859"/>
      <c r="AG55" s="859"/>
      <c r="AH55" s="862"/>
      <c r="AI55" s="859"/>
      <c r="AJ55" s="859"/>
      <c r="AK55" s="862"/>
      <c r="AL55" s="859"/>
    </row>
    <row r="56" spans="1:38" ht="17.100000000000001" hidden="1" customHeight="1" x14ac:dyDescent="0.3">
      <c r="A56" s="872">
        <v>39904</v>
      </c>
      <c r="B56" s="856">
        <v>2463.1134872777097</v>
      </c>
      <c r="C56" s="857">
        <v>11824.772782456308</v>
      </c>
      <c r="D56" s="857">
        <v>4.0000000000000001E-8</v>
      </c>
      <c r="E56" s="858">
        <v>14287.886269774017</v>
      </c>
      <c r="F56" s="859">
        <v>228482.2480247574</v>
      </c>
      <c r="G56" s="860">
        <v>5067.3277950452502</v>
      </c>
      <c r="H56" s="860">
        <v>8258.3054765771394</v>
      </c>
      <c r="I56" s="860">
        <v>338.99840662755787</v>
      </c>
      <c r="J56" s="860">
        <v>210655.14549361699</v>
      </c>
      <c r="K56" s="861">
        <v>452802.02519662434</v>
      </c>
      <c r="L56" s="873">
        <v>28072.351401838172</v>
      </c>
      <c r="M56" s="860">
        <v>26762.608963309631</v>
      </c>
      <c r="N56" s="860">
        <v>-8.4830000000479799E-5</v>
      </c>
      <c r="O56" s="862">
        <v>54834.960280317806</v>
      </c>
      <c r="P56" s="863">
        <v>991.61189808000006</v>
      </c>
      <c r="Q56" s="874">
        <v>3221.8510688430001</v>
      </c>
      <c r="R56" s="874">
        <v>168519.4823612709</v>
      </c>
      <c r="S56" s="874">
        <v>7826.246119297638</v>
      </c>
      <c r="T56" s="875">
        <v>180559.19144749152</v>
      </c>
      <c r="U56" s="876">
        <v>19389.474546375186</v>
      </c>
      <c r="V56" s="867">
        <v>314.58034841185736</v>
      </c>
      <c r="W56" s="868">
        <v>30306.392474187531</v>
      </c>
      <c r="X56" s="869">
        <v>752494.5105631823</v>
      </c>
      <c r="Y56" s="870">
        <v>49862.04350363397</v>
      </c>
      <c r="Z56" s="859"/>
      <c r="AA56" s="877"/>
      <c r="AB56" s="878"/>
      <c r="AC56" s="862"/>
      <c r="AD56" s="859"/>
      <c r="AE56" s="859"/>
      <c r="AF56" s="859"/>
      <c r="AG56" s="859"/>
      <c r="AH56" s="862"/>
      <c r="AI56" s="859"/>
      <c r="AJ56" s="859"/>
      <c r="AK56" s="862"/>
      <c r="AL56" s="859"/>
    </row>
    <row r="57" spans="1:38" ht="17.100000000000001" hidden="1" customHeight="1" x14ac:dyDescent="0.3">
      <c r="A57" s="872">
        <v>39934</v>
      </c>
      <c r="B57" s="856">
        <v>2134.2768452576752</v>
      </c>
      <c r="C57" s="857">
        <v>12447.787419058641</v>
      </c>
      <c r="D57" s="857">
        <v>4.0000000000000001E-8</v>
      </c>
      <c r="E57" s="858">
        <v>14582.064264356315</v>
      </c>
      <c r="F57" s="859">
        <v>223617.89176332875</v>
      </c>
      <c r="G57" s="860">
        <v>4919.5237761268263</v>
      </c>
      <c r="H57" s="860">
        <v>8071.5132469356449</v>
      </c>
      <c r="I57" s="860">
        <v>366.52847937110874</v>
      </c>
      <c r="J57" s="860">
        <v>205761.98706390473</v>
      </c>
      <c r="K57" s="861">
        <v>442737.44432966702</v>
      </c>
      <c r="L57" s="873">
        <v>29247.743368734173</v>
      </c>
      <c r="M57" s="860">
        <v>27136.253292309444</v>
      </c>
      <c r="N57" s="860">
        <v>4.8944999999989136E-4</v>
      </c>
      <c r="O57" s="862">
        <v>56383.997150493618</v>
      </c>
      <c r="P57" s="863">
        <v>1010.94572082</v>
      </c>
      <c r="Q57" s="874">
        <v>3058.5106933265602</v>
      </c>
      <c r="R57" s="874">
        <v>168810.88039717983</v>
      </c>
      <c r="S57" s="874">
        <v>8042.5445242420328</v>
      </c>
      <c r="T57" s="875">
        <v>180922.88133556844</v>
      </c>
      <c r="U57" s="876">
        <v>19944.588779338719</v>
      </c>
      <c r="V57" s="867">
        <v>1528.2840473124318</v>
      </c>
      <c r="W57" s="868">
        <v>28214.629935298603</v>
      </c>
      <c r="X57" s="869">
        <v>744313.88984203513</v>
      </c>
      <c r="Y57" s="870">
        <v>47618.664987821256</v>
      </c>
      <c r="Z57" s="859"/>
      <c r="AA57" s="877"/>
      <c r="AB57" s="878"/>
      <c r="AC57" s="862"/>
      <c r="AD57" s="859"/>
      <c r="AE57" s="859"/>
      <c r="AF57" s="859"/>
      <c r="AG57" s="859"/>
      <c r="AH57" s="862"/>
      <c r="AI57" s="859"/>
      <c r="AJ57" s="859"/>
      <c r="AK57" s="862"/>
      <c r="AL57" s="859"/>
    </row>
    <row r="58" spans="1:38" ht="17.100000000000001" hidden="1" customHeight="1" x14ac:dyDescent="0.3">
      <c r="A58" s="872">
        <v>39965</v>
      </c>
      <c r="B58" s="856">
        <v>2255.9685788402012</v>
      </c>
      <c r="C58" s="857">
        <v>12786.85931183191</v>
      </c>
      <c r="D58" s="857">
        <v>4.0000000000000001E-8</v>
      </c>
      <c r="E58" s="858">
        <v>15042.827890712109</v>
      </c>
      <c r="F58" s="859">
        <v>207502.74957028162</v>
      </c>
      <c r="G58" s="860">
        <v>5052.3078610472485</v>
      </c>
      <c r="H58" s="860">
        <v>7615.4593083677919</v>
      </c>
      <c r="I58" s="860">
        <v>383.15109864010952</v>
      </c>
      <c r="J58" s="860">
        <v>208546.10496076485</v>
      </c>
      <c r="K58" s="861">
        <v>429099.77279910166</v>
      </c>
      <c r="L58" s="873">
        <v>32168.969940872732</v>
      </c>
      <c r="M58" s="860">
        <v>26179.035048477239</v>
      </c>
      <c r="N58" s="860">
        <v>-4.4300999999968838E-4</v>
      </c>
      <c r="O58" s="862">
        <v>58348.004546339966</v>
      </c>
      <c r="P58" s="863">
        <v>1027.92067477</v>
      </c>
      <c r="Q58" s="874">
        <v>2943.699858404304</v>
      </c>
      <c r="R58" s="874">
        <v>170563.23934842905</v>
      </c>
      <c r="S58" s="874">
        <v>8146.5689852514415</v>
      </c>
      <c r="T58" s="875">
        <v>182681.42886685481</v>
      </c>
      <c r="U58" s="876">
        <v>18644.906622961866</v>
      </c>
      <c r="V58" s="867">
        <v>9612.7558061164764</v>
      </c>
      <c r="W58" s="868">
        <v>29924.710750678842</v>
      </c>
      <c r="X58" s="869">
        <v>743354.40728276572</v>
      </c>
      <c r="Y58" s="870">
        <v>52679.091929149792</v>
      </c>
      <c r="Z58" s="859"/>
      <c r="AA58" s="877"/>
      <c r="AB58" s="878"/>
      <c r="AC58" s="862"/>
      <c r="AD58" s="859"/>
      <c r="AE58" s="859"/>
      <c r="AF58" s="859"/>
      <c r="AG58" s="859"/>
      <c r="AH58" s="862"/>
      <c r="AI58" s="859"/>
      <c r="AJ58" s="859"/>
      <c r="AK58" s="862"/>
      <c r="AL58" s="859"/>
    </row>
    <row r="59" spans="1:38" ht="17.100000000000001" hidden="1" customHeight="1" x14ac:dyDescent="0.3">
      <c r="A59" s="872">
        <v>39995</v>
      </c>
      <c r="B59" s="856">
        <v>2382.8695062672741</v>
      </c>
      <c r="C59" s="857">
        <v>13048.835097213314</v>
      </c>
      <c r="D59" s="857">
        <v>4.0000000000000001E-8</v>
      </c>
      <c r="E59" s="858">
        <v>15431.704603520588</v>
      </c>
      <c r="F59" s="859">
        <v>199585.28677568611</v>
      </c>
      <c r="G59" s="860">
        <v>5340.5929018179913</v>
      </c>
      <c r="H59" s="860">
        <v>7465.6337234712064</v>
      </c>
      <c r="I59" s="860">
        <v>379.55498977126678</v>
      </c>
      <c r="J59" s="860">
        <v>220170.1837117885</v>
      </c>
      <c r="K59" s="861">
        <v>432941.2521025351</v>
      </c>
      <c r="L59" s="873">
        <v>33229.447500481634</v>
      </c>
      <c r="M59" s="860">
        <v>26523.371390975357</v>
      </c>
      <c r="N59" s="860">
        <v>-4.4595000000047236E-4</v>
      </c>
      <c r="O59" s="862">
        <v>59752.818445506993</v>
      </c>
      <c r="P59" s="863">
        <v>1005.70229095</v>
      </c>
      <c r="Q59" s="874">
        <v>2848.741702572057</v>
      </c>
      <c r="R59" s="874">
        <v>171246.85957813429</v>
      </c>
      <c r="S59" s="874">
        <v>8239.6431219971782</v>
      </c>
      <c r="T59" s="875">
        <v>183340.9466936535</v>
      </c>
      <c r="U59" s="876">
        <v>17930.454582945833</v>
      </c>
      <c r="V59" s="867">
        <v>1007.347995254158</v>
      </c>
      <c r="W59" s="868">
        <v>28325.579542666805</v>
      </c>
      <c r="X59" s="869">
        <v>738730.10396608291</v>
      </c>
      <c r="Y59" s="870">
        <v>53516.95281016775</v>
      </c>
      <c r="Z59" s="859"/>
      <c r="AA59" s="877"/>
      <c r="AB59" s="878"/>
      <c r="AC59" s="862"/>
      <c r="AD59" s="859"/>
      <c r="AE59" s="859"/>
      <c r="AF59" s="859"/>
      <c r="AG59" s="859"/>
      <c r="AH59" s="862"/>
      <c r="AI59" s="859"/>
      <c r="AJ59" s="859"/>
      <c r="AK59" s="862"/>
      <c r="AL59" s="859"/>
    </row>
    <row r="60" spans="1:38" ht="17.100000000000001" hidden="1" customHeight="1" x14ac:dyDescent="0.3">
      <c r="A60" s="872">
        <v>40026</v>
      </c>
      <c r="B60" s="856">
        <v>2372.0640500348227</v>
      </c>
      <c r="C60" s="857">
        <v>12911.904016429913</v>
      </c>
      <c r="D60" s="857">
        <v>4.0000000000000001E-8</v>
      </c>
      <c r="E60" s="858">
        <v>15283.968066504734</v>
      </c>
      <c r="F60" s="859">
        <v>186924.74211456391</v>
      </c>
      <c r="G60" s="860">
        <v>6197.6560840047568</v>
      </c>
      <c r="H60" s="860">
        <v>7537.4695722724546</v>
      </c>
      <c r="I60" s="860">
        <v>391.12560458193701</v>
      </c>
      <c r="J60" s="860">
        <v>227479.78483927526</v>
      </c>
      <c r="K60" s="861">
        <v>428530.77821469831</v>
      </c>
      <c r="L60" s="873">
        <v>32852.730225507803</v>
      </c>
      <c r="M60" s="860">
        <v>26467.544237391921</v>
      </c>
      <c r="N60" s="860">
        <v>-1.9421000000008348E-4</v>
      </c>
      <c r="O60" s="862">
        <v>59320.274268689725</v>
      </c>
      <c r="P60" s="863">
        <v>978.69550494000009</v>
      </c>
      <c r="Q60" s="874">
        <v>2676.6677089507698</v>
      </c>
      <c r="R60" s="874">
        <v>171377.22431020188</v>
      </c>
      <c r="S60" s="874">
        <v>8224.6596805202153</v>
      </c>
      <c r="T60" s="875">
        <v>183257.24720461285</v>
      </c>
      <c r="U60" s="876">
        <v>17577.421130833947</v>
      </c>
      <c r="V60" s="867">
        <v>3511.7865561100925</v>
      </c>
      <c r="W60" s="868">
        <v>28883.94029621116</v>
      </c>
      <c r="X60" s="869">
        <v>736365.41573766083</v>
      </c>
      <c r="Y60" s="870">
        <v>56770.427401974914</v>
      </c>
      <c r="Z60" s="859"/>
      <c r="AA60" s="877"/>
      <c r="AB60" s="878"/>
      <c r="AC60" s="862"/>
      <c r="AD60" s="859"/>
      <c r="AE60" s="859"/>
      <c r="AF60" s="859"/>
      <c r="AG60" s="859"/>
      <c r="AH60" s="862"/>
      <c r="AI60" s="859"/>
      <c r="AJ60" s="859"/>
      <c r="AK60" s="862"/>
      <c r="AL60" s="859"/>
    </row>
    <row r="61" spans="1:38" ht="17.100000000000001" hidden="1" customHeight="1" x14ac:dyDescent="0.3">
      <c r="A61" s="872">
        <v>40057</v>
      </c>
      <c r="B61" s="856">
        <v>2270.9747407396544</v>
      </c>
      <c r="C61" s="857">
        <v>13777.350565277988</v>
      </c>
      <c r="D61" s="857">
        <v>-4.0000000000000001E-8</v>
      </c>
      <c r="E61" s="858">
        <v>16048.325305977643</v>
      </c>
      <c r="F61" s="859">
        <v>184838.73397185601</v>
      </c>
      <c r="G61" s="860">
        <v>6738.7880661553581</v>
      </c>
      <c r="H61" s="860">
        <v>7527.2274972112864</v>
      </c>
      <c r="I61" s="860">
        <v>316.60675063207026</v>
      </c>
      <c r="J61" s="860">
        <v>225519.13353736146</v>
      </c>
      <c r="K61" s="861">
        <v>424940.48982321622</v>
      </c>
      <c r="L61" s="873">
        <v>31410.713395976705</v>
      </c>
      <c r="M61" s="860">
        <v>25349.573196798981</v>
      </c>
      <c r="N61" s="860">
        <v>-3.0500999999993894E-4</v>
      </c>
      <c r="O61" s="862">
        <v>56760.286287765688</v>
      </c>
      <c r="P61" s="863">
        <v>1003.63630024</v>
      </c>
      <c r="Q61" s="874">
        <v>2666.1609599262438</v>
      </c>
      <c r="R61" s="874">
        <v>169781.51646839036</v>
      </c>
      <c r="S61" s="874">
        <v>8376.7548721581443</v>
      </c>
      <c r="T61" s="875">
        <v>181828.06860071473</v>
      </c>
      <c r="U61" s="876">
        <v>17626.810904858539</v>
      </c>
      <c r="V61" s="867">
        <v>12700.115883948552</v>
      </c>
      <c r="W61" s="868">
        <v>28715.308075073539</v>
      </c>
      <c r="X61" s="869">
        <v>738619.40488155489</v>
      </c>
      <c r="Y61" s="870">
        <v>54026.892020260661</v>
      </c>
      <c r="Z61" s="859"/>
      <c r="AA61" s="877"/>
      <c r="AB61" s="878"/>
      <c r="AC61" s="862"/>
      <c r="AD61" s="859"/>
      <c r="AE61" s="859"/>
      <c r="AF61" s="859"/>
      <c r="AG61" s="859"/>
      <c r="AH61" s="862"/>
      <c r="AI61" s="859"/>
      <c r="AJ61" s="859"/>
      <c r="AK61" s="862"/>
      <c r="AL61" s="859"/>
    </row>
    <row r="62" spans="1:38" ht="17.100000000000001" hidden="1" customHeight="1" x14ac:dyDescent="0.3">
      <c r="A62" s="872">
        <v>40087</v>
      </c>
      <c r="B62" s="856">
        <v>2307.4481992813303</v>
      </c>
      <c r="C62" s="857">
        <v>12206.56754091081</v>
      </c>
      <c r="D62" s="857">
        <v>-4.0000000000000001E-8</v>
      </c>
      <c r="E62" s="858">
        <v>14514.015740152141</v>
      </c>
      <c r="F62" s="859">
        <v>202144.01002198004</v>
      </c>
      <c r="G62" s="860">
        <v>7192.2973099495439</v>
      </c>
      <c r="H62" s="860">
        <v>7117.570719177349</v>
      </c>
      <c r="I62" s="860">
        <v>308.52558731316196</v>
      </c>
      <c r="J62" s="860">
        <v>210244.65961331848</v>
      </c>
      <c r="K62" s="861">
        <v>427007.06325173855</v>
      </c>
      <c r="L62" s="873">
        <v>33837.09297920455</v>
      </c>
      <c r="M62" s="860">
        <v>25366.706530736421</v>
      </c>
      <c r="N62" s="860">
        <v>2.802200000000532E-4</v>
      </c>
      <c r="O62" s="862">
        <v>59203.799790160978</v>
      </c>
      <c r="P62" s="863">
        <v>985.16581940999993</v>
      </c>
      <c r="Q62" s="874">
        <v>2682.929596335558</v>
      </c>
      <c r="R62" s="874">
        <v>169967.0147723952</v>
      </c>
      <c r="S62" s="874">
        <v>8302.3558300640834</v>
      </c>
      <c r="T62" s="875">
        <v>181937.46601820481</v>
      </c>
      <c r="U62" s="876">
        <v>16983.12483957535</v>
      </c>
      <c r="V62" s="867">
        <v>5216.054096469702</v>
      </c>
      <c r="W62" s="868">
        <v>29008.10477487617</v>
      </c>
      <c r="X62" s="869">
        <v>733869.62851117773</v>
      </c>
      <c r="Y62" s="870">
        <v>50243.165164153106</v>
      </c>
      <c r="Z62" s="859"/>
      <c r="AA62" s="877"/>
      <c r="AB62" s="878"/>
      <c r="AC62" s="862"/>
      <c r="AD62" s="859"/>
      <c r="AE62" s="859"/>
      <c r="AF62" s="859"/>
      <c r="AG62" s="859"/>
      <c r="AH62" s="862"/>
      <c r="AI62" s="859"/>
      <c r="AJ62" s="859"/>
      <c r="AK62" s="862"/>
      <c r="AL62" s="859"/>
    </row>
    <row r="63" spans="1:38" ht="17.100000000000001" hidden="1" customHeight="1" x14ac:dyDescent="0.3">
      <c r="A63" s="872">
        <v>40118</v>
      </c>
      <c r="B63" s="856">
        <v>2500.8570033545293</v>
      </c>
      <c r="C63" s="857">
        <v>11629.663041222699</v>
      </c>
      <c r="D63" s="857">
        <v>0</v>
      </c>
      <c r="E63" s="858">
        <v>14130.520044577228</v>
      </c>
      <c r="F63" s="859">
        <v>199170.51935747339</v>
      </c>
      <c r="G63" s="860">
        <v>7443.4449799937865</v>
      </c>
      <c r="H63" s="860">
        <v>7567.9710630006502</v>
      </c>
      <c r="I63" s="860">
        <v>405.0909730760464</v>
      </c>
      <c r="J63" s="860">
        <v>204768.65731873107</v>
      </c>
      <c r="K63" s="861">
        <v>419355.68369227491</v>
      </c>
      <c r="L63" s="873">
        <v>33739.09375096234</v>
      </c>
      <c r="M63" s="860">
        <v>26156.280986041489</v>
      </c>
      <c r="N63" s="860">
        <v>8.7879999999929126E-5</v>
      </c>
      <c r="O63" s="862">
        <v>59895.374824883831</v>
      </c>
      <c r="P63" s="863">
        <v>1054.47010301</v>
      </c>
      <c r="Q63" s="874">
        <v>2566.5865455100002</v>
      </c>
      <c r="R63" s="874">
        <v>170630.26088054583</v>
      </c>
      <c r="S63" s="874">
        <v>8224.0762259592466</v>
      </c>
      <c r="T63" s="875">
        <v>182475.39375502508</v>
      </c>
      <c r="U63" s="876">
        <v>17191.143801646955</v>
      </c>
      <c r="V63" s="867">
        <v>4432.900399316125</v>
      </c>
      <c r="W63" s="868">
        <v>28934.693953399681</v>
      </c>
      <c r="X63" s="869">
        <v>726415.71047112392</v>
      </c>
      <c r="Y63" s="870">
        <v>52485.028766634619</v>
      </c>
      <c r="Z63" s="859"/>
      <c r="AA63" s="877"/>
      <c r="AB63" s="878"/>
      <c r="AC63" s="862"/>
      <c r="AD63" s="859"/>
      <c r="AE63" s="859"/>
      <c r="AF63" s="859"/>
      <c r="AG63" s="859"/>
      <c r="AH63" s="862"/>
      <c r="AI63" s="859"/>
      <c r="AJ63" s="859"/>
      <c r="AK63" s="862"/>
      <c r="AL63" s="859"/>
    </row>
    <row r="64" spans="1:38" ht="17.100000000000001" hidden="1" customHeight="1" x14ac:dyDescent="0.3">
      <c r="A64" s="872">
        <v>40148</v>
      </c>
      <c r="B64" s="856">
        <v>3915.8101919802457</v>
      </c>
      <c r="C64" s="857">
        <v>14707.723298127281</v>
      </c>
      <c r="D64" s="857">
        <v>0</v>
      </c>
      <c r="E64" s="858">
        <v>18623.533490107526</v>
      </c>
      <c r="F64" s="859">
        <v>212882.82959792399</v>
      </c>
      <c r="G64" s="860">
        <v>9093.3874310360261</v>
      </c>
      <c r="H64" s="860">
        <v>7498.5332594366319</v>
      </c>
      <c r="I64" s="860">
        <v>624.59062635668545</v>
      </c>
      <c r="J64" s="860">
        <v>207189.02804542537</v>
      </c>
      <c r="K64" s="861">
        <v>437288.36896017869</v>
      </c>
      <c r="L64" s="873">
        <v>31694.190140637886</v>
      </c>
      <c r="M64" s="860">
        <v>26919.051777879555</v>
      </c>
      <c r="N64" s="860">
        <v>-2.1651000000000309E-4</v>
      </c>
      <c r="O64" s="862">
        <v>58613.241702007435</v>
      </c>
      <c r="P64" s="863">
        <v>1177.93864641</v>
      </c>
      <c r="Q64" s="874">
        <v>2597.0991705868482</v>
      </c>
      <c r="R64" s="874">
        <v>172902.19421826309</v>
      </c>
      <c r="S64" s="874">
        <v>7972.4800924038027</v>
      </c>
      <c r="T64" s="875">
        <v>184649.71212766369</v>
      </c>
      <c r="U64" s="876">
        <v>16984.090662227558</v>
      </c>
      <c r="V64" s="867">
        <v>3287.5360248108141</v>
      </c>
      <c r="W64" s="868">
        <v>31811.096855997894</v>
      </c>
      <c r="X64" s="869">
        <v>751257.57982299372</v>
      </c>
      <c r="Y64" s="870">
        <v>54541.08962479265</v>
      </c>
      <c r="Z64" s="859"/>
      <c r="AA64" s="877"/>
      <c r="AB64" s="878"/>
      <c r="AC64" s="862"/>
      <c r="AD64" s="859"/>
      <c r="AE64" s="859"/>
      <c r="AF64" s="859"/>
      <c r="AG64" s="859"/>
      <c r="AH64" s="862"/>
      <c r="AI64" s="859"/>
      <c r="AJ64" s="859"/>
      <c r="AK64" s="862"/>
      <c r="AL64" s="859"/>
    </row>
    <row r="65" spans="1:38" ht="24" hidden="1" customHeight="1" x14ac:dyDescent="0.3">
      <c r="A65" s="872">
        <v>40179</v>
      </c>
      <c r="B65" s="856">
        <v>2780.023530206854</v>
      </c>
      <c r="C65" s="857">
        <v>13099.832837444601</v>
      </c>
      <c r="D65" s="857">
        <v>0</v>
      </c>
      <c r="E65" s="858">
        <v>15879.8</v>
      </c>
      <c r="F65" s="859">
        <v>221541.48925304678</v>
      </c>
      <c r="G65" s="860">
        <v>8266.5488434896215</v>
      </c>
      <c r="H65" s="860">
        <v>7503.3040874088001</v>
      </c>
      <c r="I65" s="860">
        <v>413.23181624107394</v>
      </c>
      <c r="J65" s="860">
        <v>208179.88808915144</v>
      </c>
      <c r="K65" s="861">
        <v>445904.4</v>
      </c>
      <c r="L65" s="873">
        <v>31832.421237908544</v>
      </c>
      <c r="M65" s="860">
        <v>27560.216865669645</v>
      </c>
      <c r="N65" s="860">
        <v>-1.5917999999981447E-4</v>
      </c>
      <c r="O65" s="862">
        <v>59392.637944398186</v>
      </c>
      <c r="P65" s="863">
        <v>1212.2202783599998</v>
      </c>
      <c r="Q65" s="874">
        <v>2590.5182837234652</v>
      </c>
      <c r="R65" s="874">
        <v>173058.13845241221</v>
      </c>
      <c r="S65" s="874">
        <v>7977.7670005267792</v>
      </c>
      <c r="T65" s="875">
        <v>184838.64401502244</v>
      </c>
      <c r="U65" s="876">
        <v>15314.753493705786</v>
      </c>
      <c r="V65" s="867">
        <v>7187.1286817944583</v>
      </c>
      <c r="W65" s="868">
        <v>32297.178702546567</v>
      </c>
      <c r="X65" s="869">
        <v>760814.66129445657</v>
      </c>
      <c r="Y65" s="870">
        <v>55548.169799877942</v>
      </c>
      <c r="Z65" s="859"/>
      <c r="AA65" s="877"/>
      <c r="AB65" s="878"/>
      <c r="AC65" s="862"/>
      <c r="AD65" s="859"/>
      <c r="AE65" s="859"/>
      <c r="AF65" s="859"/>
      <c r="AG65" s="859"/>
      <c r="AH65" s="862"/>
      <c r="AI65" s="859"/>
      <c r="AJ65" s="859"/>
      <c r="AK65" s="862"/>
      <c r="AL65" s="859"/>
    </row>
    <row r="66" spans="1:38" ht="24" hidden="1" customHeight="1" x14ac:dyDescent="0.3">
      <c r="A66" s="872">
        <v>40210</v>
      </c>
      <c r="B66" s="856">
        <v>2660.6673514488489</v>
      </c>
      <c r="C66" s="857">
        <v>15436.769076361817</v>
      </c>
      <c r="D66" s="857">
        <v>0</v>
      </c>
      <c r="E66" s="858">
        <v>18097.436427810666</v>
      </c>
      <c r="F66" s="859">
        <v>213703.5873042364</v>
      </c>
      <c r="G66" s="860">
        <v>8110.8323936700262</v>
      </c>
      <c r="H66" s="860">
        <v>7349.2890265812584</v>
      </c>
      <c r="I66" s="860">
        <v>349.26166424818439</v>
      </c>
      <c r="J66" s="860">
        <v>223495.03616576595</v>
      </c>
      <c r="K66" s="861">
        <v>453008.00655450183</v>
      </c>
      <c r="L66" s="873">
        <v>31567.891394918039</v>
      </c>
      <c r="M66" s="860">
        <v>27710.946615091565</v>
      </c>
      <c r="N66" s="860">
        <v>0</v>
      </c>
      <c r="O66" s="862">
        <v>59278.838010009604</v>
      </c>
      <c r="P66" s="863">
        <v>1288.46467721</v>
      </c>
      <c r="Q66" s="874">
        <v>2676.7205614137247</v>
      </c>
      <c r="R66" s="874">
        <v>174117.69026635069</v>
      </c>
      <c r="S66" s="874">
        <v>7635.6720307078194</v>
      </c>
      <c r="T66" s="875">
        <v>185718.54753568224</v>
      </c>
      <c r="U66" s="876">
        <v>16513.464361601295</v>
      </c>
      <c r="V66" s="867">
        <v>6180.9169583330468</v>
      </c>
      <c r="W66" s="868">
        <v>30253.935396580069</v>
      </c>
      <c r="X66" s="869">
        <v>769051.14524451864</v>
      </c>
      <c r="Y66" s="870">
        <v>61589.256488542735</v>
      </c>
      <c r="Z66" s="859"/>
      <c r="AA66" s="877"/>
      <c r="AB66" s="878"/>
      <c r="AC66" s="862"/>
      <c r="AD66" s="859"/>
      <c r="AE66" s="859"/>
      <c r="AF66" s="859"/>
      <c r="AG66" s="859"/>
      <c r="AH66" s="862"/>
      <c r="AI66" s="859"/>
      <c r="AJ66" s="859"/>
      <c r="AK66" s="862"/>
      <c r="AL66" s="859"/>
    </row>
    <row r="67" spans="1:38" ht="24" hidden="1" customHeight="1" x14ac:dyDescent="0.3">
      <c r="A67" s="872">
        <v>40238</v>
      </c>
      <c r="B67" s="856">
        <v>2897.6108960383258</v>
      </c>
      <c r="C67" s="857">
        <v>19037.869672340148</v>
      </c>
      <c r="D67" s="857">
        <v>0</v>
      </c>
      <c r="E67" s="858">
        <v>21935.480568378473</v>
      </c>
      <c r="F67" s="859">
        <v>226059.96133473181</v>
      </c>
      <c r="G67" s="860">
        <v>6403.4290238830799</v>
      </c>
      <c r="H67" s="860">
        <v>7068.583263869994</v>
      </c>
      <c r="I67" s="860">
        <v>428.86692854623249</v>
      </c>
      <c r="J67" s="860">
        <v>222838.09629763025</v>
      </c>
      <c r="K67" s="861">
        <v>462798.9368486614</v>
      </c>
      <c r="L67" s="873">
        <v>29082.739201372719</v>
      </c>
      <c r="M67" s="860">
        <v>27109.517113115129</v>
      </c>
      <c r="N67" s="860">
        <v>0</v>
      </c>
      <c r="O67" s="862">
        <v>56192.256314487851</v>
      </c>
      <c r="P67" s="863">
        <v>1341.65357657</v>
      </c>
      <c r="Q67" s="874">
        <v>2917.25126198</v>
      </c>
      <c r="R67" s="874">
        <v>176575.92054715083</v>
      </c>
      <c r="S67" s="874">
        <v>7692.3967565473622</v>
      </c>
      <c r="T67" s="875">
        <v>188527.22214224821</v>
      </c>
      <c r="U67" s="876">
        <v>16240.204882827016</v>
      </c>
      <c r="V67" s="867">
        <v>1368.2558203355959</v>
      </c>
      <c r="W67" s="868">
        <v>29527.425442278138</v>
      </c>
      <c r="X67" s="869">
        <v>776589.78201921657</v>
      </c>
      <c r="Y67" s="870">
        <v>60393.458922994294</v>
      </c>
      <c r="Z67" s="859"/>
      <c r="AA67" s="877"/>
      <c r="AB67" s="878"/>
      <c r="AC67" s="862"/>
      <c r="AD67" s="859"/>
      <c r="AE67" s="859"/>
      <c r="AF67" s="859"/>
      <c r="AG67" s="859"/>
      <c r="AH67" s="862"/>
      <c r="AI67" s="859"/>
      <c r="AJ67" s="859"/>
      <c r="AK67" s="862"/>
      <c r="AL67" s="859"/>
    </row>
    <row r="68" spans="1:38" ht="24" hidden="1" customHeight="1" x14ac:dyDescent="0.3">
      <c r="A68" s="872">
        <v>40269</v>
      </c>
      <c r="B68" s="856">
        <v>2714.8940145849865</v>
      </c>
      <c r="C68" s="857">
        <v>16776.253461564178</v>
      </c>
      <c r="D68" s="857">
        <v>0</v>
      </c>
      <c r="E68" s="858">
        <v>19491.147476149163</v>
      </c>
      <c r="F68" s="859">
        <v>206888.80822615509</v>
      </c>
      <c r="G68" s="860">
        <v>6795.7797851839096</v>
      </c>
      <c r="H68" s="860">
        <v>7033.1904892048169</v>
      </c>
      <c r="I68" s="860">
        <v>319.51106514733038</v>
      </c>
      <c r="J68" s="860">
        <v>233229.12170045351</v>
      </c>
      <c r="K68" s="861">
        <v>454266.4112661446</v>
      </c>
      <c r="L68" s="873">
        <v>31919.457578443678</v>
      </c>
      <c r="M68" s="860">
        <v>26313.524998848003</v>
      </c>
      <c r="N68" s="860">
        <v>0</v>
      </c>
      <c r="O68" s="862">
        <v>58232.982577291681</v>
      </c>
      <c r="P68" s="863">
        <v>1403.4770519399999</v>
      </c>
      <c r="Q68" s="874">
        <v>2865.0513356261176</v>
      </c>
      <c r="R68" s="874">
        <v>176768.23369493458</v>
      </c>
      <c r="S68" s="874">
        <v>7710.5905080774355</v>
      </c>
      <c r="T68" s="875">
        <v>188747.35259057814</v>
      </c>
      <c r="U68" s="876">
        <v>15217.195867773229</v>
      </c>
      <c r="V68" s="867">
        <v>3428.5726745660982</v>
      </c>
      <c r="W68" s="868">
        <v>32298.11377464384</v>
      </c>
      <c r="X68" s="869">
        <v>771681.77622714674</v>
      </c>
      <c r="Y68" s="870">
        <v>61398.084538984862</v>
      </c>
      <c r="Z68" s="859"/>
      <c r="AA68" s="877"/>
      <c r="AB68" s="878"/>
      <c r="AC68" s="862"/>
      <c r="AD68" s="859"/>
      <c r="AE68" s="859"/>
      <c r="AF68" s="859"/>
      <c r="AG68" s="859"/>
      <c r="AH68" s="862"/>
      <c r="AI68" s="859"/>
      <c r="AJ68" s="859"/>
      <c r="AK68" s="862"/>
      <c r="AL68" s="859"/>
    </row>
    <row r="69" spans="1:38" ht="24" hidden="1" customHeight="1" x14ac:dyDescent="0.3">
      <c r="A69" s="872">
        <v>40299</v>
      </c>
      <c r="B69" s="856">
        <v>2683.557411916996</v>
      </c>
      <c r="C69" s="857">
        <v>15996.911171375739</v>
      </c>
      <c r="D69" s="857">
        <v>694.88758855869241</v>
      </c>
      <c r="E69" s="858">
        <v>19375.356171851428</v>
      </c>
      <c r="F69" s="859">
        <v>239446.130810979</v>
      </c>
      <c r="G69" s="860">
        <v>7512.3100360126364</v>
      </c>
      <c r="H69" s="860">
        <v>7497.6233504556176</v>
      </c>
      <c r="I69" s="860">
        <v>374.43364939408548</v>
      </c>
      <c r="J69" s="860">
        <v>268250.38378702919</v>
      </c>
      <c r="K69" s="861">
        <v>523080.88163387054</v>
      </c>
      <c r="L69" s="873">
        <v>32634.839654149891</v>
      </c>
      <c r="M69" s="860">
        <v>26152.909695297556</v>
      </c>
      <c r="N69" s="860">
        <v>0</v>
      </c>
      <c r="O69" s="862">
        <v>58787.749349447447</v>
      </c>
      <c r="P69" s="863">
        <v>1729.6492064599997</v>
      </c>
      <c r="Q69" s="874">
        <v>2997.6987194799999</v>
      </c>
      <c r="R69" s="874">
        <v>180200.70065512098</v>
      </c>
      <c r="S69" s="874">
        <v>7754.2647558558556</v>
      </c>
      <c r="T69" s="875">
        <v>192682.31333691682</v>
      </c>
      <c r="U69" s="876">
        <v>18727.052802755963</v>
      </c>
      <c r="V69" s="867">
        <v>5689.7084206375794</v>
      </c>
      <c r="W69" s="868">
        <v>30700.71833679163</v>
      </c>
      <c r="X69" s="869">
        <v>849043.78005227132</v>
      </c>
      <c r="Y69" s="870">
        <v>64053.956464669158</v>
      </c>
      <c r="Z69" s="859"/>
      <c r="AA69" s="877"/>
      <c r="AB69" s="878"/>
      <c r="AC69" s="862"/>
      <c r="AD69" s="859"/>
      <c r="AE69" s="859"/>
      <c r="AF69" s="859"/>
      <c r="AG69" s="859"/>
      <c r="AH69" s="862"/>
      <c r="AI69" s="859"/>
      <c r="AJ69" s="859"/>
      <c r="AK69" s="862"/>
      <c r="AL69" s="859"/>
    </row>
    <row r="70" spans="1:38" ht="15.75" hidden="1" customHeight="1" x14ac:dyDescent="0.3">
      <c r="A70" s="872">
        <v>40330</v>
      </c>
      <c r="B70" s="856">
        <v>2744.4322192199897</v>
      </c>
      <c r="C70" s="857">
        <v>18819.32531309249</v>
      </c>
      <c r="D70" s="857">
        <v>0</v>
      </c>
      <c r="E70" s="858">
        <v>21563.75753231248</v>
      </c>
      <c r="F70" s="859">
        <v>225780.34421533521</v>
      </c>
      <c r="G70" s="860">
        <v>7740.0328000802938</v>
      </c>
      <c r="H70" s="860">
        <v>7296.8860074548129</v>
      </c>
      <c r="I70" s="860">
        <v>299.83977082985507</v>
      </c>
      <c r="J70" s="860">
        <v>269521.53249850444</v>
      </c>
      <c r="K70" s="861">
        <v>510638.63529220456</v>
      </c>
      <c r="L70" s="873">
        <v>31299.058851508038</v>
      </c>
      <c r="M70" s="860">
        <v>28297.081063237601</v>
      </c>
      <c r="N70" s="860">
        <v>0</v>
      </c>
      <c r="O70" s="862">
        <v>59596.13991474564</v>
      </c>
      <c r="P70" s="863">
        <v>1638.1805952499997</v>
      </c>
      <c r="Q70" s="874">
        <v>2930.1236476899949</v>
      </c>
      <c r="R70" s="874">
        <v>185296.70625810683</v>
      </c>
      <c r="S70" s="874">
        <v>7951.4446825652349</v>
      </c>
      <c r="T70" s="875">
        <v>197816.45518361207</v>
      </c>
      <c r="U70" s="876">
        <v>19242.166486380072</v>
      </c>
      <c r="V70" s="867">
        <v>2101.1977220421031</v>
      </c>
      <c r="W70" s="868">
        <v>32215.365324832113</v>
      </c>
      <c r="X70" s="869">
        <v>843173.71745612903</v>
      </c>
      <c r="Y70" s="870">
        <v>79090.043422740055</v>
      </c>
      <c r="Z70" s="859"/>
      <c r="AA70" s="877"/>
      <c r="AB70" s="878"/>
      <c r="AC70" s="862"/>
      <c r="AD70" s="859"/>
      <c r="AE70" s="859"/>
      <c r="AF70" s="859"/>
      <c r="AG70" s="859"/>
      <c r="AH70" s="862"/>
      <c r="AI70" s="859"/>
      <c r="AJ70" s="859"/>
      <c r="AK70" s="862"/>
      <c r="AL70" s="859"/>
    </row>
    <row r="71" spans="1:38" ht="15.75" hidden="1" customHeight="1" x14ac:dyDescent="0.3">
      <c r="A71" s="872">
        <v>40360</v>
      </c>
      <c r="B71" s="856">
        <v>2586.1947508917551</v>
      </c>
      <c r="C71" s="857">
        <v>19039.82427787803</v>
      </c>
      <c r="D71" s="857">
        <v>0</v>
      </c>
      <c r="E71" s="858">
        <v>21626.019028769784</v>
      </c>
      <c r="F71" s="859">
        <v>178358.0784495954</v>
      </c>
      <c r="G71" s="860">
        <v>7177.1045137878791</v>
      </c>
      <c r="H71" s="860">
        <v>6919.373129896745</v>
      </c>
      <c r="I71" s="860">
        <v>324.09124885355664</v>
      </c>
      <c r="J71" s="860">
        <v>267099.02299618517</v>
      </c>
      <c r="K71" s="861">
        <v>459877.67033831874</v>
      </c>
      <c r="L71" s="873">
        <v>27408.656196896474</v>
      </c>
      <c r="M71" s="860">
        <v>29185.711126587135</v>
      </c>
      <c r="N71" s="860">
        <v>0</v>
      </c>
      <c r="O71" s="862">
        <v>56594.36732348361</v>
      </c>
      <c r="P71" s="863">
        <v>1696.5683253899999</v>
      </c>
      <c r="Q71" s="874">
        <v>2760.0300645921998</v>
      </c>
      <c r="R71" s="874">
        <v>184840.44994928729</v>
      </c>
      <c r="S71" s="874">
        <v>7948.273948986317</v>
      </c>
      <c r="T71" s="875">
        <v>197245.32228825579</v>
      </c>
      <c r="U71" s="876">
        <v>19176.608494810571</v>
      </c>
      <c r="V71" s="867">
        <v>5512.6420233722811</v>
      </c>
      <c r="W71" s="868">
        <v>36423.195411560788</v>
      </c>
      <c r="X71" s="869">
        <v>796455.82490857143</v>
      </c>
      <c r="Y71" s="870">
        <v>73033.526870446163</v>
      </c>
      <c r="Z71" s="859"/>
      <c r="AA71" s="877"/>
      <c r="AB71" s="878"/>
      <c r="AC71" s="862"/>
      <c r="AD71" s="859"/>
      <c r="AE71" s="859"/>
      <c r="AF71" s="859"/>
      <c r="AG71" s="859"/>
      <c r="AH71" s="862"/>
      <c r="AI71" s="859"/>
      <c r="AJ71" s="859"/>
      <c r="AK71" s="862"/>
      <c r="AL71" s="859"/>
    </row>
    <row r="72" spans="1:38" ht="15.75" hidden="1" customHeight="1" x14ac:dyDescent="0.3">
      <c r="A72" s="872">
        <v>40391</v>
      </c>
      <c r="B72" s="856">
        <v>2818.0228882735619</v>
      </c>
      <c r="C72" s="857">
        <v>17178.780995102978</v>
      </c>
      <c r="D72" s="857">
        <v>1340.6746463657</v>
      </c>
      <c r="E72" s="858">
        <v>21337.478529742239</v>
      </c>
      <c r="F72" s="859">
        <v>206491.15862294834</v>
      </c>
      <c r="G72" s="860">
        <v>6795.2903854451206</v>
      </c>
      <c r="H72" s="860">
        <v>7199.5084492770966</v>
      </c>
      <c r="I72" s="860">
        <v>364.75861413030168</v>
      </c>
      <c r="J72" s="860">
        <v>274294.24598348816</v>
      </c>
      <c r="K72" s="861">
        <v>495144.96205528895</v>
      </c>
      <c r="L72" s="873">
        <v>25078.936098629147</v>
      </c>
      <c r="M72" s="860">
        <v>30057.419785408423</v>
      </c>
      <c r="N72" s="860">
        <v>0</v>
      </c>
      <c r="O72" s="862">
        <v>55136.35588403757</v>
      </c>
      <c r="P72" s="863">
        <v>1736.5770820400001</v>
      </c>
      <c r="Q72" s="874">
        <v>2919.1129399535139</v>
      </c>
      <c r="R72" s="874">
        <v>187172.31890265777</v>
      </c>
      <c r="S72" s="874">
        <v>7867.7877123153821</v>
      </c>
      <c r="T72" s="875">
        <v>199695.7966369667</v>
      </c>
      <c r="U72" s="876">
        <v>20414.573636164874</v>
      </c>
      <c r="V72" s="867">
        <v>6516.7847087439322</v>
      </c>
      <c r="W72" s="868">
        <v>32748.89822999324</v>
      </c>
      <c r="X72" s="869">
        <v>830994.84968093759</v>
      </c>
      <c r="Y72" s="870">
        <v>69579.8</v>
      </c>
      <c r="Z72" s="859"/>
      <c r="AA72" s="877"/>
      <c r="AB72" s="878"/>
      <c r="AC72" s="862"/>
      <c r="AD72" s="859"/>
      <c r="AE72" s="859"/>
      <c r="AF72" s="859"/>
      <c r="AG72" s="859"/>
      <c r="AH72" s="862"/>
      <c r="AI72" s="859"/>
      <c r="AJ72" s="859"/>
      <c r="AK72" s="862"/>
      <c r="AL72" s="859"/>
    </row>
    <row r="73" spans="1:38" ht="15.75" hidden="1" customHeight="1" x14ac:dyDescent="0.3">
      <c r="A73" s="872">
        <v>40422</v>
      </c>
      <c r="B73" s="856">
        <v>2853.6926894947119</v>
      </c>
      <c r="C73" s="857">
        <v>17079.637266333291</v>
      </c>
      <c r="D73" s="857">
        <v>5124.3595836402001</v>
      </c>
      <c r="E73" s="858">
        <v>25057.689539468207</v>
      </c>
      <c r="F73" s="859">
        <v>209122.50444762688</v>
      </c>
      <c r="G73" s="860">
        <v>7502.5940707455266</v>
      </c>
      <c r="H73" s="860">
        <v>7062.799988615755</v>
      </c>
      <c r="I73" s="860">
        <v>403.02794922846999</v>
      </c>
      <c r="J73" s="860">
        <v>271407.28915970615</v>
      </c>
      <c r="K73" s="861">
        <v>495498.21561592282</v>
      </c>
      <c r="L73" s="873">
        <v>22793.818513925999</v>
      </c>
      <c r="M73" s="860">
        <v>30724.429712491798</v>
      </c>
      <c r="N73" s="860">
        <v>0</v>
      </c>
      <c r="O73" s="862">
        <v>53518.248226417796</v>
      </c>
      <c r="P73" s="863">
        <v>1742.1712046199998</v>
      </c>
      <c r="Q73" s="874">
        <v>2782.5529474936498</v>
      </c>
      <c r="R73" s="874">
        <v>188808.57599211409</v>
      </c>
      <c r="S73" s="874">
        <v>7995.4577349340834</v>
      </c>
      <c r="T73" s="875">
        <v>201328.7578791618</v>
      </c>
      <c r="U73" s="876">
        <v>19903.424060649515</v>
      </c>
      <c r="V73" s="867">
        <v>6503.7721792329221</v>
      </c>
      <c r="W73" s="868">
        <v>35718.252639442195</v>
      </c>
      <c r="X73" s="869">
        <v>837528.36014029512</v>
      </c>
      <c r="Y73" s="870">
        <v>68111.565201371603</v>
      </c>
      <c r="Z73" s="859"/>
      <c r="AA73" s="877"/>
      <c r="AB73" s="878"/>
      <c r="AC73" s="862"/>
      <c r="AD73" s="859"/>
      <c r="AE73" s="859"/>
      <c r="AF73" s="859"/>
      <c r="AG73" s="859"/>
      <c r="AH73" s="862"/>
      <c r="AI73" s="859"/>
      <c r="AJ73" s="859"/>
      <c r="AK73" s="862"/>
      <c r="AL73" s="859"/>
    </row>
    <row r="74" spans="1:38" ht="15.75" hidden="1" customHeight="1" x14ac:dyDescent="0.3">
      <c r="A74" s="879" t="s">
        <v>731</v>
      </c>
      <c r="B74" s="856">
        <v>2652.2680539120252</v>
      </c>
      <c r="C74" s="857">
        <v>19591.282364363669</v>
      </c>
      <c r="D74" s="857">
        <v>5132.4733828159997</v>
      </c>
      <c r="E74" s="858">
        <v>27376.023801091695</v>
      </c>
      <c r="F74" s="859">
        <v>212395.64738014841</v>
      </c>
      <c r="G74" s="860">
        <v>6459.3742641344843</v>
      </c>
      <c r="H74" s="860">
        <v>7617.1923113906796</v>
      </c>
      <c r="I74" s="860">
        <v>504.61739530451769</v>
      </c>
      <c r="J74" s="860">
        <v>266537.07394599478</v>
      </c>
      <c r="K74" s="861">
        <v>493513.90529697284</v>
      </c>
      <c r="L74" s="873">
        <v>21656.409726817394</v>
      </c>
      <c r="M74" s="860">
        <v>30699.32103295661</v>
      </c>
      <c r="N74" s="860">
        <v>0</v>
      </c>
      <c r="O74" s="862">
        <v>52355.730759774</v>
      </c>
      <c r="P74" s="863">
        <v>1780.2244891124328</v>
      </c>
      <c r="Q74" s="874">
        <v>2923.0782221668715</v>
      </c>
      <c r="R74" s="874">
        <v>190550.03250973506</v>
      </c>
      <c r="S74" s="874">
        <v>8019.9183582533242</v>
      </c>
      <c r="T74" s="875">
        <v>203273.25357926768</v>
      </c>
      <c r="U74" s="876">
        <v>19535.955546566296</v>
      </c>
      <c r="V74" s="867">
        <v>7507.0259352029034</v>
      </c>
      <c r="W74" s="868">
        <v>38316.494944674312</v>
      </c>
      <c r="X74" s="869">
        <v>841878.38986354973</v>
      </c>
      <c r="Y74" s="870">
        <v>70730.430464873731</v>
      </c>
      <c r="Z74" s="859"/>
      <c r="AA74" s="877"/>
      <c r="AB74" s="878"/>
      <c r="AC74" s="862"/>
      <c r="AD74" s="859"/>
      <c r="AE74" s="859"/>
      <c r="AF74" s="859"/>
      <c r="AG74" s="859"/>
      <c r="AH74" s="862"/>
      <c r="AI74" s="859"/>
      <c r="AJ74" s="859"/>
      <c r="AK74" s="862"/>
      <c r="AL74" s="859"/>
    </row>
    <row r="75" spans="1:38" ht="15.75" hidden="1" customHeight="1" x14ac:dyDescent="0.3">
      <c r="A75" s="872">
        <v>40483</v>
      </c>
      <c r="B75" s="856">
        <v>2792.2492223402805</v>
      </c>
      <c r="C75" s="857">
        <v>20371.657220595825</v>
      </c>
      <c r="D75" s="857">
        <v>5120.6615816106296</v>
      </c>
      <c r="E75" s="858">
        <v>28284.568024546737</v>
      </c>
      <c r="F75" s="859">
        <v>215222.78794147616</v>
      </c>
      <c r="G75" s="860">
        <v>6208.1048063073995</v>
      </c>
      <c r="H75" s="860">
        <v>7359.4560861646387</v>
      </c>
      <c r="I75" s="860">
        <v>443.02881424329303</v>
      </c>
      <c r="J75" s="860">
        <v>266309.39584555058</v>
      </c>
      <c r="K75" s="861">
        <v>495542.7734937421</v>
      </c>
      <c r="L75" s="873">
        <v>22677.553178399787</v>
      </c>
      <c r="M75" s="860">
        <v>30623.326830519174</v>
      </c>
      <c r="N75" s="860">
        <v>0</v>
      </c>
      <c r="O75" s="862">
        <v>53300.880008918961</v>
      </c>
      <c r="P75" s="863">
        <v>1826.9919332100001</v>
      </c>
      <c r="Q75" s="874">
        <v>3117.7225766264401</v>
      </c>
      <c r="R75" s="874">
        <v>191939.86733791602</v>
      </c>
      <c r="S75" s="874">
        <v>8222.609143867845</v>
      </c>
      <c r="T75" s="875">
        <v>205107.1909916203</v>
      </c>
      <c r="U75" s="876">
        <v>19692.23394572805</v>
      </c>
      <c r="V75" s="867">
        <v>8676.5384254040127</v>
      </c>
      <c r="W75" s="868">
        <v>44400.893902674143</v>
      </c>
      <c r="X75" s="869">
        <v>855005.0787926343</v>
      </c>
      <c r="Y75" s="870">
        <v>61026.755245199034</v>
      </c>
      <c r="Z75" s="859"/>
      <c r="AA75" s="877"/>
      <c r="AB75" s="878"/>
      <c r="AC75" s="862"/>
      <c r="AD75" s="859"/>
      <c r="AE75" s="859"/>
      <c r="AF75" s="859"/>
      <c r="AG75" s="859"/>
      <c r="AH75" s="862"/>
      <c r="AI75" s="859"/>
      <c r="AJ75" s="859"/>
      <c r="AK75" s="862"/>
      <c r="AL75" s="859"/>
    </row>
    <row r="76" spans="1:38" ht="15.75" hidden="1" customHeight="1" x14ac:dyDescent="0.3">
      <c r="A76" s="872">
        <v>40513</v>
      </c>
      <c r="B76" s="856">
        <v>3616.2577962918376</v>
      </c>
      <c r="C76" s="857">
        <v>22158.044021089943</v>
      </c>
      <c r="D76" s="857">
        <v>3644.6352118236568</v>
      </c>
      <c r="E76" s="858">
        <v>29418.937029205437</v>
      </c>
      <c r="F76" s="859">
        <v>213379.96359807596</v>
      </c>
      <c r="G76" s="860">
        <v>6338.8620633331029</v>
      </c>
      <c r="H76" s="860">
        <v>7607.0238474533262</v>
      </c>
      <c r="I76" s="860">
        <v>589.66209495500061</v>
      </c>
      <c r="J76" s="860">
        <v>270841.96615080861</v>
      </c>
      <c r="K76" s="861">
        <v>498757.47775462602</v>
      </c>
      <c r="L76" s="873">
        <v>24209.625501544244</v>
      </c>
      <c r="M76" s="860">
        <v>31153.374765343011</v>
      </c>
      <c r="N76" s="860">
        <v>0</v>
      </c>
      <c r="O76" s="862">
        <v>55363.000266887255</v>
      </c>
      <c r="P76" s="863">
        <v>1876.4468153099999</v>
      </c>
      <c r="Q76" s="874">
        <v>3241.766021875625</v>
      </c>
      <c r="R76" s="874">
        <v>195702.54394124955</v>
      </c>
      <c r="S76" s="874">
        <v>8748.7655749084061</v>
      </c>
      <c r="T76" s="875">
        <v>209569.52235334358</v>
      </c>
      <c r="U76" s="876">
        <v>20427.685689689079</v>
      </c>
      <c r="V76" s="867">
        <v>4536.1935280835087</v>
      </c>
      <c r="W76" s="868">
        <v>45394.63205186202</v>
      </c>
      <c r="X76" s="869">
        <v>863467.44867369696</v>
      </c>
      <c r="Y76" s="870">
        <v>72453.813803695622</v>
      </c>
      <c r="Z76" s="859"/>
      <c r="AA76" s="877"/>
      <c r="AB76" s="878"/>
      <c r="AC76" s="862"/>
      <c r="AD76" s="859"/>
      <c r="AE76" s="859"/>
      <c r="AF76" s="859"/>
      <c r="AG76" s="859"/>
      <c r="AH76" s="862"/>
      <c r="AI76" s="859"/>
      <c r="AJ76" s="859"/>
      <c r="AK76" s="862"/>
      <c r="AL76" s="859"/>
    </row>
    <row r="77" spans="1:38" ht="15.75" hidden="1" customHeight="1" x14ac:dyDescent="0.3">
      <c r="A77" s="872">
        <v>40544</v>
      </c>
      <c r="B77" s="856">
        <v>3225.5843576301813</v>
      </c>
      <c r="C77" s="857">
        <v>22865.728545631078</v>
      </c>
      <c r="D77" s="857">
        <v>4286.3040422811182</v>
      </c>
      <c r="E77" s="858">
        <v>30377.616945542377</v>
      </c>
      <c r="F77" s="859">
        <v>212736.01270389627</v>
      </c>
      <c r="G77" s="860">
        <v>5098.1118903319548</v>
      </c>
      <c r="H77" s="860">
        <v>7488.9835415830075</v>
      </c>
      <c r="I77" s="860">
        <v>635.53063199232338</v>
      </c>
      <c r="J77" s="860">
        <v>262326.09663083911</v>
      </c>
      <c r="K77" s="861">
        <v>488284.73539864266</v>
      </c>
      <c r="L77" s="873">
        <v>23458.773238433878</v>
      </c>
      <c r="M77" s="860">
        <v>29604.37239004151</v>
      </c>
      <c r="N77" s="860">
        <v>-3.7999999988824127E-7</v>
      </c>
      <c r="O77" s="862">
        <v>53063.145628095386</v>
      </c>
      <c r="P77" s="863">
        <v>1828.02485572</v>
      </c>
      <c r="Q77" s="874">
        <v>3160.7625865800965</v>
      </c>
      <c r="R77" s="874">
        <v>193931.31380575561</v>
      </c>
      <c r="S77" s="874">
        <v>8648.8833144157834</v>
      </c>
      <c r="T77" s="875">
        <v>207568.98456247148</v>
      </c>
      <c r="U77" s="876">
        <v>20451.283387642052</v>
      </c>
      <c r="V77" s="867">
        <v>7453.2866069876854</v>
      </c>
      <c r="W77" s="868">
        <v>42879.796657467159</v>
      </c>
      <c r="X77" s="869">
        <v>850078.84918684885</v>
      </c>
      <c r="Y77" s="870">
        <v>70234.770978216868</v>
      </c>
      <c r="Z77" s="859"/>
      <c r="AA77" s="877"/>
      <c r="AB77" s="878"/>
      <c r="AC77" s="862"/>
      <c r="AD77" s="859"/>
      <c r="AE77" s="859"/>
      <c r="AF77" s="859"/>
      <c r="AG77" s="859"/>
      <c r="AH77" s="862"/>
      <c r="AI77" s="859"/>
      <c r="AJ77" s="859"/>
      <c r="AK77" s="862"/>
      <c r="AL77" s="859"/>
    </row>
    <row r="78" spans="1:38" ht="15.75" hidden="1" customHeight="1" x14ac:dyDescent="0.3">
      <c r="A78" s="872">
        <v>40575</v>
      </c>
      <c r="B78" s="856">
        <v>2789.0219851159918</v>
      </c>
      <c r="C78" s="857">
        <v>22793.221585526288</v>
      </c>
      <c r="D78" s="857">
        <v>5484.737176855755</v>
      </c>
      <c r="E78" s="858">
        <v>31066.980747498033</v>
      </c>
      <c r="F78" s="859">
        <v>216046.12511097974</v>
      </c>
      <c r="G78" s="860">
        <v>4689.7670654446274</v>
      </c>
      <c r="H78" s="860">
        <v>7569.884346578644</v>
      </c>
      <c r="I78" s="860">
        <v>458.82486672154221</v>
      </c>
      <c r="J78" s="860">
        <v>263587.37333366123</v>
      </c>
      <c r="K78" s="861">
        <v>492351.97472338582</v>
      </c>
      <c r="L78" s="873">
        <v>23364.63550813137</v>
      </c>
      <c r="M78" s="860">
        <v>28384.956497972027</v>
      </c>
      <c r="N78" s="860">
        <v>0</v>
      </c>
      <c r="O78" s="862">
        <v>51749.592006103398</v>
      </c>
      <c r="P78" s="863">
        <v>1791.5602022099999</v>
      </c>
      <c r="Q78" s="874">
        <v>3225.7377535037813</v>
      </c>
      <c r="R78" s="874">
        <v>195732.6338296523</v>
      </c>
      <c r="S78" s="874">
        <v>8799.1596146674347</v>
      </c>
      <c r="T78" s="875">
        <v>209549.0914000335</v>
      </c>
      <c r="U78" s="876">
        <v>20691.085174811651</v>
      </c>
      <c r="V78" s="867">
        <v>5609.3739375352425</v>
      </c>
      <c r="W78" s="868">
        <v>44302.194425451475</v>
      </c>
      <c r="X78" s="869">
        <v>855320.29241481901</v>
      </c>
      <c r="Y78" s="870">
        <v>74332.888893920986</v>
      </c>
      <c r="Z78" s="859"/>
      <c r="AA78" s="877"/>
      <c r="AB78" s="878"/>
      <c r="AC78" s="862"/>
      <c r="AD78" s="859"/>
      <c r="AE78" s="859"/>
      <c r="AF78" s="859"/>
      <c r="AG78" s="859"/>
      <c r="AH78" s="862"/>
      <c r="AI78" s="859"/>
      <c r="AJ78" s="859"/>
      <c r="AK78" s="862"/>
      <c r="AL78" s="859"/>
    </row>
    <row r="79" spans="1:38" ht="15.75" hidden="1" customHeight="1" x14ac:dyDescent="0.3">
      <c r="A79" s="872">
        <v>40603</v>
      </c>
      <c r="B79" s="856">
        <v>3063.9193258381529</v>
      </c>
      <c r="C79" s="857">
        <v>21929.962441261283</v>
      </c>
      <c r="D79" s="857">
        <v>5089.9681918370989</v>
      </c>
      <c r="E79" s="858">
        <v>30083.849958936535</v>
      </c>
      <c r="F79" s="859">
        <v>177639.23883035607</v>
      </c>
      <c r="G79" s="860">
        <v>4901.585761290361</v>
      </c>
      <c r="H79" s="860">
        <v>7328.9037064704817</v>
      </c>
      <c r="I79" s="860">
        <v>337.53798993913193</v>
      </c>
      <c r="J79" s="860">
        <v>268490.42036553135</v>
      </c>
      <c r="K79" s="861">
        <v>458697.68665358739</v>
      </c>
      <c r="L79" s="873">
        <v>23770.001544924096</v>
      </c>
      <c r="M79" s="860">
        <v>27862.283991310411</v>
      </c>
      <c r="N79" s="860">
        <v>0</v>
      </c>
      <c r="O79" s="862">
        <v>51632.285536234507</v>
      </c>
      <c r="P79" s="863">
        <v>2021.0745067100002</v>
      </c>
      <c r="Q79" s="874">
        <v>2911.3008551143203</v>
      </c>
      <c r="R79" s="874">
        <v>196056.09690503727</v>
      </c>
      <c r="S79" s="874">
        <v>8900.1375993667207</v>
      </c>
      <c r="T79" s="875">
        <v>209888.6098662283</v>
      </c>
      <c r="U79" s="876">
        <v>21549.573097771052</v>
      </c>
      <c r="V79" s="867">
        <v>3777.4874615691347</v>
      </c>
      <c r="W79" s="868">
        <v>49542.515383962127</v>
      </c>
      <c r="X79" s="869">
        <v>825172.007958289</v>
      </c>
      <c r="Y79" s="870">
        <v>75589.158320363349</v>
      </c>
      <c r="Z79" s="859"/>
      <c r="AA79" s="877"/>
      <c r="AB79" s="878"/>
      <c r="AC79" s="862"/>
      <c r="AD79" s="859"/>
      <c r="AE79" s="859"/>
      <c r="AF79" s="859"/>
      <c r="AG79" s="859"/>
      <c r="AH79" s="862"/>
      <c r="AI79" s="859"/>
      <c r="AJ79" s="859"/>
      <c r="AK79" s="862"/>
      <c r="AL79" s="859"/>
    </row>
    <row r="80" spans="1:38" ht="15.75" hidden="1" customHeight="1" x14ac:dyDescent="0.3">
      <c r="A80" s="872">
        <v>40634</v>
      </c>
      <c r="B80" s="856">
        <v>2705.8164150554585</v>
      </c>
      <c r="C80" s="857">
        <v>22959.214333860637</v>
      </c>
      <c r="D80" s="857">
        <v>5292.9957092716177</v>
      </c>
      <c r="E80" s="858">
        <v>30958.026458187713</v>
      </c>
      <c r="F80" s="859">
        <v>214205.9173297674</v>
      </c>
      <c r="G80" s="860">
        <v>4532.9920135676648</v>
      </c>
      <c r="H80" s="860">
        <v>6944.0728612010171</v>
      </c>
      <c r="I80" s="860">
        <v>437.21727384792217</v>
      </c>
      <c r="J80" s="860">
        <v>263041.8904447247</v>
      </c>
      <c r="K80" s="861">
        <v>489162.0899231087</v>
      </c>
      <c r="L80" s="873">
        <v>23741.459320154816</v>
      </c>
      <c r="M80" s="860">
        <v>28593.697072701903</v>
      </c>
      <c r="N80" s="860">
        <v>1.4625000000023647E-4</v>
      </c>
      <c r="O80" s="862">
        <v>52335.15653910672</v>
      </c>
      <c r="P80" s="863">
        <v>2073.7466184099999</v>
      </c>
      <c r="Q80" s="874">
        <v>3005.6227395250662</v>
      </c>
      <c r="R80" s="874">
        <v>197709.00641826532</v>
      </c>
      <c r="S80" s="874">
        <v>9012.0854666104715</v>
      </c>
      <c r="T80" s="875">
        <v>211800.46124281085</v>
      </c>
      <c r="U80" s="876">
        <v>20818.192582347841</v>
      </c>
      <c r="V80" s="867">
        <v>3199.6368082277017</v>
      </c>
      <c r="W80" s="868">
        <v>48366.347275845961</v>
      </c>
      <c r="X80" s="869">
        <v>856639.91082963557</v>
      </c>
      <c r="Y80" s="870">
        <v>74222.737103658146</v>
      </c>
      <c r="Z80" s="859"/>
      <c r="AA80" s="877"/>
      <c r="AB80" s="878"/>
      <c r="AC80" s="862"/>
      <c r="AD80" s="859"/>
      <c r="AE80" s="859"/>
      <c r="AF80" s="859"/>
      <c r="AG80" s="859"/>
      <c r="AH80" s="862"/>
      <c r="AI80" s="859"/>
      <c r="AJ80" s="859"/>
      <c r="AK80" s="862"/>
      <c r="AL80" s="859"/>
    </row>
    <row r="81" spans="1:38" ht="15.75" hidden="1" customHeight="1" x14ac:dyDescent="0.3">
      <c r="A81" s="872">
        <v>40664</v>
      </c>
      <c r="B81" s="856">
        <v>3000.0062699328291</v>
      </c>
      <c r="C81" s="857">
        <v>20852.072573058114</v>
      </c>
      <c r="D81" s="857">
        <v>6155.7071333131389</v>
      </c>
      <c r="E81" s="858">
        <v>30007.785976304083</v>
      </c>
      <c r="F81" s="859">
        <v>175045.0754913305</v>
      </c>
      <c r="G81" s="860">
        <v>4344.8813409041904</v>
      </c>
      <c r="H81" s="860">
        <v>8059.9749926756294</v>
      </c>
      <c r="I81" s="860">
        <v>347.67298356067403</v>
      </c>
      <c r="J81" s="860">
        <v>267856.61801254831</v>
      </c>
      <c r="K81" s="861">
        <v>455654.2228210193</v>
      </c>
      <c r="L81" s="873">
        <v>24577.810442849099</v>
      </c>
      <c r="M81" s="860">
        <v>27460.832777376123</v>
      </c>
      <c r="N81" s="860">
        <v>0</v>
      </c>
      <c r="O81" s="862">
        <v>52038.643220225218</v>
      </c>
      <c r="P81" s="863">
        <v>2106.0621074900005</v>
      </c>
      <c r="Q81" s="874">
        <v>2899.2770230959554</v>
      </c>
      <c r="R81" s="874">
        <v>198688.98156546062</v>
      </c>
      <c r="S81" s="874">
        <v>9074.0540482481611</v>
      </c>
      <c r="T81" s="875">
        <v>212768.37474429474</v>
      </c>
      <c r="U81" s="876">
        <v>21804.283013493809</v>
      </c>
      <c r="V81" s="867">
        <v>3691.377350635229</v>
      </c>
      <c r="W81" s="868">
        <v>50331.705088058763</v>
      </c>
      <c r="X81" s="869">
        <v>826296.39221403108</v>
      </c>
      <c r="Y81" s="870">
        <v>76957.781246871265</v>
      </c>
      <c r="Z81" s="859"/>
      <c r="AA81" s="877"/>
      <c r="AB81" s="878"/>
      <c r="AC81" s="862"/>
      <c r="AD81" s="859"/>
      <c r="AE81" s="859"/>
      <c r="AF81" s="859"/>
      <c r="AG81" s="859"/>
      <c r="AH81" s="862"/>
      <c r="AI81" s="859"/>
      <c r="AJ81" s="859"/>
      <c r="AK81" s="862"/>
      <c r="AL81" s="859"/>
    </row>
    <row r="82" spans="1:38" ht="15.75" hidden="1" customHeight="1" x14ac:dyDescent="0.3">
      <c r="A82" s="872">
        <v>40695</v>
      </c>
      <c r="B82" s="856">
        <v>2936.6751681768264</v>
      </c>
      <c r="C82" s="857">
        <v>21543.726431744282</v>
      </c>
      <c r="D82" s="857">
        <v>7354.6553030121568</v>
      </c>
      <c r="E82" s="858">
        <v>31835.056902933266</v>
      </c>
      <c r="F82" s="859">
        <v>199741.0461100158</v>
      </c>
      <c r="G82" s="860">
        <v>5568.9404552623573</v>
      </c>
      <c r="H82" s="860">
        <v>8800.2736034388272</v>
      </c>
      <c r="I82" s="860">
        <v>258.79348738965939</v>
      </c>
      <c r="J82" s="860">
        <v>282419.11159923853</v>
      </c>
      <c r="K82" s="861">
        <v>496788.16525534517</v>
      </c>
      <c r="L82" s="873">
        <v>24144.934497290309</v>
      </c>
      <c r="M82" s="860">
        <v>27352.174444878925</v>
      </c>
      <c r="N82" s="860">
        <v>0</v>
      </c>
      <c r="O82" s="862">
        <v>51497.10894216923</v>
      </c>
      <c r="P82" s="863">
        <v>2156.5839423800003</v>
      </c>
      <c r="Q82" s="874">
        <v>3146.1639456446578</v>
      </c>
      <c r="R82" s="874">
        <v>202016.91875500561</v>
      </c>
      <c r="S82" s="874">
        <v>9255.5049622427105</v>
      </c>
      <c r="T82" s="875">
        <v>216575.17160527298</v>
      </c>
      <c r="U82" s="876">
        <v>21697.245580654038</v>
      </c>
      <c r="V82" s="867">
        <v>3776.313118616732</v>
      </c>
      <c r="W82" s="868">
        <v>52908.002071598756</v>
      </c>
      <c r="X82" s="869">
        <v>875077.06347659009</v>
      </c>
      <c r="Y82" s="870">
        <v>78346.26749010841</v>
      </c>
      <c r="Z82" s="859"/>
      <c r="AA82" s="877"/>
      <c r="AB82" s="878"/>
      <c r="AC82" s="862"/>
      <c r="AD82" s="859"/>
      <c r="AE82" s="859"/>
      <c r="AF82" s="859"/>
      <c r="AG82" s="859"/>
      <c r="AH82" s="862"/>
      <c r="AI82" s="859"/>
      <c r="AJ82" s="859"/>
      <c r="AK82" s="862"/>
      <c r="AL82" s="859"/>
    </row>
    <row r="83" spans="1:38" ht="15.75" hidden="1" customHeight="1" x14ac:dyDescent="0.3">
      <c r="A83" s="872">
        <v>40725</v>
      </c>
      <c r="B83" s="856">
        <v>2859.8503637397707</v>
      </c>
      <c r="C83" s="857">
        <v>21040.443483399824</v>
      </c>
      <c r="D83" s="857">
        <v>7954.8583207552874</v>
      </c>
      <c r="E83" s="858">
        <v>31855.152167894881</v>
      </c>
      <c r="F83" s="859">
        <v>179502.18365970708</v>
      </c>
      <c r="G83" s="860">
        <v>6218.9539309351749</v>
      </c>
      <c r="H83" s="860">
        <v>8672.7557852685568</v>
      </c>
      <c r="I83" s="860">
        <v>410.66970653098201</v>
      </c>
      <c r="J83" s="860">
        <v>286196.02315934189</v>
      </c>
      <c r="K83" s="861">
        <v>481000.58624178369</v>
      </c>
      <c r="L83" s="873">
        <v>24841.530352050224</v>
      </c>
      <c r="M83" s="860">
        <v>27423.323500567094</v>
      </c>
      <c r="N83" s="860">
        <v>0</v>
      </c>
      <c r="O83" s="862">
        <v>52264.853852617322</v>
      </c>
      <c r="P83" s="863">
        <v>2189.6837342899998</v>
      </c>
      <c r="Q83" s="874">
        <v>2998.1004229363793</v>
      </c>
      <c r="R83" s="874">
        <v>204220.26709719573</v>
      </c>
      <c r="S83" s="874">
        <v>9115.5414143006383</v>
      </c>
      <c r="T83" s="875">
        <v>218523.59266872273</v>
      </c>
      <c r="U83" s="876">
        <v>22125.953862983071</v>
      </c>
      <c r="V83" s="867">
        <v>677.75062408921565</v>
      </c>
      <c r="W83" s="868">
        <v>47497.857586786413</v>
      </c>
      <c r="X83" s="869">
        <v>853945.74700487731</v>
      </c>
      <c r="Y83" s="870">
        <v>78224.745723918531</v>
      </c>
      <c r="Z83" s="859"/>
      <c r="AA83" s="877"/>
      <c r="AB83" s="878"/>
      <c r="AC83" s="862"/>
      <c r="AD83" s="859"/>
      <c r="AE83" s="859"/>
      <c r="AF83" s="859"/>
      <c r="AG83" s="859"/>
      <c r="AH83" s="862"/>
      <c r="AI83" s="859"/>
      <c r="AJ83" s="859"/>
      <c r="AK83" s="862"/>
      <c r="AL83" s="859"/>
    </row>
    <row r="84" spans="1:38" ht="15.75" hidden="1" customHeight="1" x14ac:dyDescent="0.3">
      <c r="A84" s="872">
        <v>40756</v>
      </c>
      <c r="B84" s="856">
        <v>3375.3384309329995</v>
      </c>
      <c r="C84" s="857">
        <v>22392.698689076999</v>
      </c>
      <c r="D84" s="857">
        <v>7682.1327746235002</v>
      </c>
      <c r="E84" s="858">
        <v>33450.169894633495</v>
      </c>
      <c r="F84" s="859">
        <v>166230.86015341053</v>
      </c>
      <c r="G84" s="860">
        <v>7042.4914972244997</v>
      </c>
      <c r="H84" s="860">
        <v>12469.731554830501</v>
      </c>
      <c r="I84" s="860">
        <v>347.47321022869482</v>
      </c>
      <c r="J84" s="860">
        <v>291404.4771116653</v>
      </c>
      <c r="K84" s="861">
        <v>477495.03352735948</v>
      </c>
      <c r="L84" s="873">
        <v>23308.359653477502</v>
      </c>
      <c r="M84" s="860">
        <v>27298.333473545503</v>
      </c>
      <c r="N84" s="860">
        <v>0</v>
      </c>
      <c r="O84" s="862">
        <v>50606.693127023005</v>
      </c>
      <c r="P84" s="863">
        <v>2133.1364882500002</v>
      </c>
      <c r="Q84" s="874">
        <v>3083.261600522143</v>
      </c>
      <c r="R84" s="874">
        <v>206399.69239687311</v>
      </c>
      <c r="S84" s="874">
        <v>8932.7667650755011</v>
      </c>
      <c r="T84" s="875">
        <v>220548.85725072076</v>
      </c>
      <c r="U84" s="876">
        <v>21644.789536806504</v>
      </c>
      <c r="V84" s="867">
        <v>3376.6940116475998</v>
      </c>
      <c r="W84" s="868">
        <v>35563.74454400465</v>
      </c>
      <c r="X84" s="869">
        <v>842685.98189219553</v>
      </c>
      <c r="Y84" s="870">
        <v>78201.485125693944</v>
      </c>
      <c r="Z84" s="859"/>
      <c r="AA84" s="877"/>
      <c r="AB84" s="878"/>
      <c r="AC84" s="862"/>
      <c r="AD84" s="859"/>
      <c r="AE84" s="859"/>
      <c r="AF84" s="859"/>
      <c r="AG84" s="859"/>
      <c r="AH84" s="862"/>
      <c r="AI84" s="859"/>
      <c r="AJ84" s="859"/>
      <c r="AK84" s="862"/>
      <c r="AL84" s="859"/>
    </row>
    <row r="85" spans="1:38" ht="15.75" hidden="1" customHeight="1" x14ac:dyDescent="0.3">
      <c r="A85" s="872">
        <v>40787</v>
      </c>
      <c r="B85" s="880">
        <v>3198.3239795405002</v>
      </c>
      <c r="C85" s="881">
        <v>20954.786082438801</v>
      </c>
      <c r="D85" s="881">
        <v>6795.9140200788997</v>
      </c>
      <c r="E85" s="882">
        <v>30949.0240820582</v>
      </c>
      <c r="F85" s="883">
        <v>178059.91321855754</v>
      </c>
      <c r="G85" s="884">
        <v>8787.0884687589005</v>
      </c>
      <c r="H85" s="884">
        <v>13882.909634781699</v>
      </c>
      <c r="I85" s="884">
        <v>324.11229653161985</v>
      </c>
      <c r="J85" s="884">
        <v>291918.39331768663</v>
      </c>
      <c r="K85" s="885">
        <v>492972.41693631641</v>
      </c>
      <c r="L85" s="886">
        <v>22209.637730357696</v>
      </c>
      <c r="M85" s="884">
        <v>27885.488088108701</v>
      </c>
      <c r="N85" s="884">
        <v>0</v>
      </c>
      <c r="O85" s="887">
        <v>50095.125818466397</v>
      </c>
      <c r="P85" s="888">
        <v>2234.5835929999998</v>
      </c>
      <c r="Q85" s="889">
        <v>2990.3539351994</v>
      </c>
      <c r="R85" s="889">
        <v>208826.63667584871</v>
      </c>
      <c r="S85" s="889">
        <v>8920.8796536114314</v>
      </c>
      <c r="T85" s="890">
        <v>222972.45385765954</v>
      </c>
      <c r="U85" s="891">
        <v>22114.8215742795</v>
      </c>
      <c r="V85" s="892">
        <v>4156.3375820420224</v>
      </c>
      <c r="W85" s="893">
        <v>47548.1586484539</v>
      </c>
      <c r="X85" s="894">
        <v>870808.33849927585</v>
      </c>
      <c r="Y85" s="895">
        <v>77780.808069186402</v>
      </c>
      <c r="Z85" s="859"/>
      <c r="AA85" s="877"/>
      <c r="AB85" s="878"/>
      <c r="AC85" s="862"/>
      <c r="AD85" s="859"/>
      <c r="AE85" s="859"/>
      <c r="AF85" s="859"/>
      <c r="AG85" s="859"/>
      <c r="AH85" s="862"/>
      <c r="AI85" s="859"/>
      <c r="AJ85" s="859"/>
      <c r="AK85" s="862"/>
      <c r="AL85" s="859"/>
    </row>
    <row r="86" spans="1:38" ht="15.75" hidden="1" customHeight="1" x14ac:dyDescent="0.3">
      <c r="A86" s="872">
        <v>40817</v>
      </c>
      <c r="B86" s="880">
        <v>3543.2</v>
      </c>
      <c r="C86" s="881">
        <v>20388.8</v>
      </c>
      <c r="D86" s="881">
        <v>6810.7</v>
      </c>
      <c r="E86" s="882">
        <v>30742.7</v>
      </c>
      <c r="F86" s="883">
        <v>178987.9</v>
      </c>
      <c r="G86" s="884">
        <v>6414.7</v>
      </c>
      <c r="H86" s="884">
        <v>13661.1</v>
      </c>
      <c r="I86" s="884">
        <v>409.1</v>
      </c>
      <c r="J86" s="884">
        <v>293219.09999999998</v>
      </c>
      <c r="K86" s="885">
        <v>492691.9</v>
      </c>
      <c r="L86" s="886">
        <v>23068.400000000001</v>
      </c>
      <c r="M86" s="884">
        <v>28737.8</v>
      </c>
      <c r="N86" s="884">
        <v>0</v>
      </c>
      <c r="O86" s="887">
        <v>51806.2</v>
      </c>
      <c r="P86" s="888">
        <v>2175.9</v>
      </c>
      <c r="Q86" s="889">
        <v>3060.6</v>
      </c>
      <c r="R86" s="889">
        <v>210613.6</v>
      </c>
      <c r="S86" s="889">
        <v>8962.6</v>
      </c>
      <c r="T86" s="890">
        <v>224812.79999999999</v>
      </c>
      <c r="U86" s="891">
        <v>23066</v>
      </c>
      <c r="V86" s="892">
        <v>4218.2</v>
      </c>
      <c r="W86" s="893">
        <v>46834.400000000001</v>
      </c>
      <c r="X86" s="894">
        <v>874172.2</v>
      </c>
      <c r="Y86" s="895">
        <v>76972.433192168188</v>
      </c>
      <c r="Z86" s="859"/>
      <c r="AA86" s="877"/>
      <c r="AB86" s="878"/>
      <c r="AC86" s="862"/>
      <c r="AD86" s="859"/>
      <c r="AE86" s="859"/>
      <c r="AF86" s="859"/>
      <c r="AG86" s="859"/>
      <c r="AH86" s="862"/>
      <c r="AI86" s="859"/>
      <c r="AJ86" s="859"/>
      <c r="AK86" s="862"/>
      <c r="AL86" s="859"/>
    </row>
    <row r="87" spans="1:38" ht="15.75" hidden="1" customHeight="1" x14ac:dyDescent="0.3">
      <c r="A87" s="872">
        <v>40848</v>
      </c>
      <c r="B87" s="880">
        <v>3528.7870211434019</v>
      </c>
      <c r="C87" s="881">
        <v>20286.5075946332</v>
      </c>
      <c r="D87" s="881">
        <v>6807.2422332584683</v>
      </c>
      <c r="E87" s="882">
        <v>30622.53684903507</v>
      </c>
      <c r="F87" s="883">
        <v>225502.1599820547</v>
      </c>
      <c r="G87" s="884">
        <v>5403.2641804745026</v>
      </c>
      <c r="H87" s="884">
        <v>13875.289969407406</v>
      </c>
      <c r="I87" s="884">
        <v>466.91467365863764</v>
      </c>
      <c r="J87" s="884">
        <v>296007.52189673163</v>
      </c>
      <c r="K87" s="885">
        <v>541255.15070232691</v>
      </c>
      <c r="L87" s="886">
        <v>21950.139617520377</v>
      </c>
      <c r="M87" s="884">
        <v>28415.982532359067</v>
      </c>
      <c r="N87" s="884">
        <v>0</v>
      </c>
      <c r="O87" s="887">
        <v>50366.122149879448</v>
      </c>
      <c r="P87" s="888">
        <v>2159.2118388099998</v>
      </c>
      <c r="Q87" s="889">
        <v>3114.7926491511566</v>
      </c>
      <c r="R87" s="889">
        <v>213001.6115340812</v>
      </c>
      <c r="S87" s="889">
        <v>8815.6814621638987</v>
      </c>
      <c r="T87" s="890">
        <v>227091.29748420627</v>
      </c>
      <c r="U87" s="891">
        <v>21712.15426137509</v>
      </c>
      <c r="V87" s="892">
        <v>5157.3365843991069</v>
      </c>
      <c r="W87" s="893">
        <v>48019.937514440222</v>
      </c>
      <c r="X87" s="894">
        <v>924224.53554566216</v>
      </c>
      <c r="Y87" s="895">
        <v>82656.617079239164</v>
      </c>
      <c r="Z87" s="859"/>
      <c r="AA87" s="877"/>
      <c r="AB87" s="878"/>
      <c r="AC87" s="862"/>
      <c r="AD87" s="859"/>
      <c r="AE87" s="859"/>
      <c r="AF87" s="859"/>
      <c r="AG87" s="859"/>
      <c r="AH87" s="862"/>
      <c r="AI87" s="859"/>
      <c r="AJ87" s="859"/>
      <c r="AK87" s="862"/>
      <c r="AL87" s="859"/>
    </row>
    <row r="88" spans="1:38" ht="15.75" hidden="1" customHeight="1" x14ac:dyDescent="0.3">
      <c r="A88" s="872">
        <v>40878</v>
      </c>
      <c r="B88" s="880">
        <v>4161.3058933593975</v>
      </c>
      <c r="C88" s="881">
        <v>23666.015403390866</v>
      </c>
      <c r="D88" s="881">
        <v>5530.7222544847891</v>
      </c>
      <c r="E88" s="882">
        <v>33358.043551235052</v>
      </c>
      <c r="F88" s="883">
        <v>169559.63251429689</v>
      </c>
      <c r="G88" s="884">
        <v>5256.2560837023948</v>
      </c>
      <c r="H88" s="884">
        <v>14215.849824108576</v>
      </c>
      <c r="I88" s="884">
        <v>578.94824093098407</v>
      </c>
      <c r="J88" s="884">
        <v>304525.95358682761</v>
      </c>
      <c r="K88" s="885">
        <v>494136.64024986647</v>
      </c>
      <c r="L88" s="886">
        <v>22359.262628340559</v>
      </c>
      <c r="M88" s="884">
        <v>27610.718725664014</v>
      </c>
      <c r="N88" s="884">
        <v>0</v>
      </c>
      <c r="O88" s="887">
        <v>49969.981354004572</v>
      </c>
      <c r="P88" s="888">
        <v>2267.3750127500002</v>
      </c>
      <c r="Q88" s="889">
        <v>3367.0263419879279</v>
      </c>
      <c r="R88" s="889">
        <v>215502.7567929512</v>
      </c>
      <c r="S88" s="889">
        <v>5906.699644370342</v>
      </c>
      <c r="T88" s="890">
        <v>227043.85779205948</v>
      </c>
      <c r="U88" s="891">
        <v>21696.255118983932</v>
      </c>
      <c r="V88" s="892">
        <v>5539.7199611784636</v>
      </c>
      <c r="W88" s="893">
        <v>51217.418348084189</v>
      </c>
      <c r="X88" s="894">
        <v>882961.91637541214</v>
      </c>
      <c r="Y88" s="895">
        <v>82921.153734625128</v>
      </c>
      <c r="Z88" s="859"/>
      <c r="AA88" s="877"/>
      <c r="AB88" s="878"/>
      <c r="AC88" s="862"/>
      <c r="AD88" s="859"/>
      <c r="AE88" s="859"/>
      <c r="AF88" s="859"/>
      <c r="AG88" s="859"/>
      <c r="AH88" s="862"/>
      <c r="AI88" s="859"/>
      <c r="AJ88" s="859"/>
      <c r="AK88" s="862"/>
      <c r="AL88" s="859"/>
    </row>
    <row r="89" spans="1:38" ht="15.75" hidden="1" customHeight="1" x14ac:dyDescent="0.3">
      <c r="A89" s="872">
        <v>40909</v>
      </c>
      <c r="B89" s="880">
        <v>3377.8577229181574</v>
      </c>
      <c r="C89" s="881">
        <v>21141.943766675478</v>
      </c>
      <c r="D89" s="881">
        <v>5970.5931081138569</v>
      </c>
      <c r="E89" s="882">
        <v>30490.394597707491</v>
      </c>
      <c r="F89" s="883">
        <v>137049.49255194288</v>
      </c>
      <c r="G89" s="884">
        <v>5794.927933896126</v>
      </c>
      <c r="H89" s="884">
        <v>14366.909559920852</v>
      </c>
      <c r="I89" s="884">
        <v>397.71367002277361</v>
      </c>
      <c r="J89" s="884">
        <v>317520.01417282637</v>
      </c>
      <c r="K89" s="885">
        <v>475129.05788860901</v>
      </c>
      <c r="L89" s="886">
        <v>23274.470704213691</v>
      </c>
      <c r="M89" s="884">
        <v>27470.682987923836</v>
      </c>
      <c r="N89" s="884">
        <v>0</v>
      </c>
      <c r="O89" s="887">
        <v>50745.153692137523</v>
      </c>
      <c r="P89" s="888">
        <v>2179.4598121100003</v>
      </c>
      <c r="Q89" s="889">
        <v>3376.4400918290557</v>
      </c>
      <c r="R89" s="889">
        <v>216216.57323338234</v>
      </c>
      <c r="S89" s="889">
        <v>5213.3593300410193</v>
      </c>
      <c r="T89" s="890">
        <v>226985.8324673624</v>
      </c>
      <c r="U89" s="891">
        <v>21860.66818401829</v>
      </c>
      <c r="V89" s="892">
        <v>3537.278033084031</v>
      </c>
      <c r="W89" s="893">
        <v>47435.948723034679</v>
      </c>
      <c r="X89" s="894">
        <v>856184.33358595346</v>
      </c>
      <c r="Y89" s="895">
        <v>81550.897167730524</v>
      </c>
      <c r="Z89" s="859"/>
      <c r="AA89" s="877"/>
      <c r="AB89" s="878"/>
      <c r="AC89" s="862"/>
      <c r="AD89" s="859"/>
      <c r="AE89" s="859"/>
      <c r="AF89" s="859"/>
      <c r="AG89" s="859"/>
      <c r="AH89" s="862"/>
      <c r="AI89" s="859"/>
      <c r="AJ89" s="859"/>
      <c r="AK89" s="862"/>
      <c r="AL89" s="859"/>
    </row>
    <row r="90" spans="1:38" ht="15.75" hidden="1" customHeight="1" x14ac:dyDescent="0.3">
      <c r="A90" s="872">
        <v>40940</v>
      </c>
      <c r="B90" s="880">
        <v>3247.5483847620671</v>
      </c>
      <c r="C90" s="881">
        <v>22594.063526663413</v>
      </c>
      <c r="D90" s="881">
        <v>5969.3324446488286</v>
      </c>
      <c r="E90" s="882">
        <v>31810.944356074309</v>
      </c>
      <c r="F90" s="883">
        <v>158801.00354184365</v>
      </c>
      <c r="G90" s="884">
        <v>5420.9639458060328</v>
      </c>
      <c r="H90" s="884">
        <v>14624.484856336006</v>
      </c>
      <c r="I90" s="884">
        <v>392.39835692719828</v>
      </c>
      <c r="J90" s="884">
        <v>303132.90251555695</v>
      </c>
      <c r="K90" s="885">
        <v>482371.75321646984</v>
      </c>
      <c r="L90" s="886">
        <v>22638.77102865322</v>
      </c>
      <c r="M90" s="884">
        <v>27054.463399570774</v>
      </c>
      <c r="N90" s="884">
        <v>0</v>
      </c>
      <c r="O90" s="887">
        <v>49693.234428223994</v>
      </c>
      <c r="P90" s="888">
        <v>2169.36700866</v>
      </c>
      <c r="Q90" s="889">
        <v>3291.9655209218181</v>
      </c>
      <c r="R90" s="889">
        <v>216656.83916802227</v>
      </c>
      <c r="S90" s="889">
        <v>5080.7606061628576</v>
      </c>
      <c r="T90" s="890">
        <v>227198.93230376695</v>
      </c>
      <c r="U90" s="891">
        <v>21590.509142442963</v>
      </c>
      <c r="V90" s="892">
        <v>917.06412928932218</v>
      </c>
      <c r="W90" s="893">
        <v>46864.893579726588</v>
      </c>
      <c r="X90" s="894">
        <v>860447.33115599398</v>
      </c>
      <c r="Y90" s="895">
        <v>81373.939486907533</v>
      </c>
      <c r="Z90" s="859"/>
      <c r="AA90" s="877"/>
      <c r="AB90" s="878"/>
      <c r="AC90" s="862"/>
      <c r="AD90" s="859"/>
      <c r="AE90" s="859"/>
      <c r="AF90" s="859"/>
      <c r="AG90" s="859"/>
      <c r="AH90" s="862"/>
      <c r="AI90" s="859"/>
      <c r="AJ90" s="859"/>
      <c r="AK90" s="862"/>
      <c r="AL90" s="859"/>
    </row>
    <row r="91" spans="1:38" ht="15.75" hidden="1" customHeight="1" x14ac:dyDescent="0.3">
      <c r="A91" s="872">
        <v>40969</v>
      </c>
      <c r="B91" s="880">
        <v>2882.7408640878157</v>
      </c>
      <c r="C91" s="881">
        <v>22641.169606127009</v>
      </c>
      <c r="D91" s="881">
        <v>5870.4795776286392</v>
      </c>
      <c r="E91" s="882">
        <v>31394.390047843466</v>
      </c>
      <c r="F91" s="883">
        <v>205042.19268547531</v>
      </c>
      <c r="G91" s="884">
        <v>6066.1011481882742</v>
      </c>
      <c r="H91" s="884">
        <v>14657.901986392124</v>
      </c>
      <c r="I91" s="884">
        <v>428.69531279547692</v>
      </c>
      <c r="J91" s="884">
        <v>301873.03399931861</v>
      </c>
      <c r="K91" s="885">
        <v>528067.92513216985</v>
      </c>
      <c r="L91" s="886">
        <v>23268.36474161423</v>
      </c>
      <c r="M91" s="884">
        <v>28247.482431714627</v>
      </c>
      <c r="N91" s="884">
        <v>0</v>
      </c>
      <c r="O91" s="887">
        <v>51515.847173328861</v>
      </c>
      <c r="P91" s="888">
        <v>2403.1448821400004</v>
      </c>
      <c r="Q91" s="889">
        <v>3257.4345401909009</v>
      </c>
      <c r="R91" s="889">
        <v>217096.22724605363</v>
      </c>
      <c r="S91" s="889">
        <v>5044.5155523813146</v>
      </c>
      <c r="T91" s="890">
        <v>227801.32222076584</v>
      </c>
      <c r="U91" s="891">
        <v>24633.307281702608</v>
      </c>
      <c r="V91" s="892">
        <v>1816.4239201337509</v>
      </c>
      <c r="W91" s="893">
        <v>49132.555337492049</v>
      </c>
      <c r="X91" s="894">
        <v>914361.77111343644</v>
      </c>
      <c r="Y91" s="895">
        <v>74544.44820685919</v>
      </c>
      <c r="Z91" s="859"/>
      <c r="AA91" s="877"/>
      <c r="AB91" s="878"/>
      <c r="AC91" s="862"/>
      <c r="AD91" s="859"/>
      <c r="AE91" s="859"/>
      <c r="AF91" s="859"/>
      <c r="AG91" s="859"/>
      <c r="AH91" s="862"/>
      <c r="AI91" s="859"/>
      <c r="AJ91" s="859"/>
      <c r="AK91" s="862"/>
      <c r="AL91" s="859"/>
    </row>
    <row r="92" spans="1:38" ht="15.75" hidden="1" customHeight="1" x14ac:dyDescent="0.3">
      <c r="A92" s="872">
        <v>41000</v>
      </c>
      <c r="B92" s="880">
        <v>2977.1581511389591</v>
      </c>
      <c r="C92" s="881">
        <v>22436.676579636103</v>
      </c>
      <c r="D92" s="881">
        <v>5614.029617527437</v>
      </c>
      <c r="E92" s="882">
        <v>31027.864348302501</v>
      </c>
      <c r="F92" s="883">
        <v>203118.85343870491</v>
      </c>
      <c r="G92" s="884">
        <v>12264.459541750135</v>
      </c>
      <c r="H92" s="884">
        <v>16288.21412787103</v>
      </c>
      <c r="I92" s="884">
        <v>416.86687836259568</v>
      </c>
      <c r="J92" s="884">
        <v>297238.87085867958</v>
      </c>
      <c r="K92" s="885">
        <v>529327.26484536822</v>
      </c>
      <c r="L92" s="886">
        <v>21512.482986064988</v>
      </c>
      <c r="M92" s="884">
        <v>28792.887020003527</v>
      </c>
      <c r="N92" s="884">
        <v>0</v>
      </c>
      <c r="O92" s="887">
        <v>50305.370006068515</v>
      </c>
      <c r="P92" s="888">
        <v>2349.4463478000002</v>
      </c>
      <c r="Q92" s="889">
        <v>3137.7763356302967</v>
      </c>
      <c r="R92" s="889">
        <v>218740.46690582077</v>
      </c>
      <c r="S92" s="889">
        <v>5042.5205945498255</v>
      </c>
      <c r="T92" s="890">
        <v>229270.2101838009</v>
      </c>
      <c r="U92" s="891">
        <v>25617.146470715572</v>
      </c>
      <c r="V92" s="892">
        <v>2538.8054058670537</v>
      </c>
      <c r="W92" s="893">
        <v>49954.81970859108</v>
      </c>
      <c r="X92" s="894">
        <v>918041.48096871376</v>
      </c>
      <c r="Y92" s="895">
        <v>73035.197989719571</v>
      </c>
      <c r="Z92" s="859"/>
      <c r="AA92" s="877"/>
      <c r="AB92" s="878"/>
      <c r="AC92" s="862"/>
      <c r="AD92" s="859"/>
      <c r="AE92" s="859"/>
      <c r="AF92" s="859"/>
      <c r="AG92" s="859"/>
      <c r="AH92" s="862"/>
      <c r="AI92" s="859"/>
      <c r="AJ92" s="859"/>
      <c r="AK92" s="862"/>
      <c r="AL92" s="859"/>
    </row>
    <row r="93" spans="1:38" ht="15.75" hidden="1" customHeight="1" x14ac:dyDescent="0.3">
      <c r="A93" s="872">
        <v>41030</v>
      </c>
      <c r="B93" s="880">
        <v>3403.2816521788723</v>
      </c>
      <c r="C93" s="881">
        <v>22469.61414010738</v>
      </c>
      <c r="D93" s="881">
        <v>4992.590669825955</v>
      </c>
      <c r="E93" s="882">
        <v>30865.486462112211</v>
      </c>
      <c r="F93" s="883">
        <v>211692.68722091772</v>
      </c>
      <c r="G93" s="884">
        <v>8727.8956672498425</v>
      </c>
      <c r="H93" s="884">
        <v>16236.615435390586</v>
      </c>
      <c r="I93" s="884">
        <v>265.62382705664709</v>
      </c>
      <c r="J93" s="884">
        <v>303646.20910962846</v>
      </c>
      <c r="K93" s="885">
        <v>540569.03126024327</v>
      </c>
      <c r="L93" s="886">
        <v>22129.940814470876</v>
      </c>
      <c r="M93" s="884">
        <v>29284.299435042747</v>
      </c>
      <c r="N93" s="884">
        <v>0</v>
      </c>
      <c r="O93" s="887">
        <v>51414.240249513619</v>
      </c>
      <c r="P93" s="888">
        <v>2264.5195456799997</v>
      </c>
      <c r="Q93" s="889">
        <v>3434.0187590331684</v>
      </c>
      <c r="R93" s="889">
        <v>222519.84833212622</v>
      </c>
      <c r="S93" s="889">
        <v>5440.3567334665586</v>
      </c>
      <c r="T93" s="890">
        <v>233658.74337030592</v>
      </c>
      <c r="U93" s="891">
        <v>25871.304967811051</v>
      </c>
      <c r="V93" s="892">
        <v>2174.0060830678635</v>
      </c>
      <c r="W93" s="893">
        <v>54803.370092568781</v>
      </c>
      <c r="X93" s="894">
        <v>939356.1824856227</v>
      </c>
      <c r="Y93" s="895">
        <v>78916.17595602537</v>
      </c>
      <c r="Z93" s="859"/>
      <c r="AA93" s="877"/>
      <c r="AB93" s="878"/>
      <c r="AC93" s="862"/>
      <c r="AD93" s="859"/>
      <c r="AE93" s="859"/>
      <c r="AF93" s="859"/>
      <c r="AG93" s="859"/>
      <c r="AH93" s="862"/>
      <c r="AI93" s="859"/>
      <c r="AJ93" s="859"/>
      <c r="AK93" s="862"/>
      <c r="AL93" s="859"/>
    </row>
    <row r="94" spans="1:38" ht="15.75" hidden="1" customHeight="1" x14ac:dyDescent="0.3">
      <c r="A94" s="872">
        <v>41061</v>
      </c>
      <c r="B94" s="880">
        <v>2731.1107226587774</v>
      </c>
      <c r="C94" s="881">
        <v>23950.041637013281</v>
      </c>
      <c r="D94" s="881">
        <v>4904.0601349360959</v>
      </c>
      <c r="E94" s="882">
        <v>31585.212494608153</v>
      </c>
      <c r="F94" s="883">
        <v>151528.96451311992</v>
      </c>
      <c r="G94" s="884">
        <v>15388.823455999925</v>
      </c>
      <c r="H94" s="884">
        <v>17100.604029549966</v>
      </c>
      <c r="I94" s="884">
        <v>339.75802811770177</v>
      </c>
      <c r="J94" s="884">
        <v>318500.15766009828</v>
      </c>
      <c r="K94" s="885">
        <v>502858.30768688582</v>
      </c>
      <c r="L94" s="886">
        <v>22202.084318121986</v>
      </c>
      <c r="M94" s="884">
        <v>29901.408042010324</v>
      </c>
      <c r="N94" s="884">
        <v>0</v>
      </c>
      <c r="O94" s="887">
        <v>52103.49236013231</v>
      </c>
      <c r="P94" s="888">
        <v>2263.8692802900009</v>
      </c>
      <c r="Q94" s="889">
        <v>3577.8578079299991</v>
      </c>
      <c r="R94" s="889">
        <v>228453.35532406234</v>
      </c>
      <c r="S94" s="889">
        <v>5465.2015017986141</v>
      </c>
      <c r="T94" s="890">
        <v>239760.28391408097</v>
      </c>
      <c r="U94" s="891">
        <v>27463.113710590642</v>
      </c>
      <c r="V94" s="892">
        <v>2926.7806992231053</v>
      </c>
      <c r="W94" s="893">
        <v>53602.674955190458</v>
      </c>
      <c r="X94" s="894">
        <v>910299.86582071136</v>
      </c>
      <c r="Y94" s="895">
        <v>77117.232420134213</v>
      </c>
      <c r="Z94" s="859"/>
      <c r="AA94" s="877"/>
      <c r="AB94" s="878"/>
      <c r="AC94" s="862"/>
      <c r="AD94" s="859"/>
      <c r="AE94" s="859"/>
      <c r="AF94" s="859"/>
      <c r="AG94" s="859"/>
      <c r="AH94" s="862"/>
      <c r="AI94" s="859"/>
      <c r="AJ94" s="859"/>
      <c r="AK94" s="862"/>
      <c r="AL94" s="859"/>
    </row>
    <row r="95" spans="1:38" ht="15.75" hidden="1" customHeight="1" x14ac:dyDescent="0.3">
      <c r="A95" s="872">
        <v>41091</v>
      </c>
      <c r="B95" s="880">
        <v>2921.0103157083176</v>
      </c>
      <c r="C95" s="881">
        <v>23713.508129245078</v>
      </c>
      <c r="D95" s="881">
        <v>4780.6728805872081</v>
      </c>
      <c r="E95" s="882">
        <v>31415.191325540603</v>
      </c>
      <c r="F95" s="883">
        <v>194436.1491565741</v>
      </c>
      <c r="G95" s="884">
        <v>6610.5813201246274</v>
      </c>
      <c r="H95" s="884">
        <v>17177.378447944815</v>
      </c>
      <c r="I95" s="884">
        <v>404.22224966960994</v>
      </c>
      <c r="J95" s="884">
        <v>312712.25437268877</v>
      </c>
      <c r="K95" s="885">
        <v>531340.58554700192</v>
      </c>
      <c r="L95" s="886">
        <v>20322.818580521896</v>
      </c>
      <c r="M95" s="884">
        <v>29867.604892200838</v>
      </c>
      <c r="N95" s="884">
        <v>0</v>
      </c>
      <c r="O95" s="887">
        <v>50190.42347272273</v>
      </c>
      <c r="P95" s="888">
        <v>2216.59188593</v>
      </c>
      <c r="Q95" s="889">
        <v>3718.2181354924633</v>
      </c>
      <c r="R95" s="889">
        <v>230251.53480015229</v>
      </c>
      <c r="S95" s="889">
        <v>5051.7902635482924</v>
      </c>
      <c r="T95" s="890">
        <v>241238.13508512304</v>
      </c>
      <c r="U95" s="891">
        <v>25789.873753587151</v>
      </c>
      <c r="V95" s="892">
        <v>2865.3593143427711</v>
      </c>
      <c r="W95" s="893">
        <v>50916.962320157028</v>
      </c>
      <c r="X95" s="894">
        <v>933756.53081847518</v>
      </c>
      <c r="Y95" s="895">
        <v>76661.289627980936</v>
      </c>
      <c r="Z95" s="859"/>
      <c r="AA95" s="877"/>
      <c r="AB95" s="878"/>
      <c r="AC95" s="862"/>
      <c r="AD95" s="859"/>
      <c r="AE95" s="859"/>
      <c r="AF95" s="859"/>
      <c r="AG95" s="859"/>
      <c r="AH95" s="862"/>
      <c r="AI95" s="859"/>
      <c r="AJ95" s="859"/>
      <c r="AK95" s="862"/>
      <c r="AL95" s="859"/>
    </row>
    <row r="96" spans="1:38" ht="15.75" hidden="1" customHeight="1" x14ac:dyDescent="0.3">
      <c r="A96" s="872">
        <v>41122</v>
      </c>
      <c r="B96" s="880">
        <v>3284.4810359086955</v>
      </c>
      <c r="C96" s="881">
        <v>23523.554012584336</v>
      </c>
      <c r="D96" s="881">
        <v>4061.6556221765641</v>
      </c>
      <c r="E96" s="882">
        <v>30869.690670669595</v>
      </c>
      <c r="F96" s="883">
        <v>162741.38229825956</v>
      </c>
      <c r="G96" s="884">
        <v>9851.2425503996456</v>
      </c>
      <c r="H96" s="884">
        <v>17435.091239850364</v>
      </c>
      <c r="I96" s="884">
        <v>306.7691450936004</v>
      </c>
      <c r="J96" s="884">
        <v>303070.00273284176</v>
      </c>
      <c r="K96" s="885">
        <v>493404.48796644493</v>
      </c>
      <c r="L96" s="886">
        <v>20643.316118093797</v>
      </c>
      <c r="M96" s="884">
        <v>31012.597817991547</v>
      </c>
      <c r="N96" s="884">
        <v>0</v>
      </c>
      <c r="O96" s="887">
        <v>51655.913936085344</v>
      </c>
      <c r="P96" s="888">
        <v>2176.5146290299972</v>
      </c>
      <c r="Q96" s="889">
        <v>3495.0830790664813</v>
      </c>
      <c r="R96" s="889">
        <v>232869.04253645663</v>
      </c>
      <c r="S96" s="889">
        <v>5206.2745493063485</v>
      </c>
      <c r="T96" s="890">
        <v>243746.91479385947</v>
      </c>
      <c r="U96" s="891">
        <v>26319.768176589088</v>
      </c>
      <c r="V96" s="892">
        <v>4859.412819033736</v>
      </c>
      <c r="W96" s="893">
        <v>48714.162755731348</v>
      </c>
      <c r="X96" s="894">
        <v>899570.35111841338</v>
      </c>
      <c r="Y96" s="895">
        <v>73975.667162467682</v>
      </c>
      <c r="Z96" s="859"/>
      <c r="AA96" s="877"/>
      <c r="AB96" s="878"/>
      <c r="AC96" s="862"/>
      <c r="AD96" s="859"/>
      <c r="AE96" s="859"/>
      <c r="AF96" s="859"/>
      <c r="AG96" s="859"/>
      <c r="AH96" s="862"/>
      <c r="AI96" s="859"/>
      <c r="AJ96" s="859"/>
      <c r="AK96" s="862"/>
      <c r="AL96" s="859"/>
    </row>
    <row r="97" spans="1:38" ht="15.75" hidden="1" customHeight="1" x14ac:dyDescent="0.3">
      <c r="A97" s="872">
        <v>41153</v>
      </c>
      <c r="B97" s="880">
        <v>3218.2288786296672</v>
      </c>
      <c r="C97" s="881">
        <v>24567.280498543936</v>
      </c>
      <c r="D97" s="881">
        <v>4098.1801504752711</v>
      </c>
      <c r="E97" s="882">
        <v>31883.689527648872</v>
      </c>
      <c r="F97" s="883">
        <v>170705.50366254535</v>
      </c>
      <c r="G97" s="884">
        <v>5542.377223081432</v>
      </c>
      <c r="H97" s="884">
        <v>74403.369127877566</v>
      </c>
      <c r="I97" s="884">
        <v>357.04215440172322</v>
      </c>
      <c r="J97" s="884">
        <v>255989.53546947165</v>
      </c>
      <c r="K97" s="885">
        <v>506997.82763737772</v>
      </c>
      <c r="L97" s="886">
        <v>19790.847510056385</v>
      </c>
      <c r="M97" s="884">
        <v>31857.256550132257</v>
      </c>
      <c r="N97" s="884">
        <v>0</v>
      </c>
      <c r="O97" s="887">
        <v>51648.104060188642</v>
      </c>
      <c r="P97" s="888">
        <v>2166.0323224699996</v>
      </c>
      <c r="Q97" s="889">
        <v>3597.3311136899993</v>
      </c>
      <c r="R97" s="889">
        <v>234385.18802095356</v>
      </c>
      <c r="S97" s="889">
        <v>5200.3828885887542</v>
      </c>
      <c r="T97" s="890">
        <v>245348.93434570232</v>
      </c>
      <c r="U97" s="891">
        <v>24825.458582824092</v>
      </c>
      <c r="V97" s="892">
        <v>3228.9814879340802</v>
      </c>
      <c r="W97" s="893">
        <v>51266.297694450324</v>
      </c>
      <c r="X97" s="894">
        <v>915199.29333612614</v>
      </c>
      <c r="Y97" s="895">
        <v>75662.066773687082</v>
      </c>
      <c r="Z97" s="859"/>
      <c r="AA97" s="877"/>
      <c r="AB97" s="878"/>
      <c r="AC97" s="862"/>
      <c r="AD97" s="859"/>
      <c r="AE97" s="859"/>
      <c r="AF97" s="859"/>
      <c r="AG97" s="859"/>
      <c r="AH97" s="862"/>
      <c r="AI97" s="859"/>
      <c r="AJ97" s="859"/>
      <c r="AK97" s="862"/>
      <c r="AL97" s="859"/>
    </row>
    <row r="98" spans="1:38" ht="15.75" hidden="1" customHeight="1" x14ac:dyDescent="0.3">
      <c r="A98" s="872">
        <v>41183</v>
      </c>
      <c r="B98" s="880">
        <v>3774.5899837413481</v>
      </c>
      <c r="C98" s="881">
        <v>23306.248333443531</v>
      </c>
      <c r="D98" s="881">
        <v>3735.0619519924121</v>
      </c>
      <c r="E98" s="882">
        <v>30815.900269177291</v>
      </c>
      <c r="F98" s="883">
        <v>180452.16199523627</v>
      </c>
      <c r="G98" s="884">
        <v>5773.055153109498</v>
      </c>
      <c r="H98" s="884">
        <v>74175.837945345731</v>
      </c>
      <c r="I98" s="884">
        <v>453.56446622043683</v>
      </c>
      <c r="J98" s="884">
        <v>267400.68326330849</v>
      </c>
      <c r="K98" s="885">
        <v>528255.30282322038</v>
      </c>
      <c r="L98" s="886">
        <v>20951.76090043164</v>
      </c>
      <c r="M98" s="884">
        <v>32775.04618245233</v>
      </c>
      <c r="N98" s="884">
        <v>0</v>
      </c>
      <c r="O98" s="887">
        <v>53726.80708288397</v>
      </c>
      <c r="P98" s="888">
        <v>2152.3988804899996</v>
      </c>
      <c r="Q98" s="889">
        <v>3608.6489464346573</v>
      </c>
      <c r="R98" s="889">
        <v>237642.99863015331</v>
      </c>
      <c r="S98" s="889">
        <v>5193.0040613247984</v>
      </c>
      <c r="T98" s="890">
        <v>248597.05051840277</v>
      </c>
      <c r="U98" s="891">
        <v>24639.436049841115</v>
      </c>
      <c r="V98" s="892">
        <v>2445.1176567562434</v>
      </c>
      <c r="W98" s="893">
        <v>50717.96188035018</v>
      </c>
      <c r="X98" s="894">
        <v>939197.57628063182</v>
      </c>
      <c r="Y98" s="895">
        <v>82600.739648435498</v>
      </c>
      <c r="Z98" s="859"/>
      <c r="AA98" s="877"/>
      <c r="AB98" s="878"/>
      <c r="AC98" s="862"/>
      <c r="AD98" s="859"/>
      <c r="AE98" s="859"/>
      <c r="AF98" s="859"/>
      <c r="AG98" s="859"/>
      <c r="AH98" s="862"/>
      <c r="AI98" s="859"/>
      <c r="AJ98" s="859"/>
      <c r="AK98" s="862"/>
      <c r="AL98" s="859"/>
    </row>
    <row r="99" spans="1:38" ht="15.75" hidden="1" customHeight="1" x14ac:dyDescent="0.3">
      <c r="A99" s="872">
        <v>41214</v>
      </c>
      <c r="B99" s="880">
        <v>3585.7834358731334</v>
      </c>
      <c r="C99" s="881">
        <v>22118.502086285411</v>
      </c>
      <c r="D99" s="881">
        <v>3924.7981016869289</v>
      </c>
      <c r="E99" s="882">
        <v>29629.083623845472</v>
      </c>
      <c r="F99" s="883">
        <v>180946.66637666876</v>
      </c>
      <c r="G99" s="884">
        <v>10427.826476748913</v>
      </c>
      <c r="H99" s="884">
        <v>76520.990202872854</v>
      </c>
      <c r="I99" s="884">
        <v>394.01705846880384</v>
      </c>
      <c r="J99" s="884">
        <v>270565.96483887202</v>
      </c>
      <c r="K99" s="885">
        <v>538855.4649536314</v>
      </c>
      <c r="L99" s="886">
        <v>22618.050443832763</v>
      </c>
      <c r="M99" s="884">
        <v>32754.743679875355</v>
      </c>
      <c r="N99" s="884">
        <v>0</v>
      </c>
      <c r="O99" s="887">
        <v>55372.794123708118</v>
      </c>
      <c r="P99" s="888">
        <v>2146.4969997899998</v>
      </c>
      <c r="Q99" s="889">
        <v>4025.1186350762955</v>
      </c>
      <c r="R99" s="889">
        <v>240003.17928584196</v>
      </c>
      <c r="S99" s="889">
        <v>5222.3287444529587</v>
      </c>
      <c r="T99" s="890">
        <v>251397.12366516123</v>
      </c>
      <c r="U99" s="891">
        <v>25261.940211193039</v>
      </c>
      <c r="V99" s="892">
        <v>3812.701609465566</v>
      </c>
      <c r="W99" s="893">
        <v>51651.65056377367</v>
      </c>
      <c r="X99" s="894">
        <v>955980.75875077839</v>
      </c>
      <c r="Y99" s="895">
        <v>84546.226308585712</v>
      </c>
      <c r="Z99" s="859"/>
      <c r="AA99" s="877"/>
      <c r="AB99" s="878"/>
      <c r="AC99" s="862"/>
      <c r="AD99" s="859"/>
      <c r="AE99" s="859"/>
      <c r="AF99" s="859"/>
      <c r="AG99" s="859"/>
      <c r="AH99" s="862"/>
      <c r="AI99" s="859"/>
      <c r="AJ99" s="859"/>
      <c r="AK99" s="862"/>
      <c r="AL99" s="859"/>
    </row>
    <row r="100" spans="1:38" ht="15.75" hidden="1" customHeight="1" x14ac:dyDescent="0.3">
      <c r="A100" s="872">
        <v>41244</v>
      </c>
      <c r="B100" s="880">
        <v>4790.6840856975523</v>
      </c>
      <c r="C100" s="881">
        <v>25339.780584248743</v>
      </c>
      <c r="D100" s="881">
        <v>3905.92799421463</v>
      </c>
      <c r="E100" s="882">
        <v>34036.392664160929</v>
      </c>
      <c r="F100" s="883">
        <v>199260.7330669355</v>
      </c>
      <c r="G100" s="884">
        <v>9097.6390664785158</v>
      </c>
      <c r="H100" s="884">
        <v>59733.1076888928</v>
      </c>
      <c r="I100" s="884">
        <v>840.52055735902934</v>
      </c>
      <c r="J100" s="884">
        <v>267568.86667540995</v>
      </c>
      <c r="K100" s="885">
        <v>536500.86705507583</v>
      </c>
      <c r="L100" s="886">
        <v>22866.860033246521</v>
      </c>
      <c r="M100" s="884">
        <v>32475.39564267586</v>
      </c>
      <c r="N100" s="884">
        <v>0</v>
      </c>
      <c r="O100" s="887">
        <v>55342.255675922381</v>
      </c>
      <c r="P100" s="888">
        <v>2161.7332296599998</v>
      </c>
      <c r="Q100" s="889">
        <v>3941.2395126400002</v>
      </c>
      <c r="R100" s="889">
        <v>244689.29471564887</v>
      </c>
      <c r="S100" s="889">
        <v>5232.8626867983548</v>
      </c>
      <c r="T100" s="890">
        <v>256025.13014474724</v>
      </c>
      <c r="U100" s="891">
        <v>24522.991983031116</v>
      </c>
      <c r="V100" s="892">
        <v>3465.9404415139197</v>
      </c>
      <c r="W100" s="893">
        <v>58226.614831499624</v>
      </c>
      <c r="X100" s="894">
        <v>968120.19279595104</v>
      </c>
      <c r="Y100" s="895">
        <v>97199.698506452565</v>
      </c>
      <c r="Z100" s="859"/>
      <c r="AA100" s="877"/>
      <c r="AB100" s="878"/>
      <c r="AC100" s="862"/>
      <c r="AD100" s="859"/>
      <c r="AE100" s="859"/>
      <c r="AF100" s="859"/>
      <c r="AG100" s="859"/>
      <c r="AH100" s="862"/>
      <c r="AI100" s="859"/>
      <c r="AJ100" s="859"/>
      <c r="AK100" s="862"/>
      <c r="AL100" s="859"/>
    </row>
    <row r="101" spans="1:38" ht="15.75" hidden="1" customHeight="1" x14ac:dyDescent="0.3">
      <c r="A101" s="872">
        <v>41275</v>
      </c>
      <c r="B101" s="880">
        <v>4197.9410828299788</v>
      </c>
      <c r="C101" s="881">
        <v>24811.495700873409</v>
      </c>
      <c r="D101" s="881">
        <v>6127.1671396705433</v>
      </c>
      <c r="E101" s="882">
        <v>35136.603923373928</v>
      </c>
      <c r="F101" s="883">
        <v>214992.23385839554</v>
      </c>
      <c r="G101" s="884">
        <v>7854.3039085798318</v>
      </c>
      <c r="H101" s="884">
        <v>59660.071731718002</v>
      </c>
      <c r="I101" s="884">
        <v>542.6002541327581</v>
      </c>
      <c r="J101" s="884">
        <v>266977.69319286681</v>
      </c>
      <c r="K101" s="885">
        <v>550026.90294569288</v>
      </c>
      <c r="L101" s="886">
        <v>21868.924538016981</v>
      </c>
      <c r="M101" s="884">
        <v>32305.609157436753</v>
      </c>
      <c r="N101" s="884">
        <v>0</v>
      </c>
      <c r="O101" s="887">
        <v>54174.533695453734</v>
      </c>
      <c r="P101" s="888">
        <v>2055.31211196</v>
      </c>
      <c r="Q101" s="889">
        <v>4080.2196987469401</v>
      </c>
      <c r="R101" s="889">
        <v>243699.34253958875</v>
      </c>
      <c r="S101" s="889">
        <v>5166.7593326383421</v>
      </c>
      <c r="T101" s="890">
        <v>255001.63368293401</v>
      </c>
      <c r="U101" s="891">
        <v>24587.881833676674</v>
      </c>
      <c r="V101" s="892">
        <v>3548.4109893249556</v>
      </c>
      <c r="W101" s="893">
        <v>57809.348672554406</v>
      </c>
      <c r="X101" s="894">
        <v>980285.31574301061</v>
      </c>
      <c r="Y101" s="895">
        <v>97486.770289453445</v>
      </c>
      <c r="Z101" s="859"/>
      <c r="AA101" s="877"/>
      <c r="AB101" s="878"/>
      <c r="AC101" s="862"/>
      <c r="AD101" s="859"/>
      <c r="AE101" s="859"/>
      <c r="AF101" s="859"/>
      <c r="AG101" s="859"/>
      <c r="AH101" s="862"/>
      <c r="AI101" s="859"/>
      <c r="AJ101" s="859"/>
      <c r="AK101" s="862"/>
      <c r="AL101" s="859"/>
    </row>
    <row r="102" spans="1:38" ht="15.75" hidden="1" customHeight="1" x14ac:dyDescent="0.3">
      <c r="A102" s="872">
        <v>41306</v>
      </c>
      <c r="B102" s="880">
        <v>3717.6308666898854</v>
      </c>
      <c r="C102" s="881">
        <v>27615.861378601181</v>
      </c>
      <c r="D102" s="881">
        <v>5724.8602325562551</v>
      </c>
      <c r="E102" s="882">
        <v>37058.352477847322</v>
      </c>
      <c r="F102" s="883">
        <v>165082.25885845107</v>
      </c>
      <c r="G102" s="884">
        <v>9808.4620404039179</v>
      </c>
      <c r="H102" s="884">
        <v>61830.639548710227</v>
      </c>
      <c r="I102" s="884">
        <v>399.53841073952901</v>
      </c>
      <c r="J102" s="884">
        <v>273282.26831628883</v>
      </c>
      <c r="K102" s="885">
        <v>510403.16717459355</v>
      </c>
      <c r="L102" s="886">
        <v>21241.102000206731</v>
      </c>
      <c r="M102" s="884">
        <v>33028.635964010806</v>
      </c>
      <c r="N102" s="884">
        <v>0</v>
      </c>
      <c r="O102" s="887">
        <v>54269.737964217537</v>
      </c>
      <c r="P102" s="888">
        <v>1995.1757597799999</v>
      </c>
      <c r="Q102" s="889">
        <v>4121.0003794499753</v>
      </c>
      <c r="R102" s="889">
        <v>246132.10945075788</v>
      </c>
      <c r="S102" s="889">
        <v>5139.0358453779891</v>
      </c>
      <c r="T102" s="890">
        <v>257387.32143536585</v>
      </c>
      <c r="U102" s="891">
        <v>24577.124134676214</v>
      </c>
      <c r="V102" s="892">
        <v>4226.7756793264771</v>
      </c>
      <c r="W102" s="893">
        <v>57652.202033863359</v>
      </c>
      <c r="X102" s="894">
        <v>945574.68089989026</v>
      </c>
      <c r="Y102" s="895">
        <v>83953.280145166311</v>
      </c>
      <c r="Z102" s="859"/>
      <c r="AA102" s="877"/>
      <c r="AB102" s="878"/>
      <c r="AC102" s="862"/>
      <c r="AD102" s="859"/>
      <c r="AE102" s="859"/>
      <c r="AF102" s="859"/>
      <c r="AG102" s="859"/>
      <c r="AH102" s="862"/>
      <c r="AI102" s="859"/>
      <c r="AJ102" s="859"/>
      <c r="AK102" s="862"/>
      <c r="AL102" s="859"/>
    </row>
    <row r="103" spans="1:38" ht="21" hidden="1" customHeight="1" x14ac:dyDescent="0.3">
      <c r="A103" s="872">
        <v>41334</v>
      </c>
      <c r="B103" s="880">
        <v>3967.2277917323436</v>
      </c>
      <c r="C103" s="881">
        <v>26916.1579577753</v>
      </c>
      <c r="D103" s="881">
        <v>7325.4277845211036</v>
      </c>
      <c r="E103" s="882">
        <v>38208.813534028748</v>
      </c>
      <c r="F103" s="883">
        <v>204401.43653566597</v>
      </c>
      <c r="G103" s="884">
        <v>13170.632378161816</v>
      </c>
      <c r="H103" s="884">
        <v>62892.780986644</v>
      </c>
      <c r="I103" s="884">
        <v>383.05522580256928</v>
      </c>
      <c r="J103" s="884">
        <v>261834.43335867175</v>
      </c>
      <c r="K103" s="885">
        <v>542682.33848494617</v>
      </c>
      <c r="L103" s="886">
        <v>22374.683074228218</v>
      </c>
      <c r="M103" s="884">
        <v>33015.043053453017</v>
      </c>
      <c r="N103" s="884">
        <v>0</v>
      </c>
      <c r="O103" s="887">
        <v>55389.726127681235</v>
      </c>
      <c r="P103" s="888">
        <v>2053.4655619599998</v>
      </c>
      <c r="Q103" s="889">
        <v>4209.707040420657</v>
      </c>
      <c r="R103" s="889">
        <v>246236.70799282534</v>
      </c>
      <c r="S103" s="889">
        <v>5143.7960124826923</v>
      </c>
      <c r="T103" s="890">
        <v>257643.67660768869</v>
      </c>
      <c r="U103" s="891">
        <v>25392.032758178866</v>
      </c>
      <c r="V103" s="892">
        <v>3394.8798851569527</v>
      </c>
      <c r="W103" s="893">
        <v>56954.00814356764</v>
      </c>
      <c r="X103" s="894">
        <v>979665.47554124834</v>
      </c>
      <c r="Y103" s="895">
        <v>87762.748039115148</v>
      </c>
      <c r="Z103" s="859"/>
      <c r="AA103" s="877"/>
      <c r="AB103" s="878"/>
      <c r="AC103" s="862"/>
      <c r="AD103" s="859"/>
      <c r="AE103" s="859"/>
      <c r="AF103" s="859"/>
      <c r="AG103" s="859"/>
      <c r="AH103" s="862"/>
      <c r="AI103" s="859"/>
      <c r="AJ103" s="859"/>
      <c r="AK103" s="862"/>
      <c r="AL103" s="859"/>
    </row>
    <row r="104" spans="1:38" ht="21.6" hidden="1" customHeight="1" x14ac:dyDescent="0.3">
      <c r="A104" s="872">
        <v>41365</v>
      </c>
      <c r="B104" s="896">
        <v>4262.6947439086689</v>
      </c>
      <c r="C104" s="897">
        <v>23732.577148695545</v>
      </c>
      <c r="D104" s="897">
        <v>8018.9071872932154</v>
      </c>
      <c r="E104" s="898">
        <v>36014.179079897433</v>
      </c>
      <c r="F104" s="899">
        <v>208353.53231493372</v>
      </c>
      <c r="G104" s="900">
        <v>10080.333223700765</v>
      </c>
      <c r="H104" s="900">
        <v>62979.815321048707</v>
      </c>
      <c r="I104" s="900">
        <v>332.87887703450582</v>
      </c>
      <c r="J104" s="900">
        <v>271716.37731327518</v>
      </c>
      <c r="K104" s="901">
        <v>553462.93704999285</v>
      </c>
      <c r="L104" s="902">
        <v>22727.02891464431</v>
      </c>
      <c r="M104" s="900">
        <v>33169.458219518427</v>
      </c>
      <c r="N104" s="900">
        <v>0</v>
      </c>
      <c r="O104" s="903">
        <v>55896.487134162737</v>
      </c>
      <c r="P104" s="904">
        <v>1911.3687765</v>
      </c>
      <c r="Q104" s="905">
        <v>4138.5714254347795</v>
      </c>
      <c r="R104" s="905">
        <v>246482.02950709529</v>
      </c>
      <c r="S104" s="905">
        <v>5138.6910889667797</v>
      </c>
      <c r="T104" s="906">
        <v>257670.66079799685</v>
      </c>
      <c r="U104" s="907">
        <v>26377.229050806625</v>
      </c>
      <c r="V104" s="908">
        <v>3261.1137703635104</v>
      </c>
      <c r="W104" s="909">
        <v>59716.386728413723</v>
      </c>
      <c r="X104" s="910">
        <v>992398.99361163378</v>
      </c>
      <c r="Y104" s="911">
        <v>83059.376085762604</v>
      </c>
      <c r="Z104" s="859"/>
      <c r="AA104" s="877"/>
      <c r="AB104" s="878"/>
      <c r="AC104" s="862"/>
      <c r="AD104" s="859"/>
      <c r="AE104" s="859"/>
      <c r="AF104" s="859"/>
      <c r="AG104" s="859"/>
      <c r="AH104" s="862"/>
      <c r="AI104" s="859"/>
      <c r="AJ104" s="859"/>
      <c r="AK104" s="862"/>
      <c r="AL104" s="859"/>
    </row>
    <row r="105" spans="1:38" ht="21.6" hidden="1" customHeight="1" x14ac:dyDescent="0.3">
      <c r="A105" s="872">
        <v>41395</v>
      </c>
      <c r="B105" s="896">
        <v>4029.9208662018909</v>
      </c>
      <c r="C105" s="897">
        <v>28097.547205747709</v>
      </c>
      <c r="D105" s="897">
        <v>9224.6091864278842</v>
      </c>
      <c r="E105" s="898">
        <v>41352.077258377481</v>
      </c>
      <c r="F105" s="899">
        <v>229181.32199153971</v>
      </c>
      <c r="G105" s="900">
        <v>11456.155941579871</v>
      </c>
      <c r="H105" s="900">
        <v>64401.236482210137</v>
      </c>
      <c r="I105" s="900">
        <v>298.55997035352829</v>
      </c>
      <c r="J105" s="900">
        <v>275172.81739512604</v>
      </c>
      <c r="K105" s="901">
        <v>580510.09178080934</v>
      </c>
      <c r="L105" s="902">
        <v>23029.93481222304</v>
      </c>
      <c r="M105" s="900">
        <v>33127.532275362857</v>
      </c>
      <c r="N105" s="900">
        <v>0</v>
      </c>
      <c r="O105" s="903">
        <v>56157.467087585901</v>
      </c>
      <c r="P105" s="904">
        <v>2023.6883983299999</v>
      </c>
      <c r="Q105" s="905">
        <v>4504.3748470081355</v>
      </c>
      <c r="R105" s="905">
        <v>244485.41144904454</v>
      </c>
      <c r="S105" s="905">
        <v>5165.972585386543</v>
      </c>
      <c r="T105" s="906">
        <v>256179.44727976923</v>
      </c>
      <c r="U105" s="907">
        <v>25009.374336319936</v>
      </c>
      <c r="V105" s="908">
        <v>4413.0958466446027</v>
      </c>
      <c r="W105" s="909">
        <v>58218.583225184673</v>
      </c>
      <c r="X105" s="910">
        <v>1021840.1368146911</v>
      </c>
      <c r="Y105" s="911">
        <v>79259.359279211771</v>
      </c>
      <c r="Z105" s="859"/>
      <c r="AA105" s="877"/>
      <c r="AB105" s="878"/>
      <c r="AC105" s="862"/>
      <c r="AD105" s="859"/>
      <c r="AE105" s="859"/>
      <c r="AF105" s="859"/>
      <c r="AG105" s="859"/>
      <c r="AH105" s="862"/>
      <c r="AI105" s="859"/>
      <c r="AJ105" s="859"/>
      <c r="AK105" s="862"/>
      <c r="AL105" s="859"/>
    </row>
    <row r="106" spans="1:38" ht="21.6" hidden="1" customHeight="1" x14ac:dyDescent="0.3">
      <c r="A106" s="872">
        <v>41426</v>
      </c>
      <c r="B106" s="896">
        <v>3880.7910153801176</v>
      </c>
      <c r="C106" s="897">
        <v>28141.999478795293</v>
      </c>
      <c r="D106" s="897">
        <v>10151.768490547971</v>
      </c>
      <c r="E106" s="898">
        <v>42174.558984723379</v>
      </c>
      <c r="F106" s="899">
        <v>209466.98424653077</v>
      </c>
      <c r="G106" s="900">
        <v>8873.0575161805755</v>
      </c>
      <c r="H106" s="900">
        <v>60450.905929176195</v>
      </c>
      <c r="I106" s="900">
        <v>384.48773600076333</v>
      </c>
      <c r="J106" s="900">
        <v>277889.1891076871</v>
      </c>
      <c r="K106" s="901">
        <v>557064.62453557539</v>
      </c>
      <c r="L106" s="902">
        <v>22398.011030656187</v>
      </c>
      <c r="M106" s="900">
        <v>33426.986061342279</v>
      </c>
      <c r="N106" s="900">
        <v>0</v>
      </c>
      <c r="O106" s="903">
        <v>55824.997091998463</v>
      </c>
      <c r="P106" s="904">
        <v>1910.56088669</v>
      </c>
      <c r="Q106" s="905">
        <v>4433.8913253866158</v>
      </c>
      <c r="R106" s="905">
        <v>247153.31376983286</v>
      </c>
      <c r="S106" s="905">
        <v>5354.6861570313777</v>
      </c>
      <c r="T106" s="906">
        <v>258852.45213894086</v>
      </c>
      <c r="U106" s="907">
        <v>25578.031640610257</v>
      </c>
      <c r="V106" s="908">
        <v>4490.1979337635748</v>
      </c>
      <c r="W106" s="909">
        <v>59370.119487361488</v>
      </c>
      <c r="X106" s="910">
        <v>1003354.9818129735</v>
      </c>
      <c r="Y106" s="911">
        <v>82396.02447648035</v>
      </c>
      <c r="Z106" s="859"/>
      <c r="AA106" s="877"/>
      <c r="AB106" s="878"/>
      <c r="AC106" s="862"/>
      <c r="AD106" s="859"/>
      <c r="AE106" s="859"/>
      <c r="AF106" s="859"/>
      <c r="AG106" s="859"/>
      <c r="AH106" s="862"/>
      <c r="AI106" s="859"/>
      <c r="AJ106" s="859"/>
      <c r="AK106" s="862"/>
      <c r="AL106" s="859"/>
    </row>
    <row r="107" spans="1:38" ht="21.6" hidden="1" customHeight="1" x14ac:dyDescent="0.3">
      <c r="A107" s="872">
        <v>41456</v>
      </c>
      <c r="B107" s="896">
        <v>4399.672453168796</v>
      </c>
      <c r="C107" s="897">
        <v>28845.911377799446</v>
      </c>
      <c r="D107" s="897">
        <v>9856.9029232079247</v>
      </c>
      <c r="E107" s="898">
        <v>43102.486754176171</v>
      </c>
      <c r="F107" s="899">
        <v>226422.23091285076</v>
      </c>
      <c r="G107" s="900">
        <v>14718.634986213397</v>
      </c>
      <c r="H107" s="900">
        <v>61273.923120491098</v>
      </c>
      <c r="I107" s="900">
        <v>525.28397690566101</v>
      </c>
      <c r="J107" s="900">
        <v>280260.06819464517</v>
      </c>
      <c r="K107" s="901">
        <v>583200.14119110606</v>
      </c>
      <c r="L107" s="902">
        <v>23051.591366495388</v>
      </c>
      <c r="M107" s="900">
        <v>34387.619725586366</v>
      </c>
      <c r="N107" s="900">
        <v>0</v>
      </c>
      <c r="O107" s="903">
        <v>57439.21109208175</v>
      </c>
      <c r="P107" s="904">
        <v>1846.9816478299999</v>
      </c>
      <c r="Q107" s="905">
        <v>4556.6056778832335</v>
      </c>
      <c r="R107" s="905">
        <v>248392.52522024908</v>
      </c>
      <c r="S107" s="905">
        <v>5332.6384012472836</v>
      </c>
      <c r="T107" s="906">
        <v>260128.75094720954</v>
      </c>
      <c r="U107" s="907">
        <v>28453.399480534346</v>
      </c>
      <c r="V107" s="908">
        <v>5469.3324128259519</v>
      </c>
      <c r="W107" s="909">
        <v>62763.807245401651</v>
      </c>
      <c r="X107" s="910">
        <v>1040557.1291233355</v>
      </c>
      <c r="Y107" s="911">
        <v>77093.805824002426</v>
      </c>
      <c r="Z107" s="859"/>
      <c r="AA107" s="877"/>
      <c r="AB107" s="878"/>
      <c r="AC107" s="862"/>
      <c r="AD107" s="859"/>
      <c r="AE107" s="859"/>
      <c r="AF107" s="859"/>
      <c r="AG107" s="859"/>
      <c r="AH107" s="862"/>
      <c r="AI107" s="859"/>
      <c r="AJ107" s="859"/>
      <c r="AK107" s="862"/>
      <c r="AL107" s="859"/>
    </row>
    <row r="108" spans="1:38" ht="21.6" hidden="1" customHeight="1" x14ac:dyDescent="0.3">
      <c r="A108" s="872">
        <v>41487</v>
      </c>
      <c r="B108" s="896">
        <v>4328.8715194583456</v>
      </c>
      <c r="C108" s="897">
        <v>26079.403917639902</v>
      </c>
      <c r="D108" s="897">
        <v>11539.137224767033</v>
      </c>
      <c r="E108" s="898">
        <v>41947.412661865281</v>
      </c>
      <c r="F108" s="899">
        <v>201642.23773973188</v>
      </c>
      <c r="G108" s="900">
        <v>13291.317903286385</v>
      </c>
      <c r="H108" s="900">
        <v>59002.211185275606</v>
      </c>
      <c r="I108" s="900">
        <v>328.9703920295845</v>
      </c>
      <c r="J108" s="900">
        <v>280354.89569847874</v>
      </c>
      <c r="K108" s="901">
        <v>554619.63291880221</v>
      </c>
      <c r="L108" s="902">
        <v>23621.371254237791</v>
      </c>
      <c r="M108" s="900">
        <v>34981.967966864213</v>
      </c>
      <c r="N108" s="900">
        <v>0</v>
      </c>
      <c r="O108" s="903">
        <v>58603.339221102004</v>
      </c>
      <c r="P108" s="904">
        <v>1861.5179682299997</v>
      </c>
      <c r="Q108" s="905">
        <v>4578.1518455265023</v>
      </c>
      <c r="R108" s="905">
        <v>251717.37413608353</v>
      </c>
      <c r="S108" s="905">
        <v>5625.9974800944192</v>
      </c>
      <c r="T108" s="906">
        <v>263783.04142993444</v>
      </c>
      <c r="U108" s="907">
        <v>29189.758705660588</v>
      </c>
      <c r="V108" s="908">
        <v>5559.2895301262051</v>
      </c>
      <c r="W108" s="909">
        <v>71411.732976076673</v>
      </c>
      <c r="X108" s="910">
        <v>1025114.2074435673</v>
      </c>
      <c r="Y108" s="911">
        <v>77938.519070114548</v>
      </c>
      <c r="Z108" s="859"/>
      <c r="AA108" s="877"/>
      <c r="AB108" s="878"/>
      <c r="AC108" s="862"/>
      <c r="AD108" s="859"/>
      <c r="AE108" s="859"/>
      <c r="AF108" s="859"/>
      <c r="AG108" s="859"/>
      <c r="AH108" s="862"/>
      <c r="AI108" s="859"/>
      <c r="AJ108" s="859"/>
      <c r="AK108" s="862"/>
      <c r="AL108" s="859"/>
    </row>
    <row r="109" spans="1:38" ht="21.6" hidden="1" customHeight="1" x14ac:dyDescent="0.3">
      <c r="A109" s="872">
        <v>41518</v>
      </c>
      <c r="B109" s="896">
        <v>4241.3018763716818</v>
      </c>
      <c r="C109" s="897">
        <v>24890.737504334746</v>
      </c>
      <c r="D109" s="897">
        <v>11640.855292581578</v>
      </c>
      <c r="E109" s="898">
        <v>40772.894673288007</v>
      </c>
      <c r="F109" s="899">
        <v>201181.30612873103</v>
      </c>
      <c r="G109" s="900">
        <v>15367.485923513073</v>
      </c>
      <c r="H109" s="900">
        <v>61736.596293362869</v>
      </c>
      <c r="I109" s="900">
        <v>412.3802881285082</v>
      </c>
      <c r="J109" s="900">
        <v>267359.381999943</v>
      </c>
      <c r="K109" s="901">
        <v>546057.15063367854</v>
      </c>
      <c r="L109" s="902">
        <v>23056.323995721505</v>
      </c>
      <c r="M109" s="900">
        <v>35832.984629299659</v>
      </c>
      <c r="N109" s="900">
        <v>0</v>
      </c>
      <c r="O109" s="903">
        <v>58889.308625021164</v>
      </c>
      <c r="P109" s="904">
        <v>1744.7541001300001</v>
      </c>
      <c r="Q109" s="905">
        <v>4635.1738163300006</v>
      </c>
      <c r="R109" s="905">
        <v>255504.36996933469</v>
      </c>
      <c r="S109" s="905">
        <v>5474.8776835143226</v>
      </c>
      <c r="T109" s="906">
        <v>267359.17556930904</v>
      </c>
      <c r="U109" s="907">
        <v>29573.916580039506</v>
      </c>
      <c r="V109" s="908">
        <v>5937.002199294634</v>
      </c>
      <c r="W109" s="909">
        <v>66756.659861477528</v>
      </c>
      <c r="X109" s="910">
        <v>1015346.1081421084</v>
      </c>
      <c r="Y109" s="911">
        <v>84791.639829964421</v>
      </c>
      <c r="Z109" s="859"/>
      <c r="AA109" s="877"/>
      <c r="AB109" s="878"/>
      <c r="AC109" s="862"/>
      <c r="AD109" s="859"/>
      <c r="AE109" s="859"/>
      <c r="AF109" s="859"/>
      <c r="AG109" s="859"/>
      <c r="AH109" s="862"/>
      <c r="AI109" s="859"/>
      <c r="AJ109" s="859"/>
      <c r="AK109" s="862"/>
      <c r="AL109" s="859"/>
    </row>
    <row r="110" spans="1:38" ht="21.6" hidden="1" customHeight="1" x14ac:dyDescent="0.3">
      <c r="A110" s="872">
        <v>41548</v>
      </c>
      <c r="B110" s="896">
        <v>4811.2506011403848</v>
      </c>
      <c r="C110" s="897">
        <v>26385.796652097277</v>
      </c>
      <c r="D110" s="897">
        <v>11358.624307611208</v>
      </c>
      <c r="E110" s="898">
        <v>42555.671560848874</v>
      </c>
      <c r="F110" s="899">
        <v>197492.02880524518</v>
      </c>
      <c r="G110" s="900">
        <v>13562.874693319922</v>
      </c>
      <c r="H110" s="900">
        <v>55268.322681338752</v>
      </c>
      <c r="I110" s="900">
        <v>447.42692513944536</v>
      </c>
      <c r="J110" s="900">
        <v>267686.65164087864</v>
      </c>
      <c r="K110" s="901">
        <v>534457.30474592187</v>
      </c>
      <c r="L110" s="902">
        <v>22116.745892637948</v>
      </c>
      <c r="M110" s="900">
        <v>36231.068644660998</v>
      </c>
      <c r="N110" s="900">
        <v>0</v>
      </c>
      <c r="O110" s="903">
        <v>58347.814537298946</v>
      </c>
      <c r="P110" s="904">
        <v>1828.8747707699999</v>
      </c>
      <c r="Q110" s="905">
        <v>4706.1784363385841</v>
      </c>
      <c r="R110" s="905">
        <v>253652.4042292707</v>
      </c>
      <c r="S110" s="905">
        <v>5818.5795464006596</v>
      </c>
      <c r="T110" s="906">
        <v>266006.03698277991</v>
      </c>
      <c r="U110" s="907">
        <v>30639.468371773331</v>
      </c>
      <c r="V110" s="908">
        <v>3204.2819639692034</v>
      </c>
      <c r="W110" s="909">
        <v>58011.338147617535</v>
      </c>
      <c r="X110" s="910">
        <v>993221.91631020966</v>
      </c>
      <c r="Y110" s="911">
        <v>84512.298503910337</v>
      </c>
      <c r="Z110" s="859"/>
      <c r="AA110" s="877"/>
      <c r="AB110" s="878"/>
      <c r="AC110" s="862"/>
      <c r="AD110" s="859"/>
      <c r="AE110" s="859"/>
      <c r="AF110" s="859"/>
      <c r="AG110" s="859"/>
      <c r="AH110" s="862"/>
      <c r="AI110" s="859"/>
      <c r="AJ110" s="859"/>
      <c r="AK110" s="862"/>
      <c r="AL110" s="859"/>
    </row>
    <row r="111" spans="1:38" ht="21.6" hidden="1" customHeight="1" x14ac:dyDescent="0.3">
      <c r="A111" s="872">
        <v>41579</v>
      </c>
      <c r="B111" s="896">
        <v>4467.1702216118156</v>
      </c>
      <c r="C111" s="897">
        <v>28214.962233215654</v>
      </c>
      <c r="D111" s="897">
        <v>11185.337246683976</v>
      </c>
      <c r="E111" s="898">
        <v>43867.469701511451</v>
      </c>
      <c r="F111" s="899">
        <v>201668.973496063</v>
      </c>
      <c r="G111" s="900">
        <v>14493.669740705081</v>
      </c>
      <c r="H111" s="900">
        <v>61561.754411019509</v>
      </c>
      <c r="I111" s="900">
        <v>533.67200817338755</v>
      </c>
      <c r="J111" s="900">
        <v>268190.87126118608</v>
      </c>
      <c r="K111" s="901">
        <v>546448.94091714709</v>
      </c>
      <c r="L111" s="902">
        <v>21313.562095464211</v>
      </c>
      <c r="M111" s="900">
        <v>36534.336342814095</v>
      </c>
      <c r="N111" s="900">
        <v>0</v>
      </c>
      <c r="O111" s="903">
        <v>57847.898438278309</v>
      </c>
      <c r="P111" s="904">
        <v>1975.8009962900001</v>
      </c>
      <c r="Q111" s="905">
        <v>4912.2183182799663</v>
      </c>
      <c r="R111" s="905">
        <v>256542.35086008051</v>
      </c>
      <c r="S111" s="905">
        <v>5789.3053788147263</v>
      </c>
      <c r="T111" s="906">
        <v>269219.6755534652</v>
      </c>
      <c r="U111" s="907">
        <v>30624.318209656696</v>
      </c>
      <c r="V111" s="908">
        <v>3823.9849964586647</v>
      </c>
      <c r="W111" s="909">
        <v>55512.380091501676</v>
      </c>
      <c r="X111" s="910">
        <v>1007344.667908019</v>
      </c>
      <c r="Y111" s="911">
        <v>82429.32420046936</v>
      </c>
      <c r="Z111" s="859"/>
      <c r="AA111" s="877"/>
      <c r="AB111" s="878"/>
      <c r="AC111" s="862"/>
      <c r="AD111" s="859"/>
      <c r="AE111" s="859"/>
      <c r="AF111" s="859"/>
      <c r="AG111" s="859"/>
      <c r="AH111" s="862"/>
      <c r="AI111" s="859"/>
      <c r="AJ111" s="859"/>
      <c r="AK111" s="862"/>
      <c r="AL111" s="859"/>
    </row>
    <row r="112" spans="1:38" ht="21.6" hidden="1" customHeight="1" x14ac:dyDescent="0.3">
      <c r="A112" s="872">
        <v>41609</v>
      </c>
      <c r="B112" s="896">
        <v>6810.0933414541223</v>
      </c>
      <c r="C112" s="897">
        <v>32104.327647379319</v>
      </c>
      <c r="D112" s="897">
        <v>10648.579377938948</v>
      </c>
      <c r="E112" s="898">
        <v>49563.000366772394</v>
      </c>
      <c r="F112" s="899">
        <v>241109.85381519891</v>
      </c>
      <c r="G112" s="900">
        <v>11330.997677129855</v>
      </c>
      <c r="H112" s="900">
        <v>59863.851260588883</v>
      </c>
      <c r="I112" s="900">
        <v>731.03640634573128</v>
      </c>
      <c r="J112" s="900">
        <v>258154.37026382881</v>
      </c>
      <c r="K112" s="901">
        <v>571190.10942309222</v>
      </c>
      <c r="L112" s="902">
        <v>21011.114171994846</v>
      </c>
      <c r="M112" s="900">
        <v>37059.885545682861</v>
      </c>
      <c r="N112" s="900">
        <v>0</v>
      </c>
      <c r="O112" s="903">
        <v>58070.999717677711</v>
      </c>
      <c r="P112" s="904">
        <v>1861.9622497999999</v>
      </c>
      <c r="Q112" s="905">
        <v>4696.5305705006012</v>
      </c>
      <c r="R112" s="905">
        <v>258919.20191453653</v>
      </c>
      <c r="S112" s="905">
        <v>5769.7931111539401</v>
      </c>
      <c r="T112" s="906">
        <v>271247.4878459911</v>
      </c>
      <c r="U112" s="907">
        <v>33709.939182922913</v>
      </c>
      <c r="V112" s="908">
        <v>3817.7409457248541</v>
      </c>
      <c r="W112" s="909">
        <v>53218.495915106425</v>
      </c>
      <c r="X112" s="910">
        <v>1040817.7733972876</v>
      </c>
      <c r="Y112" s="911">
        <v>86111.620200683043</v>
      </c>
      <c r="Z112" s="859"/>
      <c r="AA112" s="877"/>
      <c r="AB112" s="878"/>
      <c r="AC112" s="862"/>
      <c r="AD112" s="859"/>
      <c r="AE112" s="859"/>
      <c r="AF112" s="859"/>
      <c r="AG112" s="859"/>
      <c r="AH112" s="862"/>
      <c r="AI112" s="859"/>
      <c r="AJ112" s="859"/>
      <c r="AK112" s="862"/>
      <c r="AL112" s="859"/>
    </row>
    <row r="113" spans="1:38" ht="21.6" hidden="1" customHeight="1" x14ac:dyDescent="0.3">
      <c r="A113" s="872">
        <v>41640</v>
      </c>
      <c r="B113" s="896">
        <v>5069.024049682791</v>
      </c>
      <c r="C113" s="897">
        <v>31278.309183396799</v>
      </c>
      <c r="D113" s="897">
        <v>12149.355474783542</v>
      </c>
      <c r="E113" s="898">
        <v>48496.688707863133</v>
      </c>
      <c r="F113" s="899">
        <v>213504.46302230025</v>
      </c>
      <c r="G113" s="900">
        <v>11157.538159604272</v>
      </c>
      <c r="H113" s="900">
        <v>59094.832595400811</v>
      </c>
      <c r="I113" s="900">
        <v>627.66205105705922</v>
      </c>
      <c r="J113" s="900">
        <v>259686.68708638541</v>
      </c>
      <c r="K113" s="901">
        <v>544071.18291474774</v>
      </c>
      <c r="L113" s="902">
        <v>21871.693204192634</v>
      </c>
      <c r="M113" s="900">
        <v>38150.652335324557</v>
      </c>
      <c r="N113" s="900">
        <v>0</v>
      </c>
      <c r="O113" s="903">
        <v>60022.345539517191</v>
      </c>
      <c r="P113" s="904">
        <v>599.78035923999994</v>
      </c>
      <c r="Q113" s="905">
        <v>4800.9684769160085</v>
      </c>
      <c r="R113" s="905">
        <v>258422.95630467447</v>
      </c>
      <c r="S113" s="905">
        <v>5767.8365389796272</v>
      </c>
      <c r="T113" s="906">
        <v>269591.54167981009</v>
      </c>
      <c r="U113" s="907">
        <v>34534.598701656825</v>
      </c>
      <c r="V113" s="908">
        <v>2400.9949190990351</v>
      </c>
      <c r="W113" s="909">
        <v>51649.548720236475</v>
      </c>
      <c r="X113" s="910">
        <v>1010766.9011829303</v>
      </c>
      <c r="Y113" s="911">
        <v>81520.564717422894</v>
      </c>
      <c r="Z113" s="859"/>
      <c r="AA113" s="877"/>
      <c r="AB113" s="878"/>
      <c r="AC113" s="862"/>
      <c r="AD113" s="859"/>
      <c r="AE113" s="859"/>
      <c r="AF113" s="859"/>
      <c r="AG113" s="859"/>
      <c r="AH113" s="862"/>
      <c r="AI113" s="859"/>
      <c r="AJ113" s="859"/>
      <c r="AK113" s="862"/>
      <c r="AL113" s="859"/>
    </row>
    <row r="114" spans="1:38" ht="21.6" hidden="1" customHeight="1" x14ac:dyDescent="0.3">
      <c r="A114" s="872">
        <v>41671</v>
      </c>
      <c r="B114" s="896">
        <v>4858.8513606829583</v>
      </c>
      <c r="C114" s="897">
        <v>37064.609421999492</v>
      </c>
      <c r="D114" s="897">
        <v>12985.686127324472</v>
      </c>
      <c r="E114" s="898">
        <v>54909.146910006923</v>
      </c>
      <c r="F114" s="899">
        <v>219188.38170315442</v>
      </c>
      <c r="G114" s="900">
        <v>7445.125906775178</v>
      </c>
      <c r="H114" s="900">
        <v>60607.024886473038</v>
      </c>
      <c r="I114" s="900">
        <v>484.1258497778316</v>
      </c>
      <c r="J114" s="900">
        <v>258128.9906881373</v>
      </c>
      <c r="K114" s="901">
        <v>545853.64903431782</v>
      </c>
      <c r="L114" s="902">
        <v>20297.090313608434</v>
      </c>
      <c r="M114" s="900">
        <v>39998.900745781175</v>
      </c>
      <c r="N114" s="900">
        <v>0</v>
      </c>
      <c r="O114" s="903">
        <v>60295.991059389606</v>
      </c>
      <c r="P114" s="904">
        <v>537.44428195999978</v>
      </c>
      <c r="Q114" s="905">
        <v>4723.1151700500004</v>
      </c>
      <c r="R114" s="905">
        <v>259577.90196538699</v>
      </c>
      <c r="S114" s="905">
        <v>5751.9439673543302</v>
      </c>
      <c r="T114" s="906">
        <v>270590.40538475133</v>
      </c>
      <c r="U114" s="907">
        <v>33295.519640815248</v>
      </c>
      <c r="V114" s="908">
        <v>4039.7461403108264</v>
      </c>
      <c r="W114" s="909">
        <v>51686.148804152734</v>
      </c>
      <c r="X114" s="910">
        <v>1020670.6069737443</v>
      </c>
      <c r="Y114" s="911">
        <v>76465.815371534773</v>
      </c>
      <c r="AA114" s="912"/>
      <c r="AB114" s="912"/>
    </row>
    <row r="115" spans="1:38" ht="21.6" hidden="1" customHeight="1" x14ac:dyDescent="0.3">
      <c r="A115" s="872">
        <v>41699</v>
      </c>
      <c r="B115" s="896">
        <v>4677.8088589876961</v>
      </c>
      <c r="C115" s="897">
        <v>35347.830840093993</v>
      </c>
      <c r="D115" s="897">
        <v>15103.693457069929</v>
      </c>
      <c r="E115" s="898">
        <v>55129.333156151617</v>
      </c>
      <c r="F115" s="899">
        <v>236486.71607347639</v>
      </c>
      <c r="G115" s="900">
        <v>9679.4603381679699</v>
      </c>
      <c r="H115" s="900">
        <v>60272.620452496441</v>
      </c>
      <c r="I115" s="900">
        <v>404.76557631137359</v>
      </c>
      <c r="J115" s="900">
        <v>255697.16750234505</v>
      </c>
      <c r="K115" s="901">
        <v>562540.72994279722</v>
      </c>
      <c r="L115" s="902">
        <v>19891.185917170846</v>
      </c>
      <c r="M115" s="900">
        <v>41404.786531058096</v>
      </c>
      <c r="N115" s="900">
        <v>0</v>
      </c>
      <c r="O115" s="903">
        <v>61295.972448228946</v>
      </c>
      <c r="P115" s="904">
        <v>662.00819439999987</v>
      </c>
      <c r="Q115" s="905">
        <v>4542.2501521800004</v>
      </c>
      <c r="R115" s="905">
        <v>260030.06550859928</v>
      </c>
      <c r="S115" s="905">
        <v>5781.0270268888817</v>
      </c>
      <c r="T115" s="906">
        <v>271015.35088206816</v>
      </c>
      <c r="U115" s="907">
        <v>31751.160609195824</v>
      </c>
      <c r="V115" s="908">
        <v>6125.4585455618308</v>
      </c>
      <c r="W115" s="909">
        <v>48191.781848586528</v>
      </c>
      <c r="X115" s="910">
        <v>1036049.7874325902</v>
      </c>
      <c r="Y115" s="911">
        <v>84296.050950388628</v>
      </c>
      <c r="AA115" s="912"/>
      <c r="AB115" s="912"/>
    </row>
    <row r="116" spans="1:38" ht="21.6" hidden="1" customHeight="1" x14ac:dyDescent="0.3">
      <c r="A116" s="872">
        <v>41730</v>
      </c>
      <c r="B116" s="896">
        <v>5001.6165995124438</v>
      </c>
      <c r="C116" s="897">
        <v>34975.195226555348</v>
      </c>
      <c r="D116" s="897">
        <v>15651.557001741576</v>
      </c>
      <c r="E116" s="898">
        <v>55628.368827809369</v>
      </c>
      <c r="F116" s="899">
        <v>224785.39700616617</v>
      </c>
      <c r="G116" s="900">
        <v>6751.4183300266086</v>
      </c>
      <c r="H116" s="900">
        <v>58895.977357063566</v>
      </c>
      <c r="I116" s="900">
        <v>532.92622258742745</v>
      </c>
      <c r="J116" s="900">
        <v>264694.90196888958</v>
      </c>
      <c r="K116" s="901">
        <v>555660.62088473327</v>
      </c>
      <c r="L116" s="902">
        <v>19385.555067877907</v>
      </c>
      <c r="M116" s="900">
        <v>44219.705902657792</v>
      </c>
      <c r="N116" s="900">
        <v>0</v>
      </c>
      <c r="O116" s="903">
        <v>63605.260970535703</v>
      </c>
      <c r="P116" s="904">
        <v>638.91066726999986</v>
      </c>
      <c r="Q116" s="905">
        <v>4475.2051822949998</v>
      </c>
      <c r="R116" s="905">
        <v>258880.05013901339</v>
      </c>
      <c r="S116" s="905">
        <v>6104.2650248939344</v>
      </c>
      <c r="T116" s="906">
        <v>270098.43101347232</v>
      </c>
      <c r="U116" s="907">
        <v>31689.688584023053</v>
      </c>
      <c r="V116" s="908">
        <v>4915.7592953834283</v>
      </c>
      <c r="W116" s="909">
        <v>51535.431043000914</v>
      </c>
      <c r="X116" s="910">
        <v>1033133.560618958</v>
      </c>
      <c r="Y116" s="911">
        <v>87831.740264898981</v>
      </c>
      <c r="AA116" s="912"/>
      <c r="AB116" s="912"/>
    </row>
    <row r="117" spans="1:38" ht="21.6" hidden="1" customHeight="1" x14ac:dyDescent="0.3">
      <c r="A117" s="872">
        <v>41760</v>
      </c>
      <c r="B117" s="896">
        <v>4284.2831568149759</v>
      </c>
      <c r="C117" s="897">
        <v>36200.592122623988</v>
      </c>
      <c r="D117" s="897">
        <v>16872.746480860293</v>
      </c>
      <c r="E117" s="898">
        <v>57357.621760299255</v>
      </c>
      <c r="F117" s="899">
        <v>195777.90346106852</v>
      </c>
      <c r="G117" s="900">
        <v>7457.2671456919497</v>
      </c>
      <c r="H117" s="900">
        <v>63157.735522620926</v>
      </c>
      <c r="I117" s="900">
        <v>462.37334705635686</v>
      </c>
      <c r="J117" s="900">
        <v>270641.87205841206</v>
      </c>
      <c r="K117" s="901">
        <v>537497.15153484978</v>
      </c>
      <c r="L117" s="902">
        <v>19449.203798030103</v>
      </c>
      <c r="M117" s="900">
        <v>45829.315121733198</v>
      </c>
      <c r="N117" s="900">
        <v>0</v>
      </c>
      <c r="O117" s="903">
        <v>65278.518919763301</v>
      </c>
      <c r="P117" s="904">
        <v>629.68270240000004</v>
      </c>
      <c r="Q117" s="905">
        <v>4103.0691505200011</v>
      </c>
      <c r="R117" s="905">
        <v>256877.68471434969</v>
      </c>
      <c r="S117" s="905">
        <v>6113.097089343506</v>
      </c>
      <c r="T117" s="906">
        <v>267723.5336566132</v>
      </c>
      <c r="U117" s="907">
        <v>35159.629754696762</v>
      </c>
      <c r="V117" s="908">
        <v>4519.9698590793578</v>
      </c>
      <c r="W117" s="909">
        <v>50599.316390320753</v>
      </c>
      <c r="X117" s="910">
        <v>1018135.7418756223</v>
      </c>
      <c r="Y117" s="911">
        <v>92313.545399901574</v>
      </c>
      <c r="AA117" s="912"/>
      <c r="AB117" s="912"/>
    </row>
    <row r="118" spans="1:38" ht="21.6" hidden="1" customHeight="1" x14ac:dyDescent="0.3">
      <c r="A118" s="872">
        <v>41791</v>
      </c>
      <c r="B118" s="896">
        <v>4659.0554516293196</v>
      </c>
      <c r="C118" s="897">
        <v>35450.801770102997</v>
      </c>
      <c r="D118" s="897">
        <v>17010.5318632323</v>
      </c>
      <c r="E118" s="898">
        <v>57120.389084964612</v>
      </c>
      <c r="F118" s="899">
        <v>189045.37336056825</v>
      </c>
      <c r="G118" s="900">
        <v>10369.533545288798</v>
      </c>
      <c r="H118" s="900">
        <v>62255.367329174507</v>
      </c>
      <c r="I118" s="900">
        <v>456.95772599887545</v>
      </c>
      <c r="J118" s="900">
        <v>271001.10262459249</v>
      </c>
      <c r="K118" s="901">
        <v>533128.33458562288</v>
      </c>
      <c r="L118" s="902">
        <v>19819.410237617558</v>
      </c>
      <c r="M118" s="900">
        <v>47476.458302434759</v>
      </c>
      <c r="N118" s="900">
        <v>0</v>
      </c>
      <c r="O118" s="903">
        <v>67295.868540052325</v>
      </c>
      <c r="P118" s="904">
        <v>650.40999287</v>
      </c>
      <c r="Q118" s="905">
        <v>4066.5693370800013</v>
      </c>
      <c r="R118" s="905">
        <v>260505.65980676812</v>
      </c>
      <c r="S118" s="905">
        <v>2822.3301723813711</v>
      </c>
      <c r="T118" s="906">
        <v>268044.96930909948</v>
      </c>
      <c r="U118" s="907">
        <v>34493.732392353057</v>
      </c>
      <c r="V118" s="908">
        <v>3610.9673657993299</v>
      </c>
      <c r="W118" s="909">
        <v>50028.784782582959</v>
      </c>
      <c r="X118" s="910">
        <v>1013723.0460604746</v>
      </c>
      <c r="Y118" s="911">
        <v>97965.217452960336</v>
      </c>
      <c r="AA118" s="912"/>
      <c r="AB118" s="912"/>
    </row>
    <row r="119" spans="1:38" ht="21.6" hidden="1" customHeight="1" x14ac:dyDescent="0.3">
      <c r="A119" s="872">
        <v>41821</v>
      </c>
      <c r="B119" s="896">
        <v>5158.9866176597716</v>
      </c>
      <c r="C119" s="897">
        <v>37422.462011476397</v>
      </c>
      <c r="D119" s="897">
        <v>15704.911478740391</v>
      </c>
      <c r="E119" s="898">
        <v>58286.360107876557</v>
      </c>
      <c r="F119" s="899">
        <v>206155.51745140454</v>
      </c>
      <c r="G119" s="900">
        <v>11380.261462772494</v>
      </c>
      <c r="H119" s="900">
        <v>66761.815542407014</v>
      </c>
      <c r="I119" s="900">
        <v>524.036182703431</v>
      </c>
      <c r="J119" s="900">
        <v>263286.65347439225</v>
      </c>
      <c r="K119" s="901">
        <v>548108.28411367978</v>
      </c>
      <c r="L119" s="902">
        <v>18505.119341124726</v>
      </c>
      <c r="M119" s="900">
        <v>47845.158066684016</v>
      </c>
      <c r="N119" s="900">
        <v>0</v>
      </c>
      <c r="O119" s="903">
        <v>66350.277407808739</v>
      </c>
      <c r="P119" s="904">
        <v>614.80640303999985</v>
      </c>
      <c r="Q119" s="905">
        <v>4102.7702037600002</v>
      </c>
      <c r="R119" s="905">
        <v>259480.43962487776</v>
      </c>
      <c r="S119" s="905">
        <v>2757.9693064837793</v>
      </c>
      <c r="T119" s="906">
        <v>266955.98553816153</v>
      </c>
      <c r="U119" s="907">
        <v>34558.3131155917</v>
      </c>
      <c r="V119" s="908">
        <v>5364.8964200236633</v>
      </c>
      <c r="W119" s="909">
        <v>50825.090472658238</v>
      </c>
      <c r="X119" s="910">
        <v>1030449.2071758001</v>
      </c>
      <c r="Y119" s="911">
        <v>87726.859449611686</v>
      </c>
      <c r="AA119" s="912"/>
      <c r="AB119" s="912"/>
    </row>
    <row r="120" spans="1:38" ht="21.6" hidden="1" customHeight="1" x14ac:dyDescent="0.3">
      <c r="A120" s="872">
        <v>41852</v>
      </c>
      <c r="B120" s="896">
        <v>4783.9330257040938</v>
      </c>
      <c r="C120" s="897">
        <v>39205.599398618615</v>
      </c>
      <c r="D120" s="897">
        <v>14073.94859628893</v>
      </c>
      <c r="E120" s="898">
        <v>58063.481020611638</v>
      </c>
      <c r="F120" s="899">
        <v>210646.33906666574</v>
      </c>
      <c r="G120" s="900">
        <v>10833.163781597261</v>
      </c>
      <c r="H120" s="900">
        <v>67261.901229396215</v>
      </c>
      <c r="I120" s="900">
        <v>489.15980662670495</v>
      </c>
      <c r="J120" s="900">
        <v>268822.20049978665</v>
      </c>
      <c r="K120" s="901">
        <v>558052.76438407251</v>
      </c>
      <c r="L120" s="902">
        <v>19092.051607781948</v>
      </c>
      <c r="M120" s="900">
        <v>47479.913957568693</v>
      </c>
      <c r="N120" s="900">
        <v>0</v>
      </c>
      <c r="O120" s="903">
        <v>66571.965565350634</v>
      </c>
      <c r="P120" s="904">
        <v>595.15408637000007</v>
      </c>
      <c r="Q120" s="905">
        <v>4004.9184446100007</v>
      </c>
      <c r="R120" s="905">
        <v>257807.28886094718</v>
      </c>
      <c r="S120" s="905">
        <v>2778.8037777058048</v>
      </c>
      <c r="T120" s="906">
        <v>265186.16516963299</v>
      </c>
      <c r="U120" s="907">
        <v>37320.369150139006</v>
      </c>
      <c r="V120" s="908">
        <v>3901.5552625953073</v>
      </c>
      <c r="W120" s="909">
        <v>54103.691203704548</v>
      </c>
      <c r="X120" s="910">
        <v>1043199.9917561066</v>
      </c>
      <c r="Y120" s="911">
        <v>94191.093106427041</v>
      </c>
      <c r="AA120" s="912"/>
      <c r="AB120" s="912"/>
    </row>
    <row r="121" spans="1:38" ht="21.6" hidden="1" customHeight="1" x14ac:dyDescent="0.3">
      <c r="A121" s="872">
        <v>41883</v>
      </c>
      <c r="B121" s="896">
        <v>4721.8598425532718</v>
      </c>
      <c r="C121" s="897">
        <v>37002.045763067938</v>
      </c>
      <c r="D121" s="897">
        <v>12868.283676338735</v>
      </c>
      <c r="E121" s="898">
        <v>54592.189281959945</v>
      </c>
      <c r="F121" s="899">
        <v>241497.46582976929</v>
      </c>
      <c r="G121" s="900">
        <v>22638.874790773516</v>
      </c>
      <c r="H121" s="900">
        <v>72410.725851973199</v>
      </c>
      <c r="I121" s="900">
        <v>404.11560476436847</v>
      </c>
      <c r="J121" s="900">
        <v>279949.72377013729</v>
      </c>
      <c r="K121" s="901">
        <v>616900.90584741766</v>
      </c>
      <c r="L121" s="902">
        <v>20841.192965205635</v>
      </c>
      <c r="M121" s="900">
        <v>49311.273427091706</v>
      </c>
      <c r="N121" s="900">
        <v>0</v>
      </c>
      <c r="O121" s="903">
        <v>70152.466392297341</v>
      </c>
      <c r="P121" s="904">
        <v>1204.78531834</v>
      </c>
      <c r="Q121" s="905">
        <v>3956.20205786</v>
      </c>
      <c r="R121" s="905">
        <v>257741.75044826962</v>
      </c>
      <c r="S121" s="905">
        <v>2893.8275306513988</v>
      </c>
      <c r="T121" s="906">
        <v>265796.56535512104</v>
      </c>
      <c r="U121" s="907">
        <v>36937.144859480009</v>
      </c>
      <c r="V121" s="908">
        <v>3494.5042009850386</v>
      </c>
      <c r="W121" s="909">
        <v>53644.037666903401</v>
      </c>
      <c r="X121" s="910">
        <v>1101517.8136041644</v>
      </c>
      <c r="Y121" s="911">
        <v>93105.294553467218</v>
      </c>
      <c r="AA121" s="912"/>
      <c r="AB121" s="912"/>
    </row>
    <row r="122" spans="1:38" ht="21.6" hidden="1" customHeight="1" x14ac:dyDescent="0.3">
      <c r="A122" s="872">
        <v>41913</v>
      </c>
      <c r="B122" s="896">
        <v>4492.649312281681</v>
      </c>
      <c r="C122" s="897">
        <v>38500.56024633006</v>
      </c>
      <c r="D122" s="897">
        <v>11653.603059561827</v>
      </c>
      <c r="E122" s="898">
        <v>54646.812618173572</v>
      </c>
      <c r="F122" s="899">
        <v>283588.27739075571</v>
      </c>
      <c r="G122" s="900">
        <v>15696.340933801455</v>
      </c>
      <c r="H122" s="900">
        <v>74290.892330663701</v>
      </c>
      <c r="I122" s="900">
        <v>372.43701177531921</v>
      </c>
      <c r="J122" s="900">
        <v>287625.04534671869</v>
      </c>
      <c r="K122" s="901">
        <v>661572.99301371491</v>
      </c>
      <c r="L122" s="902">
        <v>22788.69977854802</v>
      </c>
      <c r="M122" s="900">
        <v>49234.620012670108</v>
      </c>
      <c r="N122" s="900">
        <v>0</v>
      </c>
      <c r="O122" s="903">
        <v>72023.31979121812</v>
      </c>
      <c r="P122" s="904">
        <v>1055.2526737799999</v>
      </c>
      <c r="Q122" s="905">
        <v>4155.2940386799992</v>
      </c>
      <c r="R122" s="905">
        <v>259597.61617624603</v>
      </c>
      <c r="S122" s="905">
        <v>2910.0922891256919</v>
      </c>
      <c r="T122" s="906">
        <v>267718.25517783168</v>
      </c>
      <c r="U122" s="907">
        <v>38588.068086102903</v>
      </c>
      <c r="V122" s="908">
        <v>4436.5284438296185</v>
      </c>
      <c r="W122" s="909">
        <v>50787.698279336269</v>
      </c>
      <c r="X122" s="910">
        <v>1149773.6754102069</v>
      </c>
      <c r="Y122" s="911">
        <v>88784.874498484074</v>
      </c>
      <c r="AA122" s="912"/>
      <c r="AB122" s="912"/>
    </row>
    <row r="123" spans="1:38" ht="21.6" hidden="1" customHeight="1" x14ac:dyDescent="0.3">
      <c r="A123" s="872">
        <v>41944</v>
      </c>
      <c r="B123" s="896">
        <v>4727.1846390311903</v>
      </c>
      <c r="C123" s="897">
        <v>36085.471126053111</v>
      </c>
      <c r="D123" s="897">
        <v>15210.922675100292</v>
      </c>
      <c r="E123" s="898">
        <v>56023.578440184596</v>
      </c>
      <c r="F123" s="899">
        <v>250682.06717242204</v>
      </c>
      <c r="G123" s="900">
        <v>15889.04143503056</v>
      </c>
      <c r="H123" s="900">
        <v>74023.403009874062</v>
      </c>
      <c r="I123" s="900">
        <v>471.70632810358029</v>
      </c>
      <c r="J123" s="900">
        <v>302530.87009861757</v>
      </c>
      <c r="K123" s="901">
        <v>643597.08804404782</v>
      </c>
      <c r="L123" s="902">
        <v>24474.865649890035</v>
      </c>
      <c r="M123" s="900">
        <v>48721.490397489331</v>
      </c>
      <c r="N123" s="900">
        <v>0</v>
      </c>
      <c r="O123" s="903">
        <v>73196.356047379362</v>
      </c>
      <c r="P123" s="904">
        <v>557.85945064999999</v>
      </c>
      <c r="Q123" s="905">
        <v>4216.6680827899991</v>
      </c>
      <c r="R123" s="905">
        <v>265315.15363750805</v>
      </c>
      <c r="S123" s="905">
        <v>2961.0692214494534</v>
      </c>
      <c r="T123" s="906">
        <v>273050.75039239752</v>
      </c>
      <c r="U123" s="907">
        <v>37311.071565382525</v>
      </c>
      <c r="V123" s="908">
        <v>2263.0481247403895</v>
      </c>
      <c r="W123" s="909">
        <v>50572.478060513968</v>
      </c>
      <c r="X123" s="910">
        <v>1136014.370674646</v>
      </c>
      <c r="Y123" s="911">
        <v>93260.628681751041</v>
      </c>
      <c r="AA123" s="912"/>
      <c r="AB123" s="912"/>
    </row>
    <row r="124" spans="1:38" ht="21.6" hidden="1" customHeight="1" x14ac:dyDescent="0.3">
      <c r="A124" s="872">
        <v>41974</v>
      </c>
      <c r="B124" s="896">
        <v>7138.8698263849874</v>
      </c>
      <c r="C124" s="897">
        <v>35330.824416916745</v>
      </c>
      <c r="D124" s="897">
        <v>15317.641635744041</v>
      </c>
      <c r="E124" s="898">
        <v>57787.335879045771</v>
      </c>
      <c r="F124" s="899">
        <v>266515.11987930769</v>
      </c>
      <c r="G124" s="900">
        <v>14617.870804461954</v>
      </c>
      <c r="H124" s="900">
        <v>69204.795036991141</v>
      </c>
      <c r="I124" s="900">
        <v>698.70482332930794</v>
      </c>
      <c r="J124" s="900">
        <v>304621.50741572567</v>
      </c>
      <c r="K124" s="901">
        <v>655657.99795981566</v>
      </c>
      <c r="L124" s="902">
        <v>24705.266712910248</v>
      </c>
      <c r="M124" s="900">
        <v>48514.500255780149</v>
      </c>
      <c r="N124" s="900">
        <v>0</v>
      </c>
      <c r="O124" s="903">
        <v>73219.766968690397</v>
      </c>
      <c r="P124" s="904">
        <v>762.17531808999991</v>
      </c>
      <c r="Q124" s="905">
        <v>4402.5172417299982</v>
      </c>
      <c r="R124" s="905">
        <v>266520.64316056465</v>
      </c>
      <c r="S124" s="905">
        <v>2961.2719943200236</v>
      </c>
      <c r="T124" s="906">
        <v>274646.60771470465</v>
      </c>
      <c r="U124" s="907">
        <v>37418.929106908152</v>
      </c>
      <c r="V124" s="908">
        <v>3572.0776124096519</v>
      </c>
      <c r="W124" s="909">
        <v>51268.178589074407</v>
      </c>
      <c r="X124" s="910">
        <v>1153570.8938306486</v>
      </c>
      <c r="Y124" s="911">
        <v>91515.374804406674</v>
      </c>
      <c r="AA124" s="912"/>
      <c r="AB124" s="912"/>
    </row>
    <row r="125" spans="1:38" ht="21.6" hidden="1" customHeight="1" x14ac:dyDescent="0.3">
      <c r="A125" s="872">
        <v>42005</v>
      </c>
      <c r="B125" s="896">
        <v>4662.5904915924611</v>
      </c>
      <c r="C125" s="897">
        <v>40581.183993312639</v>
      </c>
      <c r="D125" s="897">
        <v>13341.741282099831</v>
      </c>
      <c r="E125" s="898">
        <v>58585.51576700493</v>
      </c>
      <c r="F125" s="899">
        <v>282588.8168799429</v>
      </c>
      <c r="G125" s="900">
        <v>13188.068583386335</v>
      </c>
      <c r="H125" s="900">
        <v>74023.959394408768</v>
      </c>
      <c r="I125" s="900">
        <v>423.98167363562555</v>
      </c>
      <c r="J125" s="900">
        <v>301795.32793572039</v>
      </c>
      <c r="K125" s="901">
        <v>672020.15446709399</v>
      </c>
      <c r="L125" s="902">
        <v>23696.282027837231</v>
      </c>
      <c r="M125" s="900">
        <v>49107.152948742332</v>
      </c>
      <c r="N125" s="900">
        <v>0</v>
      </c>
      <c r="O125" s="903">
        <v>72803.434976579563</v>
      </c>
      <c r="P125" s="904">
        <v>668.46850611000002</v>
      </c>
      <c r="Q125" s="905">
        <v>4113.7618372799998</v>
      </c>
      <c r="R125" s="905">
        <v>266129.58407158725</v>
      </c>
      <c r="S125" s="905">
        <v>2922.2774754293609</v>
      </c>
      <c r="T125" s="906">
        <v>273834.09189040662</v>
      </c>
      <c r="U125" s="907">
        <v>38942.074562934256</v>
      </c>
      <c r="V125" s="908">
        <v>1995.9759622269819</v>
      </c>
      <c r="W125" s="909">
        <v>57491.171525257334</v>
      </c>
      <c r="X125" s="910">
        <v>1175672.4191515036</v>
      </c>
      <c r="Y125" s="911">
        <v>86125.649676295565</v>
      </c>
      <c r="AA125" s="912"/>
      <c r="AB125" s="912"/>
    </row>
    <row r="126" spans="1:38" ht="21.6" hidden="1" customHeight="1" x14ac:dyDescent="0.3">
      <c r="A126" s="872">
        <v>42036</v>
      </c>
      <c r="B126" s="896">
        <v>4522.8056762799606</v>
      </c>
      <c r="C126" s="897">
        <v>43088.471447396041</v>
      </c>
      <c r="D126" s="897">
        <v>12154.001948226352</v>
      </c>
      <c r="E126" s="898">
        <v>59765.279071902354</v>
      </c>
      <c r="F126" s="899">
        <v>274813.25639467535</v>
      </c>
      <c r="G126" s="900">
        <v>6544.8169872574999</v>
      </c>
      <c r="H126" s="900">
        <v>78718.735061059255</v>
      </c>
      <c r="I126" s="900">
        <v>531.04310666307526</v>
      </c>
      <c r="J126" s="900">
        <v>310334.15366113075</v>
      </c>
      <c r="K126" s="901">
        <v>670942.00521078589</v>
      </c>
      <c r="L126" s="902">
        <v>23746.902084888268</v>
      </c>
      <c r="M126" s="900">
        <v>51119.852370799366</v>
      </c>
      <c r="N126" s="900">
        <v>0</v>
      </c>
      <c r="O126" s="903">
        <v>74866.754455687638</v>
      </c>
      <c r="P126" s="904">
        <v>672.90090731000009</v>
      </c>
      <c r="Q126" s="905">
        <v>4091.4738456500004</v>
      </c>
      <c r="R126" s="905">
        <v>265680.70168443827</v>
      </c>
      <c r="S126" s="905">
        <v>3276.5821133728914</v>
      </c>
      <c r="T126" s="906">
        <v>273721.65855077119</v>
      </c>
      <c r="U126" s="907">
        <v>39123.37462154025</v>
      </c>
      <c r="V126" s="908">
        <v>2344.9416190246702</v>
      </c>
      <c r="W126" s="909">
        <v>55690.157978399424</v>
      </c>
      <c r="X126" s="910">
        <v>1176454.1715081113</v>
      </c>
      <c r="Y126" s="911">
        <v>84699.023299068809</v>
      </c>
      <c r="AA126" s="912"/>
      <c r="AB126" s="912"/>
    </row>
    <row r="127" spans="1:38" ht="21.6" hidden="1" customHeight="1" x14ac:dyDescent="0.3">
      <c r="A127" s="872">
        <v>42064</v>
      </c>
      <c r="B127" s="896">
        <v>4449.7476041728087</v>
      </c>
      <c r="C127" s="897">
        <v>47517.731696131472</v>
      </c>
      <c r="D127" s="897">
        <v>12650.82660702057</v>
      </c>
      <c r="E127" s="898">
        <v>64618.305907324851</v>
      </c>
      <c r="F127" s="899">
        <v>319010.4342419267</v>
      </c>
      <c r="G127" s="900">
        <v>13194.9098727324</v>
      </c>
      <c r="H127" s="900">
        <v>89878.736476133607</v>
      </c>
      <c r="I127" s="900">
        <v>604.83257995779968</v>
      </c>
      <c r="J127" s="900">
        <v>321443.09934415459</v>
      </c>
      <c r="K127" s="901">
        <v>744132.01251490507</v>
      </c>
      <c r="L127" s="902">
        <v>22775.731356741493</v>
      </c>
      <c r="M127" s="900">
        <v>48762.891840431017</v>
      </c>
      <c r="N127" s="900">
        <v>0</v>
      </c>
      <c r="O127" s="903">
        <v>71538.623197172506</v>
      </c>
      <c r="P127" s="904">
        <v>837.05014994999988</v>
      </c>
      <c r="Q127" s="905">
        <v>4207.8137703700013</v>
      </c>
      <c r="R127" s="905">
        <v>269723.75073279109</v>
      </c>
      <c r="S127" s="905">
        <v>3372.4781010728543</v>
      </c>
      <c r="T127" s="906">
        <v>278141.09275418392</v>
      </c>
      <c r="U127" s="907">
        <v>45104.057822078292</v>
      </c>
      <c r="V127" s="908">
        <v>1987.9562750494242</v>
      </c>
      <c r="W127" s="909">
        <v>56699.155656277457</v>
      </c>
      <c r="X127" s="910">
        <v>1262221.2041269913</v>
      </c>
      <c r="Y127" s="911">
        <v>88599.906417803009</v>
      </c>
      <c r="AA127" s="912"/>
      <c r="AB127" s="912"/>
    </row>
    <row r="128" spans="1:38" ht="21.6" hidden="1" customHeight="1" x14ac:dyDescent="0.3">
      <c r="A128" s="872">
        <v>42095</v>
      </c>
      <c r="B128" s="896">
        <v>4978.3235708260127</v>
      </c>
      <c r="C128" s="897">
        <v>48730.192411207536</v>
      </c>
      <c r="D128" s="897">
        <v>11885.349935664692</v>
      </c>
      <c r="E128" s="898">
        <v>65593.865917698233</v>
      </c>
      <c r="F128" s="899">
        <v>331639.16668903478</v>
      </c>
      <c r="G128" s="900">
        <v>10155.407412508752</v>
      </c>
      <c r="H128" s="900">
        <v>90526.794890186822</v>
      </c>
      <c r="I128" s="900">
        <v>400.98453939155047</v>
      </c>
      <c r="J128" s="900">
        <v>305405.97173065192</v>
      </c>
      <c r="K128" s="901">
        <v>738128.32526177377</v>
      </c>
      <c r="L128" s="902">
        <v>22871.83761205207</v>
      </c>
      <c r="M128" s="900">
        <v>50651.450769147217</v>
      </c>
      <c r="N128" s="900">
        <v>0</v>
      </c>
      <c r="O128" s="903">
        <v>73523.288381199294</v>
      </c>
      <c r="P128" s="904">
        <v>933.07250800999998</v>
      </c>
      <c r="Q128" s="905">
        <v>4083.0272215</v>
      </c>
      <c r="R128" s="905">
        <v>266426.81588494434</v>
      </c>
      <c r="S128" s="905">
        <v>2901.5090085943002</v>
      </c>
      <c r="T128" s="906">
        <v>274344.42462304869</v>
      </c>
      <c r="U128" s="907">
        <v>39438.014354035775</v>
      </c>
      <c r="V128" s="908">
        <v>3080.787987128786</v>
      </c>
      <c r="W128" s="909">
        <v>56148.738162947397</v>
      </c>
      <c r="X128" s="910">
        <v>1250257.4446878321</v>
      </c>
      <c r="Y128" s="911">
        <v>82150.112358648505</v>
      </c>
      <c r="AA128" s="912"/>
      <c r="AB128" s="912"/>
    </row>
    <row r="129" spans="1:28" ht="21.6" hidden="1" customHeight="1" x14ac:dyDescent="0.3">
      <c r="A129" s="872">
        <v>42125</v>
      </c>
      <c r="B129" s="896">
        <v>4160.0451258495286</v>
      </c>
      <c r="C129" s="897">
        <v>46801.404808395993</v>
      </c>
      <c r="D129" s="897">
        <v>15268.735002714959</v>
      </c>
      <c r="E129" s="898">
        <v>66230.18493696049</v>
      </c>
      <c r="F129" s="899">
        <v>291425.92654686864</v>
      </c>
      <c r="G129" s="900">
        <v>13775.837362444399</v>
      </c>
      <c r="H129" s="900">
        <v>86491.289501565523</v>
      </c>
      <c r="I129" s="900">
        <v>439.67506363855654</v>
      </c>
      <c r="J129" s="900">
        <v>293251.29033557267</v>
      </c>
      <c r="K129" s="901">
        <v>685384.01881008968</v>
      </c>
      <c r="L129" s="902">
        <v>23015.673915492593</v>
      </c>
      <c r="M129" s="900">
        <v>53041.289763508299</v>
      </c>
      <c r="N129" s="900">
        <v>0</v>
      </c>
      <c r="O129" s="903">
        <v>76056.963679000895</v>
      </c>
      <c r="P129" s="904">
        <v>952.68595091999998</v>
      </c>
      <c r="Q129" s="905">
        <v>4099.1001657300003</v>
      </c>
      <c r="R129" s="905">
        <v>266435.07649085496</v>
      </c>
      <c r="S129" s="905">
        <v>2940.4089577793466</v>
      </c>
      <c r="T129" s="906">
        <v>274427.27156528435</v>
      </c>
      <c r="U129" s="907">
        <v>38892.542777977214</v>
      </c>
      <c r="V129" s="908">
        <v>2131.0275963038389</v>
      </c>
      <c r="W129" s="909">
        <v>53234.479909467227</v>
      </c>
      <c r="X129" s="910">
        <v>1196356.4892750836</v>
      </c>
      <c r="Y129" s="911">
        <v>82126.880468885531</v>
      </c>
      <c r="AA129" s="912"/>
      <c r="AB129" s="912"/>
    </row>
    <row r="130" spans="1:28" ht="21.6" hidden="1" customHeight="1" x14ac:dyDescent="0.3">
      <c r="A130" s="872">
        <v>42156</v>
      </c>
      <c r="B130" s="896">
        <v>4382.5595780579861</v>
      </c>
      <c r="C130" s="897">
        <v>48452.474201602265</v>
      </c>
      <c r="D130" s="897">
        <v>18882.365288663474</v>
      </c>
      <c r="E130" s="898">
        <v>71717.399068323721</v>
      </c>
      <c r="F130" s="899">
        <v>277584.79123526294</v>
      </c>
      <c r="G130" s="900">
        <v>11677.135575557837</v>
      </c>
      <c r="H130" s="900">
        <v>85249.06320567544</v>
      </c>
      <c r="I130" s="900">
        <v>451.37073547571742</v>
      </c>
      <c r="J130" s="900">
        <v>288812.91085779545</v>
      </c>
      <c r="K130" s="901">
        <v>663775.27160976734</v>
      </c>
      <c r="L130" s="902">
        <v>24312.420672213637</v>
      </c>
      <c r="M130" s="900">
        <v>51045.987499749979</v>
      </c>
      <c r="N130" s="900">
        <v>0</v>
      </c>
      <c r="O130" s="903">
        <v>75358.408171963616</v>
      </c>
      <c r="P130" s="904">
        <v>975.87733921000006</v>
      </c>
      <c r="Q130" s="905">
        <v>3984.3610223699984</v>
      </c>
      <c r="R130" s="905">
        <v>267201.28654745989</v>
      </c>
      <c r="S130" s="905">
        <v>3104.5373864047438</v>
      </c>
      <c r="T130" s="906">
        <v>275266.06229544466</v>
      </c>
      <c r="U130" s="907">
        <v>41427.287141513545</v>
      </c>
      <c r="V130" s="908">
        <v>2148.0480161570995</v>
      </c>
      <c r="W130" s="909">
        <v>53630.358331788571</v>
      </c>
      <c r="X130" s="910">
        <v>1183322.8346349585</v>
      </c>
      <c r="Y130" s="911">
        <v>79335.383138803241</v>
      </c>
      <c r="AA130" s="912"/>
      <c r="AB130" s="912"/>
    </row>
    <row r="131" spans="1:28" ht="21.6" hidden="1" customHeight="1" x14ac:dyDescent="0.3">
      <c r="A131" s="872">
        <v>42186</v>
      </c>
      <c r="B131" s="913">
        <v>4495.241059603477</v>
      </c>
      <c r="C131" s="914">
        <v>45290.972368698625</v>
      </c>
      <c r="D131" s="914">
        <v>20131.457806441722</v>
      </c>
      <c r="E131" s="915">
        <v>69917.671234743815</v>
      </c>
      <c r="F131" s="916">
        <v>279473.57490299206</v>
      </c>
      <c r="G131" s="917">
        <v>11442.825127561415</v>
      </c>
      <c r="H131" s="917">
        <v>88432.673058425673</v>
      </c>
      <c r="I131" s="917">
        <v>455.5506387323959</v>
      </c>
      <c r="J131" s="917">
        <v>286014.21783164755</v>
      </c>
      <c r="K131" s="918">
        <v>665818.84155935911</v>
      </c>
      <c r="L131" s="919">
        <v>24582.830333353955</v>
      </c>
      <c r="M131" s="917">
        <v>51492.782096218645</v>
      </c>
      <c r="N131" s="917">
        <v>0</v>
      </c>
      <c r="O131" s="920">
        <v>76075.612429572604</v>
      </c>
      <c r="P131" s="921">
        <v>1036.7352529100001</v>
      </c>
      <c r="Q131" s="922">
        <v>3928.967484589999</v>
      </c>
      <c r="R131" s="922">
        <v>269055.09850561537</v>
      </c>
      <c r="S131" s="922">
        <v>3013.9383263479654</v>
      </c>
      <c r="T131" s="923">
        <v>277034.73956946336</v>
      </c>
      <c r="U131" s="924">
        <v>40715.021502257579</v>
      </c>
      <c r="V131" s="925">
        <v>5655.0178186402281</v>
      </c>
      <c r="W131" s="926">
        <v>54865.177805873478</v>
      </c>
      <c r="X131" s="927">
        <v>1190082.0819199099</v>
      </c>
      <c r="Y131" s="928">
        <v>81142.022093848253</v>
      </c>
      <c r="AA131" s="912"/>
      <c r="AB131" s="912"/>
    </row>
    <row r="132" spans="1:28" ht="21.6" hidden="1" customHeight="1" x14ac:dyDescent="0.3">
      <c r="A132" s="872">
        <v>42217</v>
      </c>
      <c r="B132" s="913">
        <v>3993.156598620626</v>
      </c>
      <c r="C132" s="914">
        <v>43724.526149652891</v>
      </c>
      <c r="D132" s="914">
        <v>22552.138895620363</v>
      </c>
      <c r="E132" s="915">
        <v>70269.821643893883</v>
      </c>
      <c r="F132" s="916">
        <v>259295.50994837328</v>
      </c>
      <c r="G132" s="917">
        <v>11590.767002003253</v>
      </c>
      <c r="H132" s="917">
        <v>83644.87267246659</v>
      </c>
      <c r="I132" s="917">
        <v>465.94646851917594</v>
      </c>
      <c r="J132" s="917">
        <v>284413.95820569352</v>
      </c>
      <c r="K132" s="918">
        <v>639411.05429705582</v>
      </c>
      <c r="L132" s="919">
        <v>24844.690630681864</v>
      </c>
      <c r="M132" s="917">
        <v>52333.319344588264</v>
      </c>
      <c r="N132" s="917">
        <v>0</v>
      </c>
      <c r="O132" s="920">
        <v>77178.009975270135</v>
      </c>
      <c r="P132" s="921">
        <v>1001.8531262599998</v>
      </c>
      <c r="Q132" s="922">
        <v>3828.7802993199998</v>
      </c>
      <c r="R132" s="922">
        <v>271887.25462880154</v>
      </c>
      <c r="S132" s="922">
        <v>3023.0730174447622</v>
      </c>
      <c r="T132" s="923">
        <v>279740.96107182634</v>
      </c>
      <c r="U132" s="924">
        <v>44347.51642704328</v>
      </c>
      <c r="V132" s="925">
        <v>3817.9483994495522</v>
      </c>
      <c r="W132" s="926">
        <v>58018.870388883763</v>
      </c>
      <c r="X132" s="927">
        <v>1172784.1822034228</v>
      </c>
      <c r="Y132" s="928">
        <v>79582.396321555934</v>
      </c>
      <c r="AA132" s="912"/>
      <c r="AB132" s="912"/>
    </row>
    <row r="133" spans="1:28" ht="21.6" hidden="1" customHeight="1" x14ac:dyDescent="0.3">
      <c r="A133" s="872">
        <v>42248</v>
      </c>
      <c r="B133" s="913">
        <v>4460.7044430719225</v>
      </c>
      <c r="C133" s="914">
        <v>44476.714853259095</v>
      </c>
      <c r="D133" s="914">
        <v>21655.239338140622</v>
      </c>
      <c r="E133" s="915">
        <v>70592.658634471649</v>
      </c>
      <c r="F133" s="916">
        <v>266098.54171424313</v>
      </c>
      <c r="G133" s="917">
        <v>11997.903152917932</v>
      </c>
      <c r="H133" s="917">
        <v>78783.104666092011</v>
      </c>
      <c r="I133" s="917">
        <v>425.33186271091535</v>
      </c>
      <c r="J133" s="917">
        <v>279342.60933580849</v>
      </c>
      <c r="K133" s="918">
        <v>636647.4907317725</v>
      </c>
      <c r="L133" s="919">
        <v>24291.880187611951</v>
      </c>
      <c r="M133" s="917">
        <v>53382.154471078051</v>
      </c>
      <c r="N133" s="917">
        <v>0</v>
      </c>
      <c r="O133" s="920">
        <v>77674.034658689998</v>
      </c>
      <c r="P133" s="921">
        <v>1053.7540438799999</v>
      </c>
      <c r="Q133" s="922">
        <v>3945.2068151999983</v>
      </c>
      <c r="R133" s="922">
        <v>271715.56596679706</v>
      </c>
      <c r="S133" s="922">
        <v>2985.7601988834904</v>
      </c>
      <c r="T133" s="923">
        <v>279700.2870247605</v>
      </c>
      <c r="U133" s="924">
        <v>44864.584891167113</v>
      </c>
      <c r="V133" s="925">
        <v>4158.7840432046851</v>
      </c>
      <c r="W133" s="926">
        <v>54156.068918761106</v>
      </c>
      <c r="X133" s="927">
        <v>1167793.9089028272</v>
      </c>
      <c r="Y133" s="928">
        <v>83787.921067623247</v>
      </c>
      <c r="AA133" s="912"/>
      <c r="AB133" s="912"/>
    </row>
    <row r="134" spans="1:28" ht="21.6" hidden="1" customHeight="1" x14ac:dyDescent="0.3">
      <c r="A134" s="872">
        <v>42278</v>
      </c>
      <c r="B134" s="913">
        <v>4317.2344424381145</v>
      </c>
      <c r="C134" s="914">
        <v>49295.266288767503</v>
      </c>
      <c r="D134" s="914">
        <v>20633.533944191982</v>
      </c>
      <c r="E134" s="915">
        <v>74246.034675397605</v>
      </c>
      <c r="F134" s="916">
        <v>287952.22487853211</v>
      </c>
      <c r="G134" s="917">
        <v>11766.506227944499</v>
      </c>
      <c r="H134" s="917">
        <v>79661.324266476484</v>
      </c>
      <c r="I134" s="917">
        <v>405.21339701915275</v>
      </c>
      <c r="J134" s="917">
        <v>274672.86324969918</v>
      </c>
      <c r="K134" s="918">
        <v>654458.13201967138</v>
      </c>
      <c r="L134" s="919">
        <v>24828.941613165825</v>
      </c>
      <c r="M134" s="917">
        <v>53447.69911195062</v>
      </c>
      <c r="N134" s="917">
        <v>0</v>
      </c>
      <c r="O134" s="920">
        <v>78276.640725116449</v>
      </c>
      <c r="P134" s="921">
        <v>893.86932196999999</v>
      </c>
      <c r="Q134" s="922">
        <v>4239.4038705900002</v>
      </c>
      <c r="R134" s="922">
        <v>271630.83829000394</v>
      </c>
      <c r="S134" s="922">
        <v>2949.2053981195413</v>
      </c>
      <c r="T134" s="923">
        <v>279713.31688068347</v>
      </c>
      <c r="U134" s="924">
        <v>43588.156307093166</v>
      </c>
      <c r="V134" s="925">
        <v>4039.4419093087608</v>
      </c>
      <c r="W134" s="926">
        <v>52904.993401013664</v>
      </c>
      <c r="X134" s="927">
        <v>1187226.7159182844</v>
      </c>
      <c r="Y134" s="928">
        <v>80730.537032343404</v>
      </c>
      <c r="AA134" s="912"/>
      <c r="AB134" s="912"/>
    </row>
    <row r="135" spans="1:28" ht="21.6" hidden="1" customHeight="1" x14ac:dyDescent="0.3">
      <c r="A135" s="872">
        <v>42309</v>
      </c>
      <c r="B135" s="913">
        <v>4134.7507410796597</v>
      </c>
      <c r="C135" s="914">
        <v>48549.787137973195</v>
      </c>
      <c r="D135" s="914">
        <v>19562.345837597877</v>
      </c>
      <c r="E135" s="915">
        <v>72246.883716650729</v>
      </c>
      <c r="F135" s="916">
        <v>280941.22404473013</v>
      </c>
      <c r="G135" s="917">
        <v>11924.288674918245</v>
      </c>
      <c r="H135" s="917">
        <v>78493.897753429599</v>
      </c>
      <c r="I135" s="917">
        <v>479.64976084737816</v>
      </c>
      <c r="J135" s="917">
        <v>276666.28451240383</v>
      </c>
      <c r="K135" s="918">
        <v>648505.34474632912</v>
      </c>
      <c r="L135" s="919">
        <v>26392.794358128715</v>
      </c>
      <c r="M135" s="917">
        <v>54328.928638301208</v>
      </c>
      <c r="N135" s="917">
        <v>0.31624103999999997</v>
      </c>
      <c r="O135" s="920">
        <v>80722.039237469915</v>
      </c>
      <c r="P135" s="921">
        <v>669.54601171000002</v>
      </c>
      <c r="Q135" s="922">
        <v>4150.9587926100003</v>
      </c>
      <c r="R135" s="922">
        <v>275370.57462671248</v>
      </c>
      <c r="S135" s="922">
        <v>2897.6491321627027</v>
      </c>
      <c r="T135" s="923">
        <v>283088.72856319515</v>
      </c>
      <c r="U135" s="924">
        <v>45946.057632215357</v>
      </c>
      <c r="V135" s="925">
        <v>3951.7266444094284</v>
      </c>
      <c r="W135" s="926">
        <v>53856.940457229386</v>
      </c>
      <c r="X135" s="927">
        <v>1188317.7209974988</v>
      </c>
      <c r="Y135" s="928">
        <v>77640.748528404845</v>
      </c>
      <c r="AA135" s="912"/>
      <c r="AB135" s="912"/>
    </row>
    <row r="136" spans="1:28" ht="21.6" hidden="1" customHeight="1" x14ac:dyDescent="0.3">
      <c r="A136" s="872">
        <v>42339</v>
      </c>
      <c r="B136" s="913">
        <v>5698.5380942724478</v>
      </c>
      <c r="C136" s="914">
        <v>47465.202647194979</v>
      </c>
      <c r="D136" s="914">
        <v>19156.011225647544</v>
      </c>
      <c r="E136" s="915">
        <v>72319.751967114964</v>
      </c>
      <c r="F136" s="916">
        <v>306732.82188298838</v>
      </c>
      <c r="G136" s="917">
        <v>11706.013066935759</v>
      </c>
      <c r="H136" s="917">
        <v>69427.575521123377</v>
      </c>
      <c r="I136" s="917">
        <v>740.4043144091869</v>
      </c>
      <c r="J136" s="917">
        <v>264787.24442303984</v>
      </c>
      <c r="K136" s="918">
        <v>653394.05920849647</v>
      </c>
      <c r="L136" s="919">
        <v>24900.986574636096</v>
      </c>
      <c r="M136" s="917">
        <v>54716.250372639101</v>
      </c>
      <c r="N136" s="917">
        <v>0</v>
      </c>
      <c r="O136" s="920">
        <v>79617.236947275203</v>
      </c>
      <c r="P136" s="921">
        <v>787.30335236999986</v>
      </c>
      <c r="Q136" s="922">
        <v>4253.4386061699997</v>
      </c>
      <c r="R136" s="922">
        <v>278219.21608307608</v>
      </c>
      <c r="S136" s="922">
        <v>2911.6111913047889</v>
      </c>
      <c r="T136" s="923">
        <v>286171.56923292088</v>
      </c>
      <c r="U136" s="924">
        <v>44990.034900098311</v>
      </c>
      <c r="V136" s="925">
        <v>3653.8724971859947</v>
      </c>
      <c r="W136" s="926">
        <v>51587.764371314755</v>
      </c>
      <c r="X136" s="927">
        <v>1191734.2891244066</v>
      </c>
      <c r="Y136" s="928">
        <v>72744.723190963734</v>
      </c>
      <c r="AA136" s="912"/>
      <c r="AB136" s="912"/>
    </row>
    <row r="137" spans="1:28" ht="21.6" hidden="1" customHeight="1" x14ac:dyDescent="0.3">
      <c r="A137" s="872">
        <v>42370</v>
      </c>
      <c r="B137" s="913">
        <v>4638.4640894584727</v>
      </c>
      <c r="C137" s="914">
        <v>51020.873982995523</v>
      </c>
      <c r="D137" s="914">
        <v>20526.715238613324</v>
      </c>
      <c r="E137" s="915">
        <v>76186.053311067313</v>
      </c>
      <c r="F137" s="916">
        <v>327970.03743116354</v>
      </c>
      <c r="G137" s="917">
        <v>12597.897311592771</v>
      </c>
      <c r="H137" s="917">
        <v>69151.420320465171</v>
      </c>
      <c r="I137" s="917">
        <v>547.96510857689339</v>
      </c>
      <c r="J137" s="917">
        <v>260654.02404938143</v>
      </c>
      <c r="K137" s="918">
        <v>670921.34422117984</v>
      </c>
      <c r="L137" s="919">
        <v>26108.311849544407</v>
      </c>
      <c r="M137" s="917">
        <v>54266.116932978031</v>
      </c>
      <c r="N137" s="917">
        <v>0</v>
      </c>
      <c r="O137" s="920">
        <v>80374.428782522446</v>
      </c>
      <c r="P137" s="921">
        <v>1136.87527404</v>
      </c>
      <c r="Q137" s="922">
        <v>3931.3763957000006</v>
      </c>
      <c r="R137" s="922">
        <v>278395.55925249122</v>
      </c>
      <c r="S137" s="922">
        <v>2933.1508562522617</v>
      </c>
      <c r="T137" s="923">
        <v>286396.96177848341</v>
      </c>
      <c r="U137" s="924">
        <v>45365.674140889751</v>
      </c>
      <c r="V137" s="925">
        <v>3165.0866027222669</v>
      </c>
      <c r="W137" s="926">
        <v>53181.827881907171</v>
      </c>
      <c r="X137" s="927">
        <v>1215591.3767187721</v>
      </c>
      <c r="Y137" s="928">
        <v>68237.771848726436</v>
      </c>
      <c r="AA137" s="912"/>
      <c r="AB137" s="912"/>
    </row>
    <row r="138" spans="1:28" ht="21.6" hidden="1" customHeight="1" x14ac:dyDescent="0.3">
      <c r="A138" s="872">
        <v>42401</v>
      </c>
      <c r="B138" s="913">
        <v>4118.9985032693794</v>
      </c>
      <c r="C138" s="914">
        <v>50430.996460509501</v>
      </c>
      <c r="D138" s="914">
        <v>21693.787104249284</v>
      </c>
      <c r="E138" s="915">
        <v>76243.782068028173</v>
      </c>
      <c r="F138" s="916">
        <v>338951.92250682769</v>
      </c>
      <c r="G138" s="917">
        <v>11546.649347033168</v>
      </c>
      <c r="H138" s="917">
        <v>65015.160934386658</v>
      </c>
      <c r="I138" s="917">
        <v>442.38531907248608</v>
      </c>
      <c r="J138" s="917">
        <v>256646.00357016252</v>
      </c>
      <c r="K138" s="918">
        <v>672602.1216774825</v>
      </c>
      <c r="L138" s="919">
        <v>27905.348913879388</v>
      </c>
      <c r="M138" s="917">
        <v>55654.834697215425</v>
      </c>
      <c r="N138" s="917">
        <v>0</v>
      </c>
      <c r="O138" s="920">
        <v>83560.183611094806</v>
      </c>
      <c r="P138" s="921">
        <v>910.36955728999999</v>
      </c>
      <c r="Q138" s="922">
        <v>4179.6975747799997</v>
      </c>
      <c r="R138" s="922">
        <v>278522.71392899414</v>
      </c>
      <c r="S138" s="922">
        <v>2924.3069737280325</v>
      </c>
      <c r="T138" s="923">
        <v>286537.08803479222</v>
      </c>
      <c r="U138" s="924">
        <v>45434.602598854406</v>
      </c>
      <c r="V138" s="925">
        <v>3281.3391926743734</v>
      </c>
      <c r="W138" s="926">
        <v>55336.908125986774</v>
      </c>
      <c r="X138" s="927">
        <v>1222996.0253089131</v>
      </c>
      <c r="Y138" s="928">
        <v>66221.753036398339</v>
      </c>
      <c r="AA138" s="912"/>
      <c r="AB138" s="912"/>
    </row>
    <row r="139" spans="1:28" ht="21.6" hidden="1" customHeight="1" x14ac:dyDescent="0.3">
      <c r="A139" s="872">
        <v>42430</v>
      </c>
      <c r="B139" s="913">
        <v>4557.2559894919905</v>
      </c>
      <c r="C139" s="914">
        <v>46725.025513597313</v>
      </c>
      <c r="D139" s="914">
        <v>23176.667954990233</v>
      </c>
      <c r="E139" s="915">
        <v>74458.949458079529</v>
      </c>
      <c r="F139" s="916">
        <v>305849.64510963025</v>
      </c>
      <c r="G139" s="917">
        <v>17430.560291737303</v>
      </c>
      <c r="H139" s="917">
        <v>64002.266461199324</v>
      </c>
      <c r="I139" s="917">
        <v>366.40115107687211</v>
      </c>
      <c r="J139" s="917">
        <v>252897.3502022092</v>
      </c>
      <c r="K139" s="918">
        <v>640546.22321585298</v>
      </c>
      <c r="L139" s="919">
        <v>30062.043002821818</v>
      </c>
      <c r="M139" s="917">
        <v>56876.359023235498</v>
      </c>
      <c r="N139" s="917">
        <v>0</v>
      </c>
      <c r="O139" s="920">
        <v>86938.402026057316</v>
      </c>
      <c r="P139" s="921">
        <v>582.83276192000005</v>
      </c>
      <c r="Q139" s="922">
        <v>4145.3901303600005</v>
      </c>
      <c r="R139" s="922">
        <v>276163.72454753472</v>
      </c>
      <c r="S139" s="922">
        <v>2958.1576633101859</v>
      </c>
      <c r="T139" s="923">
        <v>283850.10510312486</v>
      </c>
      <c r="U139" s="924">
        <v>43847.963008017912</v>
      </c>
      <c r="V139" s="925">
        <v>3841.1625985216051</v>
      </c>
      <c r="W139" s="926">
        <v>49462.577390130456</v>
      </c>
      <c r="X139" s="927">
        <v>1182945.3827997847</v>
      </c>
      <c r="Y139" s="928">
        <v>61670.814574586846</v>
      </c>
      <c r="AA139" s="912"/>
      <c r="AB139" s="912"/>
    </row>
    <row r="140" spans="1:28" ht="21.6" hidden="1" customHeight="1" x14ac:dyDescent="0.3">
      <c r="A140" s="872">
        <v>42461</v>
      </c>
      <c r="B140" s="913">
        <v>4191.8248000514504</v>
      </c>
      <c r="C140" s="914">
        <v>45021.197495908142</v>
      </c>
      <c r="D140" s="914">
        <v>22879.29225279107</v>
      </c>
      <c r="E140" s="915">
        <v>72092.31454875067</v>
      </c>
      <c r="F140" s="916">
        <v>328537.05061745143</v>
      </c>
      <c r="G140" s="917">
        <v>18743.628603904053</v>
      </c>
      <c r="H140" s="917">
        <v>59479.81812814196</v>
      </c>
      <c r="I140" s="917">
        <v>390.25254670604062</v>
      </c>
      <c r="J140" s="917">
        <v>242061.41184552698</v>
      </c>
      <c r="K140" s="918">
        <v>649212.16174173052</v>
      </c>
      <c r="L140" s="919">
        <v>30463.757645962425</v>
      </c>
      <c r="M140" s="917">
        <v>59478.212484292417</v>
      </c>
      <c r="N140" s="917">
        <v>0</v>
      </c>
      <c r="O140" s="920">
        <v>89941.970130254835</v>
      </c>
      <c r="P140" s="921">
        <v>484.90044547999997</v>
      </c>
      <c r="Q140" s="922">
        <v>3949.2058149199997</v>
      </c>
      <c r="R140" s="922">
        <v>275935.4428932938</v>
      </c>
      <c r="S140" s="922">
        <v>3268.0250606230998</v>
      </c>
      <c r="T140" s="923">
        <v>283637.5742143169</v>
      </c>
      <c r="U140" s="924">
        <v>42662.448127548305</v>
      </c>
      <c r="V140" s="925">
        <v>3241.011770657215</v>
      </c>
      <c r="W140" s="926">
        <v>52475.641582364537</v>
      </c>
      <c r="X140" s="927">
        <v>1193263.122115623</v>
      </c>
      <c r="Y140" s="928">
        <v>63567.529699621067</v>
      </c>
      <c r="AA140" s="912"/>
      <c r="AB140" s="912"/>
    </row>
    <row r="141" spans="1:28" ht="21.6" customHeight="1" x14ac:dyDescent="0.3">
      <c r="A141" s="872">
        <v>42491</v>
      </c>
      <c r="B141" s="913">
        <v>4396.9859874714157</v>
      </c>
      <c r="C141" s="914">
        <v>52531.208760115464</v>
      </c>
      <c r="D141" s="914">
        <v>23254.197545054078</v>
      </c>
      <c r="E141" s="915">
        <v>80182.392292640958</v>
      </c>
      <c r="F141" s="916">
        <v>323980.41018138139</v>
      </c>
      <c r="G141" s="917">
        <v>23183.255012221773</v>
      </c>
      <c r="H141" s="917">
        <v>60708.249489299385</v>
      </c>
      <c r="I141" s="917">
        <v>464.80920327588007</v>
      </c>
      <c r="J141" s="917">
        <v>245616.77652129065</v>
      </c>
      <c r="K141" s="918">
        <v>653953.50040746899</v>
      </c>
      <c r="L141" s="919">
        <v>28126.069287868748</v>
      </c>
      <c r="M141" s="917">
        <v>58956.959484573337</v>
      </c>
      <c r="N141" s="917">
        <v>0</v>
      </c>
      <c r="O141" s="920">
        <v>87083.028772442078</v>
      </c>
      <c r="P141" s="921">
        <v>569.23633212999982</v>
      </c>
      <c r="Q141" s="922">
        <v>3806.0502381799993</v>
      </c>
      <c r="R141" s="922">
        <v>274117.91108893813</v>
      </c>
      <c r="S141" s="922">
        <v>3238.2455760744529</v>
      </c>
      <c r="T141" s="923">
        <v>281731.44323532254</v>
      </c>
      <c r="U141" s="924">
        <v>44553.803961473561</v>
      </c>
      <c r="V141" s="925">
        <v>3042.2259906026479</v>
      </c>
      <c r="W141" s="926">
        <v>53551.82265727628</v>
      </c>
      <c r="X141" s="927">
        <v>1204098.2173172273</v>
      </c>
      <c r="Y141" s="928">
        <v>61593.831253686745</v>
      </c>
      <c r="AA141" s="912"/>
      <c r="AB141" s="912"/>
    </row>
    <row r="142" spans="1:28" ht="21.6" customHeight="1" x14ac:dyDescent="0.3">
      <c r="A142" s="872">
        <v>42522</v>
      </c>
      <c r="B142" s="913">
        <v>4325.4676068952876</v>
      </c>
      <c r="C142" s="914">
        <v>49186.052250874433</v>
      </c>
      <c r="D142" s="914">
        <v>25571.678195129629</v>
      </c>
      <c r="E142" s="915">
        <v>79083.198052899359</v>
      </c>
      <c r="F142" s="916">
        <v>310434.29288768262</v>
      </c>
      <c r="G142" s="917">
        <v>26215.618614827974</v>
      </c>
      <c r="H142" s="917">
        <v>58712.891363194336</v>
      </c>
      <c r="I142" s="917">
        <v>382.88347699583403</v>
      </c>
      <c r="J142" s="917">
        <v>252640.75653409824</v>
      </c>
      <c r="K142" s="918">
        <v>648386.44287679903</v>
      </c>
      <c r="L142" s="919">
        <v>31944.46821378867</v>
      </c>
      <c r="M142" s="917">
        <v>59941.360551538739</v>
      </c>
      <c r="N142" s="917">
        <v>0</v>
      </c>
      <c r="O142" s="920">
        <v>91885.828765327402</v>
      </c>
      <c r="P142" s="921">
        <v>515.38642928999991</v>
      </c>
      <c r="Q142" s="922">
        <v>3845.4626388399997</v>
      </c>
      <c r="R142" s="922">
        <v>275419.57293638616</v>
      </c>
      <c r="S142" s="922">
        <v>3970.6427341848785</v>
      </c>
      <c r="T142" s="923">
        <v>283751.06473870104</v>
      </c>
      <c r="U142" s="924">
        <v>46223.091482962569</v>
      </c>
      <c r="V142" s="925">
        <v>3609.7603221489303</v>
      </c>
      <c r="W142" s="926">
        <v>55085.234881962009</v>
      </c>
      <c r="X142" s="927">
        <v>1208024.6211208003</v>
      </c>
      <c r="Y142" s="928">
        <v>60789.885157779339</v>
      </c>
      <c r="AA142" s="912"/>
      <c r="AB142" s="912"/>
    </row>
    <row r="143" spans="1:28" ht="21.6" customHeight="1" x14ac:dyDescent="0.3">
      <c r="A143" s="872">
        <v>42552</v>
      </c>
      <c r="B143" s="913">
        <v>4259.2797346310244</v>
      </c>
      <c r="C143" s="914">
        <v>49956.491526747552</v>
      </c>
      <c r="D143" s="914">
        <v>24937.082662533754</v>
      </c>
      <c r="E143" s="915">
        <v>79152.853923912335</v>
      </c>
      <c r="F143" s="916">
        <v>315637.96412373963</v>
      </c>
      <c r="G143" s="917">
        <v>22721.508035052691</v>
      </c>
      <c r="H143" s="917">
        <v>66518.11494740576</v>
      </c>
      <c r="I143" s="917">
        <v>463.10133227203835</v>
      </c>
      <c r="J143" s="917">
        <v>257782.8659183885</v>
      </c>
      <c r="K143" s="918">
        <v>663123.5543568586</v>
      </c>
      <c r="L143" s="919">
        <v>30530.50564336863</v>
      </c>
      <c r="M143" s="917">
        <v>62937.046012367093</v>
      </c>
      <c r="N143" s="917">
        <v>0</v>
      </c>
      <c r="O143" s="920">
        <v>93467.551655735719</v>
      </c>
      <c r="P143" s="921">
        <v>382.68800371999998</v>
      </c>
      <c r="Q143" s="922">
        <v>3519.76270712</v>
      </c>
      <c r="R143" s="922">
        <v>278353.32129730558</v>
      </c>
      <c r="S143" s="922">
        <v>4212.8049533695685</v>
      </c>
      <c r="T143" s="923">
        <v>286468.57696151512</v>
      </c>
      <c r="U143" s="924">
        <v>48485.587774631262</v>
      </c>
      <c r="V143" s="925">
        <v>4783.2771155845676</v>
      </c>
      <c r="W143" s="926">
        <v>56591.165733201466</v>
      </c>
      <c r="X143" s="927">
        <v>1232072.5675214394</v>
      </c>
      <c r="Y143" s="928">
        <v>59891.64516401061</v>
      </c>
      <c r="AA143" s="912"/>
      <c r="AB143" s="912"/>
    </row>
    <row r="144" spans="1:28" ht="21.6" customHeight="1" x14ac:dyDescent="0.3">
      <c r="A144" s="872">
        <v>42583</v>
      </c>
      <c r="B144" s="913">
        <v>4587.479780477348</v>
      </c>
      <c r="C144" s="914">
        <v>50244.489330371784</v>
      </c>
      <c r="D144" s="914">
        <v>23310.622557509774</v>
      </c>
      <c r="E144" s="915">
        <v>78142.591668358902</v>
      </c>
      <c r="F144" s="916">
        <v>310745.37731404376</v>
      </c>
      <c r="G144" s="917">
        <v>22204.847772555699</v>
      </c>
      <c r="H144" s="917">
        <v>71439.185018478485</v>
      </c>
      <c r="I144" s="917">
        <v>393.40404504922685</v>
      </c>
      <c r="J144" s="917">
        <v>253561.12109795393</v>
      </c>
      <c r="K144" s="918">
        <v>658343.93524808111</v>
      </c>
      <c r="L144" s="919">
        <v>31636.339406298015</v>
      </c>
      <c r="M144" s="917">
        <v>62430.634200509419</v>
      </c>
      <c r="N144" s="917">
        <v>0</v>
      </c>
      <c r="O144" s="920">
        <v>94066.973606807442</v>
      </c>
      <c r="P144" s="921">
        <v>370.35731413000002</v>
      </c>
      <c r="Q144" s="922">
        <v>3572.5186161000015</v>
      </c>
      <c r="R144" s="922">
        <v>276487.61881632882</v>
      </c>
      <c r="S144" s="922">
        <v>4139.1050949516002</v>
      </c>
      <c r="T144" s="923">
        <v>284569.59984151041</v>
      </c>
      <c r="U144" s="924">
        <v>47380.530386890714</v>
      </c>
      <c r="V144" s="925">
        <v>2695.9078227170558</v>
      </c>
      <c r="W144" s="926">
        <v>52690.263478758563</v>
      </c>
      <c r="X144" s="927">
        <v>1217889.8020531242</v>
      </c>
      <c r="Y144" s="928">
        <v>61767.670588334171</v>
      </c>
      <c r="AA144" s="912"/>
      <c r="AB144" s="912"/>
    </row>
    <row r="145" spans="1:57" ht="21.6" customHeight="1" x14ac:dyDescent="0.3">
      <c r="A145" s="872">
        <v>42614</v>
      </c>
      <c r="B145" s="913">
        <v>4731.3702247972215</v>
      </c>
      <c r="C145" s="914">
        <v>51653.394432112065</v>
      </c>
      <c r="D145" s="914">
        <v>23240.101630455763</v>
      </c>
      <c r="E145" s="915">
        <v>79624.866287365061</v>
      </c>
      <c r="F145" s="916">
        <v>307560.03958112194</v>
      </c>
      <c r="G145" s="917">
        <v>20383.138455337423</v>
      </c>
      <c r="H145" s="917">
        <v>65556.37603087732</v>
      </c>
      <c r="I145" s="917">
        <v>441.53017288734509</v>
      </c>
      <c r="J145" s="917">
        <v>252765.77887688068</v>
      </c>
      <c r="K145" s="918">
        <v>646706.86311710475</v>
      </c>
      <c r="L145" s="919">
        <v>33556.42204236731</v>
      </c>
      <c r="M145" s="917">
        <v>63210.217794617944</v>
      </c>
      <c r="N145" s="917">
        <v>0</v>
      </c>
      <c r="O145" s="920">
        <v>96766.639836985254</v>
      </c>
      <c r="P145" s="921">
        <v>211.95797597999999</v>
      </c>
      <c r="Q145" s="922">
        <v>3914.6843040080253</v>
      </c>
      <c r="R145" s="922">
        <v>277460.66395797237</v>
      </c>
      <c r="S145" s="922">
        <v>4123.1002477299498</v>
      </c>
      <c r="T145" s="923">
        <v>285710.40648569039</v>
      </c>
      <c r="U145" s="924">
        <v>50480.160591884669</v>
      </c>
      <c r="V145" s="925">
        <v>5187.3006913020463</v>
      </c>
      <c r="W145" s="926">
        <v>55947.770947492449</v>
      </c>
      <c r="X145" s="927">
        <v>1220424.0079578245</v>
      </c>
      <c r="Y145" s="928">
        <v>60580.21406755731</v>
      </c>
      <c r="AA145" s="912"/>
      <c r="AB145" s="912"/>
    </row>
    <row r="146" spans="1:57" ht="21.6" customHeight="1" x14ac:dyDescent="0.3">
      <c r="A146" s="872">
        <v>42644</v>
      </c>
      <c r="B146" s="913">
        <v>4726.7128515042532</v>
      </c>
      <c r="C146" s="914">
        <v>48853.062170025689</v>
      </c>
      <c r="D146" s="914">
        <v>23247.116405054672</v>
      </c>
      <c r="E146" s="915">
        <v>76826.891426584625</v>
      </c>
      <c r="F146" s="916">
        <v>304060.37105096621</v>
      </c>
      <c r="G146" s="917">
        <v>25731.150853688065</v>
      </c>
      <c r="H146" s="917">
        <v>61641.682926729423</v>
      </c>
      <c r="I146" s="917">
        <v>519.71918121801036</v>
      </c>
      <c r="J146" s="917">
        <v>253033.54966793035</v>
      </c>
      <c r="K146" s="918">
        <v>644986.47368053207</v>
      </c>
      <c r="L146" s="919">
        <v>34122.077016438132</v>
      </c>
      <c r="M146" s="917">
        <v>64890.325722456662</v>
      </c>
      <c r="N146" s="917">
        <v>0</v>
      </c>
      <c r="O146" s="920">
        <v>99012.402738894802</v>
      </c>
      <c r="P146" s="921">
        <v>402.80265195999999</v>
      </c>
      <c r="Q146" s="922">
        <v>3955.564710793496</v>
      </c>
      <c r="R146" s="922">
        <v>279154.96604685747</v>
      </c>
      <c r="S146" s="922">
        <v>4021.3047929110676</v>
      </c>
      <c r="T146" s="923">
        <v>287534.63820252201</v>
      </c>
      <c r="U146" s="924">
        <v>48858.481405237515</v>
      </c>
      <c r="V146" s="925">
        <v>5259.8195034160381</v>
      </c>
      <c r="W146" s="926">
        <v>60032.781200985955</v>
      </c>
      <c r="X146" s="927">
        <v>1222511.4881581729</v>
      </c>
      <c r="Y146" s="928">
        <v>62443.489502014636</v>
      </c>
      <c r="AA146" s="912"/>
      <c r="AB146" s="912"/>
    </row>
    <row r="147" spans="1:57" ht="21.6" customHeight="1" x14ac:dyDescent="0.3">
      <c r="A147" s="872">
        <v>42675</v>
      </c>
      <c r="B147" s="913">
        <v>5012.6703654395824</v>
      </c>
      <c r="C147" s="914">
        <v>52424.928728224477</v>
      </c>
      <c r="D147" s="914">
        <v>23238.756327317318</v>
      </c>
      <c r="E147" s="915">
        <v>80676.355420981374</v>
      </c>
      <c r="F147" s="916">
        <v>339974.89125097205</v>
      </c>
      <c r="G147" s="917">
        <v>25307.176965667648</v>
      </c>
      <c r="H147" s="917">
        <v>60964.836425514914</v>
      </c>
      <c r="I147" s="917">
        <v>470.56987907457636</v>
      </c>
      <c r="J147" s="917">
        <v>256178.28893704835</v>
      </c>
      <c r="K147" s="918">
        <v>682895.76345827756</v>
      </c>
      <c r="L147" s="919">
        <v>32266.325357150879</v>
      </c>
      <c r="M147" s="917">
        <v>65964.895548521847</v>
      </c>
      <c r="N147" s="917">
        <v>0</v>
      </c>
      <c r="O147" s="920">
        <v>98231.22090567273</v>
      </c>
      <c r="P147" s="921">
        <v>411.50534922999998</v>
      </c>
      <c r="Q147" s="922">
        <v>3956.7869542832109</v>
      </c>
      <c r="R147" s="922">
        <v>273512.2261888244</v>
      </c>
      <c r="S147" s="922">
        <v>4949.3621786313306</v>
      </c>
      <c r="T147" s="923">
        <v>282829.88067096891</v>
      </c>
      <c r="U147" s="924">
        <v>49029.775529534345</v>
      </c>
      <c r="V147" s="925">
        <v>4586.2534964518363</v>
      </c>
      <c r="W147" s="926">
        <v>59364.135059693923</v>
      </c>
      <c r="X147" s="927">
        <v>1257613.3845415807</v>
      </c>
      <c r="Y147" s="928">
        <v>65750.43593566968</v>
      </c>
      <c r="AA147" s="912"/>
      <c r="AB147" s="912"/>
    </row>
    <row r="148" spans="1:57" ht="21.6" customHeight="1" x14ac:dyDescent="0.3">
      <c r="A148" s="872">
        <v>42705</v>
      </c>
      <c r="B148" s="913">
        <v>6186.0581967948829</v>
      </c>
      <c r="C148" s="914">
        <v>56633.047592367315</v>
      </c>
      <c r="D148" s="914">
        <v>23111.357635425582</v>
      </c>
      <c r="E148" s="915">
        <v>85930.463424587782</v>
      </c>
      <c r="F148" s="916">
        <v>301579.94621947134</v>
      </c>
      <c r="G148" s="917">
        <v>34623.998361959297</v>
      </c>
      <c r="H148" s="917">
        <v>60022.095125162043</v>
      </c>
      <c r="I148" s="917">
        <v>606.34282517790973</v>
      </c>
      <c r="J148" s="917">
        <v>259176.17991395292</v>
      </c>
      <c r="K148" s="918">
        <v>656008.56244572345</v>
      </c>
      <c r="L148" s="919">
        <v>30855.932952247647</v>
      </c>
      <c r="M148" s="917">
        <v>68026.836914811996</v>
      </c>
      <c r="N148" s="917">
        <v>0</v>
      </c>
      <c r="O148" s="920">
        <v>98882.769867059644</v>
      </c>
      <c r="P148" s="921">
        <v>383.29940908999998</v>
      </c>
      <c r="Q148" s="922">
        <v>4063.8550501999994</v>
      </c>
      <c r="R148" s="922">
        <v>275885.58037740446</v>
      </c>
      <c r="S148" s="922">
        <v>5150.934515746666</v>
      </c>
      <c r="T148" s="923">
        <v>285483.66935244109</v>
      </c>
      <c r="U148" s="924">
        <v>49579.761177312997</v>
      </c>
      <c r="V148" s="925">
        <v>5429.3481189937611</v>
      </c>
      <c r="W148" s="926">
        <v>59415.226774519353</v>
      </c>
      <c r="X148" s="927">
        <v>1240729.801160638</v>
      </c>
      <c r="Y148" s="928">
        <v>63362.110070891533</v>
      </c>
      <c r="AA148" s="912"/>
      <c r="AB148" s="912"/>
    </row>
    <row r="149" spans="1:57" ht="21.6" customHeight="1" x14ac:dyDescent="0.3">
      <c r="A149" s="872">
        <v>42736</v>
      </c>
      <c r="B149" s="913">
        <v>5517.1814328588143</v>
      </c>
      <c r="C149" s="914">
        <v>60821.544481153222</v>
      </c>
      <c r="D149" s="914">
        <v>24546.257383122771</v>
      </c>
      <c r="E149" s="915">
        <v>90884.983297134808</v>
      </c>
      <c r="F149" s="916">
        <v>299002.40361701202</v>
      </c>
      <c r="G149" s="917">
        <v>29263.693353710096</v>
      </c>
      <c r="H149" s="917">
        <v>64645.206556518126</v>
      </c>
      <c r="I149" s="917">
        <v>572.18708905235326</v>
      </c>
      <c r="J149" s="917">
        <v>269123.35480946151</v>
      </c>
      <c r="K149" s="918">
        <v>662606.84542575409</v>
      </c>
      <c r="L149" s="919">
        <v>30438.128124390812</v>
      </c>
      <c r="M149" s="917">
        <v>66446.675737659054</v>
      </c>
      <c r="N149" s="917">
        <v>0</v>
      </c>
      <c r="O149" s="920">
        <v>96884.80386204987</v>
      </c>
      <c r="P149" s="921">
        <v>364.97936088</v>
      </c>
      <c r="Q149" s="922">
        <v>3791.8850443736201</v>
      </c>
      <c r="R149" s="922">
        <v>274548.95076413703</v>
      </c>
      <c r="S149" s="922">
        <v>5573.6418655937732</v>
      </c>
      <c r="T149" s="923">
        <v>284279.45703498443</v>
      </c>
      <c r="U149" s="924">
        <v>53283.776616845149</v>
      </c>
      <c r="V149" s="925">
        <v>6366.3830462028182</v>
      </c>
      <c r="W149" s="926">
        <v>55464.242887296386</v>
      </c>
      <c r="X149" s="927">
        <v>1249770.4921702673</v>
      </c>
      <c r="Y149" s="928">
        <v>63130.565283841737</v>
      </c>
      <c r="AA149" s="912"/>
      <c r="AB149" s="912"/>
    </row>
    <row r="150" spans="1:57" ht="21.6" customHeight="1" x14ac:dyDescent="0.3">
      <c r="A150" s="872">
        <v>42767</v>
      </c>
      <c r="B150" s="913">
        <v>5085.9832307133529</v>
      </c>
      <c r="C150" s="914">
        <v>57043.103217460586</v>
      </c>
      <c r="D150" s="914">
        <v>25978.361674614829</v>
      </c>
      <c r="E150" s="915">
        <v>88107.448122788774</v>
      </c>
      <c r="F150" s="916">
        <v>296457.89019451389</v>
      </c>
      <c r="G150" s="917">
        <v>21812.602490770994</v>
      </c>
      <c r="H150" s="917">
        <v>68802.749112350473</v>
      </c>
      <c r="I150" s="917">
        <v>438.66156290037452</v>
      </c>
      <c r="J150" s="917">
        <v>265258.03532222734</v>
      </c>
      <c r="K150" s="918">
        <v>652769.93868276302</v>
      </c>
      <c r="L150" s="919">
        <v>33601.422202766509</v>
      </c>
      <c r="M150" s="917">
        <v>68476.493809699998</v>
      </c>
      <c r="N150" s="917">
        <v>0</v>
      </c>
      <c r="O150" s="920">
        <v>102077.91601246651</v>
      </c>
      <c r="P150" s="921">
        <v>374.58038319000002</v>
      </c>
      <c r="Q150" s="922">
        <v>3875.8538542899996</v>
      </c>
      <c r="R150" s="922">
        <v>275253.70940448751</v>
      </c>
      <c r="S150" s="922">
        <v>5574.3402789152506</v>
      </c>
      <c r="T150" s="923">
        <v>285078.48392088281</v>
      </c>
      <c r="U150" s="924">
        <v>57175.659314619705</v>
      </c>
      <c r="V150" s="925">
        <v>3663.4743670389507</v>
      </c>
      <c r="W150" s="926">
        <v>56676.180294324331</v>
      </c>
      <c r="X150" s="927">
        <v>1245549.100714884</v>
      </c>
      <c r="Y150" s="928">
        <v>60281.537051265434</v>
      </c>
      <c r="AA150" s="912"/>
      <c r="AB150" s="912"/>
    </row>
    <row r="151" spans="1:57" ht="21.6" customHeight="1" x14ac:dyDescent="0.3">
      <c r="A151" s="872">
        <v>42795</v>
      </c>
      <c r="B151" s="913">
        <v>5412.8891058896525</v>
      </c>
      <c r="C151" s="914">
        <v>53617.745070599311</v>
      </c>
      <c r="D151" s="914">
        <v>25242.585192401271</v>
      </c>
      <c r="E151" s="915">
        <v>84273.219368890233</v>
      </c>
      <c r="F151" s="916">
        <v>309384.17221678718</v>
      </c>
      <c r="G151" s="917">
        <v>24677.753244617434</v>
      </c>
      <c r="H151" s="917">
        <v>77530.622901941199</v>
      </c>
      <c r="I151" s="917">
        <v>414.2573113838896</v>
      </c>
      <c r="J151" s="917">
        <v>262370.86010727379</v>
      </c>
      <c r="K151" s="918">
        <v>674377.66578200343</v>
      </c>
      <c r="L151" s="919">
        <v>36683.081031025809</v>
      </c>
      <c r="M151" s="917">
        <v>71176.92628919617</v>
      </c>
      <c r="N151" s="917">
        <v>0</v>
      </c>
      <c r="O151" s="920">
        <v>107860.00732022198</v>
      </c>
      <c r="P151" s="921">
        <v>326.44923819999997</v>
      </c>
      <c r="Q151" s="922">
        <v>4762.870585910001</v>
      </c>
      <c r="R151" s="922">
        <v>276040.73753006454</v>
      </c>
      <c r="S151" s="922">
        <v>5581.1816156898285</v>
      </c>
      <c r="T151" s="923">
        <v>286711.23896986438</v>
      </c>
      <c r="U151" s="924">
        <v>61457.061626382041</v>
      </c>
      <c r="V151" s="925">
        <v>7125.3777223122215</v>
      </c>
      <c r="W151" s="926">
        <v>60758.321885779296</v>
      </c>
      <c r="X151" s="927">
        <v>1282562.8926754533</v>
      </c>
      <c r="Y151" s="928">
        <v>61374.45813515842</v>
      </c>
      <c r="AA151" s="912"/>
      <c r="AB151" s="912"/>
    </row>
    <row r="152" spans="1:57" ht="21.6" customHeight="1" x14ac:dyDescent="0.3">
      <c r="A152" s="872">
        <v>42826</v>
      </c>
      <c r="B152" s="913">
        <v>4918.6774759366044</v>
      </c>
      <c r="C152" s="914">
        <v>61745.624805712832</v>
      </c>
      <c r="D152" s="914">
        <v>22662.499002411063</v>
      </c>
      <c r="E152" s="915">
        <v>89326.801284060493</v>
      </c>
      <c r="F152" s="916">
        <v>312720.39028659154</v>
      </c>
      <c r="G152" s="917">
        <v>20697.38856695341</v>
      </c>
      <c r="H152" s="917">
        <v>73672.670903928578</v>
      </c>
      <c r="I152" s="917">
        <v>347.18503948239265</v>
      </c>
      <c r="J152" s="917">
        <v>264143.652739254</v>
      </c>
      <c r="K152" s="918">
        <v>671581.28753620991</v>
      </c>
      <c r="L152" s="919">
        <v>40961.924891178656</v>
      </c>
      <c r="M152" s="917">
        <v>67375.71058481108</v>
      </c>
      <c r="N152" s="917">
        <v>0</v>
      </c>
      <c r="O152" s="920">
        <v>108337.63547598974</v>
      </c>
      <c r="P152" s="921">
        <v>386.15581466999998</v>
      </c>
      <c r="Q152" s="922">
        <v>4806.6698091699982</v>
      </c>
      <c r="R152" s="922">
        <v>274926.67495006893</v>
      </c>
      <c r="S152" s="922">
        <v>6071.0863896663632</v>
      </c>
      <c r="T152" s="923">
        <v>286190.58696357533</v>
      </c>
      <c r="U152" s="924">
        <v>59446.149322073376</v>
      </c>
      <c r="V152" s="925">
        <v>2791.956747052539</v>
      </c>
      <c r="W152" s="926">
        <v>55725.74129193883</v>
      </c>
      <c r="X152" s="927">
        <v>1273400.1586209</v>
      </c>
      <c r="Y152" s="928">
        <v>60761.420759509143</v>
      </c>
      <c r="AA152" s="912"/>
      <c r="AB152" s="912"/>
    </row>
    <row r="153" spans="1:57" ht="21.6" customHeight="1" x14ac:dyDescent="0.3">
      <c r="A153" s="872">
        <v>42856</v>
      </c>
      <c r="B153" s="913">
        <v>4518.4076166359873</v>
      </c>
      <c r="C153" s="914">
        <v>63856.554305003781</v>
      </c>
      <c r="D153" s="914">
        <v>24972.239585843065</v>
      </c>
      <c r="E153" s="915">
        <v>93347.201507482838</v>
      </c>
      <c r="F153" s="916">
        <v>333673.66458054911</v>
      </c>
      <c r="G153" s="917">
        <v>15431.100970061154</v>
      </c>
      <c r="H153" s="917">
        <v>68766.526162419745</v>
      </c>
      <c r="I153" s="917">
        <v>432.11138660505469</v>
      </c>
      <c r="J153" s="917">
        <v>263206.56714717398</v>
      </c>
      <c r="K153" s="918">
        <v>681509.97024680907</v>
      </c>
      <c r="L153" s="919">
        <v>38336.755974869528</v>
      </c>
      <c r="M153" s="917">
        <v>68372.252077331155</v>
      </c>
      <c r="N153" s="917">
        <v>0</v>
      </c>
      <c r="O153" s="920">
        <v>106709.00805220069</v>
      </c>
      <c r="P153" s="921">
        <v>453.49761584000004</v>
      </c>
      <c r="Q153" s="922">
        <v>4670.0255847899989</v>
      </c>
      <c r="R153" s="922">
        <v>274894.05662005121</v>
      </c>
      <c r="S153" s="922">
        <v>6371.3445422067507</v>
      </c>
      <c r="T153" s="923">
        <v>286388.92436288792</v>
      </c>
      <c r="U153" s="924">
        <v>56875.883490098931</v>
      </c>
      <c r="V153" s="925">
        <v>2796.0697701284839</v>
      </c>
      <c r="W153" s="926">
        <v>56894.973989714221</v>
      </c>
      <c r="X153" s="927">
        <v>1284522.0314193219</v>
      </c>
      <c r="Y153" s="928">
        <v>64488.720031025921</v>
      </c>
      <c r="AA153" s="912"/>
      <c r="AB153" s="912"/>
    </row>
    <row r="154" spans="1:57" ht="9.75" customHeight="1" thickBot="1" x14ac:dyDescent="0.35">
      <c r="A154" s="929"/>
      <c r="B154" s="930"/>
      <c r="C154" s="931"/>
      <c r="D154" s="931"/>
      <c r="E154" s="932"/>
      <c r="F154" s="933"/>
      <c r="G154" s="934"/>
      <c r="H154" s="934"/>
      <c r="I154" s="934"/>
      <c r="J154" s="934"/>
      <c r="K154" s="935"/>
      <c r="L154" s="933"/>
      <c r="M154" s="934"/>
      <c r="N154" s="934"/>
      <c r="O154" s="933"/>
      <c r="P154" s="936"/>
      <c r="Q154" s="937"/>
      <c r="R154" s="937"/>
      <c r="S154" s="937"/>
      <c r="T154" s="938"/>
      <c r="U154" s="939"/>
      <c r="V154" s="940"/>
      <c r="W154" s="935"/>
      <c r="X154" s="941"/>
      <c r="Y154" s="942"/>
    </row>
    <row r="155" spans="1:57" ht="17.100000000000001" customHeight="1" thickTop="1" x14ac:dyDescent="0.3">
      <c r="A155" s="643" t="s">
        <v>732</v>
      </c>
      <c r="B155" s="642"/>
      <c r="C155" s="642"/>
      <c r="D155" s="642"/>
      <c r="E155" s="642"/>
      <c r="F155" s="642"/>
      <c r="G155" s="642"/>
      <c r="H155" s="642"/>
      <c r="I155" s="642"/>
      <c r="J155" s="642"/>
      <c r="K155" s="943" t="s">
        <v>733</v>
      </c>
      <c r="L155" s="944"/>
      <c r="M155" s="642"/>
      <c r="N155" s="678"/>
      <c r="O155" s="945"/>
      <c r="R155" s="946"/>
      <c r="S155" s="871"/>
      <c r="U155" s="871"/>
      <c r="V155" s="871"/>
      <c r="W155" s="947"/>
      <c r="X155" s="871"/>
    </row>
    <row r="156" spans="1:57" ht="17.100000000000001" customHeight="1" x14ac:dyDescent="0.3">
      <c r="A156" s="643" t="s">
        <v>734</v>
      </c>
      <c r="B156" s="642"/>
      <c r="C156" s="642"/>
      <c r="D156" s="642"/>
      <c r="E156" s="642"/>
      <c r="F156" s="642"/>
      <c r="G156" s="642"/>
      <c r="H156" s="642"/>
      <c r="I156" s="642"/>
      <c r="J156" s="642"/>
      <c r="K156" s="641" t="s">
        <v>533</v>
      </c>
      <c r="L156" s="944"/>
      <c r="M156" s="642"/>
      <c r="N156" s="678"/>
      <c r="O156" s="945"/>
      <c r="R156" s="946"/>
      <c r="S156" s="871"/>
      <c r="U156" s="871"/>
      <c r="V156" s="871"/>
      <c r="W156" s="947"/>
      <c r="X156" s="871"/>
      <c r="Z156" s="871"/>
      <c r="AA156" s="871"/>
      <c r="AB156" s="871"/>
      <c r="AC156" s="871"/>
      <c r="AD156" s="871"/>
      <c r="AE156" s="871"/>
    </row>
    <row r="157" spans="1:57" ht="17.100000000000001" customHeight="1" x14ac:dyDescent="0.3">
      <c r="A157" s="642" t="s">
        <v>401</v>
      </c>
      <c r="B157" s="678"/>
      <c r="C157" s="678"/>
      <c r="D157" s="678"/>
      <c r="E157" s="678"/>
      <c r="F157" s="678"/>
      <c r="G157" s="678"/>
      <c r="H157" s="678"/>
      <c r="I157" s="678"/>
      <c r="J157" s="678"/>
      <c r="K157" s="678"/>
      <c r="L157" s="678"/>
      <c r="M157" s="678"/>
      <c r="N157" s="678"/>
      <c r="O157" s="871"/>
      <c r="P157" s="948"/>
      <c r="Q157" s="871"/>
      <c r="R157" s="871"/>
      <c r="S157" s="871"/>
      <c r="T157" s="871"/>
      <c r="U157" s="871"/>
      <c r="V157" s="871"/>
      <c r="W157" s="871"/>
      <c r="X157" s="871"/>
      <c r="Y157" s="871"/>
      <c r="Z157" s="949"/>
      <c r="AA157" s="949"/>
      <c r="AB157" s="949"/>
      <c r="AC157" s="949"/>
      <c r="AD157" s="949"/>
      <c r="AE157" s="949"/>
      <c r="AF157" s="949"/>
      <c r="AG157" s="949"/>
      <c r="AH157" s="949"/>
      <c r="AI157" s="949"/>
      <c r="AJ157" s="949"/>
      <c r="AK157" s="949"/>
      <c r="AL157" s="949"/>
      <c r="AM157" s="949"/>
      <c r="AN157" s="949"/>
      <c r="AO157" s="949"/>
      <c r="AP157" s="949"/>
      <c r="AQ157" s="949"/>
      <c r="AR157" s="949"/>
      <c r="AS157" s="949"/>
      <c r="AT157" s="949"/>
      <c r="AU157" s="949"/>
      <c r="AV157" s="949"/>
      <c r="AW157" s="949"/>
      <c r="AX157" s="949"/>
      <c r="AY157" s="949"/>
      <c r="AZ157" s="949"/>
      <c r="BA157" s="949"/>
      <c r="BB157" s="949"/>
      <c r="BC157" s="949"/>
      <c r="BD157" s="949"/>
      <c r="BE157" s="949"/>
    </row>
    <row r="158" spans="1:57" ht="17.100000000000001" customHeight="1" x14ac:dyDescent="0.3">
      <c r="A158" s="642"/>
      <c r="B158" s="678"/>
      <c r="C158" s="678"/>
      <c r="D158" s="678"/>
      <c r="E158" s="678"/>
      <c r="F158" s="678"/>
      <c r="G158" s="678"/>
      <c r="H158" s="678"/>
      <c r="I158" s="678"/>
      <c r="J158" s="678"/>
      <c r="K158" s="678"/>
      <c r="L158" s="678"/>
      <c r="M158" s="678"/>
      <c r="N158" s="678"/>
      <c r="O158" s="871"/>
      <c r="P158" s="948"/>
      <c r="Q158" s="871"/>
      <c r="R158" s="871"/>
      <c r="S158" s="871"/>
      <c r="T158" s="871"/>
      <c r="U158" s="871"/>
      <c r="V158" s="871"/>
      <c r="W158" s="871"/>
      <c r="X158" s="871"/>
      <c r="Y158" s="871"/>
      <c r="Z158" s="949"/>
      <c r="AA158" s="949"/>
      <c r="AB158" s="949"/>
      <c r="AC158" s="949"/>
      <c r="AD158" s="949"/>
      <c r="AE158" s="949"/>
      <c r="AF158" s="949"/>
      <c r="AG158" s="949"/>
      <c r="AH158" s="949"/>
      <c r="AI158" s="949"/>
      <c r="AJ158" s="949"/>
      <c r="AK158" s="949"/>
      <c r="AL158" s="949"/>
      <c r="AM158" s="949"/>
      <c r="AN158" s="949"/>
      <c r="AO158" s="949"/>
      <c r="AP158" s="949"/>
      <c r="AQ158" s="949"/>
      <c r="AR158" s="949"/>
      <c r="AS158" s="949"/>
      <c r="AT158" s="949"/>
      <c r="AU158" s="949"/>
      <c r="AV158" s="949"/>
      <c r="AW158" s="949"/>
      <c r="AX158" s="949"/>
      <c r="AY158" s="949"/>
      <c r="AZ158" s="949"/>
      <c r="BA158" s="949"/>
      <c r="BB158" s="949"/>
      <c r="BC158" s="949"/>
      <c r="BD158" s="949"/>
      <c r="BE158" s="949"/>
    </row>
    <row r="159" spans="1:57" ht="17.100000000000001" customHeight="1" x14ac:dyDescent="0.3">
      <c r="A159" s="950"/>
      <c r="B159" s="951"/>
      <c r="C159" s="951"/>
      <c r="D159" s="951"/>
      <c r="E159" s="951"/>
      <c r="F159" s="951"/>
      <c r="G159" s="951"/>
      <c r="H159" s="951"/>
      <c r="I159" s="951"/>
      <c r="J159" s="951"/>
      <c r="K159" s="951"/>
      <c r="L159" s="951"/>
      <c r="M159" s="951"/>
      <c r="N159" s="951"/>
      <c r="O159" s="949"/>
      <c r="P159" s="949"/>
      <c r="Q159" s="949"/>
      <c r="R159" s="949"/>
      <c r="S159" s="949"/>
      <c r="T159" s="949"/>
      <c r="U159" s="949"/>
      <c r="V159" s="949"/>
      <c r="W159" s="949"/>
      <c r="X159" s="949"/>
      <c r="Y159" s="949"/>
      <c r="Z159" s="949"/>
      <c r="AA159" s="949"/>
      <c r="AB159" s="949"/>
      <c r="AC159" s="949"/>
      <c r="AD159" s="949"/>
      <c r="AE159" s="949"/>
      <c r="AF159" s="949"/>
      <c r="AG159" s="949"/>
      <c r="AH159" s="949"/>
      <c r="AI159" s="949"/>
      <c r="AJ159" s="949"/>
      <c r="AK159" s="949"/>
      <c r="AL159" s="949"/>
      <c r="AM159" s="949"/>
      <c r="AN159" s="949"/>
      <c r="AO159" s="949"/>
      <c r="AP159" s="949"/>
      <c r="AQ159" s="949"/>
      <c r="AR159" s="949"/>
      <c r="AS159" s="949"/>
      <c r="AT159" s="949"/>
      <c r="AU159" s="949"/>
      <c r="AV159" s="949"/>
      <c r="AW159" s="949"/>
      <c r="AX159" s="949"/>
      <c r="AY159" s="949"/>
    </row>
    <row r="160" spans="1:57" ht="17.100000000000001" customHeight="1" x14ac:dyDescent="0.35">
      <c r="A160" s="3474" t="s">
        <v>735</v>
      </c>
      <c r="B160" s="3474"/>
      <c r="C160" s="3474"/>
      <c r="D160" s="3474"/>
      <c r="E160" s="3474"/>
      <c r="F160" s="3474"/>
      <c r="G160" s="3474"/>
      <c r="H160" s="3474"/>
      <c r="I160" s="3474"/>
      <c r="J160" s="3474"/>
      <c r="K160" s="3474"/>
      <c r="L160" s="3474"/>
      <c r="M160" s="3474"/>
      <c r="N160" s="3474"/>
      <c r="O160" s="3474"/>
      <c r="P160" s="3474"/>
      <c r="Q160" s="3474"/>
      <c r="R160" s="3474"/>
      <c r="S160" s="952"/>
      <c r="T160" s="871"/>
      <c r="U160" s="871"/>
      <c r="V160" s="871"/>
      <c r="W160" s="871"/>
      <c r="X160" s="871"/>
      <c r="Y160" s="871"/>
    </row>
    <row r="161" spans="1:31" ht="17.100000000000001" customHeight="1" thickBot="1" x14ac:dyDescent="0.35">
      <c r="R161" s="619" t="s">
        <v>11</v>
      </c>
      <c r="Y161" s="949"/>
      <c r="Z161" s="871"/>
      <c r="AA161" s="871"/>
      <c r="AB161" s="871"/>
      <c r="AC161" s="871"/>
      <c r="AD161" s="871"/>
      <c r="AE161" s="871"/>
    </row>
    <row r="162" spans="1:31" ht="22.5" customHeight="1" thickTop="1" thickBot="1" x14ac:dyDescent="0.35">
      <c r="A162" s="803" t="s">
        <v>683</v>
      </c>
      <c r="B162" s="953" t="s">
        <v>736</v>
      </c>
      <c r="C162" s="804" t="s">
        <v>737</v>
      </c>
      <c r="D162" s="804"/>
      <c r="E162" s="804"/>
      <c r="F162" s="804"/>
      <c r="G162" s="809"/>
      <c r="H162" s="954" t="s">
        <v>699</v>
      </c>
      <c r="I162" s="954" t="s">
        <v>738</v>
      </c>
      <c r="J162" s="954" t="s">
        <v>664</v>
      </c>
      <c r="K162" s="3475" t="s">
        <v>739</v>
      </c>
      <c r="L162" s="3476"/>
      <c r="M162" s="954" t="s">
        <v>702</v>
      </c>
      <c r="N162" s="954" t="s">
        <v>740</v>
      </c>
      <c r="O162" s="955" t="s">
        <v>741</v>
      </c>
      <c r="P162" s="953" t="s">
        <v>692</v>
      </c>
      <c r="Q162" s="954" t="s">
        <v>707</v>
      </c>
      <c r="R162" s="956" t="s">
        <v>726</v>
      </c>
      <c r="S162" s="871"/>
      <c r="T162" s="871"/>
      <c r="U162" s="871"/>
      <c r="V162" s="871"/>
      <c r="W162" s="871"/>
      <c r="X162" s="871"/>
      <c r="Y162" s="871"/>
    </row>
    <row r="163" spans="1:31" ht="17.100000000000001" customHeight="1" x14ac:dyDescent="0.3">
      <c r="A163" s="957" t="s">
        <v>693</v>
      </c>
      <c r="B163" s="838" t="s">
        <v>717</v>
      </c>
      <c r="C163" s="958" t="s">
        <v>742</v>
      </c>
      <c r="D163" s="959" t="s">
        <v>743</v>
      </c>
      <c r="E163" s="959" t="s">
        <v>744</v>
      </c>
      <c r="F163" s="959" t="s">
        <v>326</v>
      </c>
      <c r="G163" s="960" t="s">
        <v>234</v>
      </c>
      <c r="H163" s="961" t="s">
        <v>745</v>
      </c>
      <c r="I163" s="961" t="s">
        <v>664</v>
      </c>
      <c r="J163" s="961" t="s">
        <v>746</v>
      </c>
      <c r="K163" s="958" t="s">
        <v>720</v>
      </c>
      <c r="L163" s="959" t="s">
        <v>720</v>
      </c>
      <c r="M163" s="961" t="s">
        <v>747</v>
      </c>
      <c r="N163" s="961" t="s">
        <v>748</v>
      </c>
      <c r="O163" s="962" t="s">
        <v>427</v>
      </c>
      <c r="P163" s="838" t="s">
        <v>749</v>
      </c>
      <c r="Q163" s="961" t="s">
        <v>750</v>
      </c>
      <c r="R163" s="963" t="s">
        <v>446</v>
      </c>
    </row>
    <row r="164" spans="1:31" ht="17.100000000000001" customHeight="1" x14ac:dyDescent="0.3">
      <c r="A164" s="957" t="s">
        <v>0</v>
      </c>
      <c r="B164" s="838" t="s">
        <v>441</v>
      </c>
      <c r="C164" s="964"/>
      <c r="D164" s="837"/>
      <c r="E164" s="837"/>
      <c r="F164" s="837" t="s">
        <v>751</v>
      </c>
      <c r="G164" s="838"/>
      <c r="H164" s="961"/>
      <c r="I164" s="961"/>
      <c r="J164" s="961" t="s">
        <v>696</v>
      </c>
      <c r="K164" s="964" t="s">
        <v>708</v>
      </c>
      <c r="L164" s="837" t="s">
        <v>727</v>
      </c>
      <c r="M164" s="961"/>
      <c r="N164" s="961"/>
      <c r="O164" s="962"/>
      <c r="P164" s="838" t="s">
        <v>752</v>
      </c>
      <c r="Q164" s="961"/>
      <c r="R164" s="963"/>
    </row>
    <row r="165" spans="1:31" ht="17.100000000000001" customHeight="1" x14ac:dyDescent="0.3">
      <c r="A165" s="965" t="s">
        <v>446</v>
      </c>
      <c r="B165" s="850"/>
      <c r="C165" s="966"/>
      <c r="D165" s="849"/>
      <c r="E165" s="849"/>
      <c r="F165" s="849" t="s">
        <v>659</v>
      </c>
      <c r="G165" s="850"/>
      <c r="H165" s="967"/>
      <c r="I165" s="967"/>
      <c r="J165" s="967" t="s">
        <v>710</v>
      </c>
      <c r="K165" s="968" t="s">
        <v>710</v>
      </c>
      <c r="L165" s="966"/>
      <c r="M165" s="967"/>
      <c r="N165" s="967"/>
      <c r="O165" s="969"/>
      <c r="P165" s="850"/>
      <c r="Q165" s="967"/>
      <c r="R165" s="970"/>
    </row>
    <row r="166" spans="1:31" ht="17.100000000000001" hidden="1" customHeight="1" x14ac:dyDescent="0.3">
      <c r="A166" s="971"/>
      <c r="B166" s="972"/>
      <c r="C166" s="973"/>
      <c r="D166" s="974"/>
      <c r="E166" s="974"/>
      <c r="F166" s="974"/>
      <c r="G166" s="975"/>
      <c r="H166" s="976"/>
      <c r="I166" s="976"/>
      <c r="J166" s="976"/>
      <c r="K166" s="977"/>
      <c r="L166" s="974"/>
      <c r="M166" s="976"/>
      <c r="N166" s="976"/>
      <c r="O166" s="978"/>
      <c r="P166" s="972"/>
      <c r="Q166" s="976"/>
      <c r="R166" s="979"/>
    </row>
    <row r="167" spans="1:31" ht="17.100000000000001" hidden="1" customHeight="1" x14ac:dyDescent="0.3">
      <c r="A167" s="980"/>
      <c r="B167" s="981"/>
      <c r="C167" s="874"/>
      <c r="D167" s="864"/>
      <c r="E167" s="864"/>
      <c r="F167" s="864"/>
      <c r="G167" s="865"/>
      <c r="H167" s="982"/>
      <c r="I167" s="982"/>
      <c r="J167" s="982"/>
      <c r="K167" s="983"/>
      <c r="L167" s="864"/>
      <c r="M167" s="982"/>
      <c r="N167" s="982"/>
      <c r="O167" s="984"/>
      <c r="P167" s="981"/>
      <c r="Q167" s="982"/>
      <c r="R167" s="985"/>
    </row>
    <row r="168" spans="1:31" ht="17.100000000000001" hidden="1" customHeight="1" x14ac:dyDescent="0.3">
      <c r="A168" s="986">
        <v>38507</v>
      </c>
      <c r="B168" s="865">
        <v>33314.3296652313</v>
      </c>
      <c r="C168" s="874">
        <f>12403.7541621657+137.783</f>
        <v>12541.5371621657</v>
      </c>
      <c r="D168" s="874">
        <f>63359.1606115899+1330.64</f>
        <v>64689.800611589897</v>
      </c>
      <c r="E168" s="864">
        <f>46898.3281212962+49.348</f>
        <v>46947.676121296201</v>
      </c>
      <c r="F168" s="874">
        <v>185530.59383451584</v>
      </c>
      <c r="G168" s="865">
        <f>SUM(C168:F168)</f>
        <v>309709.60772956762</v>
      </c>
      <c r="H168" s="981">
        <v>294.13099999999997</v>
      </c>
      <c r="I168" s="981">
        <v>176.06079</v>
      </c>
      <c r="J168" s="987">
        <v>1824.9484996299898</v>
      </c>
      <c r="K168" s="983">
        <v>534.96565491799993</v>
      </c>
      <c r="L168" s="864">
        <v>44451.889366543561</v>
      </c>
      <c r="M168" s="982">
        <v>233.75249338</v>
      </c>
      <c r="N168" s="859">
        <v>26172.337258578093</v>
      </c>
      <c r="O168" s="988">
        <f>B168+G168+H168+I168+J168+K168+L168+M168+N168</f>
        <v>416712.02245784854</v>
      </c>
      <c r="P168" s="981">
        <v>1386.595668385</v>
      </c>
      <c r="Q168" s="982">
        <v>7129.5542757148251</v>
      </c>
      <c r="R168" s="985">
        <v>23605.773775925765</v>
      </c>
    </row>
    <row r="169" spans="1:31" ht="17.100000000000001" hidden="1" customHeight="1" x14ac:dyDescent="0.3">
      <c r="A169" s="986">
        <v>38537</v>
      </c>
      <c r="B169" s="865">
        <v>35655.840129182223</v>
      </c>
      <c r="C169" s="874">
        <f>12403.7318402061+120.368</f>
        <v>12524.0998402061</v>
      </c>
      <c r="D169" s="874">
        <f>63550.0828963899+1150.549</f>
        <v>64700.631896389896</v>
      </c>
      <c r="E169" s="864">
        <f>43427.00470713+48.348</f>
        <v>43475.352707129998</v>
      </c>
      <c r="F169" s="874">
        <v>172578.70953205152</v>
      </c>
      <c r="G169" s="865">
        <f>SUM(C169:F169)</f>
        <v>293278.79397577752</v>
      </c>
      <c r="H169" s="981">
        <v>439.52199999999999</v>
      </c>
      <c r="I169" s="981">
        <v>256.65156100000002</v>
      </c>
      <c r="J169" s="987">
        <v>1965.37868288</v>
      </c>
      <c r="K169" s="983">
        <v>543.55635719600002</v>
      </c>
      <c r="L169" s="864">
        <v>43598.200048683779</v>
      </c>
      <c r="M169" s="982">
        <v>197.56938764999998</v>
      </c>
      <c r="N169" s="859">
        <v>24349.856048317906</v>
      </c>
      <c r="O169" s="988">
        <f>B169+G169+H169+I169+J169+K169+L169+M169+N169</f>
        <v>400285.36819068744</v>
      </c>
      <c r="P169" s="981">
        <v>1212.9483919088393</v>
      </c>
      <c r="Q169" s="982">
        <v>6586.7872792642711</v>
      </c>
      <c r="R169" s="985">
        <v>24238.623600216506</v>
      </c>
    </row>
    <row r="170" spans="1:31" ht="17.100000000000001" hidden="1" customHeight="1" x14ac:dyDescent="0.3">
      <c r="A170" s="986">
        <v>38568</v>
      </c>
      <c r="B170" s="865">
        <v>34807.926521993882</v>
      </c>
      <c r="C170" s="874">
        <v>12270.817540330001</v>
      </c>
      <c r="D170" s="874">
        <v>65173.569934319996</v>
      </c>
      <c r="E170" s="864">
        <v>44538.826833970001</v>
      </c>
      <c r="F170" s="874">
        <v>174702.33705945779</v>
      </c>
      <c r="G170" s="865">
        <v>296685.55136807775</v>
      </c>
      <c r="H170" s="981">
        <v>443.97899999999998</v>
      </c>
      <c r="I170" s="981">
        <v>207.467126107642</v>
      </c>
      <c r="J170" s="987">
        <v>2024.9421581700001</v>
      </c>
      <c r="K170" s="983">
        <v>767.93342603415795</v>
      </c>
      <c r="L170" s="864">
        <v>47846.490397179819</v>
      </c>
      <c r="M170" s="982">
        <v>187.29691399999999</v>
      </c>
      <c r="N170" s="859">
        <v>30819.523098918944</v>
      </c>
      <c r="O170" s="988">
        <v>413791.1100104822</v>
      </c>
      <c r="P170" s="981">
        <v>618.3953475774</v>
      </c>
      <c r="Q170" s="982">
        <v>7438.0409352728529</v>
      </c>
      <c r="R170" s="985">
        <v>24823.17850991038</v>
      </c>
    </row>
    <row r="171" spans="1:31" ht="17.100000000000001" hidden="1" customHeight="1" x14ac:dyDescent="0.3">
      <c r="A171" s="986">
        <v>38599</v>
      </c>
      <c r="B171" s="865">
        <v>34679.337280858068</v>
      </c>
      <c r="C171" s="874">
        <v>13133.051838309999</v>
      </c>
      <c r="D171" s="874">
        <v>65814.825229919996</v>
      </c>
      <c r="E171" s="864">
        <v>45604.084845470003</v>
      </c>
      <c r="F171" s="874">
        <v>168539.09622266487</v>
      </c>
      <c r="G171" s="865">
        <v>293091.05813636485</v>
      </c>
      <c r="H171" s="981">
        <v>471.721</v>
      </c>
      <c r="I171" s="981">
        <v>498.23988800000001</v>
      </c>
      <c r="J171" s="987">
        <v>1941.948607</v>
      </c>
      <c r="K171" s="983">
        <v>376.61374038959997</v>
      </c>
      <c r="L171" s="864">
        <v>70186.567670441116</v>
      </c>
      <c r="M171" s="982">
        <v>299.35067511</v>
      </c>
      <c r="N171" s="859">
        <v>29807.131427826018</v>
      </c>
      <c r="O171" s="988">
        <v>431351.96842598967</v>
      </c>
      <c r="P171" s="981">
        <v>831.60307686940007</v>
      </c>
      <c r="Q171" s="982">
        <v>8289.9490468058011</v>
      </c>
      <c r="R171" s="985">
        <v>24860.211941645201</v>
      </c>
    </row>
    <row r="172" spans="1:31" ht="17.100000000000001" hidden="1" customHeight="1" x14ac:dyDescent="0.3">
      <c r="A172" s="986">
        <v>38629</v>
      </c>
      <c r="B172" s="865">
        <v>34949.918854685537</v>
      </c>
      <c r="C172" s="874">
        <v>13177.965172479997</v>
      </c>
      <c r="D172" s="874">
        <v>65220.554194400014</v>
      </c>
      <c r="E172" s="864">
        <v>46809.53954939</v>
      </c>
      <c r="F172" s="874">
        <v>169555.64450865064</v>
      </c>
      <c r="G172" s="865">
        <v>294763.70342492068</v>
      </c>
      <c r="H172" s="981">
        <v>410.94436300000001</v>
      </c>
      <c r="I172" s="981">
        <v>637.72974366666665</v>
      </c>
      <c r="J172" s="987">
        <v>1919.1523198299999</v>
      </c>
      <c r="K172" s="983">
        <v>345.63559025706667</v>
      </c>
      <c r="L172" s="864">
        <v>68994.12984421193</v>
      </c>
      <c r="M172" s="982">
        <v>188.41700259999999</v>
      </c>
      <c r="N172" s="859">
        <v>28956.235910349227</v>
      </c>
      <c r="O172" s="988">
        <v>431165.8670535211</v>
      </c>
      <c r="P172" s="981">
        <v>827.45719163144372</v>
      </c>
      <c r="Q172" s="982">
        <v>7338.4225083410975</v>
      </c>
      <c r="R172" s="985">
        <v>26421.413142311201</v>
      </c>
    </row>
    <row r="173" spans="1:31" ht="17.100000000000001" hidden="1" customHeight="1" x14ac:dyDescent="0.3">
      <c r="A173" s="986">
        <v>38660</v>
      </c>
      <c r="B173" s="865">
        <v>34569.799230259065</v>
      </c>
      <c r="C173" s="874">
        <v>13508.101885370001</v>
      </c>
      <c r="D173" s="874">
        <v>65724.891629670004</v>
      </c>
      <c r="E173" s="864">
        <v>48167.1976122958</v>
      </c>
      <c r="F173" s="874">
        <v>187200.09959854669</v>
      </c>
      <c r="G173" s="865">
        <v>314600.29072588251</v>
      </c>
      <c r="H173" s="981">
        <v>574.05638999999996</v>
      </c>
      <c r="I173" s="981">
        <v>797.50450000000001</v>
      </c>
      <c r="J173" s="987">
        <v>1909.2033610999999</v>
      </c>
      <c r="K173" s="983">
        <v>979.66696502100001</v>
      </c>
      <c r="L173" s="864">
        <v>64551.397934147477</v>
      </c>
      <c r="M173" s="982">
        <v>171.91533527000001</v>
      </c>
      <c r="N173" s="859">
        <v>32647.344193514655</v>
      </c>
      <c r="O173" s="988">
        <v>450801.17863519466</v>
      </c>
      <c r="P173" s="981">
        <v>856.7</v>
      </c>
      <c r="Q173" s="982">
        <v>7216.3</v>
      </c>
      <c r="R173" s="985">
        <v>27579.4</v>
      </c>
    </row>
    <row r="174" spans="1:31" ht="17.100000000000001" hidden="1" customHeight="1" x14ac:dyDescent="0.3">
      <c r="A174" s="986">
        <v>38690</v>
      </c>
      <c r="B174" s="865">
        <v>34574.420254218647</v>
      </c>
      <c r="C174" s="874">
        <v>14110.53589809</v>
      </c>
      <c r="D174" s="874">
        <v>67501.420431265593</v>
      </c>
      <c r="E174" s="864">
        <v>47244.470643932567</v>
      </c>
      <c r="F174" s="874">
        <v>174181.71096754924</v>
      </c>
      <c r="G174" s="865">
        <v>303038.13794083742</v>
      </c>
      <c r="H174" s="981">
        <v>1010.2077939825701</v>
      </c>
      <c r="I174" s="981">
        <v>1437.3346373766665</v>
      </c>
      <c r="J174" s="987">
        <v>1987.4868184100001</v>
      </c>
      <c r="K174" s="983">
        <v>1076.5130019999999</v>
      </c>
      <c r="L174" s="864">
        <v>64852.58950334743</v>
      </c>
      <c r="M174" s="982">
        <v>166.07655534</v>
      </c>
      <c r="N174" s="859">
        <v>31652.435671702529</v>
      </c>
      <c r="O174" s="988">
        <v>439795.20217721525</v>
      </c>
      <c r="P174" s="981">
        <v>928.4</v>
      </c>
      <c r="Q174" s="982">
        <v>7948.1</v>
      </c>
      <c r="R174" s="985">
        <v>28045.599999999999</v>
      </c>
    </row>
    <row r="175" spans="1:31" ht="17.100000000000001" hidden="1" customHeight="1" x14ac:dyDescent="0.3">
      <c r="A175" s="986">
        <v>38721</v>
      </c>
      <c r="B175" s="865">
        <v>36924.35446157265</v>
      </c>
      <c r="C175" s="874">
        <v>13983.074644281842</v>
      </c>
      <c r="D175" s="874">
        <v>68332.636517339997</v>
      </c>
      <c r="E175" s="864">
        <v>47491.847798671755</v>
      </c>
      <c r="F175" s="874">
        <v>176916.80491587555</v>
      </c>
      <c r="G175" s="865">
        <v>306724.36387616914</v>
      </c>
      <c r="H175" s="981">
        <v>503.04685326176002</v>
      </c>
      <c r="I175" s="981">
        <v>2070.0501545390002</v>
      </c>
      <c r="J175" s="987">
        <v>1888.4039616300001</v>
      </c>
      <c r="K175" s="983">
        <v>158.27166600000001</v>
      </c>
      <c r="L175" s="864">
        <v>60758.515065852342</v>
      </c>
      <c r="M175" s="982">
        <v>183.78642453000001</v>
      </c>
      <c r="N175" s="859">
        <v>31387.622715742345</v>
      </c>
      <c r="O175" s="988">
        <v>440598.41517929721</v>
      </c>
      <c r="P175" s="981">
        <v>1077.9000000000001</v>
      </c>
      <c r="Q175" s="982">
        <v>6275.4</v>
      </c>
      <c r="R175" s="985">
        <v>27917.4</v>
      </c>
    </row>
    <row r="176" spans="1:31" ht="17.100000000000001" hidden="1" customHeight="1" x14ac:dyDescent="0.3">
      <c r="A176" s="986">
        <v>38752</v>
      </c>
      <c r="B176" s="865">
        <v>36627.104248475021</v>
      </c>
      <c r="C176" s="874">
        <v>12790.41216901</v>
      </c>
      <c r="D176" s="874">
        <v>70087.675198149984</v>
      </c>
      <c r="E176" s="864">
        <v>48122.885505840008</v>
      </c>
      <c r="F176" s="874">
        <v>203185.96320741251</v>
      </c>
      <c r="G176" s="865">
        <v>334186.93608041247</v>
      </c>
      <c r="H176" s="981">
        <v>497.67116764000002</v>
      </c>
      <c r="I176" s="981">
        <v>1036.3906663333332</v>
      </c>
      <c r="J176" s="987">
        <v>1878.2635167999999</v>
      </c>
      <c r="K176" s="983">
        <v>123.572222</v>
      </c>
      <c r="L176" s="864">
        <v>61300.669975414079</v>
      </c>
      <c r="M176" s="982">
        <v>237.19258668999998</v>
      </c>
      <c r="N176" s="859">
        <v>31760.560316088995</v>
      </c>
      <c r="O176" s="988">
        <v>467648.36077985395</v>
      </c>
      <c r="P176" s="981">
        <v>1099.9000000000001</v>
      </c>
      <c r="Q176" s="982">
        <v>6848.2</v>
      </c>
      <c r="R176" s="985">
        <v>27361.3</v>
      </c>
    </row>
    <row r="177" spans="1:18" ht="17.100000000000001" hidden="1" customHeight="1" x14ac:dyDescent="0.3">
      <c r="A177" s="986">
        <v>38780</v>
      </c>
      <c r="B177" s="865">
        <v>36958.36487863915</v>
      </c>
      <c r="C177" s="874">
        <v>12805.844599700002</v>
      </c>
      <c r="D177" s="874">
        <v>69688.856829174372</v>
      </c>
      <c r="E177" s="864">
        <v>49522.178670157497</v>
      </c>
      <c r="F177" s="874">
        <v>205318.67478298573</v>
      </c>
      <c r="G177" s="865">
        <v>337335.5548820176</v>
      </c>
      <c r="H177" s="981">
        <v>666.22069099999999</v>
      </c>
      <c r="I177" s="981">
        <v>1191.648193</v>
      </c>
      <c r="J177" s="987">
        <v>1783.6481996399998</v>
      </c>
      <c r="K177" s="983">
        <v>119.6611312463</v>
      </c>
      <c r="L177" s="864">
        <v>64140.453085788766</v>
      </c>
      <c r="M177" s="982">
        <v>180.36242061000002</v>
      </c>
      <c r="N177" s="859">
        <v>32254.836692658588</v>
      </c>
      <c r="O177" s="988">
        <v>474630.7501746004</v>
      </c>
      <c r="P177" s="981">
        <v>844.1</v>
      </c>
      <c r="Q177" s="982">
        <v>7712.3</v>
      </c>
      <c r="R177" s="985">
        <v>26934.2</v>
      </c>
    </row>
    <row r="178" spans="1:18" ht="17.100000000000001" hidden="1" customHeight="1" x14ac:dyDescent="0.3">
      <c r="A178" s="986">
        <v>38811</v>
      </c>
      <c r="B178" s="865">
        <v>37789.083059867386</v>
      </c>
      <c r="C178" s="874">
        <v>12339.17701003</v>
      </c>
      <c r="D178" s="874">
        <v>69908.187465793453</v>
      </c>
      <c r="E178" s="864">
        <v>48888.403495937499</v>
      </c>
      <c r="F178" s="874">
        <v>191542.68850449726</v>
      </c>
      <c r="G178" s="865">
        <v>322678.45647625823</v>
      </c>
      <c r="H178" s="981">
        <v>675.66790700000001</v>
      </c>
      <c r="I178" s="981">
        <v>1506.6770185</v>
      </c>
      <c r="J178" s="987">
        <v>1766.0030543200003</v>
      </c>
      <c r="K178" s="983">
        <v>115.39687499999999</v>
      </c>
      <c r="L178" s="864">
        <v>69075.346047901214</v>
      </c>
      <c r="M178" s="982">
        <v>171.32919222999999</v>
      </c>
      <c r="N178" s="859">
        <v>33618.464355409305</v>
      </c>
      <c r="O178" s="988">
        <v>467396.4239864861</v>
      </c>
      <c r="P178" s="981">
        <v>859.50071336691997</v>
      </c>
      <c r="Q178" s="982">
        <v>8681.2519002012414</v>
      </c>
      <c r="R178" s="985">
        <v>26333.643518534278</v>
      </c>
    </row>
    <row r="179" spans="1:18" ht="17.100000000000001" hidden="1" customHeight="1" x14ac:dyDescent="0.3">
      <c r="A179" s="986">
        <v>38841</v>
      </c>
      <c r="B179" s="865">
        <v>36328.548670672157</v>
      </c>
      <c r="C179" s="874">
        <v>12456.594394139998</v>
      </c>
      <c r="D179" s="874">
        <v>69281.615019550009</v>
      </c>
      <c r="E179" s="864">
        <v>49475.622163072505</v>
      </c>
      <c r="F179" s="874">
        <v>208622.99470665227</v>
      </c>
      <c r="G179" s="865">
        <v>339836.82628341479</v>
      </c>
      <c r="H179" s="981">
        <v>608.93604400000004</v>
      </c>
      <c r="I179" s="981">
        <v>920.86022607929999</v>
      </c>
      <c r="J179" s="987">
        <v>1776.53939898</v>
      </c>
      <c r="K179" s="983">
        <v>111.3600499197</v>
      </c>
      <c r="L179" s="864">
        <v>83185.643189479306</v>
      </c>
      <c r="M179" s="982">
        <v>146.50138437999999</v>
      </c>
      <c r="N179" s="859">
        <v>35824.189557003177</v>
      </c>
      <c r="O179" s="988">
        <v>498739.40480392834</v>
      </c>
      <c r="P179" s="981">
        <v>759.54695717229401</v>
      </c>
      <c r="Q179" s="982">
        <v>9110.7840926324461</v>
      </c>
      <c r="R179" s="985">
        <v>26639.475061536417</v>
      </c>
    </row>
    <row r="180" spans="1:18" ht="17.100000000000001" hidden="1" customHeight="1" x14ac:dyDescent="0.3">
      <c r="A180" s="986">
        <v>38872</v>
      </c>
      <c r="B180" s="865">
        <v>35945.678492865554</v>
      </c>
      <c r="C180" s="874">
        <v>14240.402501648103</v>
      </c>
      <c r="D180" s="874">
        <v>70504.164355250003</v>
      </c>
      <c r="E180" s="864">
        <v>50414.439548219998</v>
      </c>
      <c r="F180" s="874">
        <v>208440.57626165368</v>
      </c>
      <c r="G180" s="865">
        <v>343599.58266677184</v>
      </c>
      <c r="H180" s="981">
        <v>841.06467599999996</v>
      </c>
      <c r="I180" s="981">
        <v>1393.282193342762</v>
      </c>
      <c r="J180" s="987">
        <v>1680.85943479</v>
      </c>
      <c r="K180" s="983">
        <v>106.961805</v>
      </c>
      <c r="L180" s="864">
        <v>73413.897162165798</v>
      </c>
      <c r="M180" s="982">
        <v>268.34537397999998</v>
      </c>
      <c r="N180" s="859">
        <v>34041.51757578503</v>
      </c>
      <c r="O180" s="988">
        <v>491291.18938070093</v>
      </c>
      <c r="P180" s="981">
        <v>884.22912759779695</v>
      </c>
      <c r="Q180" s="982">
        <v>9224.5234574953029</v>
      </c>
      <c r="R180" s="985">
        <v>25183.870442024734</v>
      </c>
    </row>
    <row r="181" spans="1:18" ht="17.100000000000001" hidden="1" customHeight="1" x14ac:dyDescent="0.3">
      <c r="A181" s="986">
        <v>38902</v>
      </c>
      <c r="B181" s="865">
        <v>38856.715565693012</v>
      </c>
      <c r="C181" s="874">
        <v>13651.915797934758</v>
      </c>
      <c r="D181" s="874">
        <v>70665.480435509991</v>
      </c>
      <c r="E181" s="864">
        <v>51500.670103259996</v>
      </c>
      <c r="F181" s="874">
        <v>217617.05176535808</v>
      </c>
      <c r="G181" s="865">
        <v>353435.11810206284</v>
      </c>
      <c r="H181" s="981">
        <v>1017.480589</v>
      </c>
      <c r="I181" s="981">
        <v>789.3799865574</v>
      </c>
      <c r="J181" s="987">
        <v>1663.21851984</v>
      </c>
      <c r="K181" s="983">
        <v>103.833333</v>
      </c>
      <c r="L181" s="864">
        <v>80259.341724990096</v>
      </c>
      <c r="M181" s="982">
        <v>184.77071556000001</v>
      </c>
      <c r="N181" s="859">
        <v>33472.357200486753</v>
      </c>
      <c r="O181" s="988">
        <v>509782.2157371901</v>
      </c>
      <c r="P181" s="981">
        <v>811.86053165465</v>
      </c>
      <c r="Q181" s="982">
        <v>9500.8478939076012</v>
      </c>
      <c r="R181" s="985">
        <v>24376.632046391231</v>
      </c>
    </row>
    <row r="182" spans="1:18" ht="17.100000000000001" hidden="1" customHeight="1" x14ac:dyDescent="0.3">
      <c r="A182" s="986">
        <v>38933</v>
      </c>
      <c r="B182" s="865">
        <v>39538.894083582309</v>
      </c>
      <c r="C182" s="874">
        <v>14606.158464992388</v>
      </c>
      <c r="D182" s="874">
        <v>71360.13975301999</v>
      </c>
      <c r="E182" s="864">
        <v>52029.152807316896</v>
      </c>
      <c r="F182" s="874">
        <v>222634.03862917353</v>
      </c>
      <c r="G182" s="865">
        <v>360629.48965450283</v>
      </c>
      <c r="H182" s="981">
        <v>763.323081</v>
      </c>
      <c r="I182" s="981">
        <v>1007.0960447402</v>
      </c>
      <c r="J182" s="987">
        <v>2103.03426756</v>
      </c>
      <c r="K182" s="983">
        <v>103.34861594253333</v>
      </c>
      <c r="L182" s="864">
        <v>83111.495058473738</v>
      </c>
      <c r="M182" s="982">
        <v>185.93523019999998</v>
      </c>
      <c r="N182" s="859">
        <v>34806.996549945376</v>
      </c>
      <c r="O182" s="988">
        <v>522249.61258594698</v>
      </c>
      <c r="P182" s="981">
        <v>909.05931357014083</v>
      </c>
      <c r="Q182" s="982">
        <v>11204.916419407582</v>
      </c>
      <c r="R182" s="985">
        <v>24534.506904093349</v>
      </c>
    </row>
    <row r="183" spans="1:18" ht="17.100000000000001" hidden="1" customHeight="1" x14ac:dyDescent="0.3">
      <c r="A183" s="986">
        <v>38964</v>
      </c>
      <c r="B183" s="865">
        <v>38415.680143325524</v>
      </c>
      <c r="C183" s="874">
        <v>14755.339781037763</v>
      </c>
      <c r="D183" s="874">
        <v>70865.407833656151</v>
      </c>
      <c r="E183" s="864">
        <v>52258.20919070152</v>
      </c>
      <c r="F183" s="874">
        <v>246474.22319282172</v>
      </c>
      <c r="G183" s="865">
        <v>384353.17999821715</v>
      </c>
      <c r="H183" s="981">
        <v>576.47537799999998</v>
      </c>
      <c r="I183" s="981">
        <v>1542.863464</v>
      </c>
      <c r="J183" s="987">
        <v>1645.1564350599999</v>
      </c>
      <c r="K183" s="983">
        <v>99.100597968799988</v>
      </c>
      <c r="L183" s="864">
        <v>82272.749120402979</v>
      </c>
      <c r="M183" s="982">
        <v>409.62573135000002</v>
      </c>
      <c r="N183" s="859">
        <v>38681.221334301532</v>
      </c>
      <c r="O183" s="988">
        <v>547996.0522026259</v>
      </c>
      <c r="P183" s="981">
        <v>784.88532452712388</v>
      </c>
      <c r="Q183" s="982">
        <v>13396.544971753299</v>
      </c>
      <c r="R183" s="985">
        <v>24891.347758025375</v>
      </c>
    </row>
    <row r="184" spans="1:18" ht="17.100000000000001" hidden="1" customHeight="1" x14ac:dyDescent="0.3">
      <c r="A184" s="986">
        <v>38994</v>
      </c>
      <c r="B184" s="865">
        <v>39183.210187195349</v>
      </c>
      <c r="C184" s="874">
        <v>13763.312606333302</v>
      </c>
      <c r="D184" s="874">
        <v>70353.759731990474</v>
      </c>
      <c r="E184" s="864">
        <v>52952.367946641803</v>
      </c>
      <c r="F184" s="874">
        <v>247893.75165553577</v>
      </c>
      <c r="G184" s="865">
        <v>384963.19194050133</v>
      </c>
      <c r="H184" s="981">
        <v>1942.4446660000001</v>
      </c>
      <c r="I184" s="981">
        <v>1525.3531800000001</v>
      </c>
      <c r="J184" s="987">
        <v>1544.2456067999999</v>
      </c>
      <c r="K184" s="983">
        <v>99.152777</v>
      </c>
      <c r="L184" s="864">
        <v>85273.871437792142</v>
      </c>
      <c r="M184" s="982">
        <v>181.78692365000001</v>
      </c>
      <c r="N184" s="859">
        <v>38968.708448031422</v>
      </c>
      <c r="O184" s="988">
        <v>553681.96516697027</v>
      </c>
      <c r="P184" s="981">
        <v>948.10002470860195</v>
      </c>
      <c r="Q184" s="982">
        <v>14847.023643733521</v>
      </c>
      <c r="R184" s="985">
        <v>25647.676949284843</v>
      </c>
    </row>
    <row r="185" spans="1:18" ht="17.100000000000001" hidden="1" customHeight="1" x14ac:dyDescent="0.3">
      <c r="A185" s="986">
        <v>39025</v>
      </c>
      <c r="B185" s="865">
        <v>39628.254322696332</v>
      </c>
      <c r="C185" s="874">
        <v>14530.925454881601</v>
      </c>
      <c r="D185" s="874">
        <v>70805.037313051493</v>
      </c>
      <c r="E185" s="864">
        <v>52101.017588882773</v>
      </c>
      <c r="F185" s="874">
        <v>272561.67765062919</v>
      </c>
      <c r="G185" s="865">
        <v>409998.65800744505</v>
      </c>
      <c r="H185" s="981">
        <v>1735.303161</v>
      </c>
      <c r="I185" s="981">
        <v>1552.3153500000001</v>
      </c>
      <c r="J185" s="987">
        <v>1541.1359628</v>
      </c>
      <c r="K185" s="983">
        <v>90.284722000000002</v>
      </c>
      <c r="L185" s="864">
        <v>83848.779267479214</v>
      </c>
      <c r="M185" s="982">
        <v>195.18050628</v>
      </c>
      <c r="N185" s="859">
        <v>41365.106218092849</v>
      </c>
      <c r="O185" s="988">
        <v>579955.01751779357</v>
      </c>
      <c r="P185" s="981">
        <v>920.66912907108997</v>
      </c>
      <c r="Q185" s="982">
        <v>14385.066447959533</v>
      </c>
      <c r="R185" s="985">
        <v>26797.138012394582</v>
      </c>
    </row>
    <row r="186" spans="1:18" ht="17.100000000000001" hidden="1" customHeight="1" x14ac:dyDescent="0.3">
      <c r="A186" s="986">
        <v>39055</v>
      </c>
      <c r="B186" s="865">
        <v>38264.265274796315</v>
      </c>
      <c r="C186" s="874">
        <v>15094.59161351</v>
      </c>
      <c r="D186" s="874">
        <v>72630.524212953576</v>
      </c>
      <c r="E186" s="864">
        <v>52007.626654745</v>
      </c>
      <c r="F186" s="874">
        <v>299459.55919592892</v>
      </c>
      <c r="G186" s="865">
        <v>439192.3016771375</v>
      </c>
      <c r="H186" s="981">
        <v>1942.5017720000001</v>
      </c>
      <c r="I186" s="981">
        <v>922.40969308000001</v>
      </c>
      <c r="J186" s="987">
        <v>1535.6781856100001</v>
      </c>
      <c r="K186" s="983">
        <v>1710.8034720000001</v>
      </c>
      <c r="L186" s="864">
        <v>85821.266988164993</v>
      </c>
      <c r="M186" s="982">
        <v>188.93912783999997</v>
      </c>
      <c r="N186" s="859">
        <v>39696.624835439325</v>
      </c>
      <c r="O186" s="988">
        <v>609274.79102606804</v>
      </c>
      <c r="P186" s="981">
        <v>1036.9925128875</v>
      </c>
      <c r="Q186" s="982">
        <v>14817.26762307225</v>
      </c>
      <c r="R186" s="985">
        <v>26745.332369011503</v>
      </c>
    </row>
    <row r="187" spans="1:18" ht="17.100000000000001" hidden="1" customHeight="1" x14ac:dyDescent="0.3">
      <c r="A187" s="986">
        <v>39086</v>
      </c>
      <c r="B187" s="865">
        <v>41237.896880329274</v>
      </c>
      <c r="C187" s="874">
        <v>14926.672092806451</v>
      </c>
      <c r="D187" s="874">
        <v>72075.320443250006</v>
      </c>
      <c r="E187" s="864">
        <v>52383.656059624169</v>
      </c>
      <c r="F187" s="874">
        <v>273912.26782859705</v>
      </c>
      <c r="G187" s="865">
        <v>413297.9164242777</v>
      </c>
      <c r="H187" s="981">
        <v>495.6</v>
      </c>
      <c r="I187" s="981">
        <v>2034.7150406097501</v>
      </c>
      <c r="J187" s="987">
        <v>1439.55187161</v>
      </c>
      <c r="K187" s="983">
        <v>84.233287000000004</v>
      </c>
      <c r="L187" s="864">
        <v>82434.071374812906</v>
      </c>
      <c r="M187" s="982">
        <v>394.68905271000006</v>
      </c>
      <c r="N187" s="859">
        <v>37759.681166899434</v>
      </c>
      <c r="O187" s="988">
        <v>579178.35509824904</v>
      </c>
      <c r="P187" s="981">
        <v>894.8075234487676</v>
      </c>
      <c r="Q187" s="982">
        <v>20719.872950271463</v>
      </c>
      <c r="R187" s="985">
        <v>27121.786636066317</v>
      </c>
    </row>
    <row r="188" spans="1:18" ht="17.100000000000001" hidden="1" customHeight="1" x14ac:dyDescent="0.3">
      <c r="A188" s="986">
        <v>39117</v>
      </c>
      <c r="B188" s="865">
        <v>39361.552037328802</v>
      </c>
      <c r="C188" s="874">
        <v>15969.821559922933</v>
      </c>
      <c r="D188" s="874">
        <v>73475.119023290012</v>
      </c>
      <c r="E188" s="864">
        <v>52703.943840727508</v>
      </c>
      <c r="F188" s="874">
        <v>275346.52046434314</v>
      </c>
      <c r="G188" s="865">
        <v>417495.40488828358</v>
      </c>
      <c r="H188" s="981">
        <v>1432.41155</v>
      </c>
      <c r="I188" s="981">
        <v>596.00466031999997</v>
      </c>
      <c r="J188" s="987">
        <v>1437.4964736100001</v>
      </c>
      <c r="K188" s="983">
        <v>87.513453148183331</v>
      </c>
      <c r="L188" s="864">
        <v>82689.254730108049</v>
      </c>
      <c r="M188" s="982">
        <v>202.66117700000001</v>
      </c>
      <c r="N188" s="859">
        <v>38679.908281309705</v>
      </c>
      <c r="O188" s="988">
        <v>581982.20725110837</v>
      </c>
      <c r="P188" s="981">
        <v>634.22318991004317</v>
      </c>
      <c r="Q188" s="982">
        <v>13048.87204747268</v>
      </c>
      <c r="R188" s="985">
        <v>27789.450119973182</v>
      </c>
    </row>
    <row r="189" spans="1:18" ht="17.100000000000001" hidden="1" customHeight="1" x14ac:dyDescent="0.3">
      <c r="A189" s="986">
        <v>39145</v>
      </c>
      <c r="B189" s="865">
        <v>39093.285654012958</v>
      </c>
      <c r="C189" s="874">
        <v>15971.881930221802</v>
      </c>
      <c r="D189" s="874">
        <v>73118.177204579988</v>
      </c>
      <c r="E189" s="864">
        <v>54628.388704122393</v>
      </c>
      <c r="F189" s="874">
        <v>283611.89338598202</v>
      </c>
      <c r="G189" s="865">
        <v>427330.34122490621</v>
      </c>
      <c r="H189" s="981">
        <v>1260.2740650000001</v>
      </c>
      <c r="I189" s="981">
        <v>1166.8732867342976</v>
      </c>
      <c r="J189" s="987">
        <v>1435.15478981</v>
      </c>
      <c r="K189" s="983">
        <v>71.990440748531313</v>
      </c>
      <c r="L189" s="864">
        <v>87663.059775620422</v>
      </c>
      <c r="M189" s="982">
        <v>194.75647052000002</v>
      </c>
      <c r="N189" s="859">
        <v>40042.757555454584</v>
      </c>
      <c r="O189" s="988">
        <v>598258.49326280702</v>
      </c>
      <c r="P189" s="981">
        <v>668.99630235338998</v>
      </c>
      <c r="Q189" s="982">
        <v>13823.225738575306</v>
      </c>
      <c r="R189" s="985">
        <v>26889.231380395693</v>
      </c>
    </row>
    <row r="190" spans="1:18" ht="17.100000000000001" hidden="1" customHeight="1" x14ac:dyDescent="0.3">
      <c r="A190" s="986">
        <v>39176</v>
      </c>
      <c r="B190" s="865">
        <v>40016.14276302675</v>
      </c>
      <c r="C190" s="874">
        <v>16421.777443627736</v>
      </c>
      <c r="D190" s="874">
        <v>73037.387095263563</v>
      </c>
      <c r="E190" s="864">
        <v>54999.42761372737</v>
      </c>
      <c r="F190" s="874">
        <v>282141.28529764002</v>
      </c>
      <c r="G190" s="865">
        <v>426599.8774502587</v>
      </c>
      <c r="H190" s="981">
        <v>1176.9680900000001</v>
      </c>
      <c r="I190" s="981">
        <v>1435.8381945547274</v>
      </c>
      <c r="J190" s="987">
        <v>1340.0286288099999</v>
      </c>
      <c r="K190" s="983">
        <v>856.250001</v>
      </c>
      <c r="L190" s="864">
        <v>86063.911275163235</v>
      </c>
      <c r="M190" s="982">
        <v>172.40133334999999</v>
      </c>
      <c r="N190" s="859">
        <v>40046.096965503864</v>
      </c>
      <c r="O190" s="988">
        <v>597707.51470166724</v>
      </c>
      <c r="P190" s="981">
        <v>616.82661953017669</v>
      </c>
      <c r="Q190" s="982">
        <v>14862.392229500863</v>
      </c>
      <c r="R190" s="985">
        <v>27547.850340083387</v>
      </c>
    </row>
    <row r="191" spans="1:18" ht="17.100000000000001" hidden="1" customHeight="1" x14ac:dyDescent="0.3">
      <c r="A191" s="986">
        <v>39206</v>
      </c>
      <c r="B191" s="865">
        <v>39592.090761160915</v>
      </c>
      <c r="C191" s="874">
        <v>17439.220281897567</v>
      </c>
      <c r="D191" s="874">
        <v>72496.842956805354</v>
      </c>
      <c r="E191" s="864">
        <v>55883.906478431891</v>
      </c>
      <c r="F191" s="874">
        <v>275617.64896454872</v>
      </c>
      <c r="G191" s="865">
        <v>421437.61868168355</v>
      </c>
      <c r="H191" s="981">
        <v>2068.7641610000001</v>
      </c>
      <c r="I191" s="981">
        <v>570.24548286940001</v>
      </c>
      <c r="J191" s="987">
        <v>1339.9668938099999</v>
      </c>
      <c r="K191" s="983">
        <v>3166.3652769999999</v>
      </c>
      <c r="L191" s="864">
        <v>92525.658885445999</v>
      </c>
      <c r="M191" s="982">
        <v>198.01183466999998</v>
      </c>
      <c r="N191" s="859">
        <v>43505.211066319098</v>
      </c>
      <c r="O191" s="988">
        <v>604403.93304395897</v>
      </c>
      <c r="P191" s="981">
        <v>1570.99340514</v>
      </c>
      <c r="Q191" s="982">
        <v>12298.885359942966</v>
      </c>
      <c r="R191" s="985">
        <v>28485.965913041888</v>
      </c>
    </row>
    <row r="192" spans="1:18" ht="17.100000000000001" hidden="1" customHeight="1" x14ac:dyDescent="0.3">
      <c r="A192" s="986">
        <v>39237</v>
      </c>
      <c r="B192" s="865">
        <v>39761.497566172409</v>
      </c>
      <c r="C192" s="874">
        <v>16218.650150268439</v>
      </c>
      <c r="D192" s="874">
        <v>75083.559045704606</v>
      </c>
      <c r="E192" s="864">
        <v>56171.337685987099</v>
      </c>
      <c r="F192" s="874">
        <v>286940.21505947877</v>
      </c>
      <c r="G192" s="865">
        <v>434413.76194143889</v>
      </c>
      <c r="H192" s="981">
        <v>740.66122600000006</v>
      </c>
      <c r="I192" s="981">
        <v>1095.6070701645601</v>
      </c>
      <c r="J192" s="987">
        <v>1337.4968465999998</v>
      </c>
      <c r="K192" s="983">
        <v>2388.9479135000001</v>
      </c>
      <c r="L192" s="864">
        <v>101448.19552319779</v>
      </c>
      <c r="M192" s="982">
        <v>179.19547094999999</v>
      </c>
      <c r="N192" s="859">
        <v>42533.540475688707</v>
      </c>
      <c r="O192" s="988">
        <v>623898.90403371223</v>
      </c>
      <c r="P192" s="981">
        <v>754.09366899313</v>
      </c>
      <c r="Q192" s="982">
        <v>14636.019580593207</v>
      </c>
      <c r="R192" s="985">
        <v>29108.232753626628</v>
      </c>
    </row>
    <row r="193" spans="1:18" ht="17.100000000000001" hidden="1" customHeight="1" x14ac:dyDescent="0.3">
      <c r="A193" s="986">
        <v>39267</v>
      </c>
      <c r="B193" s="865">
        <v>42815.13521403545</v>
      </c>
      <c r="C193" s="874">
        <v>14882.622112465391</v>
      </c>
      <c r="D193" s="874">
        <v>74439.564063894199</v>
      </c>
      <c r="E193" s="864">
        <v>57338.248666217769</v>
      </c>
      <c r="F193" s="874">
        <v>321345.06791420595</v>
      </c>
      <c r="G193" s="865">
        <v>468005.50275678333</v>
      </c>
      <c r="H193" s="981">
        <v>793.87748399999998</v>
      </c>
      <c r="I193" s="981">
        <v>1331.0079938677331</v>
      </c>
      <c r="J193" s="987">
        <v>1240.68604329</v>
      </c>
      <c r="K193" s="983">
        <v>51.508333</v>
      </c>
      <c r="L193" s="864">
        <v>91349.802510185749</v>
      </c>
      <c r="M193" s="982">
        <v>204.43575978000001</v>
      </c>
      <c r="N193" s="859">
        <v>39711.031656833256</v>
      </c>
      <c r="O193" s="988">
        <v>645502.98775177554</v>
      </c>
      <c r="P193" s="981">
        <v>660.59865343611864</v>
      </c>
      <c r="Q193" s="982">
        <v>14579.387111143475</v>
      </c>
      <c r="R193" s="985">
        <v>28445.738697732326</v>
      </c>
    </row>
    <row r="194" spans="1:18" ht="17.100000000000001" hidden="1" customHeight="1" x14ac:dyDescent="0.3">
      <c r="A194" s="986">
        <v>39298</v>
      </c>
      <c r="B194" s="865">
        <v>42107.660789130772</v>
      </c>
      <c r="C194" s="874">
        <v>15038.221269937188</v>
      </c>
      <c r="D194" s="874">
        <v>74510.392492476822</v>
      </c>
      <c r="E194" s="864">
        <v>59252.264913179082</v>
      </c>
      <c r="F194" s="874">
        <v>327309.68400544632</v>
      </c>
      <c r="G194" s="865">
        <v>476110.56268103939</v>
      </c>
      <c r="H194" s="981">
        <v>1200.041553</v>
      </c>
      <c r="I194" s="981">
        <v>2090.1869199770999</v>
      </c>
      <c r="J194" s="987">
        <v>1240.57743891</v>
      </c>
      <c r="K194" s="983">
        <v>47.124304999999993</v>
      </c>
      <c r="L194" s="864">
        <v>97019.453372070886</v>
      </c>
      <c r="M194" s="982">
        <v>262.66118234999999</v>
      </c>
      <c r="N194" s="859">
        <v>42523.403885241409</v>
      </c>
      <c r="O194" s="988">
        <v>662601.6721267195</v>
      </c>
      <c r="P194" s="981">
        <v>1871.4671275974499</v>
      </c>
      <c r="Q194" s="982">
        <v>14424.54493593898</v>
      </c>
      <c r="R194" s="985">
        <v>29897.428364197403</v>
      </c>
    </row>
    <row r="195" spans="1:18" ht="17.100000000000001" hidden="1" customHeight="1" x14ac:dyDescent="0.3">
      <c r="A195" s="986">
        <v>39329</v>
      </c>
      <c r="B195" s="865">
        <v>41351.253952710242</v>
      </c>
      <c r="C195" s="874">
        <v>17698.460957907664</v>
      </c>
      <c r="D195" s="874">
        <v>74643.907522941721</v>
      </c>
      <c r="E195" s="864">
        <v>59005.12241185984</v>
      </c>
      <c r="F195" s="874">
        <v>332024.35019516654</v>
      </c>
      <c r="G195" s="865">
        <v>483371.84108787577</v>
      </c>
      <c r="H195" s="981">
        <v>598.56087500000001</v>
      </c>
      <c r="I195" s="981">
        <v>2428.8150328634665</v>
      </c>
      <c r="J195" s="987">
        <v>1238.2822980000001</v>
      </c>
      <c r="K195" s="983">
        <v>157.33760255819118</v>
      </c>
      <c r="L195" s="864">
        <v>101282.39344934023</v>
      </c>
      <c r="M195" s="982">
        <v>223.00376259999999</v>
      </c>
      <c r="N195" s="859">
        <v>42014.882050474902</v>
      </c>
      <c r="O195" s="988">
        <v>672666.37011142273</v>
      </c>
      <c r="P195" s="981">
        <v>1760.2558156549348</v>
      </c>
      <c r="Q195" s="982">
        <v>15610.524431525258</v>
      </c>
      <c r="R195" s="985">
        <v>30790.800912059651</v>
      </c>
    </row>
    <row r="196" spans="1:18" ht="17.100000000000001" hidden="1" customHeight="1" x14ac:dyDescent="0.3">
      <c r="A196" s="986">
        <v>39359</v>
      </c>
      <c r="B196" s="865">
        <v>41761.875019543375</v>
      </c>
      <c r="C196" s="874">
        <v>17484.290051539319</v>
      </c>
      <c r="D196" s="874">
        <v>74176.35885617754</v>
      </c>
      <c r="E196" s="864">
        <v>60562.157653942711</v>
      </c>
      <c r="F196" s="874">
        <v>334505.25595951884</v>
      </c>
      <c r="G196" s="865">
        <v>486728.06252117839</v>
      </c>
      <c r="H196" s="981">
        <v>550.20000000000005</v>
      </c>
      <c r="I196" s="981">
        <v>1167.161942</v>
      </c>
      <c r="J196" s="987">
        <v>1138.8180956800002</v>
      </c>
      <c r="K196" s="983">
        <v>127.737499</v>
      </c>
      <c r="L196" s="864">
        <v>93162.695088233537</v>
      </c>
      <c r="M196" s="982">
        <v>176.05114791999998</v>
      </c>
      <c r="N196" s="859">
        <v>45414.605347294979</v>
      </c>
      <c r="O196" s="988">
        <v>670227.20666085021</v>
      </c>
      <c r="P196" s="981">
        <v>742.39100515989878</v>
      </c>
      <c r="Q196" s="982">
        <v>18279.364566641376</v>
      </c>
      <c r="R196" s="985">
        <v>32099.461166553127</v>
      </c>
    </row>
    <row r="197" spans="1:18" ht="17.100000000000001" hidden="1" customHeight="1" x14ac:dyDescent="0.3">
      <c r="A197" s="986">
        <v>39390</v>
      </c>
      <c r="B197" s="865">
        <v>41349.790478749084</v>
      </c>
      <c r="C197" s="874">
        <v>17581.012513052476</v>
      </c>
      <c r="D197" s="874">
        <v>75478.222469530127</v>
      </c>
      <c r="E197" s="864">
        <v>62086.77497899274</v>
      </c>
      <c r="F197" s="874">
        <v>369659.41182994132</v>
      </c>
      <c r="G197" s="865">
        <v>524805.42179151671</v>
      </c>
      <c r="H197" s="981">
        <v>1580.2014790000001</v>
      </c>
      <c r="I197" s="981">
        <v>1699.1791639999999</v>
      </c>
      <c r="J197" s="987">
        <v>1138.8181356800001</v>
      </c>
      <c r="K197" s="983">
        <v>122.185832</v>
      </c>
      <c r="L197" s="864">
        <v>97693.564260183644</v>
      </c>
      <c r="M197" s="982">
        <v>194.71733823000002</v>
      </c>
      <c r="N197" s="859">
        <v>45926.496207031982</v>
      </c>
      <c r="O197" s="988">
        <v>714510.37468639144</v>
      </c>
      <c r="P197" s="981">
        <v>1846.1546069188505</v>
      </c>
      <c r="Q197" s="982">
        <v>14067.362827346911</v>
      </c>
      <c r="R197" s="985">
        <v>32088.866855681736</v>
      </c>
    </row>
    <row r="198" spans="1:18" ht="17.100000000000001" hidden="1" customHeight="1" x14ac:dyDescent="0.3">
      <c r="A198" s="986">
        <v>39420</v>
      </c>
      <c r="B198" s="865">
        <v>40608.749888339378</v>
      </c>
      <c r="C198" s="874">
        <v>20988.844513389162</v>
      </c>
      <c r="D198" s="874">
        <v>80058.047623434672</v>
      </c>
      <c r="E198" s="864">
        <v>60979.576944237982</v>
      </c>
      <c r="F198" s="874">
        <v>341766.62186746439</v>
      </c>
      <c r="G198" s="865">
        <v>503793.09094852622</v>
      </c>
      <c r="H198" s="981">
        <v>1688.2</v>
      </c>
      <c r="I198" s="981">
        <v>1179.985846</v>
      </c>
      <c r="J198" s="987">
        <v>1039.8980081</v>
      </c>
      <c r="K198" s="983">
        <v>27.756944000000001</v>
      </c>
      <c r="L198" s="864">
        <v>98714.051315161196</v>
      </c>
      <c r="M198" s="982">
        <v>156.28003122999999</v>
      </c>
      <c r="N198" s="859">
        <v>47550.322329328767</v>
      </c>
      <c r="O198" s="988">
        <v>694758.33531068545</v>
      </c>
      <c r="P198" s="981">
        <v>1915.9548169166123</v>
      </c>
      <c r="Q198" s="982">
        <v>20762.554697381362</v>
      </c>
      <c r="R198" s="985">
        <v>24875.468099713384</v>
      </c>
    </row>
    <row r="199" spans="1:18" ht="17.100000000000001" hidden="1" customHeight="1" x14ac:dyDescent="0.3">
      <c r="A199" s="986">
        <v>39451</v>
      </c>
      <c r="B199" s="865">
        <v>45219.733712550544</v>
      </c>
      <c r="C199" s="874">
        <v>18534.134153139501</v>
      </c>
      <c r="D199" s="874">
        <v>81207.245343740928</v>
      </c>
      <c r="E199" s="864">
        <v>63277.397415653177</v>
      </c>
      <c r="F199" s="874">
        <v>371821.6633845421</v>
      </c>
      <c r="G199" s="865">
        <v>534840.44029707578</v>
      </c>
      <c r="H199" s="981">
        <v>528.68053399999997</v>
      </c>
      <c r="I199" s="981">
        <v>1391.4727522820558</v>
      </c>
      <c r="J199" s="987">
        <v>1031.7192833500001</v>
      </c>
      <c r="K199" s="983">
        <v>663.72923800000001</v>
      </c>
      <c r="L199" s="864">
        <v>94578.328081936867</v>
      </c>
      <c r="M199" s="982">
        <v>258.47888306999999</v>
      </c>
      <c r="N199" s="859">
        <v>44956.311655903381</v>
      </c>
      <c r="O199" s="988">
        <v>723468.89443816862</v>
      </c>
      <c r="P199" s="981">
        <v>797.35901141019599</v>
      </c>
      <c r="Q199" s="982">
        <v>15835.307889879743</v>
      </c>
      <c r="R199" s="985">
        <v>33587.159823334492</v>
      </c>
    </row>
    <row r="200" spans="1:18" ht="17.100000000000001" hidden="1" customHeight="1" x14ac:dyDescent="0.3">
      <c r="A200" s="986">
        <v>39482</v>
      </c>
      <c r="B200" s="865">
        <v>44157.010248564169</v>
      </c>
      <c r="C200" s="874">
        <v>18412.574908160284</v>
      </c>
      <c r="D200" s="874">
        <v>83938.260442163475</v>
      </c>
      <c r="E200" s="864">
        <v>63170.641707209703</v>
      </c>
      <c r="F200" s="874">
        <v>349702.87977487751</v>
      </c>
      <c r="G200" s="865">
        <v>515224.35683241097</v>
      </c>
      <c r="H200" s="981">
        <v>619.20630000000006</v>
      </c>
      <c r="I200" s="981">
        <v>2392.6345342760801</v>
      </c>
      <c r="J200" s="987">
        <v>1031.7117390999999</v>
      </c>
      <c r="K200" s="983">
        <v>673.01901154910229</v>
      </c>
      <c r="L200" s="864">
        <v>96548.267291048774</v>
      </c>
      <c r="M200" s="982">
        <v>251.84620692999999</v>
      </c>
      <c r="N200" s="859">
        <v>43935.237624523965</v>
      </c>
      <c r="O200" s="988">
        <v>704833.28978840297</v>
      </c>
      <c r="P200" s="981">
        <v>683.9946615662401</v>
      </c>
      <c r="Q200" s="982">
        <v>13923.390133913685</v>
      </c>
      <c r="R200" s="985">
        <v>33365.485037089602</v>
      </c>
    </row>
    <row r="201" spans="1:18" ht="17.100000000000001" hidden="1" customHeight="1" x14ac:dyDescent="0.3">
      <c r="A201" s="986">
        <v>39511</v>
      </c>
      <c r="B201" s="865">
        <v>44910.173476965756</v>
      </c>
      <c r="C201" s="874">
        <v>19724.030662492001</v>
      </c>
      <c r="D201" s="874">
        <v>84561.29692060352</v>
      </c>
      <c r="E201" s="864">
        <v>63780.792761205383</v>
      </c>
      <c r="F201" s="874">
        <v>333992.21119524055</v>
      </c>
      <c r="G201" s="865">
        <v>502058.33153954148</v>
      </c>
      <c r="H201" s="981">
        <v>522.72570900000005</v>
      </c>
      <c r="I201" s="981">
        <v>1708.8411643392001</v>
      </c>
      <c r="J201" s="987">
        <v>948.38940024999999</v>
      </c>
      <c r="K201" s="983">
        <v>1448.8523960578514</v>
      </c>
      <c r="L201" s="864">
        <v>99935.646526357232</v>
      </c>
      <c r="M201" s="982">
        <v>212.59675449000002</v>
      </c>
      <c r="N201" s="859">
        <v>41830.212677692951</v>
      </c>
      <c r="O201" s="988">
        <v>693575.76964469452</v>
      </c>
      <c r="P201" s="981">
        <v>679.58188638586478</v>
      </c>
      <c r="Q201" s="982">
        <v>13558.901720736643</v>
      </c>
      <c r="R201" s="985">
        <v>32722.405401442564</v>
      </c>
    </row>
    <row r="202" spans="1:18" ht="17.100000000000001" hidden="1" customHeight="1" x14ac:dyDescent="0.3">
      <c r="A202" s="986">
        <v>39542</v>
      </c>
      <c r="B202" s="865">
        <v>45848.841611171447</v>
      </c>
      <c r="C202" s="874">
        <v>19734.298720471084</v>
      </c>
      <c r="D202" s="874">
        <v>84690.78256286215</v>
      </c>
      <c r="E202" s="864">
        <v>65010.498764904842</v>
      </c>
      <c r="F202" s="874">
        <v>324774.01394262968</v>
      </c>
      <c r="G202" s="865">
        <v>494209.59399086778</v>
      </c>
      <c r="H202" s="981">
        <v>802.36300000000006</v>
      </c>
      <c r="I202" s="981">
        <v>2093.9754046900002</v>
      </c>
      <c r="J202" s="987">
        <v>920.78114125000002</v>
      </c>
      <c r="K202" s="983">
        <v>576.63443815050289</v>
      </c>
      <c r="L202" s="864">
        <v>94274.512404133231</v>
      </c>
      <c r="M202" s="982">
        <v>222.74640398000003</v>
      </c>
      <c r="N202" s="859">
        <v>42076.990137140856</v>
      </c>
      <c r="O202" s="988">
        <v>681026.43853138376</v>
      </c>
      <c r="P202" s="981">
        <v>578.80602092979598</v>
      </c>
      <c r="Q202" s="982">
        <v>14802.094783983917</v>
      </c>
      <c r="R202" s="985">
        <v>32662.521141380668</v>
      </c>
    </row>
    <row r="203" spans="1:18" ht="17.25" hidden="1" x14ac:dyDescent="0.3">
      <c r="A203" s="986">
        <v>39572</v>
      </c>
      <c r="B203" s="865">
        <v>47177.779339516645</v>
      </c>
      <c r="C203" s="874">
        <v>19685.681642919943</v>
      </c>
      <c r="D203" s="874">
        <v>85463.976679167085</v>
      </c>
      <c r="E203" s="864">
        <v>65817.924610309477</v>
      </c>
      <c r="F203" s="874">
        <v>360244.46664578613</v>
      </c>
      <c r="G203" s="865">
        <v>531212.04957818263</v>
      </c>
      <c r="H203" s="981">
        <v>1003.659224</v>
      </c>
      <c r="I203" s="981">
        <v>2641.5220657513678</v>
      </c>
      <c r="J203" s="987">
        <v>920.78114225000002</v>
      </c>
      <c r="K203" s="983">
        <v>603.82880214461977</v>
      </c>
      <c r="L203" s="864">
        <v>88488.464074485993</v>
      </c>
      <c r="M203" s="982">
        <v>414.39452836000004</v>
      </c>
      <c r="N203" s="859">
        <v>45458.324808682773</v>
      </c>
      <c r="O203" s="988">
        <v>717920.80356337398</v>
      </c>
      <c r="P203" s="981">
        <v>546.942120975889</v>
      </c>
      <c r="Q203" s="982">
        <v>15101.476187212389</v>
      </c>
      <c r="R203" s="985">
        <v>37316.926964848237</v>
      </c>
    </row>
    <row r="204" spans="1:18" ht="17.25" hidden="1" x14ac:dyDescent="0.3">
      <c r="A204" s="986">
        <v>39603</v>
      </c>
      <c r="B204" s="865">
        <v>47360.804633645967</v>
      </c>
      <c r="C204" s="874">
        <v>21507.384456406235</v>
      </c>
      <c r="D204" s="874">
        <v>88942.767253905346</v>
      </c>
      <c r="E204" s="864">
        <v>63879.467641770272</v>
      </c>
      <c r="F204" s="874">
        <v>361915.3205144697</v>
      </c>
      <c r="G204" s="865">
        <v>536244.93986655155</v>
      </c>
      <c r="H204" s="981">
        <v>832.39395200000001</v>
      </c>
      <c r="I204" s="981">
        <v>1134.3030817885001</v>
      </c>
      <c r="J204" s="987">
        <v>836.01806525999996</v>
      </c>
      <c r="K204" s="983">
        <v>1441.3874209032226</v>
      </c>
      <c r="L204" s="864">
        <v>95825.776374097186</v>
      </c>
      <c r="M204" s="982">
        <v>296.52655923000003</v>
      </c>
      <c r="N204" s="859">
        <v>45370.31866591471</v>
      </c>
      <c r="O204" s="988">
        <v>729342.46861939097</v>
      </c>
      <c r="P204" s="981">
        <v>556.66365399074368</v>
      </c>
      <c r="Q204" s="982">
        <v>16837.667766306666</v>
      </c>
      <c r="R204" s="985">
        <v>36383.167117811172</v>
      </c>
    </row>
    <row r="205" spans="1:18" ht="17.25" hidden="1" x14ac:dyDescent="0.3">
      <c r="A205" s="986">
        <v>39633</v>
      </c>
      <c r="B205" s="865">
        <v>49144.686777378432</v>
      </c>
      <c r="C205" s="874">
        <v>21475.655013545398</v>
      </c>
      <c r="D205" s="874">
        <v>88717.012885069897</v>
      </c>
      <c r="E205" s="864">
        <v>66791.014981336702</v>
      </c>
      <c r="F205" s="874">
        <v>378284.92903650901</v>
      </c>
      <c r="G205" s="865">
        <v>555268.61191646103</v>
      </c>
      <c r="H205" s="981">
        <v>1425.744909</v>
      </c>
      <c r="I205" s="981">
        <v>3194.8850221512498</v>
      </c>
      <c r="J205" s="987">
        <v>806.85000100000002</v>
      </c>
      <c r="K205" s="983">
        <v>483.66829337891187</v>
      </c>
      <c r="L205" s="864">
        <v>93151.564762463036</v>
      </c>
      <c r="M205" s="982">
        <v>172.64354832999999</v>
      </c>
      <c r="N205" s="859">
        <v>43791.883484629529</v>
      </c>
      <c r="O205" s="988">
        <v>747440.53871479211</v>
      </c>
      <c r="P205" s="981">
        <v>571.37464843946839</v>
      </c>
      <c r="Q205" s="982">
        <v>20302.100770603825</v>
      </c>
      <c r="R205" s="985">
        <v>33168.255893505731</v>
      </c>
    </row>
    <row r="206" spans="1:18" ht="17.25" hidden="1" x14ac:dyDescent="0.3">
      <c r="A206" s="986">
        <v>39664</v>
      </c>
      <c r="B206" s="865">
        <v>51340.932441332523</v>
      </c>
      <c r="C206" s="874">
        <v>21134.872596868096</v>
      </c>
      <c r="D206" s="874">
        <v>90539.478492278417</v>
      </c>
      <c r="E206" s="864">
        <v>67987.345907546434</v>
      </c>
      <c r="F206" s="874">
        <v>361505.7955692744</v>
      </c>
      <c r="G206" s="865">
        <v>541167.49256596738</v>
      </c>
      <c r="H206" s="981">
        <v>496.41699999999997</v>
      </c>
      <c r="I206" s="981">
        <v>2912.2194842146</v>
      </c>
      <c r="J206" s="987">
        <v>806.85000026</v>
      </c>
      <c r="K206" s="983">
        <v>428.9992502465808</v>
      </c>
      <c r="L206" s="864">
        <v>95045.208723996795</v>
      </c>
      <c r="M206" s="982">
        <v>197.95109120999999</v>
      </c>
      <c r="N206" s="859">
        <v>45303.54849054887</v>
      </c>
      <c r="O206" s="988">
        <v>737699.61904777668</v>
      </c>
      <c r="P206" s="981">
        <v>593.14658540923926</v>
      </c>
      <c r="Q206" s="982">
        <v>21393.544766134102</v>
      </c>
      <c r="R206" s="985">
        <v>33392.036226588069</v>
      </c>
    </row>
    <row r="207" spans="1:18" ht="17.25" hidden="1" x14ac:dyDescent="0.3">
      <c r="A207" s="986">
        <v>39695</v>
      </c>
      <c r="B207" s="865">
        <v>50216.105079680594</v>
      </c>
      <c r="C207" s="874">
        <v>22304.164342481843</v>
      </c>
      <c r="D207" s="874">
        <v>89344.572167662031</v>
      </c>
      <c r="E207" s="864">
        <v>68170.122612989639</v>
      </c>
      <c r="F207" s="874">
        <v>348498.6935376653</v>
      </c>
      <c r="G207" s="865">
        <v>528317.55266079889</v>
      </c>
      <c r="H207" s="981">
        <v>487.24700000000001</v>
      </c>
      <c r="I207" s="981">
        <v>3292.5991291874998</v>
      </c>
      <c r="J207" s="987">
        <v>4113.2387461899998</v>
      </c>
      <c r="K207" s="983">
        <v>157.03017788684411</v>
      </c>
      <c r="L207" s="864">
        <v>89352.648733748138</v>
      </c>
      <c r="M207" s="982">
        <v>222.63850665999996</v>
      </c>
      <c r="N207" s="859">
        <v>48639.851340202571</v>
      </c>
      <c r="O207" s="988">
        <v>724798.9113743545</v>
      </c>
      <c r="P207" s="981">
        <v>594.39894971594413</v>
      </c>
      <c r="Q207" s="982">
        <v>17244.768851782479</v>
      </c>
      <c r="R207" s="985">
        <v>33812.558937183348</v>
      </c>
    </row>
    <row r="208" spans="1:18" ht="17.25" hidden="1" x14ac:dyDescent="0.3">
      <c r="A208" s="986">
        <v>39725</v>
      </c>
      <c r="B208" s="865">
        <v>51729.080520453237</v>
      </c>
      <c r="C208" s="874">
        <v>20511.657671893747</v>
      </c>
      <c r="D208" s="874">
        <v>88694.685949735169</v>
      </c>
      <c r="E208" s="864">
        <v>68678.174452889565</v>
      </c>
      <c r="F208" s="874">
        <v>373608.02982834564</v>
      </c>
      <c r="G208" s="865">
        <v>551492.54790286417</v>
      </c>
      <c r="H208" s="981">
        <v>526.87300000000005</v>
      </c>
      <c r="I208" s="981">
        <v>2147.0628055925999</v>
      </c>
      <c r="J208" s="987">
        <v>3333.8130922747</v>
      </c>
      <c r="K208" s="983">
        <v>610.7525222577367</v>
      </c>
      <c r="L208" s="864">
        <v>97682.110377361721</v>
      </c>
      <c r="M208" s="982">
        <v>206.12754294760001</v>
      </c>
      <c r="N208" s="859">
        <v>51219.215057716414</v>
      </c>
      <c r="O208" s="988">
        <v>758947.58282146824</v>
      </c>
      <c r="P208" s="981">
        <v>786.25701884270302</v>
      </c>
      <c r="Q208" s="982">
        <v>14122.024991602661</v>
      </c>
      <c r="R208" s="985">
        <v>33784.364646441754</v>
      </c>
    </row>
    <row r="209" spans="1:18" ht="17.25" hidden="1" x14ac:dyDescent="0.3">
      <c r="A209" s="986">
        <v>39756</v>
      </c>
      <c r="B209" s="865">
        <v>52853.248062491599</v>
      </c>
      <c r="C209" s="874">
        <v>20841.055160320411</v>
      </c>
      <c r="D209" s="874">
        <v>89034.257963490003</v>
      </c>
      <c r="E209" s="864">
        <v>69351.55656582168</v>
      </c>
      <c r="F209" s="874">
        <v>372210.63852001436</v>
      </c>
      <c r="G209" s="865">
        <v>551437.50820964645</v>
      </c>
      <c r="H209" s="981">
        <v>1348.5377089999999</v>
      </c>
      <c r="I209" s="981">
        <v>1222.2685451919999</v>
      </c>
      <c r="J209" s="987">
        <v>1943.3734891232</v>
      </c>
      <c r="K209" s="983">
        <v>108.30803224993818</v>
      </c>
      <c r="L209" s="864">
        <v>96953.76987736435</v>
      </c>
      <c r="M209" s="982">
        <v>259.99400323280003</v>
      </c>
      <c r="N209" s="859">
        <v>51740.552854688089</v>
      </c>
      <c r="O209" s="988">
        <v>757867.56078298844</v>
      </c>
      <c r="P209" s="981">
        <v>874.13585125856923</v>
      </c>
      <c r="Q209" s="982">
        <v>13784.792607661788</v>
      </c>
      <c r="R209" s="985">
        <v>33663.999416034982</v>
      </c>
    </row>
    <row r="210" spans="1:18" ht="17.25" hidden="1" x14ac:dyDescent="0.3">
      <c r="A210" s="986">
        <v>39786</v>
      </c>
      <c r="B210" s="865">
        <v>54700.343137394317</v>
      </c>
      <c r="C210" s="874">
        <v>22844.721323428636</v>
      </c>
      <c r="D210" s="874">
        <v>92669.709372234051</v>
      </c>
      <c r="E210" s="864">
        <v>69807.812998389098</v>
      </c>
      <c r="F210" s="874">
        <v>362019.32611493685</v>
      </c>
      <c r="G210" s="865">
        <v>547341.5698089886</v>
      </c>
      <c r="H210" s="981">
        <v>802.36400000000003</v>
      </c>
      <c r="I210" s="981">
        <v>2052.5273361</v>
      </c>
      <c r="J210" s="987">
        <v>1046.4665269899999</v>
      </c>
      <c r="K210" s="983">
        <v>1894.7161161956001</v>
      </c>
      <c r="L210" s="864">
        <v>95617.851318108107</v>
      </c>
      <c r="M210" s="982">
        <v>221.77706874840001</v>
      </c>
      <c r="N210" s="859">
        <v>50786.295439785128</v>
      </c>
      <c r="O210" s="988">
        <v>754463.91075231007</v>
      </c>
      <c r="P210" s="981">
        <v>860.23191000476345</v>
      </c>
      <c r="Q210" s="982">
        <v>13595.05324248684</v>
      </c>
      <c r="R210" s="985">
        <v>34423.613467809737</v>
      </c>
    </row>
    <row r="211" spans="1:18" ht="17.25" hidden="1" x14ac:dyDescent="0.3">
      <c r="A211" s="986">
        <v>39817</v>
      </c>
      <c r="B211" s="865">
        <v>58857.989894412516</v>
      </c>
      <c r="C211" s="874">
        <v>21162.444175694542</v>
      </c>
      <c r="D211" s="874">
        <v>93319.282377482974</v>
      </c>
      <c r="E211" s="864">
        <v>71270.215750839605</v>
      </c>
      <c r="F211" s="874">
        <v>366897.56039632543</v>
      </c>
      <c r="G211" s="865">
        <v>552649.50270034256</v>
      </c>
      <c r="H211" s="981">
        <v>1545.654442</v>
      </c>
      <c r="I211" s="981">
        <v>1935.5991266999999</v>
      </c>
      <c r="J211" s="987">
        <v>708.50234898999997</v>
      </c>
      <c r="K211" s="983">
        <v>305.550929</v>
      </c>
      <c r="L211" s="864">
        <v>95114.735272365855</v>
      </c>
      <c r="M211" s="982">
        <v>292.67397846000006</v>
      </c>
      <c r="N211" s="859">
        <v>48553.225396595313</v>
      </c>
      <c r="O211" s="988">
        <v>759963.43408886623</v>
      </c>
      <c r="P211" s="981">
        <v>747.78617163979743</v>
      </c>
      <c r="Q211" s="982">
        <v>15630.616656338127</v>
      </c>
      <c r="R211" s="985">
        <v>33380.924579800638</v>
      </c>
    </row>
    <row r="212" spans="1:18" ht="17.25" hidden="1" x14ac:dyDescent="0.3">
      <c r="A212" s="986">
        <v>39848</v>
      </c>
      <c r="B212" s="865">
        <v>60166.100554600511</v>
      </c>
      <c r="C212" s="874">
        <v>21787.346253175554</v>
      </c>
      <c r="D212" s="874">
        <v>97048.745818822383</v>
      </c>
      <c r="E212" s="864">
        <v>69140.669554318418</v>
      </c>
      <c r="F212" s="874">
        <v>371794.90896761115</v>
      </c>
      <c r="G212" s="865">
        <v>559771.6705939275</v>
      </c>
      <c r="H212" s="981">
        <v>1041.838</v>
      </c>
      <c r="I212" s="981">
        <v>1784.46137275</v>
      </c>
      <c r="J212" s="987">
        <v>743.81295198999999</v>
      </c>
      <c r="K212" s="983">
        <v>36.565853641600015</v>
      </c>
      <c r="L212" s="864">
        <v>99738.3217176951</v>
      </c>
      <c r="M212" s="982">
        <v>257.89429102720004</v>
      </c>
      <c r="N212" s="859">
        <v>46291.264199137979</v>
      </c>
      <c r="O212" s="988">
        <v>769831.92953476985</v>
      </c>
      <c r="P212" s="981">
        <v>688.32938447617107</v>
      </c>
      <c r="Q212" s="982">
        <v>15048.786912847008</v>
      </c>
      <c r="R212" s="985">
        <v>33129.926348115448</v>
      </c>
    </row>
    <row r="213" spans="1:18" ht="17.25" hidden="1" x14ac:dyDescent="0.3">
      <c r="A213" s="986">
        <v>39873</v>
      </c>
      <c r="B213" s="865">
        <v>62953.644872439858</v>
      </c>
      <c r="C213" s="874">
        <v>21385.308853695024</v>
      </c>
      <c r="D213" s="874">
        <v>97652.100510577875</v>
      </c>
      <c r="E213" s="864">
        <v>70456.998155416484</v>
      </c>
      <c r="F213" s="874">
        <v>366535.51354843064</v>
      </c>
      <c r="G213" s="865">
        <v>556029.92106812005</v>
      </c>
      <c r="H213" s="981">
        <v>767.279</v>
      </c>
      <c r="I213" s="981">
        <v>2604.8436032179998</v>
      </c>
      <c r="J213" s="987">
        <v>487.72308737999998</v>
      </c>
      <c r="K213" s="983">
        <v>1694.3440419999999</v>
      </c>
      <c r="L213" s="864">
        <v>93470.135853915897</v>
      </c>
      <c r="M213" s="982">
        <v>228.20029296520002</v>
      </c>
      <c r="N213" s="859">
        <v>44538.422700314746</v>
      </c>
      <c r="O213" s="988">
        <v>762774.51452035375</v>
      </c>
      <c r="P213" s="981">
        <v>599.85100501955935</v>
      </c>
      <c r="Q213" s="982">
        <v>14537.89662064004</v>
      </c>
      <c r="R213" s="985">
        <v>33646.992286966066</v>
      </c>
    </row>
    <row r="214" spans="1:18" ht="17.25" hidden="1" x14ac:dyDescent="0.3">
      <c r="A214" s="986">
        <v>39907</v>
      </c>
      <c r="B214" s="865">
        <v>61599.155955257971</v>
      </c>
      <c r="C214" s="874">
        <v>22643.723497651659</v>
      </c>
      <c r="D214" s="874">
        <v>96213.609601596501</v>
      </c>
      <c r="E214" s="864">
        <v>70501.880388499543</v>
      </c>
      <c r="F214" s="874">
        <v>364065.51867827045</v>
      </c>
      <c r="G214" s="865">
        <v>553424.7321660181</v>
      </c>
      <c r="H214" s="981">
        <v>990.61699999999996</v>
      </c>
      <c r="I214" s="981">
        <v>2345.1108859069996</v>
      </c>
      <c r="J214" s="987">
        <v>460.46300437999997</v>
      </c>
      <c r="K214" s="983">
        <v>0</v>
      </c>
      <c r="L214" s="864">
        <v>85439.550612757273</v>
      </c>
      <c r="M214" s="982">
        <v>189.77917418000001</v>
      </c>
      <c r="N214" s="859">
        <v>48045.101579254704</v>
      </c>
      <c r="O214" s="988">
        <v>752494.51037775492</v>
      </c>
      <c r="P214" s="981">
        <v>587.85364539409352</v>
      </c>
      <c r="Q214" s="982">
        <v>14430.403990702565</v>
      </c>
      <c r="R214" s="985">
        <v>34843.785867487306</v>
      </c>
    </row>
    <row r="215" spans="1:18" ht="17.25" hidden="1" x14ac:dyDescent="0.3">
      <c r="A215" s="986">
        <v>39937</v>
      </c>
      <c r="B215" s="865">
        <v>60137.435609038781</v>
      </c>
      <c r="C215" s="874">
        <v>22969.437891841248</v>
      </c>
      <c r="D215" s="874">
        <v>97012.589999816802</v>
      </c>
      <c r="E215" s="864">
        <v>71313.036934640142</v>
      </c>
      <c r="F215" s="874">
        <v>364263.76003305835</v>
      </c>
      <c r="G215" s="865">
        <v>555558.82485935651</v>
      </c>
      <c r="H215" s="981">
        <v>639.61599999999999</v>
      </c>
      <c r="I215" s="981">
        <v>1171.7315468959998</v>
      </c>
      <c r="J215" s="987">
        <v>457.09956438</v>
      </c>
      <c r="K215" s="983">
        <v>1052.40977709</v>
      </c>
      <c r="L215" s="864">
        <v>77984.557781941199</v>
      </c>
      <c r="M215" s="982">
        <v>200.94665505695201</v>
      </c>
      <c r="N215" s="859">
        <v>47111.267697345</v>
      </c>
      <c r="O215" s="988">
        <v>744313.88949110452</v>
      </c>
      <c r="P215" s="981">
        <v>695.16017213884834</v>
      </c>
      <c r="Q215" s="982">
        <v>13298.053462980382</v>
      </c>
      <c r="R215" s="985">
        <v>33625.451352652024</v>
      </c>
    </row>
    <row r="216" spans="1:18" ht="17.25" hidden="1" x14ac:dyDescent="0.3">
      <c r="A216" s="986">
        <v>39968</v>
      </c>
      <c r="B216" s="865">
        <v>60638.934105374392</v>
      </c>
      <c r="C216" s="874">
        <v>24660.848066690891</v>
      </c>
      <c r="D216" s="874">
        <v>99170.970640773055</v>
      </c>
      <c r="E216" s="864">
        <v>71892.474309693629</v>
      </c>
      <c r="F216" s="874">
        <v>351092.8373943466</v>
      </c>
      <c r="G216" s="865">
        <v>546817.13041150419</v>
      </c>
      <c r="H216" s="981">
        <v>945.46699999999998</v>
      </c>
      <c r="I216" s="981">
        <v>2621.4465825488001</v>
      </c>
      <c r="J216" s="987">
        <v>452.69533885000004</v>
      </c>
      <c r="K216" s="983">
        <v>9096.6384214655991</v>
      </c>
      <c r="L216" s="864">
        <v>75381.104810002726</v>
      </c>
      <c r="M216" s="982">
        <v>217.88154949246402</v>
      </c>
      <c r="N216" s="859">
        <v>47183.109431425612</v>
      </c>
      <c r="O216" s="988">
        <v>743354.40765066363</v>
      </c>
      <c r="P216" s="981">
        <v>683.94380281842825</v>
      </c>
      <c r="Q216" s="982">
        <v>15800.262109073437</v>
      </c>
      <c r="R216" s="985">
        <v>36194.886017207922</v>
      </c>
    </row>
    <row r="217" spans="1:18" ht="17.25" hidden="1" x14ac:dyDescent="0.3">
      <c r="A217" s="986">
        <v>39998</v>
      </c>
      <c r="B217" s="865">
        <v>63310.04966833441</v>
      </c>
      <c r="C217" s="874">
        <v>24383.715771260006</v>
      </c>
      <c r="D217" s="874">
        <v>99304.822027424074</v>
      </c>
      <c r="E217" s="864">
        <v>73341.416255129268</v>
      </c>
      <c r="F217" s="874">
        <v>347319.40878746758</v>
      </c>
      <c r="G217" s="865">
        <v>544349.36284128088</v>
      </c>
      <c r="H217" s="981">
        <v>1319.0889999999999</v>
      </c>
      <c r="I217" s="981">
        <v>1405.4850506135999</v>
      </c>
      <c r="J217" s="987">
        <v>462.58009242000003</v>
      </c>
      <c r="K217" s="983">
        <v>772.20568403800007</v>
      </c>
      <c r="L217" s="864">
        <v>84025.869412232176</v>
      </c>
      <c r="M217" s="982">
        <v>243.824599229097</v>
      </c>
      <c r="N217" s="859">
        <v>42841.637353917242</v>
      </c>
      <c r="O217" s="988">
        <v>738730.10370206553</v>
      </c>
      <c r="P217" s="981">
        <v>705.88179097797536</v>
      </c>
      <c r="Q217" s="982">
        <v>14378.144842656218</v>
      </c>
      <c r="R217" s="985">
        <v>38432.926176483554</v>
      </c>
    </row>
    <row r="218" spans="1:18" ht="17.25" hidden="1" x14ac:dyDescent="0.3">
      <c r="A218" s="986">
        <v>40029</v>
      </c>
      <c r="B218" s="865">
        <v>63117.091124944825</v>
      </c>
      <c r="C218" s="874">
        <v>24701.374362548806</v>
      </c>
      <c r="D218" s="874">
        <v>100572.77282245575</v>
      </c>
      <c r="E218" s="864">
        <v>72956.364376813319</v>
      </c>
      <c r="F218" s="874">
        <v>338901.28668538213</v>
      </c>
      <c r="G218" s="865">
        <v>537131.79824719997</v>
      </c>
      <c r="H218" s="981">
        <v>597.60299999999995</v>
      </c>
      <c r="I218" s="981">
        <v>811.08419085909998</v>
      </c>
      <c r="J218" s="987">
        <v>462.18009241999999</v>
      </c>
      <c r="K218" s="983">
        <v>3216.3249145012996</v>
      </c>
      <c r="L218" s="864">
        <v>84605.003176492697</v>
      </c>
      <c r="M218" s="982">
        <v>222.29705368637897</v>
      </c>
      <c r="N218" s="859">
        <v>46202.034381075879</v>
      </c>
      <c r="O218" s="988">
        <v>736365.41618118028</v>
      </c>
      <c r="P218" s="981">
        <v>841.77812490621181</v>
      </c>
      <c r="Q218" s="982">
        <v>16199.676937812368</v>
      </c>
      <c r="R218" s="985">
        <v>39728.972339206332</v>
      </c>
    </row>
    <row r="219" spans="1:18" ht="17.25" hidden="1" x14ac:dyDescent="0.3">
      <c r="A219" s="986">
        <v>40060</v>
      </c>
      <c r="B219" s="865">
        <v>60270.263501462847</v>
      </c>
      <c r="C219" s="874">
        <v>25408.006177711872</v>
      </c>
      <c r="D219" s="874">
        <v>101205.02584365846</v>
      </c>
      <c r="E219" s="864">
        <v>70772.101154821808</v>
      </c>
      <c r="F219" s="874">
        <v>338202.52197144518</v>
      </c>
      <c r="G219" s="865">
        <v>535587.65514763724</v>
      </c>
      <c r="H219" s="981">
        <v>590.00010199999997</v>
      </c>
      <c r="I219" s="981">
        <v>1754.6526391672</v>
      </c>
      <c r="J219" s="987">
        <v>413.25054242000004</v>
      </c>
      <c r="K219" s="983">
        <v>12501.32108602</v>
      </c>
      <c r="L219" s="864">
        <v>83323.615262644555</v>
      </c>
      <c r="M219" s="982">
        <v>279.96912524733995</v>
      </c>
      <c r="N219" s="859">
        <v>43898.677469838753</v>
      </c>
      <c r="O219" s="988">
        <v>738619.40487643797</v>
      </c>
      <c r="P219" s="981">
        <v>696.35762966758557</v>
      </c>
      <c r="Q219" s="982">
        <v>15754.287299319312</v>
      </c>
      <c r="R219" s="985">
        <v>37576.247091223755</v>
      </c>
    </row>
    <row r="220" spans="1:18" ht="17.25" hidden="1" x14ac:dyDescent="0.3">
      <c r="A220" s="986">
        <v>40090</v>
      </c>
      <c r="B220" s="865">
        <v>58614.921235808266</v>
      </c>
      <c r="C220" s="874">
        <v>25541.324838773071</v>
      </c>
      <c r="D220" s="874">
        <v>101682.3562799466</v>
      </c>
      <c r="E220" s="864">
        <v>71257.78200145025</v>
      </c>
      <c r="F220" s="874">
        <v>344703.39074290846</v>
      </c>
      <c r="G220" s="865">
        <v>543184.8538630784</v>
      </c>
      <c r="H220" s="981">
        <v>574.73800000000006</v>
      </c>
      <c r="I220" s="981">
        <v>1869.1356212365499</v>
      </c>
      <c r="J220" s="987">
        <v>365.42098736000003</v>
      </c>
      <c r="K220" s="983">
        <v>4886.9200119999996</v>
      </c>
      <c r="L220" s="864">
        <v>80699.100584355561</v>
      </c>
      <c r="M220" s="982">
        <v>219.93677501367003</v>
      </c>
      <c r="N220" s="859">
        <v>43454.601246132122</v>
      </c>
      <c r="O220" s="988">
        <v>733869.62832498457</v>
      </c>
      <c r="P220" s="981">
        <v>804.64957255244565</v>
      </c>
      <c r="Q220" s="982">
        <v>13315.379064818513</v>
      </c>
      <c r="R220" s="985">
        <v>36123.136526732145</v>
      </c>
    </row>
    <row r="221" spans="1:18" ht="17.25" hidden="1" x14ac:dyDescent="0.3">
      <c r="A221" s="986">
        <v>40121</v>
      </c>
      <c r="B221" s="865">
        <v>57720.947676280644</v>
      </c>
      <c r="C221" s="874">
        <v>26396.26670676767</v>
      </c>
      <c r="D221" s="874">
        <v>101932.73453164015</v>
      </c>
      <c r="E221" s="864">
        <v>71392.822813875347</v>
      </c>
      <c r="F221" s="874">
        <v>335529.00979733584</v>
      </c>
      <c r="G221" s="865">
        <v>535250.83384961903</v>
      </c>
      <c r="H221" s="981">
        <v>539.995</v>
      </c>
      <c r="I221" s="981">
        <v>938.23169517168003</v>
      </c>
      <c r="J221" s="987">
        <v>365.42098736000003</v>
      </c>
      <c r="K221" s="983">
        <v>4047.6405648699997</v>
      </c>
      <c r="L221" s="864">
        <v>81192.308700342226</v>
      </c>
      <c r="M221" s="982">
        <v>242.558543944848</v>
      </c>
      <c r="N221" s="859">
        <v>46117.773024352355</v>
      </c>
      <c r="O221" s="988">
        <v>726415.71004194068</v>
      </c>
      <c r="P221" s="981">
        <v>812.32342899062257</v>
      </c>
      <c r="Q221" s="982">
        <v>13939.539499181197</v>
      </c>
      <c r="R221" s="985">
        <v>37733.165838412795</v>
      </c>
    </row>
    <row r="222" spans="1:18" ht="17.25" hidden="1" x14ac:dyDescent="0.3">
      <c r="A222" s="986">
        <v>40151</v>
      </c>
      <c r="B222" s="865">
        <v>59648.150701442661</v>
      </c>
      <c r="C222" s="874">
        <v>27901.590387446253</v>
      </c>
      <c r="D222" s="874">
        <v>105915.75618267751</v>
      </c>
      <c r="E222" s="864">
        <v>73072.342645833138</v>
      </c>
      <c r="F222" s="874">
        <v>352095.89741475391</v>
      </c>
      <c r="G222" s="865">
        <v>558985.58663071087</v>
      </c>
      <c r="H222" s="981">
        <v>845.947</v>
      </c>
      <c r="I222" s="981">
        <v>1830.5481243183203</v>
      </c>
      <c r="J222" s="987">
        <v>1430.0372753600002</v>
      </c>
      <c r="K222" s="983">
        <v>2896.7726990400001</v>
      </c>
      <c r="L222" s="864">
        <v>81732.602769156903</v>
      </c>
      <c r="M222" s="982">
        <v>195.25768278197202</v>
      </c>
      <c r="N222" s="859">
        <v>43692.676524058392</v>
      </c>
      <c r="O222" s="988">
        <v>751257.57940686925</v>
      </c>
      <c r="P222" s="981">
        <v>899.89029019846896</v>
      </c>
      <c r="Q222" s="982">
        <v>9142.3687734577506</v>
      </c>
      <c r="R222" s="985">
        <v>44498.830561086426</v>
      </c>
    </row>
    <row r="223" spans="1:18" ht="17.25" hidden="1" x14ac:dyDescent="0.3">
      <c r="A223" s="986">
        <v>40182</v>
      </c>
      <c r="B223" s="865">
        <v>63088.254963484345</v>
      </c>
      <c r="C223" s="874">
        <v>25771.048575719818</v>
      </c>
      <c r="D223" s="874">
        <v>107634.71024283554</v>
      </c>
      <c r="E223" s="864">
        <v>71754.820625917258</v>
      </c>
      <c r="F223" s="874">
        <v>363452.46963566192</v>
      </c>
      <c r="G223" s="865">
        <v>568613.0490801346</v>
      </c>
      <c r="H223" s="981">
        <v>657.73299999999995</v>
      </c>
      <c r="I223" s="981">
        <v>2379.4219479885996</v>
      </c>
      <c r="J223" s="987">
        <v>333.21099047000001</v>
      </c>
      <c r="K223" s="983">
        <v>6641.7400369000006</v>
      </c>
      <c r="L223" s="864">
        <v>78540.627635632729</v>
      </c>
      <c r="M223" s="982">
        <v>275.35400546631399</v>
      </c>
      <c r="N223" s="859">
        <v>40285.269598589002</v>
      </c>
      <c r="O223" s="988">
        <v>760814.66125866561</v>
      </c>
      <c r="P223" s="981">
        <v>839.42731636216206</v>
      </c>
      <c r="Q223" s="982">
        <v>15412.779712187546</v>
      </c>
      <c r="R223" s="985">
        <v>39295.962771278239</v>
      </c>
    </row>
    <row r="224" spans="1:18" ht="17.25" hidden="1" x14ac:dyDescent="0.3">
      <c r="A224" s="986">
        <v>40213</v>
      </c>
      <c r="B224" s="865">
        <v>63536.374062793846</v>
      </c>
      <c r="C224" s="874">
        <v>25545.988949335038</v>
      </c>
      <c r="D224" s="874">
        <v>109078.69935259863</v>
      </c>
      <c r="E224" s="864">
        <v>72240.931718022883</v>
      </c>
      <c r="F224" s="874">
        <v>367483.3846103804</v>
      </c>
      <c r="G224" s="865">
        <v>574349.004630337</v>
      </c>
      <c r="H224" s="981">
        <v>669.02501500000005</v>
      </c>
      <c r="I224" s="981">
        <v>1313.4365986536998</v>
      </c>
      <c r="J224" s="987">
        <v>363.92599050999996</v>
      </c>
      <c r="K224" s="983">
        <v>6068.6632345840007</v>
      </c>
      <c r="L224" s="864">
        <v>80973.788461741671</v>
      </c>
      <c r="M224" s="982">
        <v>288.75883642715002</v>
      </c>
      <c r="N224" s="859">
        <v>41488.168410227459</v>
      </c>
      <c r="O224" s="988">
        <v>769051.14524027484</v>
      </c>
      <c r="P224" s="981">
        <v>939.29816982476905</v>
      </c>
      <c r="Q224" s="982">
        <v>16530.551057188768</v>
      </c>
      <c r="R224" s="985">
        <v>44119.407261529195</v>
      </c>
    </row>
    <row r="225" spans="1:18" ht="17.25" hidden="1" x14ac:dyDescent="0.3">
      <c r="A225" s="986">
        <v>40241</v>
      </c>
      <c r="B225" s="865">
        <v>63685.445589822688</v>
      </c>
      <c r="C225" s="874">
        <v>26766.646982739643</v>
      </c>
      <c r="D225" s="874">
        <v>109194.86743656197</v>
      </c>
      <c r="E225" s="864">
        <v>72647.718333594152</v>
      </c>
      <c r="F225" s="874">
        <v>376848.3720023185</v>
      </c>
      <c r="G225" s="865">
        <v>585457.6047552143</v>
      </c>
      <c r="H225" s="981">
        <v>766.63499999999999</v>
      </c>
      <c r="I225" s="981">
        <v>1893.776658864</v>
      </c>
      <c r="J225" s="987">
        <v>348.39862247000002</v>
      </c>
      <c r="K225" s="983">
        <v>1005.37250264</v>
      </c>
      <c r="L225" s="864">
        <v>80709.760527384336</v>
      </c>
      <c r="M225" s="982">
        <v>245.53002126599998</v>
      </c>
      <c r="N225" s="859">
        <v>42477.258020842986</v>
      </c>
      <c r="O225" s="988">
        <v>776589.78169850435</v>
      </c>
      <c r="P225" s="981">
        <v>1006.6991333039598</v>
      </c>
      <c r="Q225" s="982">
        <v>15921.337542578091</v>
      </c>
      <c r="R225" s="985">
        <v>43465.422247112241</v>
      </c>
    </row>
    <row r="226" spans="1:18" ht="17.25" hidden="1" x14ac:dyDescent="0.3">
      <c r="A226" s="986">
        <v>40272</v>
      </c>
      <c r="B226" s="865">
        <v>64155.037333835753</v>
      </c>
      <c r="C226" s="874">
        <v>25424.543586466887</v>
      </c>
      <c r="D226" s="874">
        <v>111529.21988229034</v>
      </c>
      <c r="E226" s="864">
        <v>70829.486090551378</v>
      </c>
      <c r="F226" s="874">
        <v>359078.4299898615</v>
      </c>
      <c r="G226" s="865">
        <v>566861.67954917008</v>
      </c>
      <c r="H226" s="981">
        <v>728.07500000000005</v>
      </c>
      <c r="I226" s="981">
        <v>2997.5087838333816</v>
      </c>
      <c r="J226" s="987">
        <v>362.14667774000003</v>
      </c>
      <c r="K226" s="983">
        <v>3169.3483500700004</v>
      </c>
      <c r="L226" s="864">
        <v>92725.45034858596</v>
      </c>
      <c r="M226" s="982">
        <v>243.22210433356304</v>
      </c>
      <c r="N226" s="859">
        <v>40439.307847336931</v>
      </c>
      <c r="O226" s="988">
        <v>771681.77599490562</v>
      </c>
      <c r="P226" s="981">
        <v>1103.5665607132212</v>
      </c>
      <c r="Q226" s="982">
        <v>16350.244152235589</v>
      </c>
      <c r="R226" s="985">
        <v>43944.273826036057</v>
      </c>
    </row>
    <row r="227" spans="1:18" ht="15.75" hidden="1" customHeight="1" x14ac:dyDescent="0.3">
      <c r="A227" s="986">
        <v>40302</v>
      </c>
      <c r="B227" s="865">
        <v>66502.903105371413</v>
      </c>
      <c r="C227" s="874">
        <v>27591.654213031969</v>
      </c>
      <c r="D227" s="874">
        <v>111167.86030812196</v>
      </c>
      <c r="E227" s="864">
        <v>70632.556758248131</v>
      </c>
      <c r="F227" s="874">
        <v>412386.00942964578</v>
      </c>
      <c r="G227" s="865">
        <v>621778.08070904785</v>
      </c>
      <c r="H227" s="981">
        <v>653.27200000000005</v>
      </c>
      <c r="I227" s="981">
        <v>1450.7473077499997</v>
      </c>
      <c r="J227" s="987">
        <v>334.18167774</v>
      </c>
      <c r="K227" s="983">
        <v>5566.8358775196621</v>
      </c>
      <c r="L227" s="864">
        <v>104327.30432343241</v>
      </c>
      <c r="M227" s="982">
        <v>278.622239245081</v>
      </c>
      <c r="N227" s="859">
        <v>48151.832603799216</v>
      </c>
      <c r="O227" s="988">
        <v>849043.77984390559</v>
      </c>
      <c r="P227" s="981">
        <v>1095.8451834909629</v>
      </c>
      <c r="Q227" s="982">
        <v>18030.516394027152</v>
      </c>
      <c r="R227" s="985">
        <v>44927.594887161038</v>
      </c>
    </row>
    <row r="228" spans="1:18" ht="15.75" hidden="1" customHeight="1" x14ac:dyDescent="0.3">
      <c r="A228" s="986">
        <v>40333</v>
      </c>
      <c r="B228" s="865">
        <v>68275.818700393953</v>
      </c>
      <c r="C228" s="874">
        <v>27921.061733068374</v>
      </c>
      <c r="D228" s="874">
        <v>112552.85981934627</v>
      </c>
      <c r="E228" s="864">
        <v>75464.248917661142</v>
      </c>
      <c r="F228" s="874">
        <v>403825.21422575816</v>
      </c>
      <c r="G228" s="865">
        <v>619763.3846958339</v>
      </c>
      <c r="H228" s="981">
        <v>780.17200000000003</v>
      </c>
      <c r="I228" s="981">
        <v>2204.0221570507001</v>
      </c>
      <c r="J228" s="987">
        <v>373.5310801</v>
      </c>
      <c r="K228" s="983">
        <v>1463.8916393789</v>
      </c>
      <c r="L228" s="864">
        <v>103522.78615831111</v>
      </c>
      <c r="M228" s="982">
        <v>292.49951222285603</v>
      </c>
      <c r="N228" s="859">
        <v>46497.611193766192</v>
      </c>
      <c r="O228" s="988">
        <v>843173.71713705768</v>
      </c>
      <c r="P228" s="981">
        <v>2464.8077281573505</v>
      </c>
      <c r="Q228" s="982">
        <v>32572.595280409791</v>
      </c>
      <c r="R228" s="985">
        <v>44052.640414172922</v>
      </c>
    </row>
    <row r="229" spans="1:18" ht="15.75" hidden="1" customHeight="1" x14ac:dyDescent="0.3">
      <c r="A229" s="986">
        <v>40363</v>
      </c>
      <c r="B229" s="865">
        <v>71227.077879063654</v>
      </c>
      <c r="C229" s="874">
        <v>26836.789889825268</v>
      </c>
      <c r="D229" s="874">
        <v>113362.1409121715</v>
      </c>
      <c r="E229" s="864">
        <v>74981.814501889821</v>
      </c>
      <c r="F229" s="874">
        <v>364273.46238650411</v>
      </c>
      <c r="G229" s="865">
        <v>579454.20769039076</v>
      </c>
      <c r="H229" s="981">
        <v>717.21</v>
      </c>
      <c r="I229" s="981">
        <v>766.21901896999998</v>
      </c>
      <c r="J229" s="987">
        <v>328.68392384000003</v>
      </c>
      <c r="K229" s="983">
        <v>4466.5441746214274</v>
      </c>
      <c r="L229" s="864">
        <v>97405.679435756538</v>
      </c>
      <c r="M229" s="982">
        <v>263.951469272883</v>
      </c>
      <c r="N229" s="859">
        <v>41826.251316656526</v>
      </c>
      <c r="O229" s="988">
        <v>796455.82490857178</v>
      </c>
      <c r="P229" s="981">
        <v>2390.2858265569771</v>
      </c>
      <c r="Q229" s="982">
        <v>30590.023338938641</v>
      </c>
      <c r="R229" s="985">
        <v>40053.217704810544</v>
      </c>
    </row>
    <row r="230" spans="1:18" ht="15.75" hidden="1" customHeight="1" x14ac:dyDescent="0.3">
      <c r="A230" s="986">
        <v>40394</v>
      </c>
      <c r="B230" s="865">
        <v>71143.551478769718</v>
      </c>
      <c r="C230" s="874">
        <v>27617.747624458225</v>
      </c>
      <c r="D230" s="874">
        <v>114336.55092844734</v>
      </c>
      <c r="E230" s="864">
        <v>72254.534627499917</v>
      </c>
      <c r="F230" s="874">
        <v>390803.05053912569</v>
      </c>
      <c r="G230" s="865">
        <v>605011.88371953112</v>
      </c>
      <c r="H230" s="981">
        <v>650.89344400000004</v>
      </c>
      <c r="I230" s="981">
        <v>1555.9278199600001</v>
      </c>
      <c r="J230" s="987">
        <v>360.44601583999997</v>
      </c>
      <c r="K230" s="983">
        <v>5969.537134231</v>
      </c>
      <c r="L230" s="864">
        <v>105313.20449475345</v>
      </c>
      <c r="M230" s="982">
        <v>250.99309935346901</v>
      </c>
      <c r="N230" s="859">
        <v>40738.41247306166</v>
      </c>
      <c r="O230" s="988">
        <v>830994.84967950056</v>
      </c>
      <c r="P230" s="981">
        <v>2647.8517933424091</v>
      </c>
      <c r="Q230" s="982">
        <v>26835.493648603526</v>
      </c>
      <c r="R230" s="985">
        <v>40096.466051720912</v>
      </c>
    </row>
    <row r="231" spans="1:18" ht="15.75" hidden="1" customHeight="1" x14ac:dyDescent="0.3">
      <c r="A231" s="986">
        <v>40425</v>
      </c>
      <c r="B231" s="865">
        <v>69708.82198647123</v>
      </c>
      <c r="C231" s="874">
        <v>28158.5908656826</v>
      </c>
      <c r="D231" s="874">
        <v>115806.69826929308</v>
      </c>
      <c r="E231" s="864">
        <v>71850.427301611518</v>
      </c>
      <c r="F231" s="874">
        <v>394936.08643463557</v>
      </c>
      <c r="G231" s="865">
        <v>610751.80287122272</v>
      </c>
      <c r="H231" s="981">
        <v>658.91700000000003</v>
      </c>
      <c r="I231" s="981">
        <v>2669.8709598399996</v>
      </c>
      <c r="J231" s="987">
        <v>544.81786240999998</v>
      </c>
      <c r="K231" s="983">
        <v>5846.0067053005996</v>
      </c>
      <c r="L231" s="864">
        <v>101666.27468922634</v>
      </c>
      <c r="M231" s="982">
        <v>258.90709036369998</v>
      </c>
      <c r="N231" s="859">
        <v>45422.94097523349</v>
      </c>
      <c r="O231" s="988">
        <v>837528.36014006799</v>
      </c>
      <c r="P231" s="981">
        <v>2715.5322607255866</v>
      </c>
      <c r="Q231" s="982">
        <v>24938.611197876184</v>
      </c>
      <c r="R231" s="985">
        <v>40457.421742769839</v>
      </c>
    </row>
    <row r="232" spans="1:18" ht="15.75" hidden="1" customHeight="1" x14ac:dyDescent="0.3">
      <c r="A232" s="989" t="s">
        <v>731</v>
      </c>
      <c r="B232" s="865">
        <v>69811.232807923821</v>
      </c>
      <c r="C232" s="874">
        <v>28069.971441576639</v>
      </c>
      <c r="D232" s="874">
        <v>116689.99198776182</v>
      </c>
      <c r="E232" s="864">
        <v>72775.969485212001</v>
      </c>
      <c r="F232" s="874">
        <v>395447.09165531205</v>
      </c>
      <c r="G232" s="865">
        <v>612983.02456986252</v>
      </c>
      <c r="H232" s="981">
        <v>664.99199999999996</v>
      </c>
      <c r="I232" s="981">
        <v>1876.6600001796</v>
      </c>
      <c r="J232" s="987">
        <v>596.49269889000004</v>
      </c>
      <c r="K232" s="983">
        <v>7062.0755323124395</v>
      </c>
      <c r="L232" s="864">
        <v>94597.841468001847</v>
      </c>
      <c r="M232" s="982">
        <v>261.33919234705996</v>
      </c>
      <c r="N232" s="859">
        <v>54024.731617983125</v>
      </c>
      <c r="O232" s="988">
        <v>841878.38988750032</v>
      </c>
      <c r="P232" s="981">
        <v>2698.9364488039237</v>
      </c>
      <c r="Q232" s="982">
        <v>26535.341211770436</v>
      </c>
      <c r="R232" s="985">
        <v>41496.152804299374</v>
      </c>
    </row>
    <row r="233" spans="1:18" ht="15.75" hidden="1" customHeight="1" x14ac:dyDescent="0.3">
      <c r="A233" s="986">
        <v>40483</v>
      </c>
      <c r="B233" s="865">
        <v>71819.55398807906</v>
      </c>
      <c r="C233" s="874">
        <v>29345.241082260334</v>
      </c>
      <c r="D233" s="874">
        <v>116312.2510405466</v>
      </c>
      <c r="E233" s="864">
        <v>74901.84571583246</v>
      </c>
      <c r="F233" s="874">
        <v>398861.89993510942</v>
      </c>
      <c r="G233" s="865">
        <v>619421.23777374881</v>
      </c>
      <c r="H233" s="981">
        <v>658.99199999999996</v>
      </c>
      <c r="I233" s="981">
        <v>4308.4024994402798</v>
      </c>
      <c r="J233" s="987">
        <v>991.04507108999996</v>
      </c>
      <c r="K233" s="983">
        <v>8280.4925598495392</v>
      </c>
      <c r="L233" s="864">
        <v>92509.907109523716</v>
      </c>
      <c r="M233" s="982">
        <v>296.15530191341998</v>
      </c>
      <c r="N233" s="859">
        <v>56719.292914647733</v>
      </c>
      <c r="O233" s="988">
        <v>855005.07921829249</v>
      </c>
      <c r="P233" s="981">
        <v>2750.5133399917759</v>
      </c>
      <c r="Q233" s="982">
        <v>26772.55397464706</v>
      </c>
      <c r="R233" s="985">
        <v>41911.244149020196</v>
      </c>
    </row>
    <row r="234" spans="1:18" ht="15.75" hidden="1" customHeight="1" x14ac:dyDescent="0.3">
      <c r="A234" s="986">
        <v>40516</v>
      </c>
      <c r="B234" s="865">
        <v>71958.184168184671</v>
      </c>
      <c r="C234" s="874">
        <v>32673.637819172611</v>
      </c>
      <c r="D234" s="874">
        <v>121023.3822818949</v>
      </c>
      <c r="E234" s="864">
        <v>73718.453441072648</v>
      </c>
      <c r="F234" s="874">
        <v>405381.70867787389</v>
      </c>
      <c r="G234" s="865">
        <v>632797.18222001405</v>
      </c>
      <c r="H234" s="981">
        <v>843.41600000000005</v>
      </c>
      <c r="I234" s="981">
        <v>5232.7412640064977</v>
      </c>
      <c r="J234" s="987">
        <v>975.03363002999993</v>
      </c>
      <c r="K234" s="983">
        <v>4269.4683195600001</v>
      </c>
      <c r="L234" s="864">
        <v>85682.043937697104</v>
      </c>
      <c r="M234" s="982">
        <v>198.71203370812003</v>
      </c>
      <c r="N234" s="859">
        <v>61510.666985200674</v>
      </c>
      <c r="O234" s="988">
        <v>863467.44855840108</v>
      </c>
      <c r="P234" s="981">
        <v>2859.652860248671</v>
      </c>
      <c r="Q234" s="982">
        <v>26960.933966428613</v>
      </c>
      <c r="R234" s="985">
        <v>42633.226976758349</v>
      </c>
    </row>
    <row r="235" spans="1:18" ht="15.75" hidden="1" customHeight="1" x14ac:dyDescent="0.3">
      <c r="A235" s="986">
        <v>40547</v>
      </c>
      <c r="B235" s="865">
        <v>74047.987046456576</v>
      </c>
      <c r="C235" s="874">
        <v>31288.605026666588</v>
      </c>
      <c r="D235" s="874">
        <v>122498.978109989</v>
      </c>
      <c r="E235" s="864">
        <v>72211.759921383491</v>
      </c>
      <c r="F235" s="874">
        <v>401444.17940840899</v>
      </c>
      <c r="G235" s="865">
        <v>627443.52246644802</v>
      </c>
      <c r="H235" s="981">
        <v>717.59400000000005</v>
      </c>
      <c r="I235" s="981">
        <v>3357.6084247100002</v>
      </c>
      <c r="J235" s="987">
        <v>964.52194749</v>
      </c>
      <c r="K235" s="983">
        <v>6602.1330069706819</v>
      </c>
      <c r="L235" s="864">
        <v>79903.781870258084</v>
      </c>
      <c r="M235" s="982">
        <v>260.22613338603406</v>
      </c>
      <c r="N235" s="859">
        <v>56781.474286654178</v>
      </c>
      <c r="O235" s="988">
        <v>850078.84918237349</v>
      </c>
      <c r="P235" s="981">
        <v>2829.0815550333891</v>
      </c>
      <c r="Q235" s="982">
        <v>24828.466673689371</v>
      </c>
      <c r="R235" s="985">
        <v>42577.222749494111</v>
      </c>
    </row>
    <row r="236" spans="1:18" ht="15.75" hidden="1" customHeight="1" x14ac:dyDescent="0.3">
      <c r="A236" s="986">
        <v>40578</v>
      </c>
      <c r="B236" s="865">
        <v>74853.636671657572</v>
      </c>
      <c r="C236" s="874">
        <v>30362.404696405716</v>
      </c>
      <c r="D236" s="874">
        <v>125350.91506899617</v>
      </c>
      <c r="E236" s="864">
        <v>69858.125045171881</v>
      </c>
      <c r="F236" s="874">
        <v>402591.59376523638</v>
      </c>
      <c r="G236" s="865">
        <v>628163.03857581015</v>
      </c>
      <c r="H236" s="981">
        <v>952.37</v>
      </c>
      <c r="I236" s="981">
        <v>4986.6584145321995</v>
      </c>
      <c r="J236" s="987">
        <v>964.26194749000001</v>
      </c>
      <c r="K236" s="983">
        <v>5400.817612978899</v>
      </c>
      <c r="L236" s="864">
        <v>81804.495652096724</v>
      </c>
      <c r="M236" s="982">
        <v>282.56577364748892</v>
      </c>
      <c r="N236" s="859">
        <v>57912.447611142008</v>
      </c>
      <c r="O236" s="988">
        <v>855320.29225935496</v>
      </c>
      <c r="P236" s="981">
        <v>2646.7960228920742</v>
      </c>
      <c r="Q236" s="982">
        <v>27818.897027598854</v>
      </c>
      <c r="R236" s="985">
        <v>43867.195843430054</v>
      </c>
    </row>
    <row r="237" spans="1:18" ht="15.75" hidden="1" customHeight="1" x14ac:dyDescent="0.3">
      <c r="A237" s="986">
        <v>40606</v>
      </c>
      <c r="B237" s="865">
        <v>76789.355354269515</v>
      </c>
      <c r="C237" s="874">
        <v>30110.77207123808</v>
      </c>
      <c r="D237" s="874">
        <v>125789.94411874903</v>
      </c>
      <c r="E237" s="864">
        <v>69454.516815334442</v>
      </c>
      <c r="F237" s="874">
        <v>372193.8817414756</v>
      </c>
      <c r="G237" s="865">
        <v>597549.11474679713</v>
      </c>
      <c r="H237" s="981">
        <v>1120.8430000000001</v>
      </c>
      <c r="I237" s="981">
        <v>3662.2113458216004</v>
      </c>
      <c r="J237" s="987">
        <v>206.23537719999999</v>
      </c>
      <c r="K237" s="983">
        <v>3501.8580761788139</v>
      </c>
      <c r="L237" s="864">
        <v>80573.079040452387</v>
      </c>
      <c r="M237" s="982">
        <v>275.55106499726401</v>
      </c>
      <c r="N237" s="859">
        <v>61493.759920640921</v>
      </c>
      <c r="O237" s="988">
        <v>825172.00792635768</v>
      </c>
      <c r="P237" s="981">
        <v>2646.6184642214239</v>
      </c>
      <c r="Q237" s="982">
        <v>28354.504783170109</v>
      </c>
      <c r="R237" s="985">
        <v>44588.035072971819</v>
      </c>
    </row>
    <row r="238" spans="1:18" ht="15.75" hidden="1" customHeight="1" x14ac:dyDescent="0.3">
      <c r="A238" s="986">
        <v>40637</v>
      </c>
      <c r="B238" s="865">
        <v>76456.287781692372</v>
      </c>
      <c r="C238" s="874">
        <v>30195.506958344908</v>
      </c>
      <c r="D238" s="874">
        <v>127277.36113852791</v>
      </c>
      <c r="E238" s="864">
        <v>69103.301405043414</v>
      </c>
      <c r="F238" s="874">
        <v>402319.98389230797</v>
      </c>
      <c r="G238" s="865">
        <v>628896.15339422412</v>
      </c>
      <c r="H238" s="981">
        <v>1335.222</v>
      </c>
      <c r="I238" s="981">
        <v>3628.0564652045</v>
      </c>
      <c r="J238" s="987">
        <v>194.97344360999998</v>
      </c>
      <c r="K238" s="983">
        <v>2932.404509</v>
      </c>
      <c r="L238" s="864">
        <v>92964.283602078969</v>
      </c>
      <c r="M238" s="982">
        <v>299.16057685304497</v>
      </c>
      <c r="N238" s="859">
        <v>49933.369513303514</v>
      </c>
      <c r="O238" s="988">
        <v>856639.91128596652</v>
      </c>
      <c r="P238" s="981">
        <v>2665.9516886849851</v>
      </c>
      <c r="Q238" s="982">
        <v>24509.200000000001</v>
      </c>
      <c r="R238" s="985">
        <v>47047.520488739028</v>
      </c>
    </row>
    <row r="239" spans="1:18" ht="15.75" hidden="1" customHeight="1" x14ac:dyDescent="0.3">
      <c r="A239" s="986">
        <v>40667</v>
      </c>
      <c r="B239" s="865">
        <v>75743.364788620805</v>
      </c>
      <c r="C239" s="874">
        <v>30702.244648725151</v>
      </c>
      <c r="D239" s="874">
        <v>124162.58745766095</v>
      </c>
      <c r="E239" s="864">
        <v>69671.653472228849</v>
      </c>
      <c r="F239" s="874">
        <v>380544.03353076626</v>
      </c>
      <c r="G239" s="865">
        <v>605080.51910938125</v>
      </c>
      <c r="H239" s="981">
        <v>1103.53</v>
      </c>
      <c r="I239" s="981">
        <v>4062.3501496975314</v>
      </c>
      <c r="J239" s="987">
        <v>595.30344361000004</v>
      </c>
      <c r="K239" s="983">
        <v>3258.8127845355566</v>
      </c>
      <c r="L239" s="864">
        <v>72877.70659559971</v>
      </c>
      <c r="M239" s="982">
        <v>360.21468015017592</v>
      </c>
      <c r="N239" s="859">
        <v>63214.590903155535</v>
      </c>
      <c r="O239" s="988">
        <v>826296.3924547506</v>
      </c>
      <c r="P239" s="981">
        <v>2633.1786993020978</v>
      </c>
      <c r="Q239" s="982">
        <v>26977.951248752091</v>
      </c>
      <c r="R239" s="985">
        <v>47346.651298817073</v>
      </c>
    </row>
    <row r="240" spans="1:18" ht="15.75" hidden="1" customHeight="1" x14ac:dyDescent="0.3">
      <c r="A240" s="986">
        <v>40698</v>
      </c>
      <c r="B240" s="865">
        <v>75418.780908623216</v>
      </c>
      <c r="C240" s="874">
        <v>32314.753671814229</v>
      </c>
      <c r="D240" s="874">
        <v>126316.97466999752</v>
      </c>
      <c r="E240" s="864">
        <v>70253.61582255215</v>
      </c>
      <c r="F240" s="874">
        <v>411103.27486864943</v>
      </c>
      <c r="G240" s="865">
        <v>639988.61903301335</v>
      </c>
      <c r="H240" s="981">
        <v>1113.778</v>
      </c>
      <c r="I240" s="981">
        <v>8807.9412896494414</v>
      </c>
      <c r="J240" s="987">
        <v>179.43377349000002</v>
      </c>
      <c r="K240" s="983">
        <v>3354.4412090664</v>
      </c>
      <c r="L240" s="864">
        <v>83245.746823911497</v>
      </c>
      <c r="M240" s="982">
        <v>333.593312587078</v>
      </c>
      <c r="N240" s="859">
        <v>62634.729257178449</v>
      </c>
      <c r="O240" s="988">
        <v>875077.06360751949</v>
      </c>
      <c r="P240" s="981">
        <v>2603.3067927765378</v>
      </c>
      <c r="Q240" s="982">
        <v>26632.993703269691</v>
      </c>
      <c r="R240" s="985">
        <v>49109.966994062182</v>
      </c>
    </row>
    <row r="241" spans="1:19" ht="15.75" hidden="1" customHeight="1" x14ac:dyDescent="0.3">
      <c r="A241" s="986">
        <v>40728</v>
      </c>
      <c r="B241" s="865">
        <v>78585.051613898977</v>
      </c>
      <c r="C241" s="874">
        <v>31720.918188238265</v>
      </c>
      <c r="D241" s="874">
        <v>126653.07644592701</v>
      </c>
      <c r="E241" s="864">
        <v>70247.93777623566</v>
      </c>
      <c r="F241" s="874">
        <v>389723.32285252446</v>
      </c>
      <c r="G241" s="865">
        <v>618345.25526292541</v>
      </c>
      <c r="H241" s="981">
        <v>1262.942</v>
      </c>
      <c r="I241" s="981">
        <v>7933.1365532320006</v>
      </c>
      <c r="J241" s="987">
        <v>1751.7216656400001</v>
      </c>
      <c r="K241" s="983">
        <v>305.82475157700003</v>
      </c>
      <c r="L241" s="864">
        <v>90804.137829566462</v>
      </c>
      <c r="M241" s="982">
        <v>348.38155762139502</v>
      </c>
      <c r="N241" s="859">
        <v>54609.295382354954</v>
      </c>
      <c r="O241" s="988">
        <v>853945.74661681615</v>
      </c>
      <c r="P241" s="981">
        <v>2462.0230517719156</v>
      </c>
      <c r="Q241" s="982">
        <v>26767.340365850243</v>
      </c>
      <c r="R241" s="985">
        <v>48995.382306296371</v>
      </c>
      <c r="S241" s="871"/>
    </row>
    <row r="242" spans="1:19" ht="15.75" hidden="1" customHeight="1" x14ac:dyDescent="0.3">
      <c r="A242" s="986">
        <v>40759</v>
      </c>
      <c r="B242" s="865">
        <v>83513.63737184956</v>
      </c>
      <c r="C242" s="874">
        <v>32649.066461258</v>
      </c>
      <c r="D242" s="874">
        <v>126916.60251138601</v>
      </c>
      <c r="E242" s="864">
        <v>70622.341774945497</v>
      </c>
      <c r="F242" s="874">
        <v>376917.27474054921</v>
      </c>
      <c r="G242" s="865">
        <v>607105.28548813867</v>
      </c>
      <c r="H242" s="981">
        <v>1525.6179669999999</v>
      </c>
      <c r="I242" s="981">
        <v>3772.7239561060001</v>
      </c>
      <c r="J242" s="987">
        <v>1030.6016440000001</v>
      </c>
      <c r="K242" s="983">
        <v>3069.0622507974999</v>
      </c>
      <c r="L242" s="864">
        <v>94995.251343593016</v>
      </c>
      <c r="M242" s="982">
        <v>315.24851019800002</v>
      </c>
      <c r="N242" s="859">
        <v>47358.553310397372</v>
      </c>
      <c r="O242" s="988">
        <v>842685.98184208001</v>
      </c>
      <c r="P242" s="981">
        <v>2535.9199841785003</v>
      </c>
      <c r="Q242" s="982">
        <v>26014.205287048499</v>
      </c>
      <c r="R242" s="985">
        <v>49651.359854466937</v>
      </c>
      <c r="S242" s="871"/>
    </row>
    <row r="243" spans="1:19" ht="15.75" hidden="1" customHeight="1" x14ac:dyDescent="0.3">
      <c r="A243" s="986">
        <v>40790</v>
      </c>
      <c r="B243" s="865">
        <v>85113.952867349668</v>
      </c>
      <c r="C243" s="874">
        <v>33515.651613825801</v>
      </c>
      <c r="D243" s="874">
        <v>126974.66010586319</v>
      </c>
      <c r="E243" s="864">
        <v>71003.748970558998</v>
      </c>
      <c r="F243" s="874">
        <v>381492.103888679</v>
      </c>
      <c r="G243" s="865">
        <v>612986.16457892698</v>
      </c>
      <c r="H243" s="981">
        <v>1119.211</v>
      </c>
      <c r="I243" s="981">
        <v>5476.6288919655999</v>
      </c>
      <c r="J243" s="987">
        <v>724.05278499999997</v>
      </c>
      <c r="K243" s="983">
        <v>3922.798037</v>
      </c>
      <c r="L243" s="864">
        <v>104003.16297190395</v>
      </c>
      <c r="M243" s="982">
        <v>308.32020056019996</v>
      </c>
      <c r="N243" s="859">
        <v>57154.047460545866</v>
      </c>
      <c r="O243" s="988">
        <v>870808.33879325213</v>
      </c>
      <c r="P243" s="981">
        <v>2597.2604368578</v>
      </c>
      <c r="Q243" s="982">
        <v>27323.143967645599</v>
      </c>
      <c r="R243" s="985">
        <v>47860.403664682999</v>
      </c>
      <c r="S243" s="871"/>
    </row>
    <row r="244" spans="1:19" ht="15.75" hidden="1" customHeight="1" x14ac:dyDescent="0.3">
      <c r="A244" s="986">
        <v>40820</v>
      </c>
      <c r="B244" s="865">
        <v>83604.5</v>
      </c>
      <c r="C244" s="874">
        <v>32843.699999999997</v>
      </c>
      <c r="D244" s="874">
        <v>127213.2</v>
      </c>
      <c r="E244" s="864">
        <v>71351.100000000006</v>
      </c>
      <c r="F244" s="874">
        <v>377609</v>
      </c>
      <c r="G244" s="865">
        <v>609017.1</v>
      </c>
      <c r="H244" s="981">
        <v>2084.1</v>
      </c>
      <c r="I244" s="981">
        <v>4607</v>
      </c>
      <c r="J244" s="987">
        <v>911.3</v>
      </c>
      <c r="K244" s="983">
        <v>3910.4</v>
      </c>
      <c r="L244" s="864">
        <v>109553.3</v>
      </c>
      <c r="M244" s="982">
        <v>318.89999999999998</v>
      </c>
      <c r="N244" s="859">
        <v>60165.599999999999</v>
      </c>
      <c r="O244" s="988">
        <v>874172.2</v>
      </c>
      <c r="P244" s="981">
        <v>2738.358101460447</v>
      </c>
      <c r="Q244" s="982">
        <v>28017.652141925264</v>
      </c>
      <c r="R244" s="985">
        <v>46216.42294878247</v>
      </c>
      <c r="S244" s="871"/>
    </row>
    <row r="245" spans="1:19" ht="15.75" hidden="1" customHeight="1" x14ac:dyDescent="0.3">
      <c r="A245" s="986">
        <v>40851</v>
      </c>
      <c r="B245" s="865">
        <v>85341.287007083054</v>
      </c>
      <c r="C245" s="874">
        <v>33745.1397557608</v>
      </c>
      <c r="D245" s="874">
        <v>127172.70092677772</v>
      </c>
      <c r="E245" s="864">
        <v>71453.389077017811</v>
      </c>
      <c r="F245" s="874">
        <v>430756.73283985478</v>
      </c>
      <c r="G245" s="865">
        <v>663127.96259941114</v>
      </c>
      <c r="H245" s="981">
        <v>1071.5450000000001</v>
      </c>
      <c r="I245" s="981">
        <v>3956.188830539917</v>
      </c>
      <c r="J245" s="987">
        <v>1067.5176299799998</v>
      </c>
      <c r="K245" s="983">
        <v>4928.5981398961239</v>
      </c>
      <c r="L245" s="864">
        <v>99983.950569355657</v>
      </c>
      <c r="M245" s="982">
        <v>608.77041252340791</v>
      </c>
      <c r="N245" s="859">
        <v>64138.715578088493</v>
      </c>
      <c r="O245" s="988">
        <v>924224.53576687793</v>
      </c>
      <c r="P245" s="981">
        <v>2755.7193201143809</v>
      </c>
      <c r="Q245" s="982">
        <v>29792.334706412927</v>
      </c>
      <c r="R245" s="985">
        <v>50108.563052711856</v>
      </c>
      <c r="S245" s="871"/>
    </row>
    <row r="246" spans="1:19" ht="15.75" hidden="1" customHeight="1" x14ac:dyDescent="0.3">
      <c r="A246" s="986">
        <v>40881</v>
      </c>
      <c r="B246" s="865">
        <v>83809.825626176127</v>
      </c>
      <c r="C246" s="874">
        <v>36033.443504546158</v>
      </c>
      <c r="D246" s="874">
        <v>132425.0388905812</v>
      </c>
      <c r="E246" s="864">
        <v>72181.618174025338</v>
      </c>
      <c r="F246" s="874">
        <v>372016.90833563538</v>
      </c>
      <c r="G246" s="865">
        <v>612657.00890478806</v>
      </c>
      <c r="H246" s="981">
        <v>1042.915</v>
      </c>
      <c r="I246" s="981">
        <v>6005.4004488969003</v>
      </c>
      <c r="J246" s="987">
        <v>1114.8821868599998</v>
      </c>
      <c r="K246" s="983">
        <v>5193.1934919624</v>
      </c>
      <c r="L246" s="864">
        <v>109465.72838847182</v>
      </c>
      <c r="M246" s="982">
        <v>368.97363175252798</v>
      </c>
      <c r="N246" s="859">
        <v>63303.988222508458</v>
      </c>
      <c r="O246" s="988">
        <v>882961.91590141621</v>
      </c>
      <c r="P246" s="981">
        <v>2884.7155837824475</v>
      </c>
      <c r="Q246" s="982">
        <v>28366.883551936127</v>
      </c>
      <c r="R246" s="985">
        <v>51669.554598906543</v>
      </c>
      <c r="S246" s="871"/>
    </row>
    <row r="247" spans="1:19" ht="15.75" hidden="1" customHeight="1" x14ac:dyDescent="0.3">
      <c r="A247" s="986">
        <v>40912</v>
      </c>
      <c r="B247" s="865">
        <v>84758.099934525875</v>
      </c>
      <c r="C247" s="874">
        <v>35994.433152732134</v>
      </c>
      <c r="D247" s="874">
        <v>132814.2099145664</v>
      </c>
      <c r="E247" s="864">
        <v>70973.653296346049</v>
      </c>
      <c r="F247" s="874">
        <v>346577.08356266248</v>
      </c>
      <c r="G247" s="865">
        <v>586359.37992630713</v>
      </c>
      <c r="H247" s="981">
        <v>1481.6949999999999</v>
      </c>
      <c r="I247" s="981">
        <v>3766.7715452600423</v>
      </c>
      <c r="J247" s="987">
        <v>1091.41321634</v>
      </c>
      <c r="K247" s="983">
        <v>3185.3655339797301</v>
      </c>
      <c r="L247" s="864">
        <v>115355.29027617861</v>
      </c>
      <c r="M247" s="982">
        <v>434.13260952365994</v>
      </c>
      <c r="N247" s="859">
        <v>59752.185234568191</v>
      </c>
      <c r="O247" s="988">
        <v>856184.33327668335</v>
      </c>
      <c r="P247" s="981">
        <v>2821.7123677397631</v>
      </c>
      <c r="Q247" s="982">
        <v>28813.052995399325</v>
      </c>
      <c r="R247" s="985">
        <v>49916.131804591445</v>
      </c>
      <c r="S247" s="871"/>
    </row>
    <row r="248" spans="1:19" ht="15.75" hidden="1" customHeight="1" x14ac:dyDescent="0.3">
      <c r="A248" s="986">
        <v>40943</v>
      </c>
      <c r="B248" s="865">
        <v>84859.899867073589</v>
      </c>
      <c r="C248" s="874">
        <v>35068.282943368475</v>
      </c>
      <c r="D248" s="874">
        <v>134939.53384215693</v>
      </c>
      <c r="E248" s="864">
        <v>69704.701686358734</v>
      </c>
      <c r="F248" s="874">
        <v>355238.7194571257</v>
      </c>
      <c r="G248" s="865">
        <v>594951.23792900983</v>
      </c>
      <c r="H248" s="981">
        <v>1515.202</v>
      </c>
      <c r="I248" s="981">
        <v>3103.0469215846401</v>
      </c>
      <c r="J248" s="987">
        <v>1099.7932091700002</v>
      </c>
      <c r="K248" s="983">
        <v>701.66408002906599</v>
      </c>
      <c r="L248" s="864">
        <v>111905.48699807325</v>
      </c>
      <c r="M248" s="982">
        <v>427.30459541964598</v>
      </c>
      <c r="N248" s="859">
        <v>61883.695068951522</v>
      </c>
      <c r="O248" s="988">
        <v>860447.33066931169</v>
      </c>
      <c r="P248" s="981">
        <v>2759.411751148617</v>
      </c>
      <c r="Q248" s="982">
        <v>29158.089065161621</v>
      </c>
      <c r="R248" s="985">
        <v>49456.438670597287</v>
      </c>
      <c r="S248" s="871"/>
    </row>
    <row r="249" spans="1:19" ht="15.75" hidden="1" customHeight="1" x14ac:dyDescent="0.3">
      <c r="A249" s="986">
        <v>40972</v>
      </c>
      <c r="B249" s="865">
        <v>87766.875483462922</v>
      </c>
      <c r="C249" s="874">
        <v>34553.902894812614</v>
      </c>
      <c r="D249" s="874">
        <v>135882.10005695315</v>
      </c>
      <c r="E249" s="864">
        <v>70872.015047895955</v>
      </c>
      <c r="F249" s="874">
        <v>411038.85604893375</v>
      </c>
      <c r="G249" s="865">
        <v>652346.87404859543</v>
      </c>
      <c r="H249" s="981">
        <v>1478.809</v>
      </c>
      <c r="I249" s="981">
        <v>6344.8398908775007</v>
      </c>
      <c r="J249" s="987">
        <v>1099.0506297099998</v>
      </c>
      <c r="K249" s="983">
        <v>1554.7469978331999</v>
      </c>
      <c r="L249" s="864">
        <v>105675.52312420629</v>
      </c>
      <c r="M249" s="982">
        <v>460.90758538229551</v>
      </c>
      <c r="N249" s="859">
        <v>57634.144197996582</v>
      </c>
      <c r="O249" s="988">
        <v>914361.77095806436</v>
      </c>
      <c r="P249" s="981">
        <v>2885.45057107393</v>
      </c>
      <c r="Q249" s="982">
        <v>22976.781313039559</v>
      </c>
      <c r="R249" s="985">
        <v>48682.216322745699</v>
      </c>
      <c r="S249" s="871"/>
    </row>
    <row r="250" spans="1:19" ht="15.75" hidden="1" customHeight="1" x14ac:dyDescent="0.3">
      <c r="A250" s="986">
        <v>41003</v>
      </c>
      <c r="B250" s="865">
        <v>89176.489317551852</v>
      </c>
      <c r="C250" s="874">
        <v>35025.171655382081</v>
      </c>
      <c r="D250" s="874">
        <v>134899.50693514047</v>
      </c>
      <c r="E250" s="864">
        <v>70776.944392959427</v>
      </c>
      <c r="F250" s="874">
        <v>413604.75025362393</v>
      </c>
      <c r="G250" s="865">
        <v>654306.3732371059</v>
      </c>
      <c r="H250" s="981">
        <v>1556.537</v>
      </c>
      <c r="I250" s="981">
        <v>5801.6094873497896</v>
      </c>
      <c r="J250" s="987">
        <v>1080.7483627700001</v>
      </c>
      <c r="K250" s="983">
        <v>1167.9430645350139</v>
      </c>
      <c r="L250" s="864">
        <v>106091.22996343728</v>
      </c>
      <c r="M250" s="982">
        <v>406.22929911051796</v>
      </c>
      <c r="N250" s="859">
        <v>58454.321538450604</v>
      </c>
      <c r="O250" s="988">
        <v>918041.48127031082</v>
      </c>
      <c r="P250" s="981">
        <v>2790.1429762011853</v>
      </c>
      <c r="Q250" s="982">
        <v>22428.198355347962</v>
      </c>
      <c r="R250" s="985">
        <v>47816.856658170429</v>
      </c>
      <c r="S250" s="871"/>
    </row>
    <row r="251" spans="1:19" ht="15.75" hidden="1" customHeight="1" x14ac:dyDescent="0.3">
      <c r="A251" s="986">
        <v>41033</v>
      </c>
      <c r="B251" s="865">
        <v>91156.019585703049</v>
      </c>
      <c r="C251" s="874">
        <v>34945.694702214802</v>
      </c>
      <c r="D251" s="874">
        <v>134116.2918903417</v>
      </c>
      <c r="E251" s="864">
        <v>75286.2817948374</v>
      </c>
      <c r="F251" s="874">
        <v>425156.63291932363</v>
      </c>
      <c r="G251" s="865">
        <v>669504.90130671754</v>
      </c>
      <c r="H251" s="981">
        <v>1632.962</v>
      </c>
      <c r="I251" s="981">
        <v>3586.473140854333</v>
      </c>
      <c r="J251" s="987">
        <v>49.19253057000001</v>
      </c>
      <c r="K251" s="983">
        <v>2052.9093821399997</v>
      </c>
      <c r="L251" s="864">
        <v>103244.94422507088</v>
      </c>
      <c r="M251" s="982">
        <v>404.15151633362996</v>
      </c>
      <c r="N251" s="859">
        <v>67724.628858044613</v>
      </c>
      <c r="O251" s="988">
        <v>939356.18254543422</v>
      </c>
      <c r="P251" s="981">
        <v>2887.5245964966307</v>
      </c>
      <c r="Q251" s="982">
        <v>26897.386207970292</v>
      </c>
      <c r="R251" s="985">
        <v>49131.265151558451</v>
      </c>
      <c r="S251" s="871"/>
    </row>
    <row r="252" spans="1:19" ht="15.75" hidden="1" customHeight="1" x14ac:dyDescent="0.3">
      <c r="A252" s="986">
        <v>41064</v>
      </c>
      <c r="B252" s="865">
        <v>91384.349566698365</v>
      </c>
      <c r="C252" s="874">
        <v>36269.300144301204</v>
      </c>
      <c r="D252" s="874">
        <v>136714.59807530811</v>
      </c>
      <c r="E252" s="864">
        <v>75783.123382673628</v>
      </c>
      <c r="F252" s="874">
        <v>369930.90738595295</v>
      </c>
      <c r="G252" s="865">
        <v>618697.92898823589</v>
      </c>
      <c r="H252" s="981">
        <v>1876.806</v>
      </c>
      <c r="I252" s="981">
        <v>3925.9665552144957</v>
      </c>
      <c r="J252" s="987">
        <v>412.99217190999997</v>
      </c>
      <c r="K252" s="983">
        <v>2728.6366338249836</v>
      </c>
      <c r="L252" s="864">
        <v>122329.52647481611</v>
      </c>
      <c r="M252" s="982">
        <v>487.65999416487853</v>
      </c>
      <c r="N252" s="859">
        <v>68455.999422508961</v>
      </c>
      <c r="O252" s="988">
        <v>910299.86580737366</v>
      </c>
      <c r="P252" s="981">
        <v>3083.6774514934064</v>
      </c>
      <c r="Q252" s="982">
        <v>24242.75302641427</v>
      </c>
      <c r="R252" s="985">
        <v>49790.801942226535</v>
      </c>
      <c r="S252" s="871"/>
    </row>
    <row r="253" spans="1:19" ht="15.75" hidden="1" customHeight="1" x14ac:dyDescent="0.3">
      <c r="A253" s="986">
        <v>41094</v>
      </c>
      <c r="B253" s="865">
        <v>98382.627742234064</v>
      </c>
      <c r="C253" s="874">
        <v>35496.121872483913</v>
      </c>
      <c r="D253" s="874">
        <v>136630.76520391487</v>
      </c>
      <c r="E253" s="864">
        <v>77682.339250770237</v>
      </c>
      <c r="F253" s="874">
        <v>395364.27094781742</v>
      </c>
      <c r="G253" s="865">
        <v>645173.49727498647</v>
      </c>
      <c r="H253" s="981">
        <v>2072.1239999999998</v>
      </c>
      <c r="I253" s="981">
        <v>3249.7536127762878</v>
      </c>
      <c r="J253" s="987">
        <v>146.05067693000001</v>
      </c>
      <c r="K253" s="983">
        <v>2751.2126752029826</v>
      </c>
      <c r="L253" s="864">
        <v>124101.68618888553</v>
      </c>
      <c r="M253" s="982">
        <v>395.43364768092817</v>
      </c>
      <c r="N253" s="859">
        <v>57484.145346347701</v>
      </c>
      <c r="O253" s="988">
        <v>933756.53116504382</v>
      </c>
      <c r="P253" s="981">
        <v>2970.4374520983065</v>
      </c>
      <c r="Q253" s="982">
        <v>24868.537926476474</v>
      </c>
      <c r="R253" s="985">
        <v>48822.314249406161</v>
      </c>
      <c r="S253" s="871"/>
    </row>
    <row r="254" spans="1:19" ht="15.75" hidden="1" customHeight="1" x14ac:dyDescent="0.3">
      <c r="A254" s="986">
        <v>41125</v>
      </c>
      <c r="B254" s="865">
        <v>97907.611665978606</v>
      </c>
      <c r="C254" s="874">
        <v>35754.208645643441</v>
      </c>
      <c r="D254" s="874">
        <v>135650.61588188368</v>
      </c>
      <c r="E254" s="864">
        <v>77987.019456369351</v>
      </c>
      <c r="F254" s="874">
        <v>367616.12938914134</v>
      </c>
      <c r="G254" s="865">
        <v>617007.97337303776</v>
      </c>
      <c r="H254" s="981">
        <v>1955.866</v>
      </c>
      <c r="I254" s="981">
        <v>2357.4808087414003</v>
      </c>
      <c r="J254" s="987">
        <v>393.41489346000003</v>
      </c>
      <c r="K254" s="983">
        <v>4657.7173166195998</v>
      </c>
      <c r="L254" s="864">
        <v>114482.75394695339</v>
      </c>
      <c r="M254" s="982">
        <v>454.96120877411801</v>
      </c>
      <c r="N254" s="859">
        <v>60352.571566303937</v>
      </c>
      <c r="O254" s="988">
        <v>899570.35077986878</v>
      </c>
      <c r="P254" s="981">
        <v>1702.9001914878536</v>
      </c>
      <c r="Q254" s="982">
        <v>23146.837936082269</v>
      </c>
      <c r="R254" s="985">
        <v>49125.929034897556</v>
      </c>
      <c r="S254" s="871"/>
    </row>
    <row r="255" spans="1:19" ht="15.75" hidden="1" customHeight="1" x14ac:dyDescent="0.3">
      <c r="A255" s="986">
        <v>41156</v>
      </c>
      <c r="B255" s="865">
        <v>96881.462614304997</v>
      </c>
      <c r="C255" s="874">
        <v>37030.468995217656</v>
      </c>
      <c r="D255" s="874">
        <v>136326.92188617151</v>
      </c>
      <c r="E255" s="864">
        <v>77467.350737829867</v>
      </c>
      <c r="F255" s="874">
        <v>385672.81742309337</v>
      </c>
      <c r="G255" s="865">
        <v>636497.55904231244</v>
      </c>
      <c r="H255" s="981">
        <v>2602.277</v>
      </c>
      <c r="I255" s="981">
        <v>5054.3314289325999</v>
      </c>
      <c r="J255" s="987">
        <v>733.80487335999999</v>
      </c>
      <c r="K255" s="983">
        <v>2917.7640274945998</v>
      </c>
      <c r="L255" s="864">
        <v>109620.85304694989</v>
      </c>
      <c r="M255" s="982">
        <v>521.980057976117</v>
      </c>
      <c r="N255" s="859">
        <v>60369.260861811767</v>
      </c>
      <c r="O255" s="988">
        <v>915199.29295314243</v>
      </c>
      <c r="P255" s="981">
        <v>1894.7533679080273</v>
      </c>
      <c r="Q255" s="982">
        <v>24988.138734956254</v>
      </c>
      <c r="R255" s="985">
        <v>48779.174670822809</v>
      </c>
      <c r="S255" s="871"/>
    </row>
    <row r="256" spans="1:19" ht="15.75" hidden="1" customHeight="1" x14ac:dyDescent="0.3">
      <c r="A256" s="986">
        <v>41186</v>
      </c>
      <c r="B256" s="865">
        <v>97076.172045706786</v>
      </c>
      <c r="C256" s="874">
        <v>37064.39128620577</v>
      </c>
      <c r="D256" s="874">
        <v>136773.42095758097</v>
      </c>
      <c r="E256" s="864">
        <v>79028.251180180247</v>
      </c>
      <c r="F256" s="874">
        <v>407842.70777050621</v>
      </c>
      <c r="G256" s="865">
        <v>660708.77119447314</v>
      </c>
      <c r="H256" s="981">
        <v>2485.9369999999999</v>
      </c>
      <c r="I256" s="981">
        <v>5773.0419858782661</v>
      </c>
      <c r="J256" s="987">
        <v>1136.9511042399999</v>
      </c>
      <c r="K256" s="983">
        <v>2362.9800911197667</v>
      </c>
      <c r="L256" s="864">
        <v>107730.51994653618</v>
      </c>
      <c r="M256" s="982">
        <v>605.87070970520733</v>
      </c>
      <c r="N256" s="859">
        <v>61317.331878739889</v>
      </c>
      <c r="O256" s="988">
        <v>939197.5759563992</v>
      </c>
      <c r="P256" s="981">
        <v>2199.5915504234122</v>
      </c>
      <c r="Q256" s="982">
        <v>25512.491195062394</v>
      </c>
      <c r="R256" s="985">
        <v>54888.656902949697</v>
      </c>
      <c r="S256" s="871"/>
    </row>
    <row r="257" spans="1:19" ht="15.75" hidden="1" customHeight="1" x14ac:dyDescent="0.3">
      <c r="A257" s="986">
        <v>41217</v>
      </c>
      <c r="B257" s="865">
        <v>97482.070865125366</v>
      </c>
      <c r="C257" s="874">
        <v>39064.807807585894</v>
      </c>
      <c r="D257" s="874">
        <v>138489.48924704039</v>
      </c>
      <c r="E257" s="864">
        <v>78044.768641169256</v>
      </c>
      <c r="F257" s="874">
        <v>410271.21637331153</v>
      </c>
      <c r="G257" s="865">
        <v>665870.28206910705</v>
      </c>
      <c r="H257" s="981">
        <v>2953.7240000000002</v>
      </c>
      <c r="I257" s="981">
        <v>6887.7218985971003</v>
      </c>
      <c r="J257" s="987">
        <v>1303.6555494700001</v>
      </c>
      <c r="K257" s="983">
        <v>3646.1320080641003</v>
      </c>
      <c r="L257" s="864">
        <v>117066.49395234675</v>
      </c>
      <c r="M257" s="982">
        <v>427.34712131923999</v>
      </c>
      <c r="N257" s="859">
        <v>60343.331037252436</v>
      </c>
      <c r="O257" s="988">
        <v>955980.75850128208</v>
      </c>
      <c r="P257" s="981">
        <v>1540.1135014479787</v>
      </c>
      <c r="Q257" s="982">
        <v>28097.316402587625</v>
      </c>
      <c r="R257" s="985">
        <v>54908.796404550099</v>
      </c>
      <c r="S257" s="871"/>
    </row>
    <row r="258" spans="1:19" ht="15.75" hidden="1" customHeight="1" x14ac:dyDescent="0.3">
      <c r="A258" s="986">
        <v>41247</v>
      </c>
      <c r="B258" s="865">
        <v>101361.58656761546</v>
      </c>
      <c r="C258" s="874">
        <v>41808.676887730289</v>
      </c>
      <c r="D258" s="874">
        <v>143888.01180297983</v>
      </c>
      <c r="E258" s="864">
        <v>80502.059675700715</v>
      </c>
      <c r="F258" s="874">
        <v>425858.106576722</v>
      </c>
      <c r="G258" s="865">
        <v>692056.85494313273</v>
      </c>
      <c r="H258" s="981">
        <v>2645.3780000000002</v>
      </c>
      <c r="I258" s="981">
        <v>5655.3527691017334</v>
      </c>
      <c r="J258" s="987">
        <v>1683.54041646</v>
      </c>
      <c r="K258" s="983">
        <v>3240.2310300600002</v>
      </c>
      <c r="L258" s="864">
        <v>94514.342478617182</v>
      </c>
      <c r="M258" s="982">
        <v>387.41557493874535</v>
      </c>
      <c r="N258" s="859">
        <v>66575.490621872072</v>
      </c>
      <c r="O258" s="988">
        <v>968120.19240179798</v>
      </c>
      <c r="P258" s="981">
        <v>1208.2960913727682</v>
      </c>
      <c r="Q258" s="982">
        <v>31067.654204137452</v>
      </c>
      <c r="R258" s="985">
        <v>64923.748210942336</v>
      </c>
      <c r="S258" s="871"/>
    </row>
    <row r="259" spans="1:19" ht="15.75" hidden="1" customHeight="1" x14ac:dyDescent="0.3">
      <c r="A259" s="986">
        <v>41278</v>
      </c>
      <c r="B259" s="865">
        <v>103641.42483111612</v>
      </c>
      <c r="C259" s="874">
        <v>38751.752792921485</v>
      </c>
      <c r="D259" s="874">
        <v>146025.27074579359</v>
      </c>
      <c r="E259" s="864">
        <v>77722.963236239171</v>
      </c>
      <c r="F259" s="874">
        <v>452468.23856931919</v>
      </c>
      <c r="G259" s="865">
        <v>714968.22534427349</v>
      </c>
      <c r="H259" s="981">
        <v>2554.8195999999998</v>
      </c>
      <c r="I259" s="981">
        <v>5743.2109549015995</v>
      </c>
      <c r="J259" s="987">
        <v>2005.1633440000001</v>
      </c>
      <c r="K259" s="983">
        <v>3375.5633542003002</v>
      </c>
      <c r="L259" s="864">
        <v>84045.245613034524</v>
      </c>
      <c r="M259" s="982">
        <v>754.16461722296003</v>
      </c>
      <c r="N259" s="859">
        <v>63197.498067439679</v>
      </c>
      <c r="O259" s="988">
        <v>980285.31572618883</v>
      </c>
      <c r="P259" s="981">
        <v>990.13897649769535</v>
      </c>
      <c r="Q259" s="982">
        <v>31565.876404111816</v>
      </c>
      <c r="R259" s="985">
        <v>64930.754908843934</v>
      </c>
      <c r="S259" s="871"/>
    </row>
    <row r="260" spans="1:19" ht="15.75" hidden="1" customHeight="1" x14ac:dyDescent="0.3">
      <c r="A260" s="986">
        <v>41309</v>
      </c>
      <c r="B260" s="865">
        <v>106291.61916462411</v>
      </c>
      <c r="C260" s="874">
        <v>38916.4462463089</v>
      </c>
      <c r="D260" s="874">
        <v>147538.59328962941</v>
      </c>
      <c r="E260" s="864">
        <v>78434.000505821998</v>
      </c>
      <c r="F260" s="874">
        <v>385569.57175160054</v>
      </c>
      <c r="G260" s="865">
        <v>650458.61179336091</v>
      </c>
      <c r="H260" s="981">
        <v>2598.7691</v>
      </c>
      <c r="I260" s="981">
        <v>5309.8425065540005</v>
      </c>
      <c r="J260" s="987">
        <v>2087.05935615</v>
      </c>
      <c r="K260" s="983">
        <v>4666.6075818724994</v>
      </c>
      <c r="L260" s="864">
        <v>106916.12558513699</v>
      </c>
      <c r="M260" s="982">
        <v>807.00224155120009</v>
      </c>
      <c r="N260" s="859">
        <v>66439.043608616848</v>
      </c>
      <c r="O260" s="988">
        <v>945574.68093786656</v>
      </c>
      <c r="P260" s="981">
        <v>979.65441154156065</v>
      </c>
      <c r="Q260" s="982">
        <v>28510.423479334862</v>
      </c>
      <c r="R260" s="985">
        <v>54463.202254289885</v>
      </c>
      <c r="S260" s="871"/>
    </row>
    <row r="261" spans="1:19" ht="21" hidden="1" customHeight="1" x14ac:dyDescent="0.3">
      <c r="A261" s="986">
        <v>41337</v>
      </c>
      <c r="B261" s="865">
        <v>107527.05209255208</v>
      </c>
      <c r="C261" s="874">
        <v>39164.301635152602</v>
      </c>
      <c r="D261" s="874">
        <v>149898.52133020444</v>
      </c>
      <c r="E261" s="864">
        <v>76186.218043362562</v>
      </c>
      <c r="F261" s="874">
        <v>419145.27462464356</v>
      </c>
      <c r="G261" s="865">
        <v>684394.31563336321</v>
      </c>
      <c r="H261" s="981">
        <v>2255.052584</v>
      </c>
      <c r="I261" s="981">
        <v>7383.2674957429999</v>
      </c>
      <c r="J261" s="987">
        <v>2074.5940845099999</v>
      </c>
      <c r="K261" s="983">
        <v>3777.6737054855994</v>
      </c>
      <c r="L261" s="864">
        <v>109820.4615187282</v>
      </c>
      <c r="M261" s="982">
        <v>466.03184701176593</v>
      </c>
      <c r="N261" s="859">
        <v>61967.026579957586</v>
      </c>
      <c r="O261" s="988">
        <v>979665.47554135148</v>
      </c>
      <c r="P261" s="981">
        <v>1047.8503617295296</v>
      </c>
      <c r="Q261" s="982">
        <v>31228.834401101027</v>
      </c>
      <c r="R261" s="985">
        <v>55486.063276284593</v>
      </c>
      <c r="S261" s="871"/>
    </row>
    <row r="262" spans="1:19" ht="21.6" hidden="1" customHeight="1" x14ac:dyDescent="0.3">
      <c r="A262" s="986">
        <v>41368</v>
      </c>
      <c r="B262" s="990">
        <v>109069.37230200633</v>
      </c>
      <c r="C262" s="991">
        <v>37780.252607630988</v>
      </c>
      <c r="D262" s="991">
        <v>149015.76377286506</v>
      </c>
      <c r="E262" s="992">
        <v>75864.901121229472</v>
      </c>
      <c r="F262" s="991">
        <v>422102.52269197057</v>
      </c>
      <c r="G262" s="990">
        <v>684763.44019369606</v>
      </c>
      <c r="H262" s="993">
        <v>2378.9403200000002</v>
      </c>
      <c r="I262" s="993">
        <v>9905.0847239239647</v>
      </c>
      <c r="J262" s="994">
        <v>2252.31105316</v>
      </c>
      <c r="K262" s="995">
        <v>6177.3104167951415</v>
      </c>
      <c r="L262" s="992">
        <v>111499.81338063299</v>
      </c>
      <c r="M262" s="996">
        <v>414.760302605878</v>
      </c>
      <c r="N262" s="997">
        <v>65937.960919616671</v>
      </c>
      <c r="O262" s="998">
        <v>992398.99361243716</v>
      </c>
      <c r="P262" s="993">
        <v>1104.7091760099158</v>
      </c>
      <c r="Q262" s="996">
        <v>29123.561871476242</v>
      </c>
      <c r="R262" s="999">
        <v>52831.105038026442</v>
      </c>
      <c r="S262" s="871"/>
    </row>
    <row r="263" spans="1:19" ht="21.6" hidden="1" customHeight="1" x14ac:dyDescent="0.3">
      <c r="A263" s="986">
        <v>41398</v>
      </c>
      <c r="B263" s="990">
        <v>106735.2740661859</v>
      </c>
      <c r="C263" s="991">
        <v>37540.20188631893</v>
      </c>
      <c r="D263" s="991">
        <v>150060.349384072</v>
      </c>
      <c r="E263" s="992">
        <v>75028.966918558406</v>
      </c>
      <c r="F263" s="991">
        <v>455763.45858387725</v>
      </c>
      <c r="G263" s="990">
        <v>718392.97677282663</v>
      </c>
      <c r="H263" s="993">
        <v>2453.9703140000001</v>
      </c>
      <c r="I263" s="993">
        <v>6335.933228955917</v>
      </c>
      <c r="J263" s="994">
        <v>1222.0581701100002</v>
      </c>
      <c r="K263" s="995">
        <v>4094.4430260318004</v>
      </c>
      <c r="L263" s="992">
        <v>116561.49309773525</v>
      </c>
      <c r="M263" s="996">
        <v>451.511737786548</v>
      </c>
      <c r="N263" s="997">
        <v>65592.476401083768</v>
      </c>
      <c r="O263" s="998">
        <v>1021840.1368147159</v>
      </c>
      <c r="P263" s="993">
        <v>1215.6319843220642</v>
      </c>
      <c r="Q263" s="996">
        <v>26541.251021432898</v>
      </c>
      <c r="R263" s="999">
        <v>51502.476273206819</v>
      </c>
      <c r="S263" s="871"/>
    </row>
    <row r="264" spans="1:19" ht="21.6" hidden="1" customHeight="1" x14ac:dyDescent="0.3">
      <c r="A264" s="986">
        <v>41429</v>
      </c>
      <c r="B264" s="990">
        <v>108051.10349062947</v>
      </c>
      <c r="C264" s="991">
        <v>38547.35022861349</v>
      </c>
      <c r="D264" s="991">
        <v>152975.47512036291</v>
      </c>
      <c r="E264" s="992">
        <v>75141.590768111942</v>
      </c>
      <c r="F264" s="991">
        <v>421524.42024419096</v>
      </c>
      <c r="G264" s="990">
        <v>688188.83636127925</v>
      </c>
      <c r="H264" s="993">
        <v>2339.7638940000002</v>
      </c>
      <c r="I264" s="993">
        <v>4835.941547502629</v>
      </c>
      <c r="J264" s="994">
        <v>1484.4217406999999</v>
      </c>
      <c r="K264" s="995">
        <v>3451.6725393251668</v>
      </c>
      <c r="L264" s="992">
        <v>125085.50529765349</v>
      </c>
      <c r="M264" s="996">
        <v>450.34510120137918</v>
      </c>
      <c r="N264" s="997">
        <v>69467.391842437864</v>
      </c>
      <c r="O264" s="998">
        <v>1003354.9818147292</v>
      </c>
      <c r="P264" s="993">
        <v>1271.0925735450653</v>
      </c>
      <c r="Q264" s="996">
        <v>27986.487260750673</v>
      </c>
      <c r="R264" s="999">
        <v>53138.444642184601</v>
      </c>
      <c r="S264" s="871"/>
    </row>
    <row r="265" spans="1:19" ht="21.6" hidden="1" customHeight="1" x14ac:dyDescent="0.3">
      <c r="A265" s="986">
        <v>41459</v>
      </c>
      <c r="B265" s="990">
        <v>112599.7371725314</v>
      </c>
      <c r="C265" s="991">
        <v>40300.552147983653</v>
      </c>
      <c r="D265" s="991">
        <v>151896.21656499436</v>
      </c>
      <c r="E265" s="992">
        <v>74905.380089453378</v>
      </c>
      <c r="F265" s="991">
        <v>444418.29373781296</v>
      </c>
      <c r="G265" s="990">
        <v>711520.44254024443</v>
      </c>
      <c r="H265" s="993">
        <v>5396.1125451522694</v>
      </c>
      <c r="I265" s="993">
        <v>4627.0329300490748</v>
      </c>
      <c r="J265" s="994">
        <v>1660.1278906499999</v>
      </c>
      <c r="K265" s="995">
        <v>6331.4959958721829</v>
      </c>
      <c r="L265" s="992">
        <v>132746.32796449782</v>
      </c>
      <c r="M265" s="996">
        <v>538.90703109214519</v>
      </c>
      <c r="N265" s="997">
        <v>65136.945052547846</v>
      </c>
      <c r="O265" s="998">
        <v>1040557.1291226372</v>
      </c>
      <c r="P265" s="993">
        <v>1298.379691753365</v>
      </c>
      <c r="Q265" s="996">
        <v>25041.828910930584</v>
      </c>
      <c r="R265" s="999">
        <v>50753.59722106847</v>
      </c>
      <c r="S265" s="871"/>
    </row>
    <row r="266" spans="1:19" ht="21.6" hidden="1" customHeight="1" x14ac:dyDescent="0.3">
      <c r="A266" s="986">
        <v>41490</v>
      </c>
      <c r="B266" s="990">
        <v>115586.33043776441</v>
      </c>
      <c r="C266" s="991">
        <v>38794.744283445478</v>
      </c>
      <c r="D266" s="991">
        <v>150573.15641929119</v>
      </c>
      <c r="E266" s="992">
        <v>72791.545872789909</v>
      </c>
      <c r="F266" s="991">
        <v>419084.00354090222</v>
      </c>
      <c r="G266" s="990">
        <v>681243.45011642878</v>
      </c>
      <c r="H266" s="993">
        <v>5059.2149305739749</v>
      </c>
      <c r="I266" s="993">
        <v>7809.8617600638818</v>
      </c>
      <c r="J266" s="994">
        <v>1936.7734258500002</v>
      </c>
      <c r="K266" s="995">
        <v>6437.5084608477673</v>
      </c>
      <c r="L266" s="992">
        <v>133097.78856321087</v>
      </c>
      <c r="M266" s="996">
        <v>530.84155032017384</v>
      </c>
      <c r="N266" s="997">
        <v>73412.43819734361</v>
      </c>
      <c r="O266" s="998">
        <v>1025114.2074424034</v>
      </c>
      <c r="P266" s="993">
        <v>1046.5208881726687</v>
      </c>
      <c r="Q266" s="996">
        <v>25822.068969003067</v>
      </c>
      <c r="R266" s="999">
        <v>51069.929212938812</v>
      </c>
      <c r="S266" s="871"/>
    </row>
    <row r="267" spans="1:19" ht="21.6" hidden="1" customHeight="1" x14ac:dyDescent="0.3">
      <c r="A267" s="986">
        <v>41521</v>
      </c>
      <c r="B267" s="990">
        <v>113687.13974312221</v>
      </c>
      <c r="C267" s="991">
        <v>39225.803488901831</v>
      </c>
      <c r="D267" s="991">
        <v>150521.61759732736</v>
      </c>
      <c r="E267" s="992">
        <v>72473.860855201885</v>
      </c>
      <c r="F267" s="991">
        <v>410420.38927739882</v>
      </c>
      <c r="G267" s="990">
        <v>672641.67121882993</v>
      </c>
      <c r="H267" s="993">
        <v>5045.2414780269055</v>
      </c>
      <c r="I267" s="993">
        <v>7438.9877084926966</v>
      </c>
      <c r="J267" s="994">
        <v>2950.5819387999995</v>
      </c>
      <c r="K267" s="995">
        <v>6319.1822747415017</v>
      </c>
      <c r="L267" s="992">
        <v>133027.07388840363</v>
      </c>
      <c r="M267" s="996">
        <v>444.60701396990106</v>
      </c>
      <c r="N267" s="997">
        <v>73791.622877979113</v>
      </c>
      <c r="O267" s="998">
        <v>1015346.1081423661</v>
      </c>
      <c r="P267" s="993">
        <v>1015.7431562634966</v>
      </c>
      <c r="Q267" s="996">
        <v>33783.006303363189</v>
      </c>
      <c r="R267" s="999">
        <v>49992.890370337722</v>
      </c>
      <c r="S267" s="871"/>
    </row>
    <row r="268" spans="1:19" ht="21.6" hidden="1" customHeight="1" x14ac:dyDescent="0.3">
      <c r="A268" s="986">
        <v>41551</v>
      </c>
      <c r="B268" s="990">
        <v>113099.96486244278</v>
      </c>
      <c r="C268" s="991">
        <v>38545.475487481679</v>
      </c>
      <c r="D268" s="991">
        <v>149504.02347328491</v>
      </c>
      <c r="E268" s="992">
        <v>74962.916132986051</v>
      </c>
      <c r="F268" s="991">
        <v>405654.00701326714</v>
      </c>
      <c r="G268" s="990">
        <v>668666.42210701981</v>
      </c>
      <c r="H268" s="993">
        <v>6432.3440037689934</v>
      </c>
      <c r="I268" s="993">
        <v>4089.5677306657049</v>
      </c>
      <c r="J268" s="994">
        <v>2453.0548415999997</v>
      </c>
      <c r="K268" s="995">
        <v>3630.1557938526412</v>
      </c>
      <c r="L268" s="992">
        <v>126532.35375308557</v>
      </c>
      <c r="M268" s="996">
        <v>430.76485708793319</v>
      </c>
      <c r="N268" s="997">
        <v>67887.288360685983</v>
      </c>
      <c r="O268" s="998">
        <v>993221.91631020955</v>
      </c>
      <c r="P268" s="993">
        <v>1014.984180862668</v>
      </c>
      <c r="Q268" s="996">
        <v>32109.234760939253</v>
      </c>
      <c r="R268" s="999">
        <v>51388.079562108433</v>
      </c>
      <c r="S268" s="871"/>
    </row>
    <row r="269" spans="1:19" ht="21.6" hidden="1" customHeight="1" x14ac:dyDescent="0.3">
      <c r="A269" s="986">
        <v>41582</v>
      </c>
      <c r="B269" s="1000">
        <v>113232.81144966342</v>
      </c>
      <c r="C269" s="905">
        <v>39901.547065491162</v>
      </c>
      <c r="D269" s="905">
        <v>150649.98707840461</v>
      </c>
      <c r="E269" s="1001">
        <v>75986.894353106502</v>
      </c>
      <c r="F269" s="905">
        <v>402393.98343250819</v>
      </c>
      <c r="G269" s="1000">
        <v>668932.41192951053</v>
      </c>
      <c r="H269" s="1002">
        <v>5260.0114080683406</v>
      </c>
      <c r="I269" s="1002">
        <v>8119.7839221598706</v>
      </c>
      <c r="J269" s="1003">
        <v>2589.4961869700001</v>
      </c>
      <c r="K269" s="1004">
        <v>4169.8072827085662</v>
      </c>
      <c r="L269" s="1001">
        <v>140836.62999045831</v>
      </c>
      <c r="M269" s="1005">
        <v>410.28985471068802</v>
      </c>
      <c r="N269" s="899">
        <v>63793.425883773569</v>
      </c>
      <c r="O269" s="1006">
        <v>1007344.6679080235</v>
      </c>
      <c r="P269" s="1002">
        <v>995.21993414301949</v>
      </c>
      <c r="Q269" s="1005">
        <v>30270.914961447212</v>
      </c>
      <c r="R269" s="1007">
        <v>51163.189304879132</v>
      </c>
      <c r="S269" s="871"/>
    </row>
    <row r="270" spans="1:19" ht="21.6" hidden="1" customHeight="1" x14ac:dyDescent="0.3">
      <c r="A270" s="986">
        <v>41612</v>
      </c>
      <c r="B270" s="1008">
        <v>111987.33230480846</v>
      </c>
      <c r="C270" s="905">
        <v>43025.449592383011</v>
      </c>
      <c r="D270" s="905">
        <v>155968.48852920404</v>
      </c>
      <c r="E270" s="1001">
        <v>78361.819123151203</v>
      </c>
      <c r="F270" s="905">
        <v>455857.93937059434</v>
      </c>
      <c r="G270" s="1000">
        <v>733213.6966153325</v>
      </c>
      <c r="H270" s="1002">
        <v>4747.5682827875153</v>
      </c>
      <c r="I270" s="1002">
        <v>7566.0607467365517</v>
      </c>
      <c r="J270" s="1003">
        <v>2584.04830135665</v>
      </c>
      <c r="K270" s="1004">
        <v>3095.315864473851</v>
      </c>
      <c r="L270" s="1001">
        <v>114655.72707817541</v>
      </c>
      <c r="M270" s="1005">
        <v>249.98995268617247</v>
      </c>
      <c r="N270" s="899">
        <v>62718.034250787692</v>
      </c>
      <c r="O270" s="1006">
        <v>1040817.7733971449</v>
      </c>
      <c r="P270" s="1002">
        <v>844.41048086490343</v>
      </c>
      <c r="Q270" s="1005">
        <v>31404.036490688482</v>
      </c>
      <c r="R270" s="1007">
        <v>53863.173229129658</v>
      </c>
      <c r="S270" s="871"/>
    </row>
    <row r="271" spans="1:19" ht="21.6" hidden="1" customHeight="1" x14ac:dyDescent="0.3">
      <c r="A271" s="986">
        <v>41643</v>
      </c>
      <c r="B271" s="1008">
        <v>118480.56664864114</v>
      </c>
      <c r="C271" s="905">
        <v>44410.061704477172</v>
      </c>
      <c r="D271" s="905">
        <v>157641.37688271687</v>
      </c>
      <c r="E271" s="1001">
        <v>77097.410718269894</v>
      </c>
      <c r="F271" s="905">
        <v>424814.10780279938</v>
      </c>
      <c r="G271" s="1000">
        <v>703962.95710826339</v>
      </c>
      <c r="H271" s="1002">
        <v>4066.0457253630088</v>
      </c>
      <c r="I271" s="1002">
        <v>5736.6757128412646</v>
      </c>
      <c r="J271" s="1003">
        <v>3420.4605920586005</v>
      </c>
      <c r="K271" s="1004">
        <v>2310.1896738029586</v>
      </c>
      <c r="L271" s="1001">
        <v>114919.58497640165</v>
      </c>
      <c r="M271" s="1005">
        <v>397.34183199315038</v>
      </c>
      <c r="N271" s="899">
        <v>57473.078912417928</v>
      </c>
      <c r="O271" s="1006">
        <v>1010766.9011817831</v>
      </c>
      <c r="P271" s="1002">
        <v>706.49010410182882</v>
      </c>
      <c r="Q271" s="1005">
        <v>29176.052153816985</v>
      </c>
      <c r="R271" s="1007">
        <v>51638.022459504078</v>
      </c>
      <c r="S271" s="871"/>
    </row>
    <row r="272" spans="1:19" ht="21.6" hidden="1" customHeight="1" x14ac:dyDescent="0.3">
      <c r="A272" s="986">
        <v>41674</v>
      </c>
      <c r="B272" s="1008">
        <v>118447.54292112213</v>
      </c>
      <c r="C272" s="905">
        <v>44848.641749544477</v>
      </c>
      <c r="D272" s="905">
        <v>159679.69507840899</v>
      </c>
      <c r="E272" s="1001">
        <v>78161.676702409357</v>
      </c>
      <c r="F272" s="905">
        <v>433928.23670445691</v>
      </c>
      <c r="G272" s="1000">
        <v>716618.25023481972</v>
      </c>
      <c r="H272" s="1002">
        <v>4029.9535965551731</v>
      </c>
      <c r="I272" s="1002">
        <v>1920.4410696100001</v>
      </c>
      <c r="J272" s="1003">
        <v>3445.1597006873999</v>
      </c>
      <c r="K272" s="1004">
        <v>4370.7349970869664</v>
      </c>
      <c r="L272" s="1001">
        <v>111916.96277263138</v>
      </c>
      <c r="M272" s="1005">
        <v>392.19067560012547</v>
      </c>
      <c r="N272" s="899">
        <v>59529.371005643829</v>
      </c>
      <c r="O272" s="1006">
        <v>1020670.6069737566</v>
      </c>
      <c r="P272" s="1002">
        <v>682.02313052000932</v>
      </c>
      <c r="Q272" s="1005">
        <v>28302.583839050392</v>
      </c>
      <c r="R272" s="1007">
        <v>47481.208401964373</v>
      </c>
    </row>
    <row r="273" spans="1:76" ht="21.6" hidden="1" customHeight="1" x14ac:dyDescent="0.3">
      <c r="A273" s="986">
        <v>41702</v>
      </c>
      <c r="B273" s="1000">
        <v>121413.94690070157</v>
      </c>
      <c r="C273" s="905">
        <v>41735.616953872188</v>
      </c>
      <c r="D273" s="905">
        <v>161723.92385626151</v>
      </c>
      <c r="E273" s="1001">
        <v>78531.482669358418</v>
      </c>
      <c r="F273" s="905">
        <v>431566.40972599003</v>
      </c>
      <c r="G273" s="1000">
        <v>713557.43320548208</v>
      </c>
      <c r="H273" s="1002">
        <v>4011.4209963128624</v>
      </c>
      <c r="I273" s="1002">
        <v>1175.70814404</v>
      </c>
      <c r="J273" s="1003">
        <v>3438.4005094575996</v>
      </c>
      <c r="K273" s="1004">
        <v>4864.4023643285582</v>
      </c>
      <c r="L273" s="1001">
        <v>125921.40903890411</v>
      </c>
      <c r="M273" s="1005">
        <v>360.72362734867738</v>
      </c>
      <c r="N273" s="899">
        <v>61306.342646008663</v>
      </c>
      <c r="O273" s="1006">
        <v>1036049.7874325841</v>
      </c>
      <c r="P273" s="1002">
        <v>783.70421581504058</v>
      </c>
      <c r="Q273" s="1005">
        <v>34822.947475463821</v>
      </c>
      <c r="R273" s="1007">
        <v>48689.399259109763</v>
      </c>
    </row>
    <row r="274" spans="1:76" ht="21.6" hidden="1" customHeight="1" x14ac:dyDescent="0.3">
      <c r="A274" s="986">
        <v>41733</v>
      </c>
      <c r="B274" s="1000">
        <v>122935.07781688809</v>
      </c>
      <c r="C274" s="905">
        <v>43432.794493689646</v>
      </c>
      <c r="D274" s="905">
        <v>162039.0989455627</v>
      </c>
      <c r="E274" s="1001">
        <v>78796.376785115383</v>
      </c>
      <c r="F274" s="905">
        <v>430821.02166674804</v>
      </c>
      <c r="G274" s="1000">
        <v>715089.29189111572</v>
      </c>
      <c r="H274" s="1002">
        <v>4000.8910778728455</v>
      </c>
      <c r="I274" s="1002">
        <v>1850.93168928</v>
      </c>
      <c r="J274" s="1003">
        <v>3438.9283617405999</v>
      </c>
      <c r="K274" s="1004">
        <v>3507.4735714378585</v>
      </c>
      <c r="L274" s="1001">
        <v>121379.33923348585</v>
      </c>
      <c r="M274" s="1005">
        <v>416.26703203411495</v>
      </c>
      <c r="N274" s="899">
        <v>60515.359945103861</v>
      </c>
      <c r="O274" s="1006">
        <v>1033133.560618959</v>
      </c>
      <c r="P274" s="1002">
        <v>787.53073958730522</v>
      </c>
      <c r="Q274" s="1005">
        <v>36759.223179091059</v>
      </c>
      <c r="R274" s="1007">
        <v>50284.986346220619</v>
      </c>
    </row>
    <row r="275" spans="1:76" ht="19.5" hidden="1" customHeight="1" x14ac:dyDescent="0.3">
      <c r="A275" s="986">
        <v>41763</v>
      </c>
      <c r="B275" s="1000">
        <v>124445.38765014018</v>
      </c>
      <c r="C275" s="905">
        <v>44765.293268615766</v>
      </c>
      <c r="D275" s="905">
        <v>161430.90008732726</v>
      </c>
      <c r="E275" s="1001">
        <v>79031.90681075133</v>
      </c>
      <c r="F275" s="905">
        <v>410610.59391592845</v>
      </c>
      <c r="G275" s="1000">
        <v>695838.69408262288</v>
      </c>
      <c r="H275" s="1002">
        <v>4197.665383317104</v>
      </c>
      <c r="I275" s="1002">
        <v>3228.2920833634298</v>
      </c>
      <c r="J275" s="1003">
        <v>2492.2911819476003</v>
      </c>
      <c r="K275" s="1004">
        <v>1889.5263743674077</v>
      </c>
      <c r="L275" s="1001">
        <v>123293.97464650682</v>
      </c>
      <c r="M275" s="1005">
        <v>419.49295909894397</v>
      </c>
      <c r="N275" s="899">
        <v>62330.417514262546</v>
      </c>
      <c r="O275" s="1006">
        <v>1018135.741875627</v>
      </c>
      <c r="P275" s="1002">
        <v>841.33733795772548</v>
      </c>
      <c r="Q275" s="1005">
        <v>39807.531562273361</v>
      </c>
      <c r="R275" s="1007">
        <v>51664.676499670502</v>
      </c>
    </row>
    <row r="276" spans="1:76" s="1009" customFormat="1" ht="19.5" hidden="1" customHeight="1" thickBot="1" x14ac:dyDescent="0.35">
      <c r="A276" s="986">
        <v>41794</v>
      </c>
      <c r="B276" s="1000">
        <v>122521.29964296731</v>
      </c>
      <c r="C276" s="905">
        <v>46169.829506132497</v>
      </c>
      <c r="D276" s="905">
        <v>165133.20285822736</v>
      </c>
      <c r="E276" s="1001">
        <v>81196.743864511838</v>
      </c>
      <c r="F276" s="905">
        <v>408533.29928737279</v>
      </c>
      <c r="G276" s="1000">
        <v>701033.0755162444</v>
      </c>
      <c r="H276" s="1002">
        <v>4007.6379852973459</v>
      </c>
      <c r="I276" s="1002">
        <v>2818.2626958324167</v>
      </c>
      <c r="J276" s="1003">
        <v>2301.2816555845002</v>
      </c>
      <c r="K276" s="1004">
        <v>2095.8984290898397</v>
      </c>
      <c r="L276" s="1001">
        <v>116430.71790986256</v>
      </c>
      <c r="M276" s="1005">
        <v>370.72691066679204</v>
      </c>
      <c r="N276" s="899">
        <v>62144.145314929527</v>
      </c>
      <c r="O276" s="1006">
        <v>1013723.0460604747</v>
      </c>
      <c r="P276" s="1002">
        <v>802.66300690905405</v>
      </c>
      <c r="Q276" s="1005">
        <v>40953.584031657265</v>
      </c>
      <c r="R276" s="1007">
        <v>56208.970414594027</v>
      </c>
      <c r="S276" s="801"/>
      <c r="T276" s="801"/>
      <c r="U276" s="801"/>
      <c r="V276" s="801"/>
      <c r="W276" s="801"/>
      <c r="X276" s="801"/>
      <c r="Y276" s="801"/>
      <c r="Z276" s="801"/>
      <c r="AA276" s="801"/>
      <c r="AB276" s="801"/>
      <c r="AC276" s="801"/>
      <c r="AD276" s="801"/>
      <c r="AE276" s="801"/>
      <c r="AF276" s="801"/>
      <c r="AG276" s="801"/>
      <c r="AH276" s="801"/>
      <c r="AI276" s="801"/>
      <c r="AJ276" s="801"/>
      <c r="AK276" s="801"/>
      <c r="AL276" s="801"/>
      <c r="AM276" s="801"/>
      <c r="AN276" s="801"/>
      <c r="AO276" s="801"/>
      <c r="AP276" s="801"/>
      <c r="AQ276" s="801"/>
      <c r="AR276" s="801"/>
      <c r="AS276" s="801"/>
      <c r="AT276" s="801"/>
      <c r="AU276" s="801"/>
      <c r="AV276" s="801"/>
      <c r="AW276" s="801"/>
      <c r="AX276" s="801"/>
      <c r="AY276" s="801"/>
      <c r="AZ276" s="801"/>
      <c r="BA276" s="801"/>
      <c r="BB276" s="801"/>
      <c r="BC276" s="801"/>
      <c r="BD276" s="801"/>
      <c r="BE276" s="801"/>
      <c r="BF276" s="801"/>
      <c r="BG276" s="801"/>
      <c r="BH276" s="801"/>
      <c r="BI276" s="801"/>
      <c r="BJ276" s="801"/>
      <c r="BK276" s="801"/>
      <c r="BL276" s="801"/>
      <c r="BM276" s="801"/>
      <c r="BN276" s="801"/>
      <c r="BO276" s="801"/>
      <c r="BP276" s="801"/>
      <c r="BQ276" s="801"/>
      <c r="BR276" s="801"/>
      <c r="BS276" s="801"/>
      <c r="BT276" s="801"/>
      <c r="BU276" s="801"/>
      <c r="BV276" s="801"/>
      <c r="BW276" s="801"/>
      <c r="BX276" s="801"/>
    </row>
    <row r="277" spans="1:76" s="1009" customFormat="1" ht="19.5" hidden="1" customHeight="1" thickBot="1" x14ac:dyDescent="0.35">
      <c r="A277" s="986">
        <v>41824</v>
      </c>
      <c r="B277" s="1000">
        <v>126356.74219838866</v>
      </c>
      <c r="C277" s="905">
        <v>44069.506521158684</v>
      </c>
      <c r="D277" s="905">
        <v>165725.09550373</v>
      </c>
      <c r="E277" s="1001">
        <v>78910.313142986968</v>
      </c>
      <c r="F277" s="905">
        <v>418597.43427787663</v>
      </c>
      <c r="G277" s="1000">
        <v>707302.34944575233</v>
      </c>
      <c r="H277" s="1002">
        <v>5203.9852197831333</v>
      </c>
      <c r="I277" s="1002">
        <v>4552.6641504499994</v>
      </c>
      <c r="J277" s="1003">
        <v>1742.5884104661998</v>
      </c>
      <c r="K277" s="1004">
        <v>2325.0609055329892</v>
      </c>
      <c r="L277" s="1001">
        <v>121180.88852607994</v>
      </c>
      <c r="M277" s="1005">
        <v>538.78336644563194</v>
      </c>
      <c r="N277" s="899">
        <v>61246.144952901494</v>
      </c>
      <c r="O277" s="1006">
        <v>1030449.2071758005</v>
      </c>
      <c r="P277" s="1002">
        <v>918.8567127133</v>
      </c>
      <c r="Q277" s="1005">
        <v>32727.890502028531</v>
      </c>
      <c r="R277" s="1007">
        <v>54080.112234869848</v>
      </c>
      <c r="S277" s="801"/>
      <c r="T277" s="801"/>
      <c r="U277" s="801"/>
      <c r="V277" s="801"/>
      <c r="W277" s="801"/>
      <c r="X277" s="801"/>
      <c r="Y277" s="801"/>
      <c r="Z277" s="801"/>
      <c r="AA277" s="801"/>
      <c r="AB277" s="801"/>
      <c r="AC277" s="801"/>
      <c r="AD277" s="801"/>
      <c r="AE277" s="801"/>
      <c r="AF277" s="801"/>
      <c r="AG277" s="801"/>
      <c r="AH277" s="801"/>
      <c r="AI277" s="801"/>
      <c r="AJ277" s="801"/>
      <c r="AK277" s="801"/>
      <c r="AL277" s="801"/>
      <c r="AM277" s="801"/>
      <c r="AN277" s="801"/>
      <c r="AO277" s="801"/>
      <c r="AP277" s="801"/>
      <c r="AQ277" s="801"/>
      <c r="AR277" s="801"/>
      <c r="AS277" s="801"/>
      <c r="AT277" s="801"/>
      <c r="AU277" s="801"/>
      <c r="AV277" s="801"/>
      <c r="AW277" s="801"/>
      <c r="AX277" s="801"/>
      <c r="AY277" s="801"/>
      <c r="AZ277" s="801"/>
      <c r="BA277" s="801"/>
      <c r="BB277" s="801"/>
      <c r="BC277" s="801"/>
      <c r="BD277" s="801"/>
      <c r="BE277" s="801"/>
      <c r="BF277" s="801"/>
      <c r="BG277" s="801"/>
      <c r="BH277" s="801"/>
      <c r="BI277" s="801"/>
      <c r="BJ277" s="801"/>
      <c r="BK277" s="801"/>
      <c r="BL277" s="801"/>
      <c r="BM277" s="801"/>
      <c r="BN277" s="801"/>
      <c r="BO277" s="801"/>
      <c r="BP277" s="801"/>
      <c r="BQ277" s="801"/>
      <c r="BR277" s="801"/>
      <c r="BS277" s="801"/>
      <c r="BT277" s="801"/>
      <c r="BU277" s="801"/>
      <c r="BV277" s="801"/>
      <c r="BW277" s="801"/>
      <c r="BX277" s="801"/>
    </row>
    <row r="278" spans="1:76" s="1009" customFormat="1" ht="19.5" hidden="1" customHeight="1" thickBot="1" x14ac:dyDescent="0.35">
      <c r="A278" s="986">
        <v>41855</v>
      </c>
      <c r="B278" s="1000">
        <v>125973.19106777311</v>
      </c>
      <c r="C278" s="905">
        <v>43694.487551878548</v>
      </c>
      <c r="D278" s="905">
        <v>166315.36831197748</v>
      </c>
      <c r="E278" s="1001">
        <v>78323.259133017913</v>
      </c>
      <c r="F278" s="905">
        <v>432482.39595010609</v>
      </c>
      <c r="G278" s="1000">
        <v>720815.51094697998</v>
      </c>
      <c r="H278" s="1002">
        <v>5033.0153230030137</v>
      </c>
      <c r="I278" s="1002">
        <v>6846.1841430370941</v>
      </c>
      <c r="J278" s="1003">
        <v>2023.9180510872</v>
      </c>
      <c r="K278" s="1004">
        <v>1520.3577330654043</v>
      </c>
      <c r="L278" s="1001">
        <v>119037.48914133009</v>
      </c>
      <c r="M278" s="1005">
        <v>470.1887310317943</v>
      </c>
      <c r="N278" s="899">
        <v>61480.136618798984</v>
      </c>
      <c r="O278" s="1006">
        <v>1043199.9917561068</v>
      </c>
      <c r="P278" s="1002">
        <v>935.42585177595731</v>
      </c>
      <c r="Q278" s="1005">
        <v>35203.250671454327</v>
      </c>
      <c r="R278" s="1007">
        <v>58052.416583196762</v>
      </c>
      <c r="S278" s="801"/>
      <c r="T278" s="801"/>
      <c r="U278" s="801"/>
      <c r="V278" s="801"/>
      <c r="W278" s="801"/>
      <c r="X278" s="801"/>
      <c r="Y278" s="801"/>
      <c r="Z278" s="801"/>
      <c r="AA278" s="801"/>
      <c r="AB278" s="801"/>
      <c r="AC278" s="801"/>
      <c r="AD278" s="801"/>
      <c r="AE278" s="801"/>
      <c r="AF278" s="801"/>
      <c r="AG278" s="801"/>
      <c r="AH278" s="801"/>
      <c r="AI278" s="801"/>
      <c r="AJ278" s="801"/>
      <c r="AK278" s="801"/>
      <c r="AL278" s="801"/>
      <c r="AM278" s="801"/>
      <c r="AN278" s="801"/>
      <c r="AO278" s="801"/>
      <c r="AP278" s="801"/>
      <c r="AQ278" s="801"/>
      <c r="AR278" s="801"/>
      <c r="AS278" s="801"/>
      <c r="AT278" s="801"/>
      <c r="AU278" s="801"/>
      <c r="AV278" s="801"/>
      <c r="AW278" s="801"/>
      <c r="AX278" s="801"/>
      <c r="AY278" s="801"/>
      <c r="AZ278" s="801"/>
      <c r="BA278" s="801"/>
      <c r="BB278" s="801"/>
      <c r="BC278" s="801"/>
      <c r="BD278" s="801"/>
      <c r="BE278" s="801"/>
      <c r="BF278" s="801"/>
      <c r="BG278" s="801"/>
      <c r="BH278" s="801"/>
      <c r="BI278" s="801"/>
      <c r="BJ278" s="801"/>
      <c r="BK278" s="801"/>
      <c r="BL278" s="801"/>
      <c r="BM278" s="801"/>
      <c r="BN278" s="801"/>
      <c r="BO278" s="801"/>
      <c r="BP278" s="801"/>
      <c r="BQ278" s="801"/>
      <c r="BR278" s="801"/>
      <c r="BS278" s="801"/>
      <c r="BT278" s="801"/>
      <c r="BU278" s="801"/>
      <c r="BV278" s="801"/>
      <c r="BW278" s="801"/>
      <c r="BX278" s="801"/>
    </row>
    <row r="279" spans="1:76" s="1009" customFormat="1" ht="19.5" hidden="1" customHeight="1" thickBot="1" x14ac:dyDescent="0.35">
      <c r="A279" s="986">
        <v>41886</v>
      </c>
      <c r="B279" s="1000">
        <v>124006.76981744383</v>
      </c>
      <c r="C279" s="905">
        <v>44252.675878986796</v>
      </c>
      <c r="D279" s="905">
        <v>167161.52039832535</v>
      </c>
      <c r="E279" s="1001">
        <v>76841.702545329681</v>
      </c>
      <c r="F279" s="905">
        <v>473483.33798169048</v>
      </c>
      <c r="G279" s="1000">
        <v>761739.23680433235</v>
      </c>
      <c r="H279" s="1002">
        <v>4875.3775807001348</v>
      </c>
      <c r="I279" s="1002">
        <v>3793.5812503899997</v>
      </c>
      <c r="J279" s="1003">
        <v>2068.2393347353996</v>
      </c>
      <c r="K279" s="1004">
        <v>1725.1239316166668</v>
      </c>
      <c r="L279" s="1001">
        <v>136108.56259236942</v>
      </c>
      <c r="M279" s="1005">
        <v>390.02797533373337</v>
      </c>
      <c r="N279" s="899">
        <v>66810.894317240891</v>
      </c>
      <c r="O279" s="1006">
        <v>1101517.8136041623</v>
      </c>
      <c r="P279" s="1002">
        <v>1085.0861873825806</v>
      </c>
      <c r="Q279" s="1005">
        <v>33656.298858053931</v>
      </c>
      <c r="R279" s="1007">
        <v>58363.909508030716</v>
      </c>
      <c r="S279" s="801"/>
      <c r="T279" s="801"/>
      <c r="U279" s="801"/>
      <c r="V279" s="801"/>
      <c r="W279" s="801"/>
      <c r="X279" s="801"/>
      <c r="Y279" s="801"/>
      <c r="Z279" s="801"/>
      <c r="AA279" s="801"/>
      <c r="AB279" s="801"/>
      <c r="AC279" s="801"/>
      <c r="AD279" s="801"/>
      <c r="AE279" s="801"/>
      <c r="AF279" s="801"/>
      <c r="AG279" s="801"/>
      <c r="AH279" s="801"/>
      <c r="AI279" s="801"/>
      <c r="AJ279" s="801"/>
      <c r="AK279" s="801"/>
      <c r="AL279" s="801"/>
      <c r="AM279" s="801"/>
      <c r="AN279" s="801"/>
      <c r="AO279" s="801"/>
      <c r="AP279" s="801"/>
      <c r="AQ279" s="801"/>
      <c r="AR279" s="801"/>
      <c r="AS279" s="801"/>
      <c r="AT279" s="801"/>
      <c r="AU279" s="801"/>
      <c r="AV279" s="801"/>
      <c r="AW279" s="801"/>
      <c r="AX279" s="801"/>
      <c r="AY279" s="801"/>
      <c r="AZ279" s="801"/>
      <c r="BA279" s="801"/>
      <c r="BB279" s="801"/>
      <c r="BC279" s="801"/>
      <c r="BD279" s="801"/>
      <c r="BE279" s="801"/>
      <c r="BF279" s="801"/>
      <c r="BG279" s="801"/>
      <c r="BH279" s="801"/>
      <c r="BI279" s="801"/>
      <c r="BJ279" s="801"/>
      <c r="BK279" s="801"/>
      <c r="BL279" s="801"/>
      <c r="BM279" s="801"/>
      <c r="BN279" s="801"/>
      <c r="BO279" s="801"/>
      <c r="BP279" s="801"/>
      <c r="BQ279" s="801"/>
      <c r="BR279" s="801"/>
      <c r="BS279" s="801"/>
      <c r="BT279" s="801"/>
      <c r="BU279" s="801"/>
      <c r="BV279" s="801"/>
      <c r="BW279" s="801"/>
      <c r="BX279" s="801"/>
    </row>
    <row r="280" spans="1:76" s="1009" customFormat="1" ht="19.5" hidden="1" customHeight="1" thickBot="1" x14ac:dyDescent="0.35">
      <c r="A280" s="986">
        <v>41916</v>
      </c>
      <c r="B280" s="1000">
        <v>119865.64189283135</v>
      </c>
      <c r="C280" s="905">
        <v>44688.787402702517</v>
      </c>
      <c r="D280" s="905">
        <v>170384.03465454609</v>
      </c>
      <c r="E280" s="1001">
        <v>77920.832542246062</v>
      </c>
      <c r="F280" s="905">
        <v>524838.4856483055</v>
      </c>
      <c r="G280" s="1000">
        <v>817832.14024780015</v>
      </c>
      <c r="H280" s="1002">
        <v>4490.705302925855</v>
      </c>
      <c r="I280" s="1002">
        <v>3805.5650502933336</v>
      </c>
      <c r="J280" s="1003">
        <v>2059.5688212927002</v>
      </c>
      <c r="K280" s="1004">
        <v>1845.7207547057333</v>
      </c>
      <c r="L280" s="1001">
        <v>133113.67377626587</v>
      </c>
      <c r="M280" s="1005">
        <v>427.89776887069968</v>
      </c>
      <c r="N280" s="899">
        <v>66332.76179522129</v>
      </c>
      <c r="O280" s="1006">
        <v>1149773.6754102069</v>
      </c>
      <c r="P280" s="1002">
        <v>1283.9203117969007</v>
      </c>
      <c r="Q280" s="1005">
        <v>29992.220526029338</v>
      </c>
      <c r="R280" s="1007">
        <v>57508.733660657825</v>
      </c>
      <c r="S280" s="801"/>
      <c r="T280" s="801"/>
      <c r="U280" s="801"/>
      <c r="V280" s="801"/>
      <c r="W280" s="801"/>
      <c r="X280" s="801"/>
      <c r="Y280" s="801"/>
      <c r="Z280" s="801"/>
      <c r="AA280" s="801"/>
      <c r="AB280" s="801"/>
      <c r="AC280" s="801"/>
      <c r="AD280" s="801"/>
      <c r="AE280" s="801"/>
      <c r="AF280" s="801"/>
      <c r="AG280" s="801"/>
      <c r="AH280" s="801"/>
      <c r="AI280" s="801"/>
      <c r="AJ280" s="801"/>
      <c r="AK280" s="801"/>
      <c r="AL280" s="801"/>
      <c r="AM280" s="801"/>
      <c r="AN280" s="801"/>
      <c r="AO280" s="801"/>
      <c r="AP280" s="801"/>
      <c r="AQ280" s="801"/>
      <c r="AR280" s="801"/>
      <c r="AS280" s="801"/>
      <c r="AT280" s="801"/>
      <c r="AU280" s="801"/>
      <c r="AV280" s="801"/>
      <c r="AW280" s="801"/>
      <c r="AX280" s="801"/>
      <c r="AY280" s="801"/>
      <c r="AZ280" s="801"/>
      <c r="BA280" s="801"/>
      <c r="BB280" s="801"/>
      <c r="BC280" s="801"/>
      <c r="BD280" s="801"/>
      <c r="BE280" s="801"/>
      <c r="BF280" s="801"/>
      <c r="BG280" s="801"/>
      <c r="BH280" s="801"/>
      <c r="BI280" s="801"/>
      <c r="BJ280" s="801"/>
      <c r="BK280" s="801"/>
      <c r="BL280" s="801"/>
      <c r="BM280" s="801"/>
      <c r="BN280" s="801"/>
      <c r="BO280" s="801"/>
      <c r="BP280" s="801"/>
      <c r="BQ280" s="801"/>
      <c r="BR280" s="801"/>
      <c r="BS280" s="801"/>
      <c r="BT280" s="801"/>
      <c r="BU280" s="801"/>
      <c r="BV280" s="801"/>
      <c r="BW280" s="801"/>
      <c r="BX280" s="801"/>
    </row>
    <row r="281" spans="1:76" s="1009" customFormat="1" ht="19.5" hidden="1" customHeight="1" thickBot="1" x14ac:dyDescent="0.35">
      <c r="A281" s="986">
        <v>41947</v>
      </c>
      <c r="B281" s="1000">
        <v>120337.92626928547</v>
      </c>
      <c r="C281" s="905">
        <v>46600.179670554382</v>
      </c>
      <c r="D281" s="905">
        <v>168978.12408885983</v>
      </c>
      <c r="E281" s="1001">
        <v>80592.153789483389</v>
      </c>
      <c r="F281" s="905">
        <v>491202.54253642564</v>
      </c>
      <c r="G281" s="1000">
        <v>787373.00008532323</v>
      </c>
      <c r="H281" s="1002">
        <v>4454.6292153061067</v>
      </c>
      <c r="I281" s="1002">
        <v>2900.1534507418819</v>
      </c>
      <c r="J281" s="1003">
        <v>2225.3911847059003</v>
      </c>
      <c r="K281" s="1004">
        <v>571.39760440419298</v>
      </c>
      <c r="L281" s="1001">
        <v>149466.81411690323</v>
      </c>
      <c r="M281" s="1005">
        <v>478.29615108222475</v>
      </c>
      <c r="N281" s="899">
        <v>68206.762596893706</v>
      </c>
      <c r="O281" s="1006">
        <v>1136014.3706746462</v>
      </c>
      <c r="P281" s="1002">
        <v>1330.1628258087035</v>
      </c>
      <c r="Q281" s="1005">
        <v>35924.541075235509</v>
      </c>
      <c r="R281" s="1007">
        <v>56005.924780706817</v>
      </c>
      <c r="S281" s="801"/>
      <c r="T281" s="801"/>
      <c r="U281" s="801"/>
      <c r="V281" s="801"/>
      <c r="W281" s="801"/>
      <c r="X281" s="801"/>
      <c r="Y281" s="801"/>
      <c r="Z281" s="801"/>
      <c r="AA281" s="801"/>
      <c r="AB281" s="801"/>
      <c r="AC281" s="801"/>
      <c r="AD281" s="801"/>
      <c r="AE281" s="801"/>
      <c r="AF281" s="801"/>
      <c r="AG281" s="801"/>
      <c r="AH281" s="801"/>
      <c r="AI281" s="801"/>
      <c r="AJ281" s="801"/>
      <c r="AK281" s="801"/>
      <c r="AL281" s="801"/>
      <c r="AM281" s="801"/>
      <c r="AN281" s="801"/>
      <c r="AO281" s="801"/>
      <c r="AP281" s="801"/>
      <c r="AQ281" s="801"/>
      <c r="AR281" s="801"/>
      <c r="AS281" s="801"/>
      <c r="AT281" s="801"/>
      <c r="AU281" s="801"/>
      <c r="AV281" s="801"/>
      <c r="AW281" s="801"/>
      <c r="AX281" s="801"/>
      <c r="AY281" s="801"/>
      <c r="AZ281" s="801"/>
      <c r="BA281" s="801"/>
      <c r="BB281" s="801"/>
      <c r="BC281" s="801"/>
      <c r="BD281" s="801"/>
      <c r="BE281" s="801"/>
      <c r="BF281" s="801"/>
      <c r="BG281" s="801"/>
      <c r="BH281" s="801"/>
      <c r="BI281" s="801"/>
      <c r="BJ281" s="801"/>
      <c r="BK281" s="801"/>
      <c r="BL281" s="801"/>
      <c r="BM281" s="801"/>
      <c r="BN281" s="801"/>
      <c r="BO281" s="801"/>
      <c r="BP281" s="801"/>
      <c r="BQ281" s="801"/>
      <c r="BR281" s="801"/>
      <c r="BS281" s="801"/>
      <c r="BT281" s="801"/>
      <c r="BU281" s="801"/>
      <c r="BV281" s="801"/>
      <c r="BW281" s="801"/>
      <c r="BX281" s="801"/>
    </row>
    <row r="282" spans="1:76" s="1009" customFormat="1" ht="19.5" hidden="1" customHeight="1" thickBot="1" x14ac:dyDescent="0.35">
      <c r="A282" s="986">
        <v>41977</v>
      </c>
      <c r="B282" s="1000">
        <v>123631.35373759393</v>
      </c>
      <c r="C282" s="905">
        <v>47956.046395652615</v>
      </c>
      <c r="D282" s="905">
        <v>172428.36987003908</v>
      </c>
      <c r="E282" s="1001">
        <v>80197.933251654336</v>
      </c>
      <c r="F282" s="905">
        <v>521188.37875424413</v>
      </c>
      <c r="G282" s="1000">
        <v>821770.72827159008</v>
      </c>
      <c r="H282" s="1002">
        <v>4008.5614136931026</v>
      </c>
      <c r="I282" s="1002">
        <v>2097.4783605517846</v>
      </c>
      <c r="J282" s="1003">
        <v>2198.4614223797348</v>
      </c>
      <c r="K282" s="1004">
        <v>839.11638278988653</v>
      </c>
      <c r="L282" s="1001">
        <v>134546.34802927752</v>
      </c>
      <c r="M282" s="1005">
        <v>509.55352957750631</v>
      </c>
      <c r="N282" s="899">
        <v>63969.292683195061</v>
      </c>
      <c r="O282" s="1006">
        <v>1153570.8938306486</v>
      </c>
      <c r="P282" s="1002">
        <v>1490.1574935820843</v>
      </c>
      <c r="Q282" s="1005">
        <v>33812.122052272622</v>
      </c>
      <c r="R282" s="1007">
        <v>56213.095258551977</v>
      </c>
      <c r="S282" s="801"/>
      <c r="T282" s="801"/>
      <c r="U282" s="801"/>
      <c r="V282" s="801"/>
      <c r="W282" s="801"/>
      <c r="X282" s="801"/>
      <c r="Y282" s="801"/>
      <c r="Z282" s="801"/>
      <c r="AA282" s="801"/>
      <c r="AB282" s="801"/>
      <c r="AC282" s="801"/>
      <c r="AD282" s="801"/>
      <c r="AE282" s="801"/>
      <c r="AF282" s="801"/>
      <c r="AG282" s="801"/>
      <c r="AH282" s="801"/>
      <c r="AI282" s="801"/>
      <c r="AJ282" s="801"/>
      <c r="AK282" s="801"/>
      <c r="AL282" s="801"/>
      <c r="AM282" s="801"/>
      <c r="AN282" s="801"/>
      <c r="AO282" s="801"/>
      <c r="AP282" s="801"/>
      <c r="AQ282" s="801"/>
      <c r="AR282" s="801"/>
      <c r="AS282" s="801"/>
      <c r="AT282" s="801"/>
      <c r="AU282" s="801"/>
      <c r="AV282" s="801"/>
      <c r="AW282" s="801"/>
      <c r="AX282" s="801"/>
      <c r="AY282" s="801"/>
      <c r="AZ282" s="801"/>
      <c r="BA282" s="801"/>
      <c r="BB282" s="801"/>
      <c r="BC282" s="801"/>
      <c r="BD282" s="801"/>
      <c r="BE282" s="801"/>
      <c r="BF282" s="801"/>
      <c r="BG282" s="801"/>
      <c r="BH282" s="801"/>
      <c r="BI282" s="801"/>
      <c r="BJ282" s="801"/>
      <c r="BK282" s="801"/>
      <c r="BL282" s="801"/>
      <c r="BM282" s="801"/>
      <c r="BN282" s="801"/>
      <c r="BO282" s="801"/>
      <c r="BP282" s="801"/>
      <c r="BQ282" s="801"/>
      <c r="BR282" s="801"/>
      <c r="BS282" s="801"/>
      <c r="BT282" s="801"/>
      <c r="BU282" s="801"/>
      <c r="BV282" s="801"/>
      <c r="BW282" s="801"/>
      <c r="BX282" s="801"/>
    </row>
    <row r="283" spans="1:76" s="1009" customFormat="1" ht="19.5" hidden="1" customHeight="1" thickBot="1" x14ac:dyDescent="0.35">
      <c r="A283" s="986">
        <v>42008</v>
      </c>
      <c r="B283" s="1000">
        <v>127645.30734060165</v>
      </c>
      <c r="C283" s="905">
        <v>47351.126405177274</v>
      </c>
      <c r="D283" s="905">
        <v>176239.56368070908</v>
      </c>
      <c r="E283" s="1001">
        <v>78266.821259785764</v>
      </c>
      <c r="F283" s="905">
        <v>540646.8871559723</v>
      </c>
      <c r="G283" s="1000">
        <v>842504.39850164438</v>
      </c>
      <c r="H283" s="1002">
        <v>4009.9413983153931</v>
      </c>
      <c r="I283" s="1002">
        <v>4641.9907244015658</v>
      </c>
      <c r="J283" s="1003">
        <v>2182.86228849079</v>
      </c>
      <c r="K283" s="1004">
        <v>580.27377691215861</v>
      </c>
      <c r="L283" s="1001">
        <v>131004.90432044526</v>
      </c>
      <c r="M283" s="1005">
        <v>425.61430551716904</v>
      </c>
      <c r="N283" s="899">
        <v>62677.126495255528</v>
      </c>
      <c r="O283" s="1006">
        <v>1175672.4191515839</v>
      </c>
      <c r="P283" s="1002">
        <v>1158.1628287425617</v>
      </c>
      <c r="Q283" s="1005">
        <v>29649.144511661907</v>
      </c>
      <c r="R283" s="1007">
        <v>55318.342335891095</v>
      </c>
      <c r="S283" s="801"/>
      <c r="T283" s="801"/>
      <c r="U283" s="801"/>
      <c r="V283" s="801"/>
      <c r="W283" s="801"/>
      <c r="X283" s="801"/>
      <c r="Y283" s="801"/>
      <c r="Z283" s="801"/>
      <c r="AA283" s="801"/>
      <c r="AB283" s="801"/>
      <c r="AC283" s="801"/>
      <c r="AD283" s="801"/>
      <c r="AE283" s="801"/>
      <c r="AF283" s="801"/>
      <c r="AG283" s="801"/>
      <c r="AH283" s="801"/>
      <c r="AI283" s="801"/>
      <c r="AJ283" s="801"/>
      <c r="AK283" s="801"/>
      <c r="AL283" s="801"/>
      <c r="AM283" s="801"/>
      <c r="AN283" s="801"/>
      <c r="AO283" s="801"/>
      <c r="AP283" s="801"/>
      <c r="AQ283" s="801"/>
      <c r="AR283" s="801"/>
      <c r="AS283" s="801"/>
      <c r="AT283" s="801"/>
      <c r="AU283" s="801"/>
      <c r="AV283" s="801"/>
      <c r="AW283" s="801"/>
      <c r="AX283" s="801"/>
      <c r="AY283" s="801"/>
      <c r="AZ283" s="801"/>
      <c r="BA283" s="801"/>
      <c r="BB283" s="801"/>
      <c r="BC283" s="801"/>
      <c r="BD283" s="801"/>
      <c r="BE283" s="801"/>
      <c r="BF283" s="801"/>
      <c r="BG283" s="801"/>
      <c r="BH283" s="801"/>
      <c r="BI283" s="801"/>
      <c r="BJ283" s="801"/>
      <c r="BK283" s="801"/>
      <c r="BL283" s="801"/>
      <c r="BM283" s="801"/>
      <c r="BN283" s="801"/>
      <c r="BO283" s="801"/>
      <c r="BP283" s="801"/>
      <c r="BQ283" s="801"/>
      <c r="BR283" s="801"/>
      <c r="BS283" s="801"/>
      <c r="BT283" s="801"/>
      <c r="BU283" s="801"/>
      <c r="BV283" s="801"/>
      <c r="BW283" s="801"/>
      <c r="BX283" s="801"/>
    </row>
    <row r="284" spans="1:76" s="1009" customFormat="1" ht="19.5" hidden="1" customHeight="1" thickBot="1" x14ac:dyDescent="0.35">
      <c r="A284" s="986">
        <v>42039</v>
      </c>
      <c r="B284" s="1000">
        <v>128847.54300218134</v>
      </c>
      <c r="C284" s="905">
        <v>47819.751632037376</v>
      </c>
      <c r="D284" s="905">
        <v>177648.00877157555</v>
      </c>
      <c r="E284" s="1001">
        <v>77928.788077418809</v>
      </c>
      <c r="F284" s="905">
        <v>534825.80294430908</v>
      </c>
      <c r="G284" s="1000">
        <v>838222.35142534086</v>
      </c>
      <c r="H284" s="1002">
        <v>3729.9816100043026</v>
      </c>
      <c r="I284" s="1002">
        <v>7922.6073400570212</v>
      </c>
      <c r="J284" s="1003">
        <v>2345.0226799353754</v>
      </c>
      <c r="K284" s="1004">
        <v>872.9724093623073</v>
      </c>
      <c r="L284" s="1001">
        <v>129025.61962921117</v>
      </c>
      <c r="M284" s="1005">
        <v>413.54102705480506</v>
      </c>
      <c r="N284" s="899">
        <v>65074.532384964274</v>
      </c>
      <c r="O284" s="1006">
        <v>1176454.1715081115</v>
      </c>
      <c r="P284" s="1002">
        <v>1026.3078439730621</v>
      </c>
      <c r="Q284" s="1005">
        <v>30256.803068649446</v>
      </c>
      <c r="R284" s="1007">
        <v>53415.912386446296</v>
      </c>
      <c r="S284" s="801"/>
      <c r="T284" s="801"/>
      <c r="U284" s="801"/>
      <c r="V284" s="801"/>
      <c r="W284" s="801"/>
      <c r="X284" s="801"/>
      <c r="Y284" s="801"/>
      <c r="Z284" s="801"/>
      <c r="AA284" s="801"/>
      <c r="AB284" s="801"/>
      <c r="AC284" s="801"/>
      <c r="AD284" s="801"/>
      <c r="AE284" s="801"/>
      <c r="AF284" s="801"/>
      <c r="AG284" s="801"/>
      <c r="AH284" s="801"/>
      <c r="AI284" s="801"/>
      <c r="AJ284" s="801"/>
      <c r="AK284" s="801"/>
      <c r="AL284" s="801"/>
      <c r="AM284" s="801"/>
      <c r="AN284" s="801"/>
      <c r="AO284" s="801"/>
      <c r="AP284" s="801"/>
      <c r="AQ284" s="801"/>
      <c r="AR284" s="801"/>
      <c r="AS284" s="801"/>
      <c r="AT284" s="801"/>
      <c r="AU284" s="801"/>
      <c r="AV284" s="801"/>
      <c r="AW284" s="801"/>
      <c r="AX284" s="801"/>
      <c r="AY284" s="801"/>
      <c r="AZ284" s="801"/>
      <c r="BA284" s="801"/>
      <c r="BB284" s="801"/>
      <c r="BC284" s="801"/>
      <c r="BD284" s="801"/>
      <c r="BE284" s="801"/>
      <c r="BF284" s="801"/>
      <c r="BG284" s="801"/>
      <c r="BH284" s="801"/>
      <c r="BI284" s="801"/>
      <c r="BJ284" s="801"/>
      <c r="BK284" s="801"/>
      <c r="BL284" s="801"/>
      <c r="BM284" s="801"/>
      <c r="BN284" s="801"/>
      <c r="BO284" s="801"/>
      <c r="BP284" s="801"/>
      <c r="BQ284" s="801"/>
      <c r="BR284" s="801"/>
      <c r="BS284" s="801"/>
      <c r="BT284" s="801"/>
      <c r="BU284" s="801"/>
      <c r="BV284" s="801"/>
      <c r="BW284" s="801"/>
      <c r="BX284" s="801"/>
    </row>
    <row r="285" spans="1:76" s="1009" customFormat="1" ht="19.5" hidden="1" customHeight="1" thickBot="1" x14ac:dyDescent="0.35">
      <c r="A285" s="986">
        <v>42067</v>
      </c>
      <c r="B285" s="1000">
        <v>135499.22961837839</v>
      </c>
      <c r="C285" s="905">
        <v>48590.668011745292</v>
      </c>
      <c r="D285" s="905">
        <v>178301.20124942632</v>
      </c>
      <c r="E285" s="1001">
        <v>78749.222097682126</v>
      </c>
      <c r="F285" s="905">
        <v>604159.09526293341</v>
      </c>
      <c r="G285" s="1000">
        <v>909800.18662178703</v>
      </c>
      <c r="H285" s="1002">
        <v>3613.8399310886516</v>
      </c>
      <c r="I285" s="1002">
        <v>5962.1934425479458</v>
      </c>
      <c r="J285" s="1003">
        <v>2357.74045874888</v>
      </c>
      <c r="K285" s="1004">
        <v>446.31664053955757</v>
      </c>
      <c r="L285" s="1001">
        <v>132389.42111058149</v>
      </c>
      <c r="M285" s="1005">
        <v>382.33718645558133</v>
      </c>
      <c r="N285" s="899">
        <v>71769.939116864043</v>
      </c>
      <c r="O285" s="1006">
        <v>1262221.2041269916</v>
      </c>
      <c r="P285" s="1002">
        <v>969.75368747737707</v>
      </c>
      <c r="Q285" s="1005">
        <v>30651.529776198426</v>
      </c>
      <c r="R285" s="1007">
        <v>56978.622954127211</v>
      </c>
      <c r="S285" s="801"/>
      <c r="T285" s="801"/>
      <c r="U285" s="801"/>
      <c r="V285" s="801"/>
      <c r="W285" s="801"/>
      <c r="X285" s="801"/>
      <c r="Y285" s="801"/>
      <c r="Z285" s="801"/>
      <c r="AA285" s="801"/>
      <c r="AB285" s="801"/>
      <c r="AC285" s="801"/>
      <c r="AD285" s="801"/>
      <c r="AE285" s="801"/>
      <c r="AF285" s="801"/>
      <c r="AG285" s="801"/>
      <c r="AH285" s="801"/>
      <c r="AI285" s="801"/>
      <c r="AJ285" s="801"/>
      <c r="AK285" s="801"/>
      <c r="AL285" s="801"/>
      <c r="AM285" s="801"/>
      <c r="AN285" s="801"/>
      <c r="AO285" s="801"/>
      <c r="AP285" s="801"/>
      <c r="AQ285" s="801"/>
      <c r="AR285" s="801"/>
      <c r="AS285" s="801"/>
      <c r="AT285" s="801"/>
      <c r="AU285" s="801"/>
      <c r="AV285" s="801"/>
      <c r="AW285" s="801"/>
      <c r="AX285" s="801"/>
      <c r="AY285" s="801"/>
      <c r="AZ285" s="801"/>
      <c r="BA285" s="801"/>
      <c r="BB285" s="801"/>
      <c r="BC285" s="801"/>
      <c r="BD285" s="801"/>
      <c r="BE285" s="801"/>
      <c r="BF285" s="801"/>
      <c r="BG285" s="801"/>
      <c r="BH285" s="801"/>
      <c r="BI285" s="801"/>
      <c r="BJ285" s="801"/>
      <c r="BK285" s="801"/>
      <c r="BL285" s="801"/>
      <c r="BM285" s="801"/>
      <c r="BN285" s="801"/>
      <c r="BO285" s="801"/>
      <c r="BP285" s="801"/>
      <c r="BQ285" s="801"/>
      <c r="BR285" s="801"/>
      <c r="BS285" s="801"/>
      <c r="BT285" s="801"/>
      <c r="BU285" s="801"/>
      <c r="BV285" s="801"/>
      <c r="BW285" s="801"/>
      <c r="BX285" s="801"/>
    </row>
    <row r="286" spans="1:76" s="1009" customFormat="1" ht="19.5" hidden="1" customHeight="1" thickBot="1" x14ac:dyDescent="0.35">
      <c r="A286" s="986">
        <v>42098</v>
      </c>
      <c r="B286" s="1000">
        <v>134214.43327859195</v>
      </c>
      <c r="C286" s="905">
        <v>50646.634264298162</v>
      </c>
      <c r="D286" s="905">
        <v>179162.32469851492</v>
      </c>
      <c r="E286" s="1001">
        <v>77273.041668010614</v>
      </c>
      <c r="F286" s="905">
        <v>600224.7147875767</v>
      </c>
      <c r="G286" s="1000">
        <v>907306.71541840048</v>
      </c>
      <c r="H286" s="1002">
        <v>3297.0824717770688</v>
      </c>
      <c r="I286" s="1002">
        <v>5408.0750024263225</v>
      </c>
      <c r="J286" s="1003">
        <v>2545.8024764985962</v>
      </c>
      <c r="K286" s="1004">
        <v>461.25765213619729</v>
      </c>
      <c r="L286" s="1001">
        <v>123931.73349580404</v>
      </c>
      <c r="M286" s="1005">
        <v>350.81629298799999</v>
      </c>
      <c r="N286" s="899">
        <v>72741.528599209516</v>
      </c>
      <c r="O286" s="1006">
        <v>1250257.4446878321</v>
      </c>
      <c r="P286" s="1002">
        <v>2039.1611026795129</v>
      </c>
      <c r="Q286" s="1005">
        <v>26699.265396062201</v>
      </c>
      <c r="R286" s="1007">
        <v>53411.685859906793</v>
      </c>
      <c r="S286" s="801"/>
      <c r="T286" s="801"/>
      <c r="U286" s="801"/>
      <c r="V286" s="801"/>
      <c r="W286" s="801"/>
      <c r="X286" s="801"/>
      <c r="Y286" s="801"/>
      <c r="Z286" s="801"/>
      <c r="AA286" s="801"/>
      <c r="AB286" s="801"/>
      <c r="AC286" s="801"/>
      <c r="AD286" s="801"/>
      <c r="AE286" s="801"/>
      <c r="AF286" s="801"/>
      <c r="AG286" s="801"/>
      <c r="AH286" s="801"/>
      <c r="AI286" s="801"/>
      <c r="AJ286" s="801"/>
      <c r="AK286" s="801"/>
      <c r="AL286" s="801"/>
      <c r="AM286" s="801"/>
      <c r="AN286" s="801"/>
      <c r="AO286" s="801"/>
      <c r="AP286" s="801"/>
      <c r="AQ286" s="801"/>
      <c r="AR286" s="801"/>
      <c r="AS286" s="801"/>
      <c r="AT286" s="801"/>
      <c r="AU286" s="801"/>
      <c r="AV286" s="801"/>
      <c r="AW286" s="801"/>
      <c r="AX286" s="801"/>
      <c r="AY286" s="801"/>
      <c r="AZ286" s="801"/>
      <c r="BA286" s="801"/>
      <c r="BB286" s="801"/>
      <c r="BC286" s="801"/>
      <c r="BD286" s="801"/>
      <c r="BE286" s="801"/>
      <c r="BF286" s="801"/>
      <c r="BG286" s="801"/>
      <c r="BH286" s="801"/>
      <c r="BI286" s="801"/>
      <c r="BJ286" s="801"/>
      <c r="BK286" s="801"/>
      <c r="BL286" s="801"/>
      <c r="BM286" s="801"/>
      <c r="BN286" s="801"/>
      <c r="BO286" s="801"/>
      <c r="BP286" s="801"/>
      <c r="BQ286" s="801"/>
      <c r="BR286" s="801"/>
      <c r="BS286" s="801"/>
      <c r="BT286" s="801"/>
      <c r="BU286" s="801"/>
      <c r="BV286" s="801"/>
      <c r="BW286" s="801"/>
      <c r="BX286" s="801"/>
    </row>
    <row r="287" spans="1:76" s="1009" customFormat="1" ht="19.5" hidden="1" customHeight="1" thickBot="1" x14ac:dyDescent="0.35">
      <c r="A287" s="986">
        <v>42128</v>
      </c>
      <c r="B287" s="1000">
        <v>134205.50630445633</v>
      </c>
      <c r="C287" s="905">
        <v>52090.897021283032</v>
      </c>
      <c r="D287" s="905">
        <v>180555.40700264319</v>
      </c>
      <c r="E287" s="1001">
        <v>76659.454139142981</v>
      </c>
      <c r="F287" s="905">
        <v>562099.09125052555</v>
      </c>
      <c r="G287" s="1000">
        <v>871404.84941359481</v>
      </c>
      <c r="H287" s="1002">
        <v>4162.000721648199</v>
      </c>
      <c r="I287" s="1002">
        <v>4209.9374445678195</v>
      </c>
      <c r="J287" s="1003">
        <v>1971.1782738236409</v>
      </c>
      <c r="K287" s="1004">
        <v>676.00819860629986</v>
      </c>
      <c r="L287" s="1001">
        <v>113888.00560996226</v>
      </c>
      <c r="M287" s="1005">
        <v>357.890523996502</v>
      </c>
      <c r="N287" s="899">
        <v>65481.11278442786</v>
      </c>
      <c r="O287" s="1006">
        <v>1196356.4892750836</v>
      </c>
      <c r="P287" s="1002">
        <v>2138.6981776577295</v>
      </c>
      <c r="Q287" s="1005">
        <v>28447.797962139291</v>
      </c>
      <c r="R287" s="1007">
        <v>51540.384329088498</v>
      </c>
      <c r="S287" s="801"/>
      <c r="T287" s="801"/>
      <c r="U287" s="801"/>
      <c r="V287" s="801"/>
      <c r="W287" s="801"/>
      <c r="X287" s="801"/>
      <c r="Y287" s="801"/>
      <c r="Z287" s="801"/>
      <c r="AA287" s="801"/>
      <c r="AB287" s="801"/>
      <c r="AC287" s="801"/>
      <c r="AD287" s="801"/>
      <c r="AE287" s="801"/>
      <c r="AF287" s="801"/>
      <c r="AG287" s="801"/>
      <c r="AH287" s="801"/>
      <c r="AI287" s="801"/>
      <c r="AJ287" s="801"/>
      <c r="AK287" s="801"/>
      <c r="AL287" s="801"/>
      <c r="AM287" s="801"/>
      <c r="AN287" s="801"/>
      <c r="AO287" s="801"/>
      <c r="AP287" s="801"/>
      <c r="AQ287" s="801"/>
      <c r="AR287" s="801"/>
      <c r="AS287" s="801"/>
      <c r="AT287" s="801"/>
      <c r="AU287" s="801"/>
      <c r="AV287" s="801"/>
      <c r="AW287" s="801"/>
      <c r="AX287" s="801"/>
      <c r="AY287" s="801"/>
      <c r="AZ287" s="801"/>
      <c r="BA287" s="801"/>
      <c r="BB287" s="801"/>
      <c r="BC287" s="801"/>
      <c r="BD287" s="801"/>
      <c r="BE287" s="801"/>
      <c r="BF287" s="801"/>
      <c r="BG287" s="801"/>
      <c r="BH287" s="801"/>
      <c r="BI287" s="801"/>
      <c r="BJ287" s="801"/>
      <c r="BK287" s="801"/>
      <c r="BL287" s="801"/>
      <c r="BM287" s="801"/>
      <c r="BN287" s="801"/>
      <c r="BO287" s="801"/>
      <c r="BP287" s="801"/>
      <c r="BQ287" s="801"/>
      <c r="BR287" s="801"/>
      <c r="BS287" s="801"/>
      <c r="BT287" s="801"/>
      <c r="BU287" s="801"/>
      <c r="BV287" s="801"/>
      <c r="BW287" s="801"/>
      <c r="BX287" s="801"/>
    </row>
    <row r="288" spans="1:76" s="1009" customFormat="1" ht="19.5" hidden="1" customHeight="1" thickBot="1" x14ac:dyDescent="0.35">
      <c r="A288" s="986">
        <v>42159</v>
      </c>
      <c r="B288" s="1000">
        <v>132983.80177525079</v>
      </c>
      <c r="C288" s="905">
        <v>50716.988179733671</v>
      </c>
      <c r="D288" s="905">
        <v>184362.47661944898</v>
      </c>
      <c r="E288" s="1001">
        <v>79457.19749384906</v>
      </c>
      <c r="F288" s="905">
        <v>549965.20504952502</v>
      </c>
      <c r="G288" s="1000">
        <v>864501.86734255683</v>
      </c>
      <c r="H288" s="1002">
        <v>4959.2708700171343</v>
      </c>
      <c r="I288" s="1002">
        <v>3624.6262777726456</v>
      </c>
      <c r="J288" s="1003">
        <v>1858.6836049278797</v>
      </c>
      <c r="K288" s="1004">
        <v>830.14805602788317</v>
      </c>
      <c r="L288" s="1001">
        <v>108317.99585388719</v>
      </c>
      <c r="M288" s="1005">
        <v>298.92897366307699</v>
      </c>
      <c r="N288" s="899">
        <v>65947.511880855047</v>
      </c>
      <c r="O288" s="1006">
        <v>1183322.8346349585</v>
      </c>
      <c r="P288" s="1002">
        <v>2456.9220942787738</v>
      </c>
      <c r="Q288" s="1005">
        <v>27628.432260976897</v>
      </c>
      <c r="R288" s="1007">
        <v>49250.028783547561</v>
      </c>
      <c r="S288" s="801"/>
      <c r="T288" s="801"/>
      <c r="U288" s="801"/>
      <c r="V288" s="801"/>
      <c r="W288" s="801"/>
      <c r="X288" s="801"/>
      <c r="Y288" s="801"/>
      <c r="Z288" s="801"/>
      <c r="AA288" s="801"/>
      <c r="AB288" s="801"/>
      <c r="AC288" s="801"/>
      <c r="AD288" s="801"/>
      <c r="AE288" s="801"/>
      <c r="AF288" s="801"/>
      <c r="AG288" s="801"/>
      <c r="AH288" s="801"/>
      <c r="AI288" s="801"/>
      <c r="AJ288" s="801"/>
      <c r="AK288" s="801"/>
      <c r="AL288" s="801"/>
      <c r="AM288" s="801"/>
      <c r="AN288" s="801"/>
      <c r="AO288" s="801"/>
      <c r="AP288" s="801"/>
      <c r="AQ288" s="801"/>
      <c r="AR288" s="801"/>
      <c r="AS288" s="801"/>
      <c r="AT288" s="801"/>
      <c r="AU288" s="801"/>
      <c r="AV288" s="801"/>
      <c r="AW288" s="801"/>
      <c r="AX288" s="801"/>
      <c r="AY288" s="801"/>
      <c r="AZ288" s="801"/>
      <c r="BA288" s="801"/>
      <c r="BB288" s="801"/>
      <c r="BC288" s="801"/>
      <c r="BD288" s="801"/>
      <c r="BE288" s="801"/>
      <c r="BF288" s="801"/>
      <c r="BG288" s="801"/>
      <c r="BH288" s="801"/>
      <c r="BI288" s="801"/>
      <c r="BJ288" s="801"/>
      <c r="BK288" s="801"/>
      <c r="BL288" s="801"/>
      <c r="BM288" s="801"/>
      <c r="BN288" s="801"/>
      <c r="BO288" s="801"/>
      <c r="BP288" s="801"/>
      <c r="BQ288" s="801"/>
      <c r="BR288" s="801"/>
      <c r="BS288" s="801"/>
      <c r="BT288" s="801"/>
      <c r="BU288" s="801"/>
      <c r="BV288" s="801"/>
      <c r="BW288" s="801"/>
      <c r="BX288" s="801"/>
    </row>
    <row r="289" spans="1:76" s="1009" customFormat="1" ht="19.5" hidden="1" customHeight="1" thickBot="1" x14ac:dyDescent="0.35">
      <c r="A289" s="1010">
        <v>42189</v>
      </c>
      <c r="B289" s="1011">
        <v>139056.05532821664</v>
      </c>
      <c r="C289" s="922">
        <v>51451.958854064891</v>
      </c>
      <c r="D289" s="922">
        <v>184883.80490897299</v>
      </c>
      <c r="E289" s="1012">
        <v>78205.187198657455</v>
      </c>
      <c r="F289" s="922">
        <v>546930.68089875032</v>
      </c>
      <c r="G289" s="1011">
        <v>861471.63186044572</v>
      </c>
      <c r="H289" s="1013">
        <v>4520.0671415117222</v>
      </c>
      <c r="I289" s="1013">
        <v>6222.2417629030215</v>
      </c>
      <c r="J289" s="1014">
        <v>1559.3517106252102</v>
      </c>
      <c r="K289" s="1015">
        <v>971.28446768656659</v>
      </c>
      <c r="L289" s="1012">
        <v>115307.39447173069</v>
      </c>
      <c r="M289" s="1016">
        <v>371.34863481444319</v>
      </c>
      <c r="N289" s="916">
        <v>60602.706541976098</v>
      </c>
      <c r="O289" s="1017">
        <v>1190082.0819199102</v>
      </c>
      <c r="P289" s="1013">
        <v>2642.1275400379077</v>
      </c>
      <c r="Q289" s="1016">
        <v>30494.69011558947</v>
      </c>
      <c r="R289" s="1018">
        <v>48005.20443822087</v>
      </c>
      <c r="S289" s="801"/>
      <c r="T289" s="801"/>
      <c r="U289" s="801"/>
      <c r="V289" s="801"/>
      <c r="W289" s="801"/>
      <c r="X289" s="801"/>
      <c r="Y289" s="801"/>
      <c r="Z289" s="801"/>
      <c r="AA289" s="801"/>
      <c r="AB289" s="801"/>
      <c r="AC289" s="801"/>
      <c r="AD289" s="801"/>
      <c r="AE289" s="801"/>
      <c r="AF289" s="801"/>
      <c r="AG289" s="801"/>
      <c r="AH289" s="801"/>
      <c r="AI289" s="801"/>
      <c r="AJ289" s="801"/>
      <c r="AK289" s="801"/>
      <c r="AL289" s="801"/>
      <c r="AM289" s="801"/>
      <c r="AN289" s="801"/>
      <c r="AO289" s="801"/>
      <c r="AP289" s="801"/>
      <c r="AQ289" s="801"/>
      <c r="AR289" s="801"/>
      <c r="AS289" s="801"/>
      <c r="AT289" s="801"/>
      <c r="AU289" s="801"/>
      <c r="AV289" s="801"/>
      <c r="AW289" s="801"/>
      <c r="AX289" s="801"/>
      <c r="AY289" s="801"/>
      <c r="AZ289" s="801"/>
      <c r="BA289" s="801"/>
      <c r="BB289" s="801"/>
      <c r="BC289" s="801"/>
      <c r="BD289" s="801"/>
      <c r="BE289" s="801"/>
      <c r="BF289" s="801"/>
      <c r="BG289" s="801"/>
      <c r="BH289" s="801"/>
      <c r="BI289" s="801"/>
      <c r="BJ289" s="801"/>
      <c r="BK289" s="801"/>
      <c r="BL289" s="801"/>
      <c r="BM289" s="801"/>
      <c r="BN289" s="801"/>
      <c r="BO289" s="801"/>
      <c r="BP289" s="801"/>
      <c r="BQ289" s="801"/>
      <c r="BR289" s="801"/>
      <c r="BS289" s="801"/>
      <c r="BT289" s="801"/>
      <c r="BU289" s="801"/>
      <c r="BV289" s="801"/>
      <c r="BW289" s="801"/>
      <c r="BX289" s="801"/>
    </row>
    <row r="290" spans="1:76" s="1009" customFormat="1" ht="19.5" hidden="1" customHeight="1" thickBot="1" x14ac:dyDescent="0.35">
      <c r="A290" s="1010">
        <v>42220</v>
      </c>
      <c r="B290" s="1011">
        <v>138148.06466070193</v>
      </c>
      <c r="C290" s="922">
        <v>51690.176937997516</v>
      </c>
      <c r="D290" s="922">
        <v>185545.81281537967</v>
      </c>
      <c r="E290" s="1012">
        <v>77836.861468843636</v>
      </c>
      <c r="F290" s="922">
        <v>536933.91891215323</v>
      </c>
      <c r="G290" s="1011">
        <v>852006.77013437403</v>
      </c>
      <c r="H290" s="1013">
        <v>4352.2334682788014</v>
      </c>
      <c r="I290" s="1013">
        <v>7253.4482317607399</v>
      </c>
      <c r="J290" s="1014">
        <v>1180.6328559096355</v>
      </c>
      <c r="K290" s="1015">
        <v>873.4874935142501</v>
      </c>
      <c r="L290" s="1012">
        <v>104541.5803144668</v>
      </c>
      <c r="M290" s="1016">
        <v>535.92362562297001</v>
      </c>
      <c r="N290" s="916">
        <v>63892.041418793582</v>
      </c>
      <c r="O290" s="1017">
        <v>1172784.1822034225</v>
      </c>
      <c r="P290" s="1013">
        <v>2463.2895213167812</v>
      </c>
      <c r="Q290" s="1016">
        <v>28764.529123295615</v>
      </c>
      <c r="R290" s="1018">
        <v>48354.577676943547</v>
      </c>
      <c r="S290" s="801"/>
      <c r="T290" s="801"/>
      <c r="U290" s="801"/>
      <c r="V290" s="801"/>
      <c r="W290" s="801"/>
      <c r="X290" s="801"/>
      <c r="Y290" s="801"/>
      <c r="Z290" s="801"/>
      <c r="AA290" s="801"/>
      <c r="AB290" s="801"/>
      <c r="AC290" s="801"/>
      <c r="AD290" s="801"/>
      <c r="AE290" s="801"/>
      <c r="AF290" s="801"/>
      <c r="AG290" s="801"/>
      <c r="AH290" s="801"/>
      <c r="AI290" s="801"/>
      <c r="AJ290" s="801"/>
      <c r="AK290" s="801"/>
      <c r="AL290" s="801"/>
      <c r="AM290" s="801"/>
      <c r="AN290" s="801"/>
      <c r="AO290" s="801"/>
      <c r="AP290" s="801"/>
      <c r="AQ290" s="801"/>
      <c r="AR290" s="801"/>
      <c r="AS290" s="801"/>
      <c r="AT290" s="801"/>
      <c r="AU290" s="801"/>
      <c r="AV290" s="801"/>
      <c r="AW290" s="801"/>
      <c r="AX290" s="801"/>
      <c r="AY290" s="801"/>
      <c r="AZ290" s="801"/>
      <c r="BA290" s="801"/>
      <c r="BB290" s="801"/>
      <c r="BC290" s="801"/>
      <c r="BD290" s="801"/>
      <c r="BE290" s="801"/>
      <c r="BF290" s="801"/>
      <c r="BG290" s="801"/>
      <c r="BH290" s="801"/>
      <c r="BI290" s="801"/>
      <c r="BJ290" s="801"/>
      <c r="BK290" s="801"/>
      <c r="BL290" s="801"/>
      <c r="BM290" s="801"/>
      <c r="BN290" s="801"/>
      <c r="BO290" s="801"/>
      <c r="BP290" s="801"/>
      <c r="BQ290" s="801"/>
      <c r="BR290" s="801"/>
      <c r="BS290" s="801"/>
      <c r="BT290" s="801"/>
      <c r="BU290" s="801"/>
      <c r="BV290" s="801"/>
      <c r="BW290" s="801"/>
      <c r="BX290" s="801"/>
    </row>
    <row r="291" spans="1:76" s="1009" customFormat="1" ht="19.5" hidden="1" customHeight="1" thickBot="1" x14ac:dyDescent="0.35">
      <c r="A291" s="1010">
        <v>42251</v>
      </c>
      <c r="B291" s="1011">
        <v>135193.15114704854</v>
      </c>
      <c r="C291" s="922">
        <v>51981.63251697259</v>
      </c>
      <c r="D291" s="922">
        <v>186267.12966564909</v>
      </c>
      <c r="E291" s="1012">
        <v>77162.994830352749</v>
      </c>
      <c r="F291" s="922">
        <v>538463.22097309027</v>
      </c>
      <c r="G291" s="1011">
        <v>853874.97798606474</v>
      </c>
      <c r="H291" s="1013">
        <v>4005.4249799659246</v>
      </c>
      <c r="I291" s="1013">
        <v>1952.074790393571</v>
      </c>
      <c r="J291" s="1014">
        <v>1073.3580389942456</v>
      </c>
      <c r="K291" s="1015">
        <v>1055.6550760092648</v>
      </c>
      <c r="L291" s="1012">
        <v>101786.16831003594</v>
      </c>
      <c r="M291" s="1016">
        <v>364.93457533874817</v>
      </c>
      <c r="N291" s="916">
        <v>68488.163998974196</v>
      </c>
      <c r="O291" s="1017">
        <v>1167793.9089028253</v>
      </c>
      <c r="P291" s="1013">
        <v>2458.4467606151265</v>
      </c>
      <c r="Q291" s="1016">
        <v>31414.332722162897</v>
      </c>
      <c r="R291" s="1018">
        <v>49915.141584845223</v>
      </c>
      <c r="S291" s="801"/>
      <c r="T291" s="801"/>
      <c r="U291" s="801"/>
      <c r="V291" s="801"/>
      <c r="W291" s="801"/>
      <c r="X291" s="801"/>
      <c r="Y291" s="801"/>
      <c r="Z291" s="801"/>
      <c r="AA291" s="801"/>
      <c r="AB291" s="801"/>
      <c r="AC291" s="801"/>
      <c r="AD291" s="801"/>
      <c r="AE291" s="801"/>
      <c r="AF291" s="801"/>
      <c r="AG291" s="801"/>
      <c r="AH291" s="801"/>
      <c r="AI291" s="801"/>
      <c r="AJ291" s="801"/>
      <c r="AK291" s="801"/>
      <c r="AL291" s="801"/>
      <c r="AM291" s="801"/>
      <c r="AN291" s="801"/>
      <c r="AO291" s="801"/>
      <c r="AP291" s="801"/>
      <c r="AQ291" s="801"/>
      <c r="AR291" s="801"/>
      <c r="AS291" s="801"/>
      <c r="AT291" s="801"/>
      <c r="AU291" s="801"/>
      <c r="AV291" s="801"/>
      <c r="AW291" s="801"/>
      <c r="AX291" s="801"/>
      <c r="AY291" s="801"/>
      <c r="AZ291" s="801"/>
      <c r="BA291" s="801"/>
      <c r="BB291" s="801"/>
      <c r="BC291" s="801"/>
      <c r="BD291" s="801"/>
      <c r="BE291" s="801"/>
      <c r="BF291" s="801"/>
      <c r="BG291" s="801"/>
      <c r="BH291" s="801"/>
      <c r="BI291" s="801"/>
      <c r="BJ291" s="801"/>
      <c r="BK291" s="801"/>
      <c r="BL291" s="801"/>
      <c r="BM291" s="801"/>
      <c r="BN291" s="801"/>
      <c r="BO291" s="801"/>
      <c r="BP291" s="801"/>
      <c r="BQ291" s="801"/>
      <c r="BR291" s="801"/>
      <c r="BS291" s="801"/>
      <c r="BT291" s="801"/>
      <c r="BU291" s="801"/>
      <c r="BV291" s="801"/>
      <c r="BW291" s="801"/>
      <c r="BX291" s="801"/>
    </row>
    <row r="292" spans="1:76" s="1009" customFormat="1" ht="19.5" hidden="1" customHeight="1" thickBot="1" x14ac:dyDescent="0.35">
      <c r="A292" s="1010">
        <v>42281</v>
      </c>
      <c r="B292" s="1011">
        <v>136539.00666142139</v>
      </c>
      <c r="C292" s="922">
        <v>49620.503405051088</v>
      </c>
      <c r="D292" s="922">
        <v>188364.80066237366</v>
      </c>
      <c r="E292" s="1012">
        <v>78522.094666747493</v>
      </c>
      <c r="F292" s="922">
        <v>555818.91726292158</v>
      </c>
      <c r="G292" s="1011">
        <v>872326.3159970938</v>
      </c>
      <c r="H292" s="1013">
        <v>4380.0845591132238</v>
      </c>
      <c r="I292" s="1013">
        <v>3315.1162388210737</v>
      </c>
      <c r="J292" s="1014">
        <v>1061.7772823403454</v>
      </c>
      <c r="K292" s="1015">
        <v>1836.6563210595</v>
      </c>
      <c r="L292" s="1012">
        <v>97806.229960201817</v>
      </c>
      <c r="M292" s="1016">
        <v>370.50784303249503</v>
      </c>
      <c r="N292" s="916">
        <v>69591.021055202058</v>
      </c>
      <c r="O292" s="1017">
        <v>1187226.7159182855</v>
      </c>
      <c r="P292" s="1013">
        <v>2625.8974160428579</v>
      </c>
      <c r="Q292" s="1016">
        <v>28161.536628319343</v>
      </c>
      <c r="R292" s="1018">
        <v>49943.102987981198</v>
      </c>
      <c r="S292" s="801"/>
      <c r="T292" s="801"/>
      <c r="U292" s="801"/>
      <c r="V292" s="801"/>
      <c r="W292" s="801"/>
      <c r="X292" s="801"/>
      <c r="Y292" s="801"/>
      <c r="Z292" s="801"/>
      <c r="AA292" s="801"/>
      <c r="AB292" s="801"/>
      <c r="AC292" s="801"/>
      <c r="AD292" s="801"/>
      <c r="AE292" s="801"/>
      <c r="AF292" s="801"/>
      <c r="AG292" s="801"/>
      <c r="AH292" s="801"/>
      <c r="AI292" s="801"/>
      <c r="AJ292" s="801"/>
      <c r="AK292" s="801"/>
      <c r="AL292" s="801"/>
      <c r="AM292" s="801"/>
      <c r="AN292" s="801"/>
      <c r="AO292" s="801"/>
      <c r="AP292" s="801"/>
      <c r="AQ292" s="801"/>
      <c r="AR292" s="801"/>
      <c r="AS292" s="801"/>
      <c r="AT292" s="801"/>
      <c r="AU292" s="801"/>
      <c r="AV292" s="801"/>
      <c r="AW292" s="801"/>
      <c r="AX292" s="801"/>
      <c r="AY292" s="801"/>
      <c r="AZ292" s="801"/>
      <c r="BA292" s="801"/>
      <c r="BB292" s="801"/>
      <c r="BC292" s="801"/>
      <c r="BD292" s="801"/>
      <c r="BE292" s="801"/>
      <c r="BF292" s="801"/>
      <c r="BG292" s="801"/>
      <c r="BH292" s="801"/>
      <c r="BI292" s="801"/>
      <c r="BJ292" s="801"/>
      <c r="BK292" s="801"/>
      <c r="BL292" s="801"/>
      <c r="BM292" s="801"/>
      <c r="BN292" s="801"/>
      <c r="BO292" s="801"/>
      <c r="BP292" s="801"/>
      <c r="BQ292" s="801"/>
      <c r="BR292" s="801"/>
      <c r="BS292" s="801"/>
      <c r="BT292" s="801"/>
      <c r="BU292" s="801"/>
      <c r="BV292" s="801"/>
      <c r="BW292" s="801"/>
      <c r="BX292" s="801"/>
    </row>
    <row r="293" spans="1:76" s="1009" customFormat="1" ht="19.5" hidden="1" customHeight="1" thickBot="1" x14ac:dyDescent="0.35">
      <c r="A293" s="1010">
        <v>42312</v>
      </c>
      <c r="B293" s="1011">
        <v>137024.87894015579</v>
      </c>
      <c r="C293" s="922">
        <v>49471.058172083503</v>
      </c>
      <c r="D293" s="922">
        <v>189801.91877301841</v>
      </c>
      <c r="E293" s="1012">
        <v>77975.788384279396</v>
      </c>
      <c r="F293" s="922">
        <v>547454.0217685313</v>
      </c>
      <c r="G293" s="1011">
        <v>864702.78709791251</v>
      </c>
      <c r="H293" s="1013">
        <v>4295.2622513492752</v>
      </c>
      <c r="I293" s="1013">
        <v>3076.6257017632165</v>
      </c>
      <c r="J293" s="1014">
        <v>1030.8009859346955</v>
      </c>
      <c r="K293" s="1015">
        <v>1397.06628897155</v>
      </c>
      <c r="L293" s="1012">
        <v>102006.16364582309</v>
      </c>
      <c r="M293" s="1016">
        <v>399.89687193349448</v>
      </c>
      <c r="N293" s="916">
        <v>74384.239213654597</v>
      </c>
      <c r="O293" s="1017">
        <v>1188317.7209974981</v>
      </c>
      <c r="P293" s="1013">
        <v>3215.4587590571764</v>
      </c>
      <c r="Q293" s="1016">
        <v>25462.902694921617</v>
      </c>
      <c r="R293" s="1018">
        <v>48962.387074426064</v>
      </c>
      <c r="S293" s="801"/>
      <c r="T293" s="801"/>
      <c r="U293" s="801"/>
      <c r="V293" s="801"/>
      <c r="W293" s="801"/>
      <c r="X293" s="801"/>
      <c r="Y293" s="801"/>
      <c r="Z293" s="801"/>
      <c r="AA293" s="801"/>
      <c r="AB293" s="801"/>
      <c r="AC293" s="801"/>
      <c r="AD293" s="801"/>
      <c r="AE293" s="801"/>
      <c r="AF293" s="801"/>
      <c r="AG293" s="801"/>
      <c r="AH293" s="801"/>
      <c r="AI293" s="801"/>
      <c r="AJ293" s="801"/>
      <c r="AK293" s="801"/>
      <c r="AL293" s="801"/>
      <c r="AM293" s="801"/>
      <c r="AN293" s="801"/>
      <c r="AO293" s="801"/>
      <c r="AP293" s="801"/>
      <c r="AQ293" s="801"/>
      <c r="AR293" s="801"/>
      <c r="AS293" s="801"/>
      <c r="AT293" s="801"/>
      <c r="AU293" s="801"/>
      <c r="AV293" s="801"/>
      <c r="AW293" s="801"/>
      <c r="AX293" s="801"/>
      <c r="AY293" s="801"/>
      <c r="AZ293" s="801"/>
      <c r="BA293" s="801"/>
      <c r="BB293" s="801"/>
      <c r="BC293" s="801"/>
      <c r="BD293" s="801"/>
      <c r="BE293" s="801"/>
      <c r="BF293" s="801"/>
      <c r="BG293" s="801"/>
      <c r="BH293" s="801"/>
      <c r="BI293" s="801"/>
      <c r="BJ293" s="801"/>
      <c r="BK293" s="801"/>
      <c r="BL293" s="801"/>
      <c r="BM293" s="801"/>
      <c r="BN293" s="801"/>
      <c r="BO293" s="801"/>
      <c r="BP293" s="801"/>
      <c r="BQ293" s="801"/>
      <c r="BR293" s="801"/>
      <c r="BS293" s="801"/>
      <c r="BT293" s="801"/>
      <c r="BU293" s="801"/>
      <c r="BV293" s="801"/>
      <c r="BW293" s="801"/>
      <c r="BX293" s="801"/>
    </row>
    <row r="294" spans="1:76" s="1009" customFormat="1" ht="19.5" hidden="1" customHeight="1" thickBot="1" x14ac:dyDescent="0.35">
      <c r="A294" s="1010">
        <v>42342</v>
      </c>
      <c r="B294" s="1011">
        <v>135082.11399182669</v>
      </c>
      <c r="C294" s="922">
        <v>52003.439695398636</v>
      </c>
      <c r="D294" s="922">
        <v>194488.40488702475</v>
      </c>
      <c r="E294" s="1012">
        <v>77297.62713001376</v>
      </c>
      <c r="F294" s="922">
        <v>562779.8432524564</v>
      </c>
      <c r="G294" s="1011">
        <v>886569.31496489351</v>
      </c>
      <c r="H294" s="1013">
        <v>4304.2220644000708</v>
      </c>
      <c r="I294" s="1013">
        <v>3299.6551264603031</v>
      </c>
      <c r="J294" s="1014">
        <v>976.87486726457496</v>
      </c>
      <c r="K294" s="1015">
        <v>1102.7842156301003</v>
      </c>
      <c r="L294" s="1012">
        <v>95588.478637919499</v>
      </c>
      <c r="M294" s="1016">
        <v>266.61216015563281</v>
      </c>
      <c r="N294" s="916">
        <v>64544.233095860771</v>
      </c>
      <c r="O294" s="1017">
        <v>1191734.2891244111</v>
      </c>
      <c r="P294" s="1013">
        <v>2833.4629270060886</v>
      </c>
      <c r="Q294" s="1016">
        <v>24778.97813943803</v>
      </c>
      <c r="R294" s="1018">
        <v>45132.28212451961</v>
      </c>
      <c r="S294" s="801"/>
      <c r="T294" s="801"/>
      <c r="U294" s="801"/>
      <c r="V294" s="801"/>
      <c r="W294" s="801"/>
      <c r="X294" s="801"/>
      <c r="Y294" s="801"/>
      <c r="Z294" s="801"/>
      <c r="AA294" s="801"/>
      <c r="AB294" s="801"/>
      <c r="AC294" s="801"/>
      <c r="AD294" s="801"/>
      <c r="AE294" s="801"/>
      <c r="AF294" s="801"/>
      <c r="AG294" s="801"/>
      <c r="AH294" s="801"/>
      <c r="AI294" s="801"/>
      <c r="AJ294" s="801"/>
      <c r="AK294" s="801"/>
      <c r="AL294" s="801"/>
      <c r="AM294" s="801"/>
      <c r="AN294" s="801"/>
      <c r="AO294" s="801"/>
      <c r="AP294" s="801"/>
      <c r="AQ294" s="801"/>
      <c r="AR294" s="801"/>
      <c r="AS294" s="801"/>
      <c r="AT294" s="801"/>
      <c r="AU294" s="801"/>
      <c r="AV294" s="801"/>
      <c r="AW294" s="801"/>
      <c r="AX294" s="801"/>
      <c r="AY294" s="801"/>
      <c r="AZ294" s="801"/>
      <c r="BA294" s="801"/>
      <c r="BB294" s="801"/>
      <c r="BC294" s="801"/>
      <c r="BD294" s="801"/>
      <c r="BE294" s="801"/>
      <c r="BF294" s="801"/>
      <c r="BG294" s="801"/>
      <c r="BH294" s="801"/>
      <c r="BI294" s="801"/>
      <c r="BJ294" s="801"/>
      <c r="BK294" s="801"/>
      <c r="BL294" s="801"/>
      <c r="BM294" s="801"/>
      <c r="BN294" s="801"/>
      <c r="BO294" s="801"/>
      <c r="BP294" s="801"/>
      <c r="BQ294" s="801"/>
      <c r="BR294" s="801"/>
      <c r="BS294" s="801"/>
      <c r="BT294" s="801"/>
      <c r="BU294" s="801"/>
      <c r="BV294" s="801"/>
      <c r="BW294" s="801"/>
      <c r="BX294" s="801"/>
    </row>
    <row r="295" spans="1:76" s="1009" customFormat="1" ht="19.5" hidden="1" customHeight="1" thickBot="1" x14ac:dyDescent="0.35">
      <c r="A295" s="1010">
        <v>42373</v>
      </c>
      <c r="B295" s="1011">
        <v>143041.4720802051</v>
      </c>
      <c r="C295" s="922">
        <v>51121.202095861787</v>
      </c>
      <c r="D295" s="922">
        <v>197574.48062987096</v>
      </c>
      <c r="E295" s="1012">
        <v>78338.765346504893</v>
      </c>
      <c r="F295" s="922">
        <v>553825.70445822552</v>
      </c>
      <c r="G295" s="1011">
        <v>880860.15253046318</v>
      </c>
      <c r="H295" s="1013">
        <v>4023.2367156874848</v>
      </c>
      <c r="I295" s="1013">
        <v>3246.3184744389796</v>
      </c>
      <c r="J295" s="1014">
        <v>975.94196260540514</v>
      </c>
      <c r="K295" s="1015">
        <v>656.76619766780004</v>
      </c>
      <c r="L295" s="1012">
        <v>110928.53311375075</v>
      </c>
      <c r="M295" s="1016">
        <v>348.05362186235601</v>
      </c>
      <c r="N295" s="916">
        <v>71510.902022092225</v>
      </c>
      <c r="O295" s="1017">
        <v>1215591.3767187733</v>
      </c>
      <c r="P295" s="1013">
        <v>2808.6620223252808</v>
      </c>
      <c r="Q295" s="1016">
        <v>21952.900188108277</v>
      </c>
      <c r="R295" s="1018">
        <v>43476.209638292879</v>
      </c>
      <c r="S295" s="801"/>
      <c r="T295" s="801"/>
      <c r="U295" s="801"/>
      <c r="V295" s="801"/>
      <c r="W295" s="801"/>
      <c r="X295" s="801"/>
      <c r="Y295" s="801"/>
      <c r="Z295" s="801"/>
      <c r="AA295" s="801"/>
      <c r="AB295" s="801"/>
      <c r="AC295" s="801"/>
      <c r="AD295" s="801"/>
      <c r="AE295" s="801"/>
      <c r="AF295" s="801"/>
      <c r="AG295" s="801"/>
      <c r="AH295" s="801"/>
      <c r="AI295" s="801"/>
      <c r="AJ295" s="801"/>
      <c r="AK295" s="801"/>
      <c r="AL295" s="801"/>
      <c r="AM295" s="801"/>
      <c r="AN295" s="801"/>
      <c r="AO295" s="801"/>
      <c r="AP295" s="801"/>
      <c r="AQ295" s="801"/>
      <c r="AR295" s="801"/>
      <c r="AS295" s="801"/>
      <c r="AT295" s="801"/>
      <c r="AU295" s="801"/>
      <c r="AV295" s="801"/>
      <c r="AW295" s="801"/>
      <c r="AX295" s="801"/>
      <c r="AY295" s="801"/>
      <c r="AZ295" s="801"/>
      <c r="BA295" s="801"/>
      <c r="BB295" s="801"/>
      <c r="BC295" s="801"/>
      <c r="BD295" s="801"/>
      <c r="BE295" s="801"/>
      <c r="BF295" s="801"/>
      <c r="BG295" s="801"/>
      <c r="BH295" s="801"/>
      <c r="BI295" s="801"/>
      <c r="BJ295" s="801"/>
      <c r="BK295" s="801"/>
      <c r="BL295" s="801"/>
      <c r="BM295" s="801"/>
      <c r="BN295" s="801"/>
      <c r="BO295" s="801"/>
      <c r="BP295" s="801"/>
      <c r="BQ295" s="801"/>
      <c r="BR295" s="801"/>
      <c r="BS295" s="801"/>
      <c r="BT295" s="801"/>
      <c r="BU295" s="801"/>
      <c r="BV295" s="801"/>
      <c r="BW295" s="801"/>
      <c r="BX295" s="801"/>
    </row>
    <row r="296" spans="1:76" s="1009" customFormat="1" ht="19.5" hidden="1" customHeight="1" thickBot="1" x14ac:dyDescent="0.35">
      <c r="A296" s="1010">
        <v>42404</v>
      </c>
      <c r="B296" s="1011">
        <v>142995.33939733374</v>
      </c>
      <c r="C296" s="922">
        <v>51999.195091325244</v>
      </c>
      <c r="D296" s="922">
        <v>198626.08128835866</v>
      </c>
      <c r="E296" s="1012">
        <v>76576.860114008246</v>
      </c>
      <c r="F296" s="922">
        <v>557586.66641583038</v>
      </c>
      <c r="G296" s="1011">
        <v>884788.80290952255</v>
      </c>
      <c r="H296" s="1013">
        <v>4219.9034259456448</v>
      </c>
      <c r="I296" s="1013">
        <v>4116.1312237937464</v>
      </c>
      <c r="J296" s="1014">
        <v>971.60755632881001</v>
      </c>
      <c r="K296" s="1015">
        <v>745.43823246856675</v>
      </c>
      <c r="L296" s="1012">
        <v>121359.58587236752</v>
      </c>
      <c r="M296" s="1016">
        <v>429.43173843136196</v>
      </c>
      <c r="N296" s="916">
        <v>63369.784952722359</v>
      </c>
      <c r="O296" s="1017">
        <v>1222996.0253089142</v>
      </c>
      <c r="P296" s="1013">
        <v>2219.0795024203558</v>
      </c>
      <c r="Q296" s="1016">
        <v>21726.479352301685</v>
      </c>
      <c r="R296" s="1018">
        <v>42276.194181676306</v>
      </c>
      <c r="S296" s="801"/>
      <c r="T296" s="801"/>
      <c r="U296" s="801"/>
      <c r="V296" s="801"/>
      <c r="W296" s="801"/>
      <c r="X296" s="801"/>
      <c r="Y296" s="801"/>
      <c r="Z296" s="801"/>
      <c r="AA296" s="801"/>
      <c r="AB296" s="801"/>
      <c r="AC296" s="801"/>
      <c r="AD296" s="801"/>
      <c r="AE296" s="801"/>
      <c r="AF296" s="801"/>
      <c r="AG296" s="801"/>
      <c r="AH296" s="801"/>
      <c r="AI296" s="801"/>
      <c r="AJ296" s="801"/>
      <c r="AK296" s="801"/>
      <c r="AL296" s="801"/>
      <c r="AM296" s="801"/>
      <c r="AN296" s="801"/>
      <c r="AO296" s="801"/>
      <c r="AP296" s="801"/>
      <c r="AQ296" s="801"/>
      <c r="AR296" s="801"/>
      <c r="AS296" s="801"/>
      <c r="AT296" s="801"/>
      <c r="AU296" s="801"/>
      <c r="AV296" s="801"/>
      <c r="AW296" s="801"/>
      <c r="AX296" s="801"/>
      <c r="AY296" s="801"/>
      <c r="AZ296" s="801"/>
      <c r="BA296" s="801"/>
      <c r="BB296" s="801"/>
      <c r="BC296" s="801"/>
      <c r="BD296" s="801"/>
      <c r="BE296" s="801"/>
      <c r="BF296" s="801"/>
      <c r="BG296" s="801"/>
      <c r="BH296" s="801"/>
      <c r="BI296" s="801"/>
      <c r="BJ296" s="801"/>
      <c r="BK296" s="801"/>
      <c r="BL296" s="801"/>
      <c r="BM296" s="801"/>
      <c r="BN296" s="801"/>
      <c r="BO296" s="801"/>
      <c r="BP296" s="801"/>
      <c r="BQ296" s="801"/>
      <c r="BR296" s="801"/>
      <c r="BS296" s="801"/>
      <c r="BT296" s="801"/>
      <c r="BU296" s="801"/>
      <c r="BV296" s="801"/>
      <c r="BW296" s="801"/>
      <c r="BX296" s="801"/>
    </row>
    <row r="297" spans="1:76" s="1009" customFormat="1" ht="19.5" hidden="1" customHeight="1" thickBot="1" x14ac:dyDescent="0.35">
      <c r="A297" s="1010">
        <v>42433</v>
      </c>
      <c r="B297" s="1011">
        <v>134653.7796542432</v>
      </c>
      <c r="C297" s="922">
        <v>51975.33760343364</v>
      </c>
      <c r="D297" s="922">
        <v>199765.57138721063</v>
      </c>
      <c r="E297" s="1012">
        <v>75621.348095476016</v>
      </c>
      <c r="F297" s="922">
        <v>524336.16224354296</v>
      </c>
      <c r="G297" s="1011">
        <v>851698.41932966327</v>
      </c>
      <c r="H297" s="1013">
        <v>4306.8073575751523</v>
      </c>
      <c r="I297" s="1013">
        <v>2820.9341506605529</v>
      </c>
      <c r="J297" s="1014">
        <v>991.61138667551006</v>
      </c>
      <c r="K297" s="1015">
        <v>1068.5096903294834</v>
      </c>
      <c r="L297" s="1012">
        <v>117837.33724226695</v>
      </c>
      <c r="M297" s="1016">
        <v>438.83101535353131</v>
      </c>
      <c r="N297" s="916">
        <v>69129.152973012649</v>
      </c>
      <c r="O297" s="1017">
        <v>1182945.3827997805</v>
      </c>
      <c r="P297" s="1013">
        <v>2205.4295015355242</v>
      </c>
      <c r="Q297" s="1016">
        <v>16647.555407051797</v>
      </c>
      <c r="R297" s="1018">
        <v>42817.829665999525</v>
      </c>
      <c r="S297" s="801"/>
      <c r="T297" s="801"/>
      <c r="U297" s="801"/>
      <c r="V297" s="801"/>
      <c r="W297" s="801"/>
      <c r="X297" s="801"/>
      <c r="Y297" s="801"/>
      <c r="Z297" s="801"/>
      <c r="AA297" s="801"/>
      <c r="AB297" s="801"/>
      <c r="AC297" s="801"/>
      <c r="AD297" s="801"/>
      <c r="AE297" s="801"/>
      <c r="AF297" s="801"/>
      <c r="AG297" s="801"/>
      <c r="AH297" s="801"/>
      <c r="AI297" s="801"/>
      <c r="AJ297" s="801"/>
      <c r="AK297" s="801"/>
      <c r="AL297" s="801"/>
      <c r="AM297" s="801"/>
      <c r="AN297" s="801"/>
      <c r="AO297" s="801"/>
      <c r="AP297" s="801"/>
      <c r="AQ297" s="801"/>
      <c r="AR297" s="801"/>
      <c r="AS297" s="801"/>
      <c r="AT297" s="801"/>
      <c r="AU297" s="801"/>
      <c r="AV297" s="801"/>
      <c r="AW297" s="801"/>
      <c r="AX297" s="801"/>
      <c r="AY297" s="801"/>
      <c r="AZ297" s="801"/>
      <c r="BA297" s="801"/>
      <c r="BB297" s="801"/>
      <c r="BC297" s="801"/>
      <c r="BD297" s="801"/>
      <c r="BE297" s="801"/>
      <c r="BF297" s="801"/>
      <c r="BG297" s="801"/>
      <c r="BH297" s="801"/>
      <c r="BI297" s="801"/>
      <c r="BJ297" s="801"/>
      <c r="BK297" s="801"/>
      <c r="BL297" s="801"/>
      <c r="BM297" s="801"/>
      <c r="BN297" s="801"/>
      <c r="BO297" s="801"/>
      <c r="BP297" s="801"/>
      <c r="BQ297" s="801"/>
      <c r="BR297" s="801"/>
      <c r="BS297" s="801"/>
      <c r="BT297" s="801"/>
      <c r="BU297" s="801"/>
      <c r="BV297" s="801"/>
      <c r="BW297" s="801"/>
      <c r="BX297" s="801"/>
    </row>
    <row r="298" spans="1:76" s="1009" customFormat="1" ht="19.5" hidden="1" customHeight="1" thickBot="1" x14ac:dyDescent="0.35">
      <c r="A298" s="1010">
        <v>42464</v>
      </c>
      <c r="B298" s="1011">
        <v>135598.56325838889</v>
      </c>
      <c r="C298" s="922">
        <v>51802.912183937537</v>
      </c>
      <c r="D298" s="922">
        <v>200752.27041905615</v>
      </c>
      <c r="E298" s="1012">
        <v>75932.335261034954</v>
      </c>
      <c r="F298" s="922">
        <v>540353.93124853389</v>
      </c>
      <c r="G298" s="1011">
        <v>868841.44911256246</v>
      </c>
      <c r="H298" s="1013">
        <v>5007.5143288190602</v>
      </c>
      <c r="I298" s="1013">
        <v>4746.5736024117814</v>
      </c>
      <c r="J298" s="1014">
        <v>992.76635207288996</v>
      </c>
      <c r="K298" s="1015">
        <v>621.41938825600005</v>
      </c>
      <c r="L298" s="1012">
        <v>107256.50870807673</v>
      </c>
      <c r="M298" s="1016">
        <v>398.80938947089709</v>
      </c>
      <c r="N298" s="916">
        <v>69799.517975559123</v>
      </c>
      <c r="O298" s="1017">
        <v>1193263.1221156179</v>
      </c>
      <c r="P298" s="1013">
        <v>2351.0171303426582</v>
      </c>
      <c r="Q298" s="1016">
        <v>17902.026260379425</v>
      </c>
      <c r="R298" s="1018">
        <v>43314.486308898988</v>
      </c>
      <c r="S298" s="801"/>
      <c r="T298" s="801"/>
      <c r="U298" s="801"/>
      <c r="V298" s="801"/>
      <c r="W298" s="801"/>
      <c r="X298" s="801"/>
      <c r="Y298" s="801"/>
      <c r="Z298" s="801"/>
      <c r="AA298" s="801"/>
      <c r="AB298" s="801"/>
      <c r="AC298" s="801"/>
      <c r="AD298" s="801"/>
      <c r="AE298" s="801"/>
      <c r="AF298" s="801"/>
      <c r="AG298" s="801"/>
      <c r="AH298" s="801"/>
      <c r="AI298" s="801"/>
      <c r="AJ298" s="801"/>
      <c r="AK298" s="801"/>
      <c r="AL298" s="801"/>
      <c r="AM298" s="801"/>
      <c r="AN298" s="801"/>
      <c r="AO298" s="801"/>
      <c r="AP298" s="801"/>
      <c r="AQ298" s="801"/>
      <c r="AR298" s="801"/>
      <c r="AS298" s="801"/>
      <c r="AT298" s="801"/>
      <c r="AU298" s="801"/>
      <c r="AV298" s="801"/>
      <c r="AW298" s="801"/>
      <c r="AX298" s="801"/>
      <c r="AY298" s="801"/>
      <c r="AZ298" s="801"/>
      <c r="BA298" s="801"/>
      <c r="BB298" s="801"/>
      <c r="BC298" s="801"/>
      <c r="BD298" s="801"/>
      <c r="BE298" s="801"/>
      <c r="BF298" s="801"/>
      <c r="BG298" s="801"/>
      <c r="BH298" s="801"/>
      <c r="BI298" s="801"/>
      <c r="BJ298" s="801"/>
      <c r="BK298" s="801"/>
      <c r="BL298" s="801"/>
      <c r="BM298" s="801"/>
      <c r="BN298" s="801"/>
      <c r="BO298" s="801"/>
      <c r="BP298" s="801"/>
      <c r="BQ298" s="801"/>
      <c r="BR298" s="801"/>
      <c r="BS298" s="801"/>
      <c r="BT298" s="801"/>
      <c r="BU298" s="801"/>
      <c r="BV298" s="801"/>
      <c r="BW298" s="801"/>
      <c r="BX298" s="801"/>
    </row>
    <row r="299" spans="1:76" s="1009" customFormat="1" ht="19.5" customHeight="1" thickBot="1" x14ac:dyDescent="0.35">
      <c r="A299" s="1010">
        <v>42494</v>
      </c>
      <c r="B299" s="1011">
        <v>136282.08358086183</v>
      </c>
      <c r="C299" s="922">
        <v>52794.589391073547</v>
      </c>
      <c r="D299" s="922">
        <v>200207.88326463799</v>
      </c>
      <c r="E299" s="1012">
        <v>77072.689321719809</v>
      </c>
      <c r="F299" s="922">
        <v>532409.12696075987</v>
      </c>
      <c r="G299" s="1011">
        <v>862484.28893819125</v>
      </c>
      <c r="H299" s="1013">
        <v>5588.9047713922819</v>
      </c>
      <c r="I299" s="1013">
        <v>2010.718342266666</v>
      </c>
      <c r="J299" s="1014">
        <v>979.91892702552013</v>
      </c>
      <c r="K299" s="1015">
        <v>384.73903527138981</v>
      </c>
      <c r="L299" s="1012">
        <v>120036.77617149014</v>
      </c>
      <c r="M299" s="1016">
        <v>441.62606270113827</v>
      </c>
      <c r="N299" s="916">
        <v>75889.16148802689</v>
      </c>
      <c r="O299" s="1017">
        <v>1204098.2173172273</v>
      </c>
      <c r="P299" s="1013">
        <v>2499.8750568384744</v>
      </c>
      <c r="Q299" s="1016">
        <v>15132.366905727535</v>
      </c>
      <c r="R299" s="1018">
        <v>43961.589291120734</v>
      </c>
      <c r="S299" s="801"/>
      <c r="T299" s="801"/>
      <c r="U299" s="801"/>
      <c r="V299" s="801"/>
      <c r="W299" s="801"/>
      <c r="X299" s="801"/>
      <c r="Y299" s="801"/>
      <c r="Z299" s="801"/>
      <c r="AA299" s="801"/>
      <c r="AB299" s="801"/>
      <c r="AC299" s="801"/>
      <c r="AD299" s="801"/>
      <c r="AE299" s="801"/>
      <c r="AF299" s="801"/>
      <c r="AG299" s="801"/>
      <c r="AH299" s="801"/>
      <c r="AI299" s="801"/>
      <c r="AJ299" s="801"/>
      <c r="AK299" s="801"/>
      <c r="AL299" s="801"/>
      <c r="AM299" s="801"/>
      <c r="AN299" s="801"/>
      <c r="AO299" s="801"/>
      <c r="AP299" s="801"/>
      <c r="AQ299" s="801"/>
      <c r="AR299" s="801"/>
      <c r="AS299" s="801"/>
      <c r="AT299" s="801"/>
      <c r="AU299" s="801"/>
      <c r="AV299" s="801"/>
      <c r="AW299" s="801"/>
      <c r="AX299" s="801"/>
      <c r="AY299" s="801"/>
      <c r="AZ299" s="801"/>
      <c r="BA299" s="801"/>
      <c r="BB299" s="801"/>
      <c r="BC299" s="801"/>
      <c r="BD299" s="801"/>
      <c r="BE299" s="801"/>
      <c r="BF299" s="801"/>
      <c r="BG299" s="801"/>
      <c r="BH299" s="801"/>
      <c r="BI299" s="801"/>
      <c r="BJ299" s="801"/>
      <c r="BK299" s="801"/>
      <c r="BL299" s="801"/>
      <c r="BM299" s="801"/>
      <c r="BN299" s="801"/>
      <c r="BO299" s="801"/>
      <c r="BP299" s="801"/>
      <c r="BQ299" s="801"/>
      <c r="BR299" s="801"/>
      <c r="BS299" s="801"/>
      <c r="BT299" s="801"/>
      <c r="BU299" s="801"/>
      <c r="BV299" s="801"/>
      <c r="BW299" s="801"/>
      <c r="BX299" s="801"/>
    </row>
    <row r="300" spans="1:76" s="1009" customFormat="1" ht="19.5" customHeight="1" thickTop="1" thickBot="1" x14ac:dyDescent="0.35">
      <c r="A300" s="1010">
        <v>42525</v>
      </c>
      <c r="B300" s="1011">
        <v>132159.17764423421</v>
      </c>
      <c r="C300" s="922">
        <v>54762.070641256149</v>
      </c>
      <c r="D300" s="922">
        <v>205734.56077443468</v>
      </c>
      <c r="E300" s="1012">
        <v>75080.10105458273</v>
      </c>
      <c r="F300" s="922">
        <v>543635.68093639845</v>
      </c>
      <c r="G300" s="1011">
        <v>879212.41340667196</v>
      </c>
      <c r="H300" s="1013">
        <v>5643.2518574612714</v>
      </c>
      <c r="I300" s="1013">
        <v>2536.4158354839133</v>
      </c>
      <c r="J300" s="1014">
        <v>869.08913092231353</v>
      </c>
      <c r="K300" s="1015">
        <v>1245.5722370318501</v>
      </c>
      <c r="L300" s="1012">
        <v>109641.41058788776</v>
      </c>
      <c r="M300" s="1016">
        <v>358.82447640129993</v>
      </c>
      <c r="N300" s="916">
        <v>76358.465944703712</v>
      </c>
      <c r="O300" s="1017">
        <v>1208024.6211207984</v>
      </c>
      <c r="P300" s="1013">
        <v>3123.0576066764379</v>
      </c>
      <c r="Q300" s="1016">
        <v>15812.825528837289</v>
      </c>
      <c r="R300" s="1018">
        <v>41854.002022265609</v>
      </c>
      <c r="S300" s="801"/>
      <c r="T300" s="801"/>
      <c r="U300" s="801"/>
      <c r="V300" s="801"/>
      <c r="W300" s="801"/>
      <c r="X300" s="801"/>
      <c r="Y300" s="801"/>
      <c r="Z300" s="801"/>
      <c r="AA300" s="801"/>
      <c r="AB300" s="801"/>
      <c r="AC300" s="801"/>
      <c r="AD300" s="801"/>
      <c r="AE300" s="801"/>
      <c r="AF300" s="801"/>
      <c r="AG300" s="801"/>
      <c r="AH300" s="801"/>
      <c r="AI300" s="801"/>
      <c r="AJ300" s="801"/>
      <c r="AK300" s="801"/>
      <c r="AL300" s="801"/>
      <c r="AM300" s="801"/>
      <c r="AN300" s="801"/>
      <c r="AO300" s="801"/>
      <c r="AP300" s="801"/>
      <c r="AQ300" s="801"/>
      <c r="AR300" s="801"/>
      <c r="AS300" s="801"/>
      <c r="AT300" s="801"/>
      <c r="AU300" s="801"/>
      <c r="AV300" s="801"/>
      <c r="AW300" s="801"/>
      <c r="AX300" s="801"/>
      <c r="AY300" s="801"/>
      <c r="AZ300" s="801"/>
      <c r="BA300" s="801"/>
      <c r="BB300" s="801"/>
      <c r="BC300" s="801"/>
      <c r="BD300" s="801"/>
      <c r="BE300" s="801"/>
      <c r="BF300" s="801"/>
      <c r="BG300" s="801"/>
      <c r="BH300" s="801"/>
      <c r="BI300" s="801"/>
      <c r="BJ300" s="801"/>
      <c r="BK300" s="801"/>
      <c r="BL300" s="801"/>
      <c r="BM300" s="801"/>
      <c r="BN300" s="801"/>
      <c r="BO300" s="801"/>
      <c r="BP300" s="801"/>
      <c r="BQ300" s="801"/>
      <c r="BR300" s="801"/>
      <c r="BS300" s="801"/>
      <c r="BT300" s="801"/>
      <c r="BU300" s="801"/>
      <c r="BV300" s="801"/>
      <c r="BW300" s="801"/>
      <c r="BX300" s="801"/>
    </row>
    <row r="301" spans="1:76" s="1009" customFormat="1" ht="19.5" customHeight="1" thickTop="1" thickBot="1" x14ac:dyDescent="0.35">
      <c r="A301" s="1010">
        <v>42555</v>
      </c>
      <c r="B301" s="1011">
        <v>137883.70149588666</v>
      </c>
      <c r="C301" s="922">
        <v>56380.922893171439</v>
      </c>
      <c r="D301" s="922">
        <v>207615.25501554343</v>
      </c>
      <c r="E301" s="1012">
        <v>76023.347784895886</v>
      </c>
      <c r="F301" s="922">
        <v>555937.78026625281</v>
      </c>
      <c r="G301" s="1011">
        <v>895957.30595986359</v>
      </c>
      <c r="H301" s="1013">
        <v>5574.3671109433262</v>
      </c>
      <c r="I301" s="1013">
        <v>5064.1343534166663</v>
      </c>
      <c r="J301" s="1014">
        <v>864.73051258713963</v>
      </c>
      <c r="K301" s="1015">
        <v>1856.0205198492004</v>
      </c>
      <c r="L301" s="1012">
        <v>115559.91106341884</v>
      </c>
      <c r="M301" s="1016">
        <v>443.55215610161599</v>
      </c>
      <c r="N301" s="916">
        <v>68868.844349371851</v>
      </c>
      <c r="O301" s="1017">
        <v>1232072.5675214389</v>
      </c>
      <c r="P301" s="1013">
        <v>3273.9263248567158</v>
      </c>
      <c r="Q301" s="1016">
        <v>14987.573141634395</v>
      </c>
      <c r="R301" s="1018">
        <v>41630.145697519503</v>
      </c>
      <c r="S301" s="801"/>
      <c r="T301" s="801"/>
      <c r="U301" s="801"/>
      <c r="V301" s="801"/>
      <c r="W301" s="801"/>
      <c r="X301" s="801"/>
      <c r="Y301" s="801"/>
      <c r="Z301" s="801"/>
      <c r="AA301" s="801"/>
      <c r="AB301" s="801"/>
      <c r="AC301" s="801"/>
      <c r="AD301" s="801"/>
      <c r="AE301" s="801"/>
      <c r="AF301" s="801"/>
      <c r="AG301" s="801"/>
      <c r="AH301" s="801"/>
      <c r="AI301" s="801"/>
      <c r="AJ301" s="801"/>
      <c r="AK301" s="801"/>
      <c r="AL301" s="801"/>
      <c r="AM301" s="801"/>
      <c r="AN301" s="801"/>
      <c r="AO301" s="801"/>
      <c r="AP301" s="801"/>
      <c r="AQ301" s="801"/>
      <c r="AR301" s="801"/>
      <c r="AS301" s="801"/>
      <c r="AT301" s="801"/>
      <c r="AU301" s="801"/>
      <c r="AV301" s="801"/>
      <c r="AW301" s="801"/>
      <c r="AX301" s="801"/>
      <c r="AY301" s="801"/>
      <c r="AZ301" s="801"/>
      <c r="BA301" s="801"/>
      <c r="BB301" s="801"/>
      <c r="BC301" s="801"/>
      <c r="BD301" s="801"/>
      <c r="BE301" s="801"/>
      <c r="BF301" s="801"/>
      <c r="BG301" s="801"/>
      <c r="BH301" s="801"/>
      <c r="BI301" s="801"/>
      <c r="BJ301" s="801"/>
      <c r="BK301" s="801"/>
      <c r="BL301" s="801"/>
      <c r="BM301" s="801"/>
      <c r="BN301" s="801"/>
      <c r="BO301" s="801"/>
      <c r="BP301" s="801"/>
      <c r="BQ301" s="801"/>
      <c r="BR301" s="801"/>
      <c r="BS301" s="801"/>
      <c r="BT301" s="801"/>
      <c r="BU301" s="801"/>
      <c r="BV301" s="801"/>
      <c r="BW301" s="801"/>
      <c r="BX301" s="801"/>
    </row>
    <row r="302" spans="1:76" s="1009" customFormat="1" ht="19.5" customHeight="1" thickTop="1" thickBot="1" x14ac:dyDescent="0.35">
      <c r="A302" s="1010">
        <v>42586</v>
      </c>
      <c r="B302" s="1011">
        <v>136819.63436769994</v>
      </c>
      <c r="C302" s="922">
        <v>55714.169706824527</v>
      </c>
      <c r="D302" s="922">
        <v>208082.78795955723</v>
      </c>
      <c r="E302" s="1012">
        <v>74901.212695130889</v>
      </c>
      <c r="F302" s="922">
        <v>564565.30447230069</v>
      </c>
      <c r="G302" s="1011">
        <v>903263.47483381326</v>
      </c>
      <c r="H302" s="1013">
        <v>4369.2926348330466</v>
      </c>
      <c r="I302" s="1013">
        <v>5108.3087563700001</v>
      </c>
      <c r="J302" s="1014">
        <v>858.56364406501791</v>
      </c>
      <c r="K302" s="1015">
        <v>1633.3974360839834</v>
      </c>
      <c r="L302" s="1012">
        <v>101437.34930792512</v>
      </c>
      <c r="M302" s="1016">
        <v>399.6325296710998</v>
      </c>
      <c r="N302" s="916">
        <v>64000.148542663563</v>
      </c>
      <c r="O302" s="1017">
        <v>1217889.8020531249</v>
      </c>
      <c r="P302" s="1013">
        <v>2587.5174390143598</v>
      </c>
      <c r="Q302" s="1016">
        <v>17685.237662736617</v>
      </c>
      <c r="R302" s="1018">
        <v>41494.915486583188</v>
      </c>
      <c r="S302" s="801"/>
      <c r="T302" s="801"/>
      <c r="U302" s="801"/>
      <c r="V302" s="801"/>
      <c r="W302" s="801"/>
      <c r="X302" s="801"/>
      <c r="Y302" s="801"/>
      <c r="Z302" s="801"/>
      <c r="AA302" s="801"/>
      <c r="AB302" s="801"/>
      <c r="AC302" s="801"/>
      <c r="AD302" s="801"/>
      <c r="AE302" s="801"/>
      <c r="AF302" s="801"/>
      <c r="AG302" s="801"/>
      <c r="AH302" s="801"/>
      <c r="AI302" s="801"/>
      <c r="AJ302" s="801"/>
      <c r="AK302" s="801"/>
      <c r="AL302" s="801"/>
      <c r="AM302" s="801"/>
      <c r="AN302" s="801"/>
      <c r="AO302" s="801"/>
      <c r="AP302" s="801"/>
      <c r="AQ302" s="801"/>
      <c r="AR302" s="801"/>
      <c r="AS302" s="801"/>
      <c r="AT302" s="801"/>
      <c r="AU302" s="801"/>
      <c r="AV302" s="801"/>
      <c r="AW302" s="801"/>
      <c r="AX302" s="801"/>
      <c r="AY302" s="801"/>
      <c r="AZ302" s="801"/>
      <c r="BA302" s="801"/>
      <c r="BB302" s="801"/>
      <c r="BC302" s="801"/>
      <c r="BD302" s="801"/>
      <c r="BE302" s="801"/>
      <c r="BF302" s="801"/>
      <c r="BG302" s="801"/>
      <c r="BH302" s="801"/>
      <c r="BI302" s="801"/>
      <c r="BJ302" s="801"/>
      <c r="BK302" s="801"/>
      <c r="BL302" s="801"/>
      <c r="BM302" s="801"/>
      <c r="BN302" s="801"/>
      <c r="BO302" s="801"/>
      <c r="BP302" s="801"/>
      <c r="BQ302" s="801"/>
      <c r="BR302" s="801"/>
      <c r="BS302" s="801"/>
      <c r="BT302" s="801"/>
      <c r="BU302" s="801"/>
      <c r="BV302" s="801"/>
      <c r="BW302" s="801"/>
      <c r="BX302" s="801"/>
    </row>
    <row r="303" spans="1:76" s="1009" customFormat="1" ht="19.5" customHeight="1" thickTop="1" thickBot="1" x14ac:dyDescent="0.35">
      <c r="A303" s="1010">
        <v>42617</v>
      </c>
      <c r="B303" s="1011">
        <v>137213.73981581166</v>
      </c>
      <c r="C303" s="922">
        <v>56593.300340087961</v>
      </c>
      <c r="D303" s="922">
        <v>210429.41543065477</v>
      </c>
      <c r="E303" s="1012">
        <v>74270.157923886931</v>
      </c>
      <c r="F303" s="922">
        <v>568461.03398361674</v>
      </c>
      <c r="G303" s="1011">
        <v>909753.90767824627</v>
      </c>
      <c r="H303" s="1013">
        <v>4717.7251384766723</v>
      </c>
      <c r="I303" s="1013">
        <v>5948.0505851300004</v>
      </c>
      <c r="J303" s="1014">
        <v>866.02653914106611</v>
      </c>
      <c r="K303" s="1015">
        <v>1659.5584815475499</v>
      </c>
      <c r="L303" s="1012">
        <v>91741.676360012978</v>
      </c>
      <c r="M303" s="1016">
        <v>432.02889691477702</v>
      </c>
      <c r="N303" s="916">
        <v>68091.294462543403</v>
      </c>
      <c r="O303" s="1017">
        <v>1220424.0079578243</v>
      </c>
      <c r="P303" s="1013">
        <v>2530.8548945276534</v>
      </c>
      <c r="Q303" s="1016">
        <v>18098.11358782004</v>
      </c>
      <c r="R303" s="1018">
        <v>39951.245585209617</v>
      </c>
      <c r="S303" s="801"/>
      <c r="T303" s="801"/>
      <c r="U303" s="801"/>
      <c r="V303" s="801"/>
      <c r="W303" s="801"/>
      <c r="X303" s="801"/>
      <c r="Y303" s="801"/>
      <c r="Z303" s="801"/>
      <c r="AA303" s="801"/>
      <c r="AB303" s="801"/>
      <c r="AC303" s="801"/>
      <c r="AD303" s="801"/>
      <c r="AE303" s="801"/>
      <c r="AF303" s="801"/>
      <c r="AG303" s="801"/>
      <c r="AH303" s="801"/>
      <c r="AI303" s="801"/>
      <c r="AJ303" s="801"/>
      <c r="AK303" s="801"/>
      <c r="AL303" s="801"/>
      <c r="AM303" s="801"/>
      <c r="AN303" s="801"/>
      <c r="AO303" s="801"/>
      <c r="AP303" s="801"/>
      <c r="AQ303" s="801"/>
      <c r="AR303" s="801"/>
      <c r="AS303" s="801"/>
      <c r="AT303" s="801"/>
      <c r="AU303" s="801"/>
      <c r="AV303" s="801"/>
      <c r="AW303" s="801"/>
      <c r="AX303" s="801"/>
      <c r="AY303" s="801"/>
      <c r="AZ303" s="801"/>
      <c r="BA303" s="801"/>
      <c r="BB303" s="801"/>
      <c r="BC303" s="801"/>
      <c r="BD303" s="801"/>
      <c r="BE303" s="801"/>
      <c r="BF303" s="801"/>
      <c r="BG303" s="801"/>
      <c r="BH303" s="801"/>
      <c r="BI303" s="801"/>
      <c r="BJ303" s="801"/>
      <c r="BK303" s="801"/>
      <c r="BL303" s="801"/>
      <c r="BM303" s="801"/>
      <c r="BN303" s="801"/>
      <c r="BO303" s="801"/>
      <c r="BP303" s="801"/>
      <c r="BQ303" s="801"/>
      <c r="BR303" s="801"/>
      <c r="BS303" s="801"/>
      <c r="BT303" s="801"/>
      <c r="BU303" s="801"/>
      <c r="BV303" s="801"/>
      <c r="BW303" s="801"/>
      <c r="BX303" s="801"/>
    </row>
    <row r="304" spans="1:76" s="1009" customFormat="1" ht="19.5" customHeight="1" thickTop="1" thickBot="1" x14ac:dyDescent="0.35">
      <c r="A304" s="1010">
        <v>42647</v>
      </c>
      <c r="B304" s="1011">
        <v>136142.48790849422</v>
      </c>
      <c r="C304" s="922">
        <v>57725.501483089909</v>
      </c>
      <c r="D304" s="922">
        <v>210584.31722411187</v>
      </c>
      <c r="E304" s="1012">
        <v>73321.137213825554</v>
      </c>
      <c r="F304" s="922">
        <v>562271.18367749418</v>
      </c>
      <c r="G304" s="1011">
        <v>903902.13959852152</v>
      </c>
      <c r="H304" s="1013">
        <v>4449.2016001317606</v>
      </c>
      <c r="I304" s="1013">
        <v>8015.9341833333337</v>
      </c>
      <c r="J304" s="1014">
        <v>860.39396181422205</v>
      </c>
      <c r="K304" s="1015">
        <v>1528.4886811303502</v>
      </c>
      <c r="L304" s="1012">
        <v>94635.715589054482</v>
      </c>
      <c r="M304" s="1016">
        <v>469.81711627170847</v>
      </c>
      <c r="N304" s="916">
        <v>72507.309519421047</v>
      </c>
      <c r="O304" s="1017">
        <v>1222511.4881581725</v>
      </c>
      <c r="P304" s="1013">
        <v>2507.2437936005699</v>
      </c>
      <c r="Q304" s="1016">
        <v>17514.351353883569</v>
      </c>
      <c r="R304" s="1018">
        <v>42421.894354530494</v>
      </c>
      <c r="S304" s="801"/>
      <c r="T304" s="801"/>
      <c r="U304" s="801"/>
      <c r="V304" s="801"/>
      <c r="W304" s="801"/>
      <c r="X304" s="801"/>
      <c r="Y304" s="801"/>
      <c r="Z304" s="801"/>
      <c r="AA304" s="801"/>
      <c r="AB304" s="801"/>
      <c r="AC304" s="801"/>
      <c r="AD304" s="801"/>
      <c r="AE304" s="801"/>
      <c r="AF304" s="801"/>
      <c r="AG304" s="801"/>
      <c r="AH304" s="801"/>
      <c r="AI304" s="801"/>
      <c r="AJ304" s="801"/>
      <c r="AK304" s="801"/>
      <c r="AL304" s="801"/>
      <c r="AM304" s="801"/>
      <c r="AN304" s="801"/>
      <c r="AO304" s="801"/>
      <c r="AP304" s="801"/>
      <c r="AQ304" s="801"/>
      <c r="AR304" s="801"/>
      <c r="AS304" s="801"/>
      <c r="AT304" s="801"/>
      <c r="AU304" s="801"/>
      <c r="AV304" s="801"/>
      <c r="AW304" s="801"/>
      <c r="AX304" s="801"/>
      <c r="AY304" s="801"/>
      <c r="AZ304" s="801"/>
      <c r="BA304" s="801"/>
      <c r="BB304" s="801"/>
      <c r="BC304" s="801"/>
      <c r="BD304" s="801"/>
      <c r="BE304" s="801"/>
      <c r="BF304" s="801"/>
      <c r="BG304" s="801"/>
      <c r="BH304" s="801"/>
      <c r="BI304" s="801"/>
      <c r="BJ304" s="801"/>
      <c r="BK304" s="801"/>
      <c r="BL304" s="801"/>
      <c r="BM304" s="801"/>
      <c r="BN304" s="801"/>
      <c r="BO304" s="801"/>
      <c r="BP304" s="801"/>
      <c r="BQ304" s="801"/>
      <c r="BR304" s="801"/>
      <c r="BS304" s="801"/>
      <c r="BT304" s="801"/>
      <c r="BU304" s="801"/>
      <c r="BV304" s="801"/>
      <c r="BW304" s="801"/>
      <c r="BX304" s="801"/>
    </row>
    <row r="305" spans="1:76" s="1009" customFormat="1" ht="19.5" customHeight="1" thickTop="1" thickBot="1" x14ac:dyDescent="0.35">
      <c r="A305" s="1010">
        <v>42678</v>
      </c>
      <c r="B305" s="1011">
        <v>136018.05508970717</v>
      </c>
      <c r="C305" s="922">
        <v>57020.093208790197</v>
      </c>
      <c r="D305" s="922">
        <v>211451.19841034847</v>
      </c>
      <c r="E305" s="1012">
        <v>73684.622882628406</v>
      </c>
      <c r="F305" s="922">
        <v>587201.481415082</v>
      </c>
      <c r="G305" s="1011">
        <v>929357.39591684903</v>
      </c>
      <c r="H305" s="1013">
        <v>4689.3221410452325</v>
      </c>
      <c r="I305" s="1013">
        <v>6791.9483229920006</v>
      </c>
      <c r="J305" s="1014">
        <v>837.1558709620781</v>
      </c>
      <c r="K305" s="1015">
        <v>980.42783990233329</v>
      </c>
      <c r="L305" s="1012">
        <v>103159.46828866116</v>
      </c>
      <c r="M305" s="1016">
        <v>568.09629220836666</v>
      </c>
      <c r="N305" s="916">
        <v>75211.514779382589</v>
      </c>
      <c r="O305" s="1017">
        <v>1257613.3845417099</v>
      </c>
      <c r="P305" s="1013">
        <v>2594.6552121171039</v>
      </c>
      <c r="Q305" s="1016">
        <v>21453.929991418336</v>
      </c>
      <c r="R305" s="1018">
        <v>41701.850732134248</v>
      </c>
      <c r="S305" s="801"/>
      <c r="T305" s="801"/>
      <c r="U305" s="801"/>
      <c r="V305" s="801"/>
      <c r="W305" s="801"/>
      <c r="X305" s="801"/>
      <c r="Y305" s="801"/>
      <c r="Z305" s="801"/>
      <c r="AA305" s="801"/>
      <c r="AB305" s="801"/>
      <c r="AC305" s="801"/>
      <c r="AD305" s="801"/>
      <c r="AE305" s="801"/>
      <c r="AF305" s="801"/>
      <c r="AG305" s="801"/>
      <c r="AH305" s="801"/>
      <c r="AI305" s="801"/>
      <c r="AJ305" s="801"/>
      <c r="AK305" s="801"/>
      <c r="AL305" s="801"/>
      <c r="AM305" s="801"/>
      <c r="AN305" s="801"/>
      <c r="AO305" s="801"/>
      <c r="AP305" s="801"/>
      <c r="AQ305" s="801"/>
      <c r="AR305" s="801"/>
      <c r="AS305" s="801"/>
      <c r="AT305" s="801"/>
      <c r="AU305" s="801"/>
      <c r="AV305" s="801"/>
      <c r="AW305" s="801"/>
      <c r="AX305" s="801"/>
      <c r="AY305" s="801"/>
      <c r="AZ305" s="801"/>
      <c r="BA305" s="801"/>
      <c r="BB305" s="801"/>
      <c r="BC305" s="801"/>
      <c r="BD305" s="801"/>
      <c r="BE305" s="801"/>
      <c r="BF305" s="801"/>
      <c r="BG305" s="801"/>
      <c r="BH305" s="801"/>
      <c r="BI305" s="801"/>
      <c r="BJ305" s="801"/>
      <c r="BK305" s="801"/>
      <c r="BL305" s="801"/>
      <c r="BM305" s="801"/>
      <c r="BN305" s="801"/>
      <c r="BO305" s="801"/>
      <c r="BP305" s="801"/>
      <c r="BQ305" s="801"/>
      <c r="BR305" s="801"/>
      <c r="BS305" s="801"/>
      <c r="BT305" s="801"/>
      <c r="BU305" s="801"/>
      <c r="BV305" s="801"/>
      <c r="BW305" s="801"/>
      <c r="BX305" s="801"/>
    </row>
    <row r="306" spans="1:76" s="1009" customFormat="1" ht="19.5" customHeight="1" thickTop="1" thickBot="1" x14ac:dyDescent="0.35">
      <c r="A306" s="1010">
        <v>42708</v>
      </c>
      <c r="B306" s="1011">
        <v>135951.81147527762</v>
      </c>
      <c r="C306" s="922">
        <v>59423.788377745928</v>
      </c>
      <c r="D306" s="922">
        <v>218787.64638375884</v>
      </c>
      <c r="E306" s="1012">
        <v>72368.250801098518</v>
      </c>
      <c r="F306" s="922">
        <v>557234.99107894022</v>
      </c>
      <c r="G306" s="1011">
        <v>907814.67664154351</v>
      </c>
      <c r="H306" s="1013">
        <v>4752.0189056465433</v>
      </c>
      <c r="I306" s="1013">
        <v>10005.199495167968</v>
      </c>
      <c r="J306" s="1014">
        <v>754.03955325132301</v>
      </c>
      <c r="K306" s="1015">
        <v>1685.9124214302201</v>
      </c>
      <c r="L306" s="1012">
        <v>105849.05295532651</v>
      </c>
      <c r="M306" s="1016">
        <v>356.50585675586314</v>
      </c>
      <c r="N306" s="916">
        <v>73560.583856598751</v>
      </c>
      <c r="O306" s="1017">
        <v>1240729.8011609984</v>
      </c>
      <c r="P306" s="1013">
        <v>2596.4570729080751</v>
      </c>
      <c r="Q306" s="1016">
        <v>20110.654770645247</v>
      </c>
      <c r="R306" s="1018">
        <v>40654.998227338212</v>
      </c>
      <c r="S306" s="801"/>
      <c r="T306" s="801"/>
      <c r="U306" s="801"/>
      <c r="V306" s="801"/>
      <c r="W306" s="801"/>
      <c r="X306" s="801"/>
      <c r="Y306" s="801"/>
      <c r="Z306" s="801"/>
      <c r="AA306" s="801"/>
      <c r="AB306" s="801"/>
      <c r="AC306" s="801"/>
      <c r="AD306" s="801"/>
      <c r="AE306" s="801"/>
      <c r="AF306" s="801"/>
      <c r="AG306" s="801"/>
      <c r="AH306" s="801"/>
      <c r="AI306" s="801"/>
      <c r="AJ306" s="801"/>
      <c r="AK306" s="801"/>
      <c r="AL306" s="801"/>
      <c r="AM306" s="801"/>
      <c r="AN306" s="801"/>
      <c r="AO306" s="801"/>
      <c r="AP306" s="801"/>
      <c r="AQ306" s="801"/>
      <c r="AR306" s="801"/>
      <c r="AS306" s="801"/>
      <c r="AT306" s="801"/>
      <c r="AU306" s="801"/>
      <c r="AV306" s="801"/>
      <c r="AW306" s="801"/>
      <c r="AX306" s="801"/>
      <c r="AY306" s="801"/>
      <c r="AZ306" s="801"/>
      <c r="BA306" s="801"/>
      <c r="BB306" s="801"/>
      <c r="BC306" s="801"/>
      <c r="BD306" s="801"/>
      <c r="BE306" s="801"/>
      <c r="BF306" s="801"/>
      <c r="BG306" s="801"/>
      <c r="BH306" s="801"/>
      <c r="BI306" s="801"/>
      <c r="BJ306" s="801"/>
      <c r="BK306" s="801"/>
      <c r="BL306" s="801"/>
      <c r="BM306" s="801"/>
      <c r="BN306" s="801"/>
      <c r="BO306" s="801"/>
      <c r="BP306" s="801"/>
      <c r="BQ306" s="801"/>
      <c r="BR306" s="801"/>
      <c r="BS306" s="801"/>
      <c r="BT306" s="801"/>
      <c r="BU306" s="801"/>
      <c r="BV306" s="801"/>
      <c r="BW306" s="801"/>
      <c r="BX306" s="801"/>
    </row>
    <row r="307" spans="1:76" s="1009" customFormat="1" ht="19.5" customHeight="1" thickTop="1" thickBot="1" x14ac:dyDescent="0.35">
      <c r="A307" s="1010">
        <v>42739</v>
      </c>
      <c r="B307" s="1011">
        <v>142949.722326577</v>
      </c>
      <c r="C307" s="922">
        <v>60661.456324011822</v>
      </c>
      <c r="D307" s="922">
        <v>218874.71008683863</v>
      </c>
      <c r="E307" s="1012">
        <v>71855.941181173039</v>
      </c>
      <c r="F307" s="922">
        <v>561636.20994866104</v>
      </c>
      <c r="G307" s="1011">
        <v>913028.31754068448</v>
      </c>
      <c r="H307" s="1013">
        <v>4899.5896409367151</v>
      </c>
      <c r="I307" s="1013">
        <v>7010.0236078980342</v>
      </c>
      <c r="J307" s="1014">
        <v>757.57304787515295</v>
      </c>
      <c r="K307" s="1015">
        <v>1923.8864986983472</v>
      </c>
      <c r="L307" s="1012">
        <v>110967.90855319941</v>
      </c>
      <c r="M307" s="1016">
        <v>446.54979334168127</v>
      </c>
      <c r="N307" s="916">
        <v>67786.92116105686</v>
      </c>
      <c r="O307" s="1017">
        <v>1249770.4921702677</v>
      </c>
      <c r="P307" s="1013">
        <v>2501.6733686634575</v>
      </c>
      <c r="Q307" s="1016">
        <v>20853.954768915457</v>
      </c>
      <c r="R307" s="1018">
        <v>39774.937146262819</v>
      </c>
      <c r="S307" s="801"/>
      <c r="T307" s="801"/>
      <c r="U307" s="801"/>
      <c r="V307" s="801"/>
      <c r="W307" s="801"/>
      <c r="X307" s="801"/>
      <c r="Y307" s="801"/>
      <c r="Z307" s="801"/>
      <c r="AA307" s="801"/>
      <c r="AB307" s="801"/>
      <c r="AC307" s="801"/>
      <c r="AD307" s="801"/>
      <c r="AE307" s="801"/>
      <c r="AF307" s="801"/>
      <c r="AG307" s="801"/>
      <c r="AH307" s="801"/>
      <c r="AI307" s="801"/>
      <c r="AJ307" s="801"/>
      <c r="AK307" s="801"/>
      <c r="AL307" s="801"/>
      <c r="AM307" s="801"/>
      <c r="AN307" s="801"/>
      <c r="AO307" s="801"/>
      <c r="AP307" s="801"/>
      <c r="AQ307" s="801"/>
      <c r="AR307" s="801"/>
      <c r="AS307" s="801"/>
      <c r="AT307" s="801"/>
      <c r="AU307" s="801"/>
      <c r="AV307" s="801"/>
      <c r="AW307" s="801"/>
      <c r="AX307" s="801"/>
      <c r="AY307" s="801"/>
      <c r="AZ307" s="801"/>
      <c r="BA307" s="801"/>
      <c r="BB307" s="801"/>
      <c r="BC307" s="801"/>
      <c r="BD307" s="801"/>
      <c r="BE307" s="801"/>
      <c r="BF307" s="801"/>
      <c r="BG307" s="801"/>
      <c r="BH307" s="801"/>
      <c r="BI307" s="801"/>
      <c r="BJ307" s="801"/>
      <c r="BK307" s="801"/>
      <c r="BL307" s="801"/>
      <c r="BM307" s="801"/>
      <c r="BN307" s="801"/>
      <c r="BO307" s="801"/>
      <c r="BP307" s="801"/>
      <c r="BQ307" s="801"/>
      <c r="BR307" s="801"/>
      <c r="BS307" s="801"/>
      <c r="BT307" s="801"/>
      <c r="BU307" s="801"/>
      <c r="BV307" s="801"/>
      <c r="BW307" s="801"/>
      <c r="BX307" s="801"/>
    </row>
    <row r="308" spans="1:76" s="1009" customFormat="1" ht="18.75" thickTop="1" thickBot="1" x14ac:dyDescent="0.35">
      <c r="A308" s="1010">
        <v>42770</v>
      </c>
      <c r="B308" s="1011">
        <v>142838.54507479593</v>
      </c>
      <c r="C308" s="922">
        <v>60612.684122932682</v>
      </c>
      <c r="D308" s="922">
        <v>220863.63989357959</v>
      </c>
      <c r="E308" s="1012">
        <v>73338.989334964557</v>
      </c>
      <c r="F308" s="922">
        <v>561357.70603251923</v>
      </c>
      <c r="G308" s="1011">
        <v>916173.01938399603</v>
      </c>
      <c r="H308" s="1013">
        <v>4979.6576481352367</v>
      </c>
      <c r="I308" s="1013">
        <v>6129.6099389020901</v>
      </c>
      <c r="J308" s="1014">
        <v>747.66451081043806</v>
      </c>
      <c r="K308" s="1015">
        <v>635.69228901668907</v>
      </c>
      <c r="L308" s="1012">
        <v>102002.7340904747</v>
      </c>
      <c r="M308" s="1016">
        <v>697.83142085593329</v>
      </c>
      <c r="N308" s="916">
        <v>71344.34635789723</v>
      </c>
      <c r="O308" s="1017">
        <v>1245549.100714884</v>
      </c>
      <c r="P308" s="1013">
        <v>2810.1425125427095</v>
      </c>
      <c r="Q308" s="1016">
        <v>19873.791977038567</v>
      </c>
      <c r="R308" s="1018">
        <v>37597.602561684158</v>
      </c>
      <c r="S308" s="801"/>
      <c r="T308" s="801"/>
      <c r="U308" s="801"/>
      <c r="V308" s="801"/>
      <c r="W308" s="801"/>
      <c r="X308" s="801"/>
      <c r="Y308" s="801"/>
      <c r="Z308" s="801"/>
      <c r="AA308" s="801"/>
      <c r="AB308" s="801"/>
      <c r="AC308" s="801"/>
      <c r="AD308" s="801"/>
      <c r="AE308" s="801"/>
      <c r="AF308" s="801"/>
      <c r="AG308" s="801"/>
      <c r="AH308" s="801"/>
      <c r="AI308" s="801"/>
      <c r="AJ308" s="801"/>
      <c r="AK308" s="801"/>
      <c r="AL308" s="801"/>
      <c r="AM308" s="801"/>
      <c r="AN308" s="801"/>
      <c r="AO308" s="801"/>
      <c r="AP308" s="801"/>
      <c r="AQ308" s="801"/>
      <c r="AR308" s="801"/>
      <c r="AS308" s="801"/>
      <c r="AT308" s="801"/>
      <c r="AU308" s="801"/>
      <c r="AV308" s="801"/>
      <c r="AW308" s="801"/>
      <c r="AX308" s="801"/>
      <c r="AY308" s="801"/>
      <c r="AZ308" s="801"/>
      <c r="BA308" s="801"/>
      <c r="BB308" s="801"/>
      <c r="BC308" s="801"/>
      <c r="BD308" s="801"/>
      <c r="BE308" s="801"/>
      <c r="BF308" s="801"/>
      <c r="BG308" s="801"/>
      <c r="BH308" s="801"/>
      <c r="BI308" s="801"/>
      <c r="BJ308" s="801"/>
      <c r="BK308" s="801"/>
      <c r="BL308" s="801"/>
      <c r="BM308" s="801"/>
      <c r="BN308" s="801"/>
      <c r="BO308" s="801"/>
      <c r="BP308" s="801"/>
      <c r="BQ308" s="801"/>
      <c r="BR308" s="801"/>
      <c r="BS308" s="801"/>
      <c r="BT308" s="801"/>
      <c r="BU308" s="801"/>
      <c r="BV308" s="801"/>
      <c r="BW308" s="801"/>
      <c r="BX308" s="801"/>
    </row>
    <row r="309" spans="1:76" s="1009" customFormat="1" ht="18.75" thickTop="1" thickBot="1" x14ac:dyDescent="0.35">
      <c r="A309" s="1010">
        <v>42798</v>
      </c>
      <c r="B309" s="1011">
        <v>140450.06398686141</v>
      </c>
      <c r="C309" s="922">
        <v>60772.054941280803</v>
      </c>
      <c r="D309" s="922">
        <v>221806.32392976235</v>
      </c>
      <c r="E309" s="1012">
        <v>72972.454474471422</v>
      </c>
      <c r="F309" s="922">
        <v>580641.97727681266</v>
      </c>
      <c r="G309" s="1011">
        <v>936192.81062232726</v>
      </c>
      <c r="H309" s="1013">
        <v>7669.1454170907518</v>
      </c>
      <c r="I309" s="1013">
        <v>8551.5357503158993</v>
      </c>
      <c r="J309" s="1014">
        <v>748.48293697813483</v>
      </c>
      <c r="K309" s="1015">
        <v>1576.3820829730339</v>
      </c>
      <c r="L309" s="1012">
        <v>108047.11093199326</v>
      </c>
      <c r="M309" s="1016">
        <v>639.37979596039895</v>
      </c>
      <c r="N309" s="916">
        <v>78687.981150953725</v>
      </c>
      <c r="O309" s="1017">
        <v>1282562.8926754538</v>
      </c>
      <c r="P309" s="1013">
        <v>1943.0671285133142</v>
      </c>
      <c r="Q309" s="1016">
        <v>18110.233740643285</v>
      </c>
      <c r="R309" s="1018">
        <v>41321.157266001814</v>
      </c>
      <c r="S309" s="801"/>
      <c r="T309" s="801"/>
      <c r="U309" s="801"/>
      <c r="V309" s="801"/>
      <c r="W309" s="801"/>
      <c r="X309" s="801"/>
      <c r="Y309" s="801"/>
      <c r="Z309" s="801"/>
      <c r="AA309" s="801"/>
      <c r="AB309" s="801"/>
      <c r="AC309" s="801"/>
      <c r="AD309" s="801"/>
      <c r="AE309" s="801"/>
      <c r="AF309" s="801"/>
      <c r="AG309" s="801"/>
      <c r="AH309" s="801"/>
      <c r="AI309" s="801"/>
      <c r="AJ309" s="801"/>
      <c r="AK309" s="801"/>
      <c r="AL309" s="801"/>
      <c r="AM309" s="801"/>
      <c r="AN309" s="801"/>
      <c r="AO309" s="801"/>
      <c r="AP309" s="801"/>
      <c r="AQ309" s="801"/>
      <c r="AR309" s="801"/>
      <c r="AS309" s="801"/>
      <c r="AT309" s="801"/>
      <c r="AU309" s="801"/>
      <c r="AV309" s="801"/>
      <c r="AW309" s="801"/>
      <c r="AX309" s="801"/>
      <c r="AY309" s="801"/>
      <c r="AZ309" s="801"/>
      <c r="BA309" s="801"/>
      <c r="BB309" s="801"/>
      <c r="BC309" s="801"/>
      <c r="BD309" s="801"/>
      <c r="BE309" s="801"/>
      <c r="BF309" s="801"/>
      <c r="BG309" s="801"/>
      <c r="BH309" s="801"/>
      <c r="BI309" s="801"/>
      <c r="BJ309" s="801"/>
      <c r="BK309" s="801"/>
      <c r="BL309" s="801"/>
      <c r="BM309" s="801"/>
      <c r="BN309" s="801"/>
      <c r="BO309" s="801"/>
      <c r="BP309" s="801"/>
      <c r="BQ309" s="801"/>
      <c r="BR309" s="801"/>
      <c r="BS309" s="801"/>
      <c r="BT309" s="801"/>
      <c r="BU309" s="801"/>
      <c r="BV309" s="801"/>
      <c r="BW309" s="801"/>
      <c r="BX309" s="801"/>
    </row>
    <row r="310" spans="1:76" s="1009" customFormat="1" ht="18.75" thickTop="1" thickBot="1" x14ac:dyDescent="0.35">
      <c r="A310" s="1010">
        <v>42829</v>
      </c>
      <c r="B310" s="1011">
        <v>141446.54700612568</v>
      </c>
      <c r="C310" s="922">
        <v>61419.57460981152</v>
      </c>
      <c r="D310" s="922">
        <v>222655.12590963903</v>
      </c>
      <c r="E310" s="1012">
        <v>70862.198342852251</v>
      </c>
      <c r="F310" s="922">
        <v>568556.50066937553</v>
      </c>
      <c r="G310" s="1011">
        <v>923493.3995316783</v>
      </c>
      <c r="H310" s="1013">
        <v>8690.3970244842494</v>
      </c>
      <c r="I310" s="1013">
        <v>4668.39998402945</v>
      </c>
      <c r="J310" s="1014">
        <v>756.23444020754005</v>
      </c>
      <c r="K310" s="1015">
        <v>805.08062913821016</v>
      </c>
      <c r="L310" s="1012">
        <v>118355.89976924621</v>
      </c>
      <c r="M310" s="1016">
        <v>548.08696397828101</v>
      </c>
      <c r="N310" s="916">
        <v>74636.113272012226</v>
      </c>
      <c r="O310" s="1017">
        <v>1273400.1586209002</v>
      </c>
      <c r="P310" s="1013">
        <v>1539.330254552631</v>
      </c>
      <c r="Q310" s="1016">
        <v>18412.39064692449</v>
      </c>
      <c r="R310" s="1018">
        <v>40809.699858032014</v>
      </c>
      <c r="S310" s="801"/>
      <c r="T310" s="801"/>
      <c r="U310" s="801"/>
      <c r="V310" s="801"/>
      <c r="W310" s="801"/>
      <c r="X310" s="801"/>
      <c r="Y310" s="801"/>
      <c r="Z310" s="801"/>
      <c r="AA310" s="801"/>
      <c r="AB310" s="801"/>
      <c r="AC310" s="801"/>
      <c r="AD310" s="801"/>
      <c r="AE310" s="801"/>
      <c r="AF310" s="801"/>
      <c r="AG310" s="801"/>
      <c r="AH310" s="801"/>
      <c r="AI310" s="801"/>
      <c r="AJ310" s="801"/>
      <c r="AK310" s="801"/>
      <c r="AL310" s="801"/>
      <c r="AM310" s="801"/>
      <c r="AN310" s="801"/>
      <c r="AO310" s="801"/>
      <c r="AP310" s="801"/>
      <c r="AQ310" s="801"/>
      <c r="AR310" s="801"/>
      <c r="AS310" s="801"/>
      <c r="AT310" s="801"/>
      <c r="AU310" s="801"/>
      <c r="AV310" s="801"/>
      <c r="AW310" s="801"/>
      <c r="AX310" s="801"/>
      <c r="AY310" s="801"/>
      <c r="AZ310" s="801"/>
      <c r="BA310" s="801"/>
      <c r="BB310" s="801"/>
      <c r="BC310" s="801"/>
      <c r="BD310" s="801"/>
      <c r="BE310" s="801"/>
      <c r="BF310" s="801"/>
      <c r="BG310" s="801"/>
      <c r="BH310" s="801"/>
      <c r="BI310" s="801"/>
      <c r="BJ310" s="801"/>
      <c r="BK310" s="801"/>
      <c r="BL310" s="801"/>
      <c r="BM310" s="801"/>
      <c r="BN310" s="801"/>
      <c r="BO310" s="801"/>
      <c r="BP310" s="801"/>
      <c r="BQ310" s="801"/>
      <c r="BR310" s="801"/>
      <c r="BS310" s="801"/>
      <c r="BT310" s="801"/>
      <c r="BU310" s="801"/>
      <c r="BV310" s="801"/>
      <c r="BW310" s="801"/>
      <c r="BX310" s="801"/>
    </row>
    <row r="311" spans="1:76" s="1009" customFormat="1" ht="18.75" thickTop="1" thickBot="1" x14ac:dyDescent="0.35">
      <c r="A311" s="1010">
        <v>42859</v>
      </c>
      <c r="B311" s="1011">
        <v>141080.17139708757</v>
      </c>
      <c r="C311" s="922">
        <v>62152.406690499942</v>
      </c>
      <c r="D311" s="922">
        <v>222425.32295904393</v>
      </c>
      <c r="E311" s="1012">
        <v>71808.63938348573</v>
      </c>
      <c r="F311" s="922">
        <v>583261.44339293253</v>
      </c>
      <c r="G311" s="1011">
        <v>939647.81242596218</v>
      </c>
      <c r="H311" s="1013">
        <v>10688.270424598102</v>
      </c>
      <c r="I311" s="1013">
        <v>5717.573916461577</v>
      </c>
      <c r="J311" s="1014">
        <v>770.5156740073661</v>
      </c>
      <c r="K311" s="1015">
        <v>727.01656941087867</v>
      </c>
      <c r="L311" s="1012">
        <v>109492.15225757373</v>
      </c>
      <c r="M311" s="1016">
        <v>331.14261052913866</v>
      </c>
      <c r="N311" s="916">
        <v>76067.376143691436</v>
      </c>
      <c r="O311" s="1017">
        <v>1284522.0314193221</v>
      </c>
      <c r="P311" s="1013">
        <v>1392.1499764993339</v>
      </c>
      <c r="Q311" s="1016">
        <v>22644.046713001364</v>
      </c>
      <c r="R311" s="1018">
        <v>40452.523341525222</v>
      </c>
      <c r="S311" s="801"/>
      <c r="T311" s="801"/>
      <c r="U311" s="801"/>
      <c r="V311" s="801"/>
      <c r="W311" s="801"/>
      <c r="X311" s="801"/>
      <c r="Y311" s="801"/>
      <c r="Z311" s="801"/>
      <c r="AA311" s="801"/>
      <c r="AB311" s="801"/>
      <c r="AC311" s="801"/>
      <c r="AD311" s="801"/>
      <c r="AE311" s="801"/>
      <c r="AF311" s="801"/>
      <c r="AG311" s="801"/>
      <c r="AH311" s="801"/>
      <c r="AI311" s="801"/>
      <c r="AJ311" s="801"/>
      <c r="AK311" s="801"/>
      <c r="AL311" s="801"/>
      <c r="AM311" s="801"/>
      <c r="AN311" s="801"/>
      <c r="AO311" s="801"/>
      <c r="AP311" s="801"/>
      <c r="AQ311" s="801"/>
      <c r="AR311" s="801"/>
      <c r="AS311" s="801"/>
      <c r="AT311" s="801"/>
      <c r="AU311" s="801"/>
      <c r="AV311" s="801"/>
      <c r="AW311" s="801"/>
      <c r="AX311" s="801"/>
      <c r="AY311" s="801"/>
      <c r="AZ311" s="801"/>
      <c r="BA311" s="801"/>
      <c r="BB311" s="801"/>
      <c r="BC311" s="801"/>
      <c r="BD311" s="801"/>
      <c r="BE311" s="801"/>
      <c r="BF311" s="801"/>
      <c r="BG311" s="801"/>
      <c r="BH311" s="801"/>
      <c r="BI311" s="801"/>
      <c r="BJ311" s="801"/>
      <c r="BK311" s="801"/>
      <c r="BL311" s="801"/>
      <c r="BM311" s="801"/>
      <c r="BN311" s="801"/>
      <c r="BO311" s="801"/>
      <c r="BP311" s="801"/>
      <c r="BQ311" s="801"/>
      <c r="BR311" s="801"/>
      <c r="BS311" s="801"/>
      <c r="BT311" s="801"/>
      <c r="BU311" s="801"/>
      <c r="BV311" s="801"/>
      <c r="BW311" s="801"/>
      <c r="BX311" s="801"/>
    </row>
    <row r="312" spans="1:76" s="1009" customFormat="1" ht="6" customHeight="1" thickTop="1" thickBot="1" x14ac:dyDescent="0.35">
      <c r="A312" s="1019"/>
      <c r="B312" s="1020"/>
      <c r="C312" s="1021"/>
      <c r="D312" s="1021"/>
      <c r="E312" s="1022"/>
      <c r="F312" s="1021"/>
      <c r="G312" s="1020"/>
      <c r="H312" s="1023"/>
      <c r="I312" s="1023"/>
      <c r="J312" s="1024"/>
      <c r="K312" s="1025"/>
      <c r="L312" s="1022"/>
      <c r="M312" s="1026"/>
      <c r="N312" s="1027"/>
      <c r="O312" s="1028"/>
      <c r="P312" s="1023"/>
      <c r="Q312" s="1026"/>
      <c r="R312" s="1029"/>
      <c r="S312" s="801"/>
      <c r="T312" s="801"/>
      <c r="U312" s="801"/>
      <c r="V312" s="801"/>
      <c r="W312" s="801"/>
      <c r="X312" s="801"/>
      <c r="Y312" s="801"/>
      <c r="Z312" s="801"/>
      <c r="AA312" s="801"/>
      <c r="AB312" s="801"/>
      <c r="AC312" s="801"/>
      <c r="AD312" s="801"/>
      <c r="AE312" s="801"/>
      <c r="AF312" s="801"/>
      <c r="AG312" s="801"/>
      <c r="AH312" s="801"/>
      <c r="AI312" s="801"/>
      <c r="AJ312" s="801"/>
      <c r="AK312" s="801"/>
      <c r="AL312" s="801"/>
      <c r="AM312" s="801"/>
      <c r="AN312" s="801"/>
      <c r="AO312" s="801"/>
      <c r="AP312" s="801"/>
      <c r="AQ312" s="801"/>
      <c r="AR312" s="801"/>
      <c r="AS312" s="801"/>
      <c r="AT312" s="801"/>
      <c r="AU312" s="801"/>
      <c r="AV312" s="801"/>
      <c r="AW312" s="801"/>
      <c r="AX312" s="801"/>
      <c r="AY312" s="801"/>
      <c r="AZ312" s="801"/>
      <c r="BA312" s="801"/>
      <c r="BB312" s="801"/>
      <c r="BC312" s="801"/>
      <c r="BD312" s="801"/>
      <c r="BE312" s="801"/>
      <c r="BF312" s="801"/>
      <c r="BG312" s="801"/>
      <c r="BH312" s="801"/>
      <c r="BI312" s="801"/>
      <c r="BJ312" s="801"/>
      <c r="BK312" s="801"/>
      <c r="BL312" s="801"/>
      <c r="BM312" s="801"/>
      <c r="BN312" s="801"/>
      <c r="BO312" s="801"/>
      <c r="BP312" s="801"/>
      <c r="BQ312" s="801"/>
      <c r="BR312" s="801"/>
      <c r="BS312" s="801"/>
      <c r="BT312" s="801"/>
      <c r="BU312" s="801"/>
      <c r="BV312" s="801"/>
      <c r="BW312" s="801"/>
      <c r="BX312" s="801"/>
    </row>
    <row r="313" spans="1:76" ht="17.25" thickTop="1" x14ac:dyDescent="0.3">
      <c r="A313" s="643" t="s">
        <v>753</v>
      </c>
      <c r="B313" s="642"/>
      <c r="C313" s="642"/>
      <c r="D313" s="642"/>
      <c r="E313" s="642"/>
      <c r="F313" s="642"/>
      <c r="G313" s="678"/>
      <c r="H313" s="642"/>
      <c r="I313" s="642"/>
      <c r="J313" s="642"/>
      <c r="K313" s="642" t="s">
        <v>533</v>
      </c>
      <c r="L313" s="642"/>
      <c r="M313" s="642"/>
      <c r="N313" s="642"/>
      <c r="O313" s="642"/>
      <c r="Q313" s="871"/>
      <c r="R313" s="952"/>
    </row>
    <row r="314" spans="1:76" x14ac:dyDescent="0.3">
      <c r="A314" s="643" t="s">
        <v>754</v>
      </c>
      <c r="B314" s="642"/>
      <c r="C314" s="642"/>
      <c r="D314" s="642"/>
      <c r="E314" s="642"/>
      <c r="F314" s="642"/>
      <c r="G314" s="678"/>
      <c r="H314" s="642"/>
      <c r="I314" s="642"/>
      <c r="J314" s="642"/>
      <c r="L314" s="642"/>
      <c r="M314" s="642"/>
      <c r="N314" s="1030"/>
      <c r="O314" s="678"/>
      <c r="P314" s="1031"/>
      <c r="Q314" s="952"/>
      <c r="R314" s="952"/>
    </row>
    <row r="315" spans="1:76" x14ac:dyDescent="0.3">
      <c r="A315" s="1032" t="s">
        <v>755</v>
      </c>
      <c r="F315" s="642"/>
      <c r="G315" s="678"/>
      <c r="H315" s="678"/>
      <c r="I315" s="642"/>
      <c r="J315" s="642"/>
      <c r="K315" s="642"/>
      <c r="L315" s="642"/>
      <c r="M315" s="642"/>
      <c r="N315" s="1033"/>
      <c r="O315" s="1034"/>
      <c r="P315" s="952"/>
      <c r="Q315" s="1031"/>
      <c r="R315" s="1031"/>
    </row>
    <row r="316" spans="1:76" x14ac:dyDescent="0.3">
      <c r="A316" s="643" t="s">
        <v>734</v>
      </c>
      <c r="B316" s="642"/>
      <c r="C316" s="642"/>
      <c r="D316" s="642"/>
      <c r="E316" s="678"/>
      <c r="F316" s="642"/>
      <c r="G316" s="678"/>
      <c r="H316" s="642"/>
      <c r="I316" s="642"/>
      <c r="J316" s="1035"/>
      <c r="K316" s="642"/>
      <c r="L316" s="642"/>
      <c r="M316" s="1036"/>
      <c r="N316" s="678"/>
      <c r="O316" s="642"/>
      <c r="P316" s="1031"/>
      <c r="Q316" s="1031"/>
      <c r="R316" s="1031"/>
    </row>
    <row r="317" spans="1:76" x14ac:dyDescent="0.3">
      <c r="A317" s="642" t="s">
        <v>401</v>
      </c>
      <c r="B317" s="642"/>
      <c r="C317" s="642"/>
      <c r="D317" s="642"/>
      <c r="E317" s="642"/>
      <c r="F317" s="642"/>
      <c r="G317" s="642"/>
      <c r="H317" s="642"/>
      <c r="I317" s="642"/>
      <c r="J317" s="642"/>
      <c r="K317" s="642"/>
      <c r="L317" s="642"/>
      <c r="M317" s="642"/>
      <c r="N317" s="642"/>
      <c r="O317" s="642"/>
    </row>
  </sheetData>
  <mergeCells count="3">
    <mergeCell ref="A1:Y1"/>
    <mergeCell ref="A160:R160"/>
    <mergeCell ref="K162:L162"/>
  </mergeCells>
  <printOptions horizontalCentered="1" verticalCentered="1"/>
  <pageMargins left="0" right="0" top="0.23622047244094491" bottom="0" header="0" footer="0"/>
  <pageSetup paperSize="9" scale="43"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P68"/>
  <sheetViews>
    <sheetView showGridLines="0" zoomScaleNormal="100" workbookViewId="0">
      <pane xSplit="105" ySplit="4" topLeftCell="ED5" activePane="bottomRight" state="frozen"/>
      <selection pane="topRight" activeCell="DB1" sqref="DB1"/>
      <selection pane="bottomLeft" activeCell="A5" sqref="A5"/>
      <selection pane="bottomRight" activeCell="EJ3" sqref="EJ3"/>
    </sheetView>
  </sheetViews>
  <sheetFormatPr defaultRowHeight="16.5" x14ac:dyDescent="0.3"/>
  <cols>
    <col min="1" max="1" width="7.140625" style="404" customWidth="1"/>
    <col min="2" max="2" width="64.140625" style="404" customWidth="1"/>
    <col min="3" max="43" width="9.140625" style="404" hidden="1" customWidth="1"/>
    <col min="44" max="44" width="9" style="404" hidden="1" customWidth="1"/>
    <col min="45" max="51" width="9.140625" style="404" hidden="1" customWidth="1"/>
    <col min="52" max="56" width="9" style="404" hidden="1" customWidth="1"/>
    <col min="57" max="61" width="8.85546875" style="404" hidden="1" customWidth="1"/>
    <col min="62" max="95" width="10.7109375" style="404" hidden="1" customWidth="1"/>
    <col min="96" max="96" width="11.85546875" style="404" hidden="1" customWidth="1"/>
    <col min="97" max="125" width="13.28515625" style="404" hidden="1" customWidth="1"/>
    <col min="126" max="126" width="18" style="404" hidden="1" customWidth="1"/>
    <col min="127" max="128" width="17.5703125" style="404" hidden="1" customWidth="1"/>
    <col min="129" max="129" width="18" style="404" hidden="1" customWidth="1"/>
    <col min="130" max="130" width="17.5703125" style="404" hidden="1" customWidth="1"/>
    <col min="131" max="131" width="18" style="404" hidden="1" customWidth="1"/>
    <col min="132" max="132" width="15.85546875" style="404" hidden="1" customWidth="1"/>
    <col min="133" max="133" width="17.5703125" style="404" hidden="1" customWidth="1"/>
    <col min="134" max="134" width="18" style="404" bestFit="1" customWidth="1"/>
    <col min="135" max="135" width="16.5703125" style="404" bestFit="1" customWidth="1"/>
    <col min="136" max="136" width="18" style="404" bestFit="1" customWidth="1"/>
    <col min="137" max="146" width="17.5703125" style="404" bestFit="1" customWidth="1"/>
    <col min="147" max="288" width="9.140625" style="404"/>
    <col min="289" max="289" width="5.85546875" style="404" customWidth="1"/>
    <col min="290" max="290" width="55.42578125" style="404" bestFit="1" customWidth="1"/>
    <col min="291" max="383" width="0" style="404" hidden="1" customWidth="1"/>
    <col min="384" max="394" width="10.7109375" style="404" customWidth="1"/>
    <col min="395" max="395" width="10.85546875" style="404" customWidth="1"/>
    <col min="396" max="396" width="10.7109375" style="404" bestFit="1" customWidth="1"/>
    <col min="397" max="544" width="9.140625" style="404"/>
    <col min="545" max="545" width="5.85546875" style="404" customWidth="1"/>
    <col min="546" max="546" width="55.42578125" style="404" bestFit="1" customWidth="1"/>
    <col min="547" max="639" width="0" style="404" hidden="1" customWidth="1"/>
    <col min="640" max="650" width="10.7109375" style="404" customWidth="1"/>
    <col min="651" max="651" width="10.85546875" style="404" customWidth="1"/>
    <col min="652" max="652" width="10.7109375" style="404" bestFit="1" customWidth="1"/>
    <col min="653" max="800" width="9.140625" style="404"/>
    <col min="801" max="801" width="5.85546875" style="404" customWidth="1"/>
    <col min="802" max="802" width="55.42578125" style="404" bestFit="1" customWidth="1"/>
    <col min="803" max="895" width="0" style="404" hidden="1" customWidth="1"/>
    <col min="896" max="906" width="10.7109375" style="404" customWidth="1"/>
    <col min="907" max="907" width="10.85546875" style="404" customWidth="1"/>
    <col min="908" max="908" width="10.7109375" style="404" bestFit="1" customWidth="1"/>
    <col min="909" max="1056" width="9.140625" style="404"/>
    <col min="1057" max="1057" width="5.85546875" style="404" customWidth="1"/>
    <col min="1058" max="1058" width="55.42578125" style="404" bestFit="1" customWidth="1"/>
    <col min="1059" max="1151" width="0" style="404" hidden="1" customWidth="1"/>
    <col min="1152" max="1162" width="10.7109375" style="404" customWidth="1"/>
    <col min="1163" max="1163" width="10.85546875" style="404" customWidth="1"/>
    <col min="1164" max="1164" width="10.7109375" style="404" bestFit="1" customWidth="1"/>
    <col min="1165" max="1312" width="9.140625" style="404"/>
    <col min="1313" max="1313" width="5.85546875" style="404" customWidth="1"/>
    <col min="1314" max="1314" width="55.42578125" style="404" bestFit="1" customWidth="1"/>
    <col min="1315" max="1407" width="0" style="404" hidden="1" customWidth="1"/>
    <col min="1408" max="1418" width="10.7109375" style="404" customWidth="1"/>
    <col min="1419" max="1419" width="10.85546875" style="404" customWidth="1"/>
    <col min="1420" max="1420" width="10.7109375" style="404" bestFit="1" customWidth="1"/>
    <col min="1421" max="1568" width="9.140625" style="404"/>
    <col min="1569" max="1569" width="5.85546875" style="404" customWidth="1"/>
    <col min="1570" max="1570" width="55.42578125" style="404" bestFit="1" customWidth="1"/>
    <col min="1571" max="1663" width="0" style="404" hidden="1" customWidth="1"/>
    <col min="1664" max="1674" width="10.7109375" style="404" customWidth="1"/>
    <col min="1675" max="1675" width="10.85546875" style="404" customWidth="1"/>
    <col min="1676" max="1676" width="10.7109375" style="404" bestFit="1" customWidth="1"/>
    <col min="1677" max="1824" width="9.140625" style="404"/>
    <col min="1825" max="1825" width="5.85546875" style="404" customWidth="1"/>
    <col min="1826" max="1826" width="55.42578125" style="404" bestFit="1" customWidth="1"/>
    <col min="1827" max="1919" width="0" style="404" hidden="1" customWidth="1"/>
    <col min="1920" max="1930" width="10.7109375" style="404" customWidth="1"/>
    <col min="1931" max="1931" width="10.85546875" style="404" customWidth="1"/>
    <col min="1932" max="1932" width="10.7109375" style="404" bestFit="1" customWidth="1"/>
    <col min="1933" max="2080" width="9.140625" style="404"/>
    <col min="2081" max="2081" width="5.85546875" style="404" customWidth="1"/>
    <col min="2082" max="2082" width="55.42578125" style="404" bestFit="1" customWidth="1"/>
    <col min="2083" max="2175" width="0" style="404" hidden="1" customWidth="1"/>
    <col min="2176" max="2186" width="10.7109375" style="404" customWidth="1"/>
    <col min="2187" max="2187" width="10.85546875" style="404" customWidth="1"/>
    <col min="2188" max="2188" width="10.7109375" style="404" bestFit="1" customWidth="1"/>
    <col min="2189" max="2336" width="9.140625" style="404"/>
    <col min="2337" max="2337" width="5.85546875" style="404" customWidth="1"/>
    <col min="2338" max="2338" width="55.42578125" style="404" bestFit="1" customWidth="1"/>
    <col min="2339" max="2431" width="0" style="404" hidden="1" customWidth="1"/>
    <col min="2432" max="2442" width="10.7109375" style="404" customWidth="1"/>
    <col min="2443" max="2443" width="10.85546875" style="404" customWidth="1"/>
    <col min="2444" max="2444" width="10.7109375" style="404" bestFit="1" customWidth="1"/>
    <col min="2445" max="2592" width="9.140625" style="404"/>
    <col min="2593" max="2593" width="5.85546875" style="404" customWidth="1"/>
    <col min="2594" max="2594" width="55.42578125" style="404" bestFit="1" customWidth="1"/>
    <col min="2595" max="2687" width="0" style="404" hidden="1" customWidth="1"/>
    <col min="2688" max="2698" width="10.7109375" style="404" customWidth="1"/>
    <col min="2699" max="2699" width="10.85546875" style="404" customWidth="1"/>
    <col min="2700" max="2700" width="10.7109375" style="404" bestFit="1" customWidth="1"/>
    <col min="2701" max="2848" width="9.140625" style="404"/>
    <col min="2849" max="2849" width="5.85546875" style="404" customWidth="1"/>
    <col min="2850" max="2850" width="55.42578125" style="404" bestFit="1" customWidth="1"/>
    <col min="2851" max="2943" width="0" style="404" hidden="1" customWidth="1"/>
    <col min="2944" max="2954" width="10.7109375" style="404" customWidth="1"/>
    <col min="2955" max="2955" width="10.85546875" style="404" customWidth="1"/>
    <col min="2956" max="2956" width="10.7109375" style="404" bestFit="1" customWidth="1"/>
    <col min="2957" max="3104" width="9.140625" style="404"/>
    <col min="3105" max="3105" width="5.85546875" style="404" customWidth="1"/>
    <col min="3106" max="3106" width="55.42578125" style="404" bestFit="1" customWidth="1"/>
    <col min="3107" max="3199" width="0" style="404" hidden="1" customWidth="1"/>
    <col min="3200" max="3210" width="10.7109375" style="404" customWidth="1"/>
    <col min="3211" max="3211" width="10.85546875" style="404" customWidth="1"/>
    <col min="3212" max="3212" width="10.7109375" style="404" bestFit="1" customWidth="1"/>
    <col min="3213" max="3360" width="9.140625" style="404"/>
    <col min="3361" max="3361" width="5.85546875" style="404" customWidth="1"/>
    <col min="3362" max="3362" width="55.42578125" style="404" bestFit="1" customWidth="1"/>
    <col min="3363" max="3455" width="0" style="404" hidden="1" customWidth="1"/>
    <col min="3456" max="3466" width="10.7109375" style="404" customWidth="1"/>
    <col min="3467" max="3467" width="10.85546875" style="404" customWidth="1"/>
    <col min="3468" max="3468" width="10.7109375" style="404" bestFit="1" customWidth="1"/>
    <col min="3469" max="3616" width="9.140625" style="404"/>
    <col min="3617" max="3617" width="5.85546875" style="404" customWidth="1"/>
    <col min="3618" max="3618" width="55.42578125" style="404" bestFit="1" customWidth="1"/>
    <col min="3619" max="3711" width="0" style="404" hidden="1" customWidth="1"/>
    <col min="3712" max="3722" width="10.7109375" style="404" customWidth="1"/>
    <col min="3723" max="3723" width="10.85546875" style="404" customWidth="1"/>
    <col min="3724" max="3724" width="10.7109375" style="404" bestFit="1" customWidth="1"/>
    <col min="3725" max="3872" width="9.140625" style="404"/>
    <col min="3873" max="3873" width="5.85546875" style="404" customWidth="1"/>
    <col min="3874" max="3874" width="55.42578125" style="404" bestFit="1" customWidth="1"/>
    <col min="3875" max="3967" width="0" style="404" hidden="1" customWidth="1"/>
    <col min="3968" max="3978" width="10.7109375" style="404" customWidth="1"/>
    <col min="3979" max="3979" width="10.85546875" style="404" customWidth="1"/>
    <col min="3980" max="3980" width="10.7109375" style="404" bestFit="1" customWidth="1"/>
    <col min="3981" max="4128" width="9.140625" style="404"/>
    <col min="4129" max="4129" width="5.85546875" style="404" customWidth="1"/>
    <col min="4130" max="4130" width="55.42578125" style="404" bestFit="1" customWidth="1"/>
    <col min="4131" max="4223" width="0" style="404" hidden="1" customWidth="1"/>
    <col min="4224" max="4234" width="10.7109375" style="404" customWidth="1"/>
    <col min="4235" max="4235" width="10.85546875" style="404" customWidth="1"/>
    <col min="4236" max="4236" width="10.7109375" style="404" bestFit="1" customWidth="1"/>
    <col min="4237" max="4384" width="9.140625" style="404"/>
    <col min="4385" max="4385" width="5.85546875" style="404" customWidth="1"/>
    <col min="4386" max="4386" width="55.42578125" style="404" bestFit="1" customWidth="1"/>
    <col min="4387" max="4479" width="0" style="404" hidden="1" customWidth="1"/>
    <col min="4480" max="4490" width="10.7109375" style="404" customWidth="1"/>
    <col min="4491" max="4491" width="10.85546875" style="404" customWidth="1"/>
    <col min="4492" max="4492" width="10.7109375" style="404" bestFit="1" customWidth="1"/>
    <col min="4493" max="4640" width="9.140625" style="404"/>
    <col min="4641" max="4641" width="5.85546875" style="404" customWidth="1"/>
    <col min="4642" max="4642" width="55.42578125" style="404" bestFit="1" customWidth="1"/>
    <col min="4643" max="4735" width="0" style="404" hidden="1" customWidth="1"/>
    <col min="4736" max="4746" width="10.7109375" style="404" customWidth="1"/>
    <col min="4747" max="4747" width="10.85546875" style="404" customWidth="1"/>
    <col min="4748" max="4748" width="10.7109375" style="404" bestFit="1" customWidth="1"/>
    <col min="4749" max="4896" width="9.140625" style="404"/>
    <col min="4897" max="4897" width="5.85546875" style="404" customWidth="1"/>
    <col min="4898" max="4898" width="55.42578125" style="404" bestFit="1" customWidth="1"/>
    <col min="4899" max="4991" width="0" style="404" hidden="1" customWidth="1"/>
    <col min="4992" max="5002" width="10.7109375" style="404" customWidth="1"/>
    <col min="5003" max="5003" width="10.85546875" style="404" customWidth="1"/>
    <col min="5004" max="5004" width="10.7109375" style="404" bestFit="1" customWidth="1"/>
    <col min="5005" max="5152" width="9.140625" style="404"/>
    <col min="5153" max="5153" width="5.85546875" style="404" customWidth="1"/>
    <col min="5154" max="5154" width="55.42578125" style="404" bestFit="1" customWidth="1"/>
    <col min="5155" max="5247" width="0" style="404" hidden="1" customWidth="1"/>
    <col min="5248" max="5258" width="10.7109375" style="404" customWidth="1"/>
    <col min="5259" max="5259" width="10.85546875" style="404" customWidth="1"/>
    <col min="5260" max="5260" width="10.7109375" style="404" bestFit="1" customWidth="1"/>
    <col min="5261" max="5408" width="9.140625" style="404"/>
    <col min="5409" max="5409" width="5.85546875" style="404" customWidth="1"/>
    <col min="5410" max="5410" width="55.42578125" style="404" bestFit="1" customWidth="1"/>
    <col min="5411" max="5503" width="0" style="404" hidden="1" customWidth="1"/>
    <col min="5504" max="5514" width="10.7109375" style="404" customWidth="1"/>
    <col min="5515" max="5515" width="10.85546875" style="404" customWidth="1"/>
    <col min="5516" max="5516" width="10.7109375" style="404" bestFit="1" customWidth="1"/>
    <col min="5517" max="5664" width="9.140625" style="404"/>
    <col min="5665" max="5665" width="5.85546875" style="404" customWidth="1"/>
    <col min="5666" max="5666" width="55.42578125" style="404" bestFit="1" customWidth="1"/>
    <col min="5667" max="5759" width="0" style="404" hidden="1" customWidth="1"/>
    <col min="5760" max="5770" width="10.7109375" style="404" customWidth="1"/>
    <col min="5771" max="5771" width="10.85546875" style="404" customWidth="1"/>
    <col min="5772" max="5772" width="10.7109375" style="404" bestFit="1" customWidth="1"/>
    <col min="5773" max="5920" width="9.140625" style="404"/>
    <col min="5921" max="5921" width="5.85546875" style="404" customWidth="1"/>
    <col min="5922" max="5922" width="55.42578125" style="404" bestFit="1" customWidth="1"/>
    <col min="5923" max="6015" width="0" style="404" hidden="1" customWidth="1"/>
    <col min="6016" max="6026" width="10.7109375" style="404" customWidth="1"/>
    <col min="6027" max="6027" width="10.85546875" style="404" customWidth="1"/>
    <col min="6028" max="6028" width="10.7109375" style="404" bestFit="1" customWidth="1"/>
    <col min="6029" max="6176" width="9.140625" style="404"/>
    <col min="6177" max="6177" width="5.85546875" style="404" customWidth="1"/>
    <col min="6178" max="6178" width="55.42578125" style="404" bestFit="1" customWidth="1"/>
    <col min="6179" max="6271" width="0" style="404" hidden="1" customWidth="1"/>
    <col min="6272" max="6282" width="10.7109375" style="404" customWidth="1"/>
    <col min="6283" max="6283" width="10.85546875" style="404" customWidth="1"/>
    <col min="6284" max="6284" width="10.7109375" style="404" bestFit="1" customWidth="1"/>
    <col min="6285" max="6432" width="9.140625" style="404"/>
    <col min="6433" max="6433" width="5.85546875" style="404" customWidth="1"/>
    <col min="6434" max="6434" width="55.42578125" style="404" bestFit="1" customWidth="1"/>
    <col min="6435" max="6527" width="0" style="404" hidden="1" customWidth="1"/>
    <col min="6528" max="6538" width="10.7109375" style="404" customWidth="1"/>
    <col min="6539" max="6539" width="10.85546875" style="404" customWidth="1"/>
    <col min="6540" max="6540" width="10.7109375" style="404" bestFit="1" customWidth="1"/>
    <col min="6541" max="6688" width="9.140625" style="404"/>
    <col min="6689" max="6689" width="5.85546875" style="404" customWidth="1"/>
    <col min="6690" max="6690" width="55.42578125" style="404" bestFit="1" customWidth="1"/>
    <col min="6691" max="6783" width="0" style="404" hidden="1" customWidth="1"/>
    <col min="6784" max="6794" width="10.7109375" style="404" customWidth="1"/>
    <col min="6795" max="6795" width="10.85546875" style="404" customWidth="1"/>
    <col min="6796" max="6796" width="10.7109375" style="404" bestFit="1" customWidth="1"/>
    <col min="6797" max="6944" width="9.140625" style="404"/>
    <col min="6945" max="6945" width="5.85546875" style="404" customWidth="1"/>
    <col min="6946" max="6946" width="55.42578125" style="404" bestFit="1" customWidth="1"/>
    <col min="6947" max="7039" width="0" style="404" hidden="1" customWidth="1"/>
    <col min="7040" max="7050" width="10.7109375" style="404" customWidth="1"/>
    <col min="7051" max="7051" width="10.85546875" style="404" customWidth="1"/>
    <col min="7052" max="7052" width="10.7109375" style="404" bestFit="1" customWidth="1"/>
    <col min="7053" max="7200" width="9.140625" style="404"/>
    <col min="7201" max="7201" width="5.85546875" style="404" customWidth="1"/>
    <col min="7202" max="7202" width="55.42578125" style="404" bestFit="1" customWidth="1"/>
    <col min="7203" max="7295" width="0" style="404" hidden="1" customWidth="1"/>
    <col min="7296" max="7306" width="10.7109375" style="404" customWidth="1"/>
    <col min="7307" max="7307" width="10.85546875" style="404" customWidth="1"/>
    <col min="7308" max="7308" width="10.7109375" style="404" bestFit="1" customWidth="1"/>
    <col min="7309" max="7456" width="9.140625" style="404"/>
    <col min="7457" max="7457" width="5.85546875" style="404" customWidth="1"/>
    <col min="7458" max="7458" width="55.42578125" style="404" bestFit="1" customWidth="1"/>
    <col min="7459" max="7551" width="0" style="404" hidden="1" customWidth="1"/>
    <col min="7552" max="7562" width="10.7109375" style="404" customWidth="1"/>
    <col min="7563" max="7563" width="10.85546875" style="404" customWidth="1"/>
    <col min="7564" max="7564" width="10.7109375" style="404" bestFit="1" customWidth="1"/>
    <col min="7565" max="7712" width="9.140625" style="404"/>
    <col min="7713" max="7713" width="5.85546875" style="404" customWidth="1"/>
    <col min="7714" max="7714" width="55.42578125" style="404" bestFit="1" customWidth="1"/>
    <col min="7715" max="7807" width="0" style="404" hidden="1" customWidth="1"/>
    <col min="7808" max="7818" width="10.7109375" style="404" customWidth="1"/>
    <col min="7819" max="7819" width="10.85546875" style="404" customWidth="1"/>
    <col min="7820" max="7820" width="10.7109375" style="404" bestFit="1" customWidth="1"/>
    <col min="7821" max="7968" width="9.140625" style="404"/>
    <col min="7969" max="7969" width="5.85546875" style="404" customWidth="1"/>
    <col min="7970" max="7970" width="55.42578125" style="404" bestFit="1" customWidth="1"/>
    <col min="7971" max="8063" width="0" style="404" hidden="1" customWidth="1"/>
    <col min="8064" max="8074" width="10.7109375" style="404" customWidth="1"/>
    <col min="8075" max="8075" width="10.85546875" style="404" customWidth="1"/>
    <col min="8076" max="8076" width="10.7109375" style="404" bestFit="1" customWidth="1"/>
    <col min="8077" max="8224" width="9.140625" style="404"/>
    <col min="8225" max="8225" width="5.85546875" style="404" customWidth="1"/>
    <col min="8226" max="8226" width="55.42578125" style="404" bestFit="1" customWidth="1"/>
    <col min="8227" max="8319" width="0" style="404" hidden="1" customWidth="1"/>
    <col min="8320" max="8330" width="10.7109375" style="404" customWidth="1"/>
    <col min="8331" max="8331" width="10.85546875" style="404" customWidth="1"/>
    <col min="8332" max="8332" width="10.7109375" style="404" bestFit="1" customWidth="1"/>
    <col min="8333" max="8480" width="9.140625" style="404"/>
    <col min="8481" max="8481" width="5.85546875" style="404" customWidth="1"/>
    <col min="8482" max="8482" width="55.42578125" style="404" bestFit="1" customWidth="1"/>
    <col min="8483" max="8575" width="0" style="404" hidden="1" customWidth="1"/>
    <col min="8576" max="8586" width="10.7109375" style="404" customWidth="1"/>
    <col min="8587" max="8587" width="10.85546875" style="404" customWidth="1"/>
    <col min="8588" max="8588" width="10.7109375" style="404" bestFit="1" customWidth="1"/>
    <col min="8589" max="8736" width="9.140625" style="404"/>
    <col min="8737" max="8737" width="5.85546875" style="404" customWidth="1"/>
    <col min="8738" max="8738" width="55.42578125" style="404" bestFit="1" customWidth="1"/>
    <col min="8739" max="8831" width="0" style="404" hidden="1" customWidth="1"/>
    <col min="8832" max="8842" width="10.7109375" style="404" customWidth="1"/>
    <col min="8843" max="8843" width="10.85546875" style="404" customWidth="1"/>
    <col min="8844" max="8844" width="10.7109375" style="404" bestFit="1" customWidth="1"/>
    <col min="8845" max="8992" width="9.140625" style="404"/>
    <col min="8993" max="8993" width="5.85546875" style="404" customWidth="1"/>
    <col min="8994" max="8994" width="55.42578125" style="404" bestFit="1" customWidth="1"/>
    <col min="8995" max="9087" width="0" style="404" hidden="1" customWidth="1"/>
    <col min="9088" max="9098" width="10.7109375" style="404" customWidth="1"/>
    <col min="9099" max="9099" width="10.85546875" style="404" customWidth="1"/>
    <col min="9100" max="9100" width="10.7109375" style="404" bestFit="1" customWidth="1"/>
    <col min="9101" max="9248" width="9.140625" style="404"/>
    <col min="9249" max="9249" width="5.85546875" style="404" customWidth="1"/>
    <col min="9250" max="9250" width="55.42578125" style="404" bestFit="1" customWidth="1"/>
    <col min="9251" max="9343" width="0" style="404" hidden="1" customWidth="1"/>
    <col min="9344" max="9354" width="10.7109375" style="404" customWidth="1"/>
    <col min="9355" max="9355" width="10.85546875" style="404" customWidth="1"/>
    <col min="9356" max="9356" width="10.7109375" style="404" bestFit="1" customWidth="1"/>
    <col min="9357" max="9504" width="9.140625" style="404"/>
    <col min="9505" max="9505" width="5.85546875" style="404" customWidth="1"/>
    <col min="9506" max="9506" width="55.42578125" style="404" bestFit="1" customWidth="1"/>
    <col min="9507" max="9599" width="0" style="404" hidden="1" customWidth="1"/>
    <col min="9600" max="9610" width="10.7109375" style="404" customWidth="1"/>
    <col min="9611" max="9611" width="10.85546875" style="404" customWidth="1"/>
    <col min="9612" max="9612" width="10.7109375" style="404" bestFit="1" customWidth="1"/>
    <col min="9613" max="9760" width="9.140625" style="404"/>
    <col min="9761" max="9761" width="5.85546875" style="404" customWidth="1"/>
    <col min="9762" max="9762" width="55.42578125" style="404" bestFit="1" customWidth="1"/>
    <col min="9763" max="9855" width="0" style="404" hidden="1" customWidth="1"/>
    <col min="9856" max="9866" width="10.7109375" style="404" customWidth="1"/>
    <col min="9867" max="9867" width="10.85546875" style="404" customWidth="1"/>
    <col min="9868" max="9868" width="10.7109375" style="404" bestFit="1" customWidth="1"/>
    <col min="9869" max="10016" width="9.140625" style="404"/>
    <col min="10017" max="10017" width="5.85546875" style="404" customWidth="1"/>
    <col min="10018" max="10018" width="55.42578125" style="404" bestFit="1" customWidth="1"/>
    <col min="10019" max="10111" width="0" style="404" hidden="1" customWidth="1"/>
    <col min="10112" max="10122" width="10.7109375" style="404" customWidth="1"/>
    <col min="10123" max="10123" width="10.85546875" style="404" customWidth="1"/>
    <col min="10124" max="10124" width="10.7109375" style="404" bestFit="1" customWidth="1"/>
    <col min="10125" max="10272" width="9.140625" style="404"/>
    <col min="10273" max="10273" width="5.85546875" style="404" customWidth="1"/>
    <col min="10274" max="10274" width="55.42578125" style="404" bestFit="1" customWidth="1"/>
    <col min="10275" max="10367" width="0" style="404" hidden="1" customWidth="1"/>
    <col min="10368" max="10378" width="10.7109375" style="404" customWidth="1"/>
    <col min="10379" max="10379" width="10.85546875" style="404" customWidth="1"/>
    <col min="10380" max="10380" width="10.7109375" style="404" bestFit="1" customWidth="1"/>
    <col min="10381" max="10528" width="9.140625" style="404"/>
    <col min="10529" max="10529" width="5.85546875" style="404" customWidth="1"/>
    <col min="10530" max="10530" width="55.42578125" style="404" bestFit="1" customWidth="1"/>
    <col min="10531" max="10623" width="0" style="404" hidden="1" customWidth="1"/>
    <col min="10624" max="10634" width="10.7109375" style="404" customWidth="1"/>
    <col min="10635" max="10635" width="10.85546875" style="404" customWidth="1"/>
    <col min="10636" max="10636" width="10.7109375" style="404" bestFit="1" customWidth="1"/>
    <col min="10637" max="10784" width="9.140625" style="404"/>
    <col min="10785" max="10785" width="5.85546875" style="404" customWidth="1"/>
    <col min="10786" max="10786" width="55.42578125" style="404" bestFit="1" customWidth="1"/>
    <col min="10787" max="10879" width="0" style="404" hidden="1" customWidth="1"/>
    <col min="10880" max="10890" width="10.7109375" style="404" customWidth="1"/>
    <col min="10891" max="10891" width="10.85546875" style="404" customWidth="1"/>
    <col min="10892" max="10892" width="10.7109375" style="404" bestFit="1" customWidth="1"/>
    <col min="10893" max="11040" width="9.140625" style="404"/>
    <col min="11041" max="11041" width="5.85546875" style="404" customWidth="1"/>
    <col min="11042" max="11042" width="55.42578125" style="404" bestFit="1" customWidth="1"/>
    <col min="11043" max="11135" width="0" style="404" hidden="1" customWidth="1"/>
    <col min="11136" max="11146" width="10.7109375" style="404" customWidth="1"/>
    <col min="11147" max="11147" width="10.85546875" style="404" customWidth="1"/>
    <col min="11148" max="11148" width="10.7109375" style="404" bestFit="1" customWidth="1"/>
    <col min="11149" max="11296" width="9.140625" style="404"/>
    <col min="11297" max="11297" width="5.85546875" style="404" customWidth="1"/>
    <col min="11298" max="11298" width="55.42578125" style="404" bestFit="1" customWidth="1"/>
    <col min="11299" max="11391" width="0" style="404" hidden="1" customWidth="1"/>
    <col min="11392" max="11402" width="10.7109375" style="404" customWidth="1"/>
    <col min="11403" max="11403" width="10.85546875" style="404" customWidth="1"/>
    <col min="11404" max="11404" width="10.7109375" style="404" bestFit="1" customWidth="1"/>
    <col min="11405" max="11552" width="9.140625" style="404"/>
    <col min="11553" max="11553" width="5.85546875" style="404" customWidth="1"/>
    <col min="11554" max="11554" width="55.42578125" style="404" bestFit="1" customWidth="1"/>
    <col min="11555" max="11647" width="0" style="404" hidden="1" customWidth="1"/>
    <col min="11648" max="11658" width="10.7109375" style="404" customWidth="1"/>
    <col min="11659" max="11659" width="10.85546875" style="404" customWidth="1"/>
    <col min="11660" max="11660" width="10.7109375" style="404" bestFit="1" customWidth="1"/>
    <col min="11661" max="11808" width="9.140625" style="404"/>
    <col min="11809" max="11809" width="5.85546875" style="404" customWidth="1"/>
    <col min="11810" max="11810" width="55.42578125" style="404" bestFit="1" customWidth="1"/>
    <col min="11811" max="11903" width="0" style="404" hidden="1" customWidth="1"/>
    <col min="11904" max="11914" width="10.7109375" style="404" customWidth="1"/>
    <col min="11915" max="11915" width="10.85546875" style="404" customWidth="1"/>
    <col min="11916" max="11916" width="10.7109375" style="404" bestFit="1" customWidth="1"/>
    <col min="11917" max="12064" width="9.140625" style="404"/>
    <col min="12065" max="12065" width="5.85546875" style="404" customWidth="1"/>
    <col min="12066" max="12066" width="55.42578125" style="404" bestFit="1" customWidth="1"/>
    <col min="12067" max="12159" width="0" style="404" hidden="1" customWidth="1"/>
    <col min="12160" max="12170" width="10.7109375" style="404" customWidth="1"/>
    <col min="12171" max="12171" width="10.85546875" style="404" customWidth="1"/>
    <col min="12172" max="12172" width="10.7109375" style="404" bestFit="1" customWidth="1"/>
    <col min="12173" max="12320" width="9.140625" style="404"/>
    <col min="12321" max="12321" width="5.85546875" style="404" customWidth="1"/>
    <col min="12322" max="12322" width="55.42578125" style="404" bestFit="1" customWidth="1"/>
    <col min="12323" max="12415" width="0" style="404" hidden="1" customWidth="1"/>
    <col min="12416" max="12426" width="10.7109375" style="404" customWidth="1"/>
    <col min="12427" max="12427" width="10.85546875" style="404" customWidth="1"/>
    <col min="12428" max="12428" width="10.7109375" style="404" bestFit="1" customWidth="1"/>
    <col min="12429" max="12576" width="9.140625" style="404"/>
    <col min="12577" max="12577" width="5.85546875" style="404" customWidth="1"/>
    <col min="12578" max="12578" width="55.42578125" style="404" bestFit="1" customWidth="1"/>
    <col min="12579" max="12671" width="0" style="404" hidden="1" customWidth="1"/>
    <col min="12672" max="12682" width="10.7109375" style="404" customWidth="1"/>
    <col min="12683" max="12683" width="10.85546875" style="404" customWidth="1"/>
    <col min="12684" max="12684" width="10.7109375" style="404" bestFit="1" customWidth="1"/>
    <col min="12685" max="12832" width="9.140625" style="404"/>
    <col min="12833" max="12833" width="5.85546875" style="404" customWidth="1"/>
    <col min="12834" max="12834" width="55.42578125" style="404" bestFit="1" customWidth="1"/>
    <col min="12835" max="12927" width="0" style="404" hidden="1" customWidth="1"/>
    <col min="12928" max="12938" width="10.7109375" style="404" customWidth="1"/>
    <col min="12939" max="12939" width="10.85546875" style="404" customWidth="1"/>
    <col min="12940" max="12940" width="10.7109375" style="404" bestFit="1" customWidth="1"/>
    <col min="12941" max="13088" width="9.140625" style="404"/>
    <col min="13089" max="13089" width="5.85546875" style="404" customWidth="1"/>
    <col min="13090" max="13090" width="55.42578125" style="404" bestFit="1" customWidth="1"/>
    <col min="13091" max="13183" width="0" style="404" hidden="1" customWidth="1"/>
    <col min="13184" max="13194" width="10.7109375" style="404" customWidth="1"/>
    <col min="13195" max="13195" width="10.85546875" style="404" customWidth="1"/>
    <col min="13196" max="13196" width="10.7109375" style="404" bestFit="1" customWidth="1"/>
    <col min="13197" max="13344" width="9.140625" style="404"/>
    <col min="13345" max="13345" width="5.85546875" style="404" customWidth="1"/>
    <col min="13346" max="13346" width="55.42578125" style="404" bestFit="1" customWidth="1"/>
    <col min="13347" max="13439" width="0" style="404" hidden="1" customWidth="1"/>
    <col min="13440" max="13450" width="10.7109375" style="404" customWidth="1"/>
    <col min="13451" max="13451" width="10.85546875" style="404" customWidth="1"/>
    <col min="13452" max="13452" width="10.7109375" style="404" bestFit="1" customWidth="1"/>
    <col min="13453" max="13600" width="9.140625" style="404"/>
    <col min="13601" max="13601" width="5.85546875" style="404" customWidth="1"/>
    <col min="13602" max="13602" width="55.42578125" style="404" bestFit="1" customWidth="1"/>
    <col min="13603" max="13695" width="0" style="404" hidden="1" customWidth="1"/>
    <col min="13696" max="13706" width="10.7109375" style="404" customWidth="1"/>
    <col min="13707" max="13707" width="10.85546875" style="404" customWidth="1"/>
    <col min="13708" max="13708" width="10.7109375" style="404" bestFit="1" customWidth="1"/>
    <col min="13709" max="13856" width="9.140625" style="404"/>
    <col min="13857" max="13857" width="5.85546875" style="404" customWidth="1"/>
    <col min="13858" max="13858" width="55.42578125" style="404" bestFit="1" customWidth="1"/>
    <col min="13859" max="13951" width="0" style="404" hidden="1" customWidth="1"/>
    <col min="13952" max="13962" width="10.7109375" style="404" customWidth="1"/>
    <col min="13963" max="13963" width="10.85546875" style="404" customWidth="1"/>
    <col min="13964" max="13964" width="10.7109375" style="404" bestFit="1" customWidth="1"/>
    <col min="13965" max="14112" width="9.140625" style="404"/>
    <col min="14113" max="14113" width="5.85546875" style="404" customWidth="1"/>
    <col min="14114" max="14114" width="55.42578125" style="404" bestFit="1" customWidth="1"/>
    <col min="14115" max="14207" width="0" style="404" hidden="1" customWidth="1"/>
    <col min="14208" max="14218" width="10.7109375" style="404" customWidth="1"/>
    <col min="14219" max="14219" width="10.85546875" style="404" customWidth="1"/>
    <col min="14220" max="14220" width="10.7109375" style="404" bestFit="1" customWidth="1"/>
    <col min="14221" max="14368" width="9.140625" style="404"/>
    <col min="14369" max="14369" width="5.85546875" style="404" customWidth="1"/>
    <col min="14370" max="14370" width="55.42578125" style="404" bestFit="1" customWidth="1"/>
    <col min="14371" max="14463" width="0" style="404" hidden="1" customWidth="1"/>
    <col min="14464" max="14474" width="10.7109375" style="404" customWidth="1"/>
    <col min="14475" max="14475" width="10.85546875" style="404" customWidth="1"/>
    <col min="14476" max="14476" width="10.7109375" style="404" bestFit="1" customWidth="1"/>
    <col min="14477" max="14624" width="9.140625" style="404"/>
    <col min="14625" max="14625" width="5.85546875" style="404" customWidth="1"/>
    <col min="14626" max="14626" width="55.42578125" style="404" bestFit="1" customWidth="1"/>
    <col min="14627" max="14719" width="0" style="404" hidden="1" customWidth="1"/>
    <col min="14720" max="14730" width="10.7109375" style="404" customWidth="1"/>
    <col min="14731" max="14731" width="10.85546875" style="404" customWidth="1"/>
    <col min="14732" max="14732" width="10.7109375" style="404" bestFit="1" customWidth="1"/>
    <col min="14733" max="14880" width="9.140625" style="404"/>
    <col min="14881" max="14881" width="5.85546875" style="404" customWidth="1"/>
    <col min="14882" max="14882" width="55.42578125" style="404" bestFit="1" customWidth="1"/>
    <col min="14883" max="14975" width="0" style="404" hidden="1" customWidth="1"/>
    <col min="14976" max="14986" width="10.7109375" style="404" customWidth="1"/>
    <col min="14987" max="14987" width="10.85546875" style="404" customWidth="1"/>
    <col min="14988" max="14988" width="10.7109375" style="404" bestFit="1" customWidth="1"/>
    <col min="14989" max="15136" width="9.140625" style="404"/>
    <col min="15137" max="15137" width="5.85546875" style="404" customWidth="1"/>
    <col min="15138" max="15138" width="55.42578125" style="404" bestFit="1" customWidth="1"/>
    <col min="15139" max="15231" width="0" style="404" hidden="1" customWidth="1"/>
    <col min="15232" max="15242" width="10.7109375" style="404" customWidth="1"/>
    <col min="15243" max="15243" width="10.85546875" style="404" customWidth="1"/>
    <col min="15244" max="15244" width="10.7109375" style="404" bestFit="1" customWidth="1"/>
    <col min="15245" max="15392" width="9.140625" style="404"/>
    <col min="15393" max="15393" width="5.85546875" style="404" customWidth="1"/>
    <col min="15394" max="15394" width="55.42578125" style="404" bestFit="1" customWidth="1"/>
    <col min="15395" max="15487" width="0" style="404" hidden="1" customWidth="1"/>
    <col min="15488" max="15498" width="10.7109375" style="404" customWidth="1"/>
    <col min="15499" max="15499" width="10.85546875" style="404" customWidth="1"/>
    <col min="15500" max="15500" width="10.7109375" style="404" bestFit="1" customWidth="1"/>
    <col min="15501" max="15648" width="9.140625" style="404"/>
    <col min="15649" max="15649" width="5.85546875" style="404" customWidth="1"/>
    <col min="15650" max="15650" width="55.42578125" style="404" bestFit="1" customWidth="1"/>
    <col min="15651" max="15743" width="0" style="404" hidden="1" customWidth="1"/>
    <col min="15744" max="15754" width="10.7109375" style="404" customWidth="1"/>
    <col min="15755" max="15755" width="10.85546875" style="404" customWidth="1"/>
    <col min="15756" max="15756" width="10.7109375" style="404" bestFit="1" customWidth="1"/>
    <col min="15757" max="15904" width="9.140625" style="404"/>
    <col min="15905" max="15905" width="5.85546875" style="404" customWidth="1"/>
    <col min="15906" max="15906" width="55.42578125" style="404" bestFit="1" customWidth="1"/>
    <col min="15907" max="15999" width="0" style="404" hidden="1" customWidth="1"/>
    <col min="16000" max="16010" width="10.7109375" style="404" customWidth="1"/>
    <col min="16011" max="16011" width="10.85546875" style="404" customWidth="1"/>
    <col min="16012" max="16012" width="10.7109375" style="404" bestFit="1" customWidth="1"/>
    <col min="16013" max="16160" width="9.140625" style="404"/>
    <col min="16161" max="16161" width="5.85546875" style="404" customWidth="1"/>
    <col min="16162" max="16162" width="55.42578125" style="404" bestFit="1" customWidth="1"/>
    <col min="16163" max="16255" width="0" style="404" hidden="1" customWidth="1"/>
    <col min="16256" max="16266" width="10.7109375" style="404" customWidth="1"/>
    <col min="16267" max="16267" width="10.85546875" style="404" customWidth="1"/>
    <col min="16268" max="16268" width="10.7109375" style="404" bestFit="1" customWidth="1"/>
    <col min="16269" max="16384" width="9.140625" style="404"/>
  </cols>
  <sheetData>
    <row r="1" spans="1:146" ht="20.25" x14ac:dyDescent="0.35">
      <c r="A1" s="614" t="s">
        <v>756</v>
      </c>
      <c r="B1" s="1037"/>
      <c r="C1" s="1038"/>
    </row>
    <row r="2" spans="1:146" hidden="1" x14ac:dyDescent="0.3">
      <c r="A2" s="1039"/>
      <c r="B2" s="1040"/>
      <c r="C2" s="1041"/>
    </row>
    <row r="3" spans="1:146" ht="17.25" thickBot="1" x14ac:dyDescent="0.35">
      <c r="A3" s="617"/>
      <c r="B3" s="617"/>
      <c r="U3" s="618"/>
      <c r="AE3" s="618"/>
      <c r="AH3" s="3477"/>
      <c r="AI3" s="3477"/>
      <c r="AM3" s="3477"/>
      <c r="AN3" s="3477"/>
      <c r="AO3" s="3477"/>
      <c r="AP3" s="3477"/>
      <c r="AZ3" s="3477"/>
      <c r="BA3" s="3477"/>
      <c r="BB3" s="3477"/>
      <c r="BC3" s="3477"/>
      <c r="BI3" s="3477"/>
      <c r="BJ3" s="3477"/>
      <c r="BK3" s="1042"/>
      <c r="BL3" s="1042"/>
      <c r="BO3" s="3477"/>
      <c r="BP3" s="3477"/>
      <c r="BV3" s="1043"/>
      <c r="BW3" s="1043"/>
      <c r="BX3" s="1042"/>
      <c r="BY3" s="1042"/>
      <c r="BZ3" s="1042"/>
      <c r="CA3" s="1042"/>
      <c r="CB3" s="1042"/>
      <c r="CC3" s="1042"/>
      <c r="CD3" s="1042"/>
      <c r="CE3" s="1042"/>
      <c r="CF3" s="1042"/>
      <c r="CG3" s="1042"/>
      <c r="CH3" s="1042"/>
      <c r="CI3" s="1042"/>
      <c r="CJ3" s="1042"/>
      <c r="CK3" s="1042"/>
      <c r="CL3" s="1042"/>
      <c r="CM3" s="1042"/>
      <c r="CN3" s="1042"/>
      <c r="CO3" s="1042"/>
      <c r="CP3" s="1042"/>
      <c r="CQ3" s="1042"/>
      <c r="CR3" s="1042"/>
      <c r="CS3" s="1042"/>
      <c r="CT3" s="1042"/>
      <c r="CU3" s="1042"/>
      <c r="CV3" s="1042"/>
      <c r="CW3" s="1042"/>
      <c r="CZ3" s="1042"/>
      <c r="DA3" s="1042"/>
      <c r="DE3" s="646"/>
      <c r="DF3" s="646"/>
      <c r="DG3" s="646"/>
      <c r="DH3" s="646"/>
      <c r="DI3" s="646"/>
      <c r="DJ3" s="646"/>
      <c r="DK3" s="646"/>
      <c r="DL3" s="646"/>
      <c r="DM3" s="646"/>
      <c r="DN3" s="646"/>
      <c r="DO3" s="646"/>
      <c r="DP3" s="646"/>
      <c r="DQ3" s="646"/>
      <c r="DR3" s="646"/>
      <c r="DS3" s="646"/>
      <c r="DT3" s="646"/>
      <c r="DU3" s="646"/>
      <c r="DV3" s="646"/>
      <c r="DW3" s="646"/>
      <c r="DX3" s="646"/>
      <c r="DY3" s="646"/>
      <c r="DZ3" s="646"/>
      <c r="EA3" s="646"/>
      <c r="EB3" s="646"/>
      <c r="EC3" s="646"/>
      <c r="ED3" s="646"/>
      <c r="EE3" s="646"/>
      <c r="EF3" s="646"/>
      <c r="EG3" s="646"/>
      <c r="EI3" s="646"/>
      <c r="EJ3" s="646"/>
      <c r="EK3" s="646"/>
      <c r="EL3" s="646"/>
      <c r="EM3" s="646"/>
      <c r="EN3" s="646"/>
      <c r="EO3" s="646"/>
      <c r="EP3" s="646" t="s">
        <v>11</v>
      </c>
    </row>
    <row r="4" spans="1:146" ht="24" customHeight="1" thickTop="1" thickBot="1" x14ac:dyDescent="0.35">
      <c r="A4" s="621" t="s">
        <v>450</v>
      </c>
      <c r="B4" s="621" t="s">
        <v>451</v>
      </c>
      <c r="C4" s="622">
        <v>38504</v>
      </c>
      <c r="D4" s="622">
        <v>38534</v>
      </c>
      <c r="E4" s="622">
        <v>38565</v>
      </c>
      <c r="F4" s="622">
        <v>38596</v>
      </c>
      <c r="G4" s="622">
        <v>38626</v>
      </c>
      <c r="H4" s="622">
        <v>38657</v>
      </c>
      <c r="I4" s="622">
        <v>38687</v>
      </c>
      <c r="J4" s="622">
        <v>38718</v>
      </c>
      <c r="K4" s="622">
        <v>38749</v>
      </c>
      <c r="L4" s="622">
        <v>38777</v>
      </c>
      <c r="M4" s="622">
        <v>38808</v>
      </c>
      <c r="N4" s="622">
        <v>38838</v>
      </c>
      <c r="O4" s="622">
        <v>38869</v>
      </c>
      <c r="P4" s="622">
        <v>38899</v>
      </c>
      <c r="Q4" s="622">
        <v>38930</v>
      </c>
      <c r="R4" s="622">
        <v>38961</v>
      </c>
      <c r="S4" s="622">
        <v>38991</v>
      </c>
      <c r="T4" s="622">
        <v>39022</v>
      </c>
      <c r="U4" s="622">
        <v>39052</v>
      </c>
      <c r="V4" s="622">
        <v>39083</v>
      </c>
      <c r="W4" s="622">
        <v>39114</v>
      </c>
      <c r="X4" s="622">
        <v>39142</v>
      </c>
      <c r="Y4" s="622">
        <v>39173</v>
      </c>
      <c r="Z4" s="622">
        <v>39203</v>
      </c>
      <c r="AA4" s="622">
        <v>39234</v>
      </c>
      <c r="AB4" s="622">
        <v>39264</v>
      </c>
      <c r="AC4" s="622">
        <v>39295</v>
      </c>
      <c r="AD4" s="622">
        <v>39326</v>
      </c>
      <c r="AE4" s="622">
        <v>39356</v>
      </c>
      <c r="AF4" s="622">
        <v>39387</v>
      </c>
      <c r="AG4" s="622">
        <v>39417</v>
      </c>
      <c r="AH4" s="622">
        <v>39448</v>
      </c>
      <c r="AI4" s="622">
        <v>39479</v>
      </c>
      <c r="AJ4" s="622">
        <v>39508</v>
      </c>
      <c r="AK4" s="622">
        <v>39539</v>
      </c>
      <c r="AL4" s="622">
        <v>39569</v>
      </c>
      <c r="AM4" s="622">
        <v>39600</v>
      </c>
      <c r="AN4" s="622">
        <v>39630</v>
      </c>
      <c r="AO4" s="622">
        <v>39661</v>
      </c>
      <c r="AP4" s="622">
        <v>39692</v>
      </c>
      <c r="AQ4" s="622">
        <v>39722</v>
      </c>
      <c r="AR4" s="622">
        <v>39753</v>
      </c>
      <c r="AS4" s="622">
        <v>39783</v>
      </c>
      <c r="AT4" s="622">
        <v>39814</v>
      </c>
      <c r="AU4" s="622">
        <v>39845</v>
      </c>
      <c r="AV4" s="622">
        <v>39881</v>
      </c>
      <c r="AW4" s="622">
        <v>39904</v>
      </c>
      <c r="AX4" s="622">
        <v>39934</v>
      </c>
      <c r="AY4" s="622">
        <v>39965</v>
      </c>
      <c r="AZ4" s="622">
        <v>39995</v>
      </c>
      <c r="BA4" s="622">
        <v>40026</v>
      </c>
      <c r="BB4" s="622">
        <v>40057</v>
      </c>
      <c r="BC4" s="622">
        <v>40087</v>
      </c>
      <c r="BD4" s="622">
        <v>40118</v>
      </c>
      <c r="BE4" s="622">
        <v>40148</v>
      </c>
      <c r="BF4" s="622">
        <v>40179</v>
      </c>
      <c r="BG4" s="622">
        <v>40210</v>
      </c>
      <c r="BH4" s="622">
        <v>40238</v>
      </c>
      <c r="BI4" s="622">
        <v>40269</v>
      </c>
      <c r="BJ4" s="622">
        <v>40299</v>
      </c>
      <c r="BK4" s="622">
        <v>40330</v>
      </c>
      <c r="BL4" s="622">
        <v>40360</v>
      </c>
      <c r="BM4" s="622">
        <v>40391</v>
      </c>
      <c r="BN4" s="622">
        <v>40422</v>
      </c>
      <c r="BO4" s="622">
        <v>40452</v>
      </c>
      <c r="BP4" s="622">
        <v>40483</v>
      </c>
      <c r="BQ4" s="622">
        <v>40513</v>
      </c>
      <c r="BR4" s="622">
        <v>40544</v>
      </c>
      <c r="BS4" s="622">
        <v>40575</v>
      </c>
      <c r="BT4" s="622">
        <v>40603</v>
      </c>
      <c r="BU4" s="622">
        <v>40634</v>
      </c>
      <c r="BV4" s="622">
        <v>40664</v>
      </c>
      <c r="BW4" s="622">
        <v>40695</v>
      </c>
      <c r="BX4" s="622">
        <v>40725</v>
      </c>
      <c r="BY4" s="622">
        <v>40756</v>
      </c>
      <c r="BZ4" s="622">
        <v>40787</v>
      </c>
      <c r="CA4" s="622">
        <v>40817</v>
      </c>
      <c r="CB4" s="622">
        <v>40848</v>
      </c>
      <c r="CC4" s="622">
        <v>40878</v>
      </c>
      <c r="CD4" s="622">
        <v>40909</v>
      </c>
      <c r="CE4" s="622">
        <v>40940</v>
      </c>
      <c r="CF4" s="622">
        <v>40969</v>
      </c>
      <c r="CG4" s="622">
        <v>41000</v>
      </c>
      <c r="CH4" s="622">
        <v>41030</v>
      </c>
      <c r="CI4" s="622">
        <v>41061</v>
      </c>
      <c r="CJ4" s="622">
        <v>41091</v>
      </c>
      <c r="CK4" s="622">
        <v>41122</v>
      </c>
      <c r="CL4" s="622">
        <v>41153</v>
      </c>
      <c r="CM4" s="622">
        <v>41183</v>
      </c>
      <c r="CN4" s="622">
        <v>41214</v>
      </c>
      <c r="CO4" s="622">
        <v>41244</v>
      </c>
      <c r="CP4" s="622">
        <v>41275</v>
      </c>
      <c r="CQ4" s="622">
        <v>41306</v>
      </c>
      <c r="CR4" s="622">
        <v>41334</v>
      </c>
      <c r="CS4" s="622">
        <v>41365</v>
      </c>
      <c r="CT4" s="622">
        <v>41395</v>
      </c>
      <c r="CU4" s="622">
        <v>41426</v>
      </c>
      <c r="CV4" s="622">
        <v>41456</v>
      </c>
      <c r="CW4" s="622">
        <v>41487</v>
      </c>
      <c r="CX4" s="622">
        <v>41518</v>
      </c>
      <c r="CY4" s="622">
        <v>41548</v>
      </c>
      <c r="CZ4" s="622">
        <v>41579</v>
      </c>
      <c r="DA4" s="622">
        <v>41609</v>
      </c>
      <c r="DB4" s="622">
        <v>41640</v>
      </c>
      <c r="DC4" s="622">
        <v>41671</v>
      </c>
      <c r="DD4" s="622">
        <v>41699</v>
      </c>
      <c r="DE4" s="622">
        <v>41730</v>
      </c>
      <c r="DF4" s="622">
        <v>41760</v>
      </c>
      <c r="DG4" s="622">
        <v>41791</v>
      </c>
      <c r="DH4" s="622">
        <v>41821</v>
      </c>
      <c r="DI4" s="622">
        <v>41852</v>
      </c>
      <c r="DJ4" s="622">
        <v>41883</v>
      </c>
      <c r="DK4" s="622">
        <v>41913</v>
      </c>
      <c r="DL4" s="622">
        <v>41944</v>
      </c>
      <c r="DM4" s="622">
        <v>41974</v>
      </c>
      <c r="DN4" s="622">
        <v>42005</v>
      </c>
      <c r="DO4" s="622">
        <v>42036</v>
      </c>
      <c r="DP4" s="622">
        <v>42064</v>
      </c>
      <c r="DQ4" s="622">
        <v>42095</v>
      </c>
      <c r="DR4" s="622">
        <v>42125</v>
      </c>
      <c r="DS4" s="622">
        <v>42156</v>
      </c>
      <c r="DT4" s="622">
        <v>42186</v>
      </c>
      <c r="DU4" s="622">
        <v>42217</v>
      </c>
      <c r="DV4" s="622">
        <v>42248</v>
      </c>
      <c r="DW4" s="622">
        <v>42278</v>
      </c>
      <c r="DX4" s="622">
        <v>42309</v>
      </c>
      <c r="DY4" s="622">
        <v>42339</v>
      </c>
      <c r="DZ4" s="622">
        <v>42370</v>
      </c>
      <c r="EA4" s="622">
        <v>42401</v>
      </c>
      <c r="EB4" s="622">
        <v>42430</v>
      </c>
      <c r="EC4" s="622">
        <v>42461</v>
      </c>
      <c r="ED4" s="622">
        <v>42491</v>
      </c>
      <c r="EE4" s="622">
        <v>42522</v>
      </c>
      <c r="EF4" s="622">
        <v>42552</v>
      </c>
      <c r="EG4" s="622">
        <v>42583</v>
      </c>
      <c r="EH4" s="622">
        <v>42614</v>
      </c>
      <c r="EI4" s="622">
        <v>42644</v>
      </c>
      <c r="EJ4" s="622">
        <v>42675</v>
      </c>
      <c r="EK4" s="622">
        <v>42705</v>
      </c>
      <c r="EL4" s="622">
        <v>42736</v>
      </c>
      <c r="EM4" s="622">
        <v>42767</v>
      </c>
      <c r="EN4" s="622">
        <v>42795</v>
      </c>
      <c r="EO4" s="622">
        <v>42826</v>
      </c>
      <c r="EP4" s="622">
        <v>42856</v>
      </c>
    </row>
    <row r="5" spans="1:146" ht="18" customHeight="1" thickTop="1" x14ac:dyDescent="0.3">
      <c r="A5" s="623"/>
      <c r="B5" s="623"/>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c r="AO5" s="624"/>
      <c r="AP5" s="624"/>
      <c r="AQ5" s="624"/>
      <c r="AR5" s="624"/>
      <c r="AS5" s="624"/>
      <c r="AT5" s="624"/>
      <c r="AU5" s="624"/>
      <c r="AV5" s="624"/>
      <c r="AW5" s="624"/>
      <c r="AX5" s="624"/>
      <c r="AY5" s="624"/>
      <c r="AZ5" s="624"/>
      <c r="BA5" s="624"/>
      <c r="BB5" s="624"/>
      <c r="BC5" s="624"/>
      <c r="BD5" s="624"/>
      <c r="BE5" s="624"/>
      <c r="BF5" s="624"/>
      <c r="BG5" s="624"/>
      <c r="BH5" s="624"/>
      <c r="BI5" s="624"/>
      <c r="BJ5" s="624"/>
      <c r="BK5" s="624"/>
      <c r="BL5" s="624"/>
      <c r="BM5" s="624"/>
      <c r="BN5" s="624"/>
      <c r="BO5" s="624"/>
      <c r="BP5" s="624"/>
      <c r="BQ5" s="624"/>
      <c r="BR5" s="624"/>
      <c r="BS5" s="624"/>
      <c r="BT5" s="624"/>
      <c r="BU5" s="624"/>
      <c r="BV5" s="624"/>
      <c r="BW5" s="624"/>
      <c r="BX5" s="624"/>
      <c r="BY5" s="624"/>
      <c r="BZ5" s="624"/>
      <c r="CA5" s="624"/>
      <c r="CB5" s="624"/>
      <c r="CC5" s="624"/>
      <c r="CD5" s="624"/>
      <c r="CE5" s="624"/>
      <c r="CF5" s="624"/>
      <c r="CG5" s="624"/>
      <c r="CH5" s="624"/>
      <c r="CI5" s="624"/>
      <c r="CJ5" s="624"/>
      <c r="CK5" s="624"/>
      <c r="CL5" s="624"/>
      <c r="CM5" s="624"/>
      <c r="CN5" s="624"/>
      <c r="CO5" s="624"/>
      <c r="CP5" s="624"/>
      <c r="CQ5" s="624"/>
      <c r="CR5" s="624"/>
      <c r="CS5" s="624"/>
      <c r="CT5" s="624"/>
      <c r="CU5" s="624"/>
      <c r="CV5" s="624"/>
      <c r="CW5" s="624"/>
      <c r="CX5" s="624"/>
      <c r="CY5" s="624"/>
      <c r="CZ5" s="624"/>
      <c r="DA5" s="624"/>
      <c r="DB5" s="624"/>
      <c r="DC5" s="624"/>
      <c r="DD5" s="624"/>
      <c r="DE5" s="624"/>
      <c r="DF5" s="624"/>
      <c r="DG5" s="624"/>
      <c r="DH5" s="624"/>
      <c r="DI5" s="624"/>
      <c r="DJ5" s="624"/>
      <c r="DK5" s="624"/>
      <c r="DL5" s="624"/>
      <c r="DM5" s="624"/>
      <c r="DN5" s="624"/>
      <c r="DO5" s="624"/>
      <c r="DP5" s="624"/>
      <c r="DQ5" s="624"/>
      <c r="DR5" s="624"/>
      <c r="DS5" s="624"/>
      <c r="DT5" s="624"/>
      <c r="DU5" s="624"/>
      <c r="DV5" s="624"/>
      <c r="DW5" s="624"/>
      <c r="DX5" s="624"/>
      <c r="DY5" s="630"/>
      <c r="DZ5" s="630"/>
      <c r="EA5" s="630"/>
      <c r="EB5" s="630"/>
      <c r="EC5" s="630"/>
      <c r="ED5" s="630"/>
      <c r="EE5" s="630"/>
      <c r="EF5" s="630"/>
      <c r="EG5" s="630"/>
      <c r="EH5" s="630"/>
      <c r="EI5" s="630"/>
      <c r="EJ5" s="630"/>
      <c r="EK5" s="630"/>
      <c r="EL5" s="630"/>
      <c r="EM5" s="630"/>
      <c r="EN5" s="630"/>
      <c r="EO5" s="630"/>
      <c r="EP5" s="630"/>
    </row>
    <row r="6" spans="1:146" ht="18" customHeight="1" x14ac:dyDescent="0.3">
      <c r="A6" s="625" t="s">
        <v>452</v>
      </c>
      <c r="B6" s="625" t="s">
        <v>453</v>
      </c>
      <c r="C6" s="626">
        <v>0</v>
      </c>
      <c r="D6" s="626">
        <v>0</v>
      </c>
      <c r="E6" s="626">
        <v>0</v>
      </c>
      <c r="F6" s="626">
        <v>0</v>
      </c>
      <c r="G6" s="626">
        <v>0</v>
      </c>
      <c r="H6" s="626">
        <v>0</v>
      </c>
      <c r="I6" s="626">
        <v>0</v>
      </c>
      <c r="J6" s="626">
        <v>0</v>
      </c>
      <c r="K6" s="626">
        <v>0</v>
      </c>
      <c r="L6" s="626">
        <v>0</v>
      </c>
      <c r="M6" s="626">
        <v>0</v>
      </c>
      <c r="N6" s="626">
        <v>0</v>
      </c>
      <c r="O6" s="626">
        <v>0</v>
      </c>
      <c r="P6" s="626">
        <v>0</v>
      </c>
      <c r="Q6" s="626">
        <v>0</v>
      </c>
      <c r="R6" s="626">
        <v>0</v>
      </c>
      <c r="S6" s="626">
        <v>0</v>
      </c>
      <c r="T6" s="626">
        <v>0</v>
      </c>
      <c r="U6" s="626">
        <v>0</v>
      </c>
      <c r="V6" s="626">
        <v>0</v>
      </c>
      <c r="W6" s="626">
        <v>0</v>
      </c>
      <c r="X6" s="626">
        <v>0</v>
      </c>
      <c r="Y6" s="626">
        <v>0</v>
      </c>
      <c r="Z6" s="626">
        <v>0</v>
      </c>
      <c r="AA6" s="626">
        <v>0</v>
      </c>
      <c r="AB6" s="626">
        <v>0</v>
      </c>
      <c r="AC6" s="626">
        <v>0</v>
      </c>
      <c r="AD6" s="626">
        <v>0</v>
      </c>
      <c r="AE6" s="626">
        <v>0</v>
      </c>
      <c r="AF6" s="626">
        <v>0</v>
      </c>
      <c r="AG6" s="626">
        <v>0</v>
      </c>
      <c r="AH6" s="626">
        <v>0</v>
      </c>
      <c r="AI6" s="626">
        <v>0</v>
      </c>
      <c r="AJ6" s="626">
        <v>0</v>
      </c>
      <c r="AK6" s="626">
        <v>0</v>
      </c>
      <c r="AL6" s="626">
        <v>0</v>
      </c>
      <c r="AM6" s="626">
        <v>0</v>
      </c>
      <c r="AN6" s="626">
        <v>0</v>
      </c>
      <c r="AO6" s="626">
        <v>0</v>
      </c>
      <c r="AP6" s="626">
        <v>0</v>
      </c>
      <c r="AQ6" s="626">
        <v>0</v>
      </c>
      <c r="AR6" s="626">
        <v>0</v>
      </c>
      <c r="AS6" s="626">
        <v>0</v>
      </c>
      <c r="AT6" s="626">
        <v>0</v>
      </c>
      <c r="AU6" s="626">
        <v>0</v>
      </c>
      <c r="AV6" s="626">
        <v>0</v>
      </c>
      <c r="AW6" s="626">
        <v>0</v>
      </c>
      <c r="AX6" s="626">
        <v>0</v>
      </c>
      <c r="AY6" s="626">
        <v>0</v>
      </c>
      <c r="AZ6" s="626">
        <v>0</v>
      </c>
      <c r="BA6" s="626">
        <v>0</v>
      </c>
      <c r="BB6" s="626">
        <v>0</v>
      </c>
      <c r="BC6" s="626">
        <v>0</v>
      </c>
      <c r="BD6" s="626">
        <v>0</v>
      </c>
      <c r="BE6" s="626">
        <v>0</v>
      </c>
      <c r="BF6" s="626">
        <v>0</v>
      </c>
      <c r="BG6" s="626">
        <v>0</v>
      </c>
      <c r="BH6" s="626">
        <v>0</v>
      </c>
      <c r="BI6" s="626">
        <v>0</v>
      </c>
      <c r="BJ6" s="626">
        <v>0</v>
      </c>
      <c r="BK6" s="626">
        <v>0</v>
      </c>
      <c r="BL6" s="626">
        <v>0</v>
      </c>
      <c r="BM6" s="626">
        <v>0</v>
      </c>
      <c r="BN6" s="626">
        <v>0</v>
      </c>
      <c r="BO6" s="626">
        <v>0</v>
      </c>
      <c r="BP6" s="626">
        <v>0</v>
      </c>
      <c r="BQ6" s="626">
        <v>0</v>
      </c>
      <c r="BR6" s="626">
        <v>0</v>
      </c>
      <c r="BS6" s="626">
        <v>0</v>
      </c>
      <c r="BT6" s="626">
        <v>0</v>
      </c>
      <c r="BU6" s="626">
        <v>0</v>
      </c>
      <c r="BV6" s="626">
        <v>0</v>
      </c>
      <c r="BW6" s="626">
        <v>0</v>
      </c>
      <c r="BX6" s="626">
        <v>0</v>
      </c>
      <c r="BY6" s="626">
        <v>0</v>
      </c>
      <c r="BZ6" s="626">
        <v>0</v>
      </c>
      <c r="CA6" s="626">
        <v>0</v>
      </c>
      <c r="CB6" s="626">
        <v>0</v>
      </c>
      <c r="CC6" s="626">
        <v>0</v>
      </c>
      <c r="CD6" s="626">
        <v>0</v>
      </c>
      <c r="CE6" s="626">
        <v>0</v>
      </c>
      <c r="CF6" s="626">
        <v>0</v>
      </c>
      <c r="CG6" s="626">
        <v>0</v>
      </c>
      <c r="CH6" s="626">
        <v>0</v>
      </c>
      <c r="CI6" s="626">
        <v>0</v>
      </c>
      <c r="CJ6" s="626">
        <v>0</v>
      </c>
      <c r="CK6" s="626">
        <v>0</v>
      </c>
      <c r="CL6" s="626">
        <v>0</v>
      </c>
      <c r="CM6" s="626">
        <v>0</v>
      </c>
      <c r="CN6" s="626">
        <v>0</v>
      </c>
      <c r="CO6" s="626">
        <v>0</v>
      </c>
      <c r="CP6" s="626">
        <v>0</v>
      </c>
      <c r="CQ6" s="626">
        <v>0</v>
      </c>
      <c r="CR6" s="626">
        <v>0</v>
      </c>
      <c r="CS6" s="626">
        <v>0</v>
      </c>
      <c r="CT6" s="626">
        <v>0</v>
      </c>
      <c r="CU6" s="626">
        <v>0</v>
      </c>
      <c r="CV6" s="626">
        <v>0</v>
      </c>
      <c r="CW6" s="626">
        <v>0</v>
      </c>
      <c r="CX6" s="626">
        <v>0</v>
      </c>
      <c r="CY6" s="626">
        <v>0</v>
      </c>
      <c r="CZ6" s="626">
        <v>0</v>
      </c>
      <c r="DA6" s="626">
        <v>0</v>
      </c>
      <c r="DB6" s="626">
        <v>0</v>
      </c>
      <c r="DC6" s="626">
        <v>0</v>
      </c>
      <c r="DD6" s="626">
        <v>0</v>
      </c>
      <c r="DE6" s="626">
        <v>0</v>
      </c>
      <c r="DF6" s="626">
        <v>0</v>
      </c>
      <c r="DG6" s="626">
        <v>0</v>
      </c>
      <c r="DH6" s="626">
        <v>0</v>
      </c>
      <c r="DI6" s="626">
        <v>0</v>
      </c>
      <c r="DJ6" s="626">
        <v>0</v>
      </c>
      <c r="DK6" s="626">
        <v>0</v>
      </c>
      <c r="DL6" s="626">
        <v>0</v>
      </c>
      <c r="DM6" s="626">
        <v>0</v>
      </c>
      <c r="DN6" s="626">
        <v>0</v>
      </c>
      <c r="DO6" s="626">
        <v>0</v>
      </c>
      <c r="DP6" s="626">
        <v>0</v>
      </c>
      <c r="DQ6" s="626">
        <v>0</v>
      </c>
      <c r="DR6" s="626">
        <v>0</v>
      </c>
      <c r="DS6" s="626">
        <v>0</v>
      </c>
      <c r="DT6" s="626">
        <v>0</v>
      </c>
      <c r="DU6" s="626">
        <v>0</v>
      </c>
      <c r="DV6" s="626">
        <v>0</v>
      </c>
      <c r="DW6" s="626">
        <v>0</v>
      </c>
      <c r="DX6" s="626">
        <v>0</v>
      </c>
      <c r="DY6" s="627">
        <v>0</v>
      </c>
      <c r="DZ6" s="627">
        <v>0</v>
      </c>
      <c r="EA6" s="627">
        <v>0</v>
      </c>
      <c r="EB6" s="627">
        <v>0</v>
      </c>
      <c r="EC6" s="627">
        <v>0</v>
      </c>
      <c r="ED6" s="627">
        <v>0</v>
      </c>
      <c r="EE6" s="627">
        <v>0</v>
      </c>
      <c r="EF6" s="627">
        <v>0</v>
      </c>
      <c r="EG6" s="627">
        <v>0</v>
      </c>
      <c r="EH6" s="627">
        <v>0</v>
      </c>
      <c r="EI6" s="627">
        <v>0</v>
      </c>
      <c r="EJ6" s="627">
        <v>0</v>
      </c>
      <c r="EK6" s="627">
        <v>0</v>
      </c>
      <c r="EL6" s="627">
        <v>0</v>
      </c>
      <c r="EM6" s="627">
        <v>0</v>
      </c>
      <c r="EN6" s="627">
        <v>0</v>
      </c>
      <c r="EO6" s="627">
        <v>0</v>
      </c>
      <c r="EP6" s="627">
        <v>0</v>
      </c>
    </row>
    <row r="7" spans="1:146" ht="18" customHeight="1" x14ac:dyDescent="0.3">
      <c r="A7" s="628"/>
      <c r="B7" s="628"/>
      <c r="C7" s="629"/>
      <c r="D7" s="629"/>
      <c r="E7" s="629"/>
      <c r="F7" s="629"/>
      <c r="G7" s="629"/>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c r="AL7" s="629"/>
      <c r="AM7" s="629"/>
      <c r="AN7" s="629"/>
      <c r="AO7" s="629"/>
      <c r="AP7" s="629"/>
      <c r="AQ7" s="629"/>
      <c r="AR7" s="629"/>
      <c r="AS7" s="629"/>
      <c r="AT7" s="629"/>
      <c r="AU7" s="629"/>
      <c r="AV7" s="629"/>
      <c r="AW7" s="629"/>
      <c r="AX7" s="629"/>
      <c r="AY7" s="629"/>
      <c r="AZ7" s="629"/>
      <c r="BA7" s="629"/>
      <c r="BB7" s="629"/>
      <c r="BC7" s="629"/>
      <c r="BD7" s="629"/>
      <c r="BE7" s="629"/>
      <c r="BF7" s="629"/>
      <c r="BG7" s="629"/>
      <c r="BH7" s="629"/>
      <c r="BI7" s="629"/>
      <c r="BJ7" s="629"/>
      <c r="BK7" s="629"/>
      <c r="BL7" s="629"/>
      <c r="BM7" s="629"/>
      <c r="BN7" s="629"/>
      <c r="BO7" s="629"/>
      <c r="BP7" s="629"/>
      <c r="BQ7" s="629"/>
      <c r="BR7" s="629"/>
      <c r="BS7" s="629"/>
      <c r="BT7" s="629"/>
      <c r="BU7" s="629"/>
      <c r="BV7" s="629"/>
      <c r="BW7" s="629"/>
      <c r="BX7" s="629"/>
      <c r="BY7" s="629"/>
      <c r="BZ7" s="629"/>
      <c r="CA7" s="629"/>
      <c r="CB7" s="629"/>
      <c r="CC7" s="629"/>
      <c r="CD7" s="629"/>
      <c r="CE7" s="629"/>
      <c r="CF7" s="629"/>
      <c r="CG7" s="629"/>
      <c r="CH7" s="629"/>
      <c r="CI7" s="629"/>
      <c r="CJ7" s="629"/>
      <c r="CK7" s="629"/>
      <c r="CL7" s="629"/>
      <c r="CM7" s="629"/>
      <c r="CN7" s="629"/>
      <c r="CO7" s="629"/>
      <c r="CP7" s="629"/>
      <c r="CQ7" s="629"/>
      <c r="CR7" s="629"/>
      <c r="CS7" s="629"/>
      <c r="CT7" s="629"/>
      <c r="CU7" s="629"/>
      <c r="CV7" s="629"/>
      <c r="CW7" s="629"/>
      <c r="CX7" s="629"/>
      <c r="CY7" s="629"/>
      <c r="CZ7" s="629"/>
      <c r="DA7" s="629"/>
      <c r="DB7" s="629"/>
      <c r="DC7" s="629"/>
      <c r="DD7" s="629"/>
      <c r="DE7" s="629"/>
      <c r="DF7" s="629"/>
      <c r="DG7" s="629"/>
      <c r="DH7" s="629"/>
      <c r="DI7" s="629"/>
      <c r="DJ7" s="629"/>
      <c r="DK7" s="629"/>
      <c r="DL7" s="629"/>
      <c r="DM7" s="629"/>
      <c r="DN7" s="629"/>
      <c r="DO7" s="629"/>
      <c r="DP7" s="629"/>
      <c r="DQ7" s="629"/>
      <c r="DR7" s="629"/>
      <c r="DS7" s="629"/>
      <c r="DT7" s="629"/>
      <c r="DU7" s="629"/>
      <c r="DV7" s="629"/>
      <c r="DW7" s="629"/>
      <c r="DX7" s="629"/>
      <c r="DY7" s="1044"/>
      <c r="DZ7" s="1044"/>
      <c r="EA7" s="1044"/>
      <c r="EB7" s="1044"/>
      <c r="EC7" s="1044"/>
      <c r="ED7" s="1044"/>
      <c r="EE7" s="1044"/>
      <c r="EF7" s="1044"/>
      <c r="EG7" s="1044"/>
      <c r="EH7" s="1044"/>
      <c r="EI7" s="1044"/>
      <c r="EJ7" s="1044"/>
      <c r="EK7" s="1044"/>
      <c r="EL7" s="1044"/>
      <c r="EM7" s="1044"/>
      <c r="EN7" s="1044"/>
      <c r="EO7" s="1044"/>
      <c r="EP7" s="1044"/>
    </row>
    <row r="8" spans="1:146" ht="18" customHeight="1" x14ac:dyDescent="0.3">
      <c r="A8" s="625" t="s">
        <v>454</v>
      </c>
      <c r="B8" s="625" t="s">
        <v>455</v>
      </c>
      <c r="C8" s="626">
        <v>136178.43999452301</v>
      </c>
      <c r="D8" s="626">
        <v>116230.03408391667</v>
      </c>
      <c r="E8" s="626">
        <v>130132.37196290678</v>
      </c>
      <c r="F8" s="626">
        <v>139521.98715559201</v>
      </c>
      <c r="G8" s="626">
        <v>139367.33836026196</v>
      </c>
      <c r="H8" s="626">
        <v>157762.66453401314</v>
      </c>
      <c r="I8" s="626">
        <v>143451.05274890381</v>
      </c>
      <c r="J8" s="626">
        <v>148155.25278240716</v>
      </c>
      <c r="K8" s="626">
        <v>177797.85328286284</v>
      </c>
      <c r="L8" s="626">
        <v>183467.7645240183</v>
      </c>
      <c r="M8" s="626">
        <v>169663.0647888302</v>
      </c>
      <c r="N8" s="626">
        <v>195799.69742275891</v>
      </c>
      <c r="O8" s="626">
        <v>187507.06538600696</v>
      </c>
      <c r="P8" s="626">
        <v>199013.7328134976</v>
      </c>
      <c r="Q8" s="626">
        <v>205198.34475756431</v>
      </c>
      <c r="R8" s="626">
        <v>230350.69407867076</v>
      </c>
      <c r="S8" s="626">
        <v>233076.84816871831</v>
      </c>
      <c r="T8" s="626">
        <v>250966.8914985405</v>
      </c>
      <c r="U8" s="626">
        <v>276375.87292437919</v>
      </c>
      <c r="V8" s="626">
        <v>243155.21555671969</v>
      </c>
      <c r="W8" s="626">
        <v>240416.3637943858</v>
      </c>
      <c r="X8" s="626">
        <v>239185.99880830882</v>
      </c>
      <c r="Y8" s="626">
        <v>228709.43412511045</v>
      </c>
      <c r="Z8" s="626">
        <v>227011.69903462991</v>
      </c>
      <c r="AA8" s="626">
        <v>234098.59419943648</v>
      </c>
      <c r="AB8" s="626">
        <v>260109.87297384226</v>
      </c>
      <c r="AC8" s="626">
        <v>272734.00079297763</v>
      </c>
      <c r="AD8" s="626">
        <v>276341.08277825976</v>
      </c>
      <c r="AE8" s="626">
        <v>264167.83444763487</v>
      </c>
      <c r="AF8" s="626">
        <v>295025.7933259884</v>
      </c>
      <c r="AG8" s="626">
        <v>276984.07760893798</v>
      </c>
      <c r="AH8" s="626">
        <v>293130.94655232655</v>
      </c>
      <c r="AI8" s="626">
        <v>268554.87057226081</v>
      </c>
      <c r="AJ8" s="626">
        <v>259006.22230780192</v>
      </c>
      <c r="AK8" s="626">
        <v>236645.51199449706</v>
      </c>
      <c r="AL8" s="626">
        <v>243650.5208996307</v>
      </c>
      <c r="AM8" s="626">
        <v>255585.31891297194</v>
      </c>
      <c r="AN8" s="626">
        <v>279887.81503659399</v>
      </c>
      <c r="AO8" s="626">
        <v>257411.54356240056</v>
      </c>
      <c r="AP8" s="626">
        <v>235388.51431186678</v>
      </c>
      <c r="AQ8" s="626">
        <v>242599.32134361344</v>
      </c>
      <c r="AR8" s="626">
        <v>242909.14039155218</v>
      </c>
      <c r="AS8" s="626">
        <v>222126.34724996117</v>
      </c>
      <c r="AT8" s="626">
        <v>244276.71415654916</v>
      </c>
      <c r="AU8" s="626">
        <v>251635.90433816437</v>
      </c>
      <c r="AV8" s="626">
        <v>257142.14499298923</v>
      </c>
      <c r="AW8" s="626">
        <v>246223.51353805588</v>
      </c>
      <c r="AX8" s="626">
        <v>242231.97659319796</v>
      </c>
      <c r="AY8" s="626">
        <v>233918.13117396811</v>
      </c>
      <c r="AZ8" s="626">
        <v>216309.13123138339</v>
      </c>
      <c r="BA8" s="626">
        <v>206554.12635361252</v>
      </c>
      <c r="BB8" s="626">
        <v>214871.6219141389</v>
      </c>
      <c r="BC8" s="626">
        <v>223527.69391904242</v>
      </c>
      <c r="BD8" s="626">
        <v>218840.07105076354</v>
      </c>
      <c r="BE8" s="626">
        <v>236285.32378748566</v>
      </c>
      <c r="BF8" s="626">
        <v>246330.23434637161</v>
      </c>
      <c r="BG8" s="626">
        <v>239911.35103890789</v>
      </c>
      <c r="BH8" s="626">
        <v>251110.30049444461</v>
      </c>
      <c r="BI8" s="626">
        <v>233179.76966713739</v>
      </c>
      <c r="BJ8" s="626">
        <v>265891.45698459179</v>
      </c>
      <c r="BK8" s="626">
        <v>251091.27311556888</v>
      </c>
      <c r="BL8" s="626">
        <v>206610.44095982582</v>
      </c>
      <c r="BM8" s="626">
        <v>234315.70890849963</v>
      </c>
      <c r="BN8" s="626">
        <v>237730.71370376952</v>
      </c>
      <c r="BO8" s="626">
        <v>244526.9694849565</v>
      </c>
      <c r="BP8" s="626">
        <v>251433.09264393171</v>
      </c>
      <c r="BQ8" s="626">
        <v>248371.92779843963</v>
      </c>
      <c r="BR8" s="626">
        <v>249037.7096510827</v>
      </c>
      <c r="BS8" s="626">
        <v>249966.23457969213</v>
      </c>
      <c r="BT8" s="626">
        <v>209095.88711222709</v>
      </c>
      <c r="BU8" s="626">
        <v>245681.91932774591</v>
      </c>
      <c r="BV8" s="626">
        <v>204668.14780793706</v>
      </c>
      <c r="BW8" s="626">
        <v>235655.57660381799</v>
      </c>
      <c r="BX8" s="626">
        <v>210901.19464144739</v>
      </c>
      <c r="BY8" s="626">
        <v>197483.72443542042</v>
      </c>
      <c r="BZ8" s="626">
        <v>209697.98557407345</v>
      </c>
      <c r="CA8" s="626">
        <v>210427.60377609509</v>
      </c>
      <c r="CB8" s="626">
        <v>257384.77811784571</v>
      </c>
      <c r="CC8" s="626">
        <v>207166.58874576859</v>
      </c>
      <c r="CD8" s="626">
        <v>167566.96571080218</v>
      </c>
      <c r="CE8" s="626">
        <v>188761.54489262865</v>
      </c>
      <c r="CF8" s="626">
        <v>237917.17436641685</v>
      </c>
      <c r="CG8" s="626">
        <v>235637.24590558562</v>
      </c>
      <c r="CH8" s="626">
        <v>243001.46460930759</v>
      </c>
      <c r="CI8" s="626">
        <v>184322.05402565229</v>
      </c>
      <c r="CJ8" s="626">
        <v>226817.20269414515</v>
      </c>
      <c r="CK8" s="626">
        <v>196214.34019245527</v>
      </c>
      <c r="CL8" s="626">
        <v>205966.0335260616</v>
      </c>
      <c r="CM8" s="626">
        <v>214191.04639274476</v>
      </c>
      <c r="CN8" s="626">
        <v>214750.81469717098</v>
      </c>
      <c r="CO8" s="626">
        <v>238219.25371931389</v>
      </c>
      <c r="CP8" s="626">
        <v>252737.0724059433</v>
      </c>
      <c r="CQ8" s="626">
        <v>206447.59290120611</v>
      </c>
      <c r="CR8" s="626">
        <v>244517.21015118383</v>
      </c>
      <c r="CS8" s="626">
        <v>247465.85431716559</v>
      </c>
      <c r="CT8" s="626">
        <v>270782.79846521025</v>
      </c>
      <c r="CU8" s="626">
        <v>250902.03883934926</v>
      </c>
      <c r="CV8" s="626">
        <v>269445.49592200166</v>
      </c>
      <c r="CW8" s="626">
        <v>242742.17159747274</v>
      </c>
      <c r="CX8" s="626">
        <v>239745.49042027007</v>
      </c>
      <c r="CY8" s="626">
        <v>234926.05418041517</v>
      </c>
      <c r="CZ8" s="626">
        <v>242721.10131536936</v>
      </c>
      <c r="DA8" s="626">
        <v>290584.88886338269</v>
      </c>
      <c r="DB8" s="626">
        <v>258532.7906612095</v>
      </c>
      <c r="DC8" s="626">
        <v>268814.4350144621</v>
      </c>
      <c r="DD8" s="626">
        <v>285706.13734245277</v>
      </c>
      <c r="DE8" s="626">
        <v>272951.72499069362</v>
      </c>
      <c r="DF8" s="626">
        <v>242969.68492250441</v>
      </c>
      <c r="DG8" s="626">
        <v>236050.20186665712</v>
      </c>
      <c r="DH8" s="626">
        <v>257737.82243300517</v>
      </c>
      <c r="DI8" s="626">
        <v>262496.00318591669</v>
      </c>
      <c r="DJ8" s="626">
        <v>289195.25407391018</v>
      </c>
      <c r="DK8" s="626">
        <v>335244.44140372943</v>
      </c>
      <c r="DL8" s="626">
        <v>295887.05619782652</v>
      </c>
      <c r="DM8" s="626">
        <v>315595.85531323199</v>
      </c>
      <c r="DN8" s="626">
        <v>338188.46949475585</v>
      </c>
      <c r="DO8" s="626">
        <v>331380.512153321</v>
      </c>
      <c r="DP8" s="626">
        <v>377501.53602262237</v>
      </c>
      <c r="DQ8" s="626">
        <v>394177.68814548431</v>
      </c>
      <c r="DR8" s="626">
        <v>348902.27270686242</v>
      </c>
      <c r="DS8" s="626">
        <v>336992.56356861792</v>
      </c>
      <c r="DT8" s="626">
        <v>339309.86803061556</v>
      </c>
      <c r="DU8" s="626">
        <v>316066.89604870824</v>
      </c>
      <c r="DV8" s="626">
        <v>322475.19234866311</v>
      </c>
      <c r="DW8" s="626">
        <v>349653.48330574221</v>
      </c>
      <c r="DX8" s="626">
        <v>341526.73513839778</v>
      </c>
      <c r="DY8" s="627">
        <v>367632.98607355938</v>
      </c>
      <c r="DZ8" s="627">
        <v>390698.45735466084</v>
      </c>
      <c r="EA8" s="627">
        <v>400804.96087585425</v>
      </c>
      <c r="EB8" s="627">
        <v>363820.06286303781</v>
      </c>
      <c r="EC8" s="627">
        <v>384443.66476665728</v>
      </c>
      <c r="ED8" s="627">
        <v>386852.89073654311</v>
      </c>
      <c r="EE8" s="627">
        <v>369812.6347037995</v>
      </c>
      <c r="EF8" s="627">
        <v>379691.0526716084</v>
      </c>
      <c r="EG8" s="627">
        <v>374032.07635990938</v>
      </c>
      <c r="EH8" s="627">
        <v>374968.29193233349</v>
      </c>
      <c r="EI8" s="627">
        <v>368798.91299788974</v>
      </c>
      <c r="EJ8" s="627">
        <v>406061.28648336203</v>
      </c>
      <c r="EK8" s="627">
        <v>376577.79031783802</v>
      </c>
      <c r="EL8" s="627">
        <v>376956.79897728743</v>
      </c>
      <c r="EM8" s="627">
        <v>366380.12150779343</v>
      </c>
      <c r="EN8" s="627">
        <v>382604.94993677619</v>
      </c>
      <c r="EO8" s="627">
        <v>386605.54918418615</v>
      </c>
      <c r="EP8" s="627">
        <v>408934.29764060746</v>
      </c>
    </row>
    <row r="9" spans="1:146" ht="18" customHeight="1" x14ac:dyDescent="0.3">
      <c r="A9" s="628" t="s">
        <v>456</v>
      </c>
      <c r="B9" s="628" t="s">
        <v>751</v>
      </c>
      <c r="C9" s="631">
        <v>2411.5080739245864</v>
      </c>
      <c r="D9" s="631">
        <v>2374.2704695120633</v>
      </c>
      <c r="E9" s="631">
        <v>2689.4286805223851</v>
      </c>
      <c r="F9" s="631">
        <v>2609.3305751896678</v>
      </c>
      <c r="G9" s="631">
        <v>2829.9908421619598</v>
      </c>
      <c r="H9" s="631">
        <v>3422.3627835995226</v>
      </c>
      <c r="I9" s="631">
        <v>3857.0544986418649</v>
      </c>
      <c r="J9" s="631">
        <v>2834.672189555828</v>
      </c>
      <c r="K9" s="631">
        <v>2471.2032170934831</v>
      </c>
      <c r="L9" s="631">
        <v>2242.8746434496229</v>
      </c>
      <c r="M9" s="631">
        <v>2325.7475869641262</v>
      </c>
      <c r="N9" s="631">
        <v>2201.1372161125737</v>
      </c>
      <c r="O9" s="631">
        <v>2000.4248363982758</v>
      </c>
      <c r="P9" s="631">
        <v>2248.1926656085639</v>
      </c>
      <c r="Q9" s="631">
        <v>2611.2474925302877</v>
      </c>
      <c r="R9" s="631">
        <v>2145.4001480244069</v>
      </c>
      <c r="S9" s="631">
        <v>2471.1521219531987</v>
      </c>
      <c r="T9" s="631">
        <v>2775.6725251363996</v>
      </c>
      <c r="U9" s="631">
        <v>3733.3959026907896</v>
      </c>
      <c r="V9" s="631">
        <v>2768.3246351410908</v>
      </c>
      <c r="W9" s="631">
        <v>2662.1335959648309</v>
      </c>
      <c r="X9" s="631">
        <v>2443.8508128417689</v>
      </c>
      <c r="Y9" s="631">
        <v>2448.3523229018556</v>
      </c>
      <c r="Z9" s="631">
        <v>2350.0757424319381</v>
      </c>
      <c r="AA9" s="631">
        <v>2179.8350122071138</v>
      </c>
      <c r="AB9" s="631">
        <v>2430.911087485094</v>
      </c>
      <c r="AC9" s="631">
        <v>2272.8653160495328</v>
      </c>
      <c r="AD9" s="631">
        <v>2236.8598920954041</v>
      </c>
      <c r="AE9" s="631">
        <v>2654.1271336085929</v>
      </c>
      <c r="AF9" s="631">
        <v>2637.0378675246689</v>
      </c>
      <c r="AG9" s="631">
        <v>4080.4407354679688</v>
      </c>
      <c r="AH9" s="631">
        <v>3184.1021022115565</v>
      </c>
      <c r="AI9" s="631">
        <v>2678.2470005154933</v>
      </c>
      <c r="AJ9" s="631">
        <v>2471.0397739160198</v>
      </c>
      <c r="AK9" s="631">
        <v>2611.3709323426338</v>
      </c>
      <c r="AL9" s="631">
        <v>2543.4467479521204</v>
      </c>
      <c r="AM9" s="631">
        <v>2419.4218642864121</v>
      </c>
      <c r="AN9" s="631">
        <v>2828.5732531700705</v>
      </c>
      <c r="AO9" s="631">
        <v>2635.5941385999749</v>
      </c>
      <c r="AP9" s="631">
        <v>2433.0508271385793</v>
      </c>
      <c r="AQ9" s="631">
        <v>2727.1367521419652</v>
      </c>
      <c r="AR9" s="631">
        <v>2735.8121807136531</v>
      </c>
      <c r="AS9" s="631">
        <v>4915.9890583607203</v>
      </c>
      <c r="AT9" s="631">
        <v>3156.0812645841052</v>
      </c>
      <c r="AU9" s="631">
        <v>2931.6981214160155</v>
      </c>
      <c r="AV9" s="631">
        <v>2635.3750150856335</v>
      </c>
      <c r="AW9" s="631">
        <v>2802.4667992532422</v>
      </c>
      <c r="AX9" s="631">
        <v>2500.8052513529528</v>
      </c>
      <c r="AY9" s="631">
        <v>2639.1395872433595</v>
      </c>
      <c r="AZ9" s="631">
        <v>2762.4244680578418</v>
      </c>
      <c r="BA9" s="631">
        <v>2763.1871916836071</v>
      </c>
      <c r="BB9" s="631">
        <v>2587.5747578782689</v>
      </c>
      <c r="BC9" s="631">
        <v>2615.9736950549827</v>
      </c>
      <c r="BD9" s="631">
        <v>2905.9479754705753</v>
      </c>
      <c r="BE9" s="631">
        <v>4540.4009026838485</v>
      </c>
      <c r="BF9" s="631">
        <v>3193.4770430194899</v>
      </c>
      <c r="BG9" s="631">
        <v>3013.6093341912247</v>
      </c>
      <c r="BH9" s="631">
        <v>3330.9740599154284</v>
      </c>
      <c r="BI9" s="631">
        <v>3034.4051382918592</v>
      </c>
      <c r="BJ9" s="631">
        <v>3057.9910606992457</v>
      </c>
      <c r="BK9" s="631">
        <v>3044.2690983029765</v>
      </c>
      <c r="BL9" s="631">
        <v>2922.3970337241335</v>
      </c>
      <c r="BM9" s="631">
        <v>3203.9671479032882</v>
      </c>
      <c r="BN9" s="631">
        <v>3270.4690305055519</v>
      </c>
      <c r="BO9" s="631">
        <v>3170.4250638812568</v>
      </c>
      <c r="BP9" s="631">
        <v>3235.2780204776659</v>
      </c>
      <c r="BQ9" s="631">
        <v>4205.9198756393207</v>
      </c>
      <c r="BR9" s="631">
        <v>3861.1149867947979</v>
      </c>
      <c r="BS9" s="631">
        <v>3247.8468417434906</v>
      </c>
      <c r="BT9" s="631">
        <v>3401.457315797285</v>
      </c>
      <c r="BU9" s="631">
        <v>3143.0336881032258</v>
      </c>
      <c r="BV9" s="631">
        <v>3347.6792710326076</v>
      </c>
      <c r="BW9" s="631">
        <v>3195.4686562305333</v>
      </c>
      <c r="BX9" s="631">
        <v>3270.5200782956481</v>
      </c>
      <c r="BY9" s="631">
        <v>3722.8116416959419</v>
      </c>
      <c r="BZ9" s="631">
        <v>3522.4362761507259</v>
      </c>
      <c r="CA9" s="631">
        <v>3952.2740490782348</v>
      </c>
      <c r="CB9" s="631">
        <v>3989.8715547605752</v>
      </c>
      <c r="CC9" s="631">
        <v>4740.2541348085651</v>
      </c>
      <c r="CD9" s="631">
        <v>3775.5713950513682</v>
      </c>
      <c r="CE9" s="631">
        <v>3639.9467417759838</v>
      </c>
      <c r="CF9" s="631">
        <v>3311.4361768832928</v>
      </c>
      <c r="CG9" s="631">
        <v>3394.0250294460238</v>
      </c>
      <c r="CH9" s="631">
        <v>3668.905479245519</v>
      </c>
      <c r="CI9" s="631">
        <v>3070.8687497072065</v>
      </c>
      <c r="CJ9" s="631">
        <v>3325.0385551201116</v>
      </c>
      <c r="CK9" s="631">
        <v>3591.2501800222963</v>
      </c>
      <c r="CL9" s="631">
        <v>3575.2710323313904</v>
      </c>
      <c r="CM9" s="631">
        <v>4228.1544489717844</v>
      </c>
      <c r="CN9" s="631">
        <v>3979.8004943419373</v>
      </c>
      <c r="CO9" s="631">
        <v>5631.2046430665814</v>
      </c>
      <c r="CP9" s="631">
        <v>4740.5413379273359</v>
      </c>
      <c r="CQ9" s="631">
        <v>4117.169277216608</v>
      </c>
      <c r="CR9" s="631">
        <v>4350.2830175349127</v>
      </c>
      <c r="CS9" s="631">
        <v>4595.5736209331744</v>
      </c>
      <c r="CT9" s="631">
        <v>4328.48083655542</v>
      </c>
      <c r="CU9" s="631">
        <v>4265.2787515115488</v>
      </c>
      <c r="CV9" s="631">
        <v>4924.9564298555197</v>
      </c>
      <c r="CW9" s="631">
        <v>4657.8419114214403</v>
      </c>
      <c r="CX9" s="631">
        <v>4653.6821646892813</v>
      </c>
      <c r="CY9" s="631">
        <v>5258.6775262798319</v>
      </c>
      <c r="CZ9" s="631">
        <v>5000.8422295872233</v>
      </c>
      <c r="DA9" s="631">
        <v>7541.1297477780081</v>
      </c>
      <c r="DB9" s="631">
        <v>5696.6861018466498</v>
      </c>
      <c r="DC9" s="631">
        <v>5342.9772100147902</v>
      </c>
      <c r="DD9" s="631">
        <v>5082.5744356377782</v>
      </c>
      <c r="DE9" s="631">
        <v>5534.5428225165551</v>
      </c>
      <c r="DF9" s="631">
        <v>4746.6565046213336</v>
      </c>
      <c r="DG9" s="631">
        <v>5116.0131775995214</v>
      </c>
      <c r="DH9" s="631">
        <v>5683.0228153632033</v>
      </c>
      <c r="DI9" s="631">
        <v>5273.0900524908002</v>
      </c>
      <c r="DJ9" s="631">
        <v>5125.9676858581461</v>
      </c>
      <c r="DK9" s="631">
        <v>4865.0798025394242</v>
      </c>
      <c r="DL9" s="631">
        <v>5198.890955817642</v>
      </c>
      <c r="DM9" s="631">
        <v>7837.5746487442948</v>
      </c>
      <c r="DN9" s="631">
        <v>5086.5721653655328</v>
      </c>
      <c r="DO9" s="631">
        <v>5053.8487829730348</v>
      </c>
      <c r="DP9" s="631">
        <v>5054.5801841706088</v>
      </c>
      <c r="DQ9" s="631">
        <v>5379.3081092375642</v>
      </c>
      <c r="DR9" s="631">
        <v>4599.7201895170774</v>
      </c>
      <c r="DS9" s="631">
        <v>4833.9303135237033</v>
      </c>
      <c r="DT9" s="631">
        <v>4950.7916989490132</v>
      </c>
      <c r="DU9" s="631">
        <v>4459.103063109801</v>
      </c>
      <c r="DV9" s="631">
        <v>4886.0362954374013</v>
      </c>
      <c r="DW9" s="631">
        <v>4722.4478274572666</v>
      </c>
      <c r="DX9" s="631">
        <v>4614.4004923019756</v>
      </c>
      <c r="DY9" s="632">
        <v>6438.9424066916354</v>
      </c>
      <c r="DZ9" s="632">
        <v>5186.4291960353639</v>
      </c>
      <c r="EA9" s="632">
        <v>4561.3787380037893</v>
      </c>
      <c r="EB9" s="632">
        <v>4923.5875449737123</v>
      </c>
      <c r="EC9" s="632">
        <v>4582.0728816730443</v>
      </c>
      <c r="ED9" s="632">
        <v>4861.793338597503</v>
      </c>
      <c r="EE9" s="632">
        <v>4708.3508932625937</v>
      </c>
      <c r="EF9" s="632">
        <v>4722.3775688204387</v>
      </c>
      <c r="EG9" s="632">
        <v>4980.8788065983717</v>
      </c>
      <c r="EH9" s="632">
        <v>5172.8995728070886</v>
      </c>
      <c r="EI9" s="632">
        <v>5246.4288711111885</v>
      </c>
      <c r="EJ9" s="632">
        <v>5483.2301719677016</v>
      </c>
      <c r="EK9" s="632">
        <v>6792.3963273633535</v>
      </c>
      <c r="EL9" s="632">
        <v>6089.3658867678014</v>
      </c>
      <c r="EM9" s="632">
        <v>5524.6348094383811</v>
      </c>
      <c r="EN9" s="632">
        <v>5827.1449771768712</v>
      </c>
      <c r="EO9" s="632">
        <v>5265.8529429457149</v>
      </c>
      <c r="EP9" s="632">
        <v>4950.5136069552709</v>
      </c>
    </row>
    <row r="10" spans="1:146" ht="18" customHeight="1" x14ac:dyDescent="0.3">
      <c r="A10" s="628" t="s">
        <v>458</v>
      </c>
      <c r="B10" s="628" t="s">
        <v>757</v>
      </c>
      <c r="C10" s="631">
        <v>19372.497178089121</v>
      </c>
      <c r="D10" s="631">
        <v>21811.45304293888</v>
      </c>
      <c r="E10" s="631">
        <v>20140.064850267598</v>
      </c>
      <c r="F10" s="631">
        <v>22500.198349040598</v>
      </c>
      <c r="G10" s="631">
        <v>21091.447033129349</v>
      </c>
      <c r="H10" s="631">
        <v>33863.571290211439</v>
      </c>
      <c r="I10" s="631">
        <v>16950.46396142547</v>
      </c>
      <c r="J10" s="631">
        <v>24828.484319455329</v>
      </c>
      <c r="K10" s="631">
        <v>20520.348330811332</v>
      </c>
      <c r="L10" s="631">
        <v>21788.716617751496</v>
      </c>
      <c r="M10" s="631">
        <v>21136.533940462206</v>
      </c>
      <c r="N10" s="631">
        <v>21881.029047653123</v>
      </c>
      <c r="O10" s="631">
        <v>29961.791713402781</v>
      </c>
      <c r="P10" s="631">
        <v>72762.31758220683</v>
      </c>
      <c r="Q10" s="631">
        <v>19813.471024808143</v>
      </c>
      <c r="R10" s="631">
        <v>24781.925601504456</v>
      </c>
      <c r="S10" s="631">
        <v>23970.775045566035</v>
      </c>
      <c r="T10" s="631">
        <v>79364.872045984797</v>
      </c>
      <c r="U10" s="631">
        <v>90373.548526471655</v>
      </c>
      <c r="V10" s="631">
        <v>85467.674202021604</v>
      </c>
      <c r="W10" s="631">
        <v>85963.10252231441</v>
      </c>
      <c r="X10" s="631">
        <v>87001.712854412603</v>
      </c>
      <c r="Y10" s="631">
        <v>73024.245739335296</v>
      </c>
      <c r="Z10" s="631">
        <v>74868.258054711288</v>
      </c>
      <c r="AA10" s="631">
        <v>85554.140486566248</v>
      </c>
      <c r="AB10" s="631">
        <v>95310.67266924381</v>
      </c>
      <c r="AC10" s="631">
        <v>99393.637243461111</v>
      </c>
      <c r="AD10" s="631">
        <v>106461.49659481132</v>
      </c>
      <c r="AE10" s="631">
        <v>104985.64466603976</v>
      </c>
      <c r="AF10" s="631">
        <v>128165.25093603706</v>
      </c>
      <c r="AG10" s="631">
        <v>118998.08743565575</v>
      </c>
      <c r="AH10" s="631">
        <v>115973.95053092935</v>
      </c>
      <c r="AI10" s="631">
        <v>121881.17877102098</v>
      </c>
      <c r="AJ10" s="631">
        <v>115071.06459612236</v>
      </c>
      <c r="AK10" s="631">
        <v>103068.83960736473</v>
      </c>
      <c r="AL10" s="631">
        <v>115070.62113672115</v>
      </c>
      <c r="AM10" s="631">
        <v>116133.69736549529</v>
      </c>
      <c r="AN10" s="631">
        <v>124154.22723424113</v>
      </c>
      <c r="AO10" s="631">
        <v>122454.82181064108</v>
      </c>
      <c r="AP10" s="631">
        <v>102430.08047653887</v>
      </c>
      <c r="AQ10" s="631">
        <v>105500.37623858193</v>
      </c>
      <c r="AR10" s="631">
        <v>111256.13827532271</v>
      </c>
      <c r="AS10" s="631">
        <v>93611.401633474787</v>
      </c>
      <c r="AT10" s="631">
        <v>109013.44494751716</v>
      </c>
      <c r="AU10" s="631">
        <v>116223.12000862884</v>
      </c>
      <c r="AV10" s="631">
        <v>121059.02344704936</v>
      </c>
      <c r="AW10" s="631">
        <v>115228.04676245789</v>
      </c>
      <c r="AX10" s="631">
        <v>128385.0851598944</v>
      </c>
      <c r="AY10" s="631">
        <v>116008.65179457638</v>
      </c>
      <c r="AZ10" s="631">
        <v>112596.29078310099</v>
      </c>
      <c r="BA10" s="631">
        <v>92141.03188137633</v>
      </c>
      <c r="BB10" s="631">
        <v>111171.92101952963</v>
      </c>
      <c r="BC10" s="631">
        <v>126452.85822182799</v>
      </c>
      <c r="BD10" s="631">
        <v>117627.13513352763</v>
      </c>
      <c r="BE10" s="631">
        <v>131861.36605195337</v>
      </c>
      <c r="BF10" s="631">
        <v>84638.301057638717</v>
      </c>
      <c r="BG10" s="631">
        <v>111324.48024282596</v>
      </c>
      <c r="BH10" s="631">
        <v>116309.43157712731</v>
      </c>
      <c r="BI10" s="631">
        <v>123528.10856784337</v>
      </c>
      <c r="BJ10" s="631">
        <v>129109.5650927508</v>
      </c>
      <c r="BK10" s="631">
        <v>118853.8001190136</v>
      </c>
      <c r="BL10" s="631">
        <v>106418.78767673639</v>
      </c>
      <c r="BM10" s="631">
        <v>111174.67117188471</v>
      </c>
      <c r="BN10" s="631">
        <v>125694.95124885418</v>
      </c>
      <c r="BO10" s="631">
        <v>120080.24828405512</v>
      </c>
      <c r="BP10" s="631">
        <v>140257.65722166409</v>
      </c>
      <c r="BQ10" s="631">
        <v>130678.39432055525</v>
      </c>
      <c r="BR10" s="631">
        <v>112871.51547570368</v>
      </c>
      <c r="BS10" s="631">
        <v>126582.20599317455</v>
      </c>
      <c r="BT10" s="631">
        <v>105608.86744171046</v>
      </c>
      <c r="BU10" s="631">
        <v>99480.647649199571</v>
      </c>
      <c r="BV10" s="631">
        <v>94612.881897526109</v>
      </c>
      <c r="BW10" s="631">
        <v>111227.37928747242</v>
      </c>
      <c r="BX10" s="631">
        <v>95601.870036061155</v>
      </c>
      <c r="BY10" s="631">
        <v>96979.441764803458</v>
      </c>
      <c r="BZ10" s="631">
        <v>94022.876384923948</v>
      </c>
      <c r="CA10" s="631">
        <v>75984.590253608243</v>
      </c>
      <c r="CB10" s="631">
        <v>88303.756366307178</v>
      </c>
      <c r="CC10" s="631">
        <v>80666.989539758899</v>
      </c>
      <c r="CD10" s="631">
        <v>74904.430257042593</v>
      </c>
      <c r="CE10" s="631">
        <v>96230.596931217719</v>
      </c>
      <c r="CF10" s="631">
        <v>152820.72861303377</v>
      </c>
      <c r="CG10" s="631">
        <v>138913.21934683764</v>
      </c>
      <c r="CH10" s="631">
        <v>160088.27656827722</v>
      </c>
      <c r="CI10" s="631">
        <v>101587.37974218235</v>
      </c>
      <c r="CJ10" s="631">
        <v>141205.43091802069</v>
      </c>
      <c r="CK10" s="631">
        <v>100357.13402877848</v>
      </c>
      <c r="CL10" s="631">
        <v>113904.00472743899</v>
      </c>
      <c r="CM10" s="631">
        <v>122004.62938306242</v>
      </c>
      <c r="CN10" s="631">
        <v>123236.02790771764</v>
      </c>
      <c r="CO10" s="631">
        <v>142045.80793896987</v>
      </c>
      <c r="CP10" s="631">
        <v>150699.32882133598</v>
      </c>
      <c r="CQ10" s="631">
        <v>103299.29378094574</v>
      </c>
      <c r="CR10" s="631">
        <v>121203.6343163019</v>
      </c>
      <c r="CS10" s="631">
        <v>125864.31109058317</v>
      </c>
      <c r="CT10" s="631">
        <v>138876.43120396076</v>
      </c>
      <c r="CU10" s="631">
        <v>130521.48745361326</v>
      </c>
      <c r="CV10" s="631">
        <v>130921.21079618514</v>
      </c>
      <c r="CW10" s="631">
        <v>125529.51688840915</v>
      </c>
      <c r="CX10" s="631">
        <v>125287.93493414717</v>
      </c>
      <c r="CY10" s="631">
        <v>124316.86160103552</v>
      </c>
      <c r="CZ10" s="631">
        <v>139009.63917346575</v>
      </c>
      <c r="DA10" s="631">
        <v>167737.88234618085</v>
      </c>
      <c r="DB10" s="631">
        <v>129846.3850754505</v>
      </c>
      <c r="DC10" s="631">
        <v>126437.55507817506</v>
      </c>
      <c r="DD10" s="631">
        <v>130889.365528255</v>
      </c>
      <c r="DE10" s="631">
        <v>138172.23158810395</v>
      </c>
      <c r="DF10" s="631">
        <v>113329.40477299481</v>
      </c>
      <c r="DG10" s="631">
        <v>116568.44757469567</v>
      </c>
      <c r="DH10" s="631">
        <v>142342.73141195992</v>
      </c>
      <c r="DI10" s="631">
        <v>138598.42789742717</v>
      </c>
      <c r="DJ10" s="631">
        <v>154106.64685385866</v>
      </c>
      <c r="DK10" s="631">
        <v>201451.11418156669</v>
      </c>
      <c r="DL10" s="631">
        <v>185183.87815653649</v>
      </c>
      <c r="DM10" s="631">
        <v>206233.5784419968</v>
      </c>
      <c r="DN10" s="631">
        <v>222409.48751441398</v>
      </c>
      <c r="DO10" s="631">
        <v>208759.98297655224</v>
      </c>
      <c r="DP10" s="631">
        <v>250959.52571014588</v>
      </c>
      <c r="DQ10" s="631">
        <v>238558.29390946688</v>
      </c>
      <c r="DR10" s="631">
        <v>209408.28189275225</v>
      </c>
      <c r="DS10" s="631">
        <v>186186.05511814312</v>
      </c>
      <c r="DT10" s="631">
        <v>210630.3081384486</v>
      </c>
      <c r="DU10" s="631">
        <v>181828.24739331254</v>
      </c>
      <c r="DV10" s="631">
        <v>181238.31852252217</v>
      </c>
      <c r="DW10" s="631">
        <v>183086.09635993847</v>
      </c>
      <c r="DX10" s="631">
        <v>188894.15060057904</v>
      </c>
      <c r="DY10" s="632">
        <v>201888.18310004377</v>
      </c>
      <c r="DZ10" s="632">
        <v>197009.69014154829</v>
      </c>
      <c r="EA10" s="632">
        <v>188237.1896677457</v>
      </c>
      <c r="EB10" s="632">
        <v>171072.17853277794</v>
      </c>
      <c r="EC10" s="632">
        <v>178043.27457520776</v>
      </c>
      <c r="ED10" s="632">
        <v>191064.87240653834</v>
      </c>
      <c r="EE10" s="632">
        <v>185944.7944940608</v>
      </c>
      <c r="EF10" s="632">
        <v>186318.28233096114</v>
      </c>
      <c r="EG10" s="632">
        <v>182495.33165243734</v>
      </c>
      <c r="EH10" s="632">
        <v>177390.56446767968</v>
      </c>
      <c r="EI10" s="632">
        <v>177330.73067628793</v>
      </c>
      <c r="EJ10" s="632">
        <v>181689.56908808256</v>
      </c>
      <c r="EK10" s="632">
        <v>195730.87095444466</v>
      </c>
      <c r="EL10" s="632">
        <v>177666.67754364666</v>
      </c>
      <c r="EM10" s="632">
        <v>178593.34499296907</v>
      </c>
      <c r="EN10" s="632">
        <v>189839.20568000965</v>
      </c>
      <c r="EO10" s="632">
        <v>170812.9955332409</v>
      </c>
      <c r="EP10" s="632">
        <v>207147.24476710087</v>
      </c>
    </row>
    <row r="11" spans="1:146" ht="18" customHeight="1" x14ac:dyDescent="0.3">
      <c r="A11" s="628" t="s">
        <v>460</v>
      </c>
      <c r="B11" s="628" t="s">
        <v>758</v>
      </c>
      <c r="C11" s="631">
        <v>70.920454319999934</v>
      </c>
      <c r="D11" s="631">
        <v>360.85227277419995</v>
      </c>
      <c r="E11" s="631">
        <v>575.23873825420014</v>
      </c>
      <c r="F11" s="631">
        <v>246.11876686240001</v>
      </c>
      <c r="G11" s="631">
        <v>218.11239322679995</v>
      </c>
      <c r="H11" s="631">
        <v>835.80947388940001</v>
      </c>
      <c r="I11" s="631">
        <v>763.9751539163999</v>
      </c>
      <c r="J11" s="631">
        <v>1359.5783642255999</v>
      </c>
      <c r="K11" s="631">
        <v>705.37565373860014</v>
      </c>
      <c r="L11" s="631">
        <v>411.56452298479996</v>
      </c>
      <c r="M11" s="631">
        <v>620.27342922080004</v>
      </c>
      <c r="N11" s="631">
        <v>360.01000025300004</v>
      </c>
      <c r="O11" s="631">
        <v>104.19486440619993</v>
      </c>
      <c r="P11" s="631">
        <v>335.37000679859995</v>
      </c>
      <c r="Q11" s="631">
        <v>65.502828061600027</v>
      </c>
      <c r="R11" s="631">
        <v>72.012554168299999</v>
      </c>
      <c r="S11" s="631">
        <v>61.778148959799928</v>
      </c>
      <c r="T11" s="631">
        <v>95.56619359200009</v>
      </c>
      <c r="U11" s="631">
        <v>98.153958074999935</v>
      </c>
      <c r="V11" s="631">
        <v>151.68436484839989</v>
      </c>
      <c r="W11" s="631">
        <v>138.59943383369992</v>
      </c>
      <c r="X11" s="631">
        <v>78.566557189999941</v>
      </c>
      <c r="Y11" s="631">
        <v>66.169113649999971</v>
      </c>
      <c r="Z11" s="631">
        <v>63.810968990000006</v>
      </c>
      <c r="AA11" s="631">
        <v>77.894420040000085</v>
      </c>
      <c r="AB11" s="631">
        <v>55.28352579999995</v>
      </c>
      <c r="AC11" s="631">
        <v>84.578675290000078</v>
      </c>
      <c r="AD11" s="631">
        <v>53.702130899999979</v>
      </c>
      <c r="AE11" s="631">
        <v>54.629029289999963</v>
      </c>
      <c r="AF11" s="631">
        <v>31.799534870000006</v>
      </c>
      <c r="AG11" s="631">
        <v>33.147472899999855</v>
      </c>
      <c r="AH11" s="631">
        <v>33.617811150000094</v>
      </c>
      <c r="AI11" s="631">
        <v>28.310095590000035</v>
      </c>
      <c r="AJ11" s="631">
        <v>28.007880570000051</v>
      </c>
      <c r="AK11" s="631">
        <v>30.128625680000066</v>
      </c>
      <c r="AL11" s="631">
        <v>80.019914529999738</v>
      </c>
      <c r="AM11" s="631">
        <v>68.183187889999985</v>
      </c>
      <c r="AN11" s="631">
        <v>98.778285340000039</v>
      </c>
      <c r="AO11" s="631">
        <v>77.690181239999887</v>
      </c>
      <c r="AP11" s="631">
        <v>94.587463599999907</v>
      </c>
      <c r="AQ11" s="631">
        <v>107.04570761999989</v>
      </c>
      <c r="AR11" s="631">
        <v>101.31739917999982</v>
      </c>
      <c r="AS11" s="631">
        <v>97.130994959999796</v>
      </c>
      <c r="AT11" s="631">
        <v>96.348543409999849</v>
      </c>
      <c r="AU11" s="631">
        <v>131.95658680999995</v>
      </c>
      <c r="AV11" s="631">
        <v>239.06982174000001</v>
      </c>
      <c r="AW11" s="631">
        <v>316.99842974000023</v>
      </c>
      <c r="AX11" s="631">
        <v>391.93407399000023</v>
      </c>
      <c r="AY11" s="631">
        <v>313.37631256999993</v>
      </c>
      <c r="AZ11" s="631">
        <v>430.17006928000023</v>
      </c>
      <c r="BA11" s="631">
        <v>415.23923310999987</v>
      </c>
      <c r="BB11" s="631">
        <v>271.22492728999998</v>
      </c>
      <c r="BC11" s="631">
        <v>381.38800407000019</v>
      </c>
      <c r="BD11" s="631">
        <v>341.2010708900001</v>
      </c>
      <c r="BE11" s="631">
        <v>557.14549523000005</v>
      </c>
      <c r="BF11" s="631">
        <v>421.33078375000002</v>
      </c>
      <c r="BG11" s="631">
        <v>507.93813001000046</v>
      </c>
      <c r="BH11" s="631">
        <v>692.28925011000013</v>
      </c>
      <c r="BI11" s="631">
        <v>424.70352194999981</v>
      </c>
      <c r="BJ11" s="631">
        <v>482.5556980799999</v>
      </c>
      <c r="BK11" s="631">
        <v>863.6718329399996</v>
      </c>
      <c r="BL11" s="631">
        <v>641.06922653000026</v>
      </c>
      <c r="BM11" s="631">
        <v>601.57831634000013</v>
      </c>
      <c r="BN11" s="631">
        <v>569.73809253999991</v>
      </c>
      <c r="BO11" s="631">
        <v>910.43725463000055</v>
      </c>
      <c r="BP11" s="631">
        <v>547.17586496000024</v>
      </c>
      <c r="BQ11" s="631">
        <v>495.22329861000014</v>
      </c>
      <c r="BR11" s="631">
        <v>583.4981277400002</v>
      </c>
      <c r="BS11" s="631">
        <v>569.72189308000031</v>
      </c>
      <c r="BT11" s="631">
        <v>668.82277629999999</v>
      </c>
      <c r="BU11" s="631">
        <v>1078.9575788999998</v>
      </c>
      <c r="BV11" s="631">
        <v>965.06436724999958</v>
      </c>
      <c r="BW11" s="631">
        <v>316.563514</v>
      </c>
      <c r="BX11" s="631">
        <v>747.3139162599997</v>
      </c>
      <c r="BY11" s="631">
        <v>457.11329188000013</v>
      </c>
      <c r="BZ11" s="631">
        <v>450.92952379999969</v>
      </c>
      <c r="CA11" s="631">
        <v>449.15714103000067</v>
      </c>
      <c r="CB11" s="631">
        <v>465.92530578999998</v>
      </c>
      <c r="CC11" s="631">
        <v>544.45027290000007</v>
      </c>
      <c r="CD11" s="631">
        <v>496.84693280999994</v>
      </c>
      <c r="CE11" s="631">
        <v>440.59300530000019</v>
      </c>
      <c r="CF11" s="631">
        <v>428.37721201000073</v>
      </c>
      <c r="CG11" s="631">
        <v>470.43509617999985</v>
      </c>
      <c r="CH11" s="631">
        <v>468.40562928999947</v>
      </c>
      <c r="CI11" s="631">
        <v>846.99559690000058</v>
      </c>
      <c r="CJ11" s="631">
        <v>551.03779815000007</v>
      </c>
      <c r="CK11" s="631">
        <v>522.49862458999917</v>
      </c>
      <c r="CL11" s="631">
        <v>550.27020068999957</v>
      </c>
      <c r="CM11" s="631">
        <v>521.57993880000015</v>
      </c>
      <c r="CN11" s="631">
        <v>503.31552029000187</v>
      </c>
      <c r="CO11" s="631">
        <v>474.16894263000012</v>
      </c>
      <c r="CP11" s="631">
        <v>444.25430463000009</v>
      </c>
      <c r="CQ11" s="631">
        <v>437.27444015999936</v>
      </c>
      <c r="CR11" s="631">
        <v>495.43944164249973</v>
      </c>
      <c r="CS11" s="631">
        <v>492.46616275000002</v>
      </c>
      <c r="CT11" s="631">
        <v>512.05535365999981</v>
      </c>
      <c r="CU11" s="631">
        <v>525.59625028999903</v>
      </c>
      <c r="CV11" s="631">
        <v>636.50294570000028</v>
      </c>
      <c r="CW11" s="631">
        <v>531.06777960999966</v>
      </c>
      <c r="CX11" s="631">
        <v>586.81111527000041</v>
      </c>
      <c r="CY11" s="631">
        <v>657.67253418999962</v>
      </c>
      <c r="CZ11" s="631">
        <v>589.27336230000117</v>
      </c>
      <c r="DA11" s="631">
        <v>515.06294638999941</v>
      </c>
      <c r="DB11" s="631">
        <v>552.18107610000038</v>
      </c>
      <c r="DC11" s="631">
        <v>517.36964908000084</v>
      </c>
      <c r="DD11" s="631">
        <v>538.15694584000016</v>
      </c>
      <c r="DE11" s="631">
        <v>665.4054015800009</v>
      </c>
      <c r="DF11" s="631">
        <v>643.64173960000039</v>
      </c>
      <c r="DG11" s="631">
        <v>760.17521486000044</v>
      </c>
      <c r="DH11" s="631">
        <v>781.40613690000157</v>
      </c>
      <c r="DI11" s="631">
        <v>648.01487551000025</v>
      </c>
      <c r="DJ11" s="631">
        <v>659.25742778999995</v>
      </c>
      <c r="DK11" s="631">
        <v>426.32865156000094</v>
      </c>
      <c r="DL11" s="631">
        <v>393.18551452999895</v>
      </c>
      <c r="DM11" s="631">
        <v>257.57290196000002</v>
      </c>
      <c r="DN11" s="631">
        <v>90.264012689999277</v>
      </c>
      <c r="DO11" s="631">
        <v>429.60701761000001</v>
      </c>
      <c r="DP11" s="631">
        <v>458.47945472999959</v>
      </c>
      <c r="DQ11" s="631">
        <v>510.36277902999893</v>
      </c>
      <c r="DR11" s="631">
        <v>513.06052730000022</v>
      </c>
      <c r="DS11" s="631">
        <v>537.83896939999886</v>
      </c>
      <c r="DT11" s="631">
        <v>529.04466301999844</v>
      </c>
      <c r="DU11" s="631">
        <v>781.28570226000045</v>
      </c>
      <c r="DV11" s="631">
        <v>798.98383235000017</v>
      </c>
      <c r="DW11" s="631">
        <v>802.17052043000081</v>
      </c>
      <c r="DX11" s="631">
        <v>853.41580533999945</v>
      </c>
      <c r="DY11" s="632">
        <v>887.7608411399998</v>
      </c>
      <c r="DZ11" s="632">
        <v>1074.39443353</v>
      </c>
      <c r="EA11" s="632">
        <v>1269.1203251200006</v>
      </c>
      <c r="EB11" s="632">
        <v>1067.1410411100001</v>
      </c>
      <c r="EC11" s="632">
        <v>1071.3206721700005</v>
      </c>
      <c r="ED11" s="632">
        <v>1031.1645467699996</v>
      </c>
      <c r="EE11" s="632">
        <v>1026.3556875499994</v>
      </c>
      <c r="EF11" s="632">
        <v>882.93941862000088</v>
      </c>
      <c r="EG11" s="632">
        <v>938.08161462999988</v>
      </c>
      <c r="EH11" s="632">
        <v>854.74045330999991</v>
      </c>
      <c r="EI11" s="632">
        <v>790.72503501999995</v>
      </c>
      <c r="EJ11" s="632">
        <v>934.09089131999974</v>
      </c>
      <c r="EK11" s="632">
        <v>816.36815803000036</v>
      </c>
      <c r="EL11" s="632">
        <v>822.70022615999915</v>
      </c>
      <c r="EM11" s="632">
        <v>897.93833585000027</v>
      </c>
      <c r="EN11" s="632">
        <v>1069.368156700001</v>
      </c>
      <c r="EO11" s="632">
        <v>926.13375900000062</v>
      </c>
      <c r="EP11" s="632">
        <v>963.48926262999987</v>
      </c>
    </row>
    <row r="12" spans="1:146" ht="18" customHeight="1" x14ac:dyDescent="0.3">
      <c r="A12" s="628" t="s">
        <v>462</v>
      </c>
      <c r="B12" s="628" t="s">
        <v>759</v>
      </c>
      <c r="C12" s="631">
        <v>114323.5142881893</v>
      </c>
      <c r="D12" s="631">
        <v>91683.458298691534</v>
      </c>
      <c r="E12" s="631">
        <v>106727.6396938626</v>
      </c>
      <c r="F12" s="631">
        <v>114166.33946449935</v>
      </c>
      <c r="G12" s="631">
        <v>115227.78809174386</v>
      </c>
      <c r="H12" s="631">
        <v>119640.92098631279</v>
      </c>
      <c r="I12" s="631">
        <v>121879.55913492008</v>
      </c>
      <c r="J12" s="631">
        <v>119132.5179091704</v>
      </c>
      <c r="K12" s="631">
        <v>154100.92608121943</v>
      </c>
      <c r="L12" s="631">
        <v>159024.60873983239</v>
      </c>
      <c r="M12" s="631">
        <v>145580.50983218307</v>
      </c>
      <c r="N12" s="631">
        <v>171357.52115874022</v>
      </c>
      <c r="O12" s="631">
        <v>155440.65397179971</v>
      </c>
      <c r="P12" s="631">
        <v>123667.85255888358</v>
      </c>
      <c r="Q12" s="631">
        <v>182708.12341216428</v>
      </c>
      <c r="R12" s="631">
        <v>203351.35577497361</v>
      </c>
      <c r="S12" s="631">
        <v>206573.14285223928</v>
      </c>
      <c r="T12" s="631">
        <v>168730.7807338273</v>
      </c>
      <c r="U12" s="631">
        <v>182170.77453714173</v>
      </c>
      <c r="V12" s="631">
        <v>154767.53235470859</v>
      </c>
      <c r="W12" s="631">
        <v>151652.52824227285</v>
      </c>
      <c r="X12" s="631">
        <v>149661.86858386445</v>
      </c>
      <c r="Y12" s="631">
        <v>153170.66694922329</v>
      </c>
      <c r="Z12" s="631">
        <v>149729.55426849669</v>
      </c>
      <c r="AA12" s="631">
        <v>146286.72428062311</v>
      </c>
      <c r="AB12" s="631">
        <v>162313.00569131336</v>
      </c>
      <c r="AC12" s="631">
        <v>170982.919558177</v>
      </c>
      <c r="AD12" s="631">
        <v>167589.02416045303</v>
      </c>
      <c r="AE12" s="631">
        <v>156473.43361869655</v>
      </c>
      <c r="AF12" s="631">
        <v>164191.70498755667</v>
      </c>
      <c r="AG12" s="631">
        <v>153872.40196491426</v>
      </c>
      <c r="AH12" s="631">
        <v>173939.27610803567</v>
      </c>
      <c r="AI12" s="631">
        <v>143967.13470513438</v>
      </c>
      <c r="AJ12" s="631">
        <v>141436.11005719352</v>
      </c>
      <c r="AK12" s="631">
        <v>130935.17282910971</v>
      </c>
      <c r="AL12" s="631">
        <v>125956.43310042743</v>
      </c>
      <c r="AM12" s="631">
        <v>136964.01649530025</v>
      </c>
      <c r="AN12" s="631">
        <v>152806.23626384279</v>
      </c>
      <c r="AO12" s="631">
        <v>132243.4374319195</v>
      </c>
      <c r="AP12" s="631">
        <v>130430.79554458933</v>
      </c>
      <c r="AQ12" s="631">
        <v>134264.76264526957</v>
      </c>
      <c r="AR12" s="631">
        <v>128815.87253633582</v>
      </c>
      <c r="AS12" s="631">
        <v>123501.82556316566</v>
      </c>
      <c r="AT12" s="631">
        <v>132010.8394010379</v>
      </c>
      <c r="AU12" s="631">
        <v>132349.12962130949</v>
      </c>
      <c r="AV12" s="631">
        <v>133208.67670911422</v>
      </c>
      <c r="AW12" s="631">
        <v>127876.00154660475</v>
      </c>
      <c r="AX12" s="631">
        <v>110954.1521079606</v>
      </c>
      <c r="AY12" s="631">
        <v>114956.96347957836</v>
      </c>
      <c r="AZ12" s="631">
        <v>100520.24591094456</v>
      </c>
      <c r="BA12" s="631">
        <v>111234.66804744258</v>
      </c>
      <c r="BB12" s="631">
        <v>100840.901209441</v>
      </c>
      <c r="BC12" s="631">
        <v>94077.473998089437</v>
      </c>
      <c r="BD12" s="631">
        <v>97965.786870875338</v>
      </c>
      <c r="BE12" s="631">
        <v>99326.41133761844</v>
      </c>
      <c r="BF12" s="631">
        <v>158077.12546196338</v>
      </c>
      <c r="BG12" s="631">
        <v>125065.3233318807</v>
      </c>
      <c r="BH12" s="631">
        <v>130777.60560729186</v>
      </c>
      <c r="BI12" s="631">
        <v>106192.55243905216</v>
      </c>
      <c r="BJ12" s="631">
        <v>133241.34513306178</v>
      </c>
      <c r="BK12" s="631">
        <v>128329.53206531231</v>
      </c>
      <c r="BL12" s="631">
        <v>96628.187022835307</v>
      </c>
      <c r="BM12" s="631">
        <v>119335.49227237162</v>
      </c>
      <c r="BN12" s="631">
        <v>108195.55533186978</v>
      </c>
      <c r="BO12" s="631">
        <v>120365.85888239012</v>
      </c>
      <c r="BP12" s="631">
        <v>107392.98153682993</v>
      </c>
      <c r="BQ12" s="631">
        <v>112992.39030363502</v>
      </c>
      <c r="BR12" s="631">
        <v>131721.58106084421</v>
      </c>
      <c r="BS12" s="631">
        <v>119566.45985169409</v>
      </c>
      <c r="BT12" s="631">
        <v>99416.739578419336</v>
      </c>
      <c r="BU12" s="631">
        <v>141979.28041154312</v>
      </c>
      <c r="BV12" s="631">
        <v>105742.52227212832</v>
      </c>
      <c r="BW12" s="631">
        <v>120916.16514611505</v>
      </c>
      <c r="BX12" s="631">
        <v>111281.4906108306</v>
      </c>
      <c r="BY12" s="631">
        <v>96324.357737041006</v>
      </c>
      <c r="BZ12" s="631">
        <v>111701.74338919876</v>
      </c>
      <c r="CA12" s="631">
        <v>130041.58233237863</v>
      </c>
      <c r="CB12" s="631">
        <v>164625.22489098794</v>
      </c>
      <c r="CC12" s="631">
        <v>121214.89479830113</v>
      </c>
      <c r="CD12" s="631">
        <v>88390.117125898221</v>
      </c>
      <c r="CE12" s="631">
        <v>88450.408214334937</v>
      </c>
      <c r="CF12" s="631">
        <v>81356.632364489778</v>
      </c>
      <c r="CG12" s="631">
        <v>92859.566433121945</v>
      </c>
      <c r="CH12" s="631">
        <v>78775.876932494823</v>
      </c>
      <c r="CI12" s="631">
        <v>78816.809936862745</v>
      </c>
      <c r="CJ12" s="631">
        <v>81735.695422854333</v>
      </c>
      <c r="CK12" s="631">
        <v>91743.457359064501</v>
      </c>
      <c r="CL12" s="631">
        <v>87936.487565601215</v>
      </c>
      <c r="CM12" s="631">
        <v>87436.682621910542</v>
      </c>
      <c r="CN12" s="631">
        <v>87031.67077482141</v>
      </c>
      <c r="CO12" s="631">
        <v>90068.072194647422</v>
      </c>
      <c r="CP12" s="631">
        <v>96852.947942049985</v>
      </c>
      <c r="CQ12" s="631">
        <v>98593.855402883753</v>
      </c>
      <c r="CR12" s="631">
        <v>118467.85337570451</v>
      </c>
      <c r="CS12" s="631">
        <v>116513.50344289924</v>
      </c>
      <c r="CT12" s="631">
        <v>127065.83107103407</v>
      </c>
      <c r="CU12" s="631">
        <v>115589.67638393448</v>
      </c>
      <c r="CV12" s="631">
        <v>132962.82575026096</v>
      </c>
      <c r="CW12" s="631">
        <v>112023.74501803216</v>
      </c>
      <c r="CX12" s="631">
        <v>109217.06220616364</v>
      </c>
      <c r="CY12" s="631">
        <v>104692.84251890982</v>
      </c>
      <c r="CZ12" s="631">
        <v>98121.346550016358</v>
      </c>
      <c r="DA12" s="631">
        <v>114790.81382303382</v>
      </c>
      <c r="DB12" s="631">
        <v>122437.53840781232</v>
      </c>
      <c r="DC12" s="631">
        <v>136516.53307719223</v>
      </c>
      <c r="DD12" s="631">
        <v>149196.04043271998</v>
      </c>
      <c r="DE12" s="631">
        <v>128579.54517849312</v>
      </c>
      <c r="DF12" s="631">
        <v>124249.98190528827</v>
      </c>
      <c r="DG12" s="631">
        <v>113605.56589950193</v>
      </c>
      <c r="DH12" s="631">
        <v>108930.66206878205</v>
      </c>
      <c r="DI12" s="631">
        <v>117976.47036048873</v>
      </c>
      <c r="DJ12" s="631">
        <v>129303.38210640337</v>
      </c>
      <c r="DK12" s="631">
        <v>128501.9187680633</v>
      </c>
      <c r="DL12" s="631">
        <v>105111.10157094237</v>
      </c>
      <c r="DM12" s="631">
        <v>101267.12932053092</v>
      </c>
      <c r="DN12" s="631">
        <v>110602.14580228635</v>
      </c>
      <c r="DO12" s="631">
        <v>117137.07337618574</v>
      </c>
      <c r="DP12" s="631">
        <v>121028.95067357592</v>
      </c>
      <c r="DQ12" s="631">
        <v>149729.72334774988</v>
      </c>
      <c r="DR12" s="631">
        <v>134381.21009729311</v>
      </c>
      <c r="DS12" s="631">
        <v>145434.73916755107</v>
      </c>
      <c r="DT12" s="631">
        <v>123199.72353019794</v>
      </c>
      <c r="DU12" s="631">
        <v>128998.25989002592</v>
      </c>
      <c r="DV12" s="631">
        <v>135551.85369835357</v>
      </c>
      <c r="DW12" s="631">
        <v>161042.76859791647</v>
      </c>
      <c r="DX12" s="631">
        <v>147164.76824017678</v>
      </c>
      <c r="DY12" s="632">
        <v>158418.09972568398</v>
      </c>
      <c r="DZ12" s="632">
        <v>187427.94358354717</v>
      </c>
      <c r="EA12" s="632">
        <v>206737.27214498474</v>
      </c>
      <c r="EB12" s="632">
        <v>186757.15574417613</v>
      </c>
      <c r="EC12" s="632">
        <v>200746.99663760647</v>
      </c>
      <c r="ED12" s="632">
        <v>189895.06044463732</v>
      </c>
      <c r="EE12" s="632">
        <v>178133.13362892609</v>
      </c>
      <c r="EF12" s="632">
        <v>187767.45335320683</v>
      </c>
      <c r="EG12" s="632">
        <v>185617.7842862437</v>
      </c>
      <c r="EH12" s="632">
        <v>191550.08743853675</v>
      </c>
      <c r="EI12" s="632">
        <v>185431.02841547062</v>
      </c>
      <c r="EJ12" s="632">
        <v>217954.39633199177</v>
      </c>
      <c r="EK12" s="632">
        <v>173238.154878</v>
      </c>
      <c r="EL12" s="632">
        <v>192378.05532071297</v>
      </c>
      <c r="EM12" s="632">
        <v>181364.20336953597</v>
      </c>
      <c r="EN12" s="632">
        <v>185869.23112288967</v>
      </c>
      <c r="EO12" s="632">
        <v>209600.56694899956</v>
      </c>
      <c r="EP12" s="632">
        <v>195873.05000392129</v>
      </c>
    </row>
    <row r="13" spans="1:146" ht="18" customHeight="1" x14ac:dyDescent="0.3">
      <c r="A13" s="628"/>
      <c r="B13" s="628"/>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L13" s="629"/>
      <c r="AM13" s="629"/>
      <c r="AN13" s="629"/>
      <c r="AO13" s="629"/>
      <c r="AP13" s="629"/>
      <c r="AQ13" s="629"/>
      <c r="AR13" s="629"/>
      <c r="AS13" s="629"/>
      <c r="AT13" s="629"/>
      <c r="AU13" s="629"/>
      <c r="AV13" s="629"/>
      <c r="AW13" s="629"/>
      <c r="AX13" s="629"/>
      <c r="AY13" s="629"/>
      <c r="AZ13" s="629"/>
      <c r="BA13" s="629"/>
      <c r="BB13" s="629"/>
      <c r="BC13" s="629"/>
      <c r="BD13" s="629"/>
      <c r="BE13" s="629"/>
      <c r="BF13" s="629"/>
      <c r="BG13" s="629"/>
      <c r="BH13" s="629"/>
      <c r="BI13" s="629"/>
      <c r="BJ13" s="629"/>
      <c r="BK13" s="629"/>
      <c r="BL13" s="629"/>
      <c r="BM13" s="629"/>
      <c r="BN13" s="629"/>
      <c r="BO13" s="629"/>
      <c r="BP13" s="629"/>
      <c r="BQ13" s="629"/>
      <c r="BR13" s="629"/>
      <c r="BS13" s="629"/>
      <c r="BT13" s="629"/>
      <c r="BU13" s="629"/>
      <c r="BV13" s="629"/>
      <c r="BW13" s="629"/>
      <c r="BX13" s="629"/>
      <c r="BY13" s="629"/>
      <c r="BZ13" s="629"/>
      <c r="CA13" s="629"/>
      <c r="CB13" s="629"/>
      <c r="CC13" s="629"/>
      <c r="CD13" s="629"/>
      <c r="CE13" s="629"/>
      <c r="CF13" s="629"/>
      <c r="CG13" s="629"/>
      <c r="CH13" s="629"/>
      <c r="CI13" s="629"/>
      <c r="CJ13" s="629"/>
      <c r="CK13" s="629"/>
      <c r="CL13" s="629"/>
      <c r="CM13" s="629"/>
      <c r="CN13" s="629"/>
      <c r="CO13" s="629"/>
      <c r="CP13" s="629"/>
      <c r="CQ13" s="629"/>
      <c r="CR13" s="629"/>
      <c r="CS13" s="629"/>
      <c r="CT13" s="629"/>
      <c r="CU13" s="629"/>
      <c r="CV13" s="629"/>
      <c r="CW13" s="629"/>
      <c r="CX13" s="629"/>
      <c r="CY13" s="629"/>
      <c r="CZ13" s="629"/>
      <c r="DA13" s="629"/>
      <c r="DB13" s="629"/>
      <c r="DC13" s="629"/>
      <c r="DD13" s="629"/>
      <c r="DE13" s="629"/>
      <c r="DF13" s="629"/>
      <c r="DG13" s="629"/>
      <c r="DH13" s="629"/>
      <c r="DI13" s="629"/>
      <c r="DJ13" s="629"/>
      <c r="DK13" s="629"/>
      <c r="DL13" s="629"/>
      <c r="DM13" s="629"/>
      <c r="DN13" s="629"/>
      <c r="DO13" s="629"/>
      <c r="DP13" s="629"/>
      <c r="DQ13" s="629"/>
      <c r="DR13" s="629"/>
      <c r="DS13" s="629"/>
      <c r="DT13" s="629"/>
      <c r="DU13" s="629"/>
      <c r="DV13" s="629"/>
      <c r="DW13" s="629"/>
      <c r="DX13" s="629"/>
      <c r="DY13" s="1044"/>
      <c r="DZ13" s="1044"/>
      <c r="EA13" s="1044"/>
      <c r="EB13" s="1044"/>
      <c r="EC13" s="1044"/>
      <c r="ED13" s="1044"/>
      <c r="EE13" s="1044"/>
      <c r="EF13" s="1044"/>
      <c r="EG13" s="1044"/>
      <c r="EH13" s="1044"/>
      <c r="EI13" s="1044"/>
      <c r="EJ13" s="1044"/>
      <c r="EK13" s="1044"/>
      <c r="EL13" s="1044"/>
      <c r="EM13" s="1044"/>
      <c r="EN13" s="1044"/>
      <c r="EO13" s="1044"/>
      <c r="EP13" s="1044"/>
    </row>
    <row r="14" spans="1:146" ht="18" customHeight="1" x14ac:dyDescent="0.3">
      <c r="A14" s="625" t="s">
        <v>464</v>
      </c>
      <c r="B14" s="625" t="s">
        <v>465</v>
      </c>
      <c r="C14" s="626">
        <v>82626.360389128167</v>
      </c>
      <c r="D14" s="626">
        <v>83567.312453427832</v>
      </c>
      <c r="E14" s="626">
        <v>81757.699899994375</v>
      </c>
      <c r="F14" s="626">
        <v>78884.335197591121</v>
      </c>
      <c r="G14" s="626">
        <v>78272.290446320214</v>
      </c>
      <c r="H14" s="626">
        <v>75122.342548932065</v>
      </c>
      <c r="I14" s="626">
        <v>75086.610615830927</v>
      </c>
      <c r="J14" s="626">
        <v>79052.611168353935</v>
      </c>
      <c r="K14" s="626">
        <v>78442.486392192557</v>
      </c>
      <c r="L14" s="626">
        <v>77506.998995166694</v>
      </c>
      <c r="M14" s="626">
        <v>75068.16541095679</v>
      </c>
      <c r="N14" s="626">
        <v>78846.624319984214</v>
      </c>
      <c r="O14" s="626">
        <v>78192.37447742169</v>
      </c>
      <c r="P14" s="626">
        <v>79939.833705522149</v>
      </c>
      <c r="Q14" s="626">
        <v>79577.839826028052</v>
      </c>
      <c r="R14" s="626">
        <v>75443.570082636477</v>
      </c>
      <c r="S14" s="626">
        <v>73435.359609997497</v>
      </c>
      <c r="T14" s="626">
        <v>73111.319912955354</v>
      </c>
      <c r="U14" s="626">
        <v>72806.98069229089</v>
      </c>
      <c r="V14" s="626">
        <v>71631.351229818058</v>
      </c>
      <c r="W14" s="626">
        <v>71491.119043442348</v>
      </c>
      <c r="X14" s="626">
        <v>74327.344918298666</v>
      </c>
      <c r="Y14" s="626">
        <v>79945.004682946223</v>
      </c>
      <c r="Z14" s="626">
        <v>80173.080006361197</v>
      </c>
      <c r="AA14" s="626">
        <v>81236.374323242344</v>
      </c>
      <c r="AB14" s="626">
        <v>79670.135959241612</v>
      </c>
      <c r="AC14" s="626">
        <v>82412.880946665406</v>
      </c>
      <c r="AD14" s="626">
        <v>81030.313924400878</v>
      </c>
      <c r="AE14" s="626">
        <v>80479.601918408633</v>
      </c>
      <c r="AF14" s="626">
        <v>83925.043083417695</v>
      </c>
      <c r="AG14" s="626">
        <v>83452.727416757654</v>
      </c>
      <c r="AH14" s="626">
        <v>84871.637613946776</v>
      </c>
      <c r="AI14" s="626">
        <v>85970.033963058435</v>
      </c>
      <c r="AJ14" s="626">
        <v>74046.562791216333</v>
      </c>
      <c r="AK14" s="626">
        <v>81163.989926882714</v>
      </c>
      <c r="AL14" s="626">
        <v>91316.80742407497</v>
      </c>
      <c r="AM14" s="626">
        <v>96539.980371974438</v>
      </c>
      <c r="AN14" s="626">
        <v>85873.866492769506</v>
      </c>
      <c r="AO14" s="626">
        <v>81844.776786486545</v>
      </c>
      <c r="AP14" s="626">
        <v>79127.07622286542</v>
      </c>
      <c r="AQ14" s="626">
        <v>76678.124097262553</v>
      </c>
      <c r="AR14" s="626">
        <v>75556.470414682422</v>
      </c>
      <c r="AS14" s="626">
        <v>93979.843620965083</v>
      </c>
      <c r="AT14" s="626">
        <v>77661.819176369565</v>
      </c>
      <c r="AU14" s="626">
        <v>78211.744231205434</v>
      </c>
      <c r="AV14" s="626">
        <v>79222.317912360319</v>
      </c>
      <c r="AW14" s="626">
        <v>85033.590933520463</v>
      </c>
      <c r="AX14" s="626">
        <v>86563.229182468756</v>
      </c>
      <c r="AY14" s="626">
        <v>96730.023722333659</v>
      </c>
      <c r="AZ14" s="626">
        <v>105153.85390564824</v>
      </c>
      <c r="BA14" s="626">
        <v>103493.59486433576</v>
      </c>
      <c r="BB14" s="626">
        <v>100474.35102567454</v>
      </c>
      <c r="BC14" s="626">
        <v>102914.6563340412</v>
      </c>
      <c r="BD14" s="626">
        <v>106043.44249806491</v>
      </c>
      <c r="BE14" s="626">
        <v>111036.16839818955</v>
      </c>
      <c r="BF14" s="626">
        <v>111749.17520217151</v>
      </c>
      <c r="BG14" s="626">
        <v>121874.9351728171</v>
      </c>
      <c r="BH14" s="626">
        <v>123758.83719426092</v>
      </c>
      <c r="BI14" s="626">
        <v>129716.99442449595</v>
      </c>
      <c r="BJ14" s="626">
        <v>148053.71745124331</v>
      </c>
      <c r="BK14" s="626">
        <v>144583.08279840273</v>
      </c>
      <c r="BL14" s="626">
        <v>139212.11305088253</v>
      </c>
      <c r="BM14" s="626">
        <v>140677.9113324655</v>
      </c>
      <c r="BN14" s="626">
        <v>146843.16248045588</v>
      </c>
      <c r="BO14" s="626">
        <v>143749.85896578743</v>
      </c>
      <c r="BP14" s="626">
        <v>143582.35501178046</v>
      </c>
      <c r="BQ14" s="626">
        <v>140529.94717886351</v>
      </c>
      <c r="BR14" s="626">
        <v>132222.59223122144</v>
      </c>
      <c r="BS14" s="626">
        <v>128383.79347015778</v>
      </c>
      <c r="BT14" s="626">
        <v>129312.30198168219</v>
      </c>
      <c r="BU14" s="626">
        <v>127890.33080152266</v>
      </c>
      <c r="BV14" s="626">
        <v>120646.17313871859</v>
      </c>
      <c r="BW14" s="626">
        <v>130881.52481520401</v>
      </c>
      <c r="BX14" s="626">
        <v>134800.38709182254</v>
      </c>
      <c r="BY14" s="626">
        <v>136678.66558510187</v>
      </c>
      <c r="BZ14" s="626">
        <v>133408.66838813169</v>
      </c>
      <c r="CA14" s="626">
        <v>134942.43902747094</v>
      </c>
      <c r="CB14" s="626">
        <v>127668.48975939756</v>
      </c>
      <c r="CC14" s="626">
        <v>124817.16336947604</v>
      </c>
      <c r="CD14" s="626">
        <v>136694.46976323763</v>
      </c>
      <c r="CE14" s="626">
        <v>131440.71090583361</v>
      </c>
      <c r="CF14" s="626">
        <v>134575.68138529616</v>
      </c>
      <c r="CG14" s="626">
        <v>138333.95997681268</v>
      </c>
      <c r="CH14" s="626">
        <v>134417.71675145789</v>
      </c>
      <c r="CI14" s="626">
        <v>144801.20404873413</v>
      </c>
      <c r="CJ14" s="626">
        <v>137015.58247171863</v>
      </c>
      <c r="CK14" s="626">
        <v>142202.88458265382</v>
      </c>
      <c r="CL14" s="626">
        <v>144769.32789235353</v>
      </c>
      <c r="CM14" s="626">
        <v>146232.46112448504</v>
      </c>
      <c r="CN14" s="626">
        <v>153178.67398663203</v>
      </c>
      <c r="CO14" s="626">
        <v>133503.22152563324</v>
      </c>
      <c r="CP14" s="626">
        <v>138177.67327067017</v>
      </c>
      <c r="CQ14" s="626">
        <v>142999.52260843097</v>
      </c>
      <c r="CR14" s="626">
        <v>151331.4072328991</v>
      </c>
      <c r="CS14" s="626">
        <v>150923.370790405</v>
      </c>
      <c r="CT14" s="626">
        <v>152572.23217010536</v>
      </c>
      <c r="CU14" s="626">
        <v>148990.09043479088</v>
      </c>
      <c r="CV14" s="626">
        <v>159291.67256344034</v>
      </c>
      <c r="CW14" s="626">
        <v>157710.66728859462</v>
      </c>
      <c r="CX14" s="626">
        <v>161924.4571730243</v>
      </c>
      <c r="CY14" s="626">
        <v>150105.813795828</v>
      </c>
      <c r="CZ14" s="626">
        <v>156624.60616534439</v>
      </c>
      <c r="DA14" s="626">
        <v>150203.52151299853</v>
      </c>
      <c r="DB14" s="626">
        <v>154812.61306433793</v>
      </c>
      <c r="DC14" s="626">
        <v>154510.75644848877</v>
      </c>
      <c r="DD14" s="626">
        <v>158914.36183453017</v>
      </c>
      <c r="DE14" s="626">
        <v>154662.6408893498</v>
      </c>
      <c r="DF14" s="626">
        <v>160714.9066653242</v>
      </c>
      <c r="DG14" s="626">
        <v>165991.31300809968</v>
      </c>
      <c r="DH14" s="626">
        <v>164523.2408908722</v>
      </c>
      <c r="DI14" s="626">
        <v>164859.22231090552</v>
      </c>
      <c r="DJ14" s="626">
        <v>186593.34441569331</v>
      </c>
      <c r="DK14" s="626">
        <v>181124.09066837584</v>
      </c>
      <c r="DL14" s="626">
        <v>185369.45025990976</v>
      </c>
      <c r="DM14" s="626">
        <v>180213.06043365065</v>
      </c>
      <c r="DN14" s="626">
        <v>178840.26760046624</v>
      </c>
      <c r="DO14" s="626">
        <v>177832.56071818969</v>
      </c>
      <c r="DP14" s="626">
        <v>191431.43215407434</v>
      </c>
      <c r="DQ14" s="626">
        <v>189223.78239331194</v>
      </c>
      <c r="DR14" s="626">
        <v>193790.76717026031</v>
      </c>
      <c r="DS14" s="626">
        <v>195021.94126679032</v>
      </c>
      <c r="DT14" s="626">
        <v>195040.06864089551</v>
      </c>
      <c r="DU14" s="626">
        <v>196305.84967890318</v>
      </c>
      <c r="DV14" s="626">
        <v>193268.22725921357</v>
      </c>
      <c r="DW14" s="626">
        <v>194138.76765916825</v>
      </c>
      <c r="DX14" s="626">
        <v>196441.08652668531</v>
      </c>
      <c r="DY14" s="627">
        <v>186148.37170284352</v>
      </c>
      <c r="DZ14" s="627">
        <v>189949.26986904343</v>
      </c>
      <c r="EA14" s="627">
        <v>189461.04298773842</v>
      </c>
      <c r="EB14" s="627">
        <v>198791.77479575129</v>
      </c>
      <c r="EC14" s="627">
        <v>198021.62108300874</v>
      </c>
      <c r="ED14" s="627">
        <v>200492.99406329243</v>
      </c>
      <c r="EE14" s="627">
        <v>213939.8075723025</v>
      </c>
      <c r="EF14" s="627">
        <v>218831.71376257006</v>
      </c>
      <c r="EG14" s="627">
        <v>221872.25438840606</v>
      </c>
      <c r="EH14" s="627">
        <v>216289.9652187071</v>
      </c>
      <c r="EI14" s="627">
        <v>218819.27123979694</v>
      </c>
      <c r="EJ14" s="627">
        <v>218862.21010400122</v>
      </c>
      <c r="EK14" s="627">
        <v>229727.08161997917</v>
      </c>
      <c r="EL14" s="627">
        <v>228272.69179652521</v>
      </c>
      <c r="EM14" s="627">
        <v>232873.820276504</v>
      </c>
      <c r="EN14" s="627">
        <v>249278.79046733878</v>
      </c>
      <c r="EO14" s="627">
        <v>238221.78084614372</v>
      </c>
      <c r="EP14" s="627">
        <v>228968.15252203064</v>
      </c>
    </row>
    <row r="15" spans="1:146" ht="18" customHeight="1" x14ac:dyDescent="0.3">
      <c r="A15" s="628"/>
      <c r="B15" s="628"/>
      <c r="C15" s="629"/>
      <c r="D15" s="629"/>
      <c r="E15" s="629"/>
      <c r="F15" s="629"/>
      <c r="G15" s="629"/>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29"/>
      <c r="BW15" s="629"/>
      <c r="BX15" s="629"/>
      <c r="BY15" s="629"/>
      <c r="BZ15" s="629"/>
      <c r="CA15" s="629"/>
      <c r="CB15" s="629"/>
      <c r="CC15" s="629"/>
      <c r="CD15" s="629"/>
      <c r="CE15" s="629"/>
      <c r="CF15" s="629"/>
      <c r="CG15" s="629"/>
      <c r="CH15" s="629"/>
      <c r="CI15" s="629"/>
      <c r="CJ15" s="629"/>
      <c r="CK15" s="629"/>
      <c r="CL15" s="629"/>
      <c r="CM15" s="629"/>
      <c r="CN15" s="629"/>
      <c r="CO15" s="629"/>
      <c r="CP15" s="629"/>
      <c r="CQ15" s="629"/>
      <c r="CR15" s="629"/>
      <c r="CS15" s="629"/>
      <c r="CT15" s="629"/>
      <c r="CU15" s="629"/>
      <c r="CV15" s="629"/>
      <c r="CW15" s="629"/>
      <c r="CX15" s="629"/>
      <c r="CY15" s="629"/>
      <c r="CZ15" s="629"/>
      <c r="DA15" s="629"/>
      <c r="DB15" s="629"/>
      <c r="DC15" s="629"/>
      <c r="DD15" s="629"/>
      <c r="DE15" s="629"/>
      <c r="DF15" s="629"/>
      <c r="DG15" s="629"/>
      <c r="DH15" s="629"/>
      <c r="DI15" s="629"/>
      <c r="DJ15" s="629"/>
      <c r="DK15" s="629"/>
      <c r="DL15" s="629"/>
      <c r="DM15" s="629"/>
      <c r="DN15" s="629"/>
      <c r="DO15" s="629"/>
      <c r="DP15" s="629"/>
      <c r="DQ15" s="629"/>
      <c r="DR15" s="629"/>
      <c r="DS15" s="629"/>
      <c r="DT15" s="629"/>
      <c r="DU15" s="629"/>
      <c r="DV15" s="629"/>
      <c r="DW15" s="629"/>
      <c r="DX15" s="629"/>
      <c r="DY15" s="1044"/>
      <c r="DZ15" s="1044"/>
      <c r="EA15" s="1044"/>
      <c r="EB15" s="1044"/>
      <c r="EC15" s="1044"/>
      <c r="ED15" s="1044"/>
      <c r="EE15" s="1044"/>
      <c r="EF15" s="1044"/>
      <c r="EG15" s="1044"/>
      <c r="EH15" s="1044"/>
      <c r="EI15" s="1044"/>
      <c r="EJ15" s="1044"/>
      <c r="EK15" s="1044"/>
      <c r="EL15" s="1044"/>
      <c r="EM15" s="1044"/>
      <c r="EN15" s="1044"/>
      <c r="EO15" s="1044"/>
      <c r="EP15" s="1044"/>
    </row>
    <row r="16" spans="1:146" ht="18" customHeight="1" x14ac:dyDescent="0.3">
      <c r="A16" s="625" t="s">
        <v>466</v>
      </c>
      <c r="B16" s="625" t="s">
        <v>467</v>
      </c>
      <c r="C16" s="626">
        <v>179764.18146169593</v>
      </c>
      <c r="D16" s="626">
        <v>179591.61172792967</v>
      </c>
      <c r="E16" s="626">
        <v>180400.63368034217</v>
      </c>
      <c r="F16" s="626">
        <v>190932.37516618377</v>
      </c>
      <c r="G16" s="626">
        <v>188730.85419042656</v>
      </c>
      <c r="H16" s="626">
        <v>192952.9797188151</v>
      </c>
      <c r="I16" s="626">
        <v>195300.45640721545</v>
      </c>
      <c r="J16" s="626">
        <v>191302.08613044658</v>
      </c>
      <c r="K16" s="626">
        <v>188755.17446339058</v>
      </c>
      <c r="L16" s="626">
        <v>191139.48148165486</v>
      </c>
      <c r="M16" s="626">
        <v>199822.1173350476</v>
      </c>
      <c r="N16" s="626">
        <v>200946.74230554287</v>
      </c>
      <c r="O16" s="626">
        <v>201150.54437579276</v>
      </c>
      <c r="P16" s="626">
        <v>206000.09023063336</v>
      </c>
      <c r="Q16" s="626">
        <v>211691.52381715903</v>
      </c>
      <c r="R16" s="626">
        <v>215910.97425066982</v>
      </c>
      <c r="S16" s="626">
        <v>220003.52132813956</v>
      </c>
      <c r="T16" s="626">
        <v>227908.96346601471</v>
      </c>
      <c r="U16" s="626">
        <v>232633.69410979754</v>
      </c>
      <c r="V16" s="626">
        <v>237287.73676774194</v>
      </c>
      <c r="W16" s="626">
        <v>242373.00131097407</v>
      </c>
      <c r="X16" s="626">
        <v>256451.18042543554</v>
      </c>
      <c r="Y16" s="626">
        <v>260758.93102484845</v>
      </c>
      <c r="Z16" s="626">
        <v>267888.69959609298</v>
      </c>
      <c r="AA16" s="626">
        <v>278542.66735049873</v>
      </c>
      <c r="AB16" s="626">
        <v>276414.0546749708</v>
      </c>
      <c r="AC16" s="626">
        <v>278190.94833163772</v>
      </c>
      <c r="AD16" s="626">
        <v>285376.88376735453</v>
      </c>
      <c r="AE16" s="626">
        <v>294626.79030478245</v>
      </c>
      <c r="AF16" s="626">
        <v>305220.11318666465</v>
      </c>
      <c r="AG16" s="626">
        <v>305414.48065076885</v>
      </c>
      <c r="AH16" s="626">
        <v>316464.27412598266</v>
      </c>
      <c r="AI16" s="626">
        <v>321488.08190471033</v>
      </c>
      <c r="AJ16" s="626">
        <v>324718.76942076941</v>
      </c>
      <c r="AK16" s="626">
        <v>334334.91390119802</v>
      </c>
      <c r="AL16" s="626">
        <v>353784.7891928301</v>
      </c>
      <c r="AM16" s="626">
        <v>344918.27478603664</v>
      </c>
      <c r="AN16" s="626">
        <v>351080.79259677895</v>
      </c>
      <c r="AO16" s="626">
        <v>366799.36755449406</v>
      </c>
      <c r="AP16" s="626">
        <v>378298.36246365175</v>
      </c>
      <c r="AQ16" s="626">
        <v>405673.81507120864</v>
      </c>
      <c r="AR16" s="626">
        <v>407645.48360256373</v>
      </c>
      <c r="AS16" s="626">
        <v>406034.25630723045</v>
      </c>
      <c r="AT16" s="626">
        <v>406375.12004752737</v>
      </c>
      <c r="AU16" s="626">
        <v>407599.22215343959</v>
      </c>
      <c r="AV16" s="626">
        <v>392946.15722075611</v>
      </c>
      <c r="AW16" s="626">
        <v>387571.1121437776</v>
      </c>
      <c r="AX16" s="626">
        <v>382553.5277641057</v>
      </c>
      <c r="AY16" s="626">
        <v>378714.36046257848</v>
      </c>
      <c r="AZ16" s="626">
        <v>384547.53966456914</v>
      </c>
      <c r="BA16" s="626">
        <v>392966.88784112025</v>
      </c>
      <c r="BB16" s="626">
        <v>390396.04204216122</v>
      </c>
      <c r="BC16" s="626">
        <v>374723.27415283828</v>
      </c>
      <c r="BD16" s="626">
        <v>368585.876975864</v>
      </c>
      <c r="BE16" s="626">
        <v>369234.04283372802</v>
      </c>
      <c r="BF16" s="626">
        <v>367004.62905803765</v>
      </c>
      <c r="BG16" s="626">
        <v>373325.19938802731</v>
      </c>
      <c r="BH16" s="626">
        <v>368662.33569503558</v>
      </c>
      <c r="BI16" s="626">
        <v>374090.97362944548</v>
      </c>
      <c r="BJ16" s="626">
        <v>400651.4841397191</v>
      </c>
      <c r="BK16" s="626">
        <v>411413.14709731407</v>
      </c>
      <c r="BL16" s="626">
        <v>410272.1869251008</v>
      </c>
      <c r="BM16" s="626">
        <v>419210.44856338523</v>
      </c>
      <c r="BN16" s="626">
        <v>414383.54595580377</v>
      </c>
      <c r="BO16" s="626">
        <v>411871.50668126525</v>
      </c>
      <c r="BP16" s="626">
        <v>414354.97821152146</v>
      </c>
      <c r="BQ16" s="626">
        <v>427334.60872403492</v>
      </c>
      <c r="BR16" s="626">
        <v>422538.62061731407</v>
      </c>
      <c r="BS16" s="626">
        <v>427846.11300471361</v>
      </c>
      <c r="BT16" s="626">
        <v>431186.02208875871</v>
      </c>
      <c r="BU16" s="626">
        <v>428538.19527020393</v>
      </c>
      <c r="BV16" s="626">
        <v>445161.06554927357</v>
      </c>
      <c r="BW16" s="626">
        <v>453707.34446915303</v>
      </c>
      <c r="BX16" s="626">
        <v>458523.23958994192</v>
      </c>
      <c r="BY16" s="626">
        <v>467036.74765025225</v>
      </c>
      <c r="BZ16" s="626">
        <v>474422.99957642856</v>
      </c>
      <c r="CA16" s="626">
        <v>475904.6376257154</v>
      </c>
      <c r="CB16" s="626">
        <v>484559.66586078994</v>
      </c>
      <c r="CC16" s="626">
        <v>496998.63777517405</v>
      </c>
      <c r="CD16" s="626">
        <v>500608.26110202086</v>
      </c>
      <c r="CE16" s="626">
        <v>488704.15101132356</v>
      </c>
      <c r="CF16" s="626">
        <v>489964.81371050281</v>
      </c>
      <c r="CG16" s="626">
        <v>490261.90212582826</v>
      </c>
      <c r="CH16" s="626">
        <v>501158.97295709484</v>
      </c>
      <c r="CI16" s="626">
        <v>520940.20937516302</v>
      </c>
      <c r="CJ16" s="626">
        <v>513303.51404687302</v>
      </c>
      <c r="CK16" s="626">
        <v>505733.67093811667</v>
      </c>
      <c r="CL16" s="626">
        <v>510038.05878588563</v>
      </c>
      <c r="CM16" s="626">
        <v>525115.37969341618</v>
      </c>
      <c r="CN16" s="626">
        <v>535255.1564709571</v>
      </c>
      <c r="CO16" s="626">
        <v>534442.85094956658</v>
      </c>
      <c r="CP16" s="626">
        <v>528829.43426212191</v>
      </c>
      <c r="CQ16" s="626">
        <v>535822.38178457937</v>
      </c>
      <c r="CR16" s="626">
        <v>525131.19322032225</v>
      </c>
      <c r="CS16" s="626">
        <v>534376.31631043565</v>
      </c>
      <c r="CT16" s="626">
        <v>535363.84443642141</v>
      </c>
      <c r="CU16" s="626">
        <v>538156.66287378431</v>
      </c>
      <c r="CV16" s="626">
        <v>543695.71162569243</v>
      </c>
      <c r="CW16" s="626">
        <v>551922.62491460016</v>
      </c>
      <c r="CX16" s="626">
        <v>544505.03973308753</v>
      </c>
      <c r="CY16" s="626">
        <v>543406.81317608012</v>
      </c>
      <c r="CZ16" s="626">
        <v>550613.79821316188</v>
      </c>
      <c r="DA16" s="626">
        <v>544218.35939599189</v>
      </c>
      <c r="DB16" s="626">
        <v>541476.82614647131</v>
      </c>
      <c r="DC16" s="626">
        <v>540511.9295587606</v>
      </c>
      <c r="DD16" s="626">
        <v>536325.59287506342</v>
      </c>
      <c r="DE16" s="626">
        <v>548346.18336922873</v>
      </c>
      <c r="DF16" s="626">
        <v>554961.94959534938</v>
      </c>
      <c r="DG16" s="626">
        <v>555541.68647027446</v>
      </c>
      <c r="DH16" s="626">
        <v>551407.83008341584</v>
      </c>
      <c r="DI16" s="626">
        <v>559635.56540659163</v>
      </c>
      <c r="DJ16" s="626">
        <v>567764.7493229385</v>
      </c>
      <c r="DK16" s="626">
        <v>577360.62525041972</v>
      </c>
      <c r="DL16" s="626">
        <v>597778.73576408345</v>
      </c>
      <c r="DM16" s="626">
        <v>601127.98774454615</v>
      </c>
      <c r="DN16" s="626">
        <v>598807.04844054591</v>
      </c>
      <c r="DO16" s="626">
        <v>607309.91115209053</v>
      </c>
      <c r="DP16" s="626">
        <v>629017.37941753818</v>
      </c>
      <c r="DQ16" s="626">
        <v>603128.00661805132</v>
      </c>
      <c r="DR16" s="626">
        <v>591534.31124457461</v>
      </c>
      <c r="DS16" s="626">
        <v>589177.01463473414</v>
      </c>
      <c r="DT16" s="626">
        <v>591060.57150027121</v>
      </c>
      <c r="DU16" s="626">
        <v>596530.32150683634</v>
      </c>
      <c r="DV16" s="626">
        <v>589162.88695245946</v>
      </c>
      <c r="DW16" s="626">
        <v>583676.50255087845</v>
      </c>
      <c r="DX16" s="626">
        <v>592190.21301049972</v>
      </c>
      <c r="DY16" s="627">
        <v>583037.49134851317</v>
      </c>
      <c r="DZ16" s="627">
        <v>580538.74677174375</v>
      </c>
      <c r="EA16" s="627">
        <v>577878.6116803122</v>
      </c>
      <c r="EB16" s="627">
        <v>569064.15444825648</v>
      </c>
      <c r="EC16" s="627">
        <v>558579.95778214163</v>
      </c>
      <c r="ED16" s="627">
        <v>560934.52910933341</v>
      </c>
      <c r="EE16" s="627">
        <v>570910.28457899834</v>
      </c>
      <c r="EF16" s="627">
        <v>580688.59243103315</v>
      </c>
      <c r="EG16" s="627">
        <v>574209.69754410966</v>
      </c>
      <c r="EH16" s="627">
        <v>578903.87569952465</v>
      </c>
      <c r="EI16" s="627">
        <v>582193.50901833887</v>
      </c>
      <c r="EJ16" s="627">
        <v>579170.82892494241</v>
      </c>
      <c r="EK16" s="627">
        <v>581392.80285321455</v>
      </c>
      <c r="EL16" s="627">
        <v>591594.91338579624</v>
      </c>
      <c r="EM16" s="627">
        <v>592291.69756338245</v>
      </c>
      <c r="EN16" s="627">
        <v>595538.78337102768</v>
      </c>
      <c r="EO16" s="627">
        <v>594650.86806390889</v>
      </c>
      <c r="EP16" s="627">
        <v>592684.10177501652</v>
      </c>
    </row>
    <row r="17" spans="1:146" ht="18" customHeight="1" x14ac:dyDescent="0.3">
      <c r="A17" s="628"/>
      <c r="B17" s="628"/>
      <c r="C17" s="629"/>
      <c r="D17" s="629"/>
      <c r="E17" s="629"/>
      <c r="F17" s="629"/>
      <c r="G17" s="629"/>
      <c r="H17" s="629"/>
      <c r="I17" s="629"/>
      <c r="J17" s="629"/>
      <c r="K17" s="629"/>
      <c r="L17" s="629"/>
      <c r="M17" s="629"/>
      <c r="N17" s="629"/>
      <c r="O17" s="629"/>
      <c r="P17" s="629"/>
      <c r="Q17" s="629"/>
      <c r="R17" s="629"/>
      <c r="S17" s="629"/>
      <c r="T17" s="629"/>
      <c r="U17" s="629"/>
      <c r="V17" s="629"/>
      <c r="W17" s="629"/>
      <c r="X17" s="629"/>
      <c r="Y17" s="629"/>
      <c r="Z17" s="629"/>
      <c r="AA17" s="629"/>
      <c r="AB17" s="629"/>
      <c r="AC17" s="629"/>
      <c r="AD17" s="629"/>
      <c r="AE17" s="629"/>
      <c r="AF17" s="629"/>
      <c r="AG17" s="629"/>
      <c r="AH17" s="629"/>
      <c r="AI17" s="629"/>
      <c r="AJ17" s="629"/>
      <c r="AK17" s="629"/>
      <c r="AL17" s="629"/>
      <c r="AM17" s="629"/>
      <c r="AN17" s="629"/>
      <c r="AO17" s="629"/>
      <c r="AP17" s="629"/>
      <c r="AQ17" s="629"/>
      <c r="AR17" s="629"/>
      <c r="AS17" s="629"/>
      <c r="AT17" s="629"/>
      <c r="AU17" s="629"/>
      <c r="AV17" s="629"/>
      <c r="AW17" s="629"/>
      <c r="AX17" s="629"/>
      <c r="AY17" s="629"/>
      <c r="AZ17" s="629"/>
      <c r="BA17" s="629"/>
      <c r="BB17" s="629"/>
      <c r="BC17" s="629"/>
      <c r="BD17" s="629"/>
      <c r="BE17" s="629"/>
      <c r="BF17" s="629"/>
      <c r="BG17" s="629"/>
      <c r="BH17" s="629"/>
      <c r="BI17" s="629"/>
      <c r="BJ17" s="629"/>
      <c r="BK17" s="629"/>
      <c r="BL17" s="629"/>
      <c r="BM17" s="629"/>
      <c r="BN17" s="629"/>
      <c r="BO17" s="629"/>
      <c r="BP17" s="629"/>
      <c r="BQ17" s="629"/>
      <c r="BR17" s="629"/>
      <c r="BS17" s="629"/>
      <c r="BT17" s="629"/>
      <c r="BU17" s="629"/>
      <c r="BV17" s="629"/>
      <c r="BW17" s="629"/>
      <c r="BX17" s="629"/>
      <c r="BY17" s="629"/>
      <c r="BZ17" s="629"/>
      <c r="CA17" s="629"/>
      <c r="CB17" s="629"/>
      <c r="CC17" s="629"/>
      <c r="CD17" s="629"/>
      <c r="CE17" s="629"/>
      <c r="CF17" s="629"/>
      <c r="CG17" s="629"/>
      <c r="CH17" s="629"/>
      <c r="CI17" s="629"/>
      <c r="CJ17" s="629"/>
      <c r="CK17" s="629"/>
      <c r="CL17" s="629"/>
      <c r="CM17" s="629"/>
      <c r="CN17" s="629"/>
      <c r="CO17" s="629"/>
      <c r="CP17" s="629"/>
      <c r="CQ17" s="629"/>
      <c r="CR17" s="629"/>
      <c r="CS17" s="629"/>
      <c r="CT17" s="629"/>
      <c r="CU17" s="629"/>
      <c r="CV17" s="629"/>
      <c r="CW17" s="629"/>
      <c r="CX17" s="629"/>
      <c r="CY17" s="629"/>
      <c r="CZ17" s="629"/>
      <c r="DA17" s="629"/>
      <c r="DB17" s="629"/>
      <c r="DC17" s="629"/>
      <c r="DD17" s="629"/>
      <c r="DE17" s="629"/>
      <c r="DF17" s="629"/>
      <c r="DG17" s="629"/>
      <c r="DH17" s="629"/>
      <c r="DI17" s="629"/>
      <c r="DJ17" s="629"/>
      <c r="DK17" s="629"/>
      <c r="DL17" s="629"/>
      <c r="DM17" s="629"/>
      <c r="DN17" s="629"/>
      <c r="DO17" s="629"/>
      <c r="DP17" s="629"/>
      <c r="DQ17" s="629"/>
      <c r="DR17" s="629"/>
      <c r="DS17" s="629"/>
      <c r="DT17" s="629"/>
      <c r="DU17" s="629"/>
      <c r="DV17" s="629"/>
      <c r="DW17" s="629"/>
      <c r="DX17" s="629"/>
      <c r="DY17" s="1044"/>
      <c r="DZ17" s="1044"/>
      <c r="EA17" s="1044"/>
      <c r="EB17" s="1044"/>
      <c r="EC17" s="1044"/>
      <c r="ED17" s="1044"/>
      <c r="EE17" s="1044"/>
      <c r="EF17" s="1044"/>
      <c r="EG17" s="1044"/>
      <c r="EH17" s="1044"/>
      <c r="EI17" s="1044"/>
      <c r="EJ17" s="1044"/>
      <c r="EK17" s="1044"/>
      <c r="EL17" s="1044"/>
      <c r="EM17" s="1044"/>
      <c r="EN17" s="1044"/>
      <c r="EO17" s="1044"/>
      <c r="EP17" s="1044"/>
    </row>
    <row r="18" spans="1:146" ht="18" customHeight="1" x14ac:dyDescent="0.3">
      <c r="A18" s="625" t="s">
        <v>468</v>
      </c>
      <c r="B18" s="625" t="s">
        <v>469</v>
      </c>
      <c r="C18" s="626">
        <v>5282.042762257528</v>
      </c>
      <c r="D18" s="626">
        <v>6123.5235808214493</v>
      </c>
      <c r="E18" s="626">
        <v>6153.1801983783034</v>
      </c>
      <c r="F18" s="626">
        <v>6063.0566770590876</v>
      </c>
      <c r="G18" s="626">
        <v>6273.5712235014062</v>
      </c>
      <c r="H18" s="626">
        <v>6431.3921764998713</v>
      </c>
      <c r="I18" s="626">
        <v>6675.5342359677488</v>
      </c>
      <c r="J18" s="626">
        <v>6123.3352067205733</v>
      </c>
      <c r="K18" s="626">
        <v>6391.2170966939248</v>
      </c>
      <c r="L18" s="626">
        <v>6609.6105331083254</v>
      </c>
      <c r="M18" s="626">
        <v>6482.459391530756</v>
      </c>
      <c r="N18" s="626">
        <v>6162.9194693860054</v>
      </c>
      <c r="O18" s="626">
        <v>7050.0320425050813</v>
      </c>
      <c r="P18" s="626">
        <v>7810.9919800473563</v>
      </c>
      <c r="Q18" s="626">
        <v>8162.7798835411477</v>
      </c>
      <c r="R18" s="626">
        <v>8339.9352781056496</v>
      </c>
      <c r="S18" s="626">
        <v>8775.1399464384449</v>
      </c>
      <c r="T18" s="626">
        <v>9056.0215949071808</v>
      </c>
      <c r="U18" s="626">
        <v>9113.2825619745945</v>
      </c>
      <c r="V18" s="626">
        <v>8864.1059087831745</v>
      </c>
      <c r="W18" s="626">
        <v>8836.9800189444995</v>
      </c>
      <c r="X18" s="626">
        <v>9046.9744280820723</v>
      </c>
      <c r="Y18" s="626">
        <v>8892.6326690806345</v>
      </c>
      <c r="Z18" s="626">
        <v>9159.700990851059</v>
      </c>
      <c r="AA18" s="626">
        <v>9714.1885484408103</v>
      </c>
      <c r="AB18" s="626">
        <v>9721.5077135713418</v>
      </c>
      <c r="AC18" s="626">
        <v>9637.4572681773534</v>
      </c>
      <c r="AD18" s="626">
        <v>9905.6636775367569</v>
      </c>
      <c r="AE18" s="626">
        <v>10070.92471456089</v>
      </c>
      <c r="AF18" s="626">
        <v>9905.6309114562446</v>
      </c>
      <c r="AG18" s="626">
        <v>9492.5063277130303</v>
      </c>
      <c r="AH18" s="626">
        <v>9140.6115855565113</v>
      </c>
      <c r="AI18" s="626">
        <v>9097.9581863881867</v>
      </c>
      <c r="AJ18" s="626">
        <v>9049.2120614765481</v>
      </c>
      <c r="AK18" s="626">
        <v>9451.7013272666081</v>
      </c>
      <c r="AL18" s="626">
        <v>9903.4702497332273</v>
      </c>
      <c r="AM18" s="626">
        <v>10266.522122360468</v>
      </c>
      <c r="AN18" s="626">
        <v>10138.398130109386</v>
      </c>
      <c r="AO18" s="626">
        <v>10258.146089774506</v>
      </c>
      <c r="AP18" s="626">
        <v>10123.111599918151</v>
      </c>
      <c r="AQ18" s="626">
        <v>10381.543188819252</v>
      </c>
      <c r="AR18" s="626">
        <v>10247.739571464119</v>
      </c>
      <c r="AS18" s="626">
        <v>10020.429651028317</v>
      </c>
      <c r="AT18" s="626">
        <v>10457.706461113652</v>
      </c>
      <c r="AU18" s="626">
        <v>10427.419027896141</v>
      </c>
      <c r="AV18" s="626">
        <v>10321.16999048943</v>
      </c>
      <c r="AW18" s="626">
        <v>10757.798135475576</v>
      </c>
      <c r="AX18" s="626">
        <v>10905.522944980214</v>
      </c>
      <c r="AY18" s="626">
        <v>11138.713318420934</v>
      </c>
      <c r="AZ18" s="626">
        <v>10946.915813885547</v>
      </c>
      <c r="BA18" s="626">
        <v>11002.011173572051</v>
      </c>
      <c r="BB18" s="626">
        <v>11322.968254376423</v>
      </c>
      <c r="BC18" s="626">
        <v>11229.967388345669</v>
      </c>
      <c r="BD18" s="626">
        <v>10773.805149697238</v>
      </c>
      <c r="BE18" s="626">
        <v>10544.653757608021</v>
      </c>
      <c r="BF18" s="626">
        <v>10624.524407957028</v>
      </c>
      <c r="BG18" s="626">
        <v>10114.274971665242</v>
      </c>
      <c r="BH18" s="626">
        <v>10400.813354384767</v>
      </c>
      <c r="BI18" s="626">
        <v>10340.646852045124</v>
      </c>
      <c r="BJ18" s="626">
        <v>10667.759708783247</v>
      </c>
      <c r="BK18" s="626">
        <v>10824.915072189777</v>
      </c>
      <c r="BL18" s="626">
        <v>10531.243095866486</v>
      </c>
      <c r="BM18" s="626">
        <v>10469.677174365628</v>
      </c>
      <c r="BN18" s="626">
        <v>10644.814493983091</v>
      </c>
      <c r="BO18" s="626">
        <v>10490.394928120415</v>
      </c>
      <c r="BP18" s="626">
        <v>10669.389382399033</v>
      </c>
      <c r="BQ18" s="626">
        <v>11197.725749705383</v>
      </c>
      <c r="BR18" s="626">
        <v>11143.212660116214</v>
      </c>
      <c r="BS18" s="626">
        <v>14201.062500297105</v>
      </c>
      <c r="BT18" s="626">
        <v>14189.63483859886</v>
      </c>
      <c r="BU18" s="626">
        <v>14068.346302054286</v>
      </c>
      <c r="BV18" s="626">
        <v>14326.580397842639</v>
      </c>
      <c r="BW18" s="626">
        <v>14744.866356662254</v>
      </c>
      <c r="BX18" s="626">
        <v>14606.023406897541</v>
      </c>
      <c r="BY18" s="626">
        <v>14364.851775402482</v>
      </c>
      <c r="BZ18" s="626">
        <v>15612.987536650087</v>
      </c>
      <c r="CA18" s="626">
        <v>15428.354063499448</v>
      </c>
      <c r="CB18" s="626">
        <v>15535.647640264111</v>
      </c>
      <c r="CC18" s="626">
        <v>12876.78512332525</v>
      </c>
      <c r="CD18" s="626">
        <v>12373.018670679581</v>
      </c>
      <c r="CE18" s="626">
        <v>12863.420396478494</v>
      </c>
      <c r="CF18" s="626">
        <v>14295.046985859741</v>
      </c>
      <c r="CG18" s="626">
        <v>14965.028151925204</v>
      </c>
      <c r="CH18" s="626">
        <v>15129.693912540921</v>
      </c>
      <c r="CI18" s="626">
        <v>15533.467592170398</v>
      </c>
      <c r="CJ18" s="626">
        <v>13880.737775192189</v>
      </c>
      <c r="CK18" s="626">
        <v>14211.997956327354</v>
      </c>
      <c r="CL18" s="626">
        <v>13462.792695712837</v>
      </c>
      <c r="CM18" s="626">
        <v>13994.288435268953</v>
      </c>
      <c r="CN18" s="626">
        <v>13732.079233812961</v>
      </c>
      <c r="CO18" s="626">
        <v>14474.851702859765</v>
      </c>
      <c r="CP18" s="626">
        <v>13976.891304580611</v>
      </c>
      <c r="CQ18" s="626">
        <v>13932.548674511505</v>
      </c>
      <c r="CR18" s="626">
        <v>14698.590223126781</v>
      </c>
      <c r="CS18" s="626">
        <v>15642.891883911605</v>
      </c>
      <c r="CT18" s="626">
        <v>17394.078206901158</v>
      </c>
      <c r="CU18" s="626">
        <v>16355.407337861781</v>
      </c>
      <c r="CV18" s="626">
        <v>15652.446757701458</v>
      </c>
      <c r="CW18" s="626">
        <v>14599.792227274063</v>
      </c>
      <c r="CX18" s="626">
        <v>15009.438083744617</v>
      </c>
      <c r="CY18" s="626">
        <v>15872.7082222155</v>
      </c>
      <c r="CZ18" s="626">
        <v>15703.22625433937</v>
      </c>
      <c r="DA18" s="626">
        <v>15337.347954661607</v>
      </c>
      <c r="DB18" s="626">
        <v>15291.423040849417</v>
      </c>
      <c r="DC18" s="626">
        <v>15304.248521302898</v>
      </c>
      <c r="DD18" s="626">
        <v>15759.424104716456</v>
      </c>
      <c r="DE18" s="626">
        <v>16177.778753034627</v>
      </c>
      <c r="DF18" s="626">
        <v>18564.249199538408</v>
      </c>
      <c r="DG18" s="626">
        <v>15253.110492563517</v>
      </c>
      <c r="DH18" s="626">
        <v>17082.90853554559</v>
      </c>
      <c r="DI18" s="626">
        <v>16302.846908310043</v>
      </c>
      <c r="DJ18" s="626">
        <v>15563.607062005365</v>
      </c>
      <c r="DK18" s="626">
        <v>16127.239367514321</v>
      </c>
      <c r="DL18" s="626">
        <v>16372.538336519376</v>
      </c>
      <c r="DM18" s="626">
        <v>16507.220103531832</v>
      </c>
      <c r="DN18" s="626">
        <v>17830.325853343511</v>
      </c>
      <c r="DO18" s="626">
        <v>19259.351471781585</v>
      </c>
      <c r="DP18" s="626">
        <v>20947.837714979414</v>
      </c>
      <c r="DQ18" s="626">
        <v>20465.635504927839</v>
      </c>
      <c r="DR18" s="626">
        <v>20703.958174622268</v>
      </c>
      <c r="DS18" s="626">
        <v>20111.126631450825</v>
      </c>
      <c r="DT18" s="626">
        <v>21710.957675521498</v>
      </c>
      <c r="DU18" s="626">
        <v>20334.326570698406</v>
      </c>
      <c r="DV18" s="626">
        <v>18601.364167273114</v>
      </c>
      <c r="DW18" s="626">
        <v>18057.246372143814</v>
      </c>
      <c r="DX18" s="626">
        <v>15697.480629492082</v>
      </c>
      <c r="DY18" s="627">
        <v>13814.217948901587</v>
      </c>
      <c r="DZ18" s="627">
        <v>12326.391391638854</v>
      </c>
      <c r="EA18" s="627">
        <v>11600.343902727231</v>
      </c>
      <c r="EB18" s="627">
        <v>11619.961575383069</v>
      </c>
      <c r="EC18" s="627">
        <v>11438.159127339672</v>
      </c>
      <c r="ED18" s="627">
        <v>11458.160392503816</v>
      </c>
      <c r="EE18" s="627">
        <v>7589.9652115367089</v>
      </c>
      <c r="EF18" s="627">
        <v>7821.3779185763742</v>
      </c>
      <c r="EG18" s="627">
        <v>7818.7422220979888</v>
      </c>
      <c r="EH18" s="627">
        <v>7821.9894553274125</v>
      </c>
      <c r="EI18" s="627">
        <v>7765.6242084339638</v>
      </c>
      <c r="EJ18" s="627">
        <v>7736.419810922388</v>
      </c>
      <c r="EK18" s="627">
        <v>10694.174600075521</v>
      </c>
      <c r="EL18" s="627">
        <v>10689.242368616002</v>
      </c>
      <c r="EM18" s="627">
        <v>10615.036241602918</v>
      </c>
      <c r="EN18" s="627">
        <v>10138.628139421189</v>
      </c>
      <c r="EO18" s="627">
        <v>10147.350000173374</v>
      </c>
      <c r="EP18" s="627">
        <v>10107.020882297767</v>
      </c>
    </row>
    <row r="19" spans="1:146" ht="18" customHeight="1" x14ac:dyDescent="0.3">
      <c r="A19" s="628"/>
      <c r="B19" s="633"/>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629"/>
      <c r="BT19" s="629"/>
      <c r="BU19" s="629"/>
      <c r="BV19" s="629"/>
      <c r="BW19" s="629"/>
      <c r="BX19" s="629"/>
      <c r="BY19" s="629"/>
      <c r="BZ19" s="629"/>
      <c r="CA19" s="629"/>
      <c r="CB19" s="629"/>
      <c r="CC19" s="629"/>
      <c r="CD19" s="629"/>
      <c r="CE19" s="629"/>
      <c r="CF19" s="629"/>
      <c r="CG19" s="629"/>
      <c r="CH19" s="629"/>
      <c r="CI19" s="629"/>
      <c r="CJ19" s="629"/>
      <c r="CK19" s="629"/>
      <c r="CL19" s="629"/>
      <c r="CM19" s="629"/>
      <c r="CN19" s="629"/>
      <c r="CO19" s="629"/>
      <c r="CP19" s="629"/>
      <c r="CQ19" s="629"/>
      <c r="CR19" s="629"/>
      <c r="CS19" s="629"/>
      <c r="CT19" s="629"/>
      <c r="CU19" s="629"/>
      <c r="CV19" s="629"/>
      <c r="CW19" s="629"/>
      <c r="CX19" s="629"/>
      <c r="CY19" s="629"/>
      <c r="CZ19" s="629"/>
      <c r="DA19" s="629"/>
      <c r="DB19" s="629"/>
      <c r="DC19" s="629"/>
      <c r="DD19" s="629"/>
      <c r="DE19" s="629"/>
      <c r="DF19" s="629"/>
      <c r="DG19" s="629"/>
      <c r="DH19" s="629"/>
      <c r="DI19" s="629"/>
      <c r="DJ19" s="629"/>
      <c r="DK19" s="629"/>
      <c r="DL19" s="629"/>
      <c r="DM19" s="629"/>
      <c r="DN19" s="629"/>
      <c r="DO19" s="629"/>
      <c r="DP19" s="629"/>
      <c r="DQ19" s="629"/>
      <c r="DR19" s="629"/>
      <c r="DS19" s="629"/>
      <c r="DT19" s="629"/>
      <c r="DU19" s="629"/>
      <c r="DV19" s="629"/>
      <c r="DW19" s="629"/>
      <c r="DX19" s="629"/>
      <c r="DY19" s="1044"/>
      <c r="DZ19" s="1044"/>
      <c r="EA19" s="1044"/>
      <c r="EB19" s="1044"/>
      <c r="EC19" s="1044"/>
      <c r="ED19" s="1044"/>
      <c r="EE19" s="1044"/>
      <c r="EF19" s="1044"/>
      <c r="EG19" s="1044"/>
      <c r="EH19" s="1044"/>
      <c r="EI19" s="1044"/>
      <c r="EJ19" s="1044"/>
      <c r="EK19" s="1044"/>
      <c r="EL19" s="1044"/>
      <c r="EM19" s="1044"/>
      <c r="EN19" s="1044"/>
      <c r="EO19" s="1044"/>
      <c r="EP19" s="1044"/>
    </row>
    <row r="20" spans="1:146" ht="18" customHeight="1" x14ac:dyDescent="0.3">
      <c r="A20" s="625" t="s">
        <v>470</v>
      </c>
      <c r="B20" s="625" t="s">
        <v>471</v>
      </c>
      <c r="C20" s="626">
        <v>0</v>
      </c>
      <c r="D20" s="626">
        <v>0</v>
      </c>
      <c r="E20" s="626">
        <v>0</v>
      </c>
      <c r="F20" s="626">
        <v>0</v>
      </c>
      <c r="G20" s="626">
        <v>0</v>
      </c>
      <c r="H20" s="626">
        <v>0</v>
      </c>
      <c r="I20" s="626">
        <v>0</v>
      </c>
      <c r="J20" s="626">
        <v>0</v>
      </c>
      <c r="K20" s="626">
        <v>0</v>
      </c>
      <c r="L20" s="626">
        <v>0</v>
      </c>
      <c r="M20" s="626">
        <v>0</v>
      </c>
      <c r="N20" s="626">
        <v>0</v>
      </c>
      <c r="O20" s="626">
        <v>0</v>
      </c>
      <c r="P20" s="626">
        <v>0</v>
      </c>
      <c r="Q20" s="626">
        <v>0</v>
      </c>
      <c r="R20" s="626">
        <v>0</v>
      </c>
      <c r="S20" s="626">
        <v>0</v>
      </c>
      <c r="T20" s="626">
        <v>0</v>
      </c>
      <c r="U20" s="626">
        <v>0</v>
      </c>
      <c r="V20" s="626">
        <v>0</v>
      </c>
      <c r="W20" s="626">
        <v>0</v>
      </c>
      <c r="X20" s="626">
        <v>0</v>
      </c>
      <c r="Y20" s="626">
        <v>0</v>
      </c>
      <c r="Z20" s="626">
        <v>0</v>
      </c>
      <c r="AA20" s="626">
        <v>0</v>
      </c>
      <c r="AB20" s="626">
        <v>0</v>
      </c>
      <c r="AC20" s="626">
        <v>0</v>
      </c>
      <c r="AD20" s="626">
        <v>0</v>
      </c>
      <c r="AE20" s="626">
        <v>0</v>
      </c>
      <c r="AF20" s="626">
        <v>0</v>
      </c>
      <c r="AG20" s="626">
        <v>0</v>
      </c>
      <c r="AH20" s="626">
        <v>0</v>
      </c>
      <c r="AI20" s="626">
        <v>0</v>
      </c>
      <c r="AJ20" s="626">
        <v>0</v>
      </c>
      <c r="AK20" s="626">
        <v>0</v>
      </c>
      <c r="AL20" s="626">
        <v>0</v>
      </c>
      <c r="AM20" s="626">
        <v>0</v>
      </c>
      <c r="AN20" s="626">
        <v>0</v>
      </c>
      <c r="AO20" s="626">
        <v>0</v>
      </c>
      <c r="AP20" s="626">
        <v>0</v>
      </c>
      <c r="AQ20" s="626">
        <v>0</v>
      </c>
      <c r="AR20" s="626">
        <v>0</v>
      </c>
      <c r="AS20" s="626">
        <v>0</v>
      </c>
      <c r="AT20" s="626">
        <v>0</v>
      </c>
      <c r="AU20" s="626">
        <v>0</v>
      </c>
      <c r="AV20" s="626">
        <v>0</v>
      </c>
      <c r="AW20" s="626">
        <v>0</v>
      </c>
      <c r="AX20" s="626">
        <v>0</v>
      </c>
      <c r="AY20" s="626">
        <v>0</v>
      </c>
      <c r="AZ20" s="626">
        <v>0</v>
      </c>
      <c r="BA20" s="626">
        <v>0</v>
      </c>
      <c r="BB20" s="626">
        <v>0</v>
      </c>
      <c r="BC20" s="626">
        <v>0</v>
      </c>
      <c r="BD20" s="626">
        <v>0</v>
      </c>
      <c r="BE20" s="626">
        <v>0</v>
      </c>
      <c r="BF20" s="626">
        <v>0</v>
      </c>
      <c r="BG20" s="626">
        <v>0</v>
      </c>
      <c r="BH20" s="626">
        <v>0</v>
      </c>
      <c r="BI20" s="626">
        <v>0</v>
      </c>
      <c r="BJ20" s="626">
        <v>0</v>
      </c>
      <c r="BK20" s="626">
        <v>0</v>
      </c>
      <c r="BL20" s="626">
        <v>0</v>
      </c>
      <c r="BM20" s="626">
        <v>0</v>
      </c>
      <c r="BN20" s="626">
        <v>0</v>
      </c>
      <c r="BO20" s="626">
        <v>0</v>
      </c>
      <c r="BP20" s="626">
        <v>0</v>
      </c>
      <c r="BQ20" s="626">
        <v>0</v>
      </c>
      <c r="BR20" s="626">
        <v>0</v>
      </c>
      <c r="BS20" s="626">
        <v>0</v>
      </c>
      <c r="BT20" s="626">
        <v>0</v>
      </c>
      <c r="BU20" s="626">
        <v>0</v>
      </c>
      <c r="BV20" s="626">
        <v>0</v>
      </c>
      <c r="BW20" s="626">
        <v>0</v>
      </c>
      <c r="BX20" s="626">
        <v>0</v>
      </c>
      <c r="BY20" s="626">
        <v>0</v>
      </c>
      <c r="BZ20" s="626">
        <v>0</v>
      </c>
      <c r="CA20" s="626">
        <v>0</v>
      </c>
      <c r="CB20" s="626">
        <v>0</v>
      </c>
      <c r="CC20" s="626">
        <v>0</v>
      </c>
      <c r="CD20" s="626">
        <v>0</v>
      </c>
      <c r="CE20" s="626">
        <v>0</v>
      </c>
      <c r="CF20" s="626">
        <v>0</v>
      </c>
      <c r="CG20" s="626">
        <v>0</v>
      </c>
      <c r="CH20" s="626">
        <v>0</v>
      </c>
      <c r="CI20" s="626">
        <v>0</v>
      </c>
      <c r="CJ20" s="626">
        <v>0</v>
      </c>
      <c r="CK20" s="626">
        <v>0</v>
      </c>
      <c r="CL20" s="626">
        <v>0</v>
      </c>
      <c r="CM20" s="626">
        <v>0</v>
      </c>
      <c r="CN20" s="626">
        <v>0</v>
      </c>
      <c r="CO20" s="626">
        <v>0</v>
      </c>
      <c r="CP20" s="626">
        <v>0</v>
      </c>
      <c r="CQ20" s="626">
        <v>0</v>
      </c>
      <c r="CR20" s="626">
        <v>0</v>
      </c>
      <c r="CS20" s="626">
        <v>0</v>
      </c>
      <c r="CT20" s="626">
        <v>0</v>
      </c>
      <c r="CU20" s="626">
        <v>0</v>
      </c>
      <c r="CV20" s="626">
        <v>0</v>
      </c>
      <c r="CW20" s="626">
        <v>0</v>
      </c>
      <c r="CX20" s="626">
        <v>0</v>
      </c>
      <c r="CY20" s="626">
        <v>0</v>
      </c>
      <c r="CZ20" s="626">
        <v>0</v>
      </c>
      <c r="DA20" s="626">
        <v>0</v>
      </c>
      <c r="DB20" s="626">
        <v>0</v>
      </c>
      <c r="DC20" s="626">
        <v>0</v>
      </c>
      <c r="DD20" s="626">
        <v>0</v>
      </c>
      <c r="DE20" s="626">
        <v>0</v>
      </c>
      <c r="DF20" s="626">
        <v>0</v>
      </c>
      <c r="DG20" s="626">
        <v>0</v>
      </c>
      <c r="DH20" s="626">
        <v>0</v>
      </c>
      <c r="DI20" s="626">
        <v>0</v>
      </c>
      <c r="DJ20" s="626">
        <v>0</v>
      </c>
      <c r="DK20" s="626">
        <v>0</v>
      </c>
      <c r="DL20" s="626">
        <v>0</v>
      </c>
      <c r="DM20" s="626">
        <v>0</v>
      </c>
      <c r="DN20" s="626">
        <v>0</v>
      </c>
      <c r="DO20" s="626">
        <v>0</v>
      </c>
      <c r="DP20" s="626">
        <v>0</v>
      </c>
      <c r="DQ20" s="626">
        <v>0</v>
      </c>
      <c r="DR20" s="626">
        <v>0</v>
      </c>
      <c r="DS20" s="626">
        <v>0</v>
      </c>
      <c r="DT20" s="626">
        <v>0</v>
      </c>
      <c r="DU20" s="626">
        <v>0</v>
      </c>
      <c r="DV20" s="626">
        <v>0</v>
      </c>
      <c r="DW20" s="626">
        <v>0</v>
      </c>
      <c r="DX20" s="626">
        <v>0</v>
      </c>
      <c r="DY20" s="627">
        <v>0</v>
      </c>
      <c r="DZ20" s="627">
        <v>0</v>
      </c>
      <c r="EA20" s="627">
        <v>0</v>
      </c>
      <c r="EB20" s="627">
        <v>0</v>
      </c>
      <c r="EC20" s="627">
        <v>0</v>
      </c>
      <c r="ED20" s="627">
        <v>0</v>
      </c>
      <c r="EE20" s="627">
        <v>0</v>
      </c>
      <c r="EF20" s="627">
        <v>0</v>
      </c>
      <c r="EG20" s="627">
        <v>0</v>
      </c>
      <c r="EH20" s="627">
        <v>0</v>
      </c>
      <c r="EI20" s="627">
        <v>0</v>
      </c>
      <c r="EJ20" s="627">
        <v>0.24673200000000001</v>
      </c>
      <c r="EK20" s="627">
        <v>0.27056999999999998</v>
      </c>
      <c r="EL20" s="627">
        <v>0</v>
      </c>
      <c r="EM20" s="627">
        <v>0</v>
      </c>
      <c r="EN20" s="627">
        <v>0</v>
      </c>
      <c r="EO20" s="627">
        <v>0</v>
      </c>
      <c r="EP20" s="627">
        <v>0</v>
      </c>
    </row>
    <row r="21" spans="1:146" ht="18" customHeight="1" x14ac:dyDescent="0.3">
      <c r="A21" s="628"/>
      <c r="B21" s="628"/>
      <c r="C21" s="629"/>
      <c r="D21" s="629"/>
      <c r="E21" s="629"/>
      <c r="F21" s="629"/>
      <c r="G21" s="629"/>
      <c r="H21" s="629"/>
      <c r="I21" s="629"/>
      <c r="J21" s="629"/>
      <c r="K21" s="629"/>
      <c r="L21" s="629"/>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29"/>
      <c r="AM21" s="629"/>
      <c r="AN21" s="629"/>
      <c r="AO21" s="629"/>
      <c r="AP21" s="629"/>
      <c r="AQ21" s="629"/>
      <c r="AR21" s="629"/>
      <c r="AS21" s="629"/>
      <c r="AT21" s="629"/>
      <c r="AU21" s="629"/>
      <c r="AV21" s="629"/>
      <c r="AW21" s="629"/>
      <c r="AX21" s="629"/>
      <c r="AY21" s="629"/>
      <c r="AZ21" s="629"/>
      <c r="BA21" s="629"/>
      <c r="BB21" s="629"/>
      <c r="BC21" s="629"/>
      <c r="BD21" s="629"/>
      <c r="BE21" s="629"/>
      <c r="BF21" s="629"/>
      <c r="BG21" s="629"/>
      <c r="BH21" s="629"/>
      <c r="BI21" s="629"/>
      <c r="BJ21" s="629"/>
      <c r="BK21" s="629"/>
      <c r="BL21" s="629"/>
      <c r="BM21" s="629"/>
      <c r="BN21" s="629"/>
      <c r="BO21" s="629"/>
      <c r="BP21" s="629"/>
      <c r="BQ21" s="629"/>
      <c r="BR21" s="629"/>
      <c r="BS21" s="629"/>
      <c r="BT21" s="629"/>
      <c r="BU21" s="629"/>
      <c r="BV21" s="629"/>
      <c r="BW21" s="629"/>
      <c r="BX21" s="629"/>
      <c r="BY21" s="629"/>
      <c r="BZ21" s="629"/>
      <c r="CA21" s="629"/>
      <c r="CB21" s="629"/>
      <c r="CC21" s="629"/>
      <c r="CD21" s="629"/>
      <c r="CE21" s="629"/>
      <c r="CF21" s="629"/>
      <c r="CG21" s="629"/>
      <c r="CH21" s="629"/>
      <c r="CI21" s="629"/>
      <c r="CJ21" s="629"/>
      <c r="CK21" s="629"/>
      <c r="CL21" s="629"/>
      <c r="CM21" s="629"/>
      <c r="CN21" s="629"/>
      <c r="CO21" s="629"/>
      <c r="CP21" s="629"/>
      <c r="CQ21" s="629"/>
      <c r="CR21" s="629"/>
      <c r="CS21" s="629"/>
      <c r="CT21" s="629"/>
      <c r="CU21" s="629"/>
      <c r="CV21" s="629"/>
      <c r="CW21" s="629"/>
      <c r="CX21" s="629"/>
      <c r="CY21" s="629"/>
      <c r="CZ21" s="629"/>
      <c r="DA21" s="629"/>
      <c r="DB21" s="629"/>
      <c r="DC21" s="629"/>
      <c r="DD21" s="629"/>
      <c r="DE21" s="629"/>
      <c r="DF21" s="629"/>
      <c r="DG21" s="629"/>
      <c r="DH21" s="629"/>
      <c r="DI21" s="629"/>
      <c r="DJ21" s="629"/>
      <c r="DK21" s="629"/>
      <c r="DL21" s="629"/>
      <c r="DM21" s="629"/>
      <c r="DN21" s="629"/>
      <c r="DO21" s="629"/>
      <c r="DP21" s="629"/>
      <c r="DQ21" s="629"/>
      <c r="DR21" s="629"/>
      <c r="DS21" s="629"/>
      <c r="DT21" s="629"/>
      <c r="DU21" s="629"/>
      <c r="DV21" s="629"/>
      <c r="DW21" s="629"/>
      <c r="DX21" s="629"/>
      <c r="DY21" s="1044"/>
      <c r="DZ21" s="1044"/>
      <c r="EA21" s="1044"/>
      <c r="EB21" s="1044"/>
      <c r="EC21" s="1044"/>
      <c r="ED21" s="1044"/>
      <c r="EE21" s="1044"/>
      <c r="EF21" s="1044"/>
      <c r="EG21" s="1044"/>
      <c r="EH21" s="1044"/>
      <c r="EI21" s="1044"/>
      <c r="EJ21" s="1044"/>
      <c r="EK21" s="1044"/>
      <c r="EL21" s="1044"/>
      <c r="EM21" s="1044"/>
      <c r="EN21" s="1044"/>
      <c r="EO21" s="1044"/>
      <c r="EP21" s="1044"/>
    </row>
    <row r="22" spans="1:146" ht="18" customHeight="1" x14ac:dyDescent="0.3">
      <c r="A22" s="625" t="s">
        <v>472</v>
      </c>
      <c r="B22" s="625" t="s">
        <v>473</v>
      </c>
      <c r="C22" s="626">
        <v>26183.901282920295</v>
      </c>
      <c r="D22" s="626">
        <v>30920.629340638301</v>
      </c>
      <c r="E22" s="626">
        <v>30127.544491920886</v>
      </c>
      <c r="F22" s="626">
        <v>27572.021538983245</v>
      </c>
      <c r="G22" s="626">
        <v>33933.736539922735</v>
      </c>
      <c r="H22" s="626">
        <v>32760.140197956243</v>
      </c>
      <c r="I22" s="626">
        <v>30932.200626476388</v>
      </c>
      <c r="J22" s="626">
        <v>36789.194293661276</v>
      </c>
      <c r="K22" s="626">
        <v>38716.69300264043</v>
      </c>
      <c r="L22" s="626">
        <v>35113.899233169977</v>
      </c>
      <c r="M22" s="626">
        <v>38261.367843577915</v>
      </c>
      <c r="N22" s="626">
        <v>35373.730196793753</v>
      </c>
      <c r="O22" s="626">
        <v>30702.881672898991</v>
      </c>
      <c r="P22" s="626">
        <v>24608.514195546501</v>
      </c>
      <c r="Q22" s="626">
        <v>23590.456271051909</v>
      </c>
      <c r="R22" s="626">
        <v>26051.634146052649</v>
      </c>
      <c r="S22" s="626">
        <v>23754.468337843799</v>
      </c>
      <c r="T22" s="626">
        <v>26204.682153106383</v>
      </c>
      <c r="U22" s="626">
        <v>20675.033267786333</v>
      </c>
      <c r="V22" s="626">
        <v>22950.153968386727</v>
      </c>
      <c r="W22" s="626">
        <v>23418.528605273306</v>
      </c>
      <c r="X22" s="626">
        <v>25423.366629636468</v>
      </c>
      <c r="Y22" s="626">
        <v>29513.872719127681</v>
      </c>
      <c r="Z22" s="626">
        <v>23818.396172333396</v>
      </c>
      <c r="AA22" s="626">
        <v>34451.741724165789</v>
      </c>
      <c r="AB22" s="626">
        <v>33222.715717653664</v>
      </c>
      <c r="AC22" s="626">
        <v>30110.290967177945</v>
      </c>
      <c r="AD22" s="626">
        <v>28922.717702781105</v>
      </c>
      <c r="AE22" s="626">
        <v>34532.161147931627</v>
      </c>
      <c r="AF22" s="626">
        <v>30103.844928940875</v>
      </c>
      <c r="AG22" s="626">
        <v>26603.276718278383</v>
      </c>
      <c r="AH22" s="626">
        <v>26714.359443100075</v>
      </c>
      <c r="AI22" s="626">
        <v>40370.62161006096</v>
      </c>
      <c r="AJ22" s="626">
        <v>42571.506750741144</v>
      </c>
      <c r="AK22" s="626">
        <v>34963.558149141951</v>
      </c>
      <c r="AL22" s="626">
        <v>38700.580017500237</v>
      </c>
      <c r="AM22" s="626">
        <v>38769.383876147826</v>
      </c>
      <c r="AN22" s="626">
        <v>38750.924156272849</v>
      </c>
      <c r="AO22" s="626">
        <v>41982.447517360888</v>
      </c>
      <c r="AP22" s="626">
        <v>37091.78975061958</v>
      </c>
      <c r="AQ22" s="626">
        <v>57479.341437148803</v>
      </c>
      <c r="AR22" s="626">
        <v>42436.091494125823</v>
      </c>
      <c r="AS22" s="626">
        <v>48467.510631874728</v>
      </c>
      <c r="AT22" s="626">
        <v>43766.19374855388</v>
      </c>
      <c r="AU22" s="626">
        <v>43751.220261671922</v>
      </c>
      <c r="AV22" s="626">
        <v>43168.524312416805</v>
      </c>
      <c r="AW22" s="626">
        <v>54777.149352958186</v>
      </c>
      <c r="AX22" s="626">
        <v>56565.334847755534</v>
      </c>
      <c r="AY22" s="626">
        <v>70806.799089933018</v>
      </c>
      <c r="AZ22" s="626">
        <v>90527.344397130335</v>
      </c>
      <c r="BA22" s="626">
        <v>96028.651392077169</v>
      </c>
      <c r="BB22" s="626">
        <v>76118.656717261925</v>
      </c>
      <c r="BC22" s="626">
        <v>80474.430639867147</v>
      </c>
      <c r="BD22" s="626">
        <v>77218.847195249997</v>
      </c>
      <c r="BE22" s="626">
        <v>98721.071718576917</v>
      </c>
      <c r="BF22" s="626">
        <v>111246.1864692542</v>
      </c>
      <c r="BG22" s="626">
        <v>123630.10038815008</v>
      </c>
      <c r="BH22" s="626">
        <v>137628.01191243459</v>
      </c>
      <c r="BI22" s="626">
        <v>145174.68787323617</v>
      </c>
      <c r="BJ22" s="626">
        <v>179768.03997429187</v>
      </c>
      <c r="BK22" s="626">
        <v>170478.7823330292</v>
      </c>
      <c r="BL22" s="626">
        <v>161000.1806050069</v>
      </c>
      <c r="BM22" s="626">
        <v>164772.99928111248</v>
      </c>
      <c r="BN22" s="626">
        <v>180117.91477136695</v>
      </c>
      <c r="BO22" s="626">
        <v>196966.81957067244</v>
      </c>
      <c r="BP22" s="626">
        <v>164974.35568354317</v>
      </c>
      <c r="BQ22" s="626">
        <v>205532.71512867292</v>
      </c>
      <c r="BR22" s="626">
        <v>233615.43440302191</v>
      </c>
      <c r="BS22" s="626">
        <v>237429.01184841729</v>
      </c>
      <c r="BT22" s="626">
        <v>229439.60619730927</v>
      </c>
      <c r="BU22" s="626">
        <v>264086.64914514747</v>
      </c>
      <c r="BV22" s="626">
        <v>227132.10828651127</v>
      </c>
      <c r="BW22" s="626">
        <v>243937.36260248709</v>
      </c>
      <c r="BX22" s="626">
        <v>234468.511852241</v>
      </c>
      <c r="BY22" s="626">
        <v>223431.57729376826</v>
      </c>
      <c r="BZ22" s="626">
        <v>280749.98540102836</v>
      </c>
      <c r="CA22" s="626">
        <v>259276.10367702376</v>
      </c>
      <c r="CB22" s="626">
        <v>238813.20075755485</v>
      </c>
      <c r="CC22" s="626">
        <v>291326.19892175758</v>
      </c>
      <c r="CD22" s="626">
        <v>332228.6903683822</v>
      </c>
      <c r="CE22" s="626">
        <v>366057.60420105705</v>
      </c>
      <c r="CF22" s="626">
        <v>332692.92225448351</v>
      </c>
      <c r="CG22" s="626">
        <v>306885.93879038072</v>
      </c>
      <c r="CH22" s="626">
        <v>326897.43717744708</v>
      </c>
      <c r="CI22" s="626">
        <v>345977.21981359209</v>
      </c>
      <c r="CJ22" s="626">
        <v>356196.03470418812</v>
      </c>
      <c r="CK22" s="626">
        <v>345138.7756166319</v>
      </c>
      <c r="CL22" s="626">
        <v>352278.96527660429</v>
      </c>
      <c r="CM22" s="626">
        <v>331072.12614123517</v>
      </c>
      <c r="CN22" s="626">
        <v>288516.44618739793</v>
      </c>
      <c r="CO22" s="626">
        <v>281109.40385980502</v>
      </c>
      <c r="CP22" s="626">
        <v>298079.43139751867</v>
      </c>
      <c r="CQ22" s="626">
        <v>298951.46021708444</v>
      </c>
      <c r="CR22" s="626">
        <v>308166.34326273529</v>
      </c>
      <c r="CS22" s="626">
        <v>284867.13106017641</v>
      </c>
      <c r="CT22" s="626">
        <v>297357.83912524022</v>
      </c>
      <c r="CU22" s="626">
        <v>295323.93049225374</v>
      </c>
      <c r="CV22" s="626">
        <v>314515.56371994573</v>
      </c>
      <c r="CW22" s="626">
        <v>370297.8490114939</v>
      </c>
      <c r="CX22" s="626">
        <v>363107.71730177087</v>
      </c>
      <c r="CY22" s="626">
        <v>312843.50544339872</v>
      </c>
      <c r="CZ22" s="626">
        <v>290773.28742760501</v>
      </c>
      <c r="DA22" s="626">
        <v>245961.29706358048</v>
      </c>
      <c r="DB22" s="626">
        <v>228788.83545939447</v>
      </c>
      <c r="DC22" s="626">
        <v>236889.84815945203</v>
      </c>
      <c r="DD22" s="626">
        <v>224507.99969644891</v>
      </c>
      <c r="DE22" s="626">
        <v>216242.61411776507</v>
      </c>
      <c r="DF22" s="626">
        <v>210178.16381137507</v>
      </c>
      <c r="DG22" s="626">
        <v>199296.28029635065</v>
      </c>
      <c r="DH22" s="626">
        <v>162926.06365316006</v>
      </c>
      <c r="DI22" s="626">
        <v>137350.36057499834</v>
      </c>
      <c r="DJ22" s="626">
        <v>168027.54636504498</v>
      </c>
      <c r="DK22" s="626">
        <v>151683.13655269722</v>
      </c>
      <c r="DL22" s="626">
        <v>140420.28511015893</v>
      </c>
      <c r="DM22" s="626">
        <v>146732.48401225373</v>
      </c>
      <c r="DN22" s="626">
        <v>145309.89309986381</v>
      </c>
      <c r="DO22" s="626">
        <v>146940.14293640625</v>
      </c>
      <c r="DP22" s="626">
        <v>181061.12408194668</v>
      </c>
      <c r="DQ22" s="626">
        <v>183160.03853034083</v>
      </c>
      <c r="DR22" s="626">
        <v>174470.07187032959</v>
      </c>
      <c r="DS22" s="626">
        <v>146450.01639286181</v>
      </c>
      <c r="DT22" s="626">
        <v>138211.80318640507</v>
      </c>
      <c r="DU22" s="626">
        <v>138841.27612053964</v>
      </c>
      <c r="DV22" s="626">
        <v>157659.00386504576</v>
      </c>
      <c r="DW22" s="626">
        <v>134233.95268593746</v>
      </c>
      <c r="DX22" s="626">
        <v>133075.68389919461</v>
      </c>
      <c r="DY22" s="627">
        <v>149892.21979515898</v>
      </c>
      <c r="DZ22" s="627">
        <v>166946.90620761373</v>
      </c>
      <c r="EA22" s="627">
        <v>206445.59285607078</v>
      </c>
      <c r="EB22" s="627">
        <v>133461.54425450499</v>
      </c>
      <c r="EC22" s="627">
        <v>81449.778673306471</v>
      </c>
      <c r="ED22" s="627">
        <v>85208.726909621182</v>
      </c>
      <c r="EE22" s="627">
        <v>103853.12236973819</v>
      </c>
      <c r="EF22" s="627">
        <v>95661.908029919388</v>
      </c>
      <c r="EG22" s="627">
        <v>121396.76146152994</v>
      </c>
      <c r="EH22" s="627">
        <v>94913.564801246102</v>
      </c>
      <c r="EI22" s="627">
        <v>91125.237180896671</v>
      </c>
      <c r="EJ22" s="627">
        <v>84622.066666077211</v>
      </c>
      <c r="EK22" s="627">
        <v>98215.409382263242</v>
      </c>
      <c r="EL22" s="627">
        <v>97568.837371682239</v>
      </c>
      <c r="EM22" s="627">
        <v>105697.68670331614</v>
      </c>
      <c r="EN22" s="627">
        <v>135024.19221605535</v>
      </c>
      <c r="EO22" s="627">
        <v>143553.12190038821</v>
      </c>
      <c r="EP22" s="627">
        <v>151246.38797854286</v>
      </c>
    </row>
    <row r="23" spans="1:146" ht="18" customHeight="1" x14ac:dyDescent="0.3">
      <c r="A23" s="628"/>
      <c r="B23" s="628"/>
      <c r="C23" s="629"/>
      <c r="D23" s="629"/>
      <c r="E23" s="629"/>
      <c r="F23" s="629"/>
      <c r="G23" s="629"/>
      <c r="H23" s="629"/>
      <c r="I23" s="629"/>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29"/>
      <c r="BW23" s="629"/>
      <c r="BX23" s="629"/>
      <c r="BY23" s="629"/>
      <c r="BZ23" s="629"/>
      <c r="CA23" s="629"/>
      <c r="CB23" s="629"/>
      <c r="CC23" s="629"/>
      <c r="CD23" s="629"/>
      <c r="CE23" s="629"/>
      <c r="CF23" s="629"/>
      <c r="CG23" s="629"/>
      <c r="CH23" s="629"/>
      <c r="CI23" s="629"/>
      <c r="CJ23" s="629"/>
      <c r="CK23" s="629"/>
      <c r="CL23" s="629"/>
      <c r="CM23" s="629"/>
      <c r="CN23" s="629"/>
      <c r="CO23" s="629"/>
      <c r="CP23" s="629"/>
      <c r="CQ23" s="629"/>
      <c r="CR23" s="629"/>
      <c r="CS23" s="629"/>
      <c r="CT23" s="629"/>
      <c r="CU23" s="629"/>
      <c r="CV23" s="629"/>
      <c r="CW23" s="629"/>
      <c r="CX23" s="629"/>
      <c r="CY23" s="629"/>
      <c r="CZ23" s="629"/>
      <c r="DA23" s="629"/>
      <c r="DB23" s="629"/>
      <c r="DC23" s="629"/>
      <c r="DD23" s="629"/>
      <c r="DE23" s="629"/>
      <c r="DF23" s="629"/>
      <c r="DG23" s="629"/>
      <c r="DH23" s="629"/>
      <c r="DI23" s="629"/>
      <c r="DJ23" s="629"/>
      <c r="DK23" s="629"/>
      <c r="DL23" s="629"/>
      <c r="DM23" s="629"/>
      <c r="DN23" s="629"/>
      <c r="DO23" s="629"/>
      <c r="DP23" s="629"/>
      <c r="DQ23" s="629"/>
      <c r="DR23" s="629"/>
      <c r="DS23" s="629"/>
      <c r="DT23" s="629"/>
      <c r="DU23" s="629"/>
      <c r="DV23" s="629"/>
      <c r="DW23" s="629"/>
      <c r="DX23" s="629"/>
      <c r="DY23" s="1044"/>
      <c r="DZ23" s="1044"/>
      <c r="EA23" s="1044"/>
      <c r="EB23" s="1044"/>
      <c r="EC23" s="1044"/>
      <c r="ED23" s="1044"/>
      <c r="EE23" s="1044"/>
      <c r="EF23" s="1044"/>
      <c r="EG23" s="1044"/>
      <c r="EH23" s="1044"/>
      <c r="EI23" s="1044"/>
      <c r="EJ23" s="1044"/>
      <c r="EK23" s="1044"/>
      <c r="EL23" s="1044"/>
      <c r="EM23" s="1044"/>
      <c r="EN23" s="1044"/>
      <c r="EO23" s="1044"/>
      <c r="EP23" s="1044"/>
    </row>
    <row r="24" spans="1:146" ht="18" customHeight="1" x14ac:dyDescent="0.3">
      <c r="A24" s="625" t="s">
        <v>474</v>
      </c>
      <c r="B24" s="625" t="s">
        <v>475</v>
      </c>
      <c r="C24" s="626">
        <v>5586.798867614908</v>
      </c>
      <c r="D24" s="626">
        <v>5670.2383501161712</v>
      </c>
      <c r="E24" s="626">
        <v>6117.0573349504757</v>
      </c>
      <c r="F24" s="626">
        <v>7474.1806698326081</v>
      </c>
      <c r="G24" s="626">
        <v>6266.8263476957054</v>
      </c>
      <c r="H24" s="626">
        <v>6063.7564736961303</v>
      </c>
      <c r="I24" s="626">
        <v>6666.9401175171824</v>
      </c>
      <c r="J24" s="626">
        <v>6579.056281183487</v>
      </c>
      <c r="K24" s="626">
        <v>7008.9555369945765</v>
      </c>
      <c r="L24" s="626">
        <v>6820.9021825312575</v>
      </c>
      <c r="M24" s="626">
        <v>7631.3581200062245</v>
      </c>
      <c r="N24" s="626">
        <v>7806.0112989903628</v>
      </c>
      <c r="O24" s="626">
        <v>8382.2791541429269</v>
      </c>
      <c r="P24" s="626">
        <v>5165.1919955896801</v>
      </c>
      <c r="Q24" s="626">
        <v>5723.0687758585036</v>
      </c>
      <c r="R24" s="626">
        <v>7551.9510162780534</v>
      </c>
      <c r="S24" s="626">
        <v>7663.7134439486545</v>
      </c>
      <c r="T24" s="626">
        <v>8255.4748656612992</v>
      </c>
      <c r="U24" s="626">
        <v>7438.1685543321464</v>
      </c>
      <c r="V24" s="626">
        <v>6960.562159441788</v>
      </c>
      <c r="W24" s="626">
        <v>7857.1388660158736</v>
      </c>
      <c r="X24" s="626">
        <v>8484.5331707902569</v>
      </c>
      <c r="Y24" s="626">
        <v>11530.962587584701</v>
      </c>
      <c r="Z24" s="626">
        <v>12922.31894454308</v>
      </c>
      <c r="AA24" s="626">
        <v>13641.58370018477</v>
      </c>
      <c r="AB24" s="626">
        <v>11192.800028664689</v>
      </c>
      <c r="AC24" s="626">
        <v>11547.884203073783</v>
      </c>
      <c r="AD24" s="626">
        <v>10500.761405279829</v>
      </c>
      <c r="AE24" s="626">
        <v>11355.924284038227</v>
      </c>
      <c r="AF24" s="626">
        <v>10284.080548874359</v>
      </c>
      <c r="AG24" s="626">
        <v>10027.130049652962</v>
      </c>
      <c r="AH24" s="626">
        <v>10673.026815798956</v>
      </c>
      <c r="AI24" s="626">
        <v>11371.503905600166</v>
      </c>
      <c r="AJ24" s="626">
        <v>12145.767563427276</v>
      </c>
      <c r="AK24" s="626">
        <v>11209.264290815925</v>
      </c>
      <c r="AL24" s="626">
        <v>11222.241155054264</v>
      </c>
      <c r="AM24" s="626">
        <v>15181.785867937439</v>
      </c>
      <c r="AN24" s="626">
        <v>12850.536794886611</v>
      </c>
      <c r="AO24" s="626">
        <v>10483.63429309343</v>
      </c>
      <c r="AP24" s="626">
        <v>11581.603150539095</v>
      </c>
      <c r="AQ24" s="626">
        <v>14172.875508021096</v>
      </c>
      <c r="AR24" s="626">
        <v>11941.791449044793</v>
      </c>
      <c r="AS24" s="626">
        <v>12288.775715904736</v>
      </c>
      <c r="AT24" s="626">
        <v>9553.3905783131268</v>
      </c>
      <c r="AU24" s="626">
        <v>10175.363463764746</v>
      </c>
      <c r="AV24" s="626">
        <v>11673.019489467513</v>
      </c>
      <c r="AW24" s="626">
        <v>10714.075941908723</v>
      </c>
      <c r="AX24" s="626">
        <v>10561.569703707139</v>
      </c>
      <c r="AY24" s="626">
        <v>10127.180403858782</v>
      </c>
      <c r="AZ24" s="626">
        <v>8916.3755402082861</v>
      </c>
      <c r="BA24" s="626">
        <v>9591.3565887875484</v>
      </c>
      <c r="BB24" s="626">
        <v>8824.9289822759856</v>
      </c>
      <c r="BC24" s="626">
        <v>8438.262072096717</v>
      </c>
      <c r="BD24" s="626">
        <v>8294.6577118151545</v>
      </c>
      <c r="BE24" s="626">
        <v>10294.380814194436</v>
      </c>
      <c r="BF24" s="626">
        <v>10135.351869342354</v>
      </c>
      <c r="BG24" s="626">
        <v>9562.9213973704991</v>
      </c>
      <c r="BH24" s="626">
        <v>7538.2620045354715</v>
      </c>
      <c r="BI24" s="626">
        <v>6656.081488824997</v>
      </c>
      <c r="BJ24" s="626">
        <v>5651.6614854600657</v>
      </c>
      <c r="BK24" s="626">
        <v>8234.2420163253446</v>
      </c>
      <c r="BL24" s="626">
        <v>11081.159814091725</v>
      </c>
      <c r="BM24" s="626">
        <v>7295.7186112800837</v>
      </c>
      <c r="BN24" s="626">
        <v>6789.8075006472918</v>
      </c>
      <c r="BO24" s="626">
        <v>9774.654724436692</v>
      </c>
      <c r="BP24" s="626">
        <v>11503.842018809039</v>
      </c>
      <c r="BQ24" s="626">
        <v>11520.901851768776</v>
      </c>
      <c r="BR24" s="626">
        <v>11830.500007035427</v>
      </c>
      <c r="BS24" s="626">
        <v>10787.077786941991</v>
      </c>
      <c r="BT24" s="626">
        <v>22353.30464532099</v>
      </c>
      <c r="BU24" s="626">
        <v>21263.833247622191</v>
      </c>
      <c r="BV24" s="626">
        <v>16977.151872741804</v>
      </c>
      <c r="BW24" s="626">
        <v>15160.294477557121</v>
      </c>
      <c r="BX24" s="626">
        <v>14739.210506365067</v>
      </c>
      <c r="BY24" s="626">
        <v>6759.9391974346472</v>
      </c>
      <c r="BZ24" s="626">
        <v>16885.390142336248</v>
      </c>
      <c r="CA24" s="626">
        <v>16904.848590467151</v>
      </c>
      <c r="CB24" s="626">
        <v>18464.724621975449</v>
      </c>
      <c r="CC24" s="626">
        <v>20310.023745208211</v>
      </c>
      <c r="CD24" s="626">
        <v>18136.786126254097</v>
      </c>
      <c r="CE24" s="626">
        <v>17796.881000042162</v>
      </c>
      <c r="CF24" s="626">
        <v>17003.577548785706</v>
      </c>
      <c r="CG24" s="626">
        <v>18239.700907009203</v>
      </c>
      <c r="CH24" s="626">
        <v>24046.779311109243</v>
      </c>
      <c r="CI24" s="626">
        <v>23259.807723009948</v>
      </c>
      <c r="CJ24" s="626">
        <v>22427.249946578446</v>
      </c>
      <c r="CK24" s="626">
        <v>21077.458555829788</v>
      </c>
      <c r="CL24" s="626">
        <v>20634.046926593754</v>
      </c>
      <c r="CM24" s="626">
        <v>19142.322849267592</v>
      </c>
      <c r="CN24" s="626">
        <v>17976.597196121158</v>
      </c>
      <c r="CO24" s="626">
        <v>26161.113849849502</v>
      </c>
      <c r="CP24" s="626">
        <v>25694.24424716974</v>
      </c>
      <c r="CQ24" s="626">
        <v>25123.26334604172</v>
      </c>
      <c r="CR24" s="626">
        <v>22664.22862983244</v>
      </c>
      <c r="CS24" s="626">
        <v>22719.158965007482</v>
      </c>
      <c r="CT24" s="626">
        <v>20410.115132084626</v>
      </c>
      <c r="CU24" s="626">
        <v>21952.648839768572</v>
      </c>
      <c r="CV24" s="626">
        <v>24187.179030909549</v>
      </c>
      <c r="CW24" s="626">
        <v>24962.343440261437</v>
      </c>
      <c r="CX24" s="626">
        <v>24430.691481260808</v>
      </c>
      <c r="CY24" s="626">
        <v>21228.153566194575</v>
      </c>
      <c r="CZ24" s="626">
        <v>13460.171899606245</v>
      </c>
      <c r="DA24" s="626">
        <v>13161.578803034829</v>
      </c>
      <c r="DB24" s="626">
        <v>13353.000956889064</v>
      </c>
      <c r="DC24" s="626">
        <v>14770.634525825522</v>
      </c>
      <c r="DD24" s="626">
        <v>12678.348490215165</v>
      </c>
      <c r="DE24" s="626">
        <v>13485.476447141784</v>
      </c>
      <c r="DF24" s="626">
        <v>13662.931185628504</v>
      </c>
      <c r="DG24" s="626">
        <v>15004.016252179814</v>
      </c>
      <c r="DH24" s="626">
        <v>14023.320203671998</v>
      </c>
      <c r="DI24" s="626">
        <v>15319.539279424494</v>
      </c>
      <c r="DJ24" s="626">
        <v>16957.73530230056</v>
      </c>
      <c r="DK24" s="626">
        <v>15008.632237125699</v>
      </c>
      <c r="DL24" s="626">
        <v>15821.082106714151</v>
      </c>
      <c r="DM24" s="626">
        <v>15077.025632343046</v>
      </c>
      <c r="DN24" s="626">
        <v>16562.16890410905</v>
      </c>
      <c r="DO24" s="626">
        <v>16069.248289282239</v>
      </c>
      <c r="DP24" s="626">
        <v>16932.623271443455</v>
      </c>
      <c r="DQ24" s="626">
        <v>17208.980758727099</v>
      </c>
      <c r="DR24" s="626">
        <v>16335.134598107172</v>
      </c>
      <c r="DS24" s="626">
        <v>16552.709291795978</v>
      </c>
      <c r="DT24" s="626">
        <v>17269.646363716402</v>
      </c>
      <c r="DU24" s="626">
        <v>18124.614860250902</v>
      </c>
      <c r="DV24" s="626">
        <v>18155.998308868511</v>
      </c>
      <c r="DW24" s="626">
        <v>17374.882932840217</v>
      </c>
      <c r="DX24" s="626">
        <v>18973.176565185389</v>
      </c>
      <c r="DY24" s="627">
        <v>18559.519151743913</v>
      </c>
      <c r="DZ24" s="627">
        <v>19409.80626710242</v>
      </c>
      <c r="EA24" s="627">
        <v>20028.275508855979</v>
      </c>
      <c r="EB24" s="627">
        <v>16733.812368923645</v>
      </c>
      <c r="EC24" s="627">
        <v>18443.991323393631</v>
      </c>
      <c r="ED24" s="627">
        <v>22033.225209999495</v>
      </c>
      <c r="EE24" s="627">
        <v>22493.983894910936</v>
      </c>
      <c r="EF24" s="627">
        <v>22836.181487636815</v>
      </c>
      <c r="EG24" s="627">
        <v>17003.151199692653</v>
      </c>
      <c r="EH24" s="627">
        <v>14480.043750865269</v>
      </c>
      <c r="EI24" s="627">
        <v>15724.10282707767</v>
      </c>
      <c r="EJ24" s="627">
        <v>15978.67812504462</v>
      </c>
      <c r="EK24" s="627">
        <v>12413.571678483268</v>
      </c>
      <c r="EL24" s="627">
        <v>12046.810097682068</v>
      </c>
      <c r="EM24" s="627">
        <v>13002.19013918026</v>
      </c>
      <c r="EN24" s="627">
        <v>13296.740923613335</v>
      </c>
      <c r="EO24" s="627">
        <v>11066.682386068615</v>
      </c>
      <c r="EP24" s="627">
        <v>11694.170512392468</v>
      </c>
    </row>
    <row r="25" spans="1:146" ht="18" customHeight="1" x14ac:dyDescent="0.3">
      <c r="A25" s="628"/>
      <c r="B25" s="628"/>
      <c r="C25" s="629"/>
      <c r="D25" s="629"/>
      <c r="E25" s="629"/>
      <c r="F25" s="629"/>
      <c r="G25" s="629"/>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29"/>
      <c r="BW25" s="629"/>
      <c r="BX25" s="629"/>
      <c r="BY25" s="629"/>
      <c r="BZ25" s="629"/>
      <c r="CA25" s="629"/>
      <c r="CB25" s="629"/>
      <c r="CC25" s="629"/>
      <c r="CD25" s="629"/>
      <c r="CE25" s="629"/>
      <c r="CF25" s="629"/>
      <c r="CG25" s="629"/>
      <c r="CH25" s="629"/>
      <c r="CI25" s="629"/>
      <c r="CJ25" s="629"/>
      <c r="CK25" s="629"/>
      <c r="CL25" s="629"/>
      <c r="CM25" s="629"/>
      <c r="CN25" s="629"/>
      <c r="CO25" s="629"/>
      <c r="CP25" s="629"/>
      <c r="CQ25" s="629"/>
      <c r="CR25" s="629"/>
      <c r="CS25" s="629"/>
      <c r="CT25" s="629"/>
      <c r="CU25" s="629"/>
      <c r="CV25" s="629"/>
      <c r="CW25" s="629"/>
      <c r="CX25" s="629"/>
      <c r="CY25" s="629"/>
      <c r="CZ25" s="629"/>
      <c r="DA25" s="629"/>
      <c r="DB25" s="629"/>
      <c r="DC25" s="629"/>
      <c r="DD25" s="629"/>
      <c r="DE25" s="629"/>
      <c r="DF25" s="629"/>
      <c r="DG25" s="629"/>
      <c r="DH25" s="629"/>
      <c r="DI25" s="629"/>
      <c r="DJ25" s="629"/>
      <c r="DK25" s="629"/>
      <c r="DL25" s="629"/>
      <c r="DM25" s="629"/>
      <c r="DN25" s="629"/>
      <c r="DO25" s="629"/>
      <c r="DP25" s="629"/>
      <c r="DQ25" s="629"/>
      <c r="DR25" s="629"/>
      <c r="DS25" s="629"/>
      <c r="DT25" s="629"/>
      <c r="DU25" s="629"/>
      <c r="DV25" s="629"/>
      <c r="DW25" s="629"/>
      <c r="DX25" s="629"/>
      <c r="DY25" s="1044"/>
      <c r="DZ25" s="1044"/>
      <c r="EA25" s="1044"/>
      <c r="EB25" s="1044"/>
      <c r="EC25" s="1044"/>
      <c r="ED25" s="1044"/>
      <c r="EE25" s="1044"/>
      <c r="EF25" s="1044"/>
      <c r="EG25" s="1044"/>
      <c r="EH25" s="1044"/>
      <c r="EI25" s="1044"/>
      <c r="EJ25" s="1044"/>
      <c r="EK25" s="1044"/>
      <c r="EL25" s="1044"/>
      <c r="EM25" s="1044"/>
      <c r="EN25" s="1044"/>
      <c r="EO25" s="1044"/>
      <c r="EP25" s="1044"/>
    </row>
    <row r="26" spans="1:146" ht="18" customHeight="1" x14ac:dyDescent="0.3">
      <c r="A26" s="625" t="s">
        <v>476</v>
      </c>
      <c r="B26" s="625" t="s">
        <v>477</v>
      </c>
      <c r="C26" s="626">
        <v>10215.371715636911</v>
      </c>
      <c r="D26" s="626">
        <v>10230.386176877602</v>
      </c>
      <c r="E26" s="626">
        <v>10264.534151124984</v>
      </c>
      <c r="F26" s="626">
        <v>10292.840694966148</v>
      </c>
      <c r="G26" s="626">
        <v>10359.952542342509</v>
      </c>
      <c r="H26" s="626">
        <v>10372.829824412309</v>
      </c>
      <c r="I26" s="626">
        <v>10483.290079899974</v>
      </c>
      <c r="J26" s="626">
        <v>10492.661873524687</v>
      </c>
      <c r="K26" s="626">
        <v>10513.580191881219</v>
      </c>
      <c r="L26" s="626">
        <v>10547.697643533049</v>
      </c>
      <c r="M26" s="626">
        <v>10566.463638046363</v>
      </c>
      <c r="N26" s="626">
        <v>10727.152068725743</v>
      </c>
      <c r="O26" s="626">
        <v>10865.093985192434</v>
      </c>
      <c r="P26" s="626">
        <v>10887.929830016839</v>
      </c>
      <c r="Q26" s="626">
        <v>10915.478152448781</v>
      </c>
      <c r="R26" s="626">
        <v>10964.996223353954</v>
      </c>
      <c r="S26" s="626">
        <v>11007.866502909934</v>
      </c>
      <c r="T26" s="626">
        <v>11010.610413217419</v>
      </c>
      <c r="U26" s="626">
        <v>11076.806146190253</v>
      </c>
      <c r="V26" s="626">
        <v>11105.093902010241</v>
      </c>
      <c r="W26" s="626">
        <v>11117.860938733025</v>
      </c>
      <c r="X26" s="626">
        <v>11158.444612866819</v>
      </c>
      <c r="Y26" s="626">
        <v>11210.363676150844</v>
      </c>
      <c r="Z26" s="626">
        <v>11272.935388662529</v>
      </c>
      <c r="AA26" s="626">
        <v>11409.284636318876</v>
      </c>
      <c r="AB26" s="626">
        <v>11422.076131039485</v>
      </c>
      <c r="AC26" s="626">
        <v>11444.44480959927</v>
      </c>
      <c r="AD26" s="626">
        <v>11532.252476586686</v>
      </c>
      <c r="AE26" s="626">
        <v>11590.240126935367</v>
      </c>
      <c r="AF26" s="626">
        <v>11673.571102098638</v>
      </c>
      <c r="AG26" s="626">
        <v>11761.047168821962</v>
      </c>
      <c r="AH26" s="626">
        <v>11763.811328135618</v>
      </c>
      <c r="AI26" s="626">
        <v>11806.061369881943</v>
      </c>
      <c r="AJ26" s="626">
        <v>11816.139712376122</v>
      </c>
      <c r="AK26" s="626">
        <v>11890.545455707794</v>
      </c>
      <c r="AL26" s="626">
        <v>11921.049115748849</v>
      </c>
      <c r="AM26" s="626">
        <v>11991.176862374597</v>
      </c>
      <c r="AN26" s="626">
        <v>12033.192013161477</v>
      </c>
      <c r="AO26" s="626">
        <v>12206.364103932192</v>
      </c>
      <c r="AP26" s="626">
        <v>12245.542505985177</v>
      </c>
      <c r="AQ26" s="626">
        <v>12337.511775198873</v>
      </c>
      <c r="AR26" s="626">
        <v>12388.003471182003</v>
      </c>
      <c r="AS26" s="626">
        <v>13072.915050843339</v>
      </c>
      <c r="AT26" s="626">
        <v>13232.176902227937</v>
      </c>
      <c r="AU26" s="626">
        <v>13097.938985023256</v>
      </c>
      <c r="AV26" s="626">
        <v>13260.289285591152</v>
      </c>
      <c r="AW26" s="626">
        <v>13403.191097281138</v>
      </c>
      <c r="AX26" s="626">
        <v>13544.565267320062</v>
      </c>
      <c r="AY26" s="626">
        <v>13614.289342267039</v>
      </c>
      <c r="AZ26" s="626">
        <v>13729.554368000301</v>
      </c>
      <c r="BA26" s="626">
        <v>13814.866305836849</v>
      </c>
      <c r="BB26" s="626">
        <v>13823.782985256501</v>
      </c>
      <c r="BC26" s="626">
        <v>14031.010314083316</v>
      </c>
      <c r="BD26" s="626">
        <v>14127.162151959725</v>
      </c>
      <c r="BE26" s="626">
        <v>14227.102351594973</v>
      </c>
      <c r="BF26" s="626">
        <v>14202.525275436403</v>
      </c>
      <c r="BG26" s="626">
        <v>14302.397524761791</v>
      </c>
      <c r="BH26" s="626">
        <v>14389.834409854073</v>
      </c>
      <c r="BI26" s="626">
        <v>14673.937178870799</v>
      </c>
      <c r="BJ26" s="626">
        <v>14995.416754536564</v>
      </c>
      <c r="BK26" s="626">
        <v>15409.890920938726</v>
      </c>
      <c r="BL26" s="626">
        <v>15414.545802328117</v>
      </c>
      <c r="BM26" s="626">
        <v>15554.16291438724</v>
      </c>
      <c r="BN26" s="626">
        <v>15894.255435636198</v>
      </c>
      <c r="BO26" s="626">
        <v>15918.77249047435</v>
      </c>
      <c r="BP26" s="626">
        <v>17467.182184771249</v>
      </c>
      <c r="BQ26" s="626">
        <v>17739.609993181337</v>
      </c>
      <c r="BR26" s="626">
        <v>17793.811540942119</v>
      </c>
      <c r="BS26" s="626">
        <v>17828.298934435472</v>
      </c>
      <c r="BT26" s="626">
        <v>18001.626249843775</v>
      </c>
      <c r="BU26" s="626">
        <v>18001.995798082295</v>
      </c>
      <c r="BV26" s="626">
        <v>18130.633536210713</v>
      </c>
      <c r="BW26" s="626">
        <v>18376.006039425818</v>
      </c>
      <c r="BX26" s="626">
        <v>18603.568490555725</v>
      </c>
      <c r="BY26" s="626">
        <v>18828.461346276672</v>
      </c>
      <c r="BZ26" s="626">
        <v>18979.960087374864</v>
      </c>
      <c r="CA26" s="626">
        <v>19084.166463022997</v>
      </c>
      <c r="CB26" s="626">
        <v>19207.484316991893</v>
      </c>
      <c r="CC26" s="626">
        <v>19517.614369597417</v>
      </c>
      <c r="CD26" s="626">
        <v>19533.764193612762</v>
      </c>
      <c r="CE26" s="626">
        <v>19537.005283991602</v>
      </c>
      <c r="CF26" s="626">
        <v>19557.575459742613</v>
      </c>
      <c r="CG26" s="626">
        <v>19579.441299077534</v>
      </c>
      <c r="CH26" s="626">
        <v>20428.375245526004</v>
      </c>
      <c r="CI26" s="626">
        <v>20556.179191954445</v>
      </c>
      <c r="CJ26" s="626">
        <v>19193.325564116065</v>
      </c>
      <c r="CK26" s="626">
        <v>18991.125073870578</v>
      </c>
      <c r="CL26" s="626">
        <v>19013.707845548543</v>
      </c>
      <c r="CM26" s="626">
        <v>19070.792677045647</v>
      </c>
      <c r="CN26" s="626">
        <v>19076.525389458013</v>
      </c>
      <c r="CO26" s="626">
        <v>19357.708645800292</v>
      </c>
      <c r="CP26" s="626">
        <v>19415.312732245835</v>
      </c>
      <c r="CQ26" s="626">
        <v>19468.269430811728</v>
      </c>
      <c r="CR26" s="626">
        <v>19521.315935019076</v>
      </c>
      <c r="CS26" s="626">
        <v>19464.659475675766</v>
      </c>
      <c r="CT26" s="626">
        <v>19530.660201881532</v>
      </c>
      <c r="CU26" s="626">
        <v>19486.743338668759</v>
      </c>
      <c r="CV26" s="626">
        <v>19488.230982296118</v>
      </c>
      <c r="CW26" s="626">
        <v>19530.093976924174</v>
      </c>
      <c r="CX26" s="626">
        <v>19541.220467600302</v>
      </c>
      <c r="CY26" s="626">
        <v>19515.603282422369</v>
      </c>
      <c r="CZ26" s="626">
        <v>19492.077551158658</v>
      </c>
      <c r="DA26" s="626">
        <v>19635.664827378263</v>
      </c>
      <c r="DB26" s="626">
        <v>19751.275374700119</v>
      </c>
      <c r="DC26" s="626">
        <v>19729.127296518513</v>
      </c>
      <c r="DD26" s="626">
        <v>19607.286023135839</v>
      </c>
      <c r="DE26" s="626">
        <v>19587.437834158958</v>
      </c>
      <c r="DF26" s="626">
        <v>19604.578768136802</v>
      </c>
      <c r="DG26" s="626">
        <v>19760.417300341342</v>
      </c>
      <c r="DH26" s="626">
        <v>19807.134491682395</v>
      </c>
      <c r="DI26" s="626">
        <v>19939.181298837218</v>
      </c>
      <c r="DJ26" s="626">
        <v>21242.825142080525</v>
      </c>
      <c r="DK26" s="626">
        <v>21291.988727455933</v>
      </c>
      <c r="DL26" s="626">
        <v>21308.232183883953</v>
      </c>
      <c r="DM26" s="626">
        <v>21391.700425447307</v>
      </c>
      <c r="DN26" s="626">
        <v>21433.171974494453</v>
      </c>
      <c r="DO26" s="626">
        <v>21456.870752559953</v>
      </c>
      <c r="DP26" s="626">
        <v>21668.754415733652</v>
      </c>
      <c r="DQ26" s="626">
        <v>21622.057773304194</v>
      </c>
      <c r="DR26" s="626">
        <v>21685.943097820887</v>
      </c>
      <c r="DS26" s="626">
        <v>21654.382337864117</v>
      </c>
      <c r="DT26" s="626">
        <v>21652.354661916699</v>
      </c>
      <c r="DU26" s="626">
        <v>21565.339877045353</v>
      </c>
      <c r="DV26" s="626">
        <v>21583.975443358457</v>
      </c>
      <c r="DW26" s="626">
        <v>21685.509638595511</v>
      </c>
      <c r="DX26" s="626">
        <v>21727.813776798685</v>
      </c>
      <c r="DY26" s="627">
        <v>21752.445103661114</v>
      </c>
      <c r="DZ26" s="627">
        <v>21786.789514354197</v>
      </c>
      <c r="EA26" s="627">
        <v>21817.799961170836</v>
      </c>
      <c r="EB26" s="627">
        <v>21919.752609938234</v>
      </c>
      <c r="EC26" s="627">
        <v>21864.317014434211</v>
      </c>
      <c r="ED26" s="627">
        <v>22413.481743099808</v>
      </c>
      <c r="EE26" s="627">
        <v>22570.002998696094</v>
      </c>
      <c r="EF26" s="627">
        <v>22671.382708351342</v>
      </c>
      <c r="EG26" s="627">
        <v>22728.594740433869</v>
      </c>
      <c r="EH26" s="627">
        <v>25395.201291453719</v>
      </c>
      <c r="EI26" s="627">
        <v>26786.475198600961</v>
      </c>
      <c r="EJ26" s="627">
        <v>26871.708830070456</v>
      </c>
      <c r="EK26" s="627">
        <v>26869.570099154123</v>
      </c>
      <c r="EL26" s="627">
        <v>26494.056001934063</v>
      </c>
      <c r="EM26" s="627">
        <v>26515.088537735912</v>
      </c>
      <c r="EN26" s="627">
        <v>26656.000071034272</v>
      </c>
      <c r="EO26" s="627">
        <v>26446.308384714393</v>
      </c>
      <c r="EP26" s="627">
        <v>26461.752352452255</v>
      </c>
    </row>
    <row r="27" spans="1:146" ht="18" customHeight="1" x14ac:dyDescent="0.3">
      <c r="A27" s="628"/>
      <c r="B27" s="628"/>
      <c r="C27" s="631"/>
      <c r="D27" s="631"/>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B27" s="631"/>
      <c r="BC27" s="631"/>
      <c r="BD27" s="631"/>
      <c r="BE27" s="631"/>
      <c r="BF27" s="631"/>
      <c r="BG27" s="631"/>
      <c r="BH27" s="631"/>
      <c r="BI27" s="631"/>
      <c r="BJ27" s="631"/>
      <c r="BK27" s="631"/>
      <c r="BL27" s="631"/>
      <c r="BM27" s="631"/>
      <c r="BN27" s="631"/>
      <c r="BO27" s="631"/>
      <c r="BP27" s="631"/>
      <c r="BQ27" s="631"/>
      <c r="BR27" s="631"/>
      <c r="BS27" s="631"/>
      <c r="BT27" s="631"/>
      <c r="BU27" s="631"/>
      <c r="BV27" s="631"/>
      <c r="BW27" s="631"/>
      <c r="BX27" s="631"/>
      <c r="BY27" s="631"/>
      <c r="BZ27" s="631"/>
      <c r="CA27" s="631"/>
      <c r="CB27" s="631"/>
      <c r="CC27" s="631"/>
      <c r="CD27" s="631"/>
      <c r="CE27" s="631"/>
      <c r="CF27" s="631"/>
      <c r="CG27" s="631"/>
      <c r="CH27" s="631"/>
      <c r="CI27" s="631"/>
      <c r="CJ27" s="631"/>
      <c r="CK27" s="631"/>
      <c r="CL27" s="631"/>
      <c r="CM27" s="631"/>
      <c r="CN27" s="631"/>
      <c r="CO27" s="631"/>
      <c r="CP27" s="631"/>
      <c r="CQ27" s="631"/>
      <c r="CR27" s="631"/>
      <c r="CS27" s="631"/>
      <c r="CT27" s="631"/>
      <c r="CU27" s="631"/>
      <c r="CV27" s="631"/>
      <c r="CW27" s="631"/>
      <c r="CX27" s="631"/>
      <c r="CY27" s="631"/>
      <c r="CZ27" s="631"/>
      <c r="DA27" s="631"/>
      <c r="DB27" s="631"/>
      <c r="DC27" s="631"/>
      <c r="DD27" s="631"/>
      <c r="DE27" s="631"/>
      <c r="DF27" s="631"/>
      <c r="DG27" s="631"/>
      <c r="DH27" s="631"/>
      <c r="DI27" s="631"/>
      <c r="DJ27" s="631"/>
      <c r="DK27" s="631"/>
      <c r="DL27" s="631"/>
      <c r="DM27" s="631"/>
      <c r="DN27" s="631"/>
      <c r="DO27" s="631"/>
      <c r="DP27" s="631"/>
      <c r="DQ27" s="631"/>
      <c r="DR27" s="631"/>
      <c r="DS27" s="631"/>
      <c r="DT27" s="631"/>
      <c r="DU27" s="631"/>
      <c r="DV27" s="631"/>
      <c r="DW27" s="631"/>
      <c r="DX27" s="631"/>
      <c r="DY27" s="632"/>
      <c r="DZ27" s="632"/>
      <c r="EA27" s="632"/>
      <c r="EB27" s="632"/>
      <c r="EC27" s="632"/>
      <c r="ED27" s="632"/>
      <c r="EE27" s="632"/>
      <c r="EF27" s="632"/>
      <c r="EG27" s="632"/>
      <c r="EH27" s="632"/>
      <c r="EI27" s="632"/>
      <c r="EJ27" s="632"/>
      <c r="EK27" s="632"/>
      <c r="EL27" s="632"/>
      <c r="EM27" s="632"/>
      <c r="EN27" s="632"/>
      <c r="EO27" s="632"/>
      <c r="EP27" s="632"/>
    </row>
    <row r="28" spans="1:146" ht="18" customHeight="1" x14ac:dyDescent="0.3">
      <c r="A28" s="625"/>
      <c r="B28" s="625" t="s">
        <v>426</v>
      </c>
      <c r="C28" s="626">
        <v>445837.09647377668</v>
      </c>
      <c r="D28" s="626">
        <v>432333.73571372771</v>
      </c>
      <c r="E28" s="626">
        <v>444953.021719618</v>
      </c>
      <c r="F28" s="626">
        <v>460740.797100208</v>
      </c>
      <c r="G28" s="626">
        <v>463204.56965047109</v>
      </c>
      <c r="H28" s="626">
        <v>481466.10547432484</v>
      </c>
      <c r="I28" s="626">
        <v>468596.08483181143</v>
      </c>
      <c r="J28" s="626">
        <v>478494.19773629768</v>
      </c>
      <c r="K28" s="626">
        <v>507625.95996665611</v>
      </c>
      <c r="L28" s="626">
        <v>511206.35459318251</v>
      </c>
      <c r="M28" s="626">
        <v>507494.99652799591</v>
      </c>
      <c r="N28" s="626">
        <v>535662.87708218186</v>
      </c>
      <c r="O28" s="626">
        <v>523850.27109396091</v>
      </c>
      <c r="P28" s="626">
        <v>533426.28475085355</v>
      </c>
      <c r="Q28" s="626">
        <v>544859.49148365168</v>
      </c>
      <c r="R28" s="626">
        <v>574613.75507576729</v>
      </c>
      <c r="S28" s="626">
        <v>577716.91733799619</v>
      </c>
      <c r="T28" s="626">
        <v>606513.96390440303</v>
      </c>
      <c r="U28" s="626">
        <v>630119.83825675095</v>
      </c>
      <c r="V28" s="626">
        <v>601954.21949290158</v>
      </c>
      <c r="W28" s="626">
        <v>605510.99257776886</v>
      </c>
      <c r="X28" s="626">
        <v>624077.8429934188</v>
      </c>
      <c r="Y28" s="626">
        <v>630561.20148484898</v>
      </c>
      <c r="Z28" s="626">
        <v>632246.8301334742</v>
      </c>
      <c r="AA28" s="626">
        <v>663094.43448228785</v>
      </c>
      <c r="AB28" s="626">
        <v>681753.16319898376</v>
      </c>
      <c r="AC28" s="626">
        <v>696077.90731930907</v>
      </c>
      <c r="AD28" s="626">
        <v>703609.67573219968</v>
      </c>
      <c r="AE28" s="626">
        <v>706823.47694429208</v>
      </c>
      <c r="AF28" s="626">
        <v>746138.07708744076</v>
      </c>
      <c r="AG28" s="626">
        <v>723735.24594093079</v>
      </c>
      <c r="AH28" s="626">
        <v>752758.66746484721</v>
      </c>
      <c r="AI28" s="626">
        <v>748659.13151196076</v>
      </c>
      <c r="AJ28" s="626">
        <v>733354.18060780887</v>
      </c>
      <c r="AK28" s="626">
        <v>719659.48504551011</v>
      </c>
      <c r="AL28" s="626">
        <v>760499.45805457234</v>
      </c>
      <c r="AM28" s="626">
        <v>773252.44279980345</v>
      </c>
      <c r="AN28" s="626">
        <v>790615.52522057283</v>
      </c>
      <c r="AO28" s="626">
        <v>780986.27990754228</v>
      </c>
      <c r="AP28" s="626">
        <v>763856.00000544579</v>
      </c>
      <c r="AQ28" s="626">
        <v>819322.53242127271</v>
      </c>
      <c r="AR28" s="626">
        <v>803124.72039461497</v>
      </c>
      <c r="AS28" s="626">
        <v>805990.07822780788</v>
      </c>
      <c r="AT28" s="626">
        <v>805323.12107065471</v>
      </c>
      <c r="AU28" s="626">
        <v>814898.81246116548</v>
      </c>
      <c r="AV28" s="626">
        <v>807733.62320407038</v>
      </c>
      <c r="AW28" s="626">
        <v>808480.43114297767</v>
      </c>
      <c r="AX28" s="626">
        <v>802925.72630353528</v>
      </c>
      <c r="AY28" s="626">
        <v>815049.49751336011</v>
      </c>
      <c r="AZ28" s="626">
        <v>830130.71492082509</v>
      </c>
      <c r="BA28" s="626">
        <v>833451.49451934209</v>
      </c>
      <c r="BB28" s="626">
        <v>815832.35192114545</v>
      </c>
      <c r="BC28" s="626">
        <v>815339.29482031474</v>
      </c>
      <c r="BD28" s="626">
        <v>803883.86273341451</v>
      </c>
      <c r="BE28" s="626">
        <v>850342.74366137758</v>
      </c>
      <c r="BF28" s="626">
        <v>871292.62662857072</v>
      </c>
      <c r="BG28" s="626">
        <v>892721.17988169985</v>
      </c>
      <c r="BH28" s="626">
        <v>913488.39506494999</v>
      </c>
      <c r="BI28" s="626">
        <v>913833.09111405583</v>
      </c>
      <c r="BJ28" s="626">
        <v>1025679.536498626</v>
      </c>
      <c r="BK28" s="626">
        <v>1012035.3333537687</v>
      </c>
      <c r="BL28" s="626">
        <v>954121.8702531025</v>
      </c>
      <c r="BM28" s="626">
        <v>992296.62678549578</v>
      </c>
      <c r="BN28" s="626">
        <v>1012404.2143416627</v>
      </c>
      <c r="BO28" s="626">
        <v>1033298.9768457131</v>
      </c>
      <c r="BP28" s="626">
        <v>1013985.1951367562</v>
      </c>
      <c r="BQ28" s="626">
        <v>1062227.4364246663</v>
      </c>
      <c r="BR28" s="626">
        <v>1078181.8811107341</v>
      </c>
      <c r="BS28" s="626">
        <v>1086441.5921246554</v>
      </c>
      <c r="BT28" s="626">
        <v>1053578.3831137409</v>
      </c>
      <c r="BU28" s="626">
        <v>1119531.2698923787</v>
      </c>
      <c r="BV28" s="626">
        <v>1047041.8605892357</v>
      </c>
      <c r="BW28" s="626">
        <v>1112462.9753643072</v>
      </c>
      <c r="BX28" s="626">
        <v>1086642.1355792715</v>
      </c>
      <c r="BY28" s="626">
        <v>1064583.9672836566</v>
      </c>
      <c r="BZ28" s="626">
        <v>1149757.9767060231</v>
      </c>
      <c r="CA28" s="626">
        <v>1131968.1532232948</v>
      </c>
      <c r="CB28" s="626">
        <v>1161633.9910748196</v>
      </c>
      <c r="CC28" s="626">
        <v>1173013.0120503074</v>
      </c>
      <c r="CD28" s="626">
        <v>1187141.9559349895</v>
      </c>
      <c r="CE28" s="626">
        <v>1225161.3176913552</v>
      </c>
      <c r="CF28" s="626">
        <v>1246006.7917110873</v>
      </c>
      <c r="CG28" s="626">
        <v>1223903.2171566193</v>
      </c>
      <c r="CH28" s="626">
        <v>1265080.4399644835</v>
      </c>
      <c r="CI28" s="626">
        <v>1255390.1417702762</v>
      </c>
      <c r="CJ28" s="626">
        <v>1288833.6472028114</v>
      </c>
      <c r="CK28" s="626">
        <v>1243570.2529158853</v>
      </c>
      <c r="CL28" s="626">
        <v>1266162.93294876</v>
      </c>
      <c r="CM28" s="626">
        <v>1268818.4173134633</v>
      </c>
      <c r="CN28" s="626">
        <v>1242486.2931615503</v>
      </c>
      <c r="CO28" s="626">
        <v>1247268.4042528283</v>
      </c>
      <c r="CP28" s="626">
        <v>1276910.0596202502</v>
      </c>
      <c r="CQ28" s="626">
        <v>1242745.0389626659</v>
      </c>
      <c r="CR28" s="626">
        <v>1286030.2886551188</v>
      </c>
      <c r="CS28" s="626">
        <v>1275459.3828027775</v>
      </c>
      <c r="CT28" s="626">
        <v>1313411.5677378445</v>
      </c>
      <c r="CU28" s="626">
        <v>1291167.5221564772</v>
      </c>
      <c r="CV28" s="626">
        <v>1346276.3006019872</v>
      </c>
      <c r="CW28" s="626">
        <v>1381765.5424566211</v>
      </c>
      <c r="CX28" s="626">
        <v>1368264.0546607585</v>
      </c>
      <c r="CY28" s="626">
        <v>1297898.6516665544</v>
      </c>
      <c r="CZ28" s="626">
        <v>1289388.2688265848</v>
      </c>
      <c r="DA28" s="626">
        <v>1279102.6584210282</v>
      </c>
      <c r="DB28" s="626">
        <v>1232006.7647038517</v>
      </c>
      <c r="DC28" s="626">
        <v>1250530.9795248106</v>
      </c>
      <c r="DD28" s="626">
        <v>1253499.1503665627</v>
      </c>
      <c r="DE28" s="626">
        <v>1241453.8564013725</v>
      </c>
      <c r="DF28" s="626">
        <v>1220656.4641478569</v>
      </c>
      <c r="DG28" s="626">
        <v>1206897.0256864668</v>
      </c>
      <c r="DH28" s="626">
        <v>1187508.3202913532</v>
      </c>
      <c r="DI28" s="626">
        <v>1175902.7189649842</v>
      </c>
      <c r="DJ28" s="626">
        <v>1265345.0616839735</v>
      </c>
      <c r="DK28" s="626">
        <v>1297840.1542073183</v>
      </c>
      <c r="DL28" s="626">
        <v>1272957.379959096</v>
      </c>
      <c r="DM28" s="626">
        <v>1296645.3336650047</v>
      </c>
      <c r="DN28" s="626">
        <v>1316971.345367579</v>
      </c>
      <c r="DO28" s="626">
        <v>1320248.5974736311</v>
      </c>
      <c r="DP28" s="626">
        <v>1438560.6870783381</v>
      </c>
      <c r="DQ28" s="626">
        <v>1428986.1897241478</v>
      </c>
      <c r="DR28" s="626">
        <v>1367422.4588625773</v>
      </c>
      <c r="DS28" s="626">
        <v>1325959.7541241148</v>
      </c>
      <c r="DT28" s="626">
        <v>1324255.2700593418</v>
      </c>
      <c r="DU28" s="626">
        <v>1307768.6246629816</v>
      </c>
      <c r="DV28" s="626">
        <v>1320906.6483448821</v>
      </c>
      <c r="DW28" s="626">
        <v>1318820.3451453056</v>
      </c>
      <c r="DX28" s="626">
        <v>1319632.1895462538</v>
      </c>
      <c r="DY28" s="627">
        <v>1340837.251124382</v>
      </c>
      <c r="DZ28" s="627">
        <v>1381656.3673761573</v>
      </c>
      <c r="EA28" s="627">
        <v>1428036.6277727294</v>
      </c>
      <c r="EB28" s="627">
        <v>1315411.0629157955</v>
      </c>
      <c r="EC28" s="627">
        <v>1274241.4897702816</v>
      </c>
      <c r="ED28" s="627">
        <v>1289394.0081643932</v>
      </c>
      <c r="EE28" s="627">
        <v>1311169.8013299825</v>
      </c>
      <c r="EF28" s="627">
        <v>1328202.2090096958</v>
      </c>
      <c r="EG28" s="627">
        <v>1339061.2779161793</v>
      </c>
      <c r="EH28" s="627">
        <v>1312772.932149458</v>
      </c>
      <c r="EI28" s="627">
        <v>1311213.1326710349</v>
      </c>
      <c r="EJ28" s="627">
        <v>1339303.4456764203</v>
      </c>
      <c r="EK28" s="627">
        <v>1335890.6711210075</v>
      </c>
      <c r="EL28" s="627">
        <v>1343623.349999523</v>
      </c>
      <c r="EM28" s="627">
        <v>1347375.6409695151</v>
      </c>
      <c r="EN28" s="627">
        <v>1412538.0851252666</v>
      </c>
      <c r="EO28" s="627">
        <v>1410691.6607655834</v>
      </c>
      <c r="EP28" s="627">
        <v>1430095.88366334</v>
      </c>
    </row>
    <row r="29" spans="1:146" ht="18" thickBot="1" x14ac:dyDescent="0.35">
      <c r="A29" s="634"/>
      <c r="B29" s="634"/>
      <c r="C29" s="1045"/>
      <c r="D29" s="1045"/>
      <c r="E29" s="1045"/>
      <c r="F29" s="1045"/>
      <c r="G29" s="1045"/>
      <c r="H29" s="1045"/>
      <c r="I29" s="1045"/>
      <c r="J29" s="1045"/>
      <c r="K29" s="1045"/>
      <c r="L29" s="1045"/>
      <c r="M29" s="1045"/>
      <c r="N29" s="1045"/>
      <c r="O29" s="1045"/>
      <c r="P29" s="1045"/>
      <c r="Q29" s="1045"/>
      <c r="R29" s="1045"/>
      <c r="S29" s="1045"/>
      <c r="T29" s="1045"/>
      <c r="U29" s="1045"/>
      <c r="V29" s="1045"/>
      <c r="W29" s="1045"/>
      <c r="X29" s="1045"/>
      <c r="Y29" s="1045"/>
      <c r="Z29" s="1045"/>
      <c r="AA29" s="1045"/>
      <c r="AB29" s="1045"/>
      <c r="AC29" s="1045"/>
      <c r="AD29" s="1045"/>
      <c r="AE29" s="1045"/>
      <c r="AF29" s="1045"/>
      <c r="AG29" s="1045"/>
      <c r="AH29" s="1045"/>
      <c r="AI29" s="1045"/>
      <c r="AJ29" s="1045"/>
      <c r="AK29" s="1045"/>
      <c r="AL29" s="1045"/>
      <c r="AM29" s="1045"/>
      <c r="AN29" s="1045"/>
      <c r="AO29" s="1045"/>
      <c r="AP29" s="1045"/>
      <c r="AQ29" s="1045"/>
      <c r="AR29" s="1045"/>
      <c r="AS29" s="1045"/>
      <c r="AT29" s="1045"/>
      <c r="AU29" s="1045"/>
      <c r="AV29" s="1045"/>
      <c r="AW29" s="1045"/>
      <c r="AX29" s="1045"/>
      <c r="AY29" s="1045"/>
      <c r="AZ29" s="1045"/>
      <c r="BA29" s="1045"/>
      <c r="BB29" s="1045"/>
      <c r="BC29" s="1045"/>
      <c r="BD29" s="1045"/>
      <c r="BE29" s="1045"/>
      <c r="BF29" s="1045"/>
      <c r="BG29" s="1045"/>
      <c r="BH29" s="1045"/>
      <c r="BI29" s="1045"/>
      <c r="BJ29" s="1045"/>
      <c r="BK29" s="1045"/>
      <c r="BL29" s="1045"/>
      <c r="BM29" s="1045"/>
      <c r="BN29" s="1045"/>
      <c r="BO29" s="1045"/>
      <c r="BP29" s="1045"/>
      <c r="BQ29" s="1045"/>
      <c r="BR29" s="1045"/>
      <c r="BS29" s="1045"/>
      <c r="BT29" s="1045"/>
      <c r="BU29" s="1045"/>
      <c r="BV29" s="1045"/>
      <c r="BW29" s="1045"/>
      <c r="BX29" s="1045"/>
      <c r="BY29" s="1045"/>
      <c r="BZ29" s="1045"/>
      <c r="CA29" s="1045"/>
      <c r="CB29" s="1045"/>
      <c r="CC29" s="1045"/>
      <c r="CD29" s="1045"/>
      <c r="CE29" s="1045"/>
      <c r="CF29" s="1045"/>
      <c r="CG29" s="1045"/>
      <c r="CH29" s="1045"/>
      <c r="CI29" s="1045"/>
      <c r="CJ29" s="1045"/>
      <c r="CK29" s="1045"/>
      <c r="CL29" s="1045"/>
      <c r="CM29" s="1045"/>
      <c r="CN29" s="1045"/>
      <c r="CO29" s="1045"/>
      <c r="CP29" s="1045"/>
      <c r="CQ29" s="1045"/>
      <c r="CR29" s="1045"/>
      <c r="CS29" s="1045"/>
      <c r="CT29" s="1045"/>
      <c r="CU29" s="1045"/>
      <c r="CV29" s="1045"/>
      <c r="CW29" s="1045"/>
      <c r="CX29" s="1045"/>
      <c r="CY29" s="1045"/>
      <c r="CZ29" s="1045"/>
      <c r="DA29" s="1045"/>
      <c r="DB29" s="1045"/>
      <c r="DC29" s="1045"/>
      <c r="DD29" s="1045"/>
      <c r="DE29" s="1045"/>
      <c r="DF29" s="1045"/>
      <c r="DG29" s="1045"/>
      <c r="DH29" s="1045"/>
      <c r="DI29" s="1045"/>
      <c r="DJ29" s="1045"/>
      <c r="DK29" s="1045"/>
      <c r="DL29" s="1045"/>
      <c r="DM29" s="1045"/>
      <c r="DN29" s="1045"/>
      <c r="DO29" s="1045"/>
      <c r="DP29" s="1045"/>
      <c r="DQ29" s="1045"/>
      <c r="DR29" s="1045"/>
      <c r="DS29" s="1045"/>
      <c r="DT29" s="1045"/>
      <c r="DU29" s="1045"/>
      <c r="DV29" s="1045"/>
      <c r="DW29" s="1045"/>
      <c r="DX29" s="1045"/>
      <c r="DY29" s="1046"/>
      <c r="DZ29" s="1046"/>
      <c r="EA29" s="1046"/>
      <c r="EB29" s="1046"/>
      <c r="EC29" s="1046"/>
      <c r="ED29" s="1046"/>
      <c r="EE29" s="1046"/>
      <c r="EF29" s="1046"/>
      <c r="EG29" s="1046"/>
      <c r="EH29" s="1046"/>
      <c r="EI29" s="1046"/>
      <c r="EJ29" s="1046"/>
      <c r="EK29" s="1046"/>
      <c r="EL29" s="1046"/>
      <c r="EM29" s="1046"/>
      <c r="EN29" s="1046"/>
      <c r="EO29" s="1046"/>
      <c r="EP29" s="1046"/>
    </row>
    <row r="30" spans="1:146" ht="18" hidden="1" thickTop="1" x14ac:dyDescent="0.3">
      <c r="A30" s="1047"/>
      <c r="B30" s="1047"/>
      <c r="C30" s="1048"/>
      <c r="D30" s="1048"/>
      <c r="E30" s="1048"/>
      <c r="F30" s="1048"/>
      <c r="G30" s="1048"/>
      <c r="H30" s="1049"/>
      <c r="I30" s="1048"/>
      <c r="J30" s="1048"/>
      <c r="K30" s="1048"/>
      <c r="L30" s="1048"/>
      <c r="M30" s="1048"/>
      <c r="N30" s="1048"/>
      <c r="O30" s="1048"/>
      <c r="P30" s="1048"/>
      <c r="Q30" s="1048"/>
      <c r="R30" s="1048"/>
      <c r="S30" s="1048"/>
      <c r="T30" s="1048"/>
      <c r="U30" s="1048"/>
      <c r="V30" s="1048"/>
      <c r="W30" s="1048"/>
      <c r="X30" s="1048"/>
      <c r="Y30" s="1048"/>
      <c r="Z30" s="1048"/>
      <c r="AA30" s="1048"/>
      <c r="AB30" s="1048"/>
      <c r="AC30" s="1048"/>
      <c r="AD30" s="1048"/>
      <c r="AE30" s="1048"/>
      <c r="AF30" s="1048"/>
      <c r="AG30" s="1048"/>
      <c r="AH30" s="1048"/>
      <c r="AI30" s="1048"/>
      <c r="AJ30" s="1048"/>
      <c r="AK30" s="1048"/>
      <c r="AL30" s="1048"/>
      <c r="AM30" s="1048"/>
      <c r="AN30" s="1048"/>
      <c r="AO30" s="1048"/>
      <c r="AP30" s="1048"/>
      <c r="AQ30" s="1048"/>
      <c r="AR30" s="1048"/>
      <c r="AS30" s="1048"/>
      <c r="AT30" s="1048"/>
      <c r="AU30" s="1048"/>
      <c r="AV30" s="636"/>
      <c r="AW30" s="1048"/>
      <c r="AX30" s="1048"/>
      <c r="AY30" s="1048"/>
      <c r="AZ30" s="1048"/>
      <c r="BA30" s="1048"/>
      <c r="BB30" s="1048"/>
      <c r="BC30" s="1048"/>
      <c r="BD30" s="1048"/>
      <c r="BE30" s="1048"/>
      <c r="BF30" s="1048"/>
      <c r="BG30" s="1048"/>
      <c r="BH30" s="1048"/>
      <c r="BI30" s="1048"/>
      <c r="BJ30" s="1048"/>
      <c r="BK30" s="1048"/>
      <c r="BL30" s="1048"/>
      <c r="BM30" s="1048"/>
      <c r="BN30" s="1048"/>
      <c r="BO30" s="1048"/>
      <c r="BP30" s="1048"/>
      <c r="BQ30" s="1048"/>
      <c r="BR30" s="1048"/>
      <c r="BS30" s="1048"/>
      <c r="BT30" s="1048"/>
      <c r="BU30" s="1048"/>
      <c r="BV30" s="1048"/>
      <c r="BW30" s="1048"/>
      <c r="BX30" s="1048"/>
      <c r="BY30" s="1048"/>
      <c r="BZ30" s="1048"/>
      <c r="CA30" s="1048"/>
      <c r="CB30" s="1048"/>
      <c r="CC30" s="1048"/>
      <c r="CD30" s="1048"/>
      <c r="CE30" s="1048"/>
      <c r="CF30" s="1048"/>
      <c r="CG30" s="1048"/>
      <c r="CH30" s="1048"/>
      <c r="CI30" s="1048"/>
      <c r="CJ30" s="1048"/>
      <c r="CK30" s="1048"/>
      <c r="CL30" s="1048"/>
      <c r="CM30" s="1048"/>
      <c r="CN30" s="1048"/>
      <c r="CO30" s="1048"/>
      <c r="CP30" s="1048"/>
      <c r="CQ30" s="1048"/>
      <c r="CR30" s="1048"/>
      <c r="CS30" s="1048"/>
      <c r="CT30" s="1048"/>
      <c r="CU30" s="1048"/>
      <c r="CV30" s="1048"/>
      <c r="CW30" s="1048"/>
      <c r="CX30" s="1048"/>
      <c r="CY30" s="1048"/>
      <c r="CZ30" s="1048"/>
      <c r="DA30" s="1048"/>
      <c r="DB30" s="1048"/>
      <c r="DC30" s="636"/>
      <c r="DD30" s="1048"/>
      <c r="DE30" s="1048"/>
      <c r="DF30" s="1048"/>
      <c r="DG30" s="1048"/>
      <c r="DH30" s="1048"/>
      <c r="DI30" s="1048"/>
      <c r="DJ30" s="1048"/>
      <c r="DK30" s="1048"/>
      <c r="DL30" s="1048"/>
      <c r="DM30" s="1048"/>
      <c r="DN30" s="1048"/>
      <c r="DO30" s="1048"/>
      <c r="DP30" s="1048"/>
      <c r="DQ30" s="1048"/>
      <c r="DR30" s="1048"/>
      <c r="DS30" s="1048"/>
      <c r="DT30" s="1048"/>
      <c r="DU30" s="1048"/>
      <c r="DV30" s="1048"/>
      <c r="DW30" s="1048"/>
      <c r="DX30" s="1048"/>
      <c r="DY30" s="1048"/>
      <c r="DZ30" s="1048"/>
      <c r="EA30" s="1048"/>
      <c r="EB30" s="1048"/>
      <c r="EC30" s="1048"/>
      <c r="ED30" s="1048"/>
      <c r="EE30" s="1048"/>
      <c r="EF30" s="1048"/>
      <c r="EG30" s="1048"/>
      <c r="EH30" s="1048"/>
      <c r="EI30" s="1048"/>
      <c r="EJ30" s="1048"/>
      <c r="EK30" s="1048"/>
      <c r="EL30" s="1048"/>
      <c r="EM30" s="1048"/>
      <c r="EN30" s="1048"/>
      <c r="EO30" s="1048"/>
      <c r="EP30" s="1048"/>
    </row>
    <row r="31" spans="1:146" ht="18" thickTop="1" x14ac:dyDescent="0.3">
      <c r="A31" s="1048"/>
      <c r="B31" s="1048"/>
      <c r="C31" s="1048"/>
      <c r="D31" s="1048"/>
      <c r="E31" s="1048"/>
      <c r="F31" s="1048"/>
      <c r="G31" s="1048"/>
      <c r="H31" s="1050"/>
      <c r="I31" s="1048"/>
      <c r="J31" s="1048"/>
      <c r="K31" s="1048"/>
      <c r="L31" s="1048"/>
      <c r="M31" s="1048"/>
      <c r="N31" s="1048"/>
      <c r="O31" s="1048"/>
      <c r="P31" s="1048"/>
      <c r="Q31" s="1048"/>
      <c r="R31" s="1048"/>
      <c r="S31" s="1048"/>
      <c r="T31" s="1048"/>
      <c r="U31" s="1048"/>
      <c r="V31" s="1048"/>
      <c r="W31" s="1048"/>
      <c r="X31" s="1048"/>
      <c r="Y31" s="1048"/>
      <c r="Z31" s="1048"/>
      <c r="AA31" s="1048"/>
      <c r="AB31" s="1048"/>
      <c r="AC31" s="1048"/>
      <c r="AD31" s="1048"/>
      <c r="AE31" s="1048"/>
      <c r="AF31" s="1048"/>
      <c r="AG31" s="1048"/>
      <c r="AH31" s="1048"/>
      <c r="AI31" s="1048"/>
      <c r="AJ31" s="1048"/>
      <c r="AK31" s="1048"/>
      <c r="AL31" s="1048"/>
      <c r="AM31" s="1048"/>
      <c r="AN31" s="1048"/>
      <c r="AO31" s="1048"/>
      <c r="AP31" s="1048"/>
      <c r="AQ31" s="1048"/>
      <c r="AR31" s="1048"/>
      <c r="AS31" s="1048"/>
      <c r="AT31" s="1048"/>
      <c r="AU31" s="1048"/>
      <c r="AV31" s="636"/>
      <c r="AW31" s="1048"/>
      <c r="AX31" s="1048"/>
      <c r="AY31" s="1048"/>
      <c r="AZ31" s="1048"/>
      <c r="BA31" s="1048"/>
      <c r="BB31" s="1048"/>
      <c r="BC31" s="1048"/>
      <c r="BD31" s="1048"/>
      <c r="BE31" s="1048"/>
      <c r="BF31" s="1048"/>
      <c r="BG31" s="1048"/>
      <c r="BH31" s="1048"/>
      <c r="BI31" s="1048"/>
      <c r="BJ31" s="1048"/>
      <c r="BK31" s="1048"/>
      <c r="BL31" s="1048"/>
      <c r="BM31" s="1048"/>
      <c r="BN31" s="1048"/>
      <c r="BO31" s="1048"/>
      <c r="BP31" s="1048"/>
      <c r="BQ31" s="1048"/>
      <c r="BR31" s="1048"/>
      <c r="BS31" s="1048"/>
      <c r="BT31" s="1048"/>
      <c r="BU31" s="1048"/>
      <c r="BV31" s="1048"/>
      <c r="BW31" s="1048"/>
      <c r="BX31" s="1048"/>
      <c r="BY31" s="1048"/>
      <c r="BZ31" s="1048"/>
      <c r="CA31" s="1048"/>
      <c r="CB31" s="1048"/>
      <c r="CC31" s="1048"/>
      <c r="CD31" s="1048"/>
      <c r="CE31" s="1048"/>
      <c r="CF31" s="1048"/>
      <c r="CG31" s="1048"/>
      <c r="CH31" s="1048"/>
      <c r="CI31" s="1048"/>
      <c r="CJ31" s="1048"/>
      <c r="CK31" s="1048"/>
      <c r="CL31" s="1048"/>
      <c r="CM31" s="1048"/>
      <c r="CN31" s="1048"/>
      <c r="CO31" s="1048"/>
      <c r="CP31" s="1048"/>
      <c r="CQ31" s="1048"/>
      <c r="CR31" s="1048"/>
      <c r="CS31" s="1048"/>
      <c r="CT31" s="1048"/>
      <c r="CU31" s="1048"/>
      <c r="CV31" s="1048"/>
      <c r="CW31" s="1048"/>
      <c r="CX31" s="1048"/>
      <c r="CY31" s="1048"/>
      <c r="CZ31" s="1048"/>
      <c r="DA31" s="1048"/>
      <c r="DB31" s="1048"/>
      <c r="DC31" s="636"/>
      <c r="DD31" s="1048"/>
      <c r="DE31" s="1048"/>
      <c r="DF31" s="1048"/>
      <c r="DG31" s="1048"/>
      <c r="DH31" s="1048"/>
      <c r="DI31" s="1048"/>
      <c r="DJ31" s="1048"/>
      <c r="DK31" s="1048"/>
      <c r="DL31" s="1048"/>
      <c r="DM31" s="1048"/>
      <c r="DN31" s="1048"/>
      <c r="DO31" s="1048"/>
      <c r="DP31" s="1048"/>
      <c r="DQ31" s="1048"/>
      <c r="DR31" s="1048"/>
      <c r="DS31" s="1048"/>
      <c r="DT31" s="1048"/>
      <c r="DU31" s="1048"/>
      <c r="DV31" s="1048"/>
      <c r="DW31" s="1048"/>
      <c r="DX31" s="1048"/>
      <c r="DY31" s="1048"/>
      <c r="DZ31" s="1048"/>
      <c r="EA31" s="1048"/>
      <c r="EB31" s="1048"/>
      <c r="EC31" s="1048"/>
      <c r="ED31" s="1048"/>
      <c r="EE31" s="1048"/>
      <c r="EF31" s="1048"/>
      <c r="EG31" s="1048"/>
      <c r="EH31" s="1048"/>
      <c r="EI31" s="1048"/>
      <c r="EJ31" s="1048"/>
      <c r="EK31" s="1048"/>
      <c r="EL31" s="1048"/>
      <c r="EM31" s="1048"/>
      <c r="EN31" s="1048"/>
      <c r="EO31" s="1048"/>
      <c r="EP31" s="1048"/>
    </row>
    <row r="32" spans="1:146" ht="18" thickBot="1" x14ac:dyDescent="0.35">
      <c r="A32" s="1051"/>
      <c r="B32" s="1051"/>
      <c r="C32" s="1051"/>
      <c r="D32" s="1051"/>
      <c r="E32" s="1051"/>
      <c r="F32" s="1051"/>
      <c r="G32" s="1051"/>
      <c r="H32" s="1051"/>
      <c r="I32" s="1051"/>
      <c r="J32" s="1051"/>
      <c r="K32" s="1051"/>
      <c r="L32" s="1051"/>
      <c r="M32" s="1051"/>
      <c r="N32" s="1051"/>
      <c r="O32" s="1051"/>
      <c r="P32" s="1051"/>
      <c r="Q32" s="1051"/>
      <c r="R32" s="1051"/>
      <c r="S32" s="1051"/>
      <c r="T32" s="1051"/>
      <c r="U32" s="1051"/>
      <c r="V32" s="1051"/>
      <c r="W32" s="1051"/>
      <c r="X32" s="1051"/>
      <c r="Y32" s="1051"/>
      <c r="Z32" s="1051"/>
      <c r="AA32" s="1051"/>
      <c r="AB32" s="1051"/>
      <c r="AC32" s="1051"/>
      <c r="AD32" s="1051"/>
      <c r="AE32" s="1051"/>
      <c r="AF32" s="1051"/>
      <c r="AG32" s="1051"/>
      <c r="AH32" s="1051"/>
      <c r="AI32" s="1051"/>
      <c r="AJ32" s="1051"/>
      <c r="AK32" s="1051"/>
      <c r="AL32" s="1051"/>
      <c r="AM32" s="1051"/>
      <c r="AN32" s="1051"/>
      <c r="AO32" s="1051"/>
      <c r="AP32" s="1051"/>
      <c r="AQ32" s="1051"/>
      <c r="AR32" s="1051"/>
      <c r="AS32" s="1051"/>
      <c r="AT32" s="1051"/>
      <c r="AU32" s="1051"/>
      <c r="AV32" s="1052"/>
      <c r="AW32" s="1051"/>
      <c r="AX32" s="1051"/>
      <c r="AY32" s="1051"/>
      <c r="AZ32" s="1051"/>
      <c r="BA32" s="1051"/>
      <c r="BB32" s="1051"/>
      <c r="BC32" s="1051"/>
      <c r="BD32" s="1051"/>
      <c r="BE32" s="1051"/>
      <c r="BF32" s="1051"/>
      <c r="BG32" s="1051"/>
      <c r="BH32" s="1051"/>
      <c r="BI32" s="1051"/>
      <c r="BJ32" s="1051"/>
      <c r="BK32" s="1051"/>
      <c r="BL32" s="1051"/>
      <c r="BM32" s="1051"/>
      <c r="BN32" s="1051"/>
      <c r="BO32" s="1051"/>
      <c r="BP32" s="1051"/>
      <c r="BQ32" s="1051"/>
      <c r="BR32" s="1051"/>
      <c r="BS32" s="1051"/>
      <c r="BT32" s="1051"/>
      <c r="BU32" s="1051"/>
      <c r="BV32" s="1051"/>
      <c r="BW32" s="1051"/>
      <c r="BX32" s="1051"/>
      <c r="BY32" s="1051"/>
      <c r="BZ32" s="1051"/>
      <c r="CA32" s="1051"/>
      <c r="CB32" s="1051"/>
      <c r="CC32" s="1051"/>
      <c r="CD32" s="1051"/>
      <c r="CE32" s="1051"/>
      <c r="CF32" s="1051"/>
      <c r="CG32" s="1051"/>
      <c r="CH32" s="1051"/>
      <c r="CI32" s="1051"/>
      <c r="CJ32" s="1051"/>
      <c r="CK32" s="1051"/>
      <c r="CL32" s="1051"/>
      <c r="CM32" s="1051"/>
      <c r="CN32" s="1051"/>
      <c r="CO32" s="1051"/>
      <c r="CP32" s="1051"/>
      <c r="CQ32" s="1051"/>
      <c r="CR32" s="1051"/>
      <c r="CS32" s="1051"/>
      <c r="CT32" s="1051"/>
      <c r="CU32" s="1051"/>
      <c r="CV32" s="1051"/>
      <c r="CW32" s="1051"/>
      <c r="CX32" s="1051"/>
      <c r="CY32" s="1051"/>
      <c r="CZ32" s="1051"/>
      <c r="DA32" s="1051"/>
      <c r="DB32" s="1051"/>
      <c r="DC32" s="636"/>
      <c r="DD32" s="1051"/>
      <c r="DE32" s="1051"/>
      <c r="DF32" s="1051"/>
      <c r="DG32" s="1051"/>
      <c r="DH32" s="1051"/>
      <c r="DI32" s="1051"/>
      <c r="DJ32" s="1051"/>
      <c r="DK32" s="1051"/>
      <c r="DL32" s="1051"/>
      <c r="DM32" s="1051"/>
      <c r="DN32" s="1051"/>
      <c r="DO32" s="1051"/>
      <c r="DP32" s="1051"/>
      <c r="DQ32" s="1051"/>
      <c r="DR32" s="1051"/>
      <c r="DS32" s="1051"/>
      <c r="DT32" s="1051"/>
      <c r="DU32" s="1051"/>
      <c r="DV32" s="1051"/>
      <c r="DW32" s="1051"/>
      <c r="DX32" s="1051"/>
      <c r="DY32" s="1051"/>
      <c r="DZ32" s="1051"/>
      <c r="EA32" s="1051"/>
      <c r="EB32" s="1051"/>
      <c r="EC32" s="1051"/>
      <c r="ED32" s="1051"/>
      <c r="EE32" s="1051"/>
      <c r="EF32" s="1051"/>
      <c r="EG32" s="1051"/>
      <c r="EH32" s="1051"/>
      <c r="EI32" s="1051"/>
      <c r="EJ32" s="1051"/>
      <c r="EK32" s="1051"/>
      <c r="EL32" s="1051"/>
      <c r="EM32" s="1051"/>
      <c r="EN32" s="1051"/>
      <c r="EO32" s="1051"/>
      <c r="EP32" s="1051"/>
    </row>
    <row r="33" spans="1:146" ht="24" customHeight="1" thickTop="1" thickBot="1" x14ac:dyDescent="0.35">
      <c r="A33" s="621" t="s">
        <v>450</v>
      </c>
      <c r="B33" s="621" t="s">
        <v>478</v>
      </c>
      <c r="C33" s="622">
        <v>38504</v>
      </c>
      <c r="D33" s="622">
        <v>38534</v>
      </c>
      <c r="E33" s="622">
        <v>38565</v>
      </c>
      <c r="F33" s="622">
        <v>38596</v>
      </c>
      <c r="G33" s="622">
        <v>38626</v>
      </c>
      <c r="H33" s="622">
        <v>38657</v>
      </c>
      <c r="I33" s="622">
        <v>38687</v>
      </c>
      <c r="J33" s="622">
        <v>38718</v>
      </c>
      <c r="K33" s="622">
        <v>38749</v>
      </c>
      <c r="L33" s="622">
        <v>38777</v>
      </c>
      <c r="M33" s="622">
        <v>38808</v>
      </c>
      <c r="N33" s="622">
        <v>38838</v>
      </c>
      <c r="O33" s="622">
        <v>38869</v>
      </c>
      <c r="P33" s="622">
        <v>38899</v>
      </c>
      <c r="Q33" s="622">
        <v>38930</v>
      </c>
      <c r="R33" s="622">
        <v>38961</v>
      </c>
      <c r="S33" s="622">
        <v>38991</v>
      </c>
      <c r="T33" s="622">
        <v>39022</v>
      </c>
      <c r="U33" s="622">
        <v>39052</v>
      </c>
      <c r="V33" s="622">
        <v>39083</v>
      </c>
      <c r="W33" s="622">
        <v>39114</v>
      </c>
      <c r="X33" s="622">
        <v>39142</v>
      </c>
      <c r="Y33" s="622">
        <v>39173</v>
      </c>
      <c r="Z33" s="622">
        <v>39203</v>
      </c>
      <c r="AA33" s="622">
        <v>39234</v>
      </c>
      <c r="AB33" s="622">
        <v>39264</v>
      </c>
      <c r="AC33" s="622">
        <v>39295</v>
      </c>
      <c r="AD33" s="622">
        <v>39326</v>
      </c>
      <c r="AE33" s="622">
        <v>39356</v>
      </c>
      <c r="AF33" s="622">
        <v>39387</v>
      </c>
      <c r="AG33" s="622">
        <v>39417</v>
      </c>
      <c r="AH33" s="622">
        <v>39448</v>
      </c>
      <c r="AI33" s="622">
        <v>39479</v>
      </c>
      <c r="AJ33" s="622">
        <v>39508</v>
      </c>
      <c r="AK33" s="622">
        <v>39539</v>
      </c>
      <c r="AL33" s="622">
        <v>39569</v>
      </c>
      <c r="AM33" s="622">
        <v>39600</v>
      </c>
      <c r="AN33" s="622">
        <v>39630</v>
      </c>
      <c r="AO33" s="622">
        <v>39661</v>
      </c>
      <c r="AP33" s="622">
        <v>39692</v>
      </c>
      <c r="AQ33" s="622">
        <v>39722</v>
      </c>
      <c r="AR33" s="622">
        <v>39753</v>
      </c>
      <c r="AS33" s="622">
        <v>39783</v>
      </c>
      <c r="AT33" s="622">
        <v>39814</v>
      </c>
      <c r="AU33" s="622">
        <v>39845</v>
      </c>
      <c r="AV33" s="622" t="s">
        <v>760</v>
      </c>
      <c r="AW33" s="622">
        <v>39904</v>
      </c>
      <c r="AX33" s="622">
        <v>39934</v>
      </c>
      <c r="AY33" s="622">
        <v>39965</v>
      </c>
      <c r="AZ33" s="622">
        <v>39995</v>
      </c>
      <c r="BA33" s="622">
        <v>40026</v>
      </c>
      <c r="BB33" s="622">
        <v>40057</v>
      </c>
      <c r="BC33" s="622">
        <v>40087</v>
      </c>
      <c r="BD33" s="622">
        <v>40118</v>
      </c>
      <c r="BE33" s="622">
        <v>40148</v>
      </c>
      <c r="BF33" s="622">
        <v>40179</v>
      </c>
      <c r="BG33" s="622">
        <v>40210</v>
      </c>
      <c r="BH33" s="622">
        <v>40238</v>
      </c>
      <c r="BI33" s="622">
        <v>40269</v>
      </c>
      <c r="BJ33" s="622">
        <v>40299</v>
      </c>
      <c r="BK33" s="622">
        <v>40330</v>
      </c>
      <c r="BL33" s="622">
        <v>40360</v>
      </c>
      <c r="BM33" s="622">
        <v>40391</v>
      </c>
      <c r="BN33" s="622">
        <v>40422</v>
      </c>
      <c r="BO33" s="622">
        <v>40452</v>
      </c>
      <c r="BP33" s="622">
        <v>40483</v>
      </c>
      <c r="BQ33" s="622">
        <v>40513</v>
      </c>
      <c r="BR33" s="622">
        <v>40544</v>
      </c>
      <c r="BS33" s="622">
        <v>40575</v>
      </c>
      <c r="BT33" s="622">
        <v>40603</v>
      </c>
      <c r="BU33" s="622">
        <v>40634</v>
      </c>
      <c r="BV33" s="622">
        <v>40664</v>
      </c>
      <c r="BW33" s="622">
        <v>40695</v>
      </c>
      <c r="BX33" s="622">
        <v>40725</v>
      </c>
      <c r="BY33" s="622">
        <v>40756</v>
      </c>
      <c r="BZ33" s="622">
        <v>40787</v>
      </c>
      <c r="CA33" s="622">
        <v>40817</v>
      </c>
      <c r="CB33" s="622">
        <v>40848</v>
      </c>
      <c r="CC33" s="622">
        <v>40878</v>
      </c>
      <c r="CD33" s="622">
        <v>40909</v>
      </c>
      <c r="CE33" s="622">
        <v>40940</v>
      </c>
      <c r="CF33" s="622">
        <v>40969</v>
      </c>
      <c r="CG33" s="622">
        <v>41000</v>
      </c>
      <c r="CH33" s="622">
        <v>41030</v>
      </c>
      <c r="CI33" s="622">
        <v>41061</v>
      </c>
      <c r="CJ33" s="622">
        <v>41091</v>
      </c>
      <c r="CK33" s="622">
        <v>41122</v>
      </c>
      <c r="CL33" s="622">
        <v>41153</v>
      </c>
      <c r="CM33" s="622">
        <v>41183</v>
      </c>
      <c r="CN33" s="622">
        <v>41214</v>
      </c>
      <c r="CO33" s="622">
        <v>41244</v>
      </c>
      <c r="CP33" s="622">
        <v>41275</v>
      </c>
      <c r="CQ33" s="622">
        <v>41306</v>
      </c>
      <c r="CR33" s="622">
        <v>41334</v>
      </c>
      <c r="CS33" s="622">
        <v>41365</v>
      </c>
      <c r="CT33" s="622">
        <v>41395</v>
      </c>
      <c r="CU33" s="622">
        <v>41426</v>
      </c>
      <c r="CV33" s="622">
        <v>41456</v>
      </c>
      <c r="CW33" s="622">
        <v>41487</v>
      </c>
      <c r="CX33" s="622">
        <v>41518</v>
      </c>
      <c r="CY33" s="622">
        <v>41548</v>
      </c>
      <c r="CZ33" s="622">
        <v>41579</v>
      </c>
      <c r="DA33" s="622">
        <v>41609</v>
      </c>
      <c r="DB33" s="622">
        <v>41640</v>
      </c>
      <c r="DC33" s="622">
        <v>41671</v>
      </c>
      <c r="DD33" s="622">
        <v>41699</v>
      </c>
      <c r="DE33" s="622">
        <v>41730</v>
      </c>
      <c r="DF33" s="622">
        <v>41760</v>
      </c>
      <c r="DG33" s="622">
        <v>41791</v>
      </c>
      <c r="DH33" s="622">
        <v>41821</v>
      </c>
      <c r="DI33" s="622">
        <v>41852</v>
      </c>
      <c r="DJ33" s="622">
        <f>DJ4</f>
        <v>41883</v>
      </c>
      <c r="DK33" s="622">
        <v>41913</v>
      </c>
      <c r="DL33" s="622">
        <v>41944</v>
      </c>
      <c r="DM33" s="622">
        <v>41974</v>
      </c>
      <c r="DN33" s="622">
        <v>42005</v>
      </c>
      <c r="DO33" s="622">
        <v>42036</v>
      </c>
      <c r="DP33" s="622">
        <v>42064</v>
      </c>
      <c r="DQ33" s="622">
        <v>42095</v>
      </c>
      <c r="DR33" s="622">
        <v>42125</v>
      </c>
      <c r="DS33" s="622">
        <v>42156</v>
      </c>
      <c r="DT33" s="622">
        <v>42186</v>
      </c>
      <c r="DU33" s="622">
        <v>42217</v>
      </c>
      <c r="DV33" s="622">
        <v>42248</v>
      </c>
      <c r="DW33" s="622">
        <v>42278</v>
      </c>
      <c r="DX33" s="622">
        <v>42309</v>
      </c>
      <c r="DY33" s="622">
        <v>42339</v>
      </c>
      <c r="DZ33" s="622">
        <v>42370</v>
      </c>
      <c r="EA33" s="622">
        <v>42401</v>
      </c>
      <c r="EB33" s="622">
        <v>42430</v>
      </c>
      <c r="EC33" s="622">
        <v>42461</v>
      </c>
      <c r="ED33" s="622">
        <v>42491</v>
      </c>
      <c r="EE33" s="622">
        <v>42522</v>
      </c>
      <c r="EF33" s="622">
        <v>42552</v>
      </c>
      <c r="EG33" s="622">
        <v>42583</v>
      </c>
      <c r="EH33" s="622">
        <v>42614</v>
      </c>
      <c r="EI33" s="622">
        <v>42644</v>
      </c>
      <c r="EJ33" s="622">
        <v>42675</v>
      </c>
      <c r="EK33" s="622">
        <v>42705</v>
      </c>
      <c r="EL33" s="622">
        <v>42736</v>
      </c>
      <c r="EM33" s="622">
        <v>42767</v>
      </c>
      <c r="EN33" s="622">
        <v>42795</v>
      </c>
      <c r="EO33" s="622">
        <v>42826</v>
      </c>
      <c r="EP33" s="622">
        <v>42856</v>
      </c>
    </row>
    <row r="34" spans="1:146" ht="18" customHeight="1" thickTop="1" x14ac:dyDescent="0.3">
      <c r="A34" s="628"/>
      <c r="B34" s="637"/>
      <c r="C34" s="631"/>
      <c r="D34" s="631"/>
      <c r="E34" s="631"/>
      <c r="F34" s="631"/>
      <c r="G34" s="631"/>
      <c r="H34" s="631"/>
      <c r="I34" s="631"/>
      <c r="J34" s="631"/>
      <c r="K34" s="631"/>
      <c r="L34" s="631"/>
      <c r="M34" s="631"/>
      <c r="N34" s="631"/>
      <c r="O34" s="631"/>
      <c r="P34" s="631"/>
      <c r="Q34" s="631"/>
      <c r="R34" s="631"/>
      <c r="S34" s="631"/>
      <c r="T34" s="631"/>
      <c r="U34" s="631"/>
      <c r="V34" s="631"/>
      <c r="W34" s="631"/>
      <c r="X34" s="631"/>
      <c r="Y34" s="631"/>
      <c r="Z34" s="631"/>
      <c r="AA34" s="631"/>
      <c r="AB34" s="631"/>
      <c r="AC34" s="631"/>
      <c r="AD34" s="631"/>
      <c r="AE34" s="631"/>
      <c r="AF34" s="631"/>
      <c r="AG34" s="631"/>
      <c r="AH34" s="631"/>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1"/>
      <c r="BW34" s="631"/>
      <c r="BX34" s="631"/>
      <c r="BY34" s="631"/>
      <c r="BZ34" s="631"/>
      <c r="CA34" s="631"/>
      <c r="CB34" s="631"/>
      <c r="CC34" s="631"/>
      <c r="CD34" s="631"/>
      <c r="CE34" s="631"/>
      <c r="CF34" s="631"/>
      <c r="CG34" s="631"/>
      <c r="CH34" s="631"/>
      <c r="CI34" s="631"/>
      <c r="CJ34" s="631"/>
      <c r="CK34" s="631"/>
      <c r="CL34" s="631"/>
      <c r="CM34" s="631"/>
      <c r="CN34" s="631"/>
      <c r="CO34" s="631"/>
      <c r="CP34" s="631"/>
      <c r="CQ34" s="631"/>
      <c r="CR34" s="631"/>
      <c r="CS34" s="631"/>
      <c r="CT34" s="631"/>
      <c r="CU34" s="631"/>
      <c r="CV34" s="631"/>
      <c r="CW34" s="631"/>
      <c r="CX34" s="631"/>
      <c r="CY34" s="631"/>
      <c r="CZ34" s="631"/>
      <c r="DA34" s="631"/>
      <c r="DB34" s="631"/>
      <c r="DC34" s="631"/>
      <c r="DD34" s="631"/>
      <c r="DE34" s="631"/>
      <c r="DF34" s="631"/>
      <c r="DG34" s="631"/>
      <c r="DH34" s="631"/>
      <c r="DI34" s="631"/>
      <c r="DJ34" s="631"/>
      <c r="DK34" s="631"/>
      <c r="DL34" s="631"/>
      <c r="DM34" s="631"/>
      <c r="DN34" s="631"/>
      <c r="DO34" s="631"/>
      <c r="DP34" s="631"/>
      <c r="DQ34" s="631"/>
      <c r="DR34" s="631"/>
      <c r="DS34" s="631"/>
      <c r="DT34" s="631"/>
      <c r="DU34" s="631"/>
      <c r="DV34" s="631"/>
      <c r="DW34" s="631"/>
      <c r="DX34" s="631"/>
      <c r="DY34" s="631"/>
      <c r="DZ34" s="631"/>
      <c r="EA34" s="631"/>
      <c r="EB34" s="631"/>
      <c r="EC34" s="631"/>
      <c r="ED34" s="631"/>
      <c r="EE34" s="631"/>
      <c r="EF34" s="631"/>
      <c r="EG34" s="631"/>
      <c r="EH34" s="631"/>
      <c r="EI34" s="631"/>
      <c r="EJ34" s="631"/>
      <c r="EK34" s="631"/>
      <c r="EL34" s="631"/>
      <c r="EM34" s="631"/>
      <c r="EN34" s="631"/>
      <c r="EO34" s="631"/>
      <c r="EP34" s="631"/>
    </row>
    <row r="35" spans="1:146" ht="18" customHeight="1" x14ac:dyDescent="0.3">
      <c r="A35" s="625" t="s">
        <v>479</v>
      </c>
      <c r="B35" s="625" t="s">
        <v>428</v>
      </c>
      <c r="C35" s="626">
        <v>0</v>
      </c>
      <c r="D35" s="626">
        <v>0</v>
      </c>
      <c r="E35" s="626">
        <v>0</v>
      </c>
      <c r="F35" s="626">
        <v>0</v>
      </c>
      <c r="G35" s="626">
        <v>0</v>
      </c>
      <c r="H35" s="626">
        <v>0</v>
      </c>
      <c r="I35" s="626">
        <v>0</v>
      </c>
      <c r="J35" s="626">
        <v>0</v>
      </c>
      <c r="K35" s="626">
        <v>0</v>
      </c>
      <c r="L35" s="626">
        <v>0</v>
      </c>
      <c r="M35" s="626">
        <v>0</v>
      </c>
      <c r="N35" s="626">
        <v>0</v>
      </c>
      <c r="O35" s="626">
        <v>0</v>
      </c>
      <c r="P35" s="626">
        <v>0</v>
      </c>
      <c r="Q35" s="626">
        <v>0</v>
      </c>
      <c r="R35" s="626">
        <v>0</v>
      </c>
      <c r="S35" s="626">
        <v>0</v>
      </c>
      <c r="T35" s="626">
        <v>0</v>
      </c>
      <c r="U35" s="626">
        <v>0</v>
      </c>
      <c r="V35" s="626">
        <v>0</v>
      </c>
      <c r="W35" s="626">
        <v>0</v>
      </c>
      <c r="X35" s="626">
        <v>0</v>
      </c>
      <c r="Y35" s="626">
        <v>0</v>
      </c>
      <c r="Z35" s="626">
        <v>0</v>
      </c>
      <c r="AA35" s="626">
        <v>0</v>
      </c>
      <c r="AB35" s="626">
        <v>0</v>
      </c>
      <c r="AC35" s="626">
        <v>0</v>
      </c>
      <c r="AD35" s="626">
        <v>0</v>
      </c>
      <c r="AE35" s="626">
        <v>0</v>
      </c>
      <c r="AF35" s="626">
        <v>0</v>
      </c>
      <c r="AG35" s="626">
        <v>0</v>
      </c>
      <c r="AH35" s="626">
        <v>0</v>
      </c>
      <c r="AI35" s="626">
        <v>0</v>
      </c>
      <c r="AJ35" s="626">
        <v>0</v>
      </c>
      <c r="AK35" s="626">
        <v>0</v>
      </c>
      <c r="AL35" s="626">
        <v>0</v>
      </c>
      <c r="AM35" s="626">
        <v>0</v>
      </c>
      <c r="AN35" s="626">
        <v>0</v>
      </c>
      <c r="AO35" s="626">
        <v>0</v>
      </c>
      <c r="AP35" s="626">
        <v>0</v>
      </c>
      <c r="AQ35" s="626">
        <v>0</v>
      </c>
      <c r="AR35" s="626">
        <v>0</v>
      </c>
      <c r="AS35" s="626">
        <v>0</v>
      </c>
      <c r="AT35" s="626">
        <v>0</v>
      </c>
      <c r="AU35" s="626">
        <v>0</v>
      </c>
      <c r="AV35" s="626">
        <v>0</v>
      </c>
      <c r="AW35" s="626">
        <v>0</v>
      </c>
      <c r="AX35" s="626">
        <v>0</v>
      </c>
      <c r="AY35" s="626">
        <v>0</v>
      </c>
      <c r="AZ35" s="626">
        <v>0</v>
      </c>
      <c r="BA35" s="626">
        <v>0</v>
      </c>
      <c r="BB35" s="626">
        <v>0</v>
      </c>
      <c r="BC35" s="626">
        <v>0</v>
      </c>
      <c r="BD35" s="626">
        <v>0</v>
      </c>
      <c r="BE35" s="626">
        <v>0</v>
      </c>
      <c r="BF35" s="626">
        <v>0</v>
      </c>
      <c r="BG35" s="626">
        <v>0</v>
      </c>
      <c r="BH35" s="626">
        <v>0</v>
      </c>
      <c r="BI35" s="626">
        <v>0</v>
      </c>
      <c r="BJ35" s="626">
        <v>0</v>
      </c>
      <c r="BK35" s="626">
        <v>0</v>
      </c>
      <c r="BL35" s="626">
        <v>0</v>
      </c>
      <c r="BM35" s="626">
        <v>0</v>
      </c>
      <c r="BN35" s="626">
        <v>0</v>
      </c>
      <c r="BO35" s="626">
        <v>0</v>
      </c>
      <c r="BP35" s="626">
        <v>0</v>
      </c>
      <c r="BQ35" s="626">
        <v>0</v>
      </c>
      <c r="BR35" s="626">
        <v>0</v>
      </c>
      <c r="BS35" s="626">
        <v>0</v>
      </c>
      <c r="BT35" s="626">
        <v>0</v>
      </c>
      <c r="BU35" s="626">
        <v>0</v>
      </c>
      <c r="BV35" s="626">
        <v>0</v>
      </c>
      <c r="BW35" s="626">
        <v>0</v>
      </c>
      <c r="BX35" s="626">
        <v>0</v>
      </c>
      <c r="BY35" s="626">
        <v>0</v>
      </c>
      <c r="BZ35" s="626">
        <v>0</v>
      </c>
      <c r="CA35" s="626">
        <v>0</v>
      </c>
      <c r="CB35" s="626">
        <v>0</v>
      </c>
      <c r="CC35" s="626">
        <v>0</v>
      </c>
      <c r="CD35" s="626">
        <v>0</v>
      </c>
      <c r="CE35" s="626">
        <v>0</v>
      </c>
      <c r="CF35" s="626">
        <v>0</v>
      </c>
      <c r="CG35" s="626">
        <v>0</v>
      </c>
      <c r="CH35" s="626">
        <v>0</v>
      </c>
      <c r="CI35" s="626">
        <v>0</v>
      </c>
      <c r="CJ35" s="626">
        <v>0</v>
      </c>
      <c r="CK35" s="626">
        <v>0</v>
      </c>
      <c r="CL35" s="626">
        <v>0</v>
      </c>
      <c r="CM35" s="626">
        <v>0</v>
      </c>
      <c r="CN35" s="626">
        <v>0</v>
      </c>
      <c r="CO35" s="626">
        <v>0</v>
      </c>
      <c r="CP35" s="626">
        <v>0</v>
      </c>
      <c r="CQ35" s="626">
        <v>0</v>
      </c>
      <c r="CR35" s="626">
        <v>0</v>
      </c>
      <c r="CS35" s="626">
        <v>0</v>
      </c>
      <c r="CT35" s="626">
        <v>0</v>
      </c>
      <c r="CU35" s="626">
        <v>0</v>
      </c>
      <c r="CV35" s="626">
        <v>0</v>
      </c>
      <c r="CW35" s="626">
        <v>0</v>
      </c>
      <c r="CX35" s="626">
        <v>0</v>
      </c>
      <c r="CY35" s="626">
        <v>0</v>
      </c>
      <c r="CZ35" s="626">
        <v>0</v>
      </c>
      <c r="DA35" s="626">
        <v>0</v>
      </c>
      <c r="DB35" s="626">
        <v>0</v>
      </c>
      <c r="DC35" s="626">
        <v>0</v>
      </c>
      <c r="DD35" s="626">
        <v>0</v>
      </c>
      <c r="DE35" s="626">
        <v>0</v>
      </c>
      <c r="DF35" s="626">
        <v>0</v>
      </c>
      <c r="DG35" s="626">
        <v>0</v>
      </c>
      <c r="DH35" s="626">
        <v>0</v>
      </c>
      <c r="DI35" s="626">
        <v>0</v>
      </c>
      <c r="DJ35" s="626">
        <v>0</v>
      </c>
      <c r="DK35" s="626">
        <v>0</v>
      </c>
      <c r="DL35" s="626">
        <v>0</v>
      </c>
      <c r="DM35" s="626">
        <v>0</v>
      </c>
      <c r="DN35" s="626">
        <v>0</v>
      </c>
      <c r="DO35" s="626">
        <v>0</v>
      </c>
      <c r="DP35" s="626">
        <v>0</v>
      </c>
      <c r="DQ35" s="626">
        <v>0</v>
      </c>
      <c r="DR35" s="626">
        <v>0</v>
      </c>
      <c r="DS35" s="626">
        <v>0</v>
      </c>
      <c r="DT35" s="626">
        <v>0</v>
      </c>
      <c r="DU35" s="626">
        <v>0</v>
      </c>
      <c r="DV35" s="626">
        <v>0</v>
      </c>
      <c r="DW35" s="626">
        <v>0</v>
      </c>
      <c r="DX35" s="626">
        <v>0</v>
      </c>
      <c r="DY35" s="626">
        <v>0</v>
      </c>
      <c r="DZ35" s="626">
        <v>0</v>
      </c>
      <c r="EA35" s="626">
        <v>0</v>
      </c>
      <c r="EB35" s="626">
        <v>0</v>
      </c>
      <c r="EC35" s="626">
        <v>0</v>
      </c>
      <c r="ED35" s="626">
        <v>0</v>
      </c>
      <c r="EE35" s="626">
        <v>0</v>
      </c>
      <c r="EF35" s="626">
        <v>0</v>
      </c>
      <c r="EG35" s="626">
        <v>0</v>
      </c>
      <c r="EH35" s="626">
        <v>0</v>
      </c>
      <c r="EI35" s="626">
        <v>0</v>
      </c>
      <c r="EJ35" s="626">
        <v>0</v>
      </c>
      <c r="EK35" s="626">
        <v>0</v>
      </c>
      <c r="EL35" s="626">
        <v>0</v>
      </c>
      <c r="EM35" s="626">
        <v>0</v>
      </c>
      <c r="EN35" s="626">
        <v>0</v>
      </c>
      <c r="EO35" s="626">
        <v>0</v>
      </c>
      <c r="EP35" s="626">
        <v>0</v>
      </c>
    </row>
    <row r="36" spans="1:146" ht="18" customHeight="1" x14ac:dyDescent="0.3">
      <c r="A36" s="628"/>
      <c r="B36" s="628"/>
      <c r="C36" s="1053"/>
      <c r="D36" s="1053"/>
      <c r="E36" s="1053"/>
      <c r="F36" s="1053"/>
      <c r="G36" s="1053"/>
      <c r="H36" s="1053"/>
      <c r="I36" s="1053"/>
      <c r="J36" s="1053"/>
      <c r="K36" s="1053"/>
      <c r="L36" s="1053"/>
      <c r="M36" s="1053"/>
      <c r="N36" s="1053"/>
      <c r="O36" s="1053"/>
      <c r="P36" s="1053"/>
      <c r="Q36" s="1053"/>
      <c r="R36" s="1053"/>
      <c r="S36" s="1053"/>
      <c r="T36" s="1053"/>
      <c r="U36" s="1053"/>
      <c r="V36" s="1053"/>
      <c r="W36" s="1053"/>
      <c r="X36" s="1053"/>
      <c r="Y36" s="1053"/>
      <c r="Z36" s="1053"/>
      <c r="AA36" s="1053"/>
      <c r="AB36" s="1053"/>
      <c r="AC36" s="1053"/>
      <c r="AD36" s="1053"/>
      <c r="AE36" s="1053"/>
      <c r="AF36" s="1053"/>
      <c r="AG36" s="1053"/>
      <c r="AH36" s="1053"/>
      <c r="AI36" s="1053"/>
      <c r="AJ36" s="1053"/>
      <c r="AK36" s="1053"/>
      <c r="AL36" s="1053"/>
      <c r="AM36" s="1053"/>
      <c r="AN36" s="1053"/>
      <c r="AO36" s="1053"/>
      <c r="AP36" s="1053"/>
      <c r="AQ36" s="1053"/>
      <c r="AR36" s="1053"/>
      <c r="AS36" s="1053"/>
      <c r="AT36" s="1053"/>
      <c r="AU36" s="1053"/>
      <c r="AV36" s="1053"/>
      <c r="AW36" s="1053"/>
      <c r="AX36" s="1053"/>
      <c r="AY36" s="1053"/>
      <c r="AZ36" s="1053"/>
      <c r="BA36" s="1053"/>
      <c r="BB36" s="1053"/>
      <c r="BC36" s="1053"/>
      <c r="BD36" s="1053"/>
      <c r="BE36" s="1053"/>
      <c r="BF36" s="1053"/>
      <c r="BG36" s="1053"/>
      <c r="BH36" s="1053"/>
      <c r="BI36" s="1053"/>
      <c r="BJ36" s="1053"/>
      <c r="BK36" s="1053"/>
      <c r="BL36" s="1053"/>
      <c r="BM36" s="1053"/>
      <c r="BN36" s="1053"/>
      <c r="BO36" s="1053"/>
      <c r="BP36" s="1053"/>
      <c r="BQ36" s="1053"/>
      <c r="BR36" s="1053"/>
      <c r="BS36" s="1053"/>
      <c r="BT36" s="1053"/>
      <c r="BU36" s="1053"/>
      <c r="BV36" s="1053"/>
      <c r="BW36" s="1053"/>
      <c r="BX36" s="1053"/>
      <c r="BY36" s="1053"/>
      <c r="BZ36" s="1053"/>
      <c r="CA36" s="1053"/>
      <c r="CB36" s="1053"/>
      <c r="CC36" s="1053"/>
      <c r="CD36" s="1053"/>
      <c r="CE36" s="1053"/>
      <c r="CF36" s="1053"/>
      <c r="CG36" s="1053"/>
      <c r="CH36" s="1053"/>
      <c r="CI36" s="1053"/>
      <c r="CJ36" s="1053"/>
      <c r="CK36" s="1053"/>
      <c r="CL36" s="1053"/>
      <c r="CM36" s="1053"/>
      <c r="CN36" s="1053"/>
      <c r="CO36" s="1053"/>
      <c r="CP36" s="1053"/>
      <c r="CQ36" s="1053"/>
      <c r="CR36" s="1053"/>
      <c r="CS36" s="1053"/>
      <c r="CT36" s="1053"/>
      <c r="CU36" s="1053"/>
      <c r="CV36" s="1053"/>
      <c r="CW36" s="1053"/>
      <c r="CX36" s="1053"/>
      <c r="CY36" s="1053"/>
      <c r="CZ36" s="1053"/>
      <c r="DA36" s="1053"/>
      <c r="DB36" s="1053"/>
      <c r="DC36" s="1053"/>
      <c r="DD36" s="1053"/>
      <c r="DE36" s="1053"/>
      <c r="DF36" s="1053"/>
      <c r="DG36" s="1053"/>
      <c r="DH36" s="1053"/>
      <c r="DI36" s="1053"/>
      <c r="DJ36" s="1053"/>
      <c r="DK36" s="1053"/>
      <c r="DL36" s="1053"/>
      <c r="DM36" s="1053"/>
      <c r="DN36" s="1053"/>
      <c r="DO36" s="1053"/>
      <c r="DP36" s="1053"/>
      <c r="DQ36" s="1053"/>
      <c r="DR36" s="1053"/>
      <c r="DS36" s="1053"/>
      <c r="DT36" s="1053"/>
      <c r="DU36" s="1053"/>
      <c r="DV36" s="1053"/>
      <c r="DW36" s="1053"/>
      <c r="DX36" s="1053"/>
      <c r="DY36" s="1053"/>
      <c r="DZ36" s="1053"/>
      <c r="EA36" s="1053"/>
      <c r="EB36" s="1053"/>
      <c r="EC36" s="1053"/>
      <c r="ED36" s="1053"/>
      <c r="EE36" s="1053"/>
      <c r="EF36" s="1053"/>
      <c r="EG36" s="1053"/>
      <c r="EH36" s="1053"/>
      <c r="EI36" s="1053"/>
      <c r="EJ36" s="1053"/>
      <c r="EK36" s="1053"/>
      <c r="EL36" s="1053"/>
      <c r="EM36" s="1053"/>
      <c r="EN36" s="1053"/>
      <c r="EO36" s="1053"/>
      <c r="EP36" s="1053"/>
    </row>
    <row r="37" spans="1:146" ht="18" customHeight="1" x14ac:dyDescent="0.3">
      <c r="A37" s="625" t="s">
        <v>480</v>
      </c>
      <c r="B37" s="625" t="s">
        <v>481</v>
      </c>
      <c r="C37" s="626">
        <v>234659.69403894403</v>
      </c>
      <c r="D37" s="626">
        <v>216175.19586837472</v>
      </c>
      <c r="E37" s="626">
        <v>211764.41111288907</v>
      </c>
      <c r="F37" s="626">
        <v>221465.78791758599</v>
      </c>
      <c r="G37" s="626">
        <v>224608.9356504812</v>
      </c>
      <c r="H37" s="626">
        <v>239909.87763746487</v>
      </c>
      <c r="I37" s="626">
        <v>239646.34070809974</v>
      </c>
      <c r="J37" s="626">
        <v>238338.66339117137</v>
      </c>
      <c r="K37" s="626">
        <v>248027.07543167711</v>
      </c>
      <c r="L37" s="626">
        <v>254690.49543574249</v>
      </c>
      <c r="M37" s="626">
        <v>252200.82457217603</v>
      </c>
      <c r="N37" s="626">
        <v>272025.98400048987</v>
      </c>
      <c r="O37" s="626">
        <v>268854.55419032736</v>
      </c>
      <c r="P37" s="626">
        <v>278782.71408496238</v>
      </c>
      <c r="Q37" s="626">
        <v>280471.41074241279</v>
      </c>
      <c r="R37" s="626">
        <v>293880.7609238014</v>
      </c>
      <c r="S37" s="626">
        <v>293445.59651270462</v>
      </c>
      <c r="T37" s="626">
        <v>300335.28877690592</v>
      </c>
      <c r="U37" s="626">
        <v>332611.45733350061</v>
      </c>
      <c r="V37" s="626">
        <v>317224.21581634658</v>
      </c>
      <c r="W37" s="626">
        <v>315181.57413066446</v>
      </c>
      <c r="X37" s="626">
        <v>326094.42682655377</v>
      </c>
      <c r="Y37" s="626">
        <v>319702.46339459461</v>
      </c>
      <c r="Z37" s="626">
        <v>323621.08355374425</v>
      </c>
      <c r="AA37" s="626">
        <v>338937.63883494784</v>
      </c>
      <c r="AB37" s="626">
        <v>353336.5422096292</v>
      </c>
      <c r="AC37" s="626">
        <v>353882.80572901608</v>
      </c>
      <c r="AD37" s="626">
        <v>366083.89025436051</v>
      </c>
      <c r="AE37" s="626">
        <v>370093.14308066678</v>
      </c>
      <c r="AF37" s="626">
        <v>399561.7213328908</v>
      </c>
      <c r="AG37" s="626">
        <v>379737.88683241926</v>
      </c>
      <c r="AH37" s="626">
        <v>411194.66793957032</v>
      </c>
      <c r="AI37" s="626">
        <v>397223.14289778227</v>
      </c>
      <c r="AJ37" s="626">
        <v>384169.97294688132</v>
      </c>
      <c r="AK37" s="626">
        <v>377174.68478434451</v>
      </c>
      <c r="AL37" s="626">
        <v>410510.27517716476</v>
      </c>
      <c r="AM37" s="626">
        <v>422030.17171740218</v>
      </c>
      <c r="AN37" s="626">
        <v>443527.54864500556</v>
      </c>
      <c r="AO37" s="626">
        <v>428875.21669784852</v>
      </c>
      <c r="AP37" s="626">
        <v>417176.54811964394</v>
      </c>
      <c r="AQ37" s="626">
        <v>423618.02341971477</v>
      </c>
      <c r="AR37" s="626">
        <v>426464.59191861574</v>
      </c>
      <c r="AS37" s="626">
        <v>424511.53807556687</v>
      </c>
      <c r="AT37" s="626">
        <v>427247.51999296376</v>
      </c>
      <c r="AU37" s="626">
        <v>433762.4309569624</v>
      </c>
      <c r="AV37" s="626">
        <v>432392.10580331174</v>
      </c>
      <c r="AW37" s="626">
        <v>436033.26220642292</v>
      </c>
      <c r="AX37" s="626">
        <v>444352.23222694744</v>
      </c>
      <c r="AY37" s="626">
        <v>443588.38556634827</v>
      </c>
      <c r="AZ37" s="626">
        <v>445938.03909327474</v>
      </c>
      <c r="BA37" s="626">
        <v>438897.14458783186</v>
      </c>
      <c r="BB37" s="626">
        <v>449019.71883277124</v>
      </c>
      <c r="BC37" s="626">
        <v>450118.61442587705</v>
      </c>
      <c r="BD37" s="626">
        <v>458977.55439943925</v>
      </c>
      <c r="BE37" s="626">
        <v>475005.09013855131</v>
      </c>
      <c r="BF37" s="626">
        <v>496207.4781419682</v>
      </c>
      <c r="BG37" s="626">
        <v>499650.38501589181</v>
      </c>
      <c r="BH37" s="626">
        <v>506961.32125285175</v>
      </c>
      <c r="BI37" s="626">
        <v>489458.60403758596</v>
      </c>
      <c r="BJ37" s="626">
        <v>540403.6664803077</v>
      </c>
      <c r="BK37" s="626">
        <v>539627.74108805577</v>
      </c>
      <c r="BL37" s="626">
        <v>499477.13734697399</v>
      </c>
      <c r="BM37" s="626">
        <v>522569.20318933739</v>
      </c>
      <c r="BN37" s="626">
        <v>524735.91168733768</v>
      </c>
      <c r="BO37" s="626">
        <v>527943.01764599676</v>
      </c>
      <c r="BP37" s="626">
        <v>536907.13099979574</v>
      </c>
      <c r="BQ37" s="626">
        <v>551166.79520525085</v>
      </c>
      <c r="BR37" s="626">
        <v>550701.18278368236</v>
      </c>
      <c r="BS37" s="626">
        <v>545565.77315005905</v>
      </c>
      <c r="BT37" s="626">
        <v>515001.21588360041</v>
      </c>
      <c r="BU37" s="626">
        <v>532835.66349772399</v>
      </c>
      <c r="BV37" s="626">
        <v>524226.72519518377</v>
      </c>
      <c r="BW37" s="626">
        <v>554777.40849484433</v>
      </c>
      <c r="BX37" s="626">
        <v>541700.17485049961</v>
      </c>
      <c r="BY37" s="626">
        <v>526591.92248697625</v>
      </c>
      <c r="BZ37" s="626">
        <v>531311.32376258308</v>
      </c>
      <c r="CA37" s="626">
        <v>533460.52811905509</v>
      </c>
      <c r="CB37" s="626">
        <v>586067.89265765238</v>
      </c>
      <c r="CC37" s="626">
        <v>534238.79294144385</v>
      </c>
      <c r="CD37" s="626">
        <v>507796.3275038898</v>
      </c>
      <c r="CE37" s="626">
        <v>512584.53890575701</v>
      </c>
      <c r="CF37" s="626">
        <v>561741.24902321748</v>
      </c>
      <c r="CG37" s="626">
        <v>562306.72069987259</v>
      </c>
      <c r="CH37" s="626">
        <v>584855.07110065152</v>
      </c>
      <c r="CI37" s="626">
        <v>524250.73919347208</v>
      </c>
      <c r="CJ37" s="626">
        <v>552672.69958258374</v>
      </c>
      <c r="CK37" s="626">
        <v>513021.73634108133</v>
      </c>
      <c r="CL37" s="626">
        <v>536776.43787019444</v>
      </c>
      <c r="CM37" s="626">
        <v>557673.69960811757</v>
      </c>
      <c r="CN37" s="626">
        <v>560643.82684219722</v>
      </c>
      <c r="CO37" s="626">
        <v>569687.37195696007</v>
      </c>
      <c r="CP37" s="626">
        <v>588004.29224349442</v>
      </c>
      <c r="CQ37" s="626">
        <v>535780.92056944687</v>
      </c>
      <c r="CR37" s="626">
        <v>559723.79300845868</v>
      </c>
      <c r="CS37" s="626">
        <v>567925.65217496315</v>
      </c>
      <c r="CT37" s="626">
        <v>598789.51832252787</v>
      </c>
      <c r="CU37" s="626">
        <v>557277.61588895507</v>
      </c>
      <c r="CV37" s="626">
        <v>578559.71001712186</v>
      </c>
      <c r="CW37" s="626">
        <v>559746.8203944827</v>
      </c>
      <c r="CX37" s="626">
        <v>550238.95830118586</v>
      </c>
      <c r="CY37" s="626">
        <v>545236.29805016099</v>
      </c>
      <c r="CZ37" s="626">
        <v>553291.20568241563</v>
      </c>
      <c r="DA37" s="626">
        <v>583252.91517353465</v>
      </c>
      <c r="DB37" s="626">
        <v>553022.65208661626</v>
      </c>
      <c r="DC37" s="626">
        <v>559771.34370822145</v>
      </c>
      <c r="DD37" s="626">
        <v>553491.42038008315</v>
      </c>
      <c r="DE37" s="626">
        <v>573957.51528629591</v>
      </c>
      <c r="DF37" s="626">
        <v>560744.91627057199</v>
      </c>
      <c r="DG37" s="626">
        <v>557394.02702450589</v>
      </c>
      <c r="DH37" s="626">
        <v>566822.74556921225</v>
      </c>
      <c r="DI37" s="626">
        <v>581937.94413236226</v>
      </c>
      <c r="DJ37" s="626">
        <v>613985.46626536548</v>
      </c>
      <c r="DK37" s="626">
        <v>660319.32411076443</v>
      </c>
      <c r="DL37" s="626">
        <v>630103.45047033764</v>
      </c>
      <c r="DM37" s="626">
        <v>646384.59526169603</v>
      </c>
      <c r="DN37" s="626">
        <v>666097.65610268235</v>
      </c>
      <c r="DO37" s="626">
        <v>670969.61597904598</v>
      </c>
      <c r="DP37" s="626">
        <v>733338.03979124303</v>
      </c>
      <c r="DQ37" s="626">
        <v>745556.66133858007</v>
      </c>
      <c r="DR37" s="626">
        <v>710292.15220082365</v>
      </c>
      <c r="DS37" s="626">
        <v>703515.06338518811</v>
      </c>
      <c r="DT37" s="626">
        <v>710020.91052893177</v>
      </c>
      <c r="DU37" s="626">
        <v>698427.3080688318</v>
      </c>
      <c r="DV37" s="626">
        <v>691490.4204966299</v>
      </c>
      <c r="DW37" s="626">
        <v>713071.00244979048</v>
      </c>
      <c r="DX37" s="626">
        <v>695088.31535056024</v>
      </c>
      <c r="DY37" s="626">
        <v>715032.33594996913</v>
      </c>
      <c r="DZ37" s="626">
        <v>715203.12124128593</v>
      </c>
      <c r="EA37" s="626">
        <v>722977.41376037989</v>
      </c>
      <c r="EB37" s="626">
        <v>692495.68296723824</v>
      </c>
      <c r="EC37" s="626">
        <v>711072.44591590809</v>
      </c>
      <c r="ED37" s="626">
        <v>700772.00949052663</v>
      </c>
      <c r="EE37" s="626">
        <v>715155.2527008506</v>
      </c>
      <c r="EF37" s="626">
        <v>731037.99903068691</v>
      </c>
      <c r="EG37" s="626">
        <v>741060.3936619265</v>
      </c>
      <c r="EH37" s="626">
        <v>738118.27967771713</v>
      </c>
      <c r="EI37" s="626">
        <v>736954.21957216877</v>
      </c>
      <c r="EJ37" s="626">
        <v>763451.7281160095</v>
      </c>
      <c r="EK37" s="626">
        <v>739958.51911893347</v>
      </c>
      <c r="EL37" s="626">
        <v>749135.02299308579</v>
      </c>
      <c r="EM37" s="626">
        <v>750624.08432576386</v>
      </c>
      <c r="EN37" s="626">
        <v>770633.0948446251</v>
      </c>
      <c r="EO37" s="626">
        <v>758116.19131137663</v>
      </c>
      <c r="EP37" s="626">
        <v>766173.49332089967</v>
      </c>
    </row>
    <row r="38" spans="1:146" ht="18" customHeight="1" x14ac:dyDescent="0.3">
      <c r="A38" s="628" t="s">
        <v>482</v>
      </c>
      <c r="B38" s="628" t="s">
        <v>483</v>
      </c>
      <c r="C38" s="631">
        <v>85971.344917090784</v>
      </c>
      <c r="D38" s="631">
        <v>56233.825152112688</v>
      </c>
      <c r="E38" s="631">
        <v>60252.107619653412</v>
      </c>
      <c r="F38" s="631">
        <v>64917.25499278737</v>
      </c>
      <c r="G38" s="631">
        <v>67143.919556244378</v>
      </c>
      <c r="H38" s="631">
        <v>70429.597058082552</v>
      </c>
      <c r="I38" s="631">
        <v>73115.848879623896</v>
      </c>
      <c r="J38" s="631">
        <v>70584.508932084369</v>
      </c>
      <c r="K38" s="631">
        <v>72388.476477591976</v>
      </c>
      <c r="L38" s="631">
        <v>71006.542502962737</v>
      </c>
      <c r="M38" s="631">
        <v>64762.956991548017</v>
      </c>
      <c r="N38" s="631">
        <v>71376.843475018992</v>
      </c>
      <c r="O38" s="631">
        <v>70370.849442147213</v>
      </c>
      <c r="P38" s="631">
        <v>77834.490277323697</v>
      </c>
      <c r="Q38" s="631">
        <v>75479.578502125776</v>
      </c>
      <c r="R38" s="631">
        <v>75715.975696240974</v>
      </c>
      <c r="S38" s="631">
        <v>76501.098940951473</v>
      </c>
      <c r="T38" s="631">
        <v>83317.123458625007</v>
      </c>
      <c r="U38" s="631">
        <v>94783.297528469324</v>
      </c>
      <c r="V38" s="631">
        <v>97807.679188481052</v>
      </c>
      <c r="W38" s="631">
        <v>102541.53625631204</v>
      </c>
      <c r="X38" s="631">
        <v>104937.78384865716</v>
      </c>
      <c r="Y38" s="631">
        <v>102759.74497819504</v>
      </c>
      <c r="Z38" s="631">
        <v>98156.099633431339</v>
      </c>
      <c r="AA38" s="631">
        <v>108098.47599634138</v>
      </c>
      <c r="AB38" s="631">
        <v>113433.44803029559</v>
      </c>
      <c r="AC38" s="631">
        <v>107036.0017067583</v>
      </c>
      <c r="AD38" s="631">
        <v>123742.79734739376</v>
      </c>
      <c r="AE38" s="631">
        <v>120595.07091522172</v>
      </c>
      <c r="AF38" s="631">
        <v>136796.36000051288</v>
      </c>
      <c r="AG38" s="631">
        <v>126670.48808545167</v>
      </c>
      <c r="AH38" s="631">
        <v>132787.34762984278</v>
      </c>
      <c r="AI38" s="631">
        <v>121694.13096946044</v>
      </c>
      <c r="AJ38" s="631">
        <v>119716.94916424096</v>
      </c>
      <c r="AK38" s="631">
        <v>115913.87573404826</v>
      </c>
      <c r="AL38" s="631">
        <v>120037.92474904569</v>
      </c>
      <c r="AM38" s="631">
        <v>136102.50982904684</v>
      </c>
      <c r="AN38" s="631">
        <v>137760.12289358673</v>
      </c>
      <c r="AO38" s="631">
        <v>132653.62250465617</v>
      </c>
      <c r="AP38" s="631">
        <v>130313.38993089984</v>
      </c>
      <c r="AQ38" s="631">
        <v>140758.29932319175</v>
      </c>
      <c r="AR38" s="631">
        <v>141554.31136313253</v>
      </c>
      <c r="AS38" s="631">
        <v>143107.30549762354</v>
      </c>
      <c r="AT38" s="631">
        <v>150046.43147167374</v>
      </c>
      <c r="AU38" s="631">
        <v>155851.9510543645</v>
      </c>
      <c r="AV38" s="631">
        <v>160566.56518537708</v>
      </c>
      <c r="AW38" s="631">
        <v>158720.16497322492</v>
      </c>
      <c r="AX38" s="631">
        <v>164232.75667122781</v>
      </c>
      <c r="AY38" s="631">
        <v>170748.1548239853</v>
      </c>
      <c r="AZ38" s="631">
        <v>171344.24881251989</v>
      </c>
      <c r="BA38" s="631">
        <v>164099.5067574085</v>
      </c>
      <c r="BB38" s="631">
        <v>172846.76150691375</v>
      </c>
      <c r="BC38" s="631">
        <v>172189.43734370044</v>
      </c>
      <c r="BD38" s="631">
        <v>174265.05114018475</v>
      </c>
      <c r="BE38" s="631">
        <v>191048.92176675834</v>
      </c>
      <c r="BF38" s="631">
        <v>179915.97869980364</v>
      </c>
      <c r="BG38" s="631">
        <v>192180.69027072741</v>
      </c>
      <c r="BH38" s="631">
        <v>208788.97038426899</v>
      </c>
      <c r="BI38" s="631">
        <v>194250.10949376694</v>
      </c>
      <c r="BJ38" s="631">
        <v>208407.65075018074</v>
      </c>
      <c r="BK38" s="631">
        <v>208555.91568728545</v>
      </c>
      <c r="BL38" s="631">
        <v>182576.24376396686</v>
      </c>
      <c r="BM38" s="631">
        <v>191037.94546439327</v>
      </c>
      <c r="BN38" s="631">
        <v>204607.59015881389</v>
      </c>
      <c r="BO38" s="631">
        <v>200360.84813562041</v>
      </c>
      <c r="BP38" s="631">
        <v>209518.89747008457</v>
      </c>
      <c r="BQ38" s="631">
        <v>209295.6548992754</v>
      </c>
      <c r="BR38" s="631">
        <v>209637.39292402792</v>
      </c>
      <c r="BS38" s="631">
        <v>210767.21309718012</v>
      </c>
      <c r="BT38" s="631">
        <v>207308.49139739011</v>
      </c>
      <c r="BU38" s="631">
        <v>192464.96509982963</v>
      </c>
      <c r="BV38" s="631">
        <v>188726.39556423103</v>
      </c>
      <c r="BW38" s="631">
        <v>205308.35758070156</v>
      </c>
      <c r="BX38" s="631">
        <v>188313.19618431921</v>
      </c>
      <c r="BY38" s="631">
        <v>200419.60044157729</v>
      </c>
      <c r="BZ38" s="631">
        <v>198422.70198409588</v>
      </c>
      <c r="CA38" s="631">
        <v>201743.29043449453</v>
      </c>
      <c r="CB38" s="631">
        <v>214088.36141710865</v>
      </c>
      <c r="CC38" s="631">
        <v>205537.91356101009</v>
      </c>
      <c r="CD38" s="631">
        <v>205231.05536734877</v>
      </c>
      <c r="CE38" s="631">
        <v>206772.43078668762</v>
      </c>
      <c r="CF38" s="631">
        <v>259119.8327835619</v>
      </c>
      <c r="CG38" s="631">
        <v>256831.62678008329</v>
      </c>
      <c r="CH38" s="631">
        <v>266347.0832634134</v>
      </c>
      <c r="CI38" s="631">
        <v>185562.90634465666</v>
      </c>
      <c r="CJ38" s="631">
        <v>229789.48133857647</v>
      </c>
      <c r="CK38" s="631">
        <v>191664.32839531542</v>
      </c>
      <c r="CL38" s="631">
        <v>195659.65666632872</v>
      </c>
      <c r="CM38" s="631">
        <v>206437.66452216063</v>
      </c>
      <c r="CN38" s="631">
        <v>226858.78085671514</v>
      </c>
      <c r="CO38" s="631">
        <v>232397.77744178093</v>
      </c>
      <c r="CP38" s="631">
        <v>253266.41093040814</v>
      </c>
      <c r="CQ38" s="631">
        <v>205912.76219806424</v>
      </c>
      <c r="CR38" s="631">
        <v>228974.53216202161</v>
      </c>
      <c r="CS38" s="631">
        <v>209603.3922520495</v>
      </c>
      <c r="CT38" s="631">
        <v>236948.74495882238</v>
      </c>
      <c r="CU38" s="631">
        <v>226473.41388209624</v>
      </c>
      <c r="CV38" s="631">
        <v>249298.55269370315</v>
      </c>
      <c r="CW38" s="631">
        <v>232142.11169179843</v>
      </c>
      <c r="CX38" s="631">
        <v>219823.81216103063</v>
      </c>
      <c r="CY38" s="631">
        <v>215430.08009683026</v>
      </c>
      <c r="CZ38" s="631">
        <v>211132.13329911508</v>
      </c>
      <c r="DA38" s="631">
        <v>242832.98239723389</v>
      </c>
      <c r="DB38" s="631">
        <v>227138.3075219765</v>
      </c>
      <c r="DC38" s="631">
        <v>228630.83169578706</v>
      </c>
      <c r="DD38" s="631">
        <v>213634.22806992469</v>
      </c>
      <c r="DE38" s="631">
        <v>229625.01475195846</v>
      </c>
      <c r="DF38" s="631">
        <v>225075.36073976403</v>
      </c>
      <c r="DG38" s="631">
        <v>228962.60459457073</v>
      </c>
      <c r="DH38" s="631">
        <v>231670.43968625861</v>
      </c>
      <c r="DI38" s="631">
        <v>246604.26970415618</v>
      </c>
      <c r="DJ38" s="631">
        <v>257148.33085572478</v>
      </c>
      <c r="DK38" s="631">
        <v>258265.77502031249</v>
      </c>
      <c r="DL38" s="631">
        <v>236540.50958382024</v>
      </c>
      <c r="DM38" s="631">
        <v>246027.30395213159</v>
      </c>
      <c r="DN38" s="631">
        <v>266623.00285208237</v>
      </c>
      <c r="DO38" s="631">
        <v>271457.37271150126</v>
      </c>
      <c r="DP38" s="631">
        <v>316116.81090445758</v>
      </c>
      <c r="DQ38" s="631">
        <v>300166.50758820149</v>
      </c>
      <c r="DR38" s="631">
        <v>307377.53370310925</v>
      </c>
      <c r="DS38" s="631">
        <v>303181.43465204397</v>
      </c>
      <c r="DT38" s="631">
        <v>331130.31653619237</v>
      </c>
      <c r="DU38" s="631">
        <v>322523.15917334607</v>
      </c>
      <c r="DV38" s="631">
        <v>301145.0877967382</v>
      </c>
      <c r="DW38" s="631">
        <v>313292.87928460108</v>
      </c>
      <c r="DX38" s="631">
        <v>311591.52106263599</v>
      </c>
      <c r="DY38" s="631">
        <v>319648.37259481556</v>
      </c>
      <c r="DZ38" s="631">
        <v>323716.42503841536</v>
      </c>
      <c r="EA38" s="631">
        <v>323181.44238302106</v>
      </c>
      <c r="EB38" s="631">
        <v>309144.50124674872</v>
      </c>
      <c r="EC38" s="631">
        <v>318281.7585259492</v>
      </c>
      <c r="ED38" s="631">
        <v>307756.51292449021</v>
      </c>
      <c r="EE38" s="631">
        <v>311865.99132157874</v>
      </c>
      <c r="EF38" s="631">
        <v>337865.25755942066</v>
      </c>
      <c r="EG38" s="631">
        <v>339389.76438696077</v>
      </c>
      <c r="EH38" s="631">
        <v>341319.34100768151</v>
      </c>
      <c r="EI38" s="631">
        <v>341112.47870278428</v>
      </c>
      <c r="EJ38" s="631">
        <v>343047.18518046016</v>
      </c>
      <c r="EK38" s="631">
        <v>335746.09529125696</v>
      </c>
      <c r="EL38" s="631">
        <v>343648.17345138075</v>
      </c>
      <c r="EM38" s="631">
        <v>347744.64585134154</v>
      </c>
      <c r="EN38" s="631">
        <v>355200.35868435143</v>
      </c>
      <c r="EO38" s="631">
        <v>351910.72324331623</v>
      </c>
      <c r="EP38" s="631">
        <v>358822.96725627268</v>
      </c>
    </row>
    <row r="39" spans="1:146" ht="18" customHeight="1" x14ac:dyDescent="0.3">
      <c r="A39" s="628" t="s">
        <v>484</v>
      </c>
      <c r="B39" s="628" t="s">
        <v>485</v>
      </c>
      <c r="C39" s="631">
        <v>54400.528669586383</v>
      </c>
      <c r="D39" s="631">
        <v>55364.274366902224</v>
      </c>
      <c r="E39" s="631">
        <v>55639.341153203575</v>
      </c>
      <c r="F39" s="631">
        <v>55400.051997011295</v>
      </c>
      <c r="G39" s="631">
        <v>55956.954722805021</v>
      </c>
      <c r="H39" s="631">
        <v>56840.563047609801</v>
      </c>
      <c r="I39" s="631">
        <v>61573.888278799903</v>
      </c>
      <c r="J39" s="631">
        <v>61944.044900555833</v>
      </c>
      <c r="K39" s="631">
        <v>60282.061866071745</v>
      </c>
      <c r="L39" s="631">
        <v>60001.938827791513</v>
      </c>
      <c r="M39" s="631">
        <v>59565.267557923187</v>
      </c>
      <c r="N39" s="631">
        <v>59878.755720878507</v>
      </c>
      <c r="O39" s="631">
        <v>59587.053869274074</v>
      </c>
      <c r="P39" s="631">
        <v>59891.241805268444</v>
      </c>
      <c r="Q39" s="631">
        <v>60626.7885813256</v>
      </c>
      <c r="R39" s="631">
        <v>60767.220737865784</v>
      </c>
      <c r="S39" s="631">
        <v>60415.820147000821</v>
      </c>
      <c r="T39" s="631">
        <v>61586.906304190656</v>
      </c>
      <c r="U39" s="631">
        <v>62599.835470608399</v>
      </c>
      <c r="V39" s="631">
        <v>62895.402994507524</v>
      </c>
      <c r="W39" s="631">
        <v>62483.209530251705</v>
      </c>
      <c r="X39" s="631">
        <v>64255.548407683818</v>
      </c>
      <c r="Y39" s="631">
        <v>64146.111472228316</v>
      </c>
      <c r="Z39" s="631">
        <v>63089.251396373067</v>
      </c>
      <c r="AA39" s="631">
        <v>64975.695544614791</v>
      </c>
      <c r="AB39" s="631">
        <v>64347.89121238899</v>
      </c>
      <c r="AC39" s="631">
        <v>64375.640232194375</v>
      </c>
      <c r="AD39" s="631">
        <v>60488.432433147507</v>
      </c>
      <c r="AE39" s="631">
        <v>60547.323256152595</v>
      </c>
      <c r="AF39" s="631">
        <v>61707.846358855764</v>
      </c>
      <c r="AG39" s="631">
        <v>64378.411101923419</v>
      </c>
      <c r="AH39" s="631">
        <v>65492.301477635163</v>
      </c>
      <c r="AI39" s="631">
        <v>66806.924188420977</v>
      </c>
      <c r="AJ39" s="631">
        <v>67364.613696445856</v>
      </c>
      <c r="AK39" s="631">
        <v>68138.949241235692</v>
      </c>
      <c r="AL39" s="631">
        <v>69474.656294007742</v>
      </c>
      <c r="AM39" s="631">
        <v>71536.807506456826</v>
      </c>
      <c r="AN39" s="631">
        <v>71809.005361727483</v>
      </c>
      <c r="AO39" s="631">
        <v>71692.353631457197</v>
      </c>
      <c r="AP39" s="631">
        <v>71737.249900530805</v>
      </c>
      <c r="AQ39" s="631">
        <v>71634.280990498009</v>
      </c>
      <c r="AR39" s="631">
        <v>72763.013375277253</v>
      </c>
      <c r="AS39" s="631">
        <v>74461.475554076096</v>
      </c>
      <c r="AT39" s="631">
        <v>75426.886915028444</v>
      </c>
      <c r="AU39" s="631">
        <v>77231.233966992717</v>
      </c>
      <c r="AV39" s="631">
        <v>78054.229033778131</v>
      </c>
      <c r="AW39" s="631">
        <v>76942.839660309852</v>
      </c>
      <c r="AX39" s="631">
        <v>77890.048011581457</v>
      </c>
      <c r="AY39" s="631">
        <v>79850.903656925875</v>
      </c>
      <c r="AZ39" s="631">
        <v>79165.770342182339</v>
      </c>
      <c r="BA39" s="631">
        <v>80157.056187432972</v>
      </c>
      <c r="BB39" s="631">
        <v>80849.701402894949</v>
      </c>
      <c r="BC39" s="631">
        <v>81435.915950394556</v>
      </c>
      <c r="BD39" s="631">
        <v>82172.476357644482</v>
      </c>
      <c r="BE39" s="631">
        <v>84955.931884040008</v>
      </c>
      <c r="BF39" s="631">
        <v>86780.895415744293</v>
      </c>
      <c r="BG39" s="631">
        <v>86679.885774395167</v>
      </c>
      <c r="BH39" s="631">
        <v>90095.703588188597</v>
      </c>
      <c r="BI39" s="631">
        <v>90536.809949928269</v>
      </c>
      <c r="BJ39" s="631">
        <v>90575.994403637</v>
      </c>
      <c r="BK39" s="631">
        <v>91748.274416918852</v>
      </c>
      <c r="BL39" s="631">
        <v>92060.186697136931</v>
      </c>
      <c r="BM39" s="631">
        <v>97087.547902479142</v>
      </c>
      <c r="BN39" s="631">
        <v>97906.103841024829</v>
      </c>
      <c r="BO39" s="631">
        <v>101434.61169554139</v>
      </c>
      <c r="BP39" s="631">
        <v>101123.66756027237</v>
      </c>
      <c r="BQ39" s="631">
        <v>106092.38565132562</v>
      </c>
      <c r="BR39" s="631">
        <v>105645.75919517616</v>
      </c>
      <c r="BS39" s="631">
        <v>108541.91109058767</v>
      </c>
      <c r="BT39" s="631">
        <v>109764.90313074383</v>
      </c>
      <c r="BU39" s="631">
        <v>111109.19982382633</v>
      </c>
      <c r="BV39" s="631">
        <v>108147.26253067369</v>
      </c>
      <c r="BW39" s="631">
        <v>109641.49560026948</v>
      </c>
      <c r="BX39" s="631">
        <v>109949.87924548757</v>
      </c>
      <c r="BY39" s="631">
        <v>111791.87626614004</v>
      </c>
      <c r="BZ39" s="631">
        <v>109474.13295116654</v>
      </c>
      <c r="CA39" s="631">
        <v>111216.87319373609</v>
      </c>
      <c r="CB39" s="631">
        <v>110466.43381189738</v>
      </c>
      <c r="CC39" s="631">
        <v>114390.79918076626</v>
      </c>
      <c r="CD39" s="631">
        <v>114256.5248765157</v>
      </c>
      <c r="CE39" s="631">
        <v>116466.64534877401</v>
      </c>
      <c r="CF39" s="631">
        <v>117348.12161286043</v>
      </c>
      <c r="CG39" s="631">
        <v>116101.49212862931</v>
      </c>
      <c r="CH39" s="631">
        <v>115942.23068925895</v>
      </c>
      <c r="CI39" s="631">
        <v>118172.59114663849</v>
      </c>
      <c r="CJ39" s="631">
        <v>117726.37465966129</v>
      </c>
      <c r="CK39" s="631">
        <v>117107.00132037385</v>
      </c>
      <c r="CL39" s="631">
        <v>119779.96587761395</v>
      </c>
      <c r="CM39" s="631">
        <v>118344.60796049522</v>
      </c>
      <c r="CN39" s="631">
        <v>120014.26986700304</v>
      </c>
      <c r="CO39" s="631">
        <v>123816.0621219145</v>
      </c>
      <c r="CP39" s="631">
        <v>126635.25233325535</v>
      </c>
      <c r="CQ39" s="631">
        <v>128365.5417969883</v>
      </c>
      <c r="CR39" s="631">
        <v>130565.69419018028</v>
      </c>
      <c r="CS39" s="631">
        <v>131592.52027657311</v>
      </c>
      <c r="CT39" s="631">
        <v>133121.24345724127</v>
      </c>
      <c r="CU39" s="631">
        <v>132527.0276874722</v>
      </c>
      <c r="CV39" s="631">
        <v>134624.90774467567</v>
      </c>
      <c r="CW39" s="631">
        <v>132923.2425201025</v>
      </c>
      <c r="CX39" s="631">
        <v>133269.36557409514</v>
      </c>
      <c r="CY39" s="631">
        <v>132397.86067295936</v>
      </c>
      <c r="CZ39" s="631">
        <v>133468.72723748072</v>
      </c>
      <c r="DA39" s="631">
        <v>137528.10247430843</v>
      </c>
      <c r="DB39" s="631">
        <v>140038.33822951984</v>
      </c>
      <c r="DC39" s="631">
        <v>141774.73722577392</v>
      </c>
      <c r="DD39" s="631">
        <v>143291.81615050504</v>
      </c>
      <c r="DE39" s="631">
        <v>143243.67365461134</v>
      </c>
      <c r="DF39" s="631">
        <v>143464.94964542842</v>
      </c>
      <c r="DG39" s="631">
        <v>145296.10716874371</v>
      </c>
      <c r="DH39" s="631">
        <v>147472.32937258342</v>
      </c>
      <c r="DI39" s="631">
        <v>146971.75347642964</v>
      </c>
      <c r="DJ39" s="631">
        <v>147677.37833846637</v>
      </c>
      <c r="DK39" s="631">
        <v>151123.45918545491</v>
      </c>
      <c r="DL39" s="631">
        <v>150200.82488915251</v>
      </c>
      <c r="DM39" s="631">
        <v>152069.46091498414</v>
      </c>
      <c r="DN39" s="631">
        <v>156589.17491571535</v>
      </c>
      <c r="DO39" s="631">
        <v>158186.82927135911</v>
      </c>
      <c r="DP39" s="631">
        <v>158908.66400969806</v>
      </c>
      <c r="DQ39" s="631">
        <v>159040.44520475014</v>
      </c>
      <c r="DR39" s="631">
        <v>160076.19502334966</v>
      </c>
      <c r="DS39" s="631">
        <v>162517.91728332927</v>
      </c>
      <c r="DT39" s="631">
        <v>163255.39931644851</v>
      </c>
      <c r="DU39" s="631">
        <v>163579.17282670224</v>
      </c>
      <c r="DV39" s="631">
        <v>165685.12877288598</v>
      </c>
      <c r="DW39" s="631">
        <v>166668.74407388852</v>
      </c>
      <c r="DX39" s="631">
        <v>166743.27841081459</v>
      </c>
      <c r="DY39" s="631">
        <v>172591.10093354</v>
      </c>
      <c r="DZ39" s="631">
        <v>178522.21454626217</v>
      </c>
      <c r="EA39" s="631">
        <v>180177.82228734173</v>
      </c>
      <c r="EB39" s="631">
        <v>177735.44966014454</v>
      </c>
      <c r="EC39" s="631">
        <v>177303.02479477949</v>
      </c>
      <c r="ED39" s="631">
        <v>176621.80810296335</v>
      </c>
      <c r="EE39" s="631">
        <v>180899.24466538202</v>
      </c>
      <c r="EF39" s="631">
        <v>183409.33955218323</v>
      </c>
      <c r="EG39" s="631">
        <v>184966.1804614921</v>
      </c>
      <c r="EH39" s="631">
        <v>186062.79050595366</v>
      </c>
      <c r="EI39" s="631">
        <v>186808.80750992696</v>
      </c>
      <c r="EJ39" s="631">
        <v>187427.26098745404</v>
      </c>
      <c r="EK39" s="631">
        <v>194558.51983794334</v>
      </c>
      <c r="EL39" s="631">
        <v>195933.53397716448</v>
      </c>
      <c r="EM39" s="631">
        <v>197842.46627230462</v>
      </c>
      <c r="EN39" s="631">
        <v>198613.19511947804</v>
      </c>
      <c r="EO39" s="631">
        <v>199308.27778767474</v>
      </c>
      <c r="EP39" s="631">
        <v>198882.37723728592</v>
      </c>
    </row>
    <row r="40" spans="1:146" ht="18" customHeight="1" x14ac:dyDescent="0.3">
      <c r="A40" s="628" t="s">
        <v>486</v>
      </c>
      <c r="B40" s="628" t="s">
        <v>487</v>
      </c>
      <c r="C40" s="631">
        <v>94287.820452266882</v>
      </c>
      <c r="D40" s="631">
        <v>104577.0963493598</v>
      </c>
      <c r="E40" s="631">
        <v>95872.962340032071</v>
      </c>
      <c r="F40" s="631">
        <v>101148.48092778733</v>
      </c>
      <c r="G40" s="631">
        <v>101508.06137143182</v>
      </c>
      <c r="H40" s="631">
        <v>112639.71753177252</v>
      </c>
      <c r="I40" s="631">
        <v>104956.60354967593</v>
      </c>
      <c r="J40" s="631">
        <v>105810.10955853116</v>
      </c>
      <c r="K40" s="631">
        <v>115356.53708801339</v>
      </c>
      <c r="L40" s="631">
        <v>123682.01410498825</v>
      </c>
      <c r="M40" s="631">
        <v>127872.60002270482</v>
      </c>
      <c r="N40" s="631">
        <v>140770.38480459238</v>
      </c>
      <c r="O40" s="631">
        <v>138896.65087890608</v>
      </c>
      <c r="P40" s="631">
        <v>141056.98200237026</v>
      </c>
      <c r="Q40" s="631">
        <v>144365.04365896143</v>
      </c>
      <c r="R40" s="631">
        <v>157397.56448969463</v>
      </c>
      <c r="S40" s="631">
        <v>156528.6774247523</v>
      </c>
      <c r="T40" s="631">
        <v>155431.25901409026</v>
      </c>
      <c r="U40" s="631">
        <v>175228.32433442285</v>
      </c>
      <c r="V40" s="631">
        <v>156521.13363335803</v>
      </c>
      <c r="W40" s="631">
        <v>150156.82834410068</v>
      </c>
      <c r="X40" s="631">
        <v>156901.09457021282</v>
      </c>
      <c r="Y40" s="631">
        <v>152796.60694417122</v>
      </c>
      <c r="Z40" s="631">
        <v>162375.73252393981</v>
      </c>
      <c r="AA40" s="631">
        <v>165863.46729399165</v>
      </c>
      <c r="AB40" s="631">
        <v>175555.20296694463</v>
      </c>
      <c r="AC40" s="631">
        <v>182471.16379006344</v>
      </c>
      <c r="AD40" s="631">
        <v>181852.66047381921</v>
      </c>
      <c r="AE40" s="631">
        <v>188950.74890929248</v>
      </c>
      <c r="AF40" s="631">
        <v>201057.51497352219</v>
      </c>
      <c r="AG40" s="631">
        <v>188688.98764504417</v>
      </c>
      <c r="AH40" s="631">
        <v>212915.01883209238</v>
      </c>
      <c r="AI40" s="631">
        <v>208722.08773990086</v>
      </c>
      <c r="AJ40" s="631">
        <v>197088.41008619449</v>
      </c>
      <c r="AK40" s="631">
        <v>193121.85980906058</v>
      </c>
      <c r="AL40" s="631">
        <v>220997.69413411134</v>
      </c>
      <c r="AM40" s="631">
        <v>214390.85438189853</v>
      </c>
      <c r="AN40" s="631">
        <v>233958.42038969134</v>
      </c>
      <c r="AO40" s="631">
        <v>224529.24056173515</v>
      </c>
      <c r="AP40" s="631">
        <v>215125.90828821334</v>
      </c>
      <c r="AQ40" s="631">
        <v>211225.44310602502</v>
      </c>
      <c r="AR40" s="631">
        <v>212147.26718020593</v>
      </c>
      <c r="AS40" s="631">
        <v>206942.75702386725</v>
      </c>
      <c r="AT40" s="631">
        <v>201774.20160626154</v>
      </c>
      <c r="AU40" s="631">
        <v>200679.2459356052</v>
      </c>
      <c r="AV40" s="631">
        <v>193771.31158415653</v>
      </c>
      <c r="AW40" s="631">
        <v>200370.25757288816</v>
      </c>
      <c r="AX40" s="631">
        <v>202229.42754413813</v>
      </c>
      <c r="AY40" s="631">
        <v>192989.32708543708</v>
      </c>
      <c r="AZ40" s="631">
        <v>195428.01993857251</v>
      </c>
      <c r="BA40" s="631">
        <v>194640.58164299041</v>
      </c>
      <c r="BB40" s="631">
        <v>195323.25592296253</v>
      </c>
      <c r="BC40" s="631">
        <v>196493.26113178206</v>
      </c>
      <c r="BD40" s="631">
        <v>202540.02690160999</v>
      </c>
      <c r="BE40" s="631">
        <v>199000.23648775299</v>
      </c>
      <c r="BF40" s="631">
        <v>229510.60402642027</v>
      </c>
      <c r="BG40" s="631">
        <v>220789.80897076923</v>
      </c>
      <c r="BH40" s="631">
        <v>208076.64728039413</v>
      </c>
      <c r="BI40" s="631">
        <v>204671.68459389074</v>
      </c>
      <c r="BJ40" s="631">
        <v>241420.02132649004</v>
      </c>
      <c r="BK40" s="631">
        <v>239323.55098385151</v>
      </c>
      <c r="BL40" s="631">
        <v>224840.70688587023</v>
      </c>
      <c r="BM40" s="631">
        <v>234443.70982246494</v>
      </c>
      <c r="BN40" s="631">
        <v>222222.21768749892</v>
      </c>
      <c r="BO40" s="631">
        <v>226147.55781483496</v>
      </c>
      <c r="BP40" s="631">
        <v>226264.56596943885</v>
      </c>
      <c r="BQ40" s="631">
        <v>235778.75465464976</v>
      </c>
      <c r="BR40" s="631">
        <v>235418.03066447837</v>
      </c>
      <c r="BS40" s="631">
        <v>226256.64896229125</v>
      </c>
      <c r="BT40" s="631">
        <v>197927.8213554665</v>
      </c>
      <c r="BU40" s="631">
        <v>229261.49857406798</v>
      </c>
      <c r="BV40" s="631">
        <v>227353.06710027903</v>
      </c>
      <c r="BW40" s="631">
        <v>239827.55531387328</v>
      </c>
      <c r="BX40" s="631">
        <v>243437.09942069286</v>
      </c>
      <c r="BY40" s="631">
        <v>214380.44577925894</v>
      </c>
      <c r="BZ40" s="631">
        <v>223414.48882732069</v>
      </c>
      <c r="CA40" s="631">
        <v>220500.36449082446</v>
      </c>
      <c r="CB40" s="631">
        <v>261513.09742864638</v>
      </c>
      <c r="CC40" s="631">
        <v>214310.08019966743</v>
      </c>
      <c r="CD40" s="631">
        <v>188308.74726002532</v>
      </c>
      <c r="CE40" s="631">
        <v>189345.46277029542</v>
      </c>
      <c r="CF40" s="631">
        <v>185273.29462679522</v>
      </c>
      <c r="CG40" s="631">
        <v>189373.60179116006</v>
      </c>
      <c r="CH40" s="631">
        <v>202565.75714797919</v>
      </c>
      <c r="CI40" s="631">
        <v>220515.24170217689</v>
      </c>
      <c r="CJ40" s="631">
        <v>205156.843584346</v>
      </c>
      <c r="CK40" s="631">
        <v>204250.40662539203</v>
      </c>
      <c r="CL40" s="631">
        <v>221336.81532625176</v>
      </c>
      <c r="CM40" s="631">
        <v>232891.42712546178</v>
      </c>
      <c r="CN40" s="631">
        <v>213770.77611847903</v>
      </c>
      <c r="CO40" s="631">
        <v>213473.53239326467</v>
      </c>
      <c r="CP40" s="631">
        <v>208102.62897983094</v>
      </c>
      <c r="CQ40" s="631">
        <v>201502.61657439434</v>
      </c>
      <c r="CR40" s="631">
        <v>200183.56665625676</v>
      </c>
      <c r="CS40" s="631">
        <v>226729.73964634049</v>
      </c>
      <c r="CT40" s="631">
        <v>228719.52990646422</v>
      </c>
      <c r="CU40" s="631">
        <v>198277.17431938666</v>
      </c>
      <c r="CV40" s="631">
        <v>194636.24957874304</v>
      </c>
      <c r="CW40" s="631">
        <v>194681.46618258173</v>
      </c>
      <c r="CX40" s="631">
        <v>197145.78056606013</v>
      </c>
      <c r="CY40" s="631">
        <v>197408.35728037133</v>
      </c>
      <c r="CZ40" s="631">
        <v>208690.3451458198</v>
      </c>
      <c r="DA40" s="631">
        <v>202891.83030199236</v>
      </c>
      <c r="DB40" s="631">
        <v>185846.00633511992</v>
      </c>
      <c r="DC40" s="631">
        <v>189365.77478666042</v>
      </c>
      <c r="DD40" s="631">
        <v>196565.37615965336</v>
      </c>
      <c r="DE40" s="631">
        <v>201088.82687972608</v>
      </c>
      <c r="DF40" s="631">
        <v>192204.60588537948</v>
      </c>
      <c r="DG40" s="631">
        <v>183135.3152611914</v>
      </c>
      <c r="DH40" s="631">
        <v>187679.97651037018</v>
      </c>
      <c r="DI40" s="631">
        <v>188361.92095177644</v>
      </c>
      <c r="DJ40" s="631">
        <v>209159.75707117439</v>
      </c>
      <c r="DK40" s="631">
        <v>250930.08990499703</v>
      </c>
      <c r="DL40" s="631">
        <v>243362.1159973648</v>
      </c>
      <c r="DM40" s="631">
        <v>248287.83039458032</v>
      </c>
      <c r="DN40" s="631">
        <v>242885.4783348846</v>
      </c>
      <c r="DO40" s="631">
        <v>241325.41399618567</v>
      </c>
      <c r="DP40" s="631">
        <v>258312.5648770874</v>
      </c>
      <c r="DQ40" s="631">
        <v>286349.70854562853</v>
      </c>
      <c r="DR40" s="631">
        <v>242838.4234743648</v>
      </c>
      <c r="DS40" s="631">
        <v>237815.71144981481</v>
      </c>
      <c r="DT40" s="631">
        <v>215635.19467629082</v>
      </c>
      <c r="DU40" s="631">
        <v>212324.97606878352</v>
      </c>
      <c r="DV40" s="631">
        <v>224660.20392700573</v>
      </c>
      <c r="DW40" s="631">
        <v>233109.37909130086</v>
      </c>
      <c r="DX40" s="631">
        <v>216753.51587710963</v>
      </c>
      <c r="DY40" s="631">
        <v>222792.86242161354</v>
      </c>
      <c r="DZ40" s="631">
        <v>212964.48165660835</v>
      </c>
      <c r="EA40" s="631">
        <v>219618.14909001708</v>
      </c>
      <c r="EB40" s="631">
        <v>205615.73206034504</v>
      </c>
      <c r="EC40" s="631">
        <v>215487.66259517943</v>
      </c>
      <c r="ED40" s="631">
        <v>216393.68846307308</v>
      </c>
      <c r="EE40" s="631">
        <v>222390.01671388987</v>
      </c>
      <c r="EF40" s="631">
        <v>209763.40191908297</v>
      </c>
      <c r="EG40" s="631">
        <v>216704.44881347351</v>
      </c>
      <c r="EH40" s="631">
        <v>210736.14816408197</v>
      </c>
      <c r="EI40" s="631">
        <v>209032.93335945759</v>
      </c>
      <c r="EJ40" s="631">
        <v>232977.28194809533</v>
      </c>
      <c r="EK40" s="631">
        <v>209653.90398973317</v>
      </c>
      <c r="EL40" s="631">
        <v>209553.31556454059</v>
      </c>
      <c r="EM40" s="631">
        <v>205036.97220211773</v>
      </c>
      <c r="EN40" s="631">
        <v>216819.54104079559</v>
      </c>
      <c r="EO40" s="631">
        <v>206897.19028038561</v>
      </c>
      <c r="EP40" s="631">
        <v>208468.14882734107</v>
      </c>
    </row>
    <row r="41" spans="1:146" ht="18" customHeight="1" x14ac:dyDescent="0.3">
      <c r="A41" s="628"/>
      <c r="B41" s="628"/>
      <c r="C41" s="1053"/>
      <c r="D41" s="1053"/>
      <c r="E41" s="1053"/>
      <c r="F41" s="1053"/>
      <c r="G41" s="1053"/>
      <c r="H41" s="1053"/>
      <c r="I41" s="1053"/>
      <c r="J41" s="1053"/>
      <c r="K41" s="1053"/>
      <c r="L41" s="1053"/>
      <c r="M41" s="1053"/>
      <c r="N41" s="1053"/>
      <c r="O41" s="1053"/>
      <c r="P41" s="1053"/>
      <c r="Q41" s="1053"/>
      <c r="R41" s="1053"/>
      <c r="S41" s="1053"/>
      <c r="T41" s="1053"/>
      <c r="U41" s="1053"/>
      <c r="V41" s="1053"/>
      <c r="W41" s="1053"/>
      <c r="X41" s="1053"/>
      <c r="Y41" s="1053"/>
      <c r="Z41" s="1053"/>
      <c r="AA41" s="1053"/>
      <c r="AB41" s="1053"/>
      <c r="AC41" s="1053"/>
      <c r="AD41" s="1053"/>
      <c r="AE41" s="1053"/>
      <c r="AF41" s="1053"/>
      <c r="AG41" s="1053"/>
      <c r="AH41" s="1053"/>
      <c r="AI41" s="1053"/>
      <c r="AJ41" s="1053"/>
      <c r="AK41" s="1053"/>
      <c r="AL41" s="1053"/>
      <c r="AM41" s="1053"/>
      <c r="AN41" s="1053"/>
      <c r="AO41" s="1053"/>
      <c r="AP41" s="1053"/>
      <c r="AQ41" s="1053"/>
      <c r="AR41" s="1053"/>
      <c r="AS41" s="1053"/>
      <c r="AT41" s="1053"/>
      <c r="AU41" s="1053"/>
      <c r="AV41" s="1053"/>
      <c r="AW41" s="1053"/>
      <c r="AX41" s="1053"/>
      <c r="AY41" s="1053"/>
      <c r="AZ41" s="1053"/>
      <c r="BA41" s="1053"/>
      <c r="BB41" s="1053"/>
      <c r="BC41" s="1053"/>
      <c r="BD41" s="1053"/>
      <c r="BE41" s="1053"/>
      <c r="BF41" s="1053"/>
      <c r="BG41" s="1053"/>
      <c r="BH41" s="1053"/>
      <c r="BI41" s="1053"/>
      <c r="BJ41" s="1053"/>
      <c r="BK41" s="1053"/>
      <c r="BL41" s="1053"/>
      <c r="BM41" s="1053"/>
      <c r="BN41" s="1053"/>
      <c r="BO41" s="1053"/>
      <c r="BP41" s="1053"/>
      <c r="BQ41" s="1053"/>
      <c r="BR41" s="1053"/>
      <c r="BS41" s="1053"/>
      <c r="BT41" s="1053"/>
      <c r="BU41" s="1053"/>
      <c r="BV41" s="1053"/>
      <c r="BW41" s="1053"/>
      <c r="BX41" s="1053"/>
      <c r="BY41" s="1053"/>
      <c r="BZ41" s="1053"/>
      <c r="CA41" s="1053"/>
      <c r="CB41" s="1053"/>
      <c r="CC41" s="1053"/>
      <c r="CD41" s="1053"/>
      <c r="CE41" s="1053"/>
      <c r="CF41" s="1053"/>
      <c r="CG41" s="1053"/>
      <c r="CH41" s="1053"/>
      <c r="CI41" s="1053"/>
      <c r="CJ41" s="1053"/>
      <c r="CK41" s="1053"/>
      <c r="CL41" s="1053"/>
      <c r="CM41" s="1053"/>
      <c r="CN41" s="1053"/>
      <c r="CO41" s="1053"/>
      <c r="CP41" s="1053"/>
      <c r="CQ41" s="1053"/>
      <c r="CR41" s="1053"/>
      <c r="CS41" s="1053"/>
      <c r="CT41" s="1053"/>
      <c r="CU41" s="1053"/>
      <c r="CV41" s="1053"/>
      <c r="CW41" s="1053"/>
      <c r="CX41" s="1053"/>
      <c r="CY41" s="1053"/>
      <c r="CZ41" s="1053"/>
      <c r="DA41" s="1053"/>
      <c r="DB41" s="1053"/>
      <c r="DC41" s="1053"/>
      <c r="DD41" s="1053"/>
      <c r="DE41" s="1053"/>
      <c r="DF41" s="1053"/>
      <c r="DG41" s="1053"/>
      <c r="DH41" s="1053"/>
      <c r="DI41" s="1053"/>
      <c r="DJ41" s="1053"/>
      <c r="DK41" s="1053"/>
      <c r="DL41" s="1053"/>
      <c r="DM41" s="1053"/>
      <c r="DN41" s="1053"/>
      <c r="DO41" s="1053"/>
      <c r="DP41" s="1053"/>
      <c r="DQ41" s="1053"/>
      <c r="DR41" s="1053"/>
      <c r="DS41" s="1053"/>
      <c r="DT41" s="1053"/>
      <c r="DU41" s="1053"/>
      <c r="DV41" s="1053"/>
      <c r="DW41" s="1053"/>
      <c r="DX41" s="1053"/>
      <c r="DY41" s="1053"/>
      <c r="DZ41" s="1053"/>
      <c r="EA41" s="1053"/>
      <c r="EB41" s="1053"/>
      <c r="EC41" s="1053"/>
      <c r="ED41" s="1053"/>
      <c r="EE41" s="1053"/>
      <c r="EF41" s="1053"/>
      <c r="EG41" s="1053"/>
      <c r="EH41" s="1053"/>
      <c r="EI41" s="1053"/>
      <c r="EJ41" s="1053"/>
      <c r="EK41" s="1053"/>
      <c r="EL41" s="1053"/>
      <c r="EM41" s="1053"/>
      <c r="EN41" s="1053"/>
      <c r="EO41" s="1053"/>
      <c r="EP41" s="1053"/>
    </row>
    <row r="42" spans="1:146" ht="18" customHeight="1" x14ac:dyDescent="0.3">
      <c r="A42" s="625" t="s">
        <v>488</v>
      </c>
      <c r="B42" s="625" t="s">
        <v>761</v>
      </c>
      <c r="C42" s="626">
        <v>79765.276904138809</v>
      </c>
      <c r="D42" s="626">
        <v>79967.410702004039</v>
      </c>
      <c r="E42" s="626">
        <v>87087.243426584799</v>
      </c>
      <c r="F42" s="626">
        <v>73044.369587758076</v>
      </c>
      <c r="G42" s="626">
        <v>71843.676961905177</v>
      </c>
      <c r="H42" s="626">
        <v>76855.320632432165</v>
      </c>
      <c r="I42" s="626">
        <v>65549.468615949008</v>
      </c>
      <c r="J42" s="626">
        <v>70275.629942715372</v>
      </c>
      <c r="K42" s="626">
        <v>87567.0888157554</v>
      </c>
      <c r="L42" s="626">
        <v>84459.916743367197</v>
      </c>
      <c r="M42" s="626">
        <v>72764.413440688426</v>
      </c>
      <c r="N42" s="626">
        <v>70503.75853036005</v>
      </c>
      <c r="O42" s="626">
        <v>76667.060736824948</v>
      </c>
      <c r="P42" s="626">
        <v>77687.959336328538</v>
      </c>
      <c r="Q42" s="626">
        <v>82385.915205344529</v>
      </c>
      <c r="R42" s="626">
        <v>92749.85354358601</v>
      </c>
      <c r="S42" s="626">
        <v>95816.953004968294</v>
      </c>
      <c r="T42" s="626">
        <v>114289.32764905741</v>
      </c>
      <c r="U42" s="626">
        <v>110903.36644446875</v>
      </c>
      <c r="V42" s="626">
        <v>99207.18051620826</v>
      </c>
      <c r="W42" s="626">
        <v>105754.68178356488</v>
      </c>
      <c r="X42" s="626">
        <v>104827.53763616453</v>
      </c>
      <c r="Y42" s="626">
        <v>110934.91226938496</v>
      </c>
      <c r="Z42" s="626">
        <v>102759.79144794009</v>
      </c>
      <c r="AA42" s="626">
        <v>98923.121529141485</v>
      </c>
      <c r="AB42" s="626">
        <v>118714.51810307619</v>
      </c>
      <c r="AC42" s="626">
        <v>126293.64632557079</v>
      </c>
      <c r="AD42" s="626">
        <v>121037.76603003999</v>
      </c>
      <c r="AE42" s="626">
        <v>120203.4452519273</v>
      </c>
      <c r="AF42" s="626">
        <v>130917.30386894089</v>
      </c>
      <c r="AG42" s="626">
        <v>128755.64373231758</v>
      </c>
      <c r="AH42" s="626">
        <v>127494.17995051914</v>
      </c>
      <c r="AI42" s="626">
        <v>121614.8977947208</v>
      </c>
      <c r="AJ42" s="626">
        <v>121374.17272757026</v>
      </c>
      <c r="AK42" s="626">
        <v>121245.55692541685</v>
      </c>
      <c r="AL42" s="626">
        <v>125715.8314842267</v>
      </c>
      <c r="AM42" s="626">
        <v>118244.25003298787</v>
      </c>
      <c r="AN42" s="626">
        <v>117212.48076780257</v>
      </c>
      <c r="AO42" s="626">
        <v>115672.75149286803</v>
      </c>
      <c r="AP42" s="626">
        <v>114884.63602585379</v>
      </c>
      <c r="AQ42" s="626">
        <v>132406.11192133528</v>
      </c>
      <c r="AR42" s="626">
        <v>130914.48236359948</v>
      </c>
      <c r="AS42" s="626">
        <v>127215.33379495694</v>
      </c>
      <c r="AT42" s="626">
        <v>131031.17545787591</v>
      </c>
      <c r="AU42" s="626">
        <v>130316.18179927678</v>
      </c>
      <c r="AV42" s="626">
        <v>127882.30706865035</v>
      </c>
      <c r="AW42" s="626">
        <v>122229.63531764597</v>
      </c>
      <c r="AX42" s="626">
        <v>115642.45262289631</v>
      </c>
      <c r="AY42" s="626">
        <v>107161.36249109264</v>
      </c>
      <c r="AZ42" s="626">
        <v>102850.93817663024</v>
      </c>
      <c r="BA42" s="626">
        <v>101241.58873449743</v>
      </c>
      <c r="BB42" s="626">
        <v>100274.73091660098</v>
      </c>
      <c r="BC42" s="626">
        <v>97780.963334996835</v>
      </c>
      <c r="BD42" s="626">
        <v>81273.484218125493</v>
      </c>
      <c r="BE42" s="626">
        <v>88621.315787191081</v>
      </c>
      <c r="BF42" s="626">
        <v>77297.092702450056</v>
      </c>
      <c r="BG42" s="626">
        <v>79089.253614043846</v>
      </c>
      <c r="BH42" s="626">
        <v>83122.902193598362</v>
      </c>
      <c r="BI42" s="626">
        <v>84052.810510052193</v>
      </c>
      <c r="BJ42" s="626">
        <v>94750.238114067353</v>
      </c>
      <c r="BK42" s="626">
        <v>90401.985543636343</v>
      </c>
      <c r="BL42" s="626">
        <v>89466.324889127834</v>
      </c>
      <c r="BM42" s="626">
        <v>91991.965473635762</v>
      </c>
      <c r="BN42" s="626">
        <v>97061.119938809148</v>
      </c>
      <c r="BO42" s="626">
        <v>97647.389052327489</v>
      </c>
      <c r="BP42" s="626">
        <v>97170.767423416284</v>
      </c>
      <c r="BQ42" s="626">
        <v>93078.299111545362</v>
      </c>
      <c r="BR42" s="626">
        <v>90803.647548600173</v>
      </c>
      <c r="BS42" s="626">
        <v>94643.934117033234</v>
      </c>
      <c r="BT42" s="626">
        <v>93368.750672365466</v>
      </c>
      <c r="BU42" s="626">
        <v>106296.27607477637</v>
      </c>
      <c r="BV42" s="626">
        <v>92358.264727035101</v>
      </c>
      <c r="BW42" s="626">
        <v>101569.58453890198</v>
      </c>
      <c r="BX42" s="626">
        <v>89719.113192073593</v>
      </c>
      <c r="BY42" s="626">
        <v>95074.664889065607</v>
      </c>
      <c r="BZ42" s="626">
        <v>94964.272509438859</v>
      </c>
      <c r="CA42" s="626">
        <v>89698.061318250737</v>
      </c>
      <c r="CB42" s="626">
        <v>91372.490921219607</v>
      </c>
      <c r="CC42" s="626">
        <v>92147.623095796516</v>
      </c>
      <c r="CD42" s="626">
        <v>90050.220268082776</v>
      </c>
      <c r="CE42" s="626">
        <v>91075.261272679389</v>
      </c>
      <c r="CF42" s="626">
        <v>101681.26298286632</v>
      </c>
      <c r="CG42" s="626">
        <v>101179.48049114493</v>
      </c>
      <c r="CH42" s="626">
        <v>95118.34019615539</v>
      </c>
      <c r="CI42" s="626">
        <v>116017.17781168569</v>
      </c>
      <c r="CJ42" s="626">
        <v>113726.71426223117</v>
      </c>
      <c r="CK42" s="626">
        <v>123471.75982604103</v>
      </c>
      <c r="CL42" s="626">
        <v>111975.05836369986</v>
      </c>
      <c r="CM42" s="626">
        <v>116983.76417824649</v>
      </c>
      <c r="CN42" s="626">
        <v>124060.95251983829</v>
      </c>
      <c r="CO42" s="626">
        <v>138284.47903468707</v>
      </c>
      <c r="CP42" s="626">
        <v>140803.9072916829</v>
      </c>
      <c r="CQ42" s="626">
        <v>161712.30887755004</v>
      </c>
      <c r="CR42" s="626">
        <v>167581.23557573417</v>
      </c>
      <c r="CS42" s="626">
        <v>147051.21076608059</v>
      </c>
      <c r="CT42" s="626">
        <v>155049.63566150406</v>
      </c>
      <c r="CU42" s="626">
        <v>171454.34550845166</v>
      </c>
      <c r="CV42" s="626">
        <v>178245.13433747628</v>
      </c>
      <c r="CW42" s="626">
        <v>175782.12514214052</v>
      </c>
      <c r="CX42" s="626">
        <v>179223.73909794833</v>
      </c>
      <c r="CY42" s="626">
        <v>168129.70568572829</v>
      </c>
      <c r="CZ42" s="626">
        <v>165153.39071027178</v>
      </c>
      <c r="DA42" s="626">
        <v>191362.21869076963</v>
      </c>
      <c r="DB42" s="626">
        <v>188251.47207899802</v>
      </c>
      <c r="DC42" s="626">
        <v>191707.39875481132</v>
      </c>
      <c r="DD42" s="626">
        <v>196366.3238836402</v>
      </c>
      <c r="DE42" s="626">
        <v>175050.53255274924</v>
      </c>
      <c r="DF42" s="626">
        <v>144667.74779506697</v>
      </c>
      <c r="DG42" s="626">
        <v>150935.72076391854</v>
      </c>
      <c r="DH42" s="626">
        <v>151281.43438928691</v>
      </c>
      <c r="DI42" s="626">
        <v>148029.51089766072</v>
      </c>
      <c r="DJ42" s="626">
        <v>157150.58000814478</v>
      </c>
      <c r="DK42" s="626">
        <v>166996.61918452039</v>
      </c>
      <c r="DL42" s="626">
        <v>167127.02487469258</v>
      </c>
      <c r="DM42" s="626">
        <v>182803.84118875148</v>
      </c>
      <c r="DN42" s="626">
        <v>184310.60341610783</v>
      </c>
      <c r="DO42" s="626">
        <v>175146.16713026352</v>
      </c>
      <c r="DP42" s="626">
        <v>186419.45243703705</v>
      </c>
      <c r="DQ42" s="626">
        <v>171618.71434534225</v>
      </c>
      <c r="DR42" s="626">
        <v>172122.76363828316</v>
      </c>
      <c r="DS42" s="626">
        <v>169878.73336244439</v>
      </c>
      <c r="DT42" s="626">
        <v>160218.91803533613</v>
      </c>
      <c r="DU42" s="626">
        <v>163409.84678562387</v>
      </c>
      <c r="DV42" s="626">
        <v>172254.30454651202</v>
      </c>
      <c r="DW42" s="626">
        <v>169342.69798503455</v>
      </c>
      <c r="DX42" s="626">
        <v>181971.2319290119</v>
      </c>
      <c r="DY42" s="626">
        <v>180755.07171304678</v>
      </c>
      <c r="DZ42" s="626">
        <v>173858.82655907582</v>
      </c>
      <c r="EA42" s="626">
        <v>171562.22009855707</v>
      </c>
      <c r="EB42" s="626">
        <v>167952.77035520671</v>
      </c>
      <c r="EC42" s="626">
        <v>167625.23278363369</v>
      </c>
      <c r="ED42" s="626">
        <v>171783.54950030753</v>
      </c>
      <c r="EE42" s="626">
        <v>172367.56350142846</v>
      </c>
      <c r="EF42" s="626">
        <v>173440.3124456993</v>
      </c>
      <c r="EG42" s="626">
        <v>169852.6738991052</v>
      </c>
      <c r="EH42" s="626">
        <v>179850.05880858219</v>
      </c>
      <c r="EI42" s="626">
        <v>175221.8760821046</v>
      </c>
      <c r="EJ42" s="626">
        <v>174561.93349022212</v>
      </c>
      <c r="EK42" s="626">
        <v>174854.04792340519</v>
      </c>
      <c r="EL42" s="626">
        <v>171367.63755408293</v>
      </c>
      <c r="EM42" s="626">
        <v>173383.64185277832</v>
      </c>
      <c r="EN42" s="626">
        <v>176329.15831381927</v>
      </c>
      <c r="EO42" s="626">
        <v>177501.12786849367</v>
      </c>
      <c r="EP42" s="626">
        <v>187971.48694967377</v>
      </c>
    </row>
    <row r="43" spans="1:146" ht="18" customHeight="1" x14ac:dyDescent="0.3">
      <c r="A43" s="628" t="s">
        <v>490</v>
      </c>
      <c r="B43" s="628" t="s">
        <v>483</v>
      </c>
      <c r="C43" s="631">
        <v>14022.406912736789</v>
      </c>
      <c r="D43" s="631">
        <v>8614.9470122550247</v>
      </c>
      <c r="E43" s="631">
        <v>9046.7667947900245</v>
      </c>
      <c r="F43" s="631">
        <v>8253.3560588930486</v>
      </c>
      <c r="G43" s="631">
        <v>8243.8970227649188</v>
      </c>
      <c r="H43" s="631">
        <v>14222.774405428938</v>
      </c>
      <c r="I43" s="631">
        <v>9773.4685437383559</v>
      </c>
      <c r="J43" s="631">
        <v>8464.5785294334873</v>
      </c>
      <c r="K43" s="631">
        <v>8618.9981428776773</v>
      </c>
      <c r="L43" s="631">
        <v>9444.8388877828729</v>
      </c>
      <c r="M43" s="631">
        <v>9352.6658480040496</v>
      </c>
      <c r="N43" s="631">
        <v>9078.0655663321577</v>
      </c>
      <c r="O43" s="631">
        <v>9420.9177350316659</v>
      </c>
      <c r="P43" s="631">
        <v>10747.092222015226</v>
      </c>
      <c r="Q43" s="631">
        <v>14520.159524510929</v>
      </c>
      <c r="R43" s="631">
        <v>9940.9567935336254</v>
      </c>
      <c r="S43" s="631">
        <v>9042.513792779213</v>
      </c>
      <c r="T43" s="631">
        <v>10115.515018228756</v>
      </c>
      <c r="U43" s="631">
        <v>12509.075686262247</v>
      </c>
      <c r="V43" s="631">
        <v>11245.30357559086</v>
      </c>
      <c r="W43" s="631">
        <v>14003.45279651268</v>
      </c>
      <c r="X43" s="631">
        <v>18899.759292994506</v>
      </c>
      <c r="Y43" s="631">
        <v>13431.485647756885</v>
      </c>
      <c r="Z43" s="631">
        <v>15170.056879267389</v>
      </c>
      <c r="AA43" s="631">
        <v>10903.721625545246</v>
      </c>
      <c r="AB43" s="631">
        <v>12601.798013215197</v>
      </c>
      <c r="AC43" s="631">
        <v>13189.485964766453</v>
      </c>
      <c r="AD43" s="631">
        <v>12791.372044648373</v>
      </c>
      <c r="AE43" s="631">
        <v>13848.728520148679</v>
      </c>
      <c r="AF43" s="631">
        <v>13393.74429745303</v>
      </c>
      <c r="AG43" s="631">
        <v>15584.490835189528</v>
      </c>
      <c r="AH43" s="631">
        <v>15672.617301569955</v>
      </c>
      <c r="AI43" s="631">
        <v>19535.938542123793</v>
      </c>
      <c r="AJ43" s="631">
        <v>20531.594387396995</v>
      </c>
      <c r="AK43" s="631">
        <v>18384.805904107274</v>
      </c>
      <c r="AL43" s="631">
        <v>17368.271259703048</v>
      </c>
      <c r="AM43" s="631">
        <v>19673.09198335043</v>
      </c>
      <c r="AN43" s="631">
        <v>17490.392421126409</v>
      </c>
      <c r="AO43" s="631">
        <v>15789.829679464565</v>
      </c>
      <c r="AP43" s="631">
        <v>14897.063393489851</v>
      </c>
      <c r="AQ43" s="631">
        <v>17855.386396686707</v>
      </c>
      <c r="AR43" s="631">
        <v>19704.477664288788</v>
      </c>
      <c r="AS43" s="631">
        <v>19322.249388112468</v>
      </c>
      <c r="AT43" s="631">
        <v>19671.520938299513</v>
      </c>
      <c r="AU43" s="631">
        <v>21946.174337752516</v>
      </c>
      <c r="AV43" s="631">
        <v>22545.557014126411</v>
      </c>
      <c r="AW43" s="631">
        <v>22877.404338369684</v>
      </c>
      <c r="AX43" s="631">
        <v>25594.387499068926</v>
      </c>
      <c r="AY43" s="631">
        <v>24263.926402553021</v>
      </c>
      <c r="AZ43" s="631">
        <v>22543.248311728195</v>
      </c>
      <c r="BA43" s="631">
        <v>21234.901128839534</v>
      </c>
      <c r="BB43" s="631">
        <v>30290.441198478788</v>
      </c>
      <c r="BC43" s="631">
        <v>24337.911634397216</v>
      </c>
      <c r="BD43" s="631">
        <v>23016.085451020259</v>
      </c>
      <c r="BE43" s="631">
        <v>26127.521209808598</v>
      </c>
      <c r="BF43" s="631">
        <v>23921.084562984011</v>
      </c>
      <c r="BG43" s="631">
        <v>22208.752819936391</v>
      </c>
      <c r="BH43" s="631">
        <v>23156.253562813843</v>
      </c>
      <c r="BI43" s="631">
        <v>23121.383518245995</v>
      </c>
      <c r="BJ43" s="631">
        <v>24590.031698467454</v>
      </c>
      <c r="BK43" s="631">
        <v>23916.522247080891</v>
      </c>
      <c r="BL43" s="631">
        <v>23742.905440807965</v>
      </c>
      <c r="BM43" s="631">
        <v>24232.956685809291</v>
      </c>
      <c r="BN43" s="631">
        <v>26599.446508762252</v>
      </c>
      <c r="BO43" s="631">
        <v>29024.633317296066</v>
      </c>
      <c r="BP43" s="631">
        <v>27333.616765043411</v>
      </c>
      <c r="BQ43" s="631">
        <v>25716.207911377434</v>
      </c>
      <c r="BR43" s="631">
        <v>23815.733355021974</v>
      </c>
      <c r="BS43" s="631">
        <v>32057.999938223969</v>
      </c>
      <c r="BT43" s="631">
        <v>29087.255709827485</v>
      </c>
      <c r="BU43" s="631">
        <v>27682.723648223953</v>
      </c>
      <c r="BV43" s="631">
        <v>30605.533021761774</v>
      </c>
      <c r="BW43" s="631">
        <v>36707.213049972961</v>
      </c>
      <c r="BX43" s="631">
        <v>26209.195973646965</v>
      </c>
      <c r="BY43" s="631">
        <v>31883.152481903373</v>
      </c>
      <c r="BZ43" s="631">
        <v>31121.353675311264</v>
      </c>
      <c r="CA43" s="631">
        <v>26986.049667186711</v>
      </c>
      <c r="CB43" s="631">
        <v>27895.361200375159</v>
      </c>
      <c r="CC43" s="631">
        <v>27362.065229344491</v>
      </c>
      <c r="CD43" s="631">
        <v>27991.529754028328</v>
      </c>
      <c r="CE43" s="631">
        <v>30636.40264493529</v>
      </c>
      <c r="CF43" s="631">
        <v>32196.376471926222</v>
      </c>
      <c r="CG43" s="631">
        <v>29295.707543649169</v>
      </c>
      <c r="CH43" s="631">
        <v>31266.113443101447</v>
      </c>
      <c r="CI43" s="631">
        <v>32754.518333397475</v>
      </c>
      <c r="CJ43" s="631">
        <v>32771.984399307403</v>
      </c>
      <c r="CK43" s="631">
        <v>36520.885242843011</v>
      </c>
      <c r="CL43" s="631">
        <v>39405.925889257967</v>
      </c>
      <c r="CM43" s="631">
        <v>42509.915601848712</v>
      </c>
      <c r="CN43" s="631">
        <v>46812.632762614085</v>
      </c>
      <c r="CO43" s="631">
        <v>60404.274066625963</v>
      </c>
      <c r="CP43" s="631">
        <v>64176.642027490969</v>
      </c>
      <c r="CQ43" s="631">
        <v>53141.293309574496</v>
      </c>
      <c r="CR43" s="631">
        <v>57676.282520363959</v>
      </c>
      <c r="CS43" s="631">
        <v>61432.946588381412</v>
      </c>
      <c r="CT43" s="631">
        <v>59701.520731146054</v>
      </c>
      <c r="CU43" s="631">
        <v>67057.075566061321</v>
      </c>
      <c r="CV43" s="631">
        <v>69678.713956968146</v>
      </c>
      <c r="CW43" s="631">
        <v>73191.201505279183</v>
      </c>
      <c r="CX43" s="631">
        <v>68507.625070388312</v>
      </c>
      <c r="CY43" s="631">
        <v>65102.157469224556</v>
      </c>
      <c r="CZ43" s="631">
        <v>58334.616814234541</v>
      </c>
      <c r="DA43" s="631">
        <v>70770.248914523996</v>
      </c>
      <c r="DB43" s="631">
        <v>73227.274624757047</v>
      </c>
      <c r="DC43" s="631">
        <v>71740.712668774038</v>
      </c>
      <c r="DD43" s="631">
        <v>72942.46736347671</v>
      </c>
      <c r="DE43" s="631">
        <v>74106.670448174133</v>
      </c>
      <c r="DF43" s="631">
        <v>66679.538178442323</v>
      </c>
      <c r="DG43" s="631">
        <v>69867.393448514107</v>
      </c>
      <c r="DH43" s="631">
        <v>70233.084989007068</v>
      </c>
      <c r="DI43" s="631">
        <v>68132.574227126781</v>
      </c>
      <c r="DJ43" s="631">
        <v>74753.346603898739</v>
      </c>
      <c r="DK43" s="631">
        <v>83741.408117402083</v>
      </c>
      <c r="DL43" s="631">
        <v>79873.032783677103</v>
      </c>
      <c r="DM43" s="631">
        <v>93625.138333523224</v>
      </c>
      <c r="DN43" s="631">
        <v>95612.710791466394</v>
      </c>
      <c r="DO43" s="631">
        <v>88961.765299336839</v>
      </c>
      <c r="DP43" s="631">
        <v>91097.140368477529</v>
      </c>
      <c r="DQ43" s="631">
        <v>81832.147113959189</v>
      </c>
      <c r="DR43" s="631">
        <v>83314.444418574029</v>
      </c>
      <c r="DS43" s="631">
        <v>85980.003633500368</v>
      </c>
      <c r="DT43" s="631">
        <v>92959.890334712472</v>
      </c>
      <c r="DU43" s="631">
        <v>89618.045780981032</v>
      </c>
      <c r="DV43" s="631">
        <v>94141.075339449162</v>
      </c>
      <c r="DW43" s="631">
        <v>90695.36943860192</v>
      </c>
      <c r="DX43" s="631">
        <v>100064.86712297922</v>
      </c>
      <c r="DY43" s="631">
        <v>103826.92591982184</v>
      </c>
      <c r="DZ43" s="631">
        <v>99195.810213302728</v>
      </c>
      <c r="EA43" s="631">
        <v>101137.56674668306</v>
      </c>
      <c r="EB43" s="631">
        <v>100406.23506734286</v>
      </c>
      <c r="EC43" s="631">
        <v>100706.06956148602</v>
      </c>
      <c r="ED43" s="631">
        <v>108382.48533188665</v>
      </c>
      <c r="EE43" s="631">
        <v>108296.44652977002</v>
      </c>
      <c r="EF43" s="631">
        <v>106417.33671585099</v>
      </c>
      <c r="EG43" s="631">
        <v>102198.10999919078</v>
      </c>
      <c r="EH43" s="631">
        <v>109294.54418949487</v>
      </c>
      <c r="EI43" s="631">
        <v>107201.54630245846</v>
      </c>
      <c r="EJ43" s="631">
        <v>108150.24687698901</v>
      </c>
      <c r="EK43" s="631">
        <v>110759.96452707489</v>
      </c>
      <c r="EL43" s="631">
        <v>109964.50010331001</v>
      </c>
      <c r="EM43" s="631">
        <v>105617.60840219051</v>
      </c>
      <c r="EN43" s="631">
        <v>104935.27738116241</v>
      </c>
      <c r="EO43" s="631">
        <v>104163.42753303835</v>
      </c>
      <c r="EP43" s="631">
        <v>113267.67475506921</v>
      </c>
    </row>
    <row r="44" spans="1:146" ht="18" customHeight="1" x14ac:dyDescent="0.3">
      <c r="A44" s="628" t="s">
        <v>491</v>
      </c>
      <c r="B44" s="628" t="s">
        <v>485</v>
      </c>
      <c r="C44" s="631">
        <v>3495.6415684986182</v>
      </c>
      <c r="D44" s="631">
        <v>3384.107689595849</v>
      </c>
      <c r="E44" s="631">
        <v>3271.6331236176302</v>
      </c>
      <c r="F44" s="631">
        <v>3272.7762917866294</v>
      </c>
      <c r="G44" s="631">
        <v>3255.0807226595352</v>
      </c>
      <c r="H44" s="631">
        <v>3742.6917097622304</v>
      </c>
      <c r="I44" s="631">
        <v>3647.9320380894683</v>
      </c>
      <c r="J44" s="631">
        <v>3230.8517671701861</v>
      </c>
      <c r="K44" s="631">
        <v>3662.8683849574359</v>
      </c>
      <c r="L44" s="631">
        <v>3848.8774807486584</v>
      </c>
      <c r="M44" s="631">
        <v>4134.721223380081</v>
      </c>
      <c r="N44" s="631">
        <v>3827.4946287044336</v>
      </c>
      <c r="O44" s="631">
        <v>4255.0011438979927</v>
      </c>
      <c r="P44" s="631">
        <v>4395.8558839348952</v>
      </c>
      <c r="Q44" s="631">
        <v>4170.1062686102305</v>
      </c>
      <c r="R44" s="631">
        <v>5002.1153473357035</v>
      </c>
      <c r="S44" s="631">
        <v>4347.658543524788</v>
      </c>
      <c r="T44" s="631">
        <v>4186.6316760905156</v>
      </c>
      <c r="U44" s="631">
        <v>4344.949446737709</v>
      </c>
      <c r="V44" s="631">
        <v>4129.9172620029522</v>
      </c>
      <c r="W44" s="631">
        <v>4392.8096184761398</v>
      </c>
      <c r="X44" s="631">
        <v>4095.4837599173816</v>
      </c>
      <c r="Y44" s="631">
        <v>4256.1719938747665</v>
      </c>
      <c r="Z44" s="631">
        <v>4183.4421946075481</v>
      </c>
      <c r="AA44" s="631">
        <v>4617.6160151286349</v>
      </c>
      <c r="AB44" s="631">
        <v>4614.5771849940811</v>
      </c>
      <c r="AC44" s="631">
        <v>4710.6523175544962</v>
      </c>
      <c r="AD44" s="631">
        <v>4157.6511166712844</v>
      </c>
      <c r="AE44" s="631">
        <v>4019.7912762942342</v>
      </c>
      <c r="AF44" s="631">
        <v>4161.2685977659812</v>
      </c>
      <c r="AG44" s="631">
        <v>4160.5040427488939</v>
      </c>
      <c r="AH44" s="631">
        <v>4837.0598256773301</v>
      </c>
      <c r="AI44" s="631">
        <v>4985.6069986008079</v>
      </c>
      <c r="AJ44" s="631">
        <v>5438.6799747489231</v>
      </c>
      <c r="AK44" s="631">
        <v>5310.7663303224208</v>
      </c>
      <c r="AL44" s="631">
        <v>5005.8586778588924</v>
      </c>
      <c r="AM44" s="631">
        <v>5291.6350886730352</v>
      </c>
      <c r="AN44" s="631">
        <v>4997.2479176020934</v>
      </c>
      <c r="AO44" s="631">
        <v>5598.6997302054842</v>
      </c>
      <c r="AP44" s="631">
        <v>4923.9416743037127</v>
      </c>
      <c r="AQ44" s="631">
        <v>4948.6041173017156</v>
      </c>
      <c r="AR44" s="631">
        <v>5083.326256160818</v>
      </c>
      <c r="AS44" s="631">
        <v>5066.4971476266437</v>
      </c>
      <c r="AT44" s="631">
        <v>5618.949444723492</v>
      </c>
      <c r="AU44" s="631">
        <v>5602.6020136190482</v>
      </c>
      <c r="AV44" s="631">
        <v>5770.8321336090139</v>
      </c>
      <c r="AW44" s="631">
        <v>5857.5384242466353</v>
      </c>
      <c r="AX44" s="631">
        <v>6028.7026773694788</v>
      </c>
      <c r="AY44" s="631">
        <v>6878.0023383476537</v>
      </c>
      <c r="AZ44" s="631">
        <v>7604.0455844604112</v>
      </c>
      <c r="BA44" s="631">
        <v>7893.7426159151346</v>
      </c>
      <c r="BB44" s="631">
        <v>7561.4192315683313</v>
      </c>
      <c r="BC44" s="631">
        <v>7715.2243616121796</v>
      </c>
      <c r="BD44" s="631">
        <v>7596.9742925374294</v>
      </c>
      <c r="BE44" s="631">
        <v>7545.8616838301859</v>
      </c>
      <c r="BF44" s="631">
        <v>7440.8625507930419</v>
      </c>
      <c r="BG44" s="631">
        <v>7823.5347870919741</v>
      </c>
      <c r="BH44" s="631">
        <v>7708.0265372259964</v>
      </c>
      <c r="BI44" s="631">
        <v>8489.0008841432118</v>
      </c>
      <c r="BJ44" s="631">
        <v>8506.3998487766876</v>
      </c>
      <c r="BK44" s="631">
        <v>8605.045459682482</v>
      </c>
      <c r="BL44" s="631">
        <v>8698.2606262574591</v>
      </c>
      <c r="BM44" s="631">
        <v>9280.4259172492548</v>
      </c>
      <c r="BN44" s="631">
        <v>9294.2342306476767</v>
      </c>
      <c r="BO44" s="631">
        <v>9635.5659515614152</v>
      </c>
      <c r="BP44" s="631">
        <v>9475.1206773081976</v>
      </c>
      <c r="BQ44" s="631">
        <v>9125.2985669564332</v>
      </c>
      <c r="BR44" s="631">
        <v>9288.7431539777772</v>
      </c>
      <c r="BS44" s="631">
        <v>9422.6555083620933</v>
      </c>
      <c r="BT44" s="631">
        <v>10264.134516770358</v>
      </c>
      <c r="BU44" s="631">
        <v>10721.405525402562</v>
      </c>
      <c r="BV44" s="631">
        <v>10046.549590326807</v>
      </c>
      <c r="BW44" s="631">
        <v>9537.0308950808067</v>
      </c>
      <c r="BX44" s="631">
        <v>9847.4090509647467</v>
      </c>
      <c r="BY44" s="631">
        <v>10097.346815957313</v>
      </c>
      <c r="BZ44" s="631">
        <v>10154.280731005787</v>
      </c>
      <c r="CA44" s="631">
        <v>10522.355121407993</v>
      </c>
      <c r="CB44" s="631">
        <v>10352.366136982795</v>
      </c>
      <c r="CC44" s="631">
        <v>10037.617270339781</v>
      </c>
      <c r="CD44" s="631">
        <v>10567.819826471554</v>
      </c>
      <c r="CE44" s="631">
        <v>10469.568391697207</v>
      </c>
      <c r="CF44" s="631">
        <v>10415.538359530783</v>
      </c>
      <c r="CG44" s="631">
        <v>11376.6833224169</v>
      </c>
      <c r="CH44" s="631">
        <v>10830.176198437317</v>
      </c>
      <c r="CI44" s="631">
        <v>10910.724934795169</v>
      </c>
      <c r="CJ44" s="631">
        <v>10828.158954843757</v>
      </c>
      <c r="CK44" s="631">
        <v>10776.328819657454</v>
      </c>
      <c r="CL44" s="631">
        <v>10680.105423668449</v>
      </c>
      <c r="CM44" s="631">
        <v>11095.252952426592</v>
      </c>
      <c r="CN44" s="631">
        <v>11140.947177616612</v>
      </c>
      <c r="CO44" s="631">
        <v>11379.951547673976</v>
      </c>
      <c r="CP44" s="631">
        <v>11595.072669347646</v>
      </c>
      <c r="CQ44" s="631">
        <v>11868.461831969422</v>
      </c>
      <c r="CR44" s="631">
        <v>11867.282196275353</v>
      </c>
      <c r="CS44" s="631">
        <v>12115.10142639816</v>
      </c>
      <c r="CT44" s="631">
        <v>12149.83826369694</v>
      </c>
      <c r="CU44" s="631">
        <v>12328.263682215664</v>
      </c>
      <c r="CV44" s="631">
        <v>12747.634636687382</v>
      </c>
      <c r="CW44" s="631">
        <v>12930.971464633123</v>
      </c>
      <c r="CX44" s="631">
        <v>13206.402540258914</v>
      </c>
      <c r="CY44" s="631">
        <v>13024.60011847623</v>
      </c>
      <c r="CZ44" s="631">
        <v>12826.45625597953</v>
      </c>
      <c r="DA44" s="631">
        <v>12993.682354884986</v>
      </c>
      <c r="DB44" s="631">
        <v>12442.048648592074</v>
      </c>
      <c r="DC44" s="631">
        <v>12863.078460785933</v>
      </c>
      <c r="DD44" s="631">
        <v>13154.226620819973</v>
      </c>
      <c r="DE44" s="631">
        <v>13366.470651808098</v>
      </c>
      <c r="DF44" s="631">
        <v>13702.425117124852</v>
      </c>
      <c r="DG44" s="631">
        <v>14383.121785474061</v>
      </c>
      <c r="DH44" s="631">
        <v>14947.903045389963</v>
      </c>
      <c r="DI44" s="631">
        <v>14766.185860499636</v>
      </c>
      <c r="DJ44" s="631">
        <v>14810.461342452931</v>
      </c>
      <c r="DK44" s="631">
        <v>14898.210738568056</v>
      </c>
      <c r="DL44" s="631">
        <v>14956.459656182262</v>
      </c>
      <c r="DM44" s="631">
        <v>14559.627373831481</v>
      </c>
      <c r="DN44" s="631">
        <v>14669.690969162668</v>
      </c>
      <c r="DO44" s="631">
        <v>14935.023783121873</v>
      </c>
      <c r="DP44" s="631">
        <v>15314.528794097789</v>
      </c>
      <c r="DQ44" s="631">
        <v>14985.673115780344</v>
      </c>
      <c r="DR44" s="631">
        <v>23051.163311469336</v>
      </c>
      <c r="DS44" s="631">
        <v>16149.542283132785</v>
      </c>
      <c r="DT44" s="631">
        <v>15885.939104603836</v>
      </c>
      <c r="DU44" s="631">
        <v>16220.436141178368</v>
      </c>
      <c r="DV44" s="631">
        <v>17418.158168435188</v>
      </c>
      <c r="DW44" s="631">
        <v>16770.777906887495</v>
      </c>
      <c r="DX44" s="631">
        <v>18146.22986509898</v>
      </c>
      <c r="DY44" s="631">
        <v>16802.751870402852</v>
      </c>
      <c r="DZ44" s="631">
        <v>17270.32506874813</v>
      </c>
      <c r="EA44" s="631">
        <v>16815.000822994087</v>
      </c>
      <c r="EB44" s="631">
        <v>16884.164750755248</v>
      </c>
      <c r="EC44" s="631">
        <v>16462.376780928622</v>
      </c>
      <c r="ED44" s="631">
        <v>16241.344119100626</v>
      </c>
      <c r="EE44" s="631">
        <v>16455.223151901679</v>
      </c>
      <c r="EF44" s="631">
        <v>16646.672997709273</v>
      </c>
      <c r="EG44" s="631">
        <v>16301.943054076542</v>
      </c>
      <c r="EH44" s="631">
        <v>16319.898024877579</v>
      </c>
      <c r="EI44" s="631">
        <v>16079.558816081877</v>
      </c>
      <c r="EJ44" s="631">
        <v>16487.608619093142</v>
      </c>
      <c r="EK44" s="631">
        <v>15318.895254132569</v>
      </c>
      <c r="EL44" s="631">
        <v>15322.093040522885</v>
      </c>
      <c r="EM44" s="631">
        <v>15129.59217440272</v>
      </c>
      <c r="EN44" s="631">
        <v>15584.291374879778</v>
      </c>
      <c r="EO44" s="631">
        <v>15942.036409419641</v>
      </c>
      <c r="EP44" s="631">
        <v>16476.928702889734</v>
      </c>
    </row>
    <row r="45" spans="1:146" ht="18" customHeight="1" x14ac:dyDescent="0.3">
      <c r="A45" s="628" t="s">
        <v>492</v>
      </c>
      <c r="B45" s="628" t="s">
        <v>487</v>
      </c>
      <c r="C45" s="631">
        <v>62247.228422903398</v>
      </c>
      <c r="D45" s="631">
        <v>67968.356000153159</v>
      </c>
      <c r="E45" s="631">
        <v>74768.843508177146</v>
      </c>
      <c r="F45" s="631">
        <v>61518.2372370784</v>
      </c>
      <c r="G45" s="631">
        <v>60344.699216480716</v>
      </c>
      <c r="H45" s="631">
        <v>58889.854517240994</v>
      </c>
      <c r="I45" s="631">
        <v>52128.068034121192</v>
      </c>
      <c r="J45" s="631">
        <v>58580.199646111701</v>
      </c>
      <c r="K45" s="631">
        <v>75285.222287920289</v>
      </c>
      <c r="L45" s="631">
        <v>71166.200374835666</v>
      </c>
      <c r="M45" s="631">
        <v>59277.026369304294</v>
      </c>
      <c r="N45" s="631">
        <v>57598.198335323454</v>
      </c>
      <c r="O45" s="631">
        <v>62991.141857895294</v>
      </c>
      <c r="P45" s="631">
        <v>62545.011230378419</v>
      </c>
      <c r="Q45" s="631">
        <v>63695.649412223378</v>
      </c>
      <c r="R45" s="631">
        <v>77806.781402716675</v>
      </c>
      <c r="S45" s="631">
        <v>82426.780668664287</v>
      </c>
      <c r="T45" s="631">
        <v>99987.180954738142</v>
      </c>
      <c r="U45" s="631">
        <v>94049.341311468786</v>
      </c>
      <c r="V45" s="631">
        <v>83831.959678614439</v>
      </c>
      <c r="W45" s="631">
        <v>87358.419368576069</v>
      </c>
      <c r="X45" s="631">
        <v>81832.294583252646</v>
      </c>
      <c r="Y45" s="631">
        <v>93247.254627753311</v>
      </c>
      <c r="Z45" s="631">
        <v>83406.29237406516</v>
      </c>
      <c r="AA45" s="631">
        <v>83401.783888467602</v>
      </c>
      <c r="AB45" s="631">
        <v>101498.14290486691</v>
      </c>
      <c r="AC45" s="631">
        <v>108393.50804324985</v>
      </c>
      <c r="AD45" s="631">
        <v>104088.74286872032</v>
      </c>
      <c r="AE45" s="631">
        <v>102334.92545548439</v>
      </c>
      <c r="AF45" s="631">
        <v>113362.29097372187</v>
      </c>
      <c r="AG45" s="631">
        <v>109010.64885437915</v>
      </c>
      <c r="AH45" s="631">
        <v>106984.50282327186</v>
      </c>
      <c r="AI45" s="631">
        <v>97093.3522539962</v>
      </c>
      <c r="AJ45" s="631">
        <v>95403.898365424335</v>
      </c>
      <c r="AK45" s="631">
        <v>97549.984690987156</v>
      </c>
      <c r="AL45" s="631">
        <v>103341.70154666476</v>
      </c>
      <c r="AM45" s="631">
        <v>93279.522960964401</v>
      </c>
      <c r="AN45" s="631">
        <v>94724.840429074073</v>
      </c>
      <c r="AO45" s="631">
        <v>94284.222083197979</v>
      </c>
      <c r="AP45" s="631">
        <v>95063.630958060225</v>
      </c>
      <c r="AQ45" s="631">
        <v>109602.12140734686</v>
      </c>
      <c r="AR45" s="631">
        <v>106126.67844314988</v>
      </c>
      <c r="AS45" s="631">
        <v>102826.58725921782</v>
      </c>
      <c r="AT45" s="631">
        <v>105740.7050748529</v>
      </c>
      <c r="AU45" s="631">
        <v>102767.40544790521</v>
      </c>
      <c r="AV45" s="631">
        <v>99565.91792091493</v>
      </c>
      <c r="AW45" s="631">
        <v>93494.692555029644</v>
      </c>
      <c r="AX45" s="631">
        <v>84019.362446457904</v>
      </c>
      <c r="AY45" s="631">
        <v>76019.433750191965</v>
      </c>
      <c r="AZ45" s="631">
        <v>72703.644280441629</v>
      </c>
      <c r="BA45" s="631">
        <v>72112.944989742769</v>
      </c>
      <c r="BB45" s="631">
        <v>62422.87048655386</v>
      </c>
      <c r="BC45" s="631">
        <v>65727.827338987438</v>
      </c>
      <c r="BD45" s="631">
        <v>50660.424474567801</v>
      </c>
      <c r="BE45" s="631">
        <v>54947.932893552294</v>
      </c>
      <c r="BF45" s="631">
        <v>45935.145588673004</v>
      </c>
      <c r="BG45" s="631">
        <v>49056.966007015486</v>
      </c>
      <c r="BH45" s="631">
        <v>52258.62209355853</v>
      </c>
      <c r="BI45" s="631">
        <v>52442.426107662985</v>
      </c>
      <c r="BJ45" s="631">
        <v>61653.806566823208</v>
      </c>
      <c r="BK45" s="631">
        <v>57880.417836872963</v>
      </c>
      <c r="BL45" s="631">
        <v>57025.158822062411</v>
      </c>
      <c r="BM45" s="631">
        <v>58478.582870577207</v>
      </c>
      <c r="BN45" s="631">
        <v>61167.439199399218</v>
      </c>
      <c r="BO45" s="631">
        <v>58987.189783469999</v>
      </c>
      <c r="BP45" s="631">
        <v>60362.029981064683</v>
      </c>
      <c r="BQ45" s="631">
        <v>58236.792633211495</v>
      </c>
      <c r="BR45" s="631">
        <v>57699.17103960042</v>
      </c>
      <c r="BS45" s="631">
        <v>53163.27867044718</v>
      </c>
      <c r="BT45" s="631">
        <v>54017.360445767627</v>
      </c>
      <c r="BU45" s="631">
        <v>67892.146901149856</v>
      </c>
      <c r="BV45" s="631">
        <v>51706.182114946525</v>
      </c>
      <c r="BW45" s="631">
        <v>55325.340593848217</v>
      </c>
      <c r="BX45" s="631">
        <v>53662.508167461885</v>
      </c>
      <c r="BY45" s="631">
        <v>53094.165591204917</v>
      </c>
      <c r="BZ45" s="631">
        <v>53688.638103121797</v>
      </c>
      <c r="CA45" s="631">
        <v>52189.656529656029</v>
      </c>
      <c r="CB45" s="631">
        <v>53124.763583861662</v>
      </c>
      <c r="CC45" s="631">
        <v>54747.940596112247</v>
      </c>
      <c r="CD45" s="631">
        <v>51490.870687582887</v>
      </c>
      <c r="CE45" s="631">
        <v>49969.290236046894</v>
      </c>
      <c r="CF45" s="631">
        <v>59069.348151409307</v>
      </c>
      <c r="CG45" s="631">
        <v>60507.089625078857</v>
      </c>
      <c r="CH45" s="631">
        <v>53022.050554616624</v>
      </c>
      <c r="CI45" s="631">
        <v>72351.934543493044</v>
      </c>
      <c r="CJ45" s="631">
        <v>70126.570908080001</v>
      </c>
      <c r="CK45" s="631">
        <v>76174.545763540562</v>
      </c>
      <c r="CL45" s="631">
        <v>61889.027050773446</v>
      </c>
      <c r="CM45" s="631">
        <v>63378.595623971189</v>
      </c>
      <c r="CN45" s="631">
        <v>66107.372579607589</v>
      </c>
      <c r="CO45" s="631">
        <v>66500.253420387133</v>
      </c>
      <c r="CP45" s="631">
        <v>65032.192594844288</v>
      </c>
      <c r="CQ45" s="631">
        <v>96702.553736006128</v>
      </c>
      <c r="CR45" s="631">
        <v>98037.670859094855</v>
      </c>
      <c r="CS45" s="631">
        <v>73503.162751301032</v>
      </c>
      <c r="CT45" s="631">
        <v>83198.27666666107</v>
      </c>
      <c r="CU45" s="631">
        <v>92069.006260174676</v>
      </c>
      <c r="CV45" s="631">
        <v>95818.785743820757</v>
      </c>
      <c r="CW45" s="631">
        <v>89659.952172228208</v>
      </c>
      <c r="CX45" s="631">
        <v>97509.711487301101</v>
      </c>
      <c r="CY45" s="631">
        <v>90002.948098027482</v>
      </c>
      <c r="CZ45" s="631">
        <v>93992.317640057707</v>
      </c>
      <c r="DA45" s="631">
        <v>107598.28742136063</v>
      </c>
      <c r="DB45" s="631">
        <v>102582.1488056489</v>
      </c>
      <c r="DC45" s="631">
        <v>107103.60762525133</v>
      </c>
      <c r="DD45" s="631">
        <v>110269.62989934352</v>
      </c>
      <c r="DE45" s="631">
        <v>87577.391452767013</v>
      </c>
      <c r="DF45" s="631">
        <v>64285.784499499816</v>
      </c>
      <c r="DG45" s="631">
        <v>66685.205529930347</v>
      </c>
      <c r="DH45" s="631">
        <v>66100.446354889864</v>
      </c>
      <c r="DI45" s="631">
        <v>65130.750810034297</v>
      </c>
      <c r="DJ45" s="631">
        <v>67586.772061793105</v>
      </c>
      <c r="DK45" s="631">
        <v>68357.000328550246</v>
      </c>
      <c r="DL45" s="631">
        <v>72297.532434833207</v>
      </c>
      <c r="DM45" s="631">
        <v>74619.07548139678</v>
      </c>
      <c r="DN45" s="631">
        <v>74028.201655478784</v>
      </c>
      <c r="DO45" s="631">
        <v>71249.378047804828</v>
      </c>
      <c r="DP45" s="631">
        <v>80007.783274461734</v>
      </c>
      <c r="DQ45" s="631">
        <v>74800.894115602729</v>
      </c>
      <c r="DR45" s="631">
        <v>65757.155908239787</v>
      </c>
      <c r="DS45" s="631">
        <v>67749.187445811243</v>
      </c>
      <c r="DT45" s="631">
        <v>51373.088596019828</v>
      </c>
      <c r="DU45" s="631">
        <v>57571.364863464463</v>
      </c>
      <c r="DV45" s="631">
        <v>60695.07103862767</v>
      </c>
      <c r="DW45" s="631">
        <v>61876.550639545152</v>
      </c>
      <c r="DX45" s="631">
        <v>63760.134940933698</v>
      </c>
      <c r="DY45" s="631">
        <v>60125.393922822106</v>
      </c>
      <c r="DZ45" s="631">
        <v>57392.691277024955</v>
      </c>
      <c r="EA45" s="631">
        <v>53609.652528879931</v>
      </c>
      <c r="EB45" s="631">
        <v>50662.370537108589</v>
      </c>
      <c r="EC45" s="631">
        <v>50456.786441219054</v>
      </c>
      <c r="ED45" s="631">
        <v>47159.720049320254</v>
      </c>
      <c r="EE45" s="631">
        <v>47615.893819756748</v>
      </c>
      <c r="EF45" s="631">
        <v>50376.30273213904</v>
      </c>
      <c r="EG45" s="631">
        <v>51352.620845837861</v>
      </c>
      <c r="EH45" s="631">
        <v>54235.616594209743</v>
      </c>
      <c r="EI45" s="631">
        <v>51940.770963564275</v>
      </c>
      <c r="EJ45" s="631">
        <v>49924.077994139974</v>
      </c>
      <c r="EK45" s="631">
        <v>48775.188142197716</v>
      </c>
      <c r="EL45" s="631">
        <v>46081.044410250041</v>
      </c>
      <c r="EM45" s="631">
        <v>52636.441276185113</v>
      </c>
      <c r="EN45" s="631">
        <v>55809.589557777086</v>
      </c>
      <c r="EO45" s="631">
        <v>57395.66392603569</v>
      </c>
      <c r="EP45" s="631">
        <v>58226.883491714827</v>
      </c>
    </row>
    <row r="46" spans="1:146" ht="18" customHeight="1" x14ac:dyDescent="0.3">
      <c r="A46" s="628"/>
      <c r="B46" s="628"/>
      <c r="C46" s="1053"/>
      <c r="D46" s="1053"/>
      <c r="E46" s="1053"/>
      <c r="F46" s="1053"/>
      <c r="G46" s="1053"/>
      <c r="H46" s="1053"/>
      <c r="I46" s="1053"/>
      <c r="J46" s="1053"/>
      <c r="K46" s="1053"/>
      <c r="L46" s="1053"/>
      <c r="M46" s="1053"/>
      <c r="N46" s="1053"/>
      <c r="O46" s="1053"/>
      <c r="P46" s="1053"/>
      <c r="Q46" s="1053"/>
      <c r="R46" s="1053"/>
      <c r="S46" s="1053"/>
      <c r="T46" s="1053"/>
      <c r="U46" s="1053"/>
      <c r="V46" s="1053"/>
      <c r="W46" s="1053"/>
      <c r="X46" s="1053"/>
      <c r="Y46" s="1053"/>
      <c r="Z46" s="1053"/>
      <c r="AA46" s="1053"/>
      <c r="AB46" s="1053"/>
      <c r="AC46" s="1053"/>
      <c r="AD46" s="1053"/>
      <c r="AE46" s="1053"/>
      <c r="AF46" s="1053"/>
      <c r="AG46" s="1053"/>
      <c r="AH46" s="1053"/>
      <c r="AI46" s="1053"/>
      <c r="AJ46" s="1053"/>
      <c r="AK46" s="1053"/>
      <c r="AL46" s="1053"/>
      <c r="AM46" s="1053"/>
      <c r="AN46" s="1053"/>
      <c r="AO46" s="1053"/>
      <c r="AP46" s="1053"/>
      <c r="AQ46" s="1053"/>
      <c r="AR46" s="1053"/>
      <c r="AS46" s="1053"/>
      <c r="AT46" s="1053"/>
      <c r="AU46" s="1053"/>
      <c r="AV46" s="1053"/>
      <c r="AW46" s="1053"/>
      <c r="AX46" s="1053"/>
      <c r="AY46" s="1053"/>
      <c r="AZ46" s="1053"/>
      <c r="BA46" s="1053"/>
      <c r="BB46" s="1053"/>
      <c r="BC46" s="1053"/>
      <c r="BD46" s="1053"/>
      <c r="BE46" s="1053"/>
      <c r="BF46" s="1053"/>
      <c r="BG46" s="1053"/>
      <c r="BH46" s="1053"/>
      <c r="BI46" s="1053"/>
      <c r="BJ46" s="1053"/>
      <c r="BK46" s="1053"/>
      <c r="BL46" s="1053"/>
      <c r="BM46" s="1053"/>
      <c r="BN46" s="1053"/>
      <c r="BO46" s="1053"/>
      <c r="BP46" s="1053"/>
      <c r="BQ46" s="1053"/>
      <c r="BR46" s="1053"/>
      <c r="BS46" s="1053"/>
      <c r="BT46" s="1053"/>
      <c r="BU46" s="1053"/>
      <c r="BV46" s="1053"/>
      <c r="BW46" s="1053"/>
      <c r="BX46" s="1053"/>
      <c r="BY46" s="1053"/>
      <c r="BZ46" s="1053"/>
      <c r="CA46" s="1053"/>
      <c r="CB46" s="1053"/>
      <c r="CC46" s="1053"/>
      <c r="CD46" s="1053"/>
      <c r="CE46" s="1053"/>
      <c r="CF46" s="1053"/>
      <c r="CG46" s="1053"/>
      <c r="CH46" s="1053"/>
      <c r="CI46" s="1053"/>
      <c r="CJ46" s="1053"/>
      <c r="CK46" s="1053"/>
      <c r="CL46" s="1053"/>
      <c r="CM46" s="1053"/>
      <c r="CN46" s="1053"/>
      <c r="CO46" s="1053"/>
      <c r="CP46" s="1053"/>
      <c r="CQ46" s="1053"/>
      <c r="CR46" s="1053"/>
      <c r="CS46" s="1053"/>
      <c r="CT46" s="1053"/>
      <c r="CU46" s="1053"/>
      <c r="CV46" s="1053"/>
      <c r="CW46" s="1053"/>
      <c r="CX46" s="1053"/>
      <c r="CY46" s="1053"/>
      <c r="CZ46" s="1053"/>
      <c r="DA46" s="1053"/>
      <c r="DB46" s="1053"/>
      <c r="DC46" s="1053"/>
      <c r="DD46" s="1053"/>
      <c r="DE46" s="1053"/>
      <c r="DF46" s="1053"/>
      <c r="DG46" s="1053"/>
      <c r="DH46" s="1053"/>
      <c r="DI46" s="1053"/>
      <c r="DJ46" s="1053"/>
      <c r="DK46" s="1053"/>
      <c r="DL46" s="1053"/>
      <c r="DM46" s="1053"/>
      <c r="DN46" s="1053"/>
      <c r="DO46" s="1053"/>
      <c r="DP46" s="1053"/>
      <c r="DQ46" s="1053"/>
      <c r="DR46" s="1053"/>
      <c r="DS46" s="1053"/>
      <c r="DT46" s="1053"/>
      <c r="DU46" s="1053"/>
      <c r="DV46" s="1053"/>
      <c r="DW46" s="1053"/>
      <c r="DX46" s="1053"/>
      <c r="DY46" s="1053"/>
      <c r="DZ46" s="1053"/>
      <c r="EA46" s="1053"/>
      <c r="EB46" s="1053"/>
      <c r="EC46" s="1053"/>
      <c r="ED46" s="1053"/>
      <c r="EE46" s="1053"/>
      <c r="EF46" s="1053"/>
      <c r="EG46" s="1053"/>
      <c r="EH46" s="1053"/>
      <c r="EI46" s="1053"/>
      <c r="EJ46" s="1053"/>
      <c r="EK46" s="1053"/>
      <c r="EL46" s="1053"/>
      <c r="EM46" s="1053"/>
      <c r="EN46" s="1053"/>
      <c r="EO46" s="1053"/>
      <c r="EP46" s="1053"/>
    </row>
    <row r="47" spans="1:146" ht="18" customHeight="1" x14ac:dyDescent="0.3">
      <c r="A47" s="625" t="s">
        <v>493</v>
      </c>
      <c r="B47" s="625" t="s">
        <v>494</v>
      </c>
      <c r="C47" s="626">
        <v>0</v>
      </c>
      <c r="D47" s="626">
        <v>0</v>
      </c>
      <c r="E47" s="626">
        <v>0</v>
      </c>
      <c r="F47" s="626">
        <v>640</v>
      </c>
      <c r="G47" s="626">
        <v>641.45043299999998</v>
      </c>
      <c r="H47" s="626">
        <v>645.547281</v>
      </c>
      <c r="I47" s="626">
        <v>649.20652900000005</v>
      </c>
      <c r="J47" s="626">
        <v>653.63230299999998</v>
      </c>
      <c r="K47" s="626">
        <v>657.68341124999995</v>
      </c>
      <c r="L47" s="626">
        <v>661.35194488888897</v>
      </c>
      <c r="M47" s="626">
        <v>665.86065039111111</v>
      </c>
      <c r="N47" s="626">
        <v>669.84978488888896</v>
      </c>
      <c r="O47" s="626">
        <v>674.2577973333332</v>
      </c>
      <c r="P47" s="626">
        <v>678.7132693333333</v>
      </c>
      <c r="Q47" s="626">
        <v>682.77766222222226</v>
      </c>
      <c r="R47" s="626">
        <v>687.27664888888887</v>
      </c>
      <c r="S47" s="626">
        <v>691.67521777777779</v>
      </c>
      <c r="T47" s="626">
        <v>696.04463911111111</v>
      </c>
      <c r="U47" s="626">
        <v>700.3977608888888</v>
      </c>
      <c r="V47" s="626">
        <v>705.16844533333324</v>
      </c>
      <c r="W47" s="626">
        <v>709.62047199999995</v>
      </c>
      <c r="X47" s="626">
        <v>713.57458666666673</v>
      </c>
      <c r="Y47" s="626">
        <v>718.28701333333322</v>
      </c>
      <c r="Z47" s="626">
        <v>722.73404000000005</v>
      </c>
      <c r="AA47" s="626">
        <v>727.37966488888901</v>
      </c>
      <c r="AB47" s="626">
        <v>732.07468422222223</v>
      </c>
      <c r="AC47" s="626">
        <v>736.60560799999996</v>
      </c>
      <c r="AD47" s="626">
        <v>741.70598488888891</v>
      </c>
      <c r="AE47" s="626">
        <v>745.98991466666678</v>
      </c>
      <c r="AF47" s="626">
        <v>751.37571733333323</v>
      </c>
      <c r="AG47" s="626">
        <v>755.84376266666675</v>
      </c>
      <c r="AH47" s="626">
        <v>760.67616143111127</v>
      </c>
      <c r="AI47" s="626">
        <v>765.69630222222224</v>
      </c>
      <c r="AJ47" s="626">
        <v>770.24621955555574</v>
      </c>
      <c r="AK47" s="626">
        <v>774.85213511111112</v>
      </c>
      <c r="AL47" s="626">
        <v>779.80511733333321</v>
      </c>
      <c r="AM47" s="626">
        <v>784.78973333333329</v>
      </c>
      <c r="AN47" s="626">
        <v>789.65365511111122</v>
      </c>
      <c r="AO47" s="626">
        <v>794.70007911111111</v>
      </c>
      <c r="AP47" s="626">
        <v>728.36991866666665</v>
      </c>
      <c r="AQ47" s="626">
        <v>732.87450985714293</v>
      </c>
      <c r="AR47" s="626">
        <v>737.86018647619039</v>
      </c>
      <c r="AS47" s="626">
        <v>742.11921833333327</v>
      </c>
      <c r="AT47" s="626">
        <v>747.47372047619046</v>
      </c>
      <c r="AU47" s="626">
        <v>751.7882111904762</v>
      </c>
      <c r="AV47" s="626">
        <v>756.12759071428559</v>
      </c>
      <c r="AW47" s="626">
        <v>761.15437252380946</v>
      </c>
      <c r="AX47" s="626">
        <v>845.79487733333326</v>
      </c>
      <c r="AY47" s="626">
        <v>851.45723822222226</v>
      </c>
      <c r="AZ47" s="626">
        <v>856.89538755555566</v>
      </c>
      <c r="BA47" s="626">
        <v>862.36826933333327</v>
      </c>
      <c r="BB47" s="626">
        <v>6.75</v>
      </c>
      <c r="BC47" s="626">
        <v>0</v>
      </c>
      <c r="BD47" s="626">
        <v>0</v>
      </c>
      <c r="BE47" s="626">
        <v>0</v>
      </c>
      <c r="BF47" s="626">
        <v>0</v>
      </c>
      <c r="BG47" s="626">
        <v>0</v>
      </c>
      <c r="BH47" s="626">
        <v>0</v>
      </c>
      <c r="BI47" s="626">
        <v>0</v>
      </c>
      <c r="BJ47" s="626">
        <v>0</v>
      </c>
      <c r="BK47" s="626">
        <v>0</v>
      </c>
      <c r="BL47" s="626">
        <v>0</v>
      </c>
      <c r="BM47" s="626">
        <v>0</v>
      </c>
      <c r="BN47" s="626">
        <v>0</v>
      </c>
      <c r="BO47" s="626">
        <v>0</v>
      </c>
      <c r="BP47" s="626">
        <v>0</v>
      </c>
      <c r="BQ47" s="626">
        <v>0</v>
      </c>
      <c r="BR47" s="626">
        <v>0</v>
      </c>
      <c r="BS47" s="626">
        <v>0</v>
      </c>
      <c r="BT47" s="626">
        <v>0</v>
      </c>
      <c r="BU47" s="626">
        <v>0</v>
      </c>
      <c r="BV47" s="626">
        <v>0</v>
      </c>
      <c r="BW47" s="626">
        <v>0</v>
      </c>
      <c r="BX47" s="626">
        <v>0</v>
      </c>
      <c r="BY47" s="626">
        <v>0</v>
      </c>
      <c r="BZ47" s="626">
        <v>0</v>
      </c>
      <c r="CA47" s="626">
        <v>0</v>
      </c>
      <c r="CB47" s="626">
        <v>0</v>
      </c>
      <c r="CC47" s="626">
        <v>0</v>
      </c>
      <c r="CD47" s="626">
        <v>0</v>
      </c>
      <c r="CE47" s="626">
        <v>0</v>
      </c>
      <c r="CF47" s="626">
        <v>0</v>
      </c>
      <c r="CG47" s="626">
        <v>0</v>
      </c>
      <c r="CH47" s="626">
        <v>0</v>
      </c>
      <c r="CI47" s="626">
        <v>0</v>
      </c>
      <c r="CJ47" s="626">
        <v>0</v>
      </c>
      <c r="CK47" s="626">
        <v>0</v>
      </c>
      <c r="CL47" s="626">
        <v>0</v>
      </c>
      <c r="CM47" s="626">
        <v>0</v>
      </c>
      <c r="CN47" s="626">
        <v>0</v>
      </c>
      <c r="CO47" s="626">
        <v>0</v>
      </c>
      <c r="CP47" s="626">
        <v>0</v>
      </c>
      <c r="CQ47" s="626">
        <v>0</v>
      </c>
      <c r="CR47" s="626">
        <v>0</v>
      </c>
      <c r="CS47" s="626">
        <v>0</v>
      </c>
      <c r="CT47" s="626">
        <v>0</v>
      </c>
      <c r="CU47" s="626">
        <v>0</v>
      </c>
      <c r="CV47" s="626">
        <v>0</v>
      </c>
      <c r="CW47" s="626">
        <v>0</v>
      </c>
      <c r="CX47" s="626">
        <v>0</v>
      </c>
      <c r="CY47" s="626">
        <v>0</v>
      </c>
      <c r="CZ47" s="626">
        <v>0</v>
      </c>
      <c r="DA47" s="626">
        <v>0</v>
      </c>
      <c r="DB47" s="626">
        <v>0</v>
      </c>
      <c r="DC47" s="626">
        <v>0</v>
      </c>
      <c r="DD47" s="626">
        <v>0</v>
      </c>
      <c r="DE47" s="626">
        <v>0</v>
      </c>
      <c r="DF47" s="626">
        <v>0</v>
      </c>
      <c r="DG47" s="626">
        <v>0</v>
      </c>
      <c r="DH47" s="626">
        <v>0</v>
      </c>
      <c r="DI47" s="626">
        <v>0</v>
      </c>
      <c r="DJ47" s="626">
        <v>0</v>
      </c>
      <c r="DK47" s="626">
        <v>0</v>
      </c>
      <c r="DL47" s="626">
        <v>0</v>
      </c>
      <c r="DM47" s="626">
        <v>0</v>
      </c>
      <c r="DN47" s="626">
        <v>0</v>
      </c>
      <c r="DO47" s="626">
        <v>0</v>
      </c>
      <c r="DP47" s="626">
        <v>0</v>
      </c>
      <c r="DQ47" s="626">
        <v>0</v>
      </c>
      <c r="DR47" s="626">
        <v>0</v>
      </c>
      <c r="DS47" s="626">
        <v>0</v>
      </c>
      <c r="DT47" s="626">
        <v>0</v>
      </c>
      <c r="DU47" s="626">
        <v>0</v>
      </c>
      <c r="DV47" s="626">
        <v>0</v>
      </c>
      <c r="DW47" s="626">
        <v>0</v>
      </c>
      <c r="DX47" s="626">
        <v>0</v>
      </c>
      <c r="DY47" s="626">
        <v>0</v>
      </c>
      <c r="DZ47" s="626">
        <v>0</v>
      </c>
      <c r="EA47" s="626">
        <v>0</v>
      </c>
      <c r="EB47" s="626">
        <v>0</v>
      </c>
      <c r="EC47" s="626">
        <v>0</v>
      </c>
      <c r="ED47" s="626">
        <v>0</v>
      </c>
      <c r="EE47" s="626">
        <v>0</v>
      </c>
      <c r="EF47" s="626">
        <v>0</v>
      </c>
      <c r="EG47" s="626">
        <v>0</v>
      </c>
      <c r="EH47" s="626">
        <v>0</v>
      </c>
      <c r="EI47" s="626">
        <v>0</v>
      </c>
      <c r="EJ47" s="626">
        <v>0</v>
      </c>
      <c r="EK47" s="626">
        <v>0</v>
      </c>
      <c r="EL47" s="626">
        <v>0</v>
      </c>
      <c r="EM47" s="626">
        <v>0</v>
      </c>
      <c r="EN47" s="626">
        <v>0</v>
      </c>
      <c r="EO47" s="626">
        <v>0</v>
      </c>
      <c r="EP47" s="626">
        <v>0</v>
      </c>
    </row>
    <row r="48" spans="1:146" ht="18" customHeight="1" x14ac:dyDescent="0.3">
      <c r="A48" s="628"/>
      <c r="B48" s="628"/>
      <c r="C48" s="1053"/>
      <c r="D48" s="1053"/>
      <c r="E48" s="1053"/>
      <c r="F48" s="1053"/>
      <c r="G48" s="1053"/>
      <c r="H48" s="1053"/>
      <c r="I48" s="1053"/>
      <c r="J48" s="1053"/>
      <c r="K48" s="1053"/>
      <c r="L48" s="1053"/>
      <c r="M48" s="1053"/>
      <c r="N48" s="1053"/>
      <c r="O48" s="1053"/>
      <c r="P48" s="1053"/>
      <c r="Q48" s="1053"/>
      <c r="R48" s="1053"/>
      <c r="S48" s="1053"/>
      <c r="T48" s="1053"/>
      <c r="U48" s="1053"/>
      <c r="V48" s="1053"/>
      <c r="W48" s="1053"/>
      <c r="X48" s="1053"/>
      <c r="Y48" s="1053"/>
      <c r="Z48" s="1053"/>
      <c r="AA48" s="1053"/>
      <c r="AB48" s="1053"/>
      <c r="AC48" s="1053"/>
      <c r="AD48" s="1053"/>
      <c r="AE48" s="1053"/>
      <c r="AF48" s="1053"/>
      <c r="AG48" s="1053"/>
      <c r="AH48" s="1053"/>
      <c r="AI48" s="1053"/>
      <c r="AJ48" s="1053"/>
      <c r="AK48" s="1053"/>
      <c r="AL48" s="1053"/>
      <c r="AM48" s="1053"/>
      <c r="AN48" s="1053"/>
      <c r="AO48" s="1053"/>
      <c r="AP48" s="1053"/>
      <c r="AQ48" s="1053"/>
      <c r="AR48" s="1053"/>
      <c r="AS48" s="1053"/>
      <c r="AT48" s="1053"/>
      <c r="AU48" s="1053"/>
      <c r="AV48" s="1053"/>
      <c r="AW48" s="1053"/>
      <c r="AX48" s="1053"/>
      <c r="AY48" s="1053"/>
      <c r="AZ48" s="1053"/>
      <c r="BA48" s="1053"/>
      <c r="BB48" s="1053"/>
      <c r="BC48" s="1053"/>
      <c r="BD48" s="1053"/>
      <c r="BE48" s="1053"/>
      <c r="BF48" s="1053"/>
      <c r="BG48" s="1053"/>
      <c r="BH48" s="1053"/>
      <c r="BI48" s="1053"/>
      <c r="BJ48" s="1053"/>
      <c r="BK48" s="1053"/>
      <c r="BL48" s="1053"/>
      <c r="BM48" s="1053"/>
      <c r="BN48" s="1053"/>
      <c r="BO48" s="1053"/>
      <c r="BP48" s="1053"/>
      <c r="BQ48" s="1053"/>
      <c r="BR48" s="1053"/>
      <c r="BS48" s="1053"/>
      <c r="BT48" s="1053"/>
      <c r="BU48" s="1053"/>
      <c r="BV48" s="1053"/>
      <c r="BW48" s="1053"/>
      <c r="BX48" s="1053"/>
      <c r="BY48" s="1053"/>
      <c r="BZ48" s="1053"/>
      <c r="CA48" s="1053"/>
      <c r="CB48" s="1053"/>
      <c r="CC48" s="1053"/>
      <c r="CD48" s="1053"/>
      <c r="CE48" s="1053"/>
      <c r="CF48" s="1053"/>
      <c r="CG48" s="1053"/>
      <c r="CH48" s="1053"/>
      <c r="CI48" s="1053"/>
      <c r="CJ48" s="1053"/>
      <c r="CK48" s="1053"/>
      <c r="CL48" s="1053"/>
      <c r="CM48" s="1053"/>
      <c r="CN48" s="1053"/>
      <c r="CO48" s="1053"/>
      <c r="CP48" s="1053"/>
      <c r="CQ48" s="1053"/>
      <c r="CR48" s="1053"/>
      <c r="CS48" s="1053"/>
      <c r="CT48" s="1053"/>
      <c r="CU48" s="1053"/>
      <c r="CV48" s="1053"/>
      <c r="CW48" s="1053"/>
      <c r="CX48" s="1053"/>
      <c r="CY48" s="1053"/>
      <c r="CZ48" s="1053"/>
      <c r="DA48" s="1053"/>
      <c r="DB48" s="1053"/>
      <c r="DC48" s="1053"/>
      <c r="DD48" s="1053"/>
      <c r="DE48" s="1053"/>
      <c r="DF48" s="1053"/>
      <c r="DG48" s="1053"/>
      <c r="DH48" s="1053"/>
      <c r="DI48" s="1053"/>
      <c r="DJ48" s="1053"/>
      <c r="DK48" s="1053"/>
      <c r="DL48" s="1053"/>
      <c r="DM48" s="1053"/>
      <c r="DN48" s="1053"/>
      <c r="DO48" s="1053"/>
      <c r="DP48" s="1053"/>
      <c r="DQ48" s="1053"/>
      <c r="DR48" s="1053"/>
      <c r="DS48" s="1053"/>
      <c r="DT48" s="1053"/>
      <c r="DU48" s="1053"/>
      <c r="DV48" s="1053"/>
      <c r="DW48" s="1053"/>
      <c r="DX48" s="1053"/>
      <c r="DY48" s="1053"/>
      <c r="DZ48" s="1053"/>
      <c r="EA48" s="1053"/>
      <c r="EB48" s="1053"/>
      <c r="EC48" s="1053"/>
      <c r="ED48" s="1053"/>
      <c r="EE48" s="1053"/>
      <c r="EF48" s="1053"/>
      <c r="EG48" s="1053"/>
      <c r="EH48" s="1053"/>
      <c r="EI48" s="1053"/>
      <c r="EJ48" s="1053"/>
      <c r="EK48" s="1053"/>
      <c r="EL48" s="1053"/>
      <c r="EM48" s="1053"/>
      <c r="EN48" s="1053"/>
      <c r="EO48" s="1053"/>
      <c r="EP48" s="1053"/>
    </row>
    <row r="49" spans="1:146" ht="18" customHeight="1" x14ac:dyDescent="0.3">
      <c r="A49" s="625" t="s">
        <v>495</v>
      </c>
      <c r="B49" s="625" t="s">
        <v>762</v>
      </c>
      <c r="C49" s="626">
        <v>15045.104009906456</v>
      </c>
      <c r="D49" s="626">
        <v>15252.978748947929</v>
      </c>
      <c r="E49" s="626">
        <v>14711.615015608641</v>
      </c>
      <c r="F49" s="626">
        <v>15128.616880714215</v>
      </c>
      <c r="G49" s="626">
        <v>14891.179142584029</v>
      </c>
      <c r="H49" s="626">
        <v>14558.258925055829</v>
      </c>
      <c r="I49" s="626">
        <v>14563.787617767368</v>
      </c>
      <c r="J49" s="626">
        <v>14504.884331448271</v>
      </c>
      <c r="K49" s="626">
        <v>14425.921092075629</v>
      </c>
      <c r="L49" s="626">
        <v>14546.105650958574</v>
      </c>
      <c r="M49" s="626">
        <v>15015.970978897403</v>
      </c>
      <c r="N49" s="626">
        <v>15507.595212671948</v>
      </c>
      <c r="O49" s="626">
        <v>15298.666244432159</v>
      </c>
      <c r="P49" s="626">
        <v>15557.857242265172</v>
      </c>
      <c r="Q49" s="626">
        <v>16249.518714156577</v>
      </c>
      <c r="R49" s="626">
        <v>16221.679590776088</v>
      </c>
      <c r="S49" s="626">
        <v>16375.520447394349</v>
      </c>
      <c r="T49" s="626">
        <v>17146.927347804998</v>
      </c>
      <c r="U49" s="626">
        <v>16287.99025579686</v>
      </c>
      <c r="V49" s="626">
        <v>16407.077835298907</v>
      </c>
      <c r="W49" s="626">
        <v>16153.566005627621</v>
      </c>
      <c r="X49" s="626">
        <v>16168.172849911318</v>
      </c>
      <c r="Y49" s="626">
        <v>16324.499575686385</v>
      </c>
      <c r="Z49" s="626">
        <v>16037.98887025656</v>
      </c>
      <c r="AA49" s="626">
        <v>16109.635298681034</v>
      </c>
      <c r="AB49" s="626">
        <v>16448.862086199537</v>
      </c>
      <c r="AC49" s="626">
        <v>16347.284165805198</v>
      </c>
      <c r="AD49" s="626">
        <v>16776.565731781753</v>
      </c>
      <c r="AE49" s="626">
        <v>17030.416845457345</v>
      </c>
      <c r="AF49" s="626">
        <v>17262.416318660165</v>
      </c>
      <c r="AG49" s="626">
        <v>16470.308618465773</v>
      </c>
      <c r="AH49" s="626">
        <v>16870.045072464822</v>
      </c>
      <c r="AI49" s="626">
        <v>16513.908916179549</v>
      </c>
      <c r="AJ49" s="626">
        <v>898.7989082405112</v>
      </c>
      <c r="AK49" s="626">
        <v>861.77151291528889</v>
      </c>
      <c r="AL49" s="626">
        <v>1099.5592490304</v>
      </c>
      <c r="AM49" s="626">
        <v>1019.0865931771667</v>
      </c>
      <c r="AN49" s="626">
        <v>976.96264977928899</v>
      </c>
      <c r="AO49" s="626">
        <v>1040.5004410800223</v>
      </c>
      <c r="AP49" s="626">
        <v>1081.1939011959334</v>
      </c>
      <c r="AQ49" s="626">
        <v>1189.3598429879239</v>
      </c>
      <c r="AR49" s="626">
        <v>1243.2708294678093</v>
      </c>
      <c r="AS49" s="626">
        <v>1279.8613689733668</v>
      </c>
      <c r="AT49" s="626">
        <v>1271.5996806622595</v>
      </c>
      <c r="AU49" s="626">
        <v>1199.1619262505569</v>
      </c>
      <c r="AV49" s="626">
        <v>1155.0305887734644</v>
      </c>
      <c r="AW49" s="626">
        <v>1139.6961893274311</v>
      </c>
      <c r="AX49" s="626">
        <v>1259.9482977386983</v>
      </c>
      <c r="AY49" s="626">
        <v>1238.3272744853004</v>
      </c>
      <c r="AZ49" s="626">
        <v>878.95489068434142</v>
      </c>
      <c r="BA49" s="626">
        <v>956.08903745806265</v>
      </c>
      <c r="BB49" s="626">
        <v>783.97270425570832</v>
      </c>
      <c r="BC49" s="626">
        <v>854.14120872096305</v>
      </c>
      <c r="BD49" s="626">
        <v>883.47022197736339</v>
      </c>
      <c r="BE49" s="626">
        <v>918.97752635636073</v>
      </c>
      <c r="BF49" s="626">
        <v>1006.803345868023</v>
      </c>
      <c r="BG49" s="626">
        <v>1541.7032591520708</v>
      </c>
      <c r="BH49" s="626">
        <v>1157.0924238882374</v>
      </c>
      <c r="BI49" s="626">
        <v>1220.1777750274027</v>
      </c>
      <c r="BJ49" s="626">
        <v>1247.2652278087021</v>
      </c>
      <c r="BK49" s="626">
        <v>1237.6344496282929</v>
      </c>
      <c r="BL49" s="626">
        <v>1219.0656411219168</v>
      </c>
      <c r="BM49" s="626">
        <v>1157.2090045506454</v>
      </c>
      <c r="BN49" s="626">
        <v>1256.4355875570463</v>
      </c>
      <c r="BO49" s="626">
        <v>1254.3869285360436</v>
      </c>
      <c r="BP49" s="626">
        <v>1302.1468264104776</v>
      </c>
      <c r="BQ49" s="626">
        <v>1217.2545327702653</v>
      </c>
      <c r="BR49" s="626">
        <v>1302.3310317796659</v>
      </c>
      <c r="BS49" s="626">
        <v>1204.6501408748975</v>
      </c>
      <c r="BT49" s="626">
        <v>1237.765141539488</v>
      </c>
      <c r="BU49" s="626">
        <v>1313.8005488732629</v>
      </c>
      <c r="BV49" s="626">
        <v>1182.4475531745416</v>
      </c>
      <c r="BW49" s="626">
        <v>1119.8991953549641</v>
      </c>
      <c r="BX49" s="626">
        <v>993.62369071162891</v>
      </c>
      <c r="BY49" s="626">
        <v>6420.4863756678606</v>
      </c>
      <c r="BZ49" s="626">
        <v>6486.7428962633339</v>
      </c>
      <c r="CA49" s="626">
        <v>6651.4769204397489</v>
      </c>
      <c r="CB49" s="626">
        <v>7714.8385189486571</v>
      </c>
      <c r="CC49" s="626">
        <v>7528.5721509488194</v>
      </c>
      <c r="CD49" s="626">
        <v>7609.5393174411147</v>
      </c>
      <c r="CE49" s="626">
        <v>7647.6678899913604</v>
      </c>
      <c r="CF49" s="626">
        <v>7764.8705142639292</v>
      </c>
      <c r="CG49" s="626">
        <v>7612.2662415359828</v>
      </c>
      <c r="CH49" s="626">
        <v>7669.7182570720006</v>
      </c>
      <c r="CI49" s="626">
        <v>8095.0391335804443</v>
      </c>
      <c r="CJ49" s="626">
        <v>7865.4789433237111</v>
      </c>
      <c r="CK49" s="626">
        <v>7890.0037322446178</v>
      </c>
      <c r="CL49" s="626">
        <v>8008.3467121284702</v>
      </c>
      <c r="CM49" s="626">
        <v>8646.3296934415921</v>
      </c>
      <c r="CN49" s="626">
        <v>7840.0146798454643</v>
      </c>
      <c r="CO49" s="626">
        <v>7766.9697828987692</v>
      </c>
      <c r="CP49" s="626">
        <v>8058.7182430322773</v>
      </c>
      <c r="CQ49" s="626">
        <v>8234.571529147137</v>
      </c>
      <c r="CR49" s="626">
        <v>8001.7661182826023</v>
      </c>
      <c r="CS49" s="626">
        <v>7978.7580518328195</v>
      </c>
      <c r="CT49" s="626">
        <v>8064.0392681820485</v>
      </c>
      <c r="CU49" s="626">
        <v>9343.9465719759646</v>
      </c>
      <c r="CV49" s="626">
        <v>9396.7240134001313</v>
      </c>
      <c r="CW49" s="626">
        <v>13780.199132482079</v>
      </c>
      <c r="CX49" s="626">
        <v>13694.15438558099</v>
      </c>
      <c r="CY49" s="626">
        <v>13561.030678638792</v>
      </c>
      <c r="CZ49" s="626">
        <v>13631.460155642533</v>
      </c>
      <c r="DA49" s="626">
        <v>13272.061651796099</v>
      </c>
      <c r="DB49" s="626">
        <v>13437.867494984626</v>
      </c>
      <c r="DC49" s="626">
        <v>13376.222837683907</v>
      </c>
      <c r="DD49" s="626">
        <v>14909.119321448543</v>
      </c>
      <c r="DE49" s="626">
        <v>15045.142499000014</v>
      </c>
      <c r="DF49" s="626">
        <v>17030.176292038144</v>
      </c>
      <c r="DG49" s="626">
        <v>17013.154985804216</v>
      </c>
      <c r="DH49" s="626">
        <v>17248.484776916484</v>
      </c>
      <c r="DI49" s="626">
        <v>17246.213901513034</v>
      </c>
      <c r="DJ49" s="626">
        <v>17316.854302356103</v>
      </c>
      <c r="DK49" s="626">
        <v>13829.275139381234</v>
      </c>
      <c r="DL49" s="626">
        <v>13926.674153755353</v>
      </c>
      <c r="DM49" s="626">
        <v>14026.051920884778</v>
      </c>
      <c r="DN49" s="626">
        <v>13993.503242497189</v>
      </c>
      <c r="DO49" s="626">
        <v>14008.446436449878</v>
      </c>
      <c r="DP49" s="626">
        <v>14807.128672268238</v>
      </c>
      <c r="DQ49" s="626">
        <v>15648.52590588326</v>
      </c>
      <c r="DR49" s="626">
        <v>15683.09577426965</v>
      </c>
      <c r="DS49" s="626">
        <v>11138.615411240744</v>
      </c>
      <c r="DT49" s="626">
        <v>11454.582084452775</v>
      </c>
      <c r="DU49" s="626">
        <v>11493.657605587368</v>
      </c>
      <c r="DV49" s="626">
        <v>11211.318724714867</v>
      </c>
      <c r="DW49" s="626">
        <v>11287.294820702169</v>
      </c>
      <c r="DX49" s="626">
        <v>11872.181735896005</v>
      </c>
      <c r="DY49" s="626">
        <v>11711.225934468555</v>
      </c>
      <c r="DZ49" s="626">
        <v>11793.018830789541</v>
      </c>
      <c r="EA49" s="626">
        <v>11415.004431410907</v>
      </c>
      <c r="EB49" s="626">
        <v>11288.538802566312</v>
      </c>
      <c r="EC49" s="626">
        <v>11216.184830299879</v>
      </c>
      <c r="ED49" s="626">
        <v>11308.626578791764</v>
      </c>
      <c r="EE49" s="626">
        <v>11682.072374982396</v>
      </c>
      <c r="EF49" s="626">
        <v>11781.948325709576</v>
      </c>
      <c r="EG49" s="626">
        <v>11112.936299784469</v>
      </c>
      <c r="EH49" s="626">
        <v>12324.04576345239</v>
      </c>
      <c r="EI49" s="626">
        <v>12437.394201636434</v>
      </c>
      <c r="EJ49" s="626">
        <v>12444.702551902352</v>
      </c>
      <c r="EK49" s="626">
        <v>12259.488676028508</v>
      </c>
      <c r="EL49" s="626">
        <v>12252.983949817219</v>
      </c>
      <c r="EM49" s="626">
        <v>12678.649863106933</v>
      </c>
      <c r="EN49" s="626">
        <v>12089.867112570591</v>
      </c>
      <c r="EO49" s="626">
        <v>11637.874447253464</v>
      </c>
      <c r="EP49" s="626">
        <v>11247.628998284319</v>
      </c>
    </row>
    <row r="50" spans="1:146" ht="18" customHeight="1" x14ac:dyDescent="0.3">
      <c r="A50" s="628"/>
      <c r="B50" s="628"/>
      <c r="C50" s="1053"/>
      <c r="D50" s="1053"/>
      <c r="E50" s="1053"/>
      <c r="F50" s="1053"/>
      <c r="G50" s="1053"/>
      <c r="H50" s="1053"/>
      <c r="I50" s="1053"/>
      <c r="J50" s="1053"/>
      <c r="K50" s="1053"/>
      <c r="L50" s="1053"/>
      <c r="M50" s="1053"/>
      <c r="N50" s="1053"/>
      <c r="O50" s="1053"/>
      <c r="P50" s="1053"/>
      <c r="Q50" s="1053"/>
      <c r="R50" s="1053"/>
      <c r="S50" s="1053"/>
      <c r="T50" s="1053"/>
      <c r="U50" s="1053"/>
      <c r="V50" s="1053"/>
      <c r="W50" s="1053"/>
      <c r="X50" s="1053"/>
      <c r="Y50" s="1053"/>
      <c r="Z50" s="1053"/>
      <c r="AA50" s="1053"/>
      <c r="AB50" s="1053"/>
      <c r="AC50" s="1053"/>
      <c r="AD50" s="1053"/>
      <c r="AE50" s="1053"/>
      <c r="AF50" s="1053"/>
      <c r="AG50" s="1053"/>
      <c r="AH50" s="1053"/>
      <c r="AI50" s="1053"/>
      <c r="AJ50" s="1053"/>
      <c r="AK50" s="1053"/>
      <c r="AL50" s="1053"/>
      <c r="AM50" s="1053"/>
      <c r="AN50" s="1053"/>
      <c r="AO50" s="1053"/>
      <c r="AP50" s="1053"/>
      <c r="AQ50" s="1053"/>
      <c r="AR50" s="1053"/>
      <c r="AS50" s="1053"/>
      <c r="AT50" s="1053"/>
      <c r="AU50" s="1053"/>
      <c r="AV50" s="1053"/>
      <c r="AW50" s="1053"/>
      <c r="AX50" s="1053"/>
      <c r="AY50" s="1053"/>
      <c r="AZ50" s="1053"/>
      <c r="BA50" s="1053"/>
      <c r="BB50" s="1053"/>
      <c r="BC50" s="1053"/>
      <c r="BD50" s="1053"/>
      <c r="BE50" s="1053"/>
      <c r="BF50" s="1053"/>
      <c r="BG50" s="1053"/>
      <c r="BH50" s="1053"/>
      <c r="BI50" s="1053"/>
      <c r="BJ50" s="1053"/>
      <c r="BK50" s="1053"/>
      <c r="BL50" s="1053"/>
      <c r="BM50" s="1053"/>
      <c r="BN50" s="1053"/>
      <c r="BO50" s="1053"/>
      <c r="BP50" s="1053"/>
      <c r="BQ50" s="1053"/>
      <c r="BR50" s="1053"/>
      <c r="BS50" s="1053"/>
      <c r="BT50" s="1053"/>
      <c r="BU50" s="1053"/>
      <c r="BV50" s="1053"/>
      <c r="BW50" s="1053"/>
      <c r="BX50" s="1053"/>
      <c r="BY50" s="1053"/>
      <c r="BZ50" s="1053"/>
      <c r="CA50" s="1053"/>
      <c r="CB50" s="1053"/>
      <c r="CC50" s="1053"/>
      <c r="CD50" s="1053"/>
      <c r="CE50" s="1053"/>
      <c r="CF50" s="1053"/>
      <c r="CG50" s="1053"/>
      <c r="CH50" s="1053"/>
      <c r="CI50" s="1053"/>
      <c r="CJ50" s="1053"/>
      <c r="CK50" s="1053"/>
      <c r="CL50" s="1053"/>
      <c r="CM50" s="1053"/>
      <c r="CN50" s="1053"/>
      <c r="CO50" s="1053"/>
      <c r="CP50" s="1053"/>
      <c r="CQ50" s="1053"/>
      <c r="CR50" s="1053"/>
      <c r="CS50" s="1053"/>
      <c r="CT50" s="1053"/>
      <c r="CU50" s="1053"/>
      <c r="CV50" s="1053"/>
      <c r="CW50" s="1053"/>
      <c r="CX50" s="1053"/>
      <c r="CY50" s="1053"/>
      <c r="CZ50" s="1053"/>
      <c r="DA50" s="1053"/>
      <c r="DB50" s="1053"/>
      <c r="DC50" s="1053"/>
      <c r="DD50" s="1053"/>
      <c r="DE50" s="1053"/>
      <c r="DF50" s="1053"/>
      <c r="DG50" s="1053"/>
      <c r="DH50" s="1053"/>
      <c r="DI50" s="1053"/>
      <c r="DJ50" s="1053"/>
      <c r="DK50" s="1053"/>
      <c r="DL50" s="1053"/>
      <c r="DM50" s="1053"/>
      <c r="DN50" s="1053"/>
      <c r="DO50" s="1053"/>
      <c r="DP50" s="1053"/>
      <c r="DQ50" s="1053"/>
      <c r="DR50" s="1053"/>
      <c r="DS50" s="1053"/>
      <c r="DT50" s="1053"/>
      <c r="DU50" s="1053"/>
      <c r="DV50" s="1053"/>
      <c r="DW50" s="1053"/>
      <c r="DX50" s="1053"/>
      <c r="DY50" s="1053"/>
      <c r="DZ50" s="1053"/>
      <c r="EA50" s="1053"/>
      <c r="EB50" s="1053"/>
      <c r="EC50" s="1053"/>
      <c r="ED50" s="1053"/>
      <c r="EE50" s="1053"/>
      <c r="EF50" s="1053"/>
      <c r="EG50" s="1053"/>
      <c r="EH50" s="1053"/>
      <c r="EI50" s="1053"/>
      <c r="EJ50" s="1053"/>
      <c r="EK50" s="1053"/>
      <c r="EL50" s="1053"/>
      <c r="EM50" s="1053"/>
      <c r="EN50" s="1053"/>
      <c r="EO50" s="1053"/>
      <c r="EP50" s="1053"/>
    </row>
    <row r="51" spans="1:146" ht="18" customHeight="1" x14ac:dyDescent="0.3">
      <c r="A51" s="625" t="s">
        <v>497</v>
      </c>
      <c r="B51" s="625" t="s">
        <v>467</v>
      </c>
      <c r="C51" s="626">
        <v>35962.566492851707</v>
      </c>
      <c r="D51" s="626">
        <v>36047.247638540102</v>
      </c>
      <c r="E51" s="626">
        <v>40055.369662550002</v>
      </c>
      <c r="F51" s="626">
        <v>62545.449858789812</v>
      </c>
      <c r="G51" s="626">
        <v>61521.622535666756</v>
      </c>
      <c r="H51" s="626">
        <v>61688.049821202643</v>
      </c>
      <c r="I51" s="626">
        <v>63421.862605252652</v>
      </c>
      <c r="J51" s="626">
        <v>58046.991185005681</v>
      </c>
      <c r="K51" s="626">
        <v>57973.69648324071</v>
      </c>
      <c r="L51" s="626">
        <v>60203.708133559703</v>
      </c>
      <c r="M51" s="626">
        <v>65426.4796115231</v>
      </c>
      <c r="N51" s="626">
        <v>78673.467658129332</v>
      </c>
      <c r="O51" s="626">
        <v>70567.197684792132</v>
      </c>
      <c r="P51" s="626">
        <v>76711.859913460154</v>
      </c>
      <c r="Q51" s="626">
        <v>79979.510756816089</v>
      </c>
      <c r="R51" s="626">
        <v>79406.007274125222</v>
      </c>
      <c r="S51" s="626">
        <v>82165.883102839463</v>
      </c>
      <c r="T51" s="626">
        <v>80242.833787359632</v>
      </c>
      <c r="U51" s="626">
        <v>83540.849317996428</v>
      </c>
      <c r="V51" s="626">
        <v>79696.402888408556</v>
      </c>
      <c r="W51" s="626">
        <v>79567.471654235444</v>
      </c>
      <c r="X51" s="626">
        <v>85069.407294803168</v>
      </c>
      <c r="Y51" s="626">
        <v>84447.056269586552</v>
      </c>
      <c r="Z51" s="626">
        <v>92817.018383313305</v>
      </c>
      <c r="AA51" s="626">
        <v>101010.93956742428</v>
      </c>
      <c r="AB51" s="626">
        <v>88342.746327380097</v>
      </c>
      <c r="AC51" s="626">
        <v>95186.035077020599</v>
      </c>
      <c r="AD51" s="626">
        <v>98647.157131900211</v>
      </c>
      <c r="AE51" s="626">
        <v>90767.511630535693</v>
      </c>
      <c r="AF51" s="626">
        <v>94524.30180789427</v>
      </c>
      <c r="AG51" s="626">
        <v>96353.952614318085</v>
      </c>
      <c r="AH51" s="626">
        <v>93002.819960796507</v>
      </c>
      <c r="AI51" s="626">
        <v>95275.208135796347</v>
      </c>
      <c r="AJ51" s="626">
        <v>113846.18673518443</v>
      </c>
      <c r="AK51" s="626">
        <v>107867.48619321738</v>
      </c>
      <c r="AL51" s="626">
        <v>103883.11312931647</v>
      </c>
      <c r="AM51" s="626">
        <v>110430.82575458733</v>
      </c>
      <c r="AN51" s="626">
        <v>110296.63057014832</v>
      </c>
      <c r="AO51" s="626">
        <v>113056.44000953666</v>
      </c>
      <c r="AP51" s="626">
        <v>110144.41993119227</v>
      </c>
      <c r="AQ51" s="626">
        <v>117621.27661261051</v>
      </c>
      <c r="AR51" s="626">
        <v>113844.19452376643</v>
      </c>
      <c r="AS51" s="626">
        <v>113294.07001886387</v>
      </c>
      <c r="AT51" s="626">
        <v>111395.10706235934</v>
      </c>
      <c r="AU51" s="626">
        <v>115308.10069647095</v>
      </c>
      <c r="AV51" s="626">
        <v>111398.07069252883</v>
      </c>
      <c r="AW51" s="626">
        <v>100937.22505486327</v>
      </c>
      <c r="AX51" s="626">
        <v>93400.628797954254</v>
      </c>
      <c r="AY51" s="626">
        <v>100043.83392820758</v>
      </c>
      <c r="AZ51" s="626">
        <v>99134.083252809345</v>
      </c>
      <c r="BA51" s="626">
        <v>101844.4196391663</v>
      </c>
      <c r="BB51" s="626">
        <v>100538.68695301708</v>
      </c>
      <c r="BC51" s="626">
        <v>98881.368748775945</v>
      </c>
      <c r="BD51" s="626">
        <v>96802.770846622763</v>
      </c>
      <c r="BE51" s="626">
        <v>97366.981828807155</v>
      </c>
      <c r="BF51" s="626">
        <v>97634.780596991317</v>
      </c>
      <c r="BG51" s="626">
        <v>98777.374928488731</v>
      </c>
      <c r="BH51" s="626">
        <v>93544.604256837498</v>
      </c>
      <c r="BI51" s="626">
        <v>106001.47421916109</v>
      </c>
      <c r="BJ51" s="626">
        <v>113525.19723679972</v>
      </c>
      <c r="BK51" s="626">
        <v>111533.84294250495</v>
      </c>
      <c r="BL51" s="626">
        <v>107174.75919483912</v>
      </c>
      <c r="BM51" s="626">
        <v>116501.97382611193</v>
      </c>
      <c r="BN51" s="626">
        <v>114185.4848369986</v>
      </c>
      <c r="BO51" s="626">
        <v>109207.38924208454</v>
      </c>
      <c r="BP51" s="626">
        <v>107171.47727467383</v>
      </c>
      <c r="BQ51" s="626">
        <v>104573.68900444418</v>
      </c>
      <c r="BR51" s="626">
        <v>96957.262221144178</v>
      </c>
      <c r="BS51" s="626">
        <v>99549.681186230169</v>
      </c>
      <c r="BT51" s="626">
        <v>95201.744867472356</v>
      </c>
      <c r="BU51" s="626">
        <v>108202.79067884848</v>
      </c>
      <c r="BV51" s="626">
        <v>88347.719657662921</v>
      </c>
      <c r="BW51" s="626">
        <v>97589.187535341931</v>
      </c>
      <c r="BX51" s="626">
        <v>106610.16797599531</v>
      </c>
      <c r="BY51" s="626">
        <v>107471.00272447885</v>
      </c>
      <c r="BZ51" s="626">
        <v>120269.41229128296</v>
      </c>
      <c r="CA51" s="626">
        <v>124812.08406462213</v>
      </c>
      <c r="CB51" s="626">
        <v>115376.34357163229</v>
      </c>
      <c r="CC51" s="626">
        <v>126547.22138109068</v>
      </c>
      <c r="CD51" s="626">
        <v>129726.98171063828</v>
      </c>
      <c r="CE51" s="626">
        <v>126810.45317664245</v>
      </c>
      <c r="CF51" s="626">
        <v>118944.61823429578</v>
      </c>
      <c r="CG51" s="626">
        <v>120933.5126386109</v>
      </c>
      <c r="CH51" s="626">
        <v>115321.43736625831</v>
      </c>
      <c r="CI51" s="626">
        <v>123967.17674122185</v>
      </c>
      <c r="CJ51" s="626">
        <v>125589.61681330105</v>
      </c>
      <c r="CK51" s="626">
        <v>120505.41746863989</v>
      </c>
      <c r="CL51" s="626">
        <v>124545.01312996067</v>
      </c>
      <c r="CM51" s="626">
        <v>121155.52296169617</v>
      </c>
      <c r="CN51" s="626">
        <v>126459.0658912825</v>
      </c>
      <c r="CO51" s="626">
        <v>107001.17720612646</v>
      </c>
      <c r="CP51" s="626">
        <v>97603.806936848632</v>
      </c>
      <c r="CQ51" s="626">
        <v>91123.91195614844</v>
      </c>
      <c r="CR51" s="626">
        <v>95543.993191614529</v>
      </c>
      <c r="CS51" s="626">
        <v>116386.28994843544</v>
      </c>
      <c r="CT51" s="626">
        <v>109099.31597717798</v>
      </c>
      <c r="CU51" s="626">
        <v>110622.51123700409</v>
      </c>
      <c r="CV51" s="626">
        <v>117430.26440940885</v>
      </c>
      <c r="CW51" s="626">
        <v>112740.90255428242</v>
      </c>
      <c r="CX51" s="626">
        <v>111525.34966167415</v>
      </c>
      <c r="CY51" s="626">
        <v>112364.75353793841</v>
      </c>
      <c r="CZ51" s="626">
        <v>126726.73731473685</v>
      </c>
      <c r="DA51" s="626">
        <v>107072.47576452541</v>
      </c>
      <c r="DB51" s="626">
        <v>109264.55519348106</v>
      </c>
      <c r="DC51" s="626">
        <v>107970.2152729956</v>
      </c>
      <c r="DD51" s="626">
        <v>121555.18868738304</v>
      </c>
      <c r="DE51" s="626">
        <v>119357.11448620106</v>
      </c>
      <c r="DF51" s="626">
        <v>144265.40478854501</v>
      </c>
      <c r="DG51" s="626">
        <v>136132.29066817605</v>
      </c>
      <c r="DH51" s="626">
        <v>141682.67083581345</v>
      </c>
      <c r="DI51" s="626">
        <v>142062.2305789798</v>
      </c>
      <c r="DJ51" s="626">
        <v>155067.26901309058</v>
      </c>
      <c r="DK51" s="626">
        <v>152145.68327591635</v>
      </c>
      <c r="DL51" s="626">
        <v>165766.31891202388</v>
      </c>
      <c r="DM51" s="626">
        <v>152005.88698461329</v>
      </c>
      <c r="DN51" s="626">
        <v>148735.94492130954</v>
      </c>
      <c r="DO51" s="626">
        <v>150142.79876158308</v>
      </c>
      <c r="DP51" s="626">
        <v>150958.65872596204</v>
      </c>
      <c r="DQ51" s="626">
        <v>143063.69320429995</v>
      </c>
      <c r="DR51" s="626">
        <v>130276.74065187693</v>
      </c>
      <c r="DS51" s="626">
        <v>124120.69378467565</v>
      </c>
      <c r="DT51" s="626">
        <v>133699.62802583008</v>
      </c>
      <c r="DU51" s="626">
        <v>122665.20342826509</v>
      </c>
      <c r="DV51" s="626">
        <v>114977.08362362623</v>
      </c>
      <c r="DW51" s="626">
        <v>113893.58673334449</v>
      </c>
      <c r="DX51" s="626">
        <v>115940.79852691677</v>
      </c>
      <c r="DY51" s="626">
        <v>106898.41301056616</v>
      </c>
      <c r="DZ51" s="626">
        <v>123921.55523635012</v>
      </c>
      <c r="EA51" s="626">
        <v>133299.13702885929</v>
      </c>
      <c r="EB51" s="626">
        <v>131921.62653253449</v>
      </c>
      <c r="EC51" s="626">
        <v>122851.4938720979</v>
      </c>
      <c r="ED51" s="626">
        <v>134314.81361901961</v>
      </c>
      <c r="EE51" s="626">
        <v>123523.67368770081</v>
      </c>
      <c r="EF51" s="626">
        <v>131633.48204284839</v>
      </c>
      <c r="EG51" s="626">
        <v>118899.37808624656</v>
      </c>
      <c r="EH51" s="626">
        <v>108768.92724073054</v>
      </c>
      <c r="EI51" s="626">
        <v>113615.30877216304</v>
      </c>
      <c r="EJ51" s="626">
        <v>120446.25082340406</v>
      </c>
      <c r="EK51" s="626">
        <v>127260.17414185348</v>
      </c>
      <c r="EL51" s="626">
        <v>129572.27728668129</v>
      </c>
      <c r="EM51" s="626">
        <v>118344.54749057733</v>
      </c>
      <c r="EN51" s="626">
        <v>127648.91366131831</v>
      </c>
      <c r="EO51" s="626">
        <v>133267.20653427514</v>
      </c>
      <c r="EP51" s="626">
        <v>125373.64618886738</v>
      </c>
    </row>
    <row r="52" spans="1:146" ht="18" customHeight="1" x14ac:dyDescent="0.3">
      <c r="A52" s="628"/>
      <c r="B52" s="638"/>
      <c r="C52" s="1053"/>
      <c r="D52" s="1053"/>
      <c r="E52" s="1053"/>
      <c r="F52" s="1053"/>
      <c r="G52" s="1053"/>
      <c r="H52" s="1053"/>
      <c r="I52" s="1053"/>
      <c r="J52" s="1053"/>
      <c r="K52" s="1053"/>
      <c r="L52" s="1053"/>
      <c r="M52" s="1053"/>
      <c r="N52" s="1053"/>
      <c r="O52" s="1053"/>
      <c r="P52" s="1053"/>
      <c r="Q52" s="1053"/>
      <c r="R52" s="1053"/>
      <c r="S52" s="1053"/>
      <c r="T52" s="1053"/>
      <c r="U52" s="1053"/>
      <c r="V52" s="1053"/>
      <c r="W52" s="1053"/>
      <c r="X52" s="1053"/>
      <c r="Y52" s="1053"/>
      <c r="Z52" s="1053"/>
      <c r="AA52" s="1053"/>
      <c r="AB52" s="1053"/>
      <c r="AC52" s="1053"/>
      <c r="AD52" s="1053"/>
      <c r="AE52" s="1053"/>
      <c r="AF52" s="1053"/>
      <c r="AG52" s="1053"/>
      <c r="AH52" s="1053"/>
      <c r="AI52" s="1053"/>
      <c r="AJ52" s="1053"/>
      <c r="AK52" s="1053"/>
      <c r="AL52" s="1053"/>
      <c r="AM52" s="1053"/>
      <c r="AN52" s="1053"/>
      <c r="AO52" s="1053"/>
      <c r="AP52" s="1053"/>
      <c r="AQ52" s="1053"/>
      <c r="AR52" s="1053"/>
      <c r="AS52" s="1053"/>
      <c r="AT52" s="1053"/>
      <c r="AU52" s="1053"/>
      <c r="AV52" s="1053"/>
      <c r="AW52" s="1053"/>
      <c r="AX52" s="1053"/>
      <c r="AY52" s="1053"/>
      <c r="AZ52" s="1053"/>
      <c r="BA52" s="1053"/>
      <c r="BB52" s="1053"/>
      <c r="BC52" s="1053"/>
      <c r="BD52" s="1053"/>
      <c r="BE52" s="1053"/>
      <c r="BF52" s="1053"/>
      <c r="BG52" s="1053"/>
      <c r="BH52" s="1053"/>
      <c r="BI52" s="1053"/>
      <c r="BJ52" s="1053"/>
      <c r="BK52" s="1053"/>
      <c r="BL52" s="1053"/>
      <c r="BM52" s="1053"/>
      <c r="BN52" s="1053"/>
      <c r="BO52" s="1053"/>
      <c r="BP52" s="1053"/>
      <c r="BQ52" s="1053"/>
      <c r="BR52" s="1053"/>
      <c r="BS52" s="1053"/>
      <c r="BT52" s="1053"/>
      <c r="BU52" s="1053"/>
      <c r="BV52" s="1053"/>
      <c r="BW52" s="1053"/>
      <c r="BX52" s="1053"/>
      <c r="BY52" s="1053"/>
      <c r="BZ52" s="1053"/>
      <c r="CA52" s="1053"/>
      <c r="CB52" s="1053"/>
      <c r="CC52" s="1053"/>
      <c r="CD52" s="1053"/>
      <c r="CE52" s="1053"/>
      <c r="CF52" s="1053"/>
      <c r="CG52" s="1053"/>
      <c r="CH52" s="1053"/>
      <c r="CI52" s="1053"/>
      <c r="CJ52" s="1053"/>
      <c r="CK52" s="1053"/>
      <c r="CL52" s="1053"/>
      <c r="CM52" s="1053"/>
      <c r="CN52" s="1053"/>
      <c r="CO52" s="1053"/>
      <c r="CP52" s="1053"/>
      <c r="CQ52" s="1053"/>
      <c r="CR52" s="1053"/>
      <c r="CS52" s="1053"/>
      <c r="CT52" s="1053"/>
      <c r="CU52" s="1053"/>
      <c r="CV52" s="1053"/>
      <c r="CW52" s="1053"/>
      <c r="CX52" s="1053"/>
      <c r="CY52" s="1053"/>
      <c r="CZ52" s="1053"/>
      <c r="DA52" s="1053"/>
      <c r="DB52" s="1053"/>
      <c r="DC52" s="1053"/>
      <c r="DD52" s="1053"/>
      <c r="DE52" s="1053"/>
      <c r="DF52" s="1053"/>
      <c r="DG52" s="1053"/>
      <c r="DH52" s="1053"/>
      <c r="DI52" s="1053"/>
      <c r="DJ52" s="1053"/>
      <c r="DK52" s="1053"/>
      <c r="DL52" s="1053"/>
      <c r="DM52" s="1053"/>
      <c r="DN52" s="1053"/>
      <c r="DO52" s="1053"/>
      <c r="DP52" s="1053"/>
      <c r="DQ52" s="1053"/>
      <c r="DR52" s="1053"/>
      <c r="DS52" s="1053"/>
      <c r="DT52" s="1053"/>
      <c r="DU52" s="1053"/>
      <c r="DV52" s="1053"/>
      <c r="DW52" s="1053"/>
      <c r="DX52" s="1053"/>
      <c r="DY52" s="1053"/>
      <c r="DZ52" s="1053"/>
      <c r="EA52" s="1053"/>
      <c r="EB52" s="1053"/>
      <c r="EC52" s="1053"/>
      <c r="ED52" s="1053"/>
      <c r="EE52" s="1053"/>
      <c r="EF52" s="1053"/>
      <c r="EG52" s="1053"/>
      <c r="EH52" s="1053"/>
      <c r="EI52" s="1053"/>
      <c r="EJ52" s="1053"/>
      <c r="EK52" s="1053"/>
      <c r="EL52" s="1053"/>
      <c r="EM52" s="1053"/>
      <c r="EN52" s="1053"/>
      <c r="EO52" s="1053"/>
      <c r="EP52" s="1053"/>
    </row>
    <row r="53" spans="1:146" ht="18" customHeight="1" x14ac:dyDescent="0.3">
      <c r="A53" s="625" t="s">
        <v>498</v>
      </c>
      <c r="B53" s="625" t="s">
        <v>471</v>
      </c>
      <c r="C53" s="626">
        <v>0</v>
      </c>
      <c r="D53" s="626">
        <v>0</v>
      </c>
      <c r="E53" s="626">
        <v>0</v>
      </c>
      <c r="F53" s="626">
        <v>0</v>
      </c>
      <c r="G53" s="626">
        <v>0</v>
      </c>
      <c r="H53" s="626">
        <v>0</v>
      </c>
      <c r="I53" s="626">
        <v>0</v>
      </c>
      <c r="J53" s="626">
        <v>0</v>
      </c>
      <c r="K53" s="626">
        <v>0</v>
      </c>
      <c r="L53" s="626">
        <v>0</v>
      </c>
      <c r="M53" s="626">
        <v>0</v>
      </c>
      <c r="N53" s="626">
        <v>0</v>
      </c>
      <c r="O53" s="626">
        <v>0</v>
      </c>
      <c r="P53" s="626">
        <v>0</v>
      </c>
      <c r="Q53" s="626">
        <v>0</v>
      </c>
      <c r="R53" s="626">
        <v>0</v>
      </c>
      <c r="S53" s="626">
        <v>0</v>
      </c>
      <c r="T53" s="626">
        <v>0</v>
      </c>
      <c r="U53" s="626">
        <v>0</v>
      </c>
      <c r="V53" s="626">
        <v>0</v>
      </c>
      <c r="W53" s="626">
        <v>0</v>
      </c>
      <c r="X53" s="626">
        <v>0</v>
      </c>
      <c r="Y53" s="626">
        <v>0</v>
      </c>
      <c r="Z53" s="626">
        <v>0</v>
      </c>
      <c r="AA53" s="626">
        <v>0</v>
      </c>
      <c r="AB53" s="626">
        <v>0</v>
      </c>
      <c r="AC53" s="626">
        <v>0</v>
      </c>
      <c r="AD53" s="626">
        <v>0</v>
      </c>
      <c r="AE53" s="626">
        <v>0</v>
      </c>
      <c r="AF53" s="626">
        <v>0</v>
      </c>
      <c r="AG53" s="626">
        <v>0</v>
      </c>
      <c r="AH53" s="626">
        <v>0</v>
      </c>
      <c r="AI53" s="626">
        <v>0</v>
      </c>
      <c r="AJ53" s="626">
        <v>0</v>
      </c>
      <c r="AK53" s="626">
        <v>0</v>
      </c>
      <c r="AL53" s="626">
        <v>0</v>
      </c>
      <c r="AM53" s="626">
        <v>0</v>
      </c>
      <c r="AN53" s="626">
        <v>0</v>
      </c>
      <c r="AO53" s="626">
        <v>0</v>
      </c>
      <c r="AP53" s="626">
        <v>0</v>
      </c>
      <c r="AQ53" s="626">
        <v>0</v>
      </c>
      <c r="AR53" s="626">
        <v>0</v>
      </c>
      <c r="AS53" s="626">
        <v>0</v>
      </c>
      <c r="AT53" s="626">
        <v>0</v>
      </c>
      <c r="AU53" s="626">
        <v>0</v>
      </c>
      <c r="AV53" s="626">
        <v>0</v>
      </c>
      <c r="AW53" s="626">
        <v>0</v>
      </c>
      <c r="AX53" s="626">
        <v>0</v>
      </c>
      <c r="AY53" s="626">
        <v>0</v>
      </c>
      <c r="AZ53" s="626">
        <v>0</v>
      </c>
      <c r="BA53" s="626">
        <v>0</v>
      </c>
      <c r="BB53" s="626">
        <v>0</v>
      </c>
      <c r="BC53" s="626">
        <v>0</v>
      </c>
      <c r="BD53" s="626">
        <v>0</v>
      </c>
      <c r="BE53" s="626">
        <v>0</v>
      </c>
      <c r="BF53" s="626">
        <v>0</v>
      </c>
      <c r="BG53" s="626">
        <v>0</v>
      </c>
      <c r="BH53" s="626">
        <v>0</v>
      </c>
      <c r="BI53" s="626">
        <v>0</v>
      </c>
      <c r="BJ53" s="626">
        <v>0</v>
      </c>
      <c r="BK53" s="626">
        <v>0</v>
      </c>
      <c r="BL53" s="626">
        <v>0</v>
      </c>
      <c r="BM53" s="626">
        <v>0</v>
      </c>
      <c r="BN53" s="626">
        <v>0</v>
      </c>
      <c r="BO53" s="626">
        <v>0</v>
      </c>
      <c r="BP53" s="626">
        <v>0</v>
      </c>
      <c r="BQ53" s="626">
        <v>0</v>
      </c>
      <c r="BR53" s="626">
        <v>0</v>
      </c>
      <c r="BS53" s="626">
        <v>0</v>
      </c>
      <c r="BT53" s="626">
        <v>0</v>
      </c>
      <c r="BU53" s="626">
        <v>0</v>
      </c>
      <c r="BV53" s="626">
        <v>0</v>
      </c>
      <c r="BW53" s="626">
        <v>0</v>
      </c>
      <c r="BX53" s="626">
        <v>0</v>
      </c>
      <c r="BY53" s="626">
        <v>0</v>
      </c>
      <c r="BZ53" s="626">
        <v>0</v>
      </c>
      <c r="CA53" s="626">
        <v>0</v>
      </c>
      <c r="CB53" s="626">
        <v>0</v>
      </c>
      <c r="CC53" s="626">
        <v>0</v>
      </c>
      <c r="CD53" s="626">
        <v>0</v>
      </c>
      <c r="CE53" s="626">
        <v>0</v>
      </c>
      <c r="CF53" s="626">
        <v>0</v>
      </c>
      <c r="CG53" s="626">
        <v>0</v>
      </c>
      <c r="CH53" s="626">
        <v>0</v>
      </c>
      <c r="CI53" s="626">
        <v>0</v>
      </c>
      <c r="CJ53" s="626">
        <v>0</v>
      </c>
      <c r="CK53" s="626">
        <v>0</v>
      </c>
      <c r="CL53" s="626">
        <v>0</v>
      </c>
      <c r="CM53" s="626">
        <v>0</v>
      </c>
      <c r="CN53" s="626">
        <v>0</v>
      </c>
      <c r="CO53" s="626">
        <v>0</v>
      </c>
      <c r="CP53" s="626">
        <v>0</v>
      </c>
      <c r="CQ53" s="626">
        <v>0</v>
      </c>
      <c r="CR53" s="626">
        <v>0</v>
      </c>
      <c r="CS53" s="626">
        <v>0</v>
      </c>
      <c r="CT53" s="626">
        <v>0</v>
      </c>
      <c r="CU53" s="626">
        <v>0</v>
      </c>
      <c r="CV53" s="626">
        <v>0</v>
      </c>
      <c r="CW53" s="626">
        <v>0</v>
      </c>
      <c r="CX53" s="626">
        <v>0</v>
      </c>
      <c r="CY53" s="626">
        <v>0</v>
      </c>
      <c r="CZ53" s="626">
        <v>0</v>
      </c>
      <c r="DA53" s="626">
        <v>0</v>
      </c>
      <c r="DB53" s="626">
        <v>0</v>
      </c>
      <c r="DC53" s="626">
        <v>0</v>
      </c>
      <c r="DD53" s="626">
        <v>0</v>
      </c>
      <c r="DE53" s="626">
        <v>0</v>
      </c>
      <c r="DF53" s="626">
        <v>0</v>
      </c>
      <c r="DG53" s="626">
        <v>0</v>
      </c>
      <c r="DH53" s="626">
        <v>0</v>
      </c>
      <c r="DI53" s="626">
        <v>0</v>
      </c>
      <c r="DJ53" s="626">
        <v>0</v>
      </c>
      <c r="DK53" s="626">
        <v>0</v>
      </c>
      <c r="DL53" s="626">
        <v>0</v>
      </c>
      <c r="DM53" s="626">
        <v>0</v>
      </c>
      <c r="DN53" s="626">
        <v>0</v>
      </c>
      <c r="DO53" s="626">
        <v>0</v>
      </c>
      <c r="DP53" s="626">
        <v>0</v>
      </c>
      <c r="DQ53" s="626">
        <v>0</v>
      </c>
      <c r="DR53" s="626">
        <v>0</v>
      </c>
      <c r="DS53" s="626">
        <v>0</v>
      </c>
      <c r="DT53" s="626">
        <v>0</v>
      </c>
      <c r="DU53" s="626">
        <v>0</v>
      </c>
      <c r="DV53" s="626">
        <v>0</v>
      </c>
      <c r="DW53" s="626">
        <v>0</v>
      </c>
      <c r="DX53" s="626">
        <v>0</v>
      </c>
      <c r="DY53" s="626">
        <v>0</v>
      </c>
      <c r="DZ53" s="626">
        <v>0</v>
      </c>
      <c r="EA53" s="626">
        <v>0</v>
      </c>
      <c r="EB53" s="626">
        <v>0</v>
      </c>
      <c r="EC53" s="626">
        <v>0</v>
      </c>
      <c r="ED53" s="626">
        <v>0</v>
      </c>
      <c r="EE53" s="626">
        <v>0</v>
      </c>
      <c r="EF53" s="626">
        <v>0</v>
      </c>
      <c r="EG53" s="626">
        <v>0</v>
      </c>
      <c r="EH53" s="626">
        <v>0</v>
      </c>
      <c r="EI53" s="626">
        <v>0</v>
      </c>
      <c r="EJ53" s="626">
        <v>0</v>
      </c>
      <c r="EK53" s="626">
        <v>0</v>
      </c>
      <c r="EL53" s="626">
        <v>0</v>
      </c>
      <c r="EM53" s="626">
        <v>0</v>
      </c>
      <c r="EN53" s="626">
        <v>0</v>
      </c>
      <c r="EO53" s="626">
        <v>0</v>
      </c>
      <c r="EP53" s="626">
        <v>0</v>
      </c>
    </row>
    <row r="54" spans="1:146" ht="18" customHeight="1" x14ac:dyDescent="0.3">
      <c r="A54" s="628"/>
      <c r="B54" s="628"/>
      <c r="C54" s="1053"/>
      <c r="D54" s="1053"/>
      <c r="E54" s="1053"/>
      <c r="F54" s="1053"/>
      <c r="G54" s="1053"/>
      <c r="H54" s="1053"/>
      <c r="I54" s="1053"/>
      <c r="J54" s="1053"/>
      <c r="K54" s="1053"/>
      <c r="L54" s="1053"/>
      <c r="M54" s="1053"/>
      <c r="N54" s="1053"/>
      <c r="O54" s="1053"/>
      <c r="P54" s="1053"/>
      <c r="Q54" s="1053"/>
      <c r="R54" s="1053"/>
      <c r="S54" s="1053"/>
      <c r="T54" s="1053"/>
      <c r="U54" s="1053"/>
      <c r="V54" s="1053"/>
      <c r="W54" s="1053"/>
      <c r="X54" s="1053"/>
      <c r="Y54" s="1053"/>
      <c r="Z54" s="1053"/>
      <c r="AA54" s="1053"/>
      <c r="AB54" s="1053"/>
      <c r="AC54" s="1053"/>
      <c r="AD54" s="1053"/>
      <c r="AE54" s="1053"/>
      <c r="AF54" s="1053"/>
      <c r="AG54" s="1053"/>
      <c r="AH54" s="1053"/>
      <c r="AI54" s="1053"/>
      <c r="AJ54" s="1053"/>
      <c r="AK54" s="1053"/>
      <c r="AL54" s="1053"/>
      <c r="AM54" s="1053"/>
      <c r="AN54" s="1053"/>
      <c r="AO54" s="1053"/>
      <c r="AP54" s="1053"/>
      <c r="AQ54" s="1053"/>
      <c r="AR54" s="1053"/>
      <c r="AS54" s="1053"/>
      <c r="AT54" s="1053"/>
      <c r="AU54" s="1053"/>
      <c r="AV54" s="1053"/>
      <c r="AW54" s="1053"/>
      <c r="AX54" s="1053"/>
      <c r="AY54" s="1053"/>
      <c r="AZ54" s="1053"/>
      <c r="BA54" s="1053"/>
      <c r="BB54" s="1053"/>
      <c r="BC54" s="1053"/>
      <c r="BD54" s="1053"/>
      <c r="BE54" s="1053"/>
      <c r="BF54" s="1053"/>
      <c r="BG54" s="1053"/>
      <c r="BH54" s="1053"/>
      <c r="BI54" s="1053"/>
      <c r="BJ54" s="1053"/>
      <c r="BK54" s="1053"/>
      <c r="BL54" s="1053"/>
      <c r="BM54" s="1053"/>
      <c r="BN54" s="1053"/>
      <c r="BO54" s="1053"/>
      <c r="BP54" s="1053"/>
      <c r="BQ54" s="1053"/>
      <c r="BR54" s="1053"/>
      <c r="BS54" s="1053"/>
      <c r="BT54" s="1053"/>
      <c r="BU54" s="1053"/>
      <c r="BV54" s="1053"/>
      <c r="BW54" s="1053"/>
      <c r="BX54" s="1053"/>
      <c r="BY54" s="1053"/>
      <c r="BZ54" s="1053"/>
      <c r="CA54" s="1053"/>
      <c r="CB54" s="1053"/>
      <c r="CC54" s="1053"/>
      <c r="CD54" s="1053"/>
      <c r="CE54" s="1053"/>
      <c r="CF54" s="1053"/>
      <c r="CG54" s="1053"/>
      <c r="CH54" s="1053"/>
      <c r="CI54" s="1053"/>
      <c r="CJ54" s="1053"/>
      <c r="CK54" s="1053"/>
      <c r="CL54" s="1053"/>
      <c r="CM54" s="1053"/>
      <c r="CN54" s="1053"/>
      <c r="CO54" s="1053"/>
      <c r="CP54" s="1053"/>
      <c r="CQ54" s="1053"/>
      <c r="CR54" s="1053"/>
      <c r="CS54" s="1053"/>
      <c r="CT54" s="1053"/>
      <c r="CU54" s="1053"/>
      <c r="CV54" s="1053"/>
      <c r="CW54" s="1053"/>
      <c r="CX54" s="1053"/>
      <c r="CY54" s="1053"/>
      <c r="CZ54" s="1053"/>
      <c r="DA54" s="1053"/>
      <c r="DB54" s="1053"/>
      <c r="DC54" s="1053"/>
      <c r="DD54" s="1053"/>
      <c r="DE54" s="1053"/>
      <c r="DF54" s="1053"/>
      <c r="DG54" s="1053"/>
      <c r="DH54" s="1053"/>
      <c r="DI54" s="1053"/>
      <c r="DJ54" s="1053"/>
      <c r="DK54" s="1053"/>
      <c r="DL54" s="1053"/>
      <c r="DM54" s="1053"/>
      <c r="DN54" s="1053"/>
      <c r="DO54" s="1053"/>
      <c r="DP54" s="1053"/>
      <c r="DQ54" s="1053"/>
      <c r="DR54" s="1053"/>
      <c r="DS54" s="1053"/>
      <c r="DT54" s="1053"/>
      <c r="DU54" s="1053"/>
      <c r="DV54" s="1053"/>
      <c r="DW54" s="1053"/>
      <c r="DX54" s="1053"/>
      <c r="DY54" s="1053"/>
      <c r="DZ54" s="1053"/>
      <c r="EA54" s="1053"/>
      <c r="EB54" s="1053"/>
      <c r="EC54" s="1053"/>
      <c r="ED54" s="1053"/>
      <c r="EE54" s="1053"/>
      <c r="EF54" s="1053"/>
      <c r="EG54" s="1053"/>
      <c r="EH54" s="1053"/>
      <c r="EI54" s="1053"/>
      <c r="EJ54" s="1053"/>
      <c r="EK54" s="1053"/>
      <c r="EL54" s="1053"/>
      <c r="EM54" s="1053"/>
      <c r="EN54" s="1053"/>
      <c r="EO54" s="1053"/>
      <c r="EP54" s="1053"/>
    </row>
    <row r="55" spans="1:146" ht="18" customHeight="1" x14ac:dyDescent="0.3">
      <c r="A55" s="625" t="s">
        <v>499</v>
      </c>
      <c r="B55" s="625" t="s">
        <v>473</v>
      </c>
      <c r="C55" s="626">
        <v>29432.767018766863</v>
      </c>
      <c r="D55" s="626">
        <v>34260.080803627447</v>
      </c>
      <c r="E55" s="626">
        <v>33736.445753137697</v>
      </c>
      <c r="F55" s="626">
        <v>30869.665977368513</v>
      </c>
      <c r="G55" s="626">
        <v>33148.508443650164</v>
      </c>
      <c r="H55" s="626">
        <v>32103.114393552522</v>
      </c>
      <c r="I55" s="626">
        <v>30169.13539053157</v>
      </c>
      <c r="J55" s="626">
        <v>39529.378811924573</v>
      </c>
      <c r="K55" s="626">
        <v>40813.964159177995</v>
      </c>
      <c r="L55" s="626">
        <v>38298.472398335762</v>
      </c>
      <c r="M55" s="626">
        <v>42561.914226997869</v>
      </c>
      <c r="N55" s="626">
        <v>39547.513947527019</v>
      </c>
      <c r="O55" s="626">
        <v>34322.485455183065</v>
      </c>
      <c r="P55" s="626">
        <v>23458.447846964125</v>
      </c>
      <c r="Q55" s="626">
        <v>22783.893341378978</v>
      </c>
      <c r="R55" s="626">
        <v>28642.687883647355</v>
      </c>
      <c r="S55" s="626">
        <v>25554.180948222551</v>
      </c>
      <c r="T55" s="626">
        <v>28986.653275119956</v>
      </c>
      <c r="U55" s="626">
        <v>23144.521802052503</v>
      </c>
      <c r="V55" s="626">
        <v>24778.631760438147</v>
      </c>
      <c r="W55" s="626">
        <v>25578.83426078095</v>
      </c>
      <c r="X55" s="626">
        <v>28469.195348005636</v>
      </c>
      <c r="Y55" s="626">
        <v>35207.911461794189</v>
      </c>
      <c r="Z55" s="626">
        <v>29022.884805908736</v>
      </c>
      <c r="AA55" s="626">
        <v>39967.940543216449</v>
      </c>
      <c r="AB55" s="626">
        <v>38952.669907664116</v>
      </c>
      <c r="AC55" s="626">
        <v>35611.417045563867</v>
      </c>
      <c r="AD55" s="626">
        <v>33834.882104414784</v>
      </c>
      <c r="AE55" s="626">
        <v>39070.798615132757</v>
      </c>
      <c r="AF55" s="626">
        <v>34309.875560910383</v>
      </c>
      <c r="AG55" s="626">
        <v>30761.533252157133</v>
      </c>
      <c r="AH55" s="626">
        <v>30209.616689337126</v>
      </c>
      <c r="AI55" s="626">
        <v>44387.928754471606</v>
      </c>
      <c r="AJ55" s="626">
        <v>40145.866677087492</v>
      </c>
      <c r="AK55" s="626">
        <v>37941.127663167666</v>
      </c>
      <c r="AL55" s="626">
        <v>40551.299268888004</v>
      </c>
      <c r="AM55" s="626">
        <v>43238.137322506242</v>
      </c>
      <c r="AN55" s="626">
        <v>42618.980175564284</v>
      </c>
      <c r="AO55" s="626">
        <v>44457.242976324567</v>
      </c>
      <c r="AP55" s="626">
        <v>39691.1360705482</v>
      </c>
      <c r="AQ55" s="626">
        <v>59777.699357459212</v>
      </c>
      <c r="AR55" s="626">
        <v>44315.485858984328</v>
      </c>
      <c r="AS55" s="626">
        <v>50022.483865121387</v>
      </c>
      <c r="AT55" s="626">
        <v>45071.427850664673</v>
      </c>
      <c r="AU55" s="626">
        <v>44825.023681978993</v>
      </c>
      <c r="AV55" s="626">
        <v>45723.11009277204</v>
      </c>
      <c r="AW55" s="626">
        <v>56623.470659186809</v>
      </c>
      <c r="AX55" s="626">
        <v>58954.183824958382</v>
      </c>
      <c r="AY55" s="626">
        <v>71511.057699533572</v>
      </c>
      <c r="AZ55" s="626">
        <v>90538.775278142028</v>
      </c>
      <c r="BA55" s="626">
        <v>96306.272537237586</v>
      </c>
      <c r="BB55" s="626">
        <v>77032.912200377803</v>
      </c>
      <c r="BC55" s="626">
        <v>81370.840048575323</v>
      </c>
      <c r="BD55" s="626">
        <v>78336.510964634406</v>
      </c>
      <c r="BE55" s="626">
        <v>99663.735643111504</v>
      </c>
      <c r="BF55" s="626">
        <v>111707.05893216262</v>
      </c>
      <c r="BG55" s="626">
        <v>123272.0779647421</v>
      </c>
      <c r="BH55" s="626">
        <v>137833.12623258727</v>
      </c>
      <c r="BI55" s="626">
        <v>143953.15384429533</v>
      </c>
      <c r="BJ55" s="626">
        <v>178862.29597032876</v>
      </c>
      <c r="BK55" s="626">
        <v>169154.96589423789</v>
      </c>
      <c r="BL55" s="626">
        <v>160607.1231365795</v>
      </c>
      <c r="BM55" s="626">
        <v>164575.23255486466</v>
      </c>
      <c r="BN55" s="626">
        <v>179484.48929827844</v>
      </c>
      <c r="BO55" s="626">
        <v>196442.74826099002</v>
      </c>
      <c r="BP55" s="626">
        <v>164531.17855713627</v>
      </c>
      <c r="BQ55" s="626">
        <v>204934.24004247849</v>
      </c>
      <c r="BR55" s="626">
        <v>232314.69118893062</v>
      </c>
      <c r="BS55" s="626">
        <v>236566.50196854505</v>
      </c>
      <c r="BT55" s="626">
        <v>228442.52946675199</v>
      </c>
      <c r="BU55" s="626">
        <v>262787.18552714447</v>
      </c>
      <c r="BV55" s="626">
        <v>225701.43862436843</v>
      </c>
      <c r="BW55" s="626">
        <v>242684.51972220954</v>
      </c>
      <c r="BX55" s="626">
        <v>233419.56582643723</v>
      </c>
      <c r="BY55" s="626">
        <v>222553.99565980441</v>
      </c>
      <c r="BZ55" s="626">
        <v>280216.22471588483</v>
      </c>
      <c r="CA55" s="626">
        <v>258504.49647729652</v>
      </c>
      <c r="CB55" s="626">
        <v>238443.67931575485</v>
      </c>
      <c r="CC55" s="626">
        <v>291258.19929144433</v>
      </c>
      <c r="CD55" s="626">
        <v>331551.52239167277</v>
      </c>
      <c r="CE55" s="626">
        <v>365150.9206607173</v>
      </c>
      <c r="CF55" s="626">
        <v>331744.64526177425</v>
      </c>
      <c r="CG55" s="626">
        <v>306206.7874403724</v>
      </c>
      <c r="CH55" s="626">
        <v>326287.14330588136</v>
      </c>
      <c r="CI55" s="626">
        <v>345566.76871943782</v>
      </c>
      <c r="CJ55" s="626">
        <v>355620.70449500385</v>
      </c>
      <c r="CK55" s="626">
        <v>344224.6446809328</v>
      </c>
      <c r="CL55" s="626">
        <v>351250.84561238473</v>
      </c>
      <c r="CM55" s="626">
        <v>330178.31108843983</v>
      </c>
      <c r="CN55" s="626">
        <v>287721.32492861018</v>
      </c>
      <c r="CO55" s="626">
        <v>279939.08250933321</v>
      </c>
      <c r="CP55" s="626">
        <v>296836.98913296411</v>
      </c>
      <c r="CQ55" s="626">
        <v>297892.84432366665</v>
      </c>
      <c r="CR55" s="626">
        <v>307347.90835321526</v>
      </c>
      <c r="CS55" s="626">
        <v>284028.29083379696</v>
      </c>
      <c r="CT55" s="626">
        <v>296186.66098618211</v>
      </c>
      <c r="CU55" s="626">
        <v>294401.09124277084</v>
      </c>
      <c r="CV55" s="626">
        <v>313836.05786084075</v>
      </c>
      <c r="CW55" s="626">
        <v>367269.29246765771</v>
      </c>
      <c r="CX55" s="626">
        <v>360956.46484693687</v>
      </c>
      <c r="CY55" s="626">
        <v>310919.57905538724</v>
      </c>
      <c r="CZ55" s="626">
        <v>288355.94132487784</v>
      </c>
      <c r="DA55" s="626">
        <v>244096.76228233028</v>
      </c>
      <c r="DB55" s="626">
        <v>226887.54080734405</v>
      </c>
      <c r="DC55" s="626">
        <v>235220.8493683727</v>
      </c>
      <c r="DD55" s="626">
        <v>223332.05145226975</v>
      </c>
      <c r="DE55" s="626">
        <v>213015.07227861648</v>
      </c>
      <c r="DF55" s="626">
        <v>208067.28408345862</v>
      </c>
      <c r="DG55" s="626">
        <v>198664.07230677677</v>
      </c>
      <c r="DH55" s="626">
        <v>163011.89731705171</v>
      </c>
      <c r="DI55" s="626">
        <v>136937.24142526506</v>
      </c>
      <c r="DJ55" s="626">
        <v>168231.58288372419</v>
      </c>
      <c r="DK55" s="626">
        <v>151653.23715752174</v>
      </c>
      <c r="DL55" s="626">
        <v>139977.31040497901</v>
      </c>
      <c r="DM55" s="626">
        <v>147077.22059171399</v>
      </c>
      <c r="DN55" s="626">
        <v>146627.91770260001</v>
      </c>
      <c r="DO55" s="626">
        <v>148457.33312874945</v>
      </c>
      <c r="DP55" s="626">
        <v>181837.55940702357</v>
      </c>
      <c r="DQ55" s="626">
        <v>182150.91998237191</v>
      </c>
      <c r="DR55" s="626">
        <v>173382.35923417661</v>
      </c>
      <c r="DS55" s="626">
        <v>144842.61480010487</v>
      </c>
      <c r="DT55" s="626">
        <v>136691.45247165122</v>
      </c>
      <c r="DU55" s="626">
        <v>136396.17829938509</v>
      </c>
      <c r="DV55" s="626">
        <v>155476.07297999755</v>
      </c>
      <c r="DW55" s="626">
        <v>133018.6432050424</v>
      </c>
      <c r="DX55" s="626">
        <v>132037.4436814787</v>
      </c>
      <c r="DY55" s="626">
        <v>149999.05563883213</v>
      </c>
      <c r="DZ55" s="626">
        <v>165742.32393762539</v>
      </c>
      <c r="EA55" s="626">
        <v>205225.69487357917</v>
      </c>
      <c r="EB55" s="626">
        <v>132487.54496389805</v>
      </c>
      <c r="EC55" s="626">
        <v>80813.698965197778</v>
      </c>
      <c r="ED55" s="626">
        <v>84857.047242401182</v>
      </c>
      <c r="EE55" s="626">
        <v>102648.76195029407</v>
      </c>
      <c r="EF55" s="626">
        <v>95096.399832475057</v>
      </c>
      <c r="EG55" s="626">
        <v>120627.25259257028</v>
      </c>
      <c r="EH55" s="626">
        <v>94406.254212882093</v>
      </c>
      <c r="EI55" s="626">
        <v>90138.905361509474</v>
      </c>
      <c r="EJ55" s="626">
        <v>83961.958070466339</v>
      </c>
      <c r="EK55" s="626">
        <v>98054.260146210683</v>
      </c>
      <c r="EL55" s="626">
        <v>98021.884084467078</v>
      </c>
      <c r="EM55" s="626">
        <v>105597.26588819623</v>
      </c>
      <c r="EN55" s="626">
        <v>135487.75929156167</v>
      </c>
      <c r="EO55" s="626">
        <v>144302.37206743305</v>
      </c>
      <c r="EP55" s="626">
        <v>151841.94510689247</v>
      </c>
    </row>
    <row r="56" spans="1:146" ht="18" customHeight="1" x14ac:dyDescent="0.3">
      <c r="A56" s="628"/>
      <c r="B56" s="628"/>
      <c r="C56" s="1053"/>
      <c r="D56" s="1053"/>
      <c r="E56" s="1053"/>
      <c r="F56" s="1053"/>
      <c r="G56" s="1053"/>
      <c r="H56" s="1053"/>
      <c r="I56" s="1053"/>
      <c r="J56" s="1053"/>
      <c r="K56" s="1053"/>
      <c r="L56" s="1053"/>
      <c r="M56" s="1053"/>
      <c r="N56" s="1053"/>
      <c r="O56" s="1053"/>
      <c r="P56" s="1053"/>
      <c r="Q56" s="1053"/>
      <c r="R56" s="1053"/>
      <c r="S56" s="1053"/>
      <c r="T56" s="1053"/>
      <c r="U56" s="1053"/>
      <c r="V56" s="1053"/>
      <c r="W56" s="1053"/>
      <c r="X56" s="1053"/>
      <c r="Y56" s="1053"/>
      <c r="Z56" s="1053"/>
      <c r="AA56" s="1053"/>
      <c r="AB56" s="1053"/>
      <c r="AC56" s="1053"/>
      <c r="AD56" s="1053"/>
      <c r="AE56" s="1053"/>
      <c r="AF56" s="1053"/>
      <c r="AG56" s="1053"/>
      <c r="AH56" s="1053"/>
      <c r="AI56" s="1053"/>
      <c r="AJ56" s="1053"/>
      <c r="AK56" s="1053"/>
      <c r="AL56" s="1053"/>
      <c r="AM56" s="1053"/>
      <c r="AN56" s="1053"/>
      <c r="AO56" s="1053"/>
      <c r="AP56" s="1053"/>
      <c r="AQ56" s="1053"/>
      <c r="AR56" s="1053"/>
      <c r="AS56" s="1053"/>
      <c r="AT56" s="1053"/>
      <c r="AU56" s="1053"/>
      <c r="AV56" s="1053"/>
      <c r="AW56" s="1053"/>
      <c r="AX56" s="1053"/>
      <c r="AY56" s="1053"/>
      <c r="AZ56" s="1053"/>
      <c r="BA56" s="1053"/>
      <c r="BB56" s="1053"/>
      <c r="BC56" s="1053"/>
      <c r="BD56" s="1053"/>
      <c r="BE56" s="1053"/>
      <c r="BF56" s="1053"/>
      <c r="BG56" s="1053"/>
      <c r="BH56" s="1053"/>
      <c r="BI56" s="1053"/>
      <c r="BJ56" s="1053"/>
      <c r="BK56" s="1053"/>
      <c r="BL56" s="1053"/>
      <c r="BM56" s="1053"/>
      <c r="BN56" s="1053"/>
      <c r="BO56" s="1053"/>
      <c r="BP56" s="1053"/>
      <c r="BQ56" s="1053"/>
      <c r="BR56" s="1053"/>
      <c r="BS56" s="1053"/>
      <c r="BT56" s="1053"/>
      <c r="BU56" s="1053"/>
      <c r="BV56" s="1053"/>
      <c r="BW56" s="1053"/>
      <c r="BX56" s="1053"/>
      <c r="BY56" s="1053"/>
      <c r="BZ56" s="1053"/>
      <c r="CA56" s="1053"/>
      <c r="CB56" s="1053"/>
      <c r="CC56" s="1053"/>
      <c r="CD56" s="1053"/>
      <c r="CE56" s="1053"/>
      <c r="CF56" s="1053"/>
      <c r="CG56" s="1053"/>
      <c r="CH56" s="1053"/>
      <c r="CI56" s="1053"/>
      <c r="CJ56" s="1053"/>
      <c r="CK56" s="1053"/>
      <c r="CL56" s="1053"/>
      <c r="CM56" s="1053"/>
      <c r="CN56" s="1053"/>
      <c r="CO56" s="1053"/>
      <c r="CP56" s="1053"/>
      <c r="CQ56" s="1053"/>
      <c r="CR56" s="1053"/>
      <c r="CS56" s="1053"/>
      <c r="CT56" s="1053"/>
      <c r="CU56" s="1053"/>
      <c r="CV56" s="1053"/>
      <c r="CW56" s="1053"/>
      <c r="CX56" s="1053"/>
      <c r="CY56" s="1053"/>
      <c r="CZ56" s="1053"/>
      <c r="DA56" s="1053"/>
      <c r="DB56" s="1053"/>
      <c r="DC56" s="1053"/>
      <c r="DD56" s="1053"/>
      <c r="DE56" s="1053"/>
      <c r="DF56" s="1053"/>
      <c r="DG56" s="1053"/>
      <c r="DH56" s="1053"/>
      <c r="DI56" s="1053"/>
      <c r="DJ56" s="1053"/>
      <c r="DK56" s="1053"/>
      <c r="DL56" s="1053"/>
      <c r="DM56" s="1053"/>
      <c r="DN56" s="1053"/>
      <c r="DO56" s="1053"/>
      <c r="DP56" s="1053"/>
      <c r="DQ56" s="1053"/>
      <c r="DR56" s="1053"/>
      <c r="DS56" s="1053"/>
      <c r="DT56" s="1053"/>
      <c r="DU56" s="1053"/>
      <c r="DV56" s="1053"/>
      <c r="DW56" s="1053"/>
      <c r="DX56" s="1053"/>
      <c r="DY56" s="1053"/>
      <c r="DZ56" s="1053"/>
      <c r="EA56" s="1053"/>
      <c r="EB56" s="1053"/>
      <c r="EC56" s="1053"/>
      <c r="ED56" s="1053"/>
      <c r="EE56" s="1053"/>
      <c r="EF56" s="1053"/>
      <c r="EG56" s="1053"/>
      <c r="EH56" s="1053"/>
      <c r="EI56" s="1053"/>
      <c r="EJ56" s="1053"/>
      <c r="EK56" s="1053"/>
      <c r="EL56" s="1053"/>
      <c r="EM56" s="1053"/>
      <c r="EN56" s="1053"/>
      <c r="EO56" s="1053"/>
      <c r="EP56" s="1053"/>
    </row>
    <row r="57" spans="1:146" ht="18" customHeight="1" x14ac:dyDescent="0.3">
      <c r="A57" s="625" t="s">
        <v>500</v>
      </c>
      <c r="B57" s="625" t="s">
        <v>501</v>
      </c>
      <c r="C57" s="626">
        <v>15267.319428778475</v>
      </c>
      <c r="D57" s="626">
        <v>14343.021972617598</v>
      </c>
      <c r="E57" s="626">
        <v>20872.677782157156</v>
      </c>
      <c r="F57" s="626">
        <v>20389.014050729656</v>
      </c>
      <c r="G57" s="626">
        <v>19640.499325109929</v>
      </c>
      <c r="H57" s="626">
        <v>18089.973323858543</v>
      </c>
      <c r="I57" s="626">
        <v>16669.010885876269</v>
      </c>
      <c r="J57" s="626">
        <v>18124.824061199026</v>
      </c>
      <c r="K57" s="626">
        <v>18873.044963116732</v>
      </c>
      <c r="L57" s="626">
        <v>19124.219224243214</v>
      </c>
      <c r="M57" s="626">
        <v>18837.016835935974</v>
      </c>
      <c r="N57" s="626">
        <v>19325.915542433235</v>
      </c>
      <c r="O57" s="626">
        <v>18575.986356368594</v>
      </c>
      <c r="P57" s="626">
        <v>20152.628623151741</v>
      </c>
      <c r="Q57" s="626">
        <v>20305.578140484475</v>
      </c>
      <c r="R57" s="626">
        <v>21596.825310943765</v>
      </c>
      <c r="S57" s="626">
        <v>20532.267003248064</v>
      </c>
      <c r="T57" s="626">
        <v>20268.062098349725</v>
      </c>
      <c r="U57" s="626">
        <v>19288.396582400928</v>
      </c>
      <c r="V57" s="626">
        <v>18976.86221272808</v>
      </c>
      <c r="W57" s="626">
        <v>20689.007931866116</v>
      </c>
      <c r="X57" s="626">
        <v>20645.295218005682</v>
      </c>
      <c r="Y57" s="626">
        <v>20352.962638096036</v>
      </c>
      <c r="Z57" s="626">
        <v>23643.29471844207</v>
      </c>
      <c r="AA57" s="626">
        <v>22905.951523263288</v>
      </c>
      <c r="AB57" s="626">
        <v>20249.59155576069</v>
      </c>
      <c r="AC57" s="626">
        <v>23040.174051936956</v>
      </c>
      <c r="AD57" s="626">
        <v>21357.550504467519</v>
      </c>
      <c r="AE57" s="626">
        <v>22385.664081063565</v>
      </c>
      <c r="AF57" s="626">
        <v>21857.97138406842</v>
      </c>
      <c r="AG57" s="626">
        <v>24401.977950487693</v>
      </c>
      <c r="AH57" s="626">
        <v>24450.432137882355</v>
      </c>
      <c r="AI57" s="626">
        <v>23828.829155827618</v>
      </c>
      <c r="AJ57" s="626">
        <v>22864.456987456208</v>
      </c>
      <c r="AK57" s="626">
        <v>22982.403122046027</v>
      </c>
      <c r="AL57" s="626">
        <v>24510.855743288423</v>
      </c>
      <c r="AM57" s="626">
        <v>23136.423495206152</v>
      </c>
      <c r="AN57" s="626">
        <v>22819.278932513374</v>
      </c>
      <c r="AO57" s="626">
        <v>21572.182807726083</v>
      </c>
      <c r="AP57" s="626">
        <v>25307.976553561417</v>
      </c>
      <c r="AQ57" s="626">
        <v>25873.819248272492</v>
      </c>
      <c r="AR57" s="626">
        <v>26306.642876667771</v>
      </c>
      <c r="AS57" s="626">
        <v>28065.589145305854</v>
      </c>
      <c r="AT57" s="626">
        <v>26478.844533658801</v>
      </c>
      <c r="AU57" s="626">
        <v>24949.469385341887</v>
      </c>
      <c r="AV57" s="626">
        <v>23883.709469500889</v>
      </c>
      <c r="AW57" s="626">
        <v>26353.788022679335</v>
      </c>
      <c r="AX57" s="626">
        <v>24206.169627596111</v>
      </c>
      <c r="AY57" s="626">
        <v>26071.671281241695</v>
      </c>
      <c r="AZ57" s="626">
        <v>24794.608585212714</v>
      </c>
      <c r="BA57" s="626">
        <v>27897.600262071908</v>
      </c>
      <c r="BB57" s="626">
        <v>24899.482809756439</v>
      </c>
      <c r="BC57" s="626">
        <v>23202.232431801625</v>
      </c>
      <c r="BD57" s="626">
        <v>24492.972622940262</v>
      </c>
      <c r="BE57" s="626">
        <v>23948.498158967559</v>
      </c>
      <c r="BF57" s="626">
        <v>22741.12025448737</v>
      </c>
      <c r="BG57" s="626">
        <v>24214.409577413047</v>
      </c>
      <c r="BH57" s="626">
        <v>24052.947747934111</v>
      </c>
      <c r="BI57" s="626">
        <v>22537.491184867667</v>
      </c>
      <c r="BJ57" s="626">
        <v>27194.724778050237</v>
      </c>
      <c r="BK57" s="626">
        <v>28096.352777361084</v>
      </c>
      <c r="BL57" s="626">
        <v>26073.995821931683</v>
      </c>
      <c r="BM57" s="626">
        <v>24270.177303191751</v>
      </c>
      <c r="BN57" s="626">
        <v>24691.797324641815</v>
      </c>
      <c r="BO57" s="626">
        <v>28859.221784267142</v>
      </c>
      <c r="BP57" s="626">
        <v>29867.963037637437</v>
      </c>
      <c r="BQ57" s="626">
        <v>29721.935154606908</v>
      </c>
      <c r="BR57" s="626">
        <v>27731.858226046617</v>
      </c>
      <c r="BS57" s="626">
        <v>29872.922732982748</v>
      </c>
      <c r="BT57" s="626">
        <v>40877.051391227593</v>
      </c>
      <c r="BU57" s="626">
        <v>28719.587202759521</v>
      </c>
      <c r="BV57" s="626">
        <v>35701.788247716657</v>
      </c>
      <c r="BW57" s="626">
        <v>33590.921945418268</v>
      </c>
      <c r="BX57" s="626">
        <v>33042.181637707392</v>
      </c>
      <c r="BY57" s="626">
        <v>25415.818564687404</v>
      </c>
      <c r="BZ57" s="626">
        <v>32703.884118982125</v>
      </c>
      <c r="CA57" s="626">
        <v>34310.203890731515</v>
      </c>
      <c r="CB57" s="626">
        <v>36113.679310384672</v>
      </c>
      <c r="CC57" s="626">
        <v>36668.381342116809</v>
      </c>
      <c r="CD57" s="626">
        <v>35134.658194978365</v>
      </c>
      <c r="CE57" s="626">
        <v>35733.680333697637</v>
      </c>
      <c r="CF57" s="626">
        <v>35975.883321555055</v>
      </c>
      <c r="CG57" s="626">
        <v>36790.584043890194</v>
      </c>
      <c r="CH57" s="626">
        <v>43492.621522104775</v>
      </c>
      <c r="CI57" s="626">
        <v>43118.030359693512</v>
      </c>
      <c r="CJ57" s="626">
        <v>38381.407417294249</v>
      </c>
      <c r="CK57" s="626">
        <v>38719.490625863407</v>
      </c>
      <c r="CL57" s="626">
        <v>37651.54298678926</v>
      </c>
      <c r="CM57" s="626">
        <v>37293.391317548041</v>
      </c>
      <c r="CN57" s="626">
        <v>38053.030994902947</v>
      </c>
      <c r="CO57" s="626">
        <v>43996.639292102496</v>
      </c>
      <c r="CP57" s="626">
        <v>44179.369376595627</v>
      </c>
      <c r="CQ57" s="626">
        <v>44129.17715056079</v>
      </c>
      <c r="CR57" s="626">
        <v>42192.217092565326</v>
      </c>
      <c r="CS57" s="626">
        <v>45550.917966060391</v>
      </c>
      <c r="CT57" s="626">
        <v>40617.606085972766</v>
      </c>
      <c r="CU57" s="626">
        <v>41413.220075621422</v>
      </c>
      <c r="CV57" s="626">
        <v>41335.529029774712</v>
      </c>
      <c r="CW57" s="626">
        <v>45190.099311536011</v>
      </c>
      <c r="CX57" s="626">
        <v>46703.760746199885</v>
      </c>
      <c r="CY57" s="626">
        <v>41406.822349984322</v>
      </c>
      <c r="CZ57" s="626">
        <v>35025.066943906393</v>
      </c>
      <c r="DA57" s="626">
        <v>33418.905161721406</v>
      </c>
      <c r="DB57" s="626">
        <v>33172.904775990341</v>
      </c>
      <c r="DC57" s="626">
        <v>33111.246499768902</v>
      </c>
      <c r="DD57" s="626">
        <v>33566.3828525344</v>
      </c>
      <c r="DE57" s="626">
        <v>33898.177599956798</v>
      </c>
      <c r="DF57" s="626">
        <v>33801.564800035361</v>
      </c>
      <c r="DG57" s="626">
        <v>34499.257122426381</v>
      </c>
      <c r="DH57" s="626">
        <v>35748.197024709661</v>
      </c>
      <c r="DI57" s="626">
        <v>36926.930824478841</v>
      </c>
      <c r="DJ57" s="626">
        <v>41334.763034083269</v>
      </c>
      <c r="DK57" s="626">
        <v>40497.376838749471</v>
      </c>
      <c r="DL57" s="626">
        <v>41920.991983145752</v>
      </c>
      <c r="DM57" s="626">
        <v>39239.786968580098</v>
      </c>
      <c r="DN57" s="626">
        <v>39417.284889248898</v>
      </c>
      <c r="DO57" s="626">
        <v>41399.471495985534</v>
      </c>
      <c r="DP57" s="626">
        <v>45280.777594507919</v>
      </c>
      <c r="DQ57" s="626">
        <v>46139.788740199023</v>
      </c>
      <c r="DR57" s="626">
        <v>39525.270753001576</v>
      </c>
      <c r="DS57" s="626">
        <v>42897.156484221006</v>
      </c>
      <c r="DT57" s="626">
        <v>41488.003081888615</v>
      </c>
      <c r="DU57" s="626">
        <v>44569.701118240366</v>
      </c>
      <c r="DV57" s="626">
        <v>45066.944099165659</v>
      </c>
      <c r="DW57" s="626">
        <v>45290.569455343837</v>
      </c>
      <c r="DX57" s="626">
        <v>47986.679214717347</v>
      </c>
      <c r="DY57" s="626">
        <v>43078.09845472499</v>
      </c>
      <c r="DZ57" s="626">
        <v>54737.526170616788</v>
      </c>
      <c r="EA57" s="626">
        <v>46010.843686220418</v>
      </c>
      <c r="EB57" s="626">
        <v>49453.224712881609</v>
      </c>
      <c r="EC57" s="626">
        <v>50575.914805106513</v>
      </c>
      <c r="ED57" s="626">
        <v>54115.573443518486</v>
      </c>
      <c r="EE57" s="626">
        <v>56759.876467882204</v>
      </c>
      <c r="EF57" s="626">
        <v>54640.025381386484</v>
      </c>
      <c r="EG57" s="626">
        <v>48874.876989473603</v>
      </c>
      <c r="EH57" s="626">
        <v>49662.758949174837</v>
      </c>
      <c r="EI57" s="626">
        <v>52371.135623773225</v>
      </c>
      <c r="EJ57" s="626">
        <v>52419.196831540947</v>
      </c>
      <c r="EK57" s="626">
        <v>51000.907004460918</v>
      </c>
      <c r="EL57" s="626">
        <v>48924.354811920486</v>
      </c>
      <c r="EM57" s="626">
        <v>51326.307725896062</v>
      </c>
      <c r="EN57" s="626">
        <v>56333.055103429986</v>
      </c>
      <c r="EO57" s="626">
        <v>50652.009529040384</v>
      </c>
      <c r="EP57" s="626">
        <v>51341.327715923326</v>
      </c>
    </row>
    <row r="58" spans="1:146" ht="18" customHeight="1" x14ac:dyDescent="0.3">
      <c r="A58" s="628"/>
      <c r="B58" s="628"/>
      <c r="C58" s="1053"/>
      <c r="D58" s="1053"/>
      <c r="E58" s="1053"/>
      <c r="F58" s="1053"/>
      <c r="G58" s="1053"/>
      <c r="H58" s="1053"/>
      <c r="I58" s="1053"/>
      <c r="J58" s="1053"/>
      <c r="K58" s="1053"/>
      <c r="L58" s="1053"/>
      <c r="M58" s="1053"/>
      <c r="N58" s="1053"/>
      <c r="O58" s="1053"/>
      <c r="P58" s="1053"/>
      <c r="Q58" s="1053"/>
      <c r="R58" s="1053"/>
      <c r="S58" s="1053"/>
      <c r="T58" s="1053"/>
      <c r="U58" s="1053"/>
      <c r="V58" s="1053"/>
      <c r="W58" s="1053"/>
      <c r="X58" s="1053"/>
      <c r="Y58" s="1053"/>
      <c r="Z58" s="1053"/>
      <c r="AA58" s="1053"/>
      <c r="AB58" s="1053"/>
      <c r="AC58" s="1053"/>
      <c r="AD58" s="1053"/>
      <c r="AE58" s="1053"/>
      <c r="AF58" s="1053"/>
      <c r="AG58" s="1053"/>
      <c r="AH58" s="1053"/>
      <c r="AI58" s="1053"/>
      <c r="AJ58" s="1053"/>
      <c r="AK58" s="1053"/>
      <c r="AL58" s="1053"/>
      <c r="AM58" s="1053"/>
      <c r="AN58" s="1053"/>
      <c r="AO58" s="1053"/>
      <c r="AP58" s="1053"/>
      <c r="AQ58" s="1053"/>
      <c r="AR58" s="1053"/>
      <c r="AS58" s="1053"/>
      <c r="AT58" s="1053"/>
      <c r="AU58" s="1053"/>
      <c r="AV58" s="1053"/>
      <c r="AW58" s="1053"/>
      <c r="AX58" s="1053"/>
      <c r="AY58" s="1053"/>
      <c r="AZ58" s="1053"/>
      <c r="BA58" s="1053"/>
      <c r="BB58" s="1053"/>
      <c r="BC58" s="1053"/>
      <c r="BD58" s="1053"/>
      <c r="BE58" s="1053"/>
      <c r="BF58" s="1053"/>
      <c r="BG58" s="1053"/>
      <c r="BH58" s="1053"/>
      <c r="BI58" s="1053"/>
      <c r="BJ58" s="1053"/>
      <c r="BK58" s="1053"/>
      <c r="BL58" s="1053"/>
      <c r="BM58" s="1053"/>
      <c r="BN58" s="1053"/>
      <c r="BO58" s="1053"/>
      <c r="BP58" s="1053"/>
      <c r="BQ58" s="1053"/>
      <c r="BR58" s="1053"/>
      <c r="BS58" s="1053"/>
      <c r="BT58" s="1053"/>
      <c r="BU58" s="1053"/>
      <c r="BV58" s="1053"/>
      <c r="BW58" s="1053"/>
      <c r="BX58" s="1053"/>
      <c r="BY58" s="1053"/>
      <c r="BZ58" s="1053"/>
      <c r="CA58" s="1053"/>
      <c r="CB58" s="1053"/>
      <c r="CC58" s="1053"/>
      <c r="CD58" s="1053"/>
      <c r="CE58" s="1053"/>
      <c r="CF58" s="1053"/>
      <c r="CG58" s="1053"/>
      <c r="CH58" s="1053"/>
      <c r="CI58" s="1053"/>
      <c r="CJ58" s="1053"/>
      <c r="CK58" s="1053"/>
      <c r="CL58" s="1053"/>
      <c r="CM58" s="1053"/>
      <c r="CN58" s="1053"/>
      <c r="CO58" s="1053"/>
      <c r="CP58" s="1053"/>
      <c r="CQ58" s="1053"/>
      <c r="CR58" s="1053"/>
      <c r="CS58" s="1053"/>
      <c r="CT58" s="1053"/>
      <c r="CU58" s="1053"/>
      <c r="CV58" s="1053"/>
      <c r="CW58" s="1053"/>
      <c r="CX58" s="1053"/>
      <c r="CY58" s="1053"/>
      <c r="CZ58" s="1053"/>
      <c r="DA58" s="1053"/>
      <c r="DB58" s="1053"/>
      <c r="DC58" s="1053"/>
      <c r="DD58" s="1053"/>
      <c r="DE58" s="1053"/>
      <c r="DF58" s="1053"/>
      <c r="DG58" s="1053"/>
      <c r="DH58" s="1053"/>
      <c r="DI58" s="1053"/>
      <c r="DJ58" s="1053"/>
      <c r="DK58" s="1053"/>
      <c r="DL58" s="1053"/>
      <c r="DM58" s="1053"/>
      <c r="DN58" s="1053"/>
      <c r="DO58" s="1053"/>
      <c r="DP58" s="1053"/>
      <c r="DQ58" s="1053"/>
      <c r="DR58" s="1053"/>
      <c r="DS58" s="1053"/>
      <c r="DT58" s="1053"/>
      <c r="DU58" s="1053"/>
      <c r="DV58" s="1053"/>
      <c r="DW58" s="1053"/>
      <c r="DX58" s="1053"/>
      <c r="DY58" s="1053"/>
      <c r="DZ58" s="1053"/>
      <c r="EA58" s="1053"/>
      <c r="EB58" s="1053"/>
      <c r="EC58" s="1053"/>
      <c r="ED58" s="1053"/>
      <c r="EE58" s="1053"/>
      <c r="EF58" s="1053"/>
      <c r="EG58" s="1053"/>
      <c r="EH58" s="1053"/>
      <c r="EI58" s="1053"/>
      <c r="EJ58" s="1053"/>
      <c r="EK58" s="1053"/>
      <c r="EL58" s="1053"/>
      <c r="EM58" s="1053"/>
      <c r="EN58" s="1053"/>
      <c r="EO58" s="1053"/>
      <c r="EP58" s="1053"/>
    </row>
    <row r="59" spans="1:146" ht="18" customHeight="1" x14ac:dyDescent="0.3">
      <c r="A59" s="625" t="s">
        <v>502</v>
      </c>
      <c r="B59" s="625" t="s">
        <v>469</v>
      </c>
      <c r="C59" s="626">
        <v>35704.368588081408</v>
      </c>
      <c r="D59" s="626">
        <v>36287.800051772996</v>
      </c>
      <c r="E59" s="626">
        <v>36725.258952753698</v>
      </c>
      <c r="F59" s="626">
        <v>36657.892827389129</v>
      </c>
      <c r="G59" s="626">
        <v>36908.697205162935</v>
      </c>
      <c r="H59" s="626">
        <v>37615.963469114278</v>
      </c>
      <c r="I59" s="626">
        <v>37927.272479138337</v>
      </c>
      <c r="J59" s="626">
        <v>39020.193709404259</v>
      </c>
      <c r="K59" s="626">
        <v>39287.485610740951</v>
      </c>
      <c r="L59" s="626">
        <v>39222.085061498794</v>
      </c>
      <c r="M59" s="626">
        <v>40022.516192943491</v>
      </c>
      <c r="N59" s="626">
        <v>39408.792052137745</v>
      </c>
      <c r="O59" s="626">
        <v>38890.06262347773</v>
      </c>
      <c r="P59" s="626">
        <v>40396.104372089401</v>
      </c>
      <c r="Q59" s="626">
        <v>42000.886786275398</v>
      </c>
      <c r="R59" s="626">
        <v>41428.663869112483</v>
      </c>
      <c r="S59" s="626">
        <v>43134.84105007779</v>
      </c>
      <c r="T59" s="626">
        <v>44548.826372607225</v>
      </c>
      <c r="U59" s="626">
        <v>43642.858748323037</v>
      </c>
      <c r="V59" s="626">
        <v>44958.679943900897</v>
      </c>
      <c r="W59" s="626">
        <v>41876.236271404952</v>
      </c>
      <c r="X59" s="626">
        <v>42090.23316457498</v>
      </c>
      <c r="Y59" s="626">
        <v>42873.108794222033</v>
      </c>
      <c r="Z59" s="626">
        <v>43622.034313129567</v>
      </c>
      <c r="AA59" s="626">
        <v>44511.827521145366</v>
      </c>
      <c r="AB59" s="626">
        <v>44976.158320210845</v>
      </c>
      <c r="AC59" s="626">
        <v>44979.939315974334</v>
      </c>
      <c r="AD59" s="626">
        <v>45130.157990354543</v>
      </c>
      <c r="AE59" s="626">
        <v>46526.507524889159</v>
      </c>
      <c r="AF59" s="626">
        <v>46953.111096502696</v>
      </c>
      <c r="AG59" s="626">
        <v>46498.099178341705</v>
      </c>
      <c r="AH59" s="626">
        <v>48776.229552209828</v>
      </c>
      <c r="AI59" s="626">
        <v>49049.519554837862</v>
      </c>
      <c r="AJ59" s="626">
        <v>49284.479405728474</v>
      </c>
      <c r="AK59" s="626">
        <v>50811.602709146318</v>
      </c>
      <c r="AL59" s="626">
        <v>53448.718884642585</v>
      </c>
      <c r="AM59" s="626">
        <v>54368.75815095412</v>
      </c>
      <c r="AN59" s="626">
        <v>52373.989824135751</v>
      </c>
      <c r="AO59" s="626">
        <v>55517.245403996363</v>
      </c>
      <c r="AP59" s="626">
        <v>54841.719482057546</v>
      </c>
      <c r="AQ59" s="626">
        <v>58103.367507876319</v>
      </c>
      <c r="AR59" s="626">
        <v>59298.19183667707</v>
      </c>
      <c r="AS59" s="626">
        <v>60859.082741518061</v>
      </c>
      <c r="AT59" s="626">
        <v>62079.972771916138</v>
      </c>
      <c r="AU59" s="626">
        <v>63786.655804845657</v>
      </c>
      <c r="AV59" s="626">
        <v>64543.161864375077</v>
      </c>
      <c r="AW59" s="626">
        <v>64402.199319373285</v>
      </c>
      <c r="AX59" s="626">
        <v>64264.316030189861</v>
      </c>
      <c r="AY59" s="626">
        <v>64583.402034013052</v>
      </c>
      <c r="AZ59" s="626">
        <v>65138.420256611011</v>
      </c>
      <c r="BA59" s="626">
        <v>65446.011451277212</v>
      </c>
      <c r="BB59" s="626">
        <v>63276.09750421303</v>
      </c>
      <c r="BC59" s="626">
        <v>63131.134601172125</v>
      </c>
      <c r="BD59" s="626">
        <v>63117.099459523968</v>
      </c>
      <c r="BE59" s="626">
        <v>64818.144578716056</v>
      </c>
      <c r="BF59" s="626">
        <v>64698.29265435753</v>
      </c>
      <c r="BG59" s="626">
        <v>66175.975521146291</v>
      </c>
      <c r="BH59" s="626">
        <v>66816.400958400569</v>
      </c>
      <c r="BI59" s="626">
        <v>66609.379543792747</v>
      </c>
      <c r="BJ59" s="626">
        <v>69696.148691288792</v>
      </c>
      <c r="BK59" s="626">
        <v>71982.810638501833</v>
      </c>
      <c r="BL59" s="626">
        <v>70103.464201367489</v>
      </c>
      <c r="BM59" s="626">
        <v>71230.865413964173</v>
      </c>
      <c r="BN59" s="626">
        <v>70988.97564783541</v>
      </c>
      <c r="BO59" s="626">
        <v>71944.823911859654</v>
      </c>
      <c r="BP59" s="626">
        <v>77034.530996147063</v>
      </c>
      <c r="BQ59" s="626">
        <v>77535.22335300289</v>
      </c>
      <c r="BR59" s="626">
        <v>78370.908091345031</v>
      </c>
      <c r="BS59" s="626">
        <v>79038.128808233989</v>
      </c>
      <c r="BT59" s="626">
        <v>79449.325672152947</v>
      </c>
      <c r="BU59" s="626">
        <v>79375.966339647115</v>
      </c>
      <c r="BV59" s="626">
        <v>79523.476564492594</v>
      </c>
      <c r="BW59" s="626">
        <v>81131.453879475695</v>
      </c>
      <c r="BX59" s="626">
        <v>81157.308384578166</v>
      </c>
      <c r="BY59" s="626">
        <v>81056.07656261354</v>
      </c>
      <c r="BZ59" s="626">
        <v>83806.116391159376</v>
      </c>
      <c r="CA59" s="626">
        <v>84531.302411197583</v>
      </c>
      <c r="CB59" s="626">
        <v>86545.066758556524</v>
      </c>
      <c r="CC59" s="626">
        <v>84624.221826456313</v>
      </c>
      <c r="CD59" s="626">
        <v>85272.706527704955</v>
      </c>
      <c r="CE59" s="626">
        <v>86158.795431287654</v>
      </c>
      <c r="CF59" s="626">
        <v>88154.262349991273</v>
      </c>
      <c r="CG59" s="626">
        <v>88873.865580902799</v>
      </c>
      <c r="CH59" s="626">
        <v>92336.108194888089</v>
      </c>
      <c r="CI59" s="626">
        <v>94375.209812524903</v>
      </c>
      <c r="CJ59" s="626">
        <v>94977.025688010966</v>
      </c>
      <c r="CK59" s="626">
        <v>95737.200241493716</v>
      </c>
      <c r="CL59" s="626">
        <v>95955.688272962987</v>
      </c>
      <c r="CM59" s="626">
        <v>96887.39846463174</v>
      </c>
      <c r="CN59" s="626">
        <v>97708.07730387176</v>
      </c>
      <c r="CO59" s="626">
        <v>100592.68447032165</v>
      </c>
      <c r="CP59" s="626">
        <v>101422.9763965329</v>
      </c>
      <c r="CQ59" s="626">
        <v>103871.30455864441</v>
      </c>
      <c r="CR59" s="626">
        <v>105639.37531668847</v>
      </c>
      <c r="CS59" s="626">
        <v>106538.26306164458</v>
      </c>
      <c r="CT59" s="626">
        <v>105604.79143601622</v>
      </c>
      <c r="CU59" s="626">
        <v>106654.79163154114</v>
      </c>
      <c r="CV59" s="626">
        <v>107472.88093376729</v>
      </c>
      <c r="CW59" s="626">
        <v>107256.10345412733</v>
      </c>
      <c r="CX59" s="626">
        <v>105921.62762068295</v>
      </c>
      <c r="CY59" s="626">
        <v>106280.46230867032</v>
      </c>
      <c r="CZ59" s="626">
        <v>107204.46669466681</v>
      </c>
      <c r="DA59" s="626">
        <v>106627.31969479575</v>
      </c>
      <c r="DB59" s="626">
        <v>107969.7722645325</v>
      </c>
      <c r="DC59" s="626">
        <v>109373.7030829463</v>
      </c>
      <c r="DD59" s="626">
        <v>110278.66378914911</v>
      </c>
      <c r="DE59" s="626">
        <v>111130.30169885342</v>
      </c>
      <c r="DF59" s="626">
        <v>112079.37011818557</v>
      </c>
      <c r="DG59" s="626">
        <v>112258.50281467609</v>
      </c>
      <c r="DH59" s="626">
        <v>111712.89038004613</v>
      </c>
      <c r="DI59" s="626">
        <v>112762.64720507254</v>
      </c>
      <c r="DJ59" s="626">
        <v>112258.54617697238</v>
      </c>
      <c r="DK59" s="626">
        <v>112398.63850049663</v>
      </c>
      <c r="DL59" s="626">
        <v>114135.6091599127</v>
      </c>
      <c r="DM59" s="626">
        <v>115107.95074878653</v>
      </c>
      <c r="DN59" s="626">
        <v>117788.43509308822</v>
      </c>
      <c r="DO59" s="626">
        <v>120124.76454229592</v>
      </c>
      <c r="DP59" s="626">
        <v>125919.07044945829</v>
      </c>
      <c r="DQ59" s="626">
        <v>124807.88620599426</v>
      </c>
      <c r="DR59" s="626">
        <v>126140.07660988835</v>
      </c>
      <c r="DS59" s="626">
        <v>129566.87689414147</v>
      </c>
      <c r="DT59" s="626">
        <v>130681.77582981013</v>
      </c>
      <c r="DU59" s="626">
        <v>130806.72935870707</v>
      </c>
      <c r="DV59" s="626">
        <v>130430.50387664296</v>
      </c>
      <c r="DW59" s="626">
        <v>132916.55049480574</v>
      </c>
      <c r="DX59" s="626">
        <v>134735.53910654571</v>
      </c>
      <c r="DY59" s="626">
        <v>133363.05042259637</v>
      </c>
      <c r="DZ59" s="626">
        <v>136399.99540167779</v>
      </c>
      <c r="EA59" s="626">
        <v>137546.31389345188</v>
      </c>
      <c r="EB59" s="626">
        <v>129811.67458126429</v>
      </c>
      <c r="EC59" s="626">
        <v>130086.51859689687</v>
      </c>
      <c r="ED59" s="626">
        <v>132242.38829009494</v>
      </c>
      <c r="EE59" s="626">
        <v>129032.60064638781</v>
      </c>
      <c r="EF59" s="626">
        <v>130572.04195124781</v>
      </c>
      <c r="EG59" s="626">
        <v>128633.76638707297</v>
      </c>
      <c r="EH59" s="626">
        <v>129642.60749690467</v>
      </c>
      <c r="EI59" s="626">
        <v>130474.29305767923</v>
      </c>
      <c r="EJ59" s="626">
        <v>132017.67579287471</v>
      </c>
      <c r="EK59" s="626">
        <v>132503.27411011554</v>
      </c>
      <c r="EL59" s="626">
        <v>134349.18931946982</v>
      </c>
      <c r="EM59" s="626">
        <v>135421.14382319522</v>
      </c>
      <c r="EN59" s="626">
        <v>134016.23679794036</v>
      </c>
      <c r="EO59" s="626">
        <v>135214.87900770947</v>
      </c>
      <c r="EP59" s="626">
        <v>136146.35538279742</v>
      </c>
    </row>
    <row r="60" spans="1:146" ht="17.25" x14ac:dyDescent="0.3">
      <c r="A60" s="628"/>
      <c r="B60" s="628"/>
      <c r="C60" s="631"/>
      <c r="D60" s="631"/>
      <c r="E60" s="631"/>
      <c r="F60" s="631"/>
      <c r="G60" s="631"/>
      <c r="H60" s="631"/>
      <c r="I60" s="631"/>
      <c r="J60" s="631"/>
      <c r="K60" s="631"/>
      <c r="L60" s="631"/>
      <c r="M60" s="631"/>
      <c r="N60" s="631"/>
      <c r="O60" s="631"/>
      <c r="P60" s="631"/>
      <c r="Q60" s="631"/>
      <c r="R60" s="631"/>
      <c r="S60" s="631"/>
      <c r="T60" s="631"/>
      <c r="U60" s="631"/>
      <c r="V60" s="631"/>
      <c r="W60" s="631"/>
      <c r="X60" s="631"/>
      <c r="Y60" s="631"/>
      <c r="Z60" s="631"/>
      <c r="AA60" s="631"/>
      <c r="AB60" s="631"/>
      <c r="AC60" s="631"/>
      <c r="AD60" s="631"/>
      <c r="AE60" s="631"/>
      <c r="AF60" s="631"/>
      <c r="AG60" s="631"/>
      <c r="AH60" s="631"/>
      <c r="AI60" s="631"/>
      <c r="AJ60" s="631"/>
      <c r="AK60" s="631"/>
      <c r="AL60" s="631"/>
      <c r="AM60" s="631"/>
      <c r="AN60" s="631"/>
      <c r="AO60" s="631"/>
      <c r="AP60" s="631"/>
      <c r="AQ60" s="631"/>
      <c r="AR60" s="631"/>
      <c r="AS60" s="631"/>
      <c r="AT60" s="631"/>
      <c r="AU60" s="631"/>
      <c r="AV60" s="631"/>
      <c r="AW60" s="631"/>
      <c r="AX60" s="631"/>
      <c r="AY60" s="631"/>
      <c r="AZ60" s="631"/>
      <c r="BA60" s="631"/>
      <c r="BB60" s="631"/>
      <c r="BC60" s="631"/>
      <c r="BD60" s="631"/>
      <c r="BE60" s="631"/>
      <c r="BF60" s="631"/>
      <c r="BG60" s="631"/>
      <c r="BH60" s="631"/>
      <c r="BI60" s="631"/>
      <c r="BJ60" s="631"/>
      <c r="BK60" s="631"/>
      <c r="BL60" s="631"/>
      <c r="BM60" s="631"/>
      <c r="BN60" s="631"/>
      <c r="BO60" s="631"/>
      <c r="BP60" s="631"/>
      <c r="BQ60" s="631"/>
      <c r="BR60" s="631"/>
      <c r="BS60" s="631"/>
      <c r="BT60" s="631"/>
      <c r="BU60" s="631"/>
      <c r="BV60" s="631"/>
      <c r="BW60" s="631"/>
      <c r="BX60" s="631"/>
      <c r="BY60" s="631"/>
      <c r="BZ60" s="631"/>
      <c r="CA60" s="631"/>
      <c r="CB60" s="631"/>
      <c r="CC60" s="631"/>
      <c r="CD60" s="631"/>
      <c r="CE60" s="631"/>
      <c r="CF60" s="631"/>
      <c r="CG60" s="631"/>
      <c r="CH60" s="631"/>
      <c r="CI60" s="631"/>
      <c r="CJ60" s="631"/>
      <c r="CK60" s="631"/>
      <c r="CL60" s="631"/>
      <c r="CM60" s="631"/>
      <c r="CN60" s="631"/>
      <c r="CO60" s="631"/>
      <c r="CP60" s="631"/>
      <c r="CQ60" s="631"/>
      <c r="CR60" s="631"/>
      <c r="CS60" s="631"/>
      <c r="CT60" s="631"/>
      <c r="CU60" s="631"/>
      <c r="CV60" s="631"/>
      <c r="CW60" s="631"/>
      <c r="CX60" s="631"/>
      <c r="CY60" s="631"/>
      <c r="CZ60" s="631"/>
      <c r="DA60" s="631"/>
      <c r="DB60" s="631"/>
      <c r="DC60" s="631"/>
      <c r="DD60" s="631"/>
      <c r="DE60" s="631"/>
      <c r="DF60" s="631"/>
      <c r="DG60" s="631"/>
      <c r="DH60" s="631"/>
      <c r="DI60" s="631"/>
      <c r="DJ60" s="631"/>
      <c r="DK60" s="631"/>
      <c r="DL60" s="631"/>
      <c r="DM60" s="631"/>
      <c r="DN60" s="631"/>
      <c r="DO60" s="631"/>
      <c r="DP60" s="631"/>
      <c r="DQ60" s="631"/>
      <c r="DR60" s="631"/>
      <c r="DS60" s="631"/>
      <c r="DT60" s="631"/>
      <c r="DU60" s="631"/>
      <c r="DV60" s="631"/>
      <c r="DW60" s="631"/>
      <c r="DX60" s="631"/>
      <c r="DY60" s="631"/>
      <c r="DZ60" s="631"/>
      <c r="EA60" s="631"/>
      <c r="EB60" s="631"/>
      <c r="EC60" s="631"/>
      <c r="ED60" s="631"/>
      <c r="EE60" s="631"/>
      <c r="EF60" s="631"/>
      <c r="EG60" s="631"/>
      <c r="EH60" s="631"/>
      <c r="EI60" s="631"/>
      <c r="EJ60" s="631"/>
      <c r="EK60" s="631"/>
      <c r="EL60" s="631"/>
      <c r="EM60" s="631"/>
      <c r="EN60" s="631"/>
      <c r="EO60" s="631"/>
      <c r="EP60" s="631"/>
    </row>
    <row r="61" spans="1:146" ht="17.25" x14ac:dyDescent="0.3">
      <c r="A61" s="625"/>
      <c r="B61" s="625" t="s">
        <v>438</v>
      </c>
      <c r="C61" s="626">
        <v>445837.09648146771</v>
      </c>
      <c r="D61" s="626">
        <v>432333.73578588478</v>
      </c>
      <c r="E61" s="626">
        <v>444953.02170568105</v>
      </c>
      <c r="F61" s="626">
        <v>460740.79710033536</v>
      </c>
      <c r="G61" s="626">
        <v>463204.56969756016</v>
      </c>
      <c r="H61" s="626">
        <v>481466.10548368085</v>
      </c>
      <c r="I61" s="626">
        <v>468596.08483161492</v>
      </c>
      <c r="J61" s="626">
        <v>478494.19773586863</v>
      </c>
      <c r="K61" s="626">
        <v>507625.95996703452</v>
      </c>
      <c r="L61" s="626">
        <v>511206.35459259461</v>
      </c>
      <c r="M61" s="626">
        <v>507494.99650955346</v>
      </c>
      <c r="N61" s="626">
        <v>535662.87672863819</v>
      </c>
      <c r="O61" s="626">
        <v>523850.27108873928</v>
      </c>
      <c r="P61" s="626">
        <v>533426.28468855494</v>
      </c>
      <c r="Q61" s="626">
        <v>544859.49134909105</v>
      </c>
      <c r="R61" s="626">
        <v>574613.75504488125</v>
      </c>
      <c r="S61" s="626">
        <v>577716.91728723294</v>
      </c>
      <c r="T61" s="626">
        <v>606513.96394631604</v>
      </c>
      <c r="U61" s="626">
        <v>630119.83824542805</v>
      </c>
      <c r="V61" s="626">
        <v>601954.21941866283</v>
      </c>
      <c r="W61" s="626">
        <v>605510.99251014437</v>
      </c>
      <c r="X61" s="626">
        <v>624077.84292468568</v>
      </c>
      <c r="Y61" s="626">
        <v>630561.20141669817</v>
      </c>
      <c r="Z61" s="626">
        <v>632246.83013273461</v>
      </c>
      <c r="AA61" s="626">
        <v>663094.43448270857</v>
      </c>
      <c r="AB61" s="626">
        <v>681753.16319414286</v>
      </c>
      <c r="AC61" s="626">
        <v>696077.90731888788</v>
      </c>
      <c r="AD61" s="626">
        <v>703609.6757322083</v>
      </c>
      <c r="AE61" s="626">
        <v>706823.47694433935</v>
      </c>
      <c r="AF61" s="626">
        <v>746138.07708720083</v>
      </c>
      <c r="AG61" s="626">
        <v>723735.24594117398</v>
      </c>
      <c r="AH61" s="626">
        <v>752758.66746421135</v>
      </c>
      <c r="AI61" s="626">
        <v>748659.13151183829</v>
      </c>
      <c r="AJ61" s="626">
        <v>733354.18060770433</v>
      </c>
      <c r="AK61" s="626">
        <v>719659.48504536517</v>
      </c>
      <c r="AL61" s="626">
        <v>760499.45805389062</v>
      </c>
      <c r="AM61" s="626">
        <v>773252.44280015444</v>
      </c>
      <c r="AN61" s="626">
        <v>790615.52522006026</v>
      </c>
      <c r="AO61" s="626">
        <v>780986.27990849141</v>
      </c>
      <c r="AP61" s="626">
        <v>763856.00000271969</v>
      </c>
      <c r="AQ61" s="626">
        <v>819322.5324201138</v>
      </c>
      <c r="AR61" s="626">
        <v>803124.72039425466</v>
      </c>
      <c r="AS61" s="626">
        <v>805990.07822863967</v>
      </c>
      <c r="AT61" s="626">
        <v>805323.12107057718</v>
      </c>
      <c r="AU61" s="626">
        <v>814898.81246231764</v>
      </c>
      <c r="AV61" s="626">
        <v>807733.6231706267</v>
      </c>
      <c r="AW61" s="626">
        <v>808480.43114202272</v>
      </c>
      <c r="AX61" s="626">
        <v>802925.72630561446</v>
      </c>
      <c r="AY61" s="626">
        <v>815049.49751314428</v>
      </c>
      <c r="AZ61" s="626">
        <v>830130.71492091997</v>
      </c>
      <c r="BA61" s="626">
        <v>833451.49451887386</v>
      </c>
      <c r="BB61" s="626">
        <v>815832.35192099214</v>
      </c>
      <c r="BC61" s="626">
        <v>815339.29479991982</v>
      </c>
      <c r="BD61" s="626">
        <v>803883.86273326341</v>
      </c>
      <c r="BE61" s="626">
        <v>850342.74366170098</v>
      </c>
      <c r="BF61" s="626">
        <v>871292.62662828504</v>
      </c>
      <c r="BG61" s="626">
        <v>892721.17988087796</v>
      </c>
      <c r="BH61" s="626">
        <v>913488.39506609784</v>
      </c>
      <c r="BI61" s="626">
        <v>913833.09111478226</v>
      </c>
      <c r="BJ61" s="626">
        <v>1025679.5364986513</v>
      </c>
      <c r="BK61" s="626">
        <v>1012035.333333926</v>
      </c>
      <c r="BL61" s="626">
        <v>954121.87023194158</v>
      </c>
      <c r="BM61" s="626">
        <v>992296.62676565617</v>
      </c>
      <c r="BN61" s="626">
        <v>1012404.2143214582</v>
      </c>
      <c r="BO61" s="626">
        <v>1033298.9768260616</v>
      </c>
      <c r="BP61" s="626">
        <v>1013985.1951152171</v>
      </c>
      <c r="BQ61" s="626">
        <v>1062227.4364040988</v>
      </c>
      <c r="BR61" s="626">
        <v>1078181.8810915288</v>
      </c>
      <c r="BS61" s="626">
        <v>1086441.5921039591</v>
      </c>
      <c r="BT61" s="626">
        <v>1053578.3830951103</v>
      </c>
      <c r="BU61" s="626">
        <v>1119531.2698697732</v>
      </c>
      <c r="BV61" s="626">
        <v>1047041.8605696339</v>
      </c>
      <c r="BW61" s="626">
        <v>1112462.9753115466</v>
      </c>
      <c r="BX61" s="626">
        <v>1086642.1355580031</v>
      </c>
      <c r="BY61" s="626">
        <v>1064583.9672632939</v>
      </c>
      <c r="BZ61" s="626">
        <v>1149757.9766855945</v>
      </c>
      <c r="CA61" s="626">
        <v>1131968.1532015936</v>
      </c>
      <c r="CB61" s="626">
        <v>1161633.9910541489</v>
      </c>
      <c r="CC61" s="626">
        <v>1173013.0120292972</v>
      </c>
      <c r="CD61" s="626">
        <v>1187141.955914408</v>
      </c>
      <c r="CE61" s="626">
        <v>1225161.317670773</v>
      </c>
      <c r="CF61" s="626">
        <v>1246006.7916879642</v>
      </c>
      <c r="CG61" s="626">
        <v>1223903.21713633</v>
      </c>
      <c r="CH61" s="626">
        <v>1265080.4399430116</v>
      </c>
      <c r="CI61" s="626">
        <v>1255390.1417716164</v>
      </c>
      <c r="CJ61" s="626">
        <v>1288833.6472017488</v>
      </c>
      <c r="CK61" s="626">
        <v>1243570.2529162969</v>
      </c>
      <c r="CL61" s="626">
        <v>1266162.9329481204</v>
      </c>
      <c r="CM61" s="626">
        <v>1268818.4173121215</v>
      </c>
      <c r="CN61" s="626">
        <v>1242486.2931605482</v>
      </c>
      <c r="CO61" s="626">
        <v>1247268.40425243</v>
      </c>
      <c r="CP61" s="626">
        <v>1276910.0596211508</v>
      </c>
      <c r="CQ61" s="626">
        <v>1242745.0389651642</v>
      </c>
      <c r="CR61" s="626">
        <v>1286030.2886565591</v>
      </c>
      <c r="CS61" s="626">
        <v>1275459.3828028138</v>
      </c>
      <c r="CT61" s="626">
        <v>1313411.567737563</v>
      </c>
      <c r="CU61" s="626">
        <v>1291167.5221563203</v>
      </c>
      <c r="CV61" s="626">
        <v>1346276.3006017897</v>
      </c>
      <c r="CW61" s="626">
        <v>1381765.5424567088</v>
      </c>
      <c r="CX61" s="626">
        <v>1368264.0546602092</v>
      </c>
      <c r="CY61" s="626">
        <v>1297898.6516665085</v>
      </c>
      <c r="CZ61" s="626">
        <v>1289388.268826518</v>
      </c>
      <c r="DA61" s="626">
        <v>1279102.6584194731</v>
      </c>
      <c r="DB61" s="626">
        <v>1232006.7647019469</v>
      </c>
      <c r="DC61" s="626">
        <v>1250530.9795248003</v>
      </c>
      <c r="DD61" s="626">
        <v>1253499.1503665082</v>
      </c>
      <c r="DE61" s="626">
        <v>1241453.8564016731</v>
      </c>
      <c r="DF61" s="626">
        <v>1220656.4641479019</v>
      </c>
      <c r="DG61" s="626">
        <v>1206897.0256862838</v>
      </c>
      <c r="DH61" s="626">
        <v>1187508.3202930365</v>
      </c>
      <c r="DI61" s="626">
        <v>1175902.7189653323</v>
      </c>
      <c r="DJ61" s="626">
        <v>1265345.0616837367</v>
      </c>
      <c r="DK61" s="626">
        <v>1297840.1542073502</v>
      </c>
      <c r="DL61" s="626">
        <v>1272957.3799588468</v>
      </c>
      <c r="DM61" s="626">
        <v>1296645.3336650261</v>
      </c>
      <c r="DN61" s="626">
        <v>1316971.3453675341</v>
      </c>
      <c r="DO61" s="626">
        <v>1320248.5974743732</v>
      </c>
      <c r="DP61" s="626">
        <v>1438560.6870774999</v>
      </c>
      <c r="DQ61" s="626">
        <v>1428986.1897226707</v>
      </c>
      <c r="DR61" s="626">
        <v>1367422.4588623198</v>
      </c>
      <c r="DS61" s="626">
        <v>1325959.7541220165</v>
      </c>
      <c r="DT61" s="626">
        <v>1324255.2700579006</v>
      </c>
      <c r="DU61" s="626">
        <v>1307768.6246646408</v>
      </c>
      <c r="DV61" s="626">
        <v>1320906.6483472895</v>
      </c>
      <c r="DW61" s="626">
        <v>1318820.3451440635</v>
      </c>
      <c r="DX61" s="626">
        <v>1319632.1895451266</v>
      </c>
      <c r="DY61" s="626">
        <v>1340837.2511242039</v>
      </c>
      <c r="DZ61" s="626">
        <v>1381656.3673774214</v>
      </c>
      <c r="EA61" s="626">
        <v>1428036.6277724586</v>
      </c>
      <c r="EB61" s="626">
        <v>1315411.0629155899</v>
      </c>
      <c r="EC61" s="626">
        <v>1274241.489769141</v>
      </c>
      <c r="ED61" s="626">
        <v>1289394.0081646601</v>
      </c>
      <c r="EE61" s="626">
        <v>1311169.8013295264</v>
      </c>
      <c r="EF61" s="626">
        <v>1328202.2090100534</v>
      </c>
      <c r="EG61" s="626">
        <v>1339061.2779161795</v>
      </c>
      <c r="EH61" s="626">
        <v>1312772.9321494438</v>
      </c>
      <c r="EI61" s="626">
        <v>1311213.1326710349</v>
      </c>
      <c r="EJ61" s="626">
        <v>1339303.4456764201</v>
      </c>
      <c r="EK61" s="626">
        <v>1335890.671121008</v>
      </c>
      <c r="EL61" s="626">
        <v>1343623.3499995247</v>
      </c>
      <c r="EM61" s="626">
        <v>1347375.6409695141</v>
      </c>
      <c r="EN61" s="626">
        <v>1412538.0851252652</v>
      </c>
      <c r="EO61" s="626">
        <v>1410691.6607655818</v>
      </c>
      <c r="EP61" s="626">
        <v>1430095.8836633381</v>
      </c>
    </row>
    <row r="62" spans="1:146" ht="18" thickBot="1" x14ac:dyDescent="0.35">
      <c r="A62" s="639"/>
      <c r="B62" s="639"/>
      <c r="C62" s="640"/>
      <c r="D62" s="640"/>
      <c r="E62" s="640"/>
      <c r="F62" s="640"/>
      <c r="G62" s="640"/>
      <c r="H62" s="640"/>
      <c r="I62" s="640"/>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0"/>
      <c r="AH62" s="640"/>
      <c r="AI62" s="640"/>
      <c r="AJ62" s="640"/>
      <c r="AK62" s="640"/>
      <c r="AL62" s="640"/>
      <c r="AM62" s="640"/>
      <c r="AN62" s="640"/>
      <c r="AO62" s="640"/>
      <c r="AP62" s="640"/>
      <c r="AQ62" s="640"/>
      <c r="AR62" s="640"/>
      <c r="AS62" s="640"/>
      <c r="AT62" s="640"/>
      <c r="AU62" s="640"/>
      <c r="AV62" s="640"/>
      <c r="AW62" s="640"/>
      <c r="AX62" s="640"/>
      <c r="AY62" s="640"/>
      <c r="AZ62" s="640"/>
      <c r="BA62" s="640"/>
      <c r="BB62" s="640"/>
      <c r="BC62" s="640"/>
      <c r="BD62" s="640"/>
      <c r="BE62" s="640"/>
      <c r="BF62" s="640"/>
      <c r="BG62" s="640"/>
      <c r="BH62" s="640"/>
      <c r="BI62" s="640"/>
      <c r="BJ62" s="640"/>
      <c r="BK62" s="640"/>
      <c r="BL62" s="640"/>
      <c r="BM62" s="640"/>
      <c r="BN62" s="640"/>
      <c r="BO62" s="640"/>
      <c r="BP62" s="640"/>
      <c r="BQ62" s="640"/>
      <c r="BR62" s="640"/>
      <c r="BS62" s="640"/>
      <c r="BT62" s="640"/>
      <c r="BU62" s="640"/>
      <c r="BV62" s="640"/>
      <c r="BW62" s="640"/>
      <c r="BX62" s="640"/>
      <c r="BY62" s="640"/>
      <c r="BZ62" s="640"/>
      <c r="CA62" s="640"/>
      <c r="CB62" s="640"/>
      <c r="CC62" s="640"/>
      <c r="CD62" s="640"/>
      <c r="CE62" s="640"/>
      <c r="CF62" s="640"/>
      <c r="CG62" s="640"/>
      <c r="CH62" s="640"/>
      <c r="CI62" s="640"/>
      <c r="CJ62" s="640"/>
      <c r="CK62" s="640"/>
      <c r="CL62" s="640"/>
      <c r="CM62" s="640"/>
      <c r="CN62" s="640"/>
      <c r="CO62" s="640"/>
      <c r="CP62" s="640"/>
      <c r="CQ62" s="640"/>
      <c r="CR62" s="640"/>
      <c r="CS62" s="640"/>
      <c r="CT62" s="640"/>
      <c r="CU62" s="640"/>
      <c r="CV62" s="640"/>
      <c r="CW62" s="640"/>
      <c r="CX62" s="640"/>
      <c r="CY62" s="640"/>
      <c r="CZ62" s="640"/>
      <c r="DA62" s="640"/>
      <c r="DB62" s="640"/>
      <c r="DC62" s="640"/>
      <c r="DD62" s="640"/>
      <c r="DE62" s="640"/>
      <c r="DF62" s="640"/>
      <c r="DG62" s="640"/>
      <c r="DH62" s="640"/>
      <c r="DI62" s="640"/>
      <c r="DJ62" s="640"/>
      <c r="DK62" s="640"/>
      <c r="DL62" s="640"/>
      <c r="DM62" s="640"/>
      <c r="DN62" s="640"/>
      <c r="DO62" s="640"/>
      <c r="DP62" s="640"/>
      <c r="DQ62" s="640"/>
      <c r="DR62" s="640"/>
      <c r="DS62" s="640"/>
      <c r="DT62" s="640"/>
      <c r="DU62" s="640"/>
      <c r="DV62" s="640"/>
      <c r="DW62" s="640"/>
      <c r="DX62" s="640"/>
      <c r="DY62" s="640"/>
      <c r="DZ62" s="640"/>
      <c r="EA62" s="640"/>
      <c r="EB62" s="640"/>
      <c r="EC62" s="640"/>
      <c r="ED62" s="640"/>
      <c r="EE62" s="640"/>
      <c r="EF62" s="640"/>
      <c r="EG62" s="640"/>
      <c r="EH62" s="640"/>
      <c r="EI62" s="640"/>
      <c r="EJ62" s="640"/>
      <c r="EK62" s="640"/>
      <c r="EL62" s="640"/>
      <c r="EM62" s="640"/>
      <c r="EN62" s="640"/>
      <c r="EO62" s="640"/>
      <c r="EP62" s="640"/>
    </row>
    <row r="63" spans="1:146" ht="17.25" thickTop="1" x14ac:dyDescent="0.3">
      <c r="A63" s="641" t="s">
        <v>533</v>
      </c>
      <c r="B63" s="641"/>
      <c r="C63" s="641"/>
      <c r="D63" s="641"/>
      <c r="E63" s="641"/>
      <c r="F63" s="641"/>
      <c r="G63" s="641"/>
      <c r="H63" s="641"/>
      <c r="I63" s="641"/>
      <c r="J63" s="642"/>
      <c r="K63" s="642"/>
      <c r="L63" s="642"/>
      <c r="M63" s="642"/>
      <c r="N63" s="642"/>
      <c r="O63" s="642"/>
      <c r="P63" s="642"/>
      <c r="Q63" s="642"/>
      <c r="R63" s="642"/>
      <c r="S63" s="642"/>
      <c r="T63" s="642"/>
      <c r="U63" s="642"/>
      <c r="V63" s="642"/>
      <c r="W63" s="642"/>
      <c r="X63" s="642"/>
      <c r="Y63" s="642"/>
      <c r="Z63" s="642"/>
      <c r="AA63" s="642"/>
      <c r="AB63" s="642"/>
      <c r="AC63" s="642"/>
      <c r="AD63" s="642"/>
      <c r="AE63" s="642"/>
      <c r="AF63" s="642"/>
      <c r="AG63" s="642"/>
      <c r="AH63" s="642"/>
      <c r="AI63" s="642"/>
      <c r="AJ63" s="642"/>
      <c r="AK63" s="642"/>
      <c r="AL63" s="642"/>
      <c r="AM63" s="642"/>
      <c r="AN63" s="642"/>
      <c r="AO63" s="642"/>
      <c r="AP63" s="642"/>
      <c r="AQ63" s="642"/>
      <c r="AR63" s="642"/>
      <c r="AS63" s="642"/>
      <c r="AT63" s="642"/>
      <c r="AU63" s="642"/>
      <c r="AV63" s="642"/>
      <c r="AW63" s="642"/>
      <c r="AX63" s="642"/>
      <c r="AY63" s="642"/>
      <c r="AZ63" s="642"/>
      <c r="BA63" s="642"/>
      <c r="BB63" s="642"/>
      <c r="BC63" s="642"/>
      <c r="BD63" s="642"/>
      <c r="BE63" s="642"/>
      <c r="BF63" s="642"/>
      <c r="BG63" s="642"/>
      <c r="BH63" s="642"/>
      <c r="BI63" s="642"/>
      <c r="BJ63" s="642"/>
      <c r="BK63" s="642"/>
      <c r="BL63" s="642"/>
      <c r="BM63" s="642"/>
      <c r="BN63" s="642"/>
      <c r="BO63" s="642"/>
      <c r="BP63" s="642"/>
      <c r="BQ63" s="642"/>
      <c r="BR63" s="642"/>
      <c r="BS63" s="642"/>
      <c r="BT63" s="642"/>
      <c r="BU63" s="642"/>
      <c r="BV63" s="642"/>
      <c r="BW63" s="642"/>
      <c r="BX63" s="642"/>
      <c r="BY63" s="642"/>
      <c r="BZ63" s="642"/>
      <c r="CA63" s="642"/>
      <c r="CB63" s="642"/>
      <c r="CC63" s="642"/>
      <c r="CD63" s="642"/>
      <c r="CE63" s="642"/>
      <c r="CF63" s="642"/>
      <c r="CG63" s="642"/>
      <c r="CH63" s="642"/>
      <c r="CI63" s="642"/>
      <c r="CJ63" s="642"/>
      <c r="CK63" s="642"/>
      <c r="CL63" s="642"/>
      <c r="CM63" s="642"/>
      <c r="CN63" s="642"/>
      <c r="CO63" s="642"/>
      <c r="CP63" s="642"/>
      <c r="CQ63" s="642"/>
      <c r="CR63" s="642"/>
      <c r="CS63" s="642"/>
      <c r="CT63" s="642"/>
      <c r="CU63" s="642"/>
      <c r="CV63" s="642"/>
      <c r="CW63" s="642"/>
      <c r="CX63" s="642"/>
      <c r="CY63" s="642"/>
      <c r="CZ63" s="642"/>
      <c r="DA63" s="642"/>
      <c r="DB63" s="642"/>
      <c r="DC63" s="642"/>
      <c r="DD63" s="642"/>
      <c r="DE63" s="642"/>
      <c r="DF63" s="642"/>
      <c r="DG63" s="642"/>
      <c r="DH63" s="642"/>
      <c r="DI63" s="642"/>
      <c r="DJ63" s="642"/>
      <c r="DK63" s="642"/>
      <c r="DL63" s="642"/>
      <c r="DM63" s="642"/>
      <c r="DN63" s="642"/>
      <c r="DO63" s="642"/>
      <c r="DP63" s="642"/>
      <c r="DQ63" s="642"/>
      <c r="DR63" s="642"/>
      <c r="DS63" s="642"/>
      <c r="DT63" s="642"/>
      <c r="DU63" s="642"/>
      <c r="DV63" s="642"/>
      <c r="DW63" s="642"/>
      <c r="DX63" s="642"/>
      <c r="DY63" s="642"/>
      <c r="DZ63" s="642"/>
      <c r="EA63" s="642"/>
      <c r="EB63" s="642"/>
      <c r="EC63" s="642"/>
    </row>
    <row r="64" spans="1:146" x14ac:dyDescent="0.3">
      <c r="A64" s="641" t="s">
        <v>763</v>
      </c>
      <c r="B64" s="641"/>
      <c r="C64" s="641"/>
      <c r="D64" s="641"/>
      <c r="E64" s="641"/>
      <c r="F64" s="641"/>
      <c r="G64" s="641"/>
      <c r="H64" s="641"/>
      <c r="I64" s="641"/>
      <c r="J64" s="642"/>
      <c r="K64" s="642"/>
      <c r="L64" s="642"/>
      <c r="M64" s="642"/>
      <c r="N64" s="642"/>
      <c r="O64" s="642"/>
      <c r="P64" s="642"/>
      <c r="Q64" s="642"/>
      <c r="R64" s="642"/>
      <c r="S64" s="642"/>
      <c r="T64" s="642"/>
      <c r="U64" s="642"/>
      <c r="V64" s="642"/>
      <c r="W64" s="642"/>
      <c r="X64" s="642"/>
      <c r="Y64" s="642"/>
      <c r="Z64" s="642"/>
      <c r="AA64" s="642"/>
      <c r="AB64" s="642"/>
      <c r="AC64" s="642"/>
      <c r="AD64" s="642"/>
      <c r="AE64" s="642"/>
      <c r="AF64" s="642"/>
      <c r="AG64" s="642"/>
      <c r="AH64" s="642"/>
      <c r="AI64" s="642"/>
      <c r="AJ64" s="642"/>
      <c r="AK64" s="642"/>
      <c r="AL64" s="642"/>
      <c r="AM64" s="642"/>
      <c r="AN64" s="642"/>
      <c r="AO64" s="642"/>
      <c r="AP64" s="642"/>
      <c r="AQ64" s="642"/>
      <c r="AR64" s="642"/>
      <c r="AS64" s="642"/>
      <c r="AT64" s="642"/>
      <c r="AU64" s="642"/>
      <c r="AV64" s="642"/>
      <c r="AW64" s="642"/>
      <c r="AX64" s="642"/>
      <c r="AY64" s="642"/>
      <c r="AZ64" s="642"/>
      <c r="BA64" s="642"/>
      <c r="BB64" s="642"/>
      <c r="BC64" s="642"/>
      <c r="BD64" s="642"/>
      <c r="BE64" s="642"/>
      <c r="BF64" s="642"/>
      <c r="BG64" s="642"/>
      <c r="BH64" s="642"/>
      <c r="BI64" s="642"/>
      <c r="BJ64" s="642"/>
      <c r="BK64" s="642"/>
      <c r="BL64" s="642"/>
      <c r="BM64" s="642"/>
      <c r="BN64" s="642"/>
      <c r="BO64" s="642"/>
      <c r="BP64" s="642"/>
      <c r="BQ64" s="642"/>
      <c r="BR64" s="642"/>
      <c r="BS64" s="642"/>
      <c r="BT64" s="642"/>
      <c r="BU64" s="642"/>
      <c r="BV64" s="642"/>
      <c r="BW64" s="642"/>
      <c r="BX64" s="642"/>
      <c r="BY64" s="642"/>
      <c r="BZ64" s="642"/>
      <c r="CA64" s="642"/>
      <c r="CB64" s="642"/>
      <c r="CC64" s="642"/>
      <c r="CD64" s="642"/>
      <c r="CE64" s="642"/>
      <c r="CF64" s="642"/>
      <c r="CG64" s="642"/>
      <c r="CH64" s="642"/>
      <c r="CI64" s="642"/>
      <c r="CJ64" s="642"/>
      <c r="CK64" s="642"/>
      <c r="CL64" s="642"/>
      <c r="CM64" s="642"/>
      <c r="CN64" s="642"/>
      <c r="CO64" s="642"/>
      <c r="CP64" s="642"/>
      <c r="CQ64" s="642"/>
      <c r="CR64" s="642"/>
      <c r="CS64" s="642"/>
      <c r="CT64" s="642"/>
      <c r="CU64" s="642"/>
      <c r="CV64" s="642"/>
      <c r="CW64" s="642"/>
      <c r="CX64" s="642"/>
      <c r="CY64" s="642"/>
      <c r="CZ64" s="642"/>
      <c r="DA64" s="642"/>
      <c r="DB64" s="642"/>
      <c r="DC64" s="642"/>
      <c r="DD64" s="642"/>
      <c r="DE64" s="642"/>
      <c r="DF64" s="642"/>
      <c r="DG64" s="642"/>
      <c r="DH64" s="642"/>
      <c r="DI64" s="642"/>
      <c r="DJ64" s="642"/>
      <c r="DK64" s="642"/>
      <c r="DL64" s="642"/>
      <c r="DM64" s="642"/>
      <c r="DN64" s="642"/>
      <c r="DO64" s="642"/>
      <c r="DP64" s="642"/>
      <c r="DQ64" s="642"/>
      <c r="DR64" s="642"/>
      <c r="DS64" s="642"/>
      <c r="DT64" s="642"/>
      <c r="DU64" s="642"/>
      <c r="DV64" s="642"/>
      <c r="DW64" s="642"/>
      <c r="DX64" s="642"/>
      <c r="DY64" s="642"/>
      <c r="DZ64" s="642"/>
      <c r="EA64" s="642"/>
      <c r="EB64" s="642"/>
      <c r="EC64" s="642"/>
    </row>
    <row r="65" spans="1:133" x14ac:dyDescent="0.3">
      <c r="A65" s="641" t="s">
        <v>401</v>
      </c>
      <c r="B65" s="642"/>
      <c r="C65" s="642"/>
      <c r="D65" s="642"/>
      <c r="E65" s="642"/>
      <c r="F65" s="642"/>
      <c r="G65" s="642"/>
      <c r="H65" s="642"/>
      <c r="I65" s="642"/>
      <c r="J65" s="642"/>
      <c r="K65" s="642"/>
      <c r="L65" s="642"/>
      <c r="M65" s="642"/>
      <c r="N65" s="642"/>
      <c r="O65" s="642"/>
      <c r="P65" s="642"/>
      <c r="Q65" s="642"/>
      <c r="R65" s="642"/>
      <c r="S65" s="642"/>
      <c r="T65" s="642"/>
      <c r="U65" s="642"/>
      <c r="V65" s="642"/>
      <c r="W65" s="642"/>
      <c r="X65" s="642"/>
      <c r="Y65" s="642"/>
      <c r="Z65" s="642"/>
      <c r="AA65" s="642"/>
      <c r="AB65" s="642"/>
      <c r="AC65" s="642"/>
      <c r="AD65" s="642"/>
      <c r="AE65" s="642"/>
      <c r="AF65" s="642"/>
      <c r="AG65" s="642"/>
      <c r="AH65" s="642"/>
      <c r="AI65" s="642"/>
      <c r="AJ65" s="642"/>
      <c r="AK65" s="642"/>
      <c r="AL65" s="642"/>
      <c r="AM65" s="642"/>
      <c r="AN65" s="642"/>
      <c r="AO65" s="642"/>
      <c r="AP65" s="642"/>
      <c r="AQ65" s="642"/>
      <c r="AR65" s="642"/>
      <c r="AS65" s="642"/>
      <c r="AT65" s="642"/>
      <c r="AU65" s="642"/>
      <c r="AV65" s="642"/>
      <c r="AW65" s="642"/>
      <c r="AX65" s="642"/>
      <c r="AY65" s="642"/>
      <c r="AZ65" s="642"/>
      <c r="BA65" s="642"/>
      <c r="BB65" s="642"/>
      <c r="BC65" s="642"/>
      <c r="BD65" s="642"/>
      <c r="BE65" s="642"/>
      <c r="BF65" s="642"/>
      <c r="BG65" s="642"/>
      <c r="BH65" s="642"/>
      <c r="BI65" s="642"/>
      <c r="BJ65" s="642"/>
      <c r="BK65" s="642"/>
      <c r="BL65" s="642"/>
      <c r="BM65" s="642"/>
      <c r="BN65" s="642"/>
      <c r="BO65" s="642"/>
      <c r="BP65" s="642"/>
      <c r="BQ65" s="642"/>
      <c r="BR65" s="642"/>
      <c r="BS65" s="642"/>
      <c r="BT65" s="642"/>
      <c r="BU65" s="642"/>
      <c r="BV65" s="642"/>
      <c r="BW65" s="642"/>
      <c r="BX65" s="642"/>
      <c r="BY65" s="642"/>
      <c r="BZ65" s="642"/>
      <c r="CA65" s="642"/>
      <c r="CB65" s="642"/>
      <c r="CC65" s="642"/>
      <c r="CD65" s="642"/>
      <c r="CE65" s="642"/>
      <c r="CF65" s="642"/>
      <c r="CG65" s="642"/>
      <c r="CH65" s="642"/>
      <c r="CI65" s="642"/>
      <c r="CJ65" s="642"/>
      <c r="CK65" s="642"/>
      <c r="CL65" s="642"/>
      <c r="CM65" s="642"/>
      <c r="CN65" s="642"/>
      <c r="CO65" s="642"/>
      <c r="CP65" s="642"/>
      <c r="CQ65" s="642"/>
      <c r="CR65" s="642"/>
      <c r="CS65" s="642"/>
      <c r="CT65" s="642"/>
      <c r="CU65" s="642"/>
      <c r="CV65" s="642"/>
      <c r="CW65" s="642"/>
      <c r="CX65" s="642"/>
      <c r="CY65" s="642"/>
      <c r="CZ65" s="642"/>
      <c r="DA65" s="642"/>
      <c r="DB65" s="642"/>
      <c r="DC65" s="642"/>
      <c r="DD65" s="642"/>
      <c r="DE65" s="642"/>
      <c r="DF65" s="642"/>
      <c r="DG65" s="642"/>
      <c r="DH65" s="642"/>
      <c r="DI65" s="642"/>
      <c r="DJ65" s="642"/>
      <c r="DK65" s="642"/>
      <c r="DL65" s="642"/>
      <c r="DM65" s="642"/>
      <c r="DN65" s="642"/>
      <c r="DO65" s="642"/>
      <c r="DP65" s="642"/>
      <c r="DQ65" s="642"/>
      <c r="DR65" s="642"/>
      <c r="DS65" s="642"/>
      <c r="DT65" s="642"/>
      <c r="DU65" s="642"/>
      <c r="DV65" s="642"/>
      <c r="DW65" s="642"/>
      <c r="DX65" s="642"/>
      <c r="DY65" s="642"/>
      <c r="DZ65" s="642"/>
      <c r="EA65" s="642"/>
      <c r="EB65" s="642"/>
      <c r="EC65" s="642"/>
    </row>
    <row r="66" spans="1:133" ht="15" hidden="1" customHeight="1" x14ac:dyDescent="0.3">
      <c r="A66" s="642"/>
      <c r="B66" s="642"/>
      <c r="C66" s="678">
        <f>([138]sheet1!$N$463+'[139]Cat 2-MUR'!$P$463)/1000000</f>
        <v>445837.09648146777</v>
      </c>
      <c r="D66" s="678">
        <f>[140]Sheet1!$C$433/1000000</f>
        <v>432333.73578588484</v>
      </c>
      <c r="E66" s="678">
        <f>[141]Sheet1!$C$433/1000000</f>
        <v>444953.02170568111</v>
      </c>
      <c r="F66" s="678">
        <f>[142]Sheet1!$C$433/1000000</f>
        <v>460740.79710033548</v>
      </c>
      <c r="G66" s="678">
        <f>[143]Sheet1!$C$433/1000000</f>
        <v>463204.56969756016</v>
      </c>
      <c r="H66" s="678">
        <f>[144]Sheet1!$C$433/1000000</f>
        <v>481466.10548368079</v>
      </c>
      <c r="I66" s="678">
        <f>[145]Sheet1!$C$433/1000000</f>
        <v>468596.08483161498</v>
      </c>
      <c r="J66" s="678">
        <f>[146]Sheet1!$C$433/1000000</f>
        <v>478494.19773586845</v>
      </c>
      <c r="K66" s="678">
        <f>[147]Sheet1!$C$433/1000000</f>
        <v>507625.95996703452</v>
      </c>
      <c r="L66" s="678">
        <f>[148]Sheet1!$C$433/1000000</f>
        <v>511206.35459259461</v>
      </c>
      <c r="M66" s="678">
        <f>[149]Sheet1!$C$433/1000000</f>
        <v>507494.99650955334</v>
      </c>
      <c r="N66" s="678">
        <f>[150]Sheet1!$C$433/1000000</f>
        <v>535662.87672863808</v>
      </c>
      <c r="O66" s="678">
        <f>[151]Sheet1!$C$433/1000000</f>
        <v>523850.27108873933</v>
      </c>
      <c r="P66" s="678">
        <f>[152]Sheet1!$C$433/1000000</f>
        <v>533426.28468855482</v>
      </c>
      <c r="Q66" s="678">
        <f>[153]Sheet1!$C$433/1000000</f>
        <v>544859.49134909117</v>
      </c>
      <c r="R66" s="678">
        <f>[154]Sheet1!$C$433/1000000</f>
        <v>574613.75504488125</v>
      </c>
      <c r="S66" s="678">
        <f>[155]Sheet1!$C$433/1000000</f>
        <v>577716.91728723282</v>
      </c>
      <c r="T66" s="678">
        <f>[156]Sheet1!$C$433/1000000</f>
        <v>606513.96394631593</v>
      </c>
      <c r="U66" s="678">
        <f>[157]Sheet1!$C$433/1000000</f>
        <v>630119.83824542793</v>
      </c>
      <c r="V66" s="678">
        <f>[158]Sheet1!$C$433/1000000</f>
        <v>601954.21941866272</v>
      </c>
      <c r="W66" s="678">
        <f>[159]Sheet1!$C$433/1000000</f>
        <v>605510.99251014437</v>
      </c>
      <c r="X66" s="678">
        <f>[160]Sheet1!$C$433/1000000</f>
        <v>624077.84292468592</v>
      </c>
      <c r="Y66" s="678">
        <f>[161]Sheet1!$C$433/1000000</f>
        <v>630561.20141669805</v>
      </c>
      <c r="Z66" s="678">
        <f>[162]Sheet1!$C$433/1000000</f>
        <v>632246.8301327345</v>
      </c>
      <c r="AA66" s="678">
        <f>[163]Sheet1!$C$433/1000000</f>
        <v>663094.43448270857</v>
      </c>
      <c r="AB66" s="678">
        <f>[164]Sheet1!$C$433/1000000</f>
        <v>681753.16319414286</v>
      </c>
      <c r="AC66" s="678">
        <f>[165]Sheet1!$C$433/1000000</f>
        <v>696077.90731888788</v>
      </c>
      <c r="AD66" s="678">
        <f>[166]Sheet1!$C$433/1000000</f>
        <v>703609.67573220818</v>
      </c>
      <c r="AE66" s="678">
        <f>[167]Sheet1!$C$433/1000000</f>
        <v>706823.47694433935</v>
      </c>
      <c r="AF66" s="678">
        <f>[168]Sheet1!$C$433/1000000</f>
        <v>746138.07708720095</v>
      </c>
      <c r="AG66" s="678">
        <f>[169]Sheet1!$C$433/1000000</f>
        <v>723735.24594117375</v>
      </c>
      <c r="AH66" s="678">
        <f>[170]Sheet1!$C$433/1000000</f>
        <v>752758.66746476921</v>
      </c>
      <c r="AI66" s="678">
        <f>[171]Sheet1!$C$433/1000000</f>
        <v>748659.13151183829</v>
      </c>
      <c r="AJ66" s="642"/>
      <c r="AK66" s="642"/>
      <c r="AL66" s="642"/>
      <c r="AM66" s="642"/>
      <c r="AN66" s="642"/>
      <c r="AO66" s="642"/>
      <c r="AP66" s="642"/>
      <c r="AQ66" s="642"/>
      <c r="AR66" s="642"/>
      <c r="AS66" s="642"/>
      <c r="AT66" s="642"/>
      <c r="AU66" s="642"/>
      <c r="AV66" s="642"/>
      <c r="AW66" s="642"/>
      <c r="AX66" s="642"/>
      <c r="AY66" s="642"/>
      <c r="AZ66" s="642"/>
      <c r="BA66" s="642"/>
      <c r="BB66" s="642"/>
      <c r="BC66" s="642"/>
      <c r="BD66" s="642"/>
      <c r="BE66" s="642"/>
      <c r="BF66" s="642"/>
      <c r="BG66" s="642"/>
      <c r="BH66" s="642"/>
      <c r="BI66" s="642"/>
      <c r="BJ66" s="642"/>
      <c r="BK66" s="642"/>
      <c r="BL66" s="642"/>
      <c r="BM66" s="642"/>
      <c r="BN66" s="642"/>
      <c r="BO66" s="642"/>
      <c r="BP66" s="642"/>
      <c r="BQ66" s="642"/>
      <c r="BR66" s="642"/>
      <c r="BS66" s="642"/>
      <c r="BT66" s="642"/>
      <c r="BU66" s="642"/>
      <c r="BV66" s="642"/>
      <c r="BW66" s="642"/>
      <c r="BX66" s="642"/>
      <c r="BY66" s="642"/>
      <c r="BZ66" s="642"/>
      <c r="CA66" s="642"/>
      <c r="CB66" s="642"/>
      <c r="CC66" s="642"/>
      <c r="CD66" s="642"/>
      <c r="CE66" s="642"/>
      <c r="CF66" s="642"/>
      <c r="CG66" s="642"/>
      <c r="CH66" s="642"/>
      <c r="CI66" s="642"/>
      <c r="CJ66" s="642"/>
      <c r="CK66" s="642"/>
      <c r="CL66" s="642"/>
      <c r="CM66" s="642"/>
      <c r="CN66" s="642"/>
      <c r="CO66" s="642"/>
      <c r="CP66" s="642"/>
      <c r="CQ66" s="642"/>
      <c r="CR66" s="642"/>
      <c r="CS66" s="642"/>
      <c r="CT66" s="642"/>
      <c r="CU66" s="642"/>
      <c r="CV66" s="642"/>
      <c r="CW66" s="642"/>
      <c r="CX66" s="642"/>
      <c r="CY66" s="642"/>
      <c r="CZ66" s="642"/>
      <c r="DA66" s="642"/>
      <c r="DB66" s="642"/>
      <c r="DC66" s="642"/>
      <c r="DD66" s="642"/>
      <c r="DE66" s="642"/>
      <c r="DF66" s="642"/>
      <c r="DG66" s="642"/>
      <c r="DH66" s="642"/>
      <c r="DI66" s="642"/>
      <c r="DJ66" s="642"/>
      <c r="DK66" s="642"/>
      <c r="DL66" s="642"/>
      <c r="DM66" s="642"/>
      <c r="DN66" s="642"/>
      <c r="DO66" s="642"/>
      <c r="DP66" s="642"/>
      <c r="DQ66" s="642"/>
      <c r="DR66" s="642"/>
      <c r="DS66" s="642"/>
      <c r="DT66" s="642"/>
      <c r="DU66" s="642"/>
      <c r="DV66" s="642"/>
      <c r="DW66" s="642"/>
      <c r="DX66" s="642"/>
      <c r="DY66" s="642"/>
      <c r="DZ66" s="642"/>
      <c r="EA66" s="642"/>
      <c r="EB66" s="642"/>
      <c r="EC66" s="642"/>
    </row>
    <row r="67" spans="1:133" x14ac:dyDescent="0.3">
      <c r="A67" s="642"/>
      <c r="B67" s="642"/>
      <c r="C67" s="642"/>
      <c r="D67" s="642"/>
      <c r="E67" s="642"/>
      <c r="F67" s="642"/>
      <c r="G67" s="642"/>
      <c r="H67" s="642"/>
      <c r="I67" s="642"/>
      <c r="J67" s="642"/>
      <c r="K67" s="642"/>
      <c r="L67" s="642"/>
      <c r="M67" s="642"/>
      <c r="N67" s="642"/>
      <c r="O67" s="642"/>
      <c r="P67" s="642"/>
      <c r="Q67" s="642"/>
      <c r="R67" s="642"/>
      <c r="S67" s="642"/>
      <c r="T67" s="642"/>
      <c r="U67" s="642"/>
      <c r="V67" s="642"/>
      <c r="W67" s="642"/>
      <c r="X67" s="642"/>
      <c r="Y67" s="642"/>
      <c r="Z67" s="642"/>
      <c r="AA67" s="642"/>
      <c r="AB67" s="642"/>
      <c r="AC67" s="642"/>
      <c r="AD67" s="642"/>
      <c r="AE67" s="642"/>
      <c r="AF67" s="642"/>
      <c r="AG67" s="642"/>
      <c r="AH67" s="642"/>
      <c r="AI67" s="642"/>
      <c r="AJ67" s="642"/>
      <c r="AK67" s="642"/>
      <c r="AL67" s="642"/>
      <c r="AM67" s="642"/>
      <c r="AN67" s="642"/>
      <c r="AO67" s="642"/>
      <c r="AP67" s="642"/>
      <c r="AQ67" s="642"/>
      <c r="AR67" s="642"/>
      <c r="AS67" s="642"/>
      <c r="AT67" s="642"/>
      <c r="AU67" s="642"/>
      <c r="AV67" s="642"/>
      <c r="AW67" s="642"/>
      <c r="AX67" s="642"/>
      <c r="AY67" s="642"/>
      <c r="AZ67" s="642"/>
      <c r="BA67" s="642"/>
      <c r="BB67" s="642"/>
      <c r="BC67" s="642"/>
      <c r="BD67" s="642"/>
      <c r="BE67" s="642"/>
      <c r="BF67" s="642"/>
      <c r="BG67" s="642"/>
      <c r="BH67" s="642"/>
      <c r="BI67" s="642"/>
      <c r="BJ67" s="642"/>
      <c r="BK67" s="642"/>
      <c r="BL67" s="642"/>
      <c r="BM67" s="642"/>
      <c r="BN67" s="642"/>
      <c r="BO67" s="642"/>
      <c r="BP67" s="642"/>
      <c r="BQ67" s="642"/>
      <c r="BR67" s="642"/>
      <c r="BS67" s="642"/>
      <c r="BT67" s="642"/>
      <c r="BU67" s="642"/>
      <c r="BV67" s="642"/>
      <c r="BW67" s="642"/>
      <c r="BX67" s="642"/>
      <c r="BY67" s="642"/>
      <c r="BZ67" s="642"/>
      <c r="CA67" s="642"/>
      <c r="CB67" s="642"/>
      <c r="CC67" s="642"/>
      <c r="CD67" s="642"/>
      <c r="CE67" s="642"/>
      <c r="CF67" s="642"/>
      <c r="CG67" s="642"/>
      <c r="CH67" s="642"/>
      <c r="CI67" s="642"/>
      <c r="CJ67" s="642"/>
      <c r="CK67" s="642"/>
      <c r="CL67" s="642"/>
      <c r="CM67" s="642"/>
      <c r="CN67" s="642"/>
      <c r="CO67" s="642"/>
      <c r="CP67" s="642"/>
      <c r="CQ67" s="642"/>
      <c r="CR67" s="642"/>
      <c r="CS67" s="642"/>
      <c r="CT67" s="642"/>
      <c r="CU67" s="642"/>
      <c r="CV67" s="642"/>
      <c r="CW67" s="642"/>
      <c r="CX67" s="642"/>
      <c r="CY67" s="642"/>
      <c r="CZ67" s="642"/>
      <c r="DA67" s="642"/>
      <c r="DB67" s="642"/>
      <c r="DC67" s="642"/>
      <c r="DD67" s="642"/>
      <c r="DE67" s="642"/>
      <c r="DF67" s="642"/>
      <c r="DG67" s="642"/>
      <c r="DH67" s="642"/>
      <c r="DI67" s="642"/>
      <c r="DJ67" s="642"/>
      <c r="DK67" s="642"/>
      <c r="DL67" s="642"/>
      <c r="DM67" s="642"/>
      <c r="DN67" s="642"/>
      <c r="DO67" s="642"/>
      <c r="DP67" s="642"/>
      <c r="DQ67" s="642"/>
      <c r="DR67" s="642"/>
      <c r="DS67" s="642"/>
      <c r="DT67" s="642"/>
      <c r="DU67" s="642"/>
      <c r="DV67" s="642"/>
      <c r="DW67" s="642"/>
      <c r="DX67" s="642"/>
      <c r="DY67" s="642"/>
      <c r="DZ67" s="642"/>
      <c r="EA67" s="642"/>
      <c r="EB67" s="642"/>
      <c r="EC67" s="642"/>
    </row>
    <row r="68" spans="1:133" x14ac:dyDescent="0.3">
      <c r="C68" s="1054">
        <f t="shared" ref="C68:BN68" si="0">C61-C28</f>
        <v>7.691036444157362E-6</v>
      </c>
      <c r="D68" s="1054">
        <f t="shared" si="0"/>
        <v>7.2157068643718958E-5</v>
      </c>
      <c r="E68" s="1054">
        <f t="shared" si="0"/>
        <v>-1.3936951290816069E-5</v>
      </c>
      <c r="F68" s="1054">
        <f t="shared" si="0"/>
        <v>1.2735836207866669E-7</v>
      </c>
      <c r="G68" s="1054">
        <f t="shared" si="0"/>
        <v>4.7089066356420517E-5</v>
      </c>
      <c r="H68" s="1054">
        <f t="shared" si="0"/>
        <v>9.3560083769261837E-6</v>
      </c>
      <c r="I68" s="1054">
        <f t="shared" si="0"/>
        <v>-1.9650906324386597E-7</v>
      </c>
      <c r="J68" s="1054">
        <f t="shared" si="0"/>
        <v>-4.2904866859316826E-7</v>
      </c>
      <c r="K68" s="1054">
        <f t="shared" si="0"/>
        <v>3.7840800359845161E-7</v>
      </c>
      <c r="L68" s="1054">
        <f t="shared" si="0"/>
        <v>-5.8789737522602081E-7</v>
      </c>
      <c r="M68" s="1054">
        <f t="shared" si="0"/>
        <v>-1.84424570761621E-5</v>
      </c>
      <c r="N68" s="1054">
        <f t="shared" si="0"/>
        <v>-3.535436699166894E-4</v>
      </c>
      <c r="O68" s="1054">
        <f t="shared" si="0"/>
        <v>-5.2216346375644207E-6</v>
      </c>
      <c r="P68" s="1054">
        <f t="shared" si="0"/>
        <v>-6.2298611737787724E-5</v>
      </c>
      <c r="Q68" s="1054">
        <f t="shared" si="0"/>
        <v>-1.3456062879413366E-4</v>
      </c>
      <c r="R68" s="1054">
        <f t="shared" si="0"/>
        <v>-3.0886032618582249E-5</v>
      </c>
      <c r="S68" s="1054">
        <f t="shared" si="0"/>
        <v>-5.0763250328600407E-5</v>
      </c>
      <c r="T68" s="1054">
        <f t="shared" si="0"/>
        <v>4.1913008317351341E-5</v>
      </c>
      <c r="U68" s="1054">
        <f t="shared" si="0"/>
        <v>-1.1322903446853161E-5</v>
      </c>
      <c r="V68" s="1054">
        <f t="shared" si="0"/>
        <v>-7.4238749220967293E-5</v>
      </c>
      <c r="W68" s="1054">
        <f t="shared" si="0"/>
        <v>-6.7624496296048164E-5</v>
      </c>
      <c r="X68" s="1054">
        <f t="shared" si="0"/>
        <v>-6.8733119405806065E-5</v>
      </c>
      <c r="Y68" s="1054">
        <f t="shared" si="0"/>
        <v>-6.8150809966027737E-5</v>
      </c>
      <c r="Z68" s="1054">
        <f t="shared" si="0"/>
        <v>-7.3958653956651688E-7</v>
      </c>
      <c r="AA68" s="1054">
        <f t="shared" si="0"/>
        <v>4.2072497308254242E-7</v>
      </c>
      <c r="AB68" s="1054">
        <f t="shared" si="0"/>
        <v>-4.8408983275294304E-6</v>
      </c>
      <c r="AC68" s="1054">
        <f t="shared" si="0"/>
        <v>-4.2119063436985016E-7</v>
      </c>
      <c r="AD68" s="1054">
        <f t="shared" si="0"/>
        <v>8.6147338151931763E-9</v>
      </c>
      <c r="AE68" s="1054">
        <f t="shared" si="0"/>
        <v>4.7264620661735535E-8</v>
      </c>
      <c r="AF68" s="1054">
        <f t="shared" si="0"/>
        <v>-2.3993197828531265E-7</v>
      </c>
      <c r="AG68" s="1054">
        <f t="shared" si="0"/>
        <v>2.4319160729646683E-7</v>
      </c>
      <c r="AH68" s="1054">
        <f t="shared" si="0"/>
        <v>-6.3586048781871796E-7</v>
      </c>
      <c r="AI68" s="1054">
        <f t="shared" si="0"/>
        <v>-1.2246891856193542E-7</v>
      </c>
      <c r="AJ68" s="1054">
        <f t="shared" si="0"/>
        <v>-1.0454095900058746E-7</v>
      </c>
      <c r="AK68" s="1054">
        <f t="shared" si="0"/>
        <v>-1.4493707567453384E-7</v>
      </c>
      <c r="AL68" s="1054">
        <f t="shared" si="0"/>
        <v>-6.8172812461853027E-7</v>
      </c>
      <c r="AM68" s="1054">
        <f t="shared" si="0"/>
        <v>3.5099219530820847E-7</v>
      </c>
      <c r="AN68" s="1054">
        <f t="shared" si="0"/>
        <v>-5.1257666200399399E-7</v>
      </c>
      <c r="AO68" s="1054">
        <f t="shared" si="0"/>
        <v>9.4913411885499954E-7</v>
      </c>
      <c r="AP68" s="1054">
        <f t="shared" si="0"/>
        <v>-2.7260975912213326E-6</v>
      </c>
      <c r="AQ68" s="1054">
        <f t="shared" si="0"/>
        <v>-1.1589145287871361E-6</v>
      </c>
      <c r="AR68" s="1054">
        <f t="shared" si="0"/>
        <v>-3.6030542105436325E-7</v>
      </c>
      <c r="AS68" s="1054">
        <f t="shared" si="0"/>
        <v>8.3178747445344925E-7</v>
      </c>
      <c r="AT68" s="1054">
        <f t="shared" si="0"/>
        <v>-7.7532604336738586E-8</v>
      </c>
      <c r="AU68" s="1054">
        <f t="shared" si="0"/>
        <v>1.1521624401211739E-6</v>
      </c>
      <c r="AV68" s="1054">
        <f t="shared" si="0"/>
        <v>-3.3443677239120007E-5</v>
      </c>
      <c r="AW68" s="1054">
        <f t="shared" si="0"/>
        <v>-9.5495488494634628E-7</v>
      </c>
      <c r="AX68" s="1054">
        <f t="shared" si="0"/>
        <v>2.0791776478290558E-6</v>
      </c>
      <c r="AY68" s="1054">
        <f t="shared" si="0"/>
        <v>-2.1583400666713715E-7</v>
      </c>
      <c r="AZ68" s="1054">
        <f t="shared" si="0"/>
        <v>9.4878487288951874E-8</v>
      </c>
      <c r="BA68" s="1054">
        <f t="shared" si="0"/>
        <v>-4.6822242438793182E-7</v>
      </c>
      <c r="BB68" s="1054">
        <f t="shared" si="0"/>
        <v>-1.5331897884607315E-7</v>
      </c>
      <c r="BC68" s="1054">
        <f t="shared" si="0"/>
        <v>-2.0394916646182537E-5</v>
      </c>
      <c r="BD68" s="1054">
        <f t="shared" si="0"/>
        <v>-1.5110708773136139E-7</v>
      </c>
      <c r="BE68" s="1054">
        <f t="shared" si="0"/>
        <v>3.2340176403522491E-7</v>
      </c>
      <c r="BF68" s="1054">
        <f t="shared" si="0"/>
        <v>-2.8568319976329803E-7</v>
      </c>
      <c r="BG68" s="1054">
        <f t="shared" si="0"/>
        <v>-8.2189217209815979E-7</v>
      </c>
      <c r="BH68" s="1054">
        <f t="shared" si="0"/>
        <v>1.1478550732135773E-6</v>
      </c>
      <c r="BI68" s="1054">
        <f t="shared" si="0"/>
        <v>7.2643160820007324E-7</v>
      </c>
      <c r="BJ68" s="1054">
        <f t="shared" si="0"/>
        <v>2.5262124836444855E-8</v>
      </c>
      <c r="BK68" s="1054">
        <f t="shared" si="0"/>
        <v>-1.9842642359435558E-5</v>
      </c>
      <c r="BL68" s="1054">
        <f t="shared" si="0"/>
        <v>-2.1160929463803768E-5</v>
      </c>
      <c r="BM68" s="1054">
        <f t="shared" si="0"/>
        <v>-1.9839615561068058E-5</v>
      </c>
      <c r="BN68" s="1054">
        <f t="shared" si="0"/>
        <v>-2.0204461179673672E-5</v>
      </c>
      <c r="BO68" s="1054">
        <f t="shared" ref="BO68:CV68" si="1">BO61-BO28</f>
        <v>-1.9651488400995731E-5</v>
      </c>
      <c r="BP68" s="1054">
        <f t="shared" si="1"/>
        <v>-2.1539046429097652E-5</v>
      </c>
      <c r="BQ68" s="1054">
        <f t="shared" si="1"/>
        <v>-2.0567560568451881E-5</v>
      </c>
      <c r="BR68" s="1054">
        <f t="shared" si="1"/>
        <v>-1.920526847243309E-5</v>
      </c>
      <c r="BS68" s="1054">
        <f t="shared" si="1"/>
        <v>-2.0696315914392471E-5</v>
      </c>
      <c r="BT68" s="1054">
        <f t="shared" si="1"/>
        <v>-1.863064244389534E-5</v>
      </c>
      <c r="BU68" s="1054">
        <f t="shared" si="1"/>
        <v>-2.2605527192354202E-5</v>
      </c>
      <c r="BV68" s="1054">
        <f t="shared" si="1"/>
        <v>-1.960177905857563E-5</v>
      </c>
      <c r="BW68" s="1054">
        <f t="shared" si="1"/>
        <v>-5.2760588005185127E-5</v>
      </c>
      <c r="BX68" s="1054">
        <f t="shared" si="1"/>
        <v>-2.1268380805850029E-5</v>
      </c>
      <c r="BY68" s="1054">
        <f t="shared" si="1"/>
        <v>-2.0362669602036476E-5</v>
      </c>
      <c r="BZ68" s="1054">
        <f t="shared" si="1"/>
        <v>-2.0428560674190521E-5</v>
      </c>
      <c r="CA68" s="1054">
        <f t="shared" si="1"/>
        <v>-2.1701212972402573E-5</v>
      </c>
      <c r="CB68" s="1054">
        <f t="shared" si="1"/>
        <v>-2.0670704543590546E-5</v>
      </c>
      <c r="CC68" s="1054">
        <f t="shared" si="1"/>
        <v>-2.1010171622037888E-5</v>
      </c>
      <c r="CD68" s="1054">
        <f t="shared" si="1"/>
        <v>-2.0581530407071114E-5</v>
      </c>
      <c r="CE68" s="1054">
        <f t="shared" si="1"/>
        <v>-2.0582228899002075E-5</v>
      </c>
      <c r="CF68" s="1054">
        <f t="shared" si="1"/>
        <v>-2.3123109713196754E-5</v>
      </c>
      <c r="CG68" s="1054">
        <f t="shared" si="1"/>
        <v>-2.0289327949285507E-5</v>
      </c>
      <c r="CH68" s="1054">
        <f t="shared" si="1"/>
        <v>-2.1471874788403511E-5</v>
      </c>
      <c r="CI68" s="1054">
        <f t="shared" si="1"/>
        <v>1.3401731848716736E-6</v>
      </c>
      <c r="CJ68" s="1054">
        <f t="shared" si="1"/>
        <v>-1.062639057636261E-6</v>
      </c>
      <c r="CK68" s="1054">
        <f t="shared" si="1"/>
        <v>4.116445779800415E-7</v>
      </c>
      <c r="CL68" s="1054">
        <f t="shared" si="1"/>
        <v>-6.3958577811717987E-7</v>
      </c>
      <c r="CM68" s="1054">
        <f t="shared" si="1"/>
        <v>-1.3418029993772507E-6</v>
      </c>
      <c r="CN68" s="1054">
        <f t="shared" si="1"/>
        <v>-1.0021030902862549E-6</v>
      </c>
      <c r="CO68" s="1054">
        <f t="shared" si="1"/>
        <v>-3.9837323129177094E-7</v>
      </c>
      <c r="CP68" s="1054">
        <f t="shared" si="1"/>
        <v>9.0058892965316772E-7</v>
      </c>
      <c r="CQ68" s="1054">
        <f t="shared" si="1"/>
        <v>2.4982728064060211E-6</v>
      </c>
      <c r="CR68" s="1054">
        <f t="shared" si="1"/>
        <v>1.4402903616428375E-6</v>
      </c>
      <c r="CS68" s="1054">
        <f t="shared" si="1"/>
        <v>3.6321580410003662E-8</v>
      </c>
      <c r="CT68" s="1054">
        <f t="shared" si="1"/>
        <v>-2.8149224817752838E-7</v>
      </c>
      <c r="CU68" s="1054">
        <f t="shared" si="1"/>
        <v>-1.5692785382270813E-7</v>
      </c>
      <c r="CV68" s="1054">
        <f t="shared" si="1"/>
        <v>-1.9744038581848145E-7</v>
      </c>
      <c r="CW68" s="1054"/>
      <c r="CX68" s="1054"/>
      <c r="CY68" s="1054"/>
      <c r="CZ68" s="1054"/>
      <c r="DA68" s="1054"/>
      <c r="DB68" s="1054"/>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4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P133"/>
  <sheetViews>
    <sheetView zoomScaleNormal="100" workbookViewId="0">
      <pane xSplit="105" ySplit="4" topLeftCell="EL5" activePane="bottomRight" state="frozen"/>
      <selection pane="topRight" activeCell="DB1" sqref="DB1"/>
      <selection pane="bottomLeft" activeCell="A5" sqref="A5"/>
      <selection pane="bottomRight"/>
    </sheetView>
  </sheetViews>
  <sheetFormatPr defaultRowHeight="16.5" x14ac:dyDescent="0.3"/>
  <cols>
    <col min="1" max="1" width="8.85546875" style="1127" customWidth="1"/>
    <col min="2" max="2" width="63.85546875" style="1060" customWidth="1"/>
    <col min="3" max="26" width="8.140625" style="1060" hidden="1" customWidth="1"/>
    <col min="27" max="27" width="8.28515625" style="1060" hidden="1" customWidth="1"/>
    <col min="28" max="43" width="8.140625" style="1060" hidden="1" customWidth="1"/>
    <col min="44" max="44" width="8" style="1060" hidden="1" customWidth="1"/>
    <col min="45" max="53" width="8.140625" style="1060" hidden="1" customWidth="1"/>
    <col min="54" max="54" width="8.28515625" style="1060" hidden="1" customWidth="1"/>
    <col min="55" max="58" width="8.140625" style="1060" hidden="1" customWidth="1"/>
    <col min="59" max="60" width="8" style="1060" hidden="1" customWidth="1"/>
    <col min="61" max="62" width="7.85546875" style="1060" hidden="1" customWidth="1"/>
    <col min="63" max="65" width="10.7109375" style="1060" hidden="1" customWidth="1"/>
    <col min="66" max="66" width="10.42578125" style="1060" hidden="1" customWidth="1"/>
    <col min="67" max="96" width="10.7109375" style="1060" hidden="1" customWidth="1"/>
    <col min="97" max="133" width="14.28515625" style="1060" hidden="1" customWidth="1"/>
    <col min="134" max="146" width="14.28515625" style="1060" customWidth="1"/>
    <col min="147" max="288" width="9.140625" style="1060"/>
    <col min="289" max="289" width="5.85546875" style="1060" customWidth="1"/>
    <col min="290" max="290" width="55.42578125" style="1060" bestFit="1" customWidth="1"/>
    <col min="291" max="383" width="0" style="1060" hidden="1" customWidth="1"/>
    <col min="384" max="394" width="10.7109375" style="1060" customWidth="1"/>
    <col min="395" max="544" width="9.140625" style="1060"/>
    <col min="545" max="545" width="5.85546875" style="1060" customWidth="1"/>
    <col min="546" max="546" width="55.42578125" style="1060" bestFit="1" customWidth="1"/>
    <col min="547" max="639" width="0" style="1060" hidden="1" customWidth="1"/>
    <col min="640" max="650" width="10.7109375" style="1060" customWidth="1"/>
    <col min="651" max="800" width="9.140625" style="1060"/>
    <col min="801" max="801" width="5.85546875" style="1060" customWidth="1"/>
    <col min="802" max="802" width="55.42578125" style="1060" bestFit="1" customWidth="1"/>
    <col min="803" max="895" width="0" style="1060" hidden="1" customWidth="1"/>
    <col min="896" max="906" width="10.7109375" style="1060" customWidth="1"/>
    <col min="907" max="1056" width="9.140625" style="1060"/>
    <col min="1057" max="1057" width="5.85546875" style="1060" customWidth="1"/>
    <col min="1058" max="1058" width="55.42578125" style="1060" bestFit="1" customWidth="1"/>
    <col min="1059" max="1151" width="0" style="1060" hidden="1" customWidth="1"/>
    <col min="1152" max="1162" width="10.7109375" style="1060" customWidth="1"/>
    <col min="1163" max="1312" width="9.140625" style="1060"/>
    <col min="1313" max="1313" width="5.85546875" style="1060" customWidth="1"/>
    <col min="1314" max="1314" width="55.42578125" style="1060" bestFit="1" customWidth="1"/>
    <col min="1315" max="1407" width="0" style="1060" hidden="1" customWidth="1"/>
    <col min="1408" max="1418" width="10.7109375" style="1060" customWidth="1"/>
    <col min="1419" max="1568" width="9.140625" style="1060"/>
    <col min="1569" max="1569" width="5.85546875" style="1060" customWidth="1"/>
    <col min="1570" max="1570" width="55.42578125" style="1060" bestFit="1" customWidth="1"/>
    <col min="1571" max="1663" width="0" style="1060" hidden="1" customWidth="1"/>
    <col min="1664" max="1674" width="10.7109375" style="1060" customWidth="1"/>
    <col min="1675" max="1824" width="9.140625" style="1060"/>
    <col min="1825" max="1825" width="5.85546875" style="1060" customWidth="1"/>
    <col min="1826" max="1826" width="55.42578125" style="1060" bestFit="1" customWidth="1"/>
    <col min="1827" max="1919" width="0" style="1060" hidden="1" customWidth="1"/>
    <col min="1920" max="1930" width="10.7109375" style="1060" customWidth="1"/>
    <col min="1931" max="2080" width="9.140625" style="1060"/>
    <col min="2081" max="2081" width="5.85546875" style="1060" customWidth="1"/>
    <col min="2082" max="2082" width="55.42578125" style="1060" bestFit="1" customWidth="1"/>
    <col min="2083" max="2175" width="0" style="1060" hidden="1" customWidth="1"/>
    <col min="2176" max="2186" width="10.7109375" style="1060" customWidth="1"/>
    <col min="2187" max="2336" width="9.140625" style="1060"/>
    <col min="2337" max="2337" width="5.85546875" style="1060" customWidth="1"/>
    <col min="2338" max="2338" width="55.42578125" style="1060" bestFit="1" customWidth="1"/>
    <col min="2339" max="2431" width="0" style="1060" hidden="1" customWidth="1"/>
    <col min="2432" max="2442" width="10.7109375" style="1060" customWidth="1"/>
    <col min="2443" max="2592" width="9.140625" style="1060"/>
    <col min="2593" max="2593" width="5.85546875" style="1060" customWidth="1"/>
    <col min="2594" max="2594" width="55.42578125" style="1060" bestFit="1" customWidth="1"/>
    <col min="2595" max="2687" width="0" style="1060" hidden="1" customWidth="1"/>
    <col min="2688" max="2698" width="10.7109375" style="1060" customWidth="1"/>
    <col min="2699" max="2848" width="9.140625" style="1060"/>
    <col min="2849" max="2849" width="5.85546875" style="1060" customWidth="1"/>
    <col min="2850" max="2850" width="55.42578125" style="1060" bestFit="1" customWidth="1"/>
    <col min="2851" max="2943" width="0" style="1060" hidden="1" customWidth="1"/>
    <col min="2944" max="2954" width="10.7109375" style="1060" customWidth="1"/>
    <col min="2955" max="3104" width="9.140625" style="1060"/>
    <col min="3105" max="3105" width="5.85546875" style="1060" customWidth="1"/>
    <col min="3106" max="3106" width="55.42578125" style="1060" bestFit="1" customWidth="1"/>
    <col min="3107" max="3199" width="0" style="1060" hidden="1" customWidth="1"/>
    <col min="3200" max="3210" width="10.7109375" style="1060" customWidth="1"/>
    <col min="3211" max="3360" width="9.140625" style="1060"/>
    <col min="3361" max="3361" width="5.85546875" style="1060" customWidth="1"/>
    <col min="3362" max="3362" width="55.42578125" style="1060" bestFit="1" customWidth="1"/>
    <col min="3363" max="3455" width="0" style="1060" hidden="1" customWidth="1"/>
    <col min="3456" max="3466" width="10.7109375" style="1060" customWidth="1"/>
    <col min="3467" max="3616" width="9.140625" style="1060"/>
    <col min="3617" max="3617" width="5.85546875" style="1060" customWidth="1"/>
    <col min="3618" max="3618" width="55.42578125" style="1060" bestFit="1" customWidth="1"/>
    <col min="3619" max="3711" width="0" style="1060" hidden="1" customWidth="1"/>
    <col min="3712" max="3722" width="10.7109375" style="1060" customWidth="1"/>
    <col min="3723" max="3872" width="9.140625" style="1060"/>
    <col min="3873" max="3873" width="5.85546875" style="1060" customWidth="1"/>
    <col min="3874" max="3874" width="55.42578125" style="1060" bestFit="1" customWidth="1"/>
    <col min="3875" max="3967" width="0" style="1060" hidden="1" customWidth="1"/>
    <col min="3968" max="3978" width="10.7109375" style="1060" customWidth="1"/>
    <col min="3979" max="4128" width="9.140625" style="1060"/>
    <col min="4129" max="4129" width="5.85546875" style="1060" customWidth="1"/>
    <col min="4130" max="4130" width="55.42578125" style="1060" bestFit="1" customWidth="1"/>
    <col min="4131" max="4223" width="0" style="1060" hidden="1" customWidth="1"/>
    <col min="4224" max="4234" width="10.7109375" style="1060" customWidth="1"/>
    <col min="4235" max="4384" width="9.140625" style="1060"/>
    <col min="4385" max="4385" width="5.85546875" style="1060" customWidth="1"/>
    <col min="4386" max="4386" width="55.42578125" style="1060" bestFit="1" customWidth="1"/>
    <col min="4387" max="4479" width="0" style="1060" hidden="1" customWidth="1"/>
    <col min="4480" max="4490" width="10.7109375" style="1060" customWidth="1"/>
    <col min="4491" max="4640" width="9.140625" style="1060"/>
    <col min="4641" max="4641" width="5.85546875" style="1060" customWidth="1"/>
    <col min="4642" max="4642" width="55.42578125" style="1060" bestFit="1" customWidth="1"/>
    <col min="4643" max="4735" width="0" style="1060" hidden="1" customWidth="1"/>
    <col min="4736" max="4746" width="10.7109375" style="1060" customWidth="1"/>
    <col min="4747" max="4896" width="9.140625" style="1060"/>
    <col min="4897" max="4897" width="5.85546875" style="1060" customWidth="1"/>
    <col min="4898" max="4898" width="55.42578125" style="1060" bestFit="1" customWidth="1"/>
    <col min="4899" max="4991" width="0" style="1060" hidden="1" customWidth="1"/>
    <col min="4992" max="5002" width="10.7109375" style="1060" customWidth="1"/>
    <col min="5003" max="5152" width="9.140625" style="1060"/>
    <col min="5153" max="5153" width="5.85546875" style="1060" customWidth="1"/>
    <col min="5154" max="5154" width="55.42578125" style="1060" bestFit="1" customWidth="1"/>
    <col min="5155" max="5247" width="0" style="1060" hidden="1" customWidth="1"/>
    <col min="5248" max="5258" width="10.7109375" style="1060" customWidth="1"/>
    <col min="5259" max="5408" width="9.140625" style="1060"/>
    <col min="5409" max="5409" width="5.85546875" style="1060" customWidth="1"/>
    <col min="5410" max="5410" width="55.42578125" style="1060" bestFit="1" customWidth="1"/>
    <col min="5411" max="5503" width="0" style="1060" hidden="1" customWidth="1"/>
    <col min="5504" max="5514" width="10.7109375" style="1060" customWidth="1"/>
    <col min="5515" max="5664" width="9.140625" style="1060"/>
    <col min="5665" max="5665" width="5.85546875" style="1060" customWidth="1"/>
    <col min="5666" max="5666" width="55.42578125" style="1060" bestFit="1" customWidth="1"/>
    <col min="5667" max="5759" width="0" style="1060" hidden="1" customWidth="1"/>
    <col min="5760" max="5770" width="10.7109375" style="1060" customWidth="1"/>
    <col min="5771" max="5920" width="9.140625" style="1060"/>
    <col min="5921" max="5921" width="5.85546875" style="1060" customWidth="1"/>
    <col min="5922" max="5922" width="55.42578125" style="1060" bestFit="1" customWidth="1"/>
    <col min="5923" max="6015" width="0" style="1060" hidden="1" customWidth="1"/>
    <col min="6016" max="6026" width="10.7109375" style="1060" customWidth="1"/>
    <col min="6027" max="6176" width="9.140625" style="1060"/>
    <col min="6177" max="6177" width="5.85546875" style="1060" customWidth="1"/>
    <col min="6178" max="6178" width="55.42578125" style="1060" bestFit="1" customWidth="1"/>
    <col min="6179" max="6271" width="0" style="1060" hidden="1" customWidth="1"/>
    <col min="6272" max="6282" width="10.7109375" style="1060" customWidth="1"/>
    <col min="6283" max="6432" width="9.140625" style="1060"/>
    <col min="6433" max="6433" width="5.85546875" style="1060" customWidth="1"/>
    <col min="6434" max="6434" width="55.42578125" style="1060" bestFit="1" customWidth="1"/>
    <col min="6435" max="6527" width="0" style="1060" hidden="1" customWidth="1"/>
    <col min="6528" max="6538" width="10.7109375" style="1060" customWidth="1"/>
    <col min="6539" max="6688" width="9.140625" style="1060"/>
    <col min="6689" max="6689" width="5.85546875" style="1060" customWidth="1"/>
    <col min="6690" max="6690" width="55.42578125" style="1060" bestFit="1" customWidth="1"/>
    <col min="6691" max="6783" width="0" style="1060" hidden="1" customWidth="1"/>
    <col min="6784" max="6794" width="10.7109375" style="1060" customWidth="1"/>
    <col min="6795" max="6944" width="9.140625" style="1060"/>
    <col min="6945" max="6945" width="5.85546875" style="1060" customWidth="1"/>
    <col min="6946" max="6946" width="55.42578125" style="1060" bestFit="1" customWidth="1"/>
    <col min="6947" max="7039" width="0" style="1060" hidden="1" customWidth="1"/>
    <col min="7040" max="7050" width="10.7109375" style="1060" customWidth="1"/>
    <col min="7051" max="7200" width="9.140625" style="1060"/>
    <col min="7201" max="7201" width="5.85546875" style="1060" customWidth="1"/>
    <col min="7202" max="7202" width="55.42578125" style="1060" bestFit="1" customWidth="1"/>
    <col min="7203" max="7295" width="0" style="1060" hidden="1" customWidth="1"/>
    <col min="7296" max="7306" width="10.7109375" style="1060" customWidth="1"/>
    <col min="7307" max="7456" width="9.140625" style="1060"/>
    <col min="7457" max="7457" width="5.85546875" style="1060" customWidth="1"/>
    <col min="7458" max="7458" width="55.42578125" style="1060" bestFit="1" customWidth="1"/>
    <col min="7459" max="7551" width="0" style="1060" hidden="1" customWidth="1"/>
    <col min="7552" max="7562" width="10.7109375" style="1060" customWidth="1"/>
    <col min="7563" max="7712" width="9.140625" style="1060"/>
    <col min="7713" max="7713" width="5.85546875" style="1060" customWidth="1"/>
    <col min="7714" max="7714" width="55.42578125" style="1060" bestFit="1" customWidth="1"/>
    <col min="7715" max="7807" width="0" style="1060" hidden="1" customWidth="1"/>
    <col min="7808" max="7818" width="10.7109375" style="1060" customWidth="1"/>
    <col min="7819" max="7968" width="9.140625" style="1060"/>
    <col min="7969" max="7969" width="5.85546875" style="1060" customWidth="1"/>
    <col min="7970" max="7970" width="55.42578125" style="1060" bestFit="1" customWidth="1"/>
    <col min="7971" max="8063" width="0" style="1060" hidden="1" customWidth="1"/>
    <col min="8064" max="8074" width="10.7109375" style="1060" customWidth="1"/>
    <col min="8075" max="8224" width="9.140625" style="1060"/>
    <col min="8225" max="8225" width="5.85546875" style="1060" customWidth="1"/>
    <col min="8226" max="8226" width="55.42578125" style="1060" bestFit="1" customWidth="1"/>
    <col min="8227" max="8319" width="0" style="1060" hidden="1" customWidth="1"/>
    <col min="8320" max="8330" width="10.7109375" style="1060" customWidth="1"/>
    <col min="8331" max="8480" width="9.140625" style="1060"/>
    <col min="8481" max="8481" width="5.85546875" style="1060" customWidth="1"/>
    <col min="8482" max="8482" width="55.42578125" style="1060" bestFit="1" customWidth="1"/>
    <col min="8483" max="8575" width="0" style="1060" hidden="1" customWidth="1"/>
    <col min="8576" max="8586" width="10.7109375" style="1060" customWidth="1"/>
    <col min="8587" max="8736" width="9.140625" style="1060"/>
    <col min="8737" max="8737" width="5.85546875" style="1060" customWidth="1"/>
    <col min="8738" max="8738" width="55.42578125" style="1060" bestFit="1" customWidth="1"/>
    <col min="8739" max="8831" width="0" style="1060" hidden="1" customWidth="1"/>
    <col min="8832" max="8842" width="10.7109375" style="1060" customWidth="1"/>
    <col min="8843" max="8992" width="9.140625" style="1060"/>
    <col min="8993" max="8993" width="5.85546875" style="1060" customWidth="1"/>
    <col min="8994" max="8994" width="55.42578125" style="1060" bestFit="1" customWidth="1"/>
    <col min="8995" max="9087" width="0" style="1060" hidden="1" customWidth="1"/>
    <col min="9088" max="9098" width="10.7109375" style="1060" customWidth="1"/>
    <col min="9099" max="9248" width="9.140625" style="1060"/>
    <col min="9249" max="9249" width="5.85546875" style="1060" customWidth="1"/>
    <col min="9250" max="9250" width="55.42578125" style="1060" bestFit="1" customWidth="1"/>
    <col min="9251" max="9343" width="0" style="1060" hidden="1" customWidth="1"/>
    <col min="9344" max="9354" width="10.7109375" style="1060" customWidth="1"/>
    <col min="9355" max="9504" width="9.140625" style="1060"/>
    <col min="9505" max="9505" width="5.85546875" style="1060" customWidth="1"/>
    <col min="9506" max="9506" width="55.42578125" style="1060" bestFit="1" customWidth="1"/>
    <col min="9507" max="9599" width="0" style="1060" hidden="1" customWidth="1"/>
    <col min="9600" max="9610" width="10.7109375" style="1060" customWidth="1"/>
    <col min="9611" max="9760" width="9.140625" style="1060"/>
    <col min="9761" max="9761" width="5.85546875" style="1060" customWidth="1"/>
    <col min="9762" max="9762" width="55.42578125" style="1060" bestFit="1" customWidth="1"/>
    <col min="9763" max="9855" width="0" style="1060" hidden="1" customWidth="1"/>
    <col min="9856" max="9866" width="10.7109375" style="1060" customWidth="1"/>
    <col min="9867" max="10016" width="9.140625" style="1060"/>
    <col min="10017" max="10017" width="5.85546875" style="1060" customWidth="1"/>
    <col min="10018" max="10018" width="55.42578125" style="1060" bestFit="1" customWidth="1"/>
    <col min="10019" max="10111" width="0" style="1060" hidden="1" customWidth="1"/>
    <col min="10112" max="10122" width="10.7109375" style="1060" customWidth="1"/>
    <col min="10123" max="10272" width="9.140625" style="1060"/>
    <col min="10273" max="10273" width="5.85546875" style="1060" customWidth="1"/>
    <col min="10274" max="10274" width="55.42578125" style="1060" bestFit="1" customWidth="1"/>
    <col min="10275" max="10367" width="0" style="1060" hidden="1" customWidth="1"/>
    <col min="10368" max="10378" width="10.7109375" style="1060" customWidth="1"/>
    <col min="10379" max="10528" width="9.140625" style="1060"/>
    <col min="10529" max="10529" width="5.85546875" style="1060" customWidth="1"/>
    <col min="10530" max="10530" width="55.42578125" style="1060" bestFit="1" customWidth="1"/>
    <col min="10531" max="10623" width="0" style="1060" hidden="1" customWidth="1"/>
    <col min="10624" max="10634" width="10.7109375" style="1060" customWidth="1"/>
    <col min="10635" max="10784" width="9.140625" style="1060"/>
    <col min="10785" max="10785" width="5.85546875" style="1060" customWidth="1"/>
    <col min="10786" max="10786" width="55.42578125" style="1060" bestFit="1" customWidth="1"/>
    <col min="10787" max="10879" width="0" style="1060" hidden="1" customWidth="1"/>
    <col min="10880" max="10890" width="10.7109375" style="1060" customWidth="1"/>
    <col min="10891" max="11040" width="9.140625" style="1060"/>
    <col min="11041" max="11041" width="5.85546875" style="1060" customWidth="1"/>
    <col min="11042" max="11042" width="55.42578125" style="1060" bestFit="1" customWidth="1"/>
    <col min="11043" max="11135" width="0" style="1060" hidden="1" customWidth="1"/>
    <col min="11136" max="11146" width="10.7109375" style="1060" customWidth="1"/>
    <col min="11147" max="11296" width="9.140625" style="1060"/>
    <col min="11297" max="11297" width="5.85546875" style="1060" customWidth="1"/>
    <col min="11298" max="11298" width="55.42578125" style="1060" bestFit="1" customWidth="1"/>
    <col min="11299" max="11391" width="0" style="1060" hidden="1" customWidth="1"/>
    <col min="11392" max="11402" width="10.7109375" style="1060" customWidth="1"/>
    <col min="11403" max="11552" width="9.140625" style="1060"/>
    <col min="11553" max="11553" width="5.85546875" style="1060" customWidth="1"/>
    <col min="11554" max="11554" width="55.42578125" style="1060" bestFit="1" customWidth="1"/>
    <col min="11555" max="11647" width="0" style="1060" hidden="1" customWidth="1"/>
    <col min="11648" max="11658" width="10.7109375" style="1060" customWidth="1"/>
    <col min="11659" max="11808" width="9.140625" style="1060"/>
    <col min="11809" max="11809" width="5.85546875" style="1060" customWidth="1"/>
    <col min="11810" max="11810" width="55.42578125" style="1060" bestFit="1" customWidth="1"/>
    <col min="11811" max="11903" width="0" style="1060" hidden="1" customWidth="1"/>
    <col min="11904" max="11914" width="10.7109375" style="1060" customWidth="1"/>
    <col min="11915" max="12064" width="9.140625" style="1060"/>
    <col min="12065" max="12065" width="5.85546875" style="1060" customWidth="1"/>
    <col min="12066" max="12066" width="55.42578125" style="1060" bestFit="1" customWidth="1"/>
    <col min="12067" max="12159" width="0" style="1060" hidden="1" customWidth="1"/>
    <col min="12160" max="12170" width="10.7109375" style="1060" customWidth="1"/>
    <col min="12171" max="12320" width="9.140625" style="1060"/>
    <col min="12321" max="12321" width="5.85546875" style="1060" customWidth="1"/>
    <col min="12322" max="12322" width="55.42578125" style="1060" bestFit="1" customWidth="1"/>
    <col min="12323" max="12415" width="0" style="1060" hidden="1" customWidth="1"/>
    <col min="12416" max="12426" width="10.7109375" style="1060" customWidth="1"/>
    <col min="12427" max="12576" width="9.140625" style="1060"/>
    <col min="12577" max="12577" width="5.85546875" style="1060" customWidth="1"/>
    <col min="12578" max="12578" width="55.42578125" style="1060" bestFit="1" customWidth="1"/>
    <col min="12579" max="12671" width="0" style="1060" hidden="1" customWidth="1"/>
    <col min="12672" max="12682" width="10.7109375" style="1060" customWidth="1"/>
    <col min="12683" max="12832" width="9.140625" style="1060"/>
    <col min="12833" max="12833" width="5.85546875" style="1060" customWidth="1"/>
    <col min="12834" max="12834" width="55.42578125" style="1060" bestFit="1" customWidth="1"/>
    <col min="12835" max="12927" width="0" style="1060" hidden="1" customWidth="1"/>
    <col min="12928" max="12938" width="10.7109375" style="1060" customWidth="1"/>
    <col min="12939" max="13088" width="9.140625" style="1060"/>
    <col min="13089" max="13089" width="5.85546875" style="1060" customWidth="1"/>
    <col min="13090" max="13090" width="55.42578125" style="1060" bestFit="1" customWidth="1"/>
    <col min="13091" max="13183" width="0" style="1060" hidden="1" customWidth="1"/>
    <col min="13184" max="13194" width="10.7109375" style="1060" customWidth="1"/>
    <col min="13195" max="13344" width="9.140625" style="1060"/>
    <col min="13345" max="13345" width="5.85546875" style="1060" customWidth="1"/>
    <col min="13346" max="13346" width="55.42578125" style="1060" bestFit="1" customWidth="1"/>
    <col min="13347" max="13439" width="0" style="1060" hidden="1" customWidth="1"/>
    <col min="13440" max="13450" width="10.7109375" style="1060" customWidth="1"/>
    <col min="13451" max="13600" width="9.140625" style="1060"/>
    <col min="13601" max="13601" width="5.85546875" style="1060" customWidth="1"/>
    <col min="13602" max="13602" width="55.42578125" style="1060" bestFit="1" customWidth="1"/>
    <col min="13603" max="13695" width="0" style="1060" hidden="1" customWidth="1"/>
    <col min="13696" max="13706" width="10.7109375" style="1060" customWidth="1"/>
    <col min="13707" max="13856" width="9.140625" style="1060"/>
    <col min="13857" max="13857" width="5.85546875" style="1060" customWidth="1"/>
    <col min="13858" max="13858" width="55.42578125" style="1060" bestFit="1" customWidth="1"/>
    <col min="13859" max="13951" width="0" style="1060" hidden="1" customWidth="1"/>
    <col min="13952" max="13962" width="10.7109375" style="1060" customWidth="1"/>
    <col min="13963" max="14112" width="9.140625" style="1060"/>
    <col min="14113" max="14113" width="5.85546875" style="1060" customWidth="1"/>
    <col min="14114" max="14114" width="55.42578125" style="1060" bestFit="1" customWidth="1"/>
    <col min="14115" max="14207" width="0" style="1060" hidden="1" customWidth="1"/>
    <col min="14208" max="14218" width="10.7109375" style="1060" customWidth="1"/>
    <col min="14219" max="14368" width="9.140625" style="1060"/>
    <col min="14369" max="14369" width="5.85546875" style="1060" customWidth="1"/>
    <col min="14370" max="14370" width="55.42578125" style="1060" bestFit="1" customWidth="1"/>
    <col min="14371" max="14463" width="0" style="1060" hidden="1" customWidth="1"/>
    <col min="14464" max="14474" width="10.7109375" style="1060" customWidth="1"/>
    <col min="14475" max="14624" width="9.140625" style="1060"/>
    <col min="14625" max="14625" width="5.85546875" style="1060" customWidth="1"/>
    <col min="14626" max="14626" width="55.42578125" style="1060" bestFit="1" customWidth="1"/>
    <col min="14627" max="14719" width="0" style="1060" hidden="1" customWidth="1"/>
    <col min="14720" max="14730" width="10.7109375" style="1060" customWidth="1"/>
    <col min="14731" max="14880" width="9.140625" style="1060"/>
    <col min="14881" max="14881" width="5.85546875" style="1060" customWidth="1"/>
    <col min="14882" max="14882" width="55.42578125" style="1060" bestFit="1" customWidth="1"/>
    <col min="14883" max="14975" width="0" style="1060" hidden="1" customWidth="1"/>
    <col min="14976" max="14986" width="10.7109375" style="1060" customWidth="1"/>
    <col min="14987" max="15136" width="9.140625" style="1060"/>
    <col min="15137" max="15137" width="5.85546875" style="1060" customWidth="1"/>
    <col min="15138" max="15138" width="55.42578125" style="1060" bestFit="1" customWidth="1"/>
    <col min="15139" max="15231" width="0" style="1060" hidden="1" customWidth="1"/>
    <col min="15232" max="15242" width="10.7109375" style="1060" customWidth="1"/>
    <col min="15243" max="15392" width="9.140625" style="1060"/>
    <col min="15393" max="15393" width="5.85546875" style="1060" customWidth="1"/>
    <col min="15394" max="15394" width="55.42578125" style="1060" bestFit="1" customWidth="1"/>
    <col min="15395" max="15487" width="0" style="1060" hidden="1" customWidth="1"/>
    <col min="15488" max="15498" width="10.7109375" style="1060" customWidth="1"/>
    <col min="15499" max="15648" width="9.140625" style="1060"/>
    <col min="15649" max="15649" width="5.85546875" style="1060" customWidth="1"/>
    <col min="15650" max="15650" width="55.42578125" style="1060" bestFit="1" customWidth="1"/>
    <col min="15651" max="15743" width="0" style="1060" hidden="1" customWidth="1"/>
    <col min="15744" max="15754" width="10.7109375" style="1060" customWidth="1"/>
    <col min="15755" max="15904" width="9.140625" style="1060"/>
    <col min="15905" max="15905" width="5.85546875" style="1060" customWidth="1"/>
    <col min="15906" max="15906" width="55.42578125" style="1060" bestFit="1" customWidth="1"/>
    <col min="15907" max="15999" width="0" style="1060" hidden="1" customWidth="1"/>
    <col min="16000" max="16010" width="10.7109375" style="1060" customWidth="1"/>
    <col min="16011" max="16160" width="9.140625" style="1060"/>
    <col min="16161" max="16161" width="5.85546875" style="1060" customWidth="1"/>
    <col min="16162" max="16162" width="55.42578125" style="1060" bestFit="1" customWidth="1"/>
    <col min="16163" max="16255" width="0" style="1060" hidden="1" customWidth="1"/>
    <col min="16256" max="16266" width="10.7109375" style="1060" customWidth="1"/>
    <col min="16267" max="16384" width="9.140625" style="1060"/>
  </cols>
  <sheetData>
    <row r="1" spans="1:146" ht="20.25" x14ac:dyDescent="0.35">
      <c r="A1" s="1055" t="s">
        <v>764</v>
      </c>
      <c r="B1" s="1056"/>
      <c r="C1" s="1057"/>
      <c r="D1" s="1058"/>
      <c r="E1" s="1058"/>
      <c r="F1" s="1058"/>
      <c r="G1" s="1058"/>
      <c r="H1" s="1058"/>
      <c r="I1" s="1058"/>
      <c r="J1" s="1058"/>
      <c r="K1" s="1058"/>
      <c r="L1" s="1058"/>
      <c r="M1" s="1058"/>
      <c r="N1" s="1058"/>
      <c r="O1" s="1058"/>
      <c r="P1" s="1058"/>
      <c r="Q1" s="1058"/>
      <c r="R1" s="1058"/>
      <c r="S1" s="1058"/>
      <c r="T1" s="1058"/>
      <c r="U1" s="1058"/>
      <c r="V1" s="1058"/>
      <c r="W1" s="1058"/>
      <c r="X1" s="1058"/>
      <c r="Y1" s="1058"/>
      <c r="Z1" s="1058"/>
      <c r="AA1" s="1058"/>
      <c r="AB1" s="1058"/>
      <c r="AC1" s="1058"/>
      <c r="AD1" s="1059"/>
      <c r="AE1" s="1059"/>
      <c r="AF1" s="1059"/>
      <c r="AG1" s="1059"/>
      <c r="AH1" s="1059"/>
      <c r="AI1" s="1059"/>
      <c r="AJ1" s="1059"/>
      <c r="AK1" s="1059"/>
      <c r="AL1" s="1059"/>
      <c r="AM1" s="1059"/>
      <c r="AN1" s="1059"/>
      <c r="AO1" s="1059"/>
      <c r="AP1" s="1059"/>
      <c r="AQ1" s="1059"/>
      <c r="AR1" s="1059"/>
      <c r="AS1" s="1059"/>
      <c r="AT1" s="1059"/>
      <c r="AU1" s="1059"/>
      <c r="AV1" s="1059"/>
      <c r="AW1" s="1059"/>
      <c r="AX1" s="1059"/>
      <c r="AY1" s="1059"/>
      <c r="AZ1" s="1059"/>
      <c r="BA1" s="1059"/>
      <c r="BB1" s="1059"/>
      <c r="BC1" s="1059"/>
      <c r="BD1" s="1059"/>
      <c r="BE1" s="1059"/>
      <c r="BF1" s="1059"/>
      <c r="BG1" s="1059"/>
      <c r="BH1" s="1059"/>
      <c r="BI1" s="1059"/>
      <c r="BJ1" s="1059"/>
      <c r="BK1" s="1059"/>
      <c r="BL1" s="1059"/>
      <c r="BM1" s="1059"/>
      <c r="BN1" s="1059"/>
      <c r="BO1" s="1059"/>
      <c r="BP1" s="1059"/>
      <c r="BQ1" s="1059"/>
      <c r="BR1" s="1059"/>
      <c r="BS1" s="1059"/>
      <c r="BT1" s="1059"/>
      <c r="BU1" s="1059"/>
      <c r="BV1" s="1059"/>
      <c r="BW1" s="1059"/>
      <c r="BX1" s="1059"/>
      <c r="BY1" s="1059"/>
      <c r="BZ1" s="1059"/>
      <c r="CA1" s="1059"/>
      <c r="CB1" s="1059"/>
      <c r="CC1" s="1059"/>
      <c r="CD1" s="1059"/>
      <c r="CE1" s="1059"/>
      <c r="CF1" s="1059"/>
      <c r="CG1" s="1059"/>
      <c r="CH1" s="1059"/>
      <c r="CI1" s="1059"/>
      <c r="CJ1" s="1059"/>
      <c r="CK1" s="1059"/>
      <c r="CL1" s="1059"/>
      <c r="CM1" s="1059"/>
      <c r="CN1" s="1059"/>
      <c r="CO1" s="1059"/>
      <c r="CP1" s="1059"/>
      <c r="CQ1" s="1059"/>
      <c r="CR1" s="1059"/>
      <c r="CS1" s="1059"/>
      <c r="CT1" s="1059"/>
      <c r="CU1" s="1059"/>
      <c r="CV1" s="1059"/>
      <c r="CW1" s="1059"/>
      <c r="CX1" s="1059"/>
    </row>
    <row r="2" spans="1:146" hidden="1" x14ac:dyDescent="0.3">
      <c r="A2" s="1061"/>
      <c r="B2" s="1062"/>
      <c r="C2" s="1063"/>
      <c r="D2" s="801"/>
      <c r="E2" s="801"/>
      <c r="F2" s="801"/>
      <c r="G2" s="801"/>
      <c r="H2" s="801"/>
      <c r="I2" s="801"/>
      <c r="J2" s="801"/>
      <c r="K2" s="801"/>
      <c r="L2" s="801"/>
      <c r="M2" s="801"/>
      <c r="N2" s="801"/>
      <c r="O2" s="801"/>
      <c r="P2" s="801"/>
      <c r="Q2" s="801"/>
      <c r="R2" s="801"/>
      <c r="S2" s="801"/>
      <c r="T2" s="801"/>
      <c r="U2" s="801"/>
      <c r="V2" s="801"/>
      <c r="W2" s="801"/>
      <c r="X2" s="801"/>
      <c r="Y2" s="801"/>
      <c r="Z2" s="801"/>
      <c r="AA2" s="801"/>
      <c r="AB2" s="801"/>
      <c r="AC2" s="801"/>
    </row>
    <row r="3" spans="1:146" ht="17.25" thickBot="1" x14ac:dyDescent="0.35">
      <c r="A3" s="1064"/>
      <c r="B3" s="1065"/>
      <c r="C3" s="801"/>
      <c r="D3" s="801"/>
      <c r="E3" s="801"/>
      <c r="F3" s="801"/>
      <c r="G3" s="801"/>
      <c r="H3" s="801"/>
      <c r="I3" s="801"/>
      <c r="J3" s="801"/>
      <c r="K3" s="801"/>
      <c r="L3" s="801"/>
      <c r="M3" s="801"/>
      <c r="N3" s="801"/>
      <c r="O3" s="801"/>
      <c r="P3" s="801"/>
      <c r="Q3" s="801"/>
      <c r="R3" s="801"/>
      <c r="S3" s="801"/>
      <c r="T3" s="801"/>
      <c r="V3" s="801"/>
      <c r="W3" s="801"/>
      <c r="X3" s="801"/>
      <c r="Y3" s="801"/>
      <c r="Z3" s="801"/>
      <c r="AA3" s="801"/>
      <c r="AB3" s="801"/>
      <c r="AC3" s="801"/>
      <c r="AG3" s="1031"/>
      <c r="AN3" s="3478"/>
      <c r="AO3" s="3478"/>
      <c r="AQ3" s="3478"/>
      <c r="AR3" s="3478"/>
      <c r="AS3" s="3478"/>
      <c r="AT3" s="3478"/>
      <c r="AU3" s="3478"/>
      <c r="AV3" s="3478"/>
      <c r="AZ3" s="3478"/>
      <c r="BA3" s="3478"/>
      <c r="BB3" s="3478"/>
      <c r="BC3" s="3478"/>
      <c r="BI3" s="3478"/>
      <c r="BJ3" s="3478"/>
      <c r="BM3" s="1066"/>
      <c r="BN3" s="1066"/>
      <c r="BO3" s="1066"/>
      <c r="BP3" s="3478"/>
      <c r="BQ3" s="3478"/>
      <c r="BR3" s="1066"/>
      <c r="BV3" s="1067"/>
      <c r="BW3" s="1068"/>
      <c r="BX3" s="1068"/>
      <c r="BY3" s="1068"/>
      <c r="BZ3" s="1068"/>
      <c r="CA3" s="1068"/>
      <c r="CB3" s="1068"/>
      <c r="CC3" s="1068"/>
      <c r="CD3" s="1068"/>
      <c r="CE3" s="1068"/>
      <c r="CF3" s="1068"/>
      <c r="CG3" s="1068"/>
      <c r="CH3" s="1068"/>
      <c r="CI3" s="1068"/>
      <c r="CJ3" s="1068"/>
      <c r="CK3" s="1068"/>
      <c r="CL3" s="1068"/>
      <c r="CM3" s="1068"/>
      <c r="CN3" s="1068"/>
      <c r="CO3" s="1068"/>
      <c r="CP3" s="1068"/>
      <c r="CQ3" s="1068"/>
      <c r="CR3" s="1068"/>
      <c r="CS3" s="1068"/>
      <c r="CT3" s="1068"/>
      <c r="CU3" s="1068"/>
      <c r="CV3" s="1068"/>
      <c r="CW3" s="1068"/>
      <c r="CY3" s="1068"/>
      <c r="CZ3" s="1068"/>
      <c r="DA3" s="1068"/>
      <c r="DE3" s="1069"/>
      <c r="DF3" s="1069"/>
      <c r="DG3" s="1069"/>
      <c r="DH3" s="1069"/>
      <c r="DI3" s="1069"/>
      <c r="DJ3" s="1069"/>
      <c r="DK3" s="1069"/>
      <c r="DL3" s="1069"/>
      <c r="DM3" s="1069"/>
      <c r="DN3" s="1069"/>
      <c r="DO3" s="1069"/>
      <c r="DP3" s="1069"/>
      <c r="DQ3" s="1069"/>
      <c r="DR3" s="1069"/>
      <c r="DS3" s="1069"/>
      <c r="DT3" s="1069"/>
      <c r="DU3" s="1069"/>
      <c r="DV3" s="1069"/>
      <c r="DW3" s="1069"/>
      <c r="DX3" s="1069"/>
      <c r="DY3" s="1069"/>
      <c r="DZ3" s="1069"/>
      <c r="EA3" s="1069"/>
      <c r="EB3" s="1069"/>
      <c r="EC3" s="1069"/>
      <c r="ED3" s="1069"/>
      <c r="EE3" s="1069"/>
      <c r="EF3" s="619"/>
      <c r="EG3" s="619"/>
      <c r="EI3" s="619"/>
      <c r="EJ3" s="619"/>
      <c r="EK3" s="619"/>
      <c r="EL3" s="619"/>
      <c r="EM3" s="619"/>
      <c r="EN3" s="619"/>
      <c r="EO3" s="619"/>
      <c r="EP3" s="619" t="s">
        <v>11</v>
      </c>
    </row>
    <row r="4" spans="1:146" ht="25.5" customHeight="1" thickTop="1" thickBot="1" x14ac:dyDescent="0.35">
      <c r="A4" s="1070" t="s">
        <v>450</v>
      </c>
      <c r="B4" s="1071" t="s">
        <v>451</v>
      </c>
      <c r="C4" s="1072">
        <v>38504</v>
      </c>
      <c r="D4" s="1072">
        <v>38534</v>
      </c>
      <c r="E4" s="1072">
        <v>38565</v>
      </c>
      <c r="F4" s="1073">
        <v>38596</v>
      </c>
      <c r="G4" s="1072">
        <v>38626</v>
      </c>
      <c r="H4" s="1074">
        <v>38657</v>
      </c>
      <c r="I4" s="1072">
        <v>38687</v>
      </c>
      <c r="J4" s="1072">
        <v>38718</v>
      </c>
      <c r="K4" s="1072">
        <v>38749</v>
      </c>
      <c r="L4" s="1072">
        <v>38777</v>
      </c>
      <c r="M4" s="1073">
        <v>38808</v>
      </c>
      <c r="N4" s="1072">
        <v>38838</v>
      </c>
      <c r="O4" s="1072">
        <v>38869</v>
      </c>
      <c r="P4" s="1072">
        <v>38899</v>
      </c>
      <c r="Q4" s="1072">
        <v>38930</v>
      </c>
      <c r="R4" s="1072">
        <v>38961</v>
      </c>
      <c r="S4" s="1072">
        <v>38991</v>
      </c>
      <c r="T4" s="1072">
        <v>39022</v>
      </c>
      <c r="U4" s="1072">
        <v>39052</v>
      </c>
      <c r="V4" s="1072">
        <v>39083</v>
      </c>
      <c r="W4" s="1072">
        <v>39114</v>
      </c>
      <c r="X4" s="1072">
        <v>39142</v>
      </c>
      <c r="Y4" s="1072">
        <v>39173</v>
      </c>
      <c r="Z4" s="1072">
        <v>39203</v>
      </c>
      <c r="AA4" s="1072">
        <v>39234</v>
      </c>
      <c r="AB4" s="1072">
        <v>39264</v>
      </c>
      <c r="AC4" s="1072">
        <v>39295</v>
      </c>
      <c r="AD4" s="1074">
        <v>39326</v>
      </c>
      <c r="AE4" s="1072">
        <v>39356</v>
      </c>
      <c r="AF4" s="1072">
        <v>39387</v>
      </c>
      <c r="AG4" s="1072">
        <v>39417</v>
      </c>
      <c r="AH4" s="1072">
        <v>39448</v>
      </c>
      <c r="AI4" s="1072">
        <v>39479</v>
      </c>
      <c r="AJ4" s="1072">
        <v>39508</v>
      </c>
      <c r="AK4" s="1072">
        <v>39539</v>
      </c>
      <c r="AL4" s="1072">
        <v>39569</v>
      </c>
      <c r="AM4" s="1072">
        <v>39600</v>
      </c>
      <c r="AN4" s="1072">
        <v>39630</v>
      </c>
      <c r="AO4" s="1074">
        <v>39661</v>
      </c>
      <c r="AP4" s="1072">
        <v>39692</v>
      </c>
      <c r="AQ4" s="1072">
        <v>39722</v>
      </c>
      <c r="AR4" s="1072">
        <v>39753</v>
      </c>
      <c r="AS4" s="1072">
        <v>39783</v>
      </c>
      <c r="AT4" s="1072">
        <v>39814</v>
      </c>
      <c r="AU4" s="1072">
        <v>39845</v>
      </c>
      <c r="AV4" s="1072">
        <v>39873</v>
      </c>
      <c r="AW4" s="1072">
        <v>39904</v>
      </c>
      <c r="AX4" s="1072">
        <v>39934</v>
      </c>
      <c r="AY4" s="1072">
        <v>39965</v>
      </c>
      <c r="AZ4" s="1072">
        <v>39995</v>
      </c>
      <c r="BA4" s="1072">
        <v>40026</v>
      </c>
      <c r="BB4" s="1072">
        <v>40057</v>
      </c>
      <c r="BC4" s="1072">
        <v>40087</v>
      </c>
      <c r="BD4" s="1072">
        <v>40118</v>
      </c>
      <c r="BE4" s="1072">
        <v>40148</v>
      </c>
      <c r="BF4" s="1072">
        <v>40179</v>
      </c>
      <c r="BG4" s="1072">
        <v>40210</v>
      </c>
      <c r="BH4" s="1072">
        <v>40238</v>
      </c>
      <c r="BI4" s="1072">
        <v>40269</v>
      </c>
      <c r="BJ4" s="1072">
        <v>40299</v>
      </c>
      <c r="BK4" s="1072">
        <v>40330</v>
      </c>
      <c r="BL4" s="1072">
        <v>40360</v>
      </c>
      <c r="BM4" s="1072">
        <v>40391</v>
      </c>
      <c r="BN4" s="1072">
        <v>40422</v>
      </c>
      <c r="BO4" s="1072">
        <v>40452</v>
      </c>
      <c r="BP4" s="1072">
        <v>40483</v>
      </c>
      <c r="BQ4" s="1072">
        <v>40513</v>
      </c>
      <c r="BR4" s="1072">
        <v>40544</v>
      </c>
      <c r="BS4" s="1072">
        <v>40575</v>
      </c>
      <c r="BT4" s="1072">
        <v>40603</v>
      </c>
      <c r="BU4" s="1072">
        <v>40634</v>
      </c>
      <c r="BV4" s="1072">
        <v>40664</v>
      </c>
      <c r="BW4" s="1072">
        <v>40695</v>
      </c>
      <c r="BX4" s="1072">
        <v>40725</v>
      </c>
      <c r="BY4" s="1072">
        <v>40756</v>
      </c>
      <c r="BZ4" s="1072">
        <v>40787</v>
      </c>
      <c r="CA4" s="1072">
        <v>40817</v>
      </c>
      <c r="CB4" s="1072">
        <v>40848</v>
      </c>
      <c r="CC4" s="1072">
        <v>40878</v>
      </c>
      <c r="CD4" s="1072">
        <v>40909</v>
      </c>
      <c r="CE4" s="1072">
        <v>40940</v>
      </c>
      <c r="CF4" s="1072">
        <v>40969</v>
      </c>
      <c r="CG4" s="1072">
        <v>41000</v>
      </c>
      <c r="CH4" s="1072">
        <v>41030</v>
      </c>
      <c r="CI4" s="1072">
        <v>41061</v>
      </c>
      <c r="CJ4" s="1072">
        <v>41091</v>
      </c>
      <c r="CK4" s="1072">
        <v>41122</v>
      </c>
      <c r="CL4" s="1072">
        <v>41153</v>
      </c>
      <c r="CM4" s="1072">
        <v>41183</v>
      </c>
      <c r="CN4" s="1072">
        <v>41214</v>
      </c>
      <c r="CO4" s="1072">
        <v>41244</v>
      </c>
      <c r="CP4" s="1072">
        <v>41275</v>
      </c>
      <c r="CQ4" s="1072">
        <v>41306</v>
      </c>
      <c r="CR4" s="1072">
        <v>41334</v>
      </c>
      <c r="CS4" s="1072">
        <v>41365</v>
      </c>
      <c r="CT4" s="1072">
        <v>41395</v>
      </c>
      <c r="CU4" s="1072">
        <v>41426</v>
      </c>
      <c r="CV4" s="1072">
        <v>41456</v>
      </c>
      <c r="CW4" s="1072">
        <v>41487</v>
      </c>
      <c r="CX4" s="1072">
        <v>41518</v>
      </c>
      <c r="CY4" s="1072">
        <v>41548</v>
      </c>
      <c r="CZ4" s="1072">
        <v>41579</v>
      </c>
      <c r="DA4" s="1072">
        <v>41609</v>
      </c>
      <c r="DB4" s="1072">
        <v>41640</v>
      </c>
      <c r="DC4" s="1075">
        <v>41671</v>
      </c>
      <c r="DD4" s="1075">
        <v>41699</v>
      </c>
      <c r="DE4" s="1075">
        <v>41730</v>
      </c>
      <c r="DF4" s="1075">
        <v>41760</v>
      </c>
      <c r="DG4" s="1075">
        <v>41791</v>
      </c>
      <c r="DH4" s="1075">
        <v>41821</v>
      </c>
      <c r="DI4" s="1075">
        <v>41852</v>
      </c>
      <c r="DJ4" s="1075">
        <v>41883</v>
      </c>
      <c r="DK4" s="1075">
        <v>41913</v>
      </c>
      <c r="DL4" s="1075">
        <v>41944</v>
      </c>
      <c r="DM4" s="1075">
        <v>41974</v>
      </c>
      <c r="DN4" s="1075">
        <v>42005</v>
      </c>
      <c r="DO4" s="1075">
        <v>42036</v>
      </c>
      <c r="DP4" s="1075">
        <v>42064</v>
      </c>
      <c r="DQ4" s="1075">
        <v>42095</v>
      </c>
      <c r="DR4" s="1075">
        <v>42125</v>
      </c>
      <c r="DS4" s="1073">
        <v>42156</v>
      </c>
      <c r="DT4" s="1076">
        <v>42186</v>
      </c>
      <c r="DU4" s="1076">
        <v>42217</v>
      </c>
      <c r="DV4" s="1076">
        <v>42248</v>
      </c>
      <c r="DW4" s="1076">
        <v>42278</v>
      </c>
      <c r="DX4" s="1076">
        <v>42309</v>
      </c>
      <c r="DY4" s="1076">
        <v>42339</v>
      </c>
      <c r="DZ4" s="1076">
        <v>42370</v>
      </c>
      <c r="EA4" s="1076">
        <v>42401</v>
      </c>
      <c r="EB4" s="1076">
        <v>42430</v>
      </c>
      <c r="EC4" s="1076">
        <v>42461</v>
      </c>
      <c r="ED4" s="1076">
        <v>42491</v>
      </c>
      <c r="EE4" s="1076">
        <v>42522</v>
      </c>
      <c r="EF4" s="1076">
        <v>42552</v>
      </c>
      <c r="EG4" s="1076">
        <v>42583</v>
      </c>
      <c r="EH4" s="1076">
        <v>42614</v>
      </c>
      <c r="EI4" s="1076">
        <v>42644</v>
      </c>
      <c r="EJ4" s="1076">
        <v>42675</v>
      </c>
      <c r="EK4" s="1076">
        <v>42705</v>
      </c>
      <c r="EL4" s="1076">
        <v>42736</v>
      </c>
      <c r="EM4" s="1076">
        <v>42767</v>
      </c>
      <c r="EN4" s="1076">
        <v>42795</v>
      </c>
      <c r="EO4" s="1076">
        <v>42826</v>
      </c>
      <c r="EP4" s="1076">
        <v>42856</v>
      </c>
    </row>
    <row r="5" spans="1:146" ht="17.25" thickTop="1" x14ac:dyDescent="0.3">
      <c r="A5" s="1077"/>
      <c r="B5" s="1078"/>
      <c r="C5" s="1079"/>
      <c r="D5" s="1079"/>
      <c r="E5" s="1079"/>
      <c r="F5" s="1080"/>
      <c r="G5" s="1079"/>
      <c r="H5" s="1081"/>
      <c r="I5" s="1079"/>
      <c r="J5" s="1079"/>
      <c r="K5" s="1079"/>
      <c r="L5" s="1079"/>
      <c r="M5" s="1080"/>
      <c r="N5" s="1079"/>
      <c r="O5" s="1079"/>
      <c r="P5" s="1079"/>
      <c r="Q5" s="1079"/>
      <c r="R5" s="1079"/>
      <c r="S5" s="1079"/>
      <c r="T5" s="1079"/>
      <c r="U5" s="1079"/>
      <c r="V5" s="1079"/>
      <c r="W5" s="1079"/>
      <c r="X5" s="1079"/>
      <c r="Y5" s="1079"/>
      <c r="Z5" s="1079"/>
      <c r="AA5" s="1079"/>
      <c r="AB5" s="1079"/>
      <c r="AC5" s="1079"/>
      <c r="AD5" s="1081"/>
      <c r="AE5" s="1079"/>
      <c r="AF5" s="1079"/>
      <c r="AG5" s="1079"/>
      <c r="AH5" s="1079"/>
      <c r="AI5" s="1079"/>
      <c r="AJ5" s="1079"/>
      <c r="AK5" s="1079"/>
      <c r="AL5" s="1079"/>
      <c r="AM5" s="1079"/>
      <c r="AN5" s="1079"/>
      <c r="AO5" s="1081"/>
      <c r="AP5" s="1079"/>
      <c r="AQ5" s="1079"/>
      <c r="AR5" s="1079"/>
      <c r="AS5" s="1079"/>
      <c r="AT5" s="1079"/>
      <c r="AU5" s="1079"/>
      <c r="AV5" s="1079"/>
      <c r="AW5" s="1079"/>
      <c r="AX5" s="1079"/>
      <c r="AY5" s="1079"/>
      <c r="AZ5" s="1079"/>
      <c r="BA5" s="1079"/>
      <c r="BB5" s="1082"/>
      <c r="BC5" s="1082"/>
      <c r="BD5" s="1082"/>
      <c r="BE5" s="1082"/>
      <c r="BF5" s="1082"/>
      <c r="BG5" s="1082"/>
      <c r="BH5" s="1082"/>
      <c r="BI5" s="1082"/>
      <c r="BJ5" s="1082"/>
      <c r="BK5" s="1082"/>
      <c r="BL5" s="1082"/>
      <c r="BM5" s="1082"/>
      <c r="BN5" s="1082"/>
      <c r="BO5" s="1082"/>
      <c r="BP5" s="1082"/>
      <c r="BQ5" s="1082"/>
      <c r="BR5" s="1082"/>
      <c r="BS5" s="1082"/>
      <c r="BT5" s="1082"/>
      <c r="BU5" s="1082"/>
      <c r="BV5" s="1082"/>
      <c r="BW5" s="1082"/>
      <c r="BX5" s="1082"/>
      <c r="BY5" s="1082"/>
      <c r="BZ5" s="1082"/>
      <c r="CA5" s="1082"/>
      <c r="CB5" s="1082"/>
      <c r="CC5" s="1082"/>
      <c r="CD5" s="1082"/>
      <c r="CE5" s="1082"/>
      <c r="CF5" s="1082"/>
      <c r="CG5" s="1082"/>
      <c r="CH5" s="1082"/>
      <c r="CI5" s="1082"/>
      <c r="CJ5" s="1082"/>
      <c r="CK5" s="1082"/>
      <c r="CL5" s="1082"/>
      <c r="CM5" s="1082"/>
      <c r="CN5" s="1082"/>
      <c r="CO5" s="1082"/>
      <c r="CP5" s="1082"/>
      <c r="CQ5" s="1082"/>
      <c r="CR5" s="1082"/>
      <c r="CS5" s="1082"/>
      <c r="CT5" s="1082"/>
      <c r="CU5" s="1082"/>
      <c r="CV5" s="1082"/>
      <c r="CW5" s="1082"/>
      <c r="CX5" s="1082"/>
      <c r="CY5" s="1082"/>
      <c r="CZ5" s="1082"/>
      <c r="DA5" s="1082"/>
      <c r="DB5" s="1082"/>
      <c r="DC5" s="1083"/>
      <c r="DD5" s="1083"/>
      <c r="DE5" s="1083"/>
      <c r="DF5" s="1083"/>
      <c r="DG5" s="1083"/>
      <c r="DH5" s="1083"/>
      <c r="DI5" s="1083"/>
      <c r="DJ5" s="1083"/>
      <c r="DK5" s="1083"/>
      <c r="DL5" s="1083"/>
      <c r="DM5" s="1083"/>
      <c r="DN5" s="1083"/>
      <c r="DO5" s="1083"/>
      <c r="DP5" s="1083"/>
      <c r="DQ5" s="1083"/>
      <c r="DR5" s="1083"/>
      <c r="DS5" s="1084"/>
      <c r="DT5" s="1085"/>
      <c r="DU5" s="1085"/>
      <c r="DV5" s="1085"/>
      <c r="DW5" s="1085"/>
      <c r="DX5" s="1085"/>
      <c r="DY5" s="1085"/>
      <c r="DZ5" s="1085"/>
      <c r="EA5" s="1085"/>
      <c r="EB5" s="1085"/>
      <c r="EC5" s="1085"/>
      <c r="ED5" s="1085"/>
      <c r="EE5" s="1085"/>
      <c r="EF5" s="1085"/>
      <c r="EG5" s="1085"/>
      <c r="EH5" s="1085"/>
      <c r="EI5" s="1085"/>
      <c r="EJ5" s="1085"/>
      <c r="EK5" s="1085"/>
      <c r="EL5" s="1085"/>
      <c r="EM5" s="1085"/>
      <c r="EN5" s="1085"/>
      <c r="EO5" s="1085"/>
      <c r="EP5" s="1085"/>
    </row>
    <row r="6" spans="1:146" ht="17.45" customHeight="1" x14ac:dyDescent="0.3">
      <c r="A6" s="1086" t="s">
        <v>452</v>
      </c>
      <c r="B6" s="1087" t="s">
        <v>453</v>
      </c>
      <c r="C6" s="1088">
        <v>0</v>
      </c>
      <c r="D6" s="1088">
        <v>0</v>
      </c>
      <c r="E6" s="1088">
        <v>0</v>
      </c>
      <c r="F6" s="1089">
        <v>0</v>
      </c>
      <c r="G6" s="1088">
        <v>0</v>
      </c>
      <c r="H6" s="1090">
        <v>0</v>
      </c>
      <c r="I6" s="1088">
        <v>0</v>
      </c>
      <c r="J6" s="1088">
        <v>0</v>
      </c>
      <c r="K6" s="1088">
        <v>0</v>
      </c>
      <c r="L6" s="1088">
        <v>0</v>
      </c>
      <c r="M6" s="1089">
        <v>0</v>
      </c>
      <c r="N6" s="1088">
        <v>0</v>
      </c>
      <c r="O6" s="1088">
        <v>0</v>
      </c>
      <c r="P6" s="1088">
        <v>0</v>
      </c>
      <c r="Q6" s="1088">
        <v>0</v>
      </c>
      <c r="R6" s="1088">
        <v>0</v>
      </c>
      <c r="S6" s="1088">
        <v>0</v>
      </c>
      <c r="T6" s="1088">
        <v>0</v>
      </c>
      <c r="U6" s="1088">
        <v>0</v>
      </c>
      <c r="V6" s="1088">
        <v>0</v>
      </c>
      <c r="W6" s="1088">
        <v>0</v>
      </c>
      <c r="X6" s="1088">
        <v>0</v>
      </c>
      <c r="Y6" s="1088">
        <v>0</v>
      </c>
      <c r="Z6" s="1088">
        <v>0</v>
      </c>
      <c r="AA6" s="1088">
        <v>0</v>
      </c>
      <c r="AB6" s="1088">
        <v>0</v>
      </c>
      <c r="AC6" s="1088">
        <v>0</v>
      </c>
      <c r="AD6" s="1090">
        <v>0</v>
      </c>
      <c r="AE6" s="1088">
        <v>0</v>
      </c>
      <c r="AF6" s="1088">
        <v>0</v>
      </c>
      <c r="AG6" s="1088">
        <v>0</v>
      </c>
      <c r="AH6" s="1088">
        <v>0</v>
      </c>
      <c r="AI6" s="1088">
        <v>0</v>
      </c>
      <c r="AJ6" s="1088">
        <v>0</v>
      </c>
      <c r="AK6" s="1088">
        <v>0</v>
      </c>
      <c r="AL6" s="1088">
        <v>0</v>
      </c>
      <c r="AM6" s="1088">
        <v>0</v>
      </c>
      <c r="AN6" s="1088">
        <v>0</v>
      </c>
      <c r="AO6" s="1090">
        <v>0</v>
      </c>
      <c r="AP6" s="1088">
        <v>0</v>
      </c>
      <c r="AQ6" s="1088">
        <v>0</v>
      </c>
      <c r="AR6" s="1088">
        <v>0</v>
      </c>
      <c r="AS6" s="1088">
        <v>0</v>
      </c>
      <c r="AT6" s="1088">
        <v>0</v>
      </c>
      <c r="AU6" s="1088">
        <v>0</v>
      </c>
      <c r="AV6" s="1088">
        <v>0</v>
      </c>
      <c r="AW6" s="1088">
        <v>0</v>
      </c>
      <c r="AX6" s="1088">
        <v>0</v>
      </c>
      <c r="AY6" s="1088">
        <v>0</v>
      </c>
      <c r="AZ6" s="1088">
        <v>0</v>
      </c>
      <c r="BA6" s="1088">
        <v>0</v>
      </c>
      <c r="BB6" s="1088">
        <v>0</v>
      </c>
      <c r="BC6" s="1088">
        <v>0</v>
      </c>
      <c r="BD6" s="1088">
        <v>0</v>
      </c>
      <c r="BE6" s="1088">
        <v>0</v>
      </c>
      <c r="BF6" s="1088">
        <v>0</v>
      </c>
      <c r="BG6" s="1088">
        <v>0</v>
      </c>
      <c r="BH6" s="1088">
        <v>0</v>
      </c>
      <c r="BI6" s="1088">
        <v>0</v>
      </c>
      <c r="BJ6" s="1088">
        <v>0</v>
      </c>
      <c r="BK6" s="1088">
        <v>0</v>
      </c>
      <c r="BL6" s="1088">
        <v>0</v>
      </c>
      <c r="BM6" s="1088">
        <v>0</v>
      </c>
      <c r="BN6" s="1088">
        <v>0</v>
      </c>
      <c r="BO6" s="1088">
        <v>0</v>
      </c>
      <c r="BP6" s="1088">
        <v>0</v>
      </c>
      <c r="BQ6" s="1088">
        <v>0</v>
      </c>
      <c r="BR6" s="1088">
        <v>0</v>
      </c>
      <c r="BS6" s="1088">
        <v>0</v>
      </c>
      <c r="BT6" s="1088">
        <v>0</v>
      </c>
      <c r="BU6" s="1088">
        <v>0</v>
      </c>
      <c r="BV6" s="1088">
        <v>0</v>
      </c>
      <c r="BW6" s="1088">
        <v>0</v>
      </c>
      <c r="BX6" s="1088">
        <v>0</v>
      </c>
      <c r="BY6" s="1088">
        <v>0</v>
      </c>
      <c r="BZ6" s="1088">
        <v>0</v>
      </c>
      <c r="CA6" s="1088">
        <v>0</v>
      </c>
      <c r="CB6" s="1088">
        <v>0</v>
      </c>
      <c r="CC6" s="1088">
        <v>0</v>
      </c>
      <c r="CD6" s="1088">
        <v>0</v>
      </c>
      <c r="CE6" s="1088">
        <v>0</v>
      </c>
      <c r="CF6" s="1088">
        <v>0</v>
      </c>
      <c r="CG6" s="1088">
        <v>0</v>
      </c>
      <c r="CH6" s="1088">
        <v>0</v>
      </c>
      <c r="CI6" s="1088">
        <v>0</v>
      </c>
      <c r="CJ6" s="1088">
        <v>0</v>
      </c>
      <c r="CK6" s="1088">
        <v>0</v>
      </c>
      <c r="CL6" s="1088">
        <v>0</v>
      </c>
      <c r="CM6" s="1088">
        <v>0</v>
      </c>
      <c r="CN6" s="1088">
        <v>0</v>
      </c>
      <c r="CO6" s="1088">
        <v>0</v>
      </c>
      <c r="CP6" s="1088">
        <v>0</v>
      </c>
      <c r="CQ6" s="1088">
        <v>0</v>
      </c>
      <c r="CR6" s="1088">
        <v>0</v>
      </c>
      <c r="CS6" s="1088">
        <v>0</v>
      </c>
      <c r="CT6" s="1088">
        <v>0</v>
      </c>
      <c r="CU6" s="1088">
        <v>0</v>
      </c>
      <c r="CV6" s="1088">
        <v>0</v>
      </c>
      <c r="CW6" s="1088">
        <v>0</v>
      </c>
      <c r="CX6" s="1088">
        <v>0</v>
      </c>
      <c r="CY6" s="1088">
        <v>0</v>
      </c>
      <c r="CZ6" s="1088">
        <v>0</v>
      </c>
      <c r="DA6" s="1088">
        <v>0</v>
      </c>
      <c r="DB6" s="1088">
        <v>0</v>
      </c>
      <c r="DC6" s="1091">
        <v>0</v>
      </c>
      <c r="DD6" s="1091">
        <v>0</v>
      </c>
      <c r="DE6" s="1091">
        <v>0</v>
      </c>
      <c r="DF6" s="1091">
        <v>0</v>
      </c>
      <c r="DG6" s="1091">
        <v>0</v>
      </c>
      <c r="DH6" s="1091">
        <v>0</v>
      </c>
      <c r="DI6" s="1091">
        <v>0</v>
      </c>
      <c r="DJ6" s="1091">
        <v>0</v>
      </c>
      <c r="DK6" s="1091">
        <v>0</v>
      </c>
      <c r="DL6" s="1091">
        <v>0</v>
      </c>
      <c r="DM6" s="1091">
        <v>0</v>
      </c>
      <c r="DN6" s="1091">
        <v>0</v>
      </c>
      <c r="DO6" s="1091">
        <v>0</v>
      </c>
      <c r="DP6" s="1091">
        <v>0</v>
      </c>
      <c r="DQ6" s="1091">
        <v>0</v>
      </c>
      <c r="DR6" s="1091">
        <v>0</v>
      </c>
      <c r="DS6" s="1089">
        <v>0</v>
      </c>
      <c r="DT6" s="626">
        <v>0</v>
      </c>
      <c r="DU6" s="626">
        <v>0</v>
      </c>
      <c r="DV6" s="626">
        <v>0</v>
      </c>
      <c r="DW6" s="626">
        <v>0</v>
      </c>
      <c r="DX6" s="626">
        <v>0</v>
      </c>
      <c r="DY6" s="626">
        <v>0</v>
      </c>
      <c r="DZ6" s="626">
        <v>0</v>
      </c>
      <c r="EA6" s="626">
        <v>0</v>
      </c>
      <c r="EB6" s="626">
        <v>0</v>
      </c>
      <c r="EC6" s="626">
        <v>0</v>
      </c>
      <c r="ED6" s="626">
        <v>0</v>
      </c>
      <c r="EE6" s="626">
        <v>0</v>
      </c>
      <c r="EF6" s="626">
        <v>0</v>
      </c>
      <c r="EG6" s="626">
        <v>0</v>
      </c>
      <c r="EH6" s="626">
        <v>0</v>
      </c>
      <c r="EI6" s="626">
        <v>0</v>
      </c>
      <c r="EJ6" s="626">
        <v>0</v>
      </c>
      <c r="EK6" s="626">
        <v>0</v>
      </c>
      <c r="EL6" s="626">
        <v>0</v>
      </c>
      <c r="EM6" s="626">
        <v>0</v>
      </c>
      <c r="EN6" s="626">
        <v>0</v>
      </c>
      <c r="EO6" s="626">
        <v>0</v>
      </c>
      <c r="EP6" s="626">
        <v>0</v>
      </c>
    </row>
    <row r="7" spans="1:146" ht="17.45" customHeight="1" x14ac:dyDescent="0.3">
      <c r="A7" s="1092"/>
      <c r="B7" s="1093"/>
      <c r="C7" s="1094"/>
      <c r="D7" s="1094"/>
      <c r="E7" s="1094"/>
      <c r="F7" s="1095"/>
      <c r="G7" s="1094"/>
      <c r="H7" s="1096"/>
      <c r="I7" s="1094"/>
      <c r="J7" s="1094"/>
      <c r="K7" s="1094"/>
      <c r="L7" s="1094"/>
      <c r="M7" s="1095"/>
      <c r="N7" s="1094"/>
      <c r="O7" s="1094"/>
      <c r="P7" s="1094"/>
      <c r="Q7" s="1094"/>
      <c r="R7" s="1094"/>
      <c r="S7" s="1094"/>
      <c r="T7" s="1094"/>
      <c r="U7" s="1094"/>
      <c r="V7" s="1094"/>
      <c r="W7" s="1094"/>
      <c r="X7" s="1094"/>
      <c r="Y7" s="1094"/>
      <c r="Z7" s="1094"/>
      <c r="AA7" s="1094"/>
      <c r="AB7" s="1094"/>
      <c r="AC7" s="1094"/>
      <c r="AD7" s="1096"/>
      <c r="AE7" s="1094"/>
      <c r="AF7" s="1094"/>
      <c r="AG7" s="1094"/>
      <c r="AH7" s="1094"/>
      <c r="AI7" s="1094"/>
      <c r="AJ7" s="1094"/>
      <c r="AK7" s="1094"/>
      <c r="AL7" s="1094"/>
      <c r="AM7" s="1094"/>
      <c r="AN7" s="1094"/>
      <c r="AO7" s="1096"/>
      <c r="AP7" s="1094"/>
      <c r="AQ7" s="1094"/>
      <c r="AR7" s="1094"/>
      <c r="AS7" s="1094"/>
      <c r="AT7" s="1094"/>
      <c r="AU7" s="1094"/>
      <c r="AV7" s="1094"/>
      <c r="AW7" s="1094"/>
      <c r="AX7" s="1094"/>
      <c r="AY7" s="1094"/>
      <c r="AZ7" s="1094"/>
      <c r="BA7" s="1094"/>
      <c r="BB7" s="1094"/>
      <c r="BC7" s="1094"/>
      <c r="BD7" s="1094"/>
      <c r="BE7" s="1094"/>
      <c r="BF7" s="1094"/>
      <c r="BG7" s="1094"/>
      <c r="BH7" s="1094"/>
      <c r="BI7" s="1094"/>
      <c r="BJ7" s="1094"/>
      <c r="BK7" s="1094"/>
      <c r="BL7" s="1094"/>
      <c r="BM7" s="1094"/>
      <c r="BN7" s="1094"/>
      <c r="BO7" s="1094"/>
      <c r="BP7" s="1094"/>
      <c r="BQ7" s="1094"/>
      <c r="BR7" s="1094"/>
      <c r="BS7" s="1094"/>
      <c r="BT7" s="1094"/>
      <c r="BU7" s="1094"/>
      <c r="BV7" s="1094"/>
      <c r="BW7" s="1094"/>
      <c r="BX7" s="1094"/>
      <c r="BY7" s="1094"/>
      <c r="BZ7" s="1094"/>
      <c r="CA7" s="1094"/>
      <c r="CB7" s="1094"/>
      <c r="CC7" s="1094"/>
      <c r="CD7" s="1094"/>
      <c r="CE7" s="1094"/>
      <c r="CF7" s="1094"/>
      <c r="CG7" s="1094"/>
      <c r="CH7" s="1094"/>
      <c r="CI7" s="1094"/>
      <c r="CJ7" s="1094"/>
      <c r="CK7" s="1094"/>
      <c r="CL7" s="1094"/>
      <c r="CM7" s="1094"/>
      <c r="CN7" s="1094"/>
      <c r="CO7" s="1094"/>
      <c r="CP7" s="1094"/>
      <c r="CQ7" s="1094"/>
      <c r="CR7" s="1094"/>
      <c r="CS7" s="1094"/>
      <c r="CT7" s="1094"/>
      <c r="CU7" s="1094"/>
      <c r="CV7" s="1094"/>
      <c r="CW7" s="1094"/>
      <c r="CX7" s="1094"/>
      <c r="CY7" s="1094"/>
      <c r="CZ7" s="1094"/>
      <c r="DA7" s="1094"/>
      <c r="DB7" s="1094"/>
      <c r="DC7" s="1097"/>
      <c r="DD7" s="1097"/>
      <c r="DE7" s="1097"/>
      <c r="DF7" s="1097"/>
      <c r="DG7" s="1097"/>
      <c r="DH7" s="1097"/>
      <c r="DI7" s="1097"/>
      <c r="DJ7" s="1097"/>
      <c r="DK7" s="1097"/>
      <c r="DL7" s="1097"/>
      <c r="DM7" s="1097"/>
      <c r="DN7" s="1097"/>
      <c r="DO7" s="1097"/>
      <c r="DP7" s="1097"/>
      <c r="DQ7" s="1097"/>
      <c r="DR7" s="1097"/>
      <c r="DS7" s="1095"/>
      <c r="DT7" s="629"/>
      <c r="DU7" s="629"/>
      <c r="DV7" s="629"/>
      <c r="DW7" s="629"/>
      <c r="DX7" s="629"/>
      <c r="DY7" s="629"/>
      <c r="DZ7" s="629"/>
      <c r="EA7" s="629"/>
      <c r="EB7" s="629"/>
      <c r="EC7" s="629"/>
      <c r="ED7" s="629"/>
      <c r="EE7" s="629"/>
      <c r="EF7" s="629"/>
      <c r="EG7" s="629"/>
      <c r="EH7" s="629"/>
      <c r="EI7" s="629"/>
      <c r="EJ7" s="629"/>
      <c r="EK7" s="629"/>
      <c r="EL7" s="629"/>
      <c r="EM7" s="629"/>
      <c r="EN7" s="629"/>
      <c r="EO7" s="629"/>
      <c r="EP7" s="629"/>
    </row>
    <row r="8" spans="1:146" ht="17.45" customHeight="1" x14ac:dyDescent="0.3">
      <c r="A8" s="1086" t="s">
        <v>454</v>
      </c>
      <c r="B8" s="1087" t="s">
        <v>455</v>
      </c>
      <c r="C8" s="1088">
        <v>1207.5941332191794</v>
      </c>
      <c r="D8" s="1088">
        <v>1169.3140098843271</v>
      </c>
      <c r="E8" s="1088">
        <v>992.91258254432705</v>
      </c>
      <c r="F8" s="1089">
        <v>1198.609898054327</v>
      </c>
      <c r="G8" s="1088">
        <v>1644.2891013443273</v>
      </c>
      <c r="H8" s="1090">
        <v>1734.824023805671</v>
      </c>
      <c r="I8" s="1088">
        <v>1834.5720484756712</v>
      </c>
      <c r="J8" s="1088">
        <v>1961.88872173246</v>
      </c>
      <c r="K8" s="1088">
        <v>2341.3958519126513</v>
      </c>
      <c r="L8" s="1088">
        <v>2128.8771590397255</v>
      </c>
      <c r="M8" s="1089">
        <v>2105.2880649290082</v>
      </c>
      <c r="N8" s="1088">
        <v>2054.0058321224997</v>
      </c>
      <c r="O8" s="1088">
        <v>2234.3593438034395</v>
      </c>
      <c r="P8" s="1088">
        <v>2207.0196231888999</v>
      </c>
      <c r="Q8" s="1088">
        <v>2178.5085163901749</v>
      </c>
      <c r="R8" s="1088">
        <v>2028.3305845411151</v>
      </c>
      <c r="S8" s="1088">
        <v>2143.4420798757255</v>
      </c>
      <c r="T8" s="1088">
        <v>2071.4782679852269</v>
      </c>
      <c r="U8" s="1088">
        <v>2070.5044693114196</v>
      </c>
      <c r="V8" s="1088">
        <v>2116.932351689426</v>
      </c>
      <c r="W8" s="1088">
        <v>2025.9462067436184</v>
      </c>
      <c r="X8" s="1088">
        <v>2220.6206529704268</v>
      </c>
      <c r="Y8" s="1088">
        <v>2165.4956665696654</v>
      </c>
      <c r="Z8" s="1088">
        <v>2168.2080023572453</v>
      </c>
      <c r="AA8" s="1088">
        <v>2315.7004667044071</v>
      </c>
      <c r="AB8" s="1088">
        <v>2451.9068899611289</v>
      </c>
      <c r="AC8" s="1088">
        <v>2908.8353703098255</v>
      </c>
      <c r="AD8" s="1090">
        <v>2851.4056544009604</v>
      </c>
      <c r="AE8" s="1088">
        <v>2799.5777638437412</v>
      </c>
      <c r="AF8" s="1088">
        <v>3075.457067543789</v>
      </c>
      <c r="AG8" s="1088">
        <v>3404.4025624615028</v>
      </c>
      <c r="AH8" s="1088">
        <v>4140.4894746187583</v>
      </c>
      <c r="AI8" s="1088">
        <v>4143.1476186510372</v>
      </c>
      <c r="AJ8" s="1088">
        <v>4992.5430241069389</v>
      </c>
      <c r="AK8" s="1088">
        <v>4662.0759049025146</v>
      </c>
      <c r="AL8" s="1088">
        <v>4645.2477973798577</v>
      </c>
      <c r="AM8" s="1088">
        <v>4763.067357440872</v>
      </c>
      <c r="AN8" s="1088">
        <v>5078.0112470027007</v>
      </c>
      <c r="AO8" s="1090">
        <v>5097.4471863669023</v>
      </c>
      <c r="AP8" s="1088">
        <v>4744.6221060068447</v>
      </c>
      <c r="AQ8" s="1088">
        <v>4572.8296630475006</v>
      </c>
      <c r="AR8" s="1088">
        <v>4409.0259711448789</v>
      </c>
      <c r="AS8" s="1088">
        <v>4346.3346976313705</v>
      </c>
      <c r="AT8" s="1088">
        <v>4221.6819360652316</v>
      </c>
      <c r="AU8" s="1088">
        <v>4114.911983316937</v>
      </c>
      <c r="AV8" s="1088">
        <v>4526.0890101948889</v>
      </c>
      <c r="AW8" s="1088">
        <v>4739.5692683599991</v>
      </c>
      <c r="AX8" s="1088">
        <v>4933.8751206899997</v>
      </c>
      <c r="AY8" s="1088">
        <v>5148.3490968012047</v>
      </c>
      <c r="AZ8" s="1088">
        <v>5925.9618539430003</v>
      </c>
      <c r="BA8" s="1088">
        <v>6603.2744083842153</v>
      </c>
      <c r="BB8" s="1088">
        <v>6371.8904146083787</v>
      </c>
      <c r="BC8" s="1088">
        <v>6510.9091048880691</v>
      </c>
      <c r="BD8" s="1088">
        <v>6441.2311635090273</v>
      </c>
      <c r="BE8" s="1088">
        <v>6414.364242695</v>
      </c>
      <c r="BF8" s="1088">
        <v>6277.95380572667</v>
      </c>
      <c r="BG8" s="1088">
        <v>6538.7854937177653</v>
      </c>
      <c r="BH8" s="1088">
        <v>6695.2168719289721</v>
      </c>
      <c r="BI8" s="1088">
        <v>6964.7055060365892</v>
      </c>
      <c r="BJ8" s="1088">
        <v>7160.9680286951134</v>
      </c>
      <c r="BK8" s="1088">
        <v>7159.2679581132779</v>
      </c>
      <c r="BL8" s="1088">
        <v>6743.1424956017418</v>
      </c>
      <c r="BM8" s="1088">
        <v>6669.584891773141</v>
      </c>
      <c r="BN8" s="1088">
        <v>6868.7494596974011</v>
      </c>
      <c r="BO8" s="1088">
        <v>6674.5396071422092</v>
      </c>
      <c r="BP8" s="1088">
        <v>6504.2656434804157</v>
      </c>
      <c r="BQ8" s="1088">
        <v>6306.4675671872719</v>
      </c>
      <c r="BR8" s="1088">
        <v>6865.8521646270055</v>
      </c>
      <c r="BS8" s="1088">
        <v>6982.4244499202923</v>
      </c>
      <c r="BT8" s="1088">
        <v>7014.2318001042349</v>
      </c>
      <c r="BU8" s="1088">
        <v>6730.9543862314986</v>
      </c>
      <c r="BV8" s="1088">
        <v>7131.5675773788207</v>
      </c>
      <c r="BW8" s="1088">
        <v>7755.6404121184996</v>
      </c>
      <c r="BX8" s="1088">
        <v>7475.3726773763146</v>
      </c>
      <c r="BY8" s="1088">
        <v>7694.6521771541284</v>
      </c>
      <c r="BZ8" s="1088">
        <v>7899.4116672389991</v>
      </c>
      <c r="CA8" s="1088">
        <v>7450.2529309299989</v>
      </c>
      <c r="CB8" s="1088">
        <v>7450.9943186599994</v>
      </c>
      <c r="CC8" s="1088">
        <v>7486.398109669999</v>
      </c>
      <c r="CD8" s="1088">
        <v>7545.9346201299995</v>
      </c>
      <c r="CE8" s="1088">
        <v>7572.0952121888358</v>
      </c>
      <c r="CF8" s="1088">
        <v>7859.0611242675595</v>
      </c>
      <c r="CG8" s="1088">
        <v>7834.6147919393825</v>
      </c>
      <c r="CH8" s="1088">
        <v>7374.5078700393842</v>
      </c>
      <c r="CI8" s="1088">
        <v>7309.1368180799991</v>
      </c>
      <c r="CJ8" s="1088">
        <v>7493.8330639744245</v>
      </c>
      <c r="CK8" s="1088">
        <v>7716.931297341006</v>
      </c>
      <c r="CL8" s="1088">
        <v>7973.9142444551371</v>
      </c>
      <c r="CM8" s="1088">
        <v>8370.4267425410071</v>
      </c>
      <c r="CN8" s="1088">
        <v>8220.5994920110061</v>
      </c>
      <c r="CO8" s="1088">
        <v>8604.0737390434715</v>
      </c>
      <c r="CP8" s="1088">
        <v>9103.2459471044313</v>
      </c>
      <c r="CQ8" s="1088">
        <v>9195.5997455210054</v>
      </c>
      <c r="CR8" s="1088">
        <v>9112.9738819810063</v>
      </c>
      <c r="CS8" s="1088">
        <v>8315.2625640110073</v>
      </c>
      <c r="CT8" s="1088">
        <v>8066.1691370311037</v>
      </c>
      <c r="CU8" s="1088">
        <v>8292.7330295571701</v>
      </c>
      <c r="CV8" s="1088">
        <v>7962.9407559723322</v>
      </c>
      <c r="CW8" s="1088">
        <v>8020.4558036602666</v>
      </c>
      <c r="CX8" s="1088">
        <v>8541.6909174208977</v>
      </c>
      <c r="CY8" s="1088">
        <v>8389.2294163678489</v>
      </c>
      <c r="CZ8" s="1088">
        <v>8174.7015492568971</v>
      </c>
      <c r="DA8" s="1088">
        <v>8276.1752153927027</v>
      </c>
      <c r="DB8" s="1088">
        <v>7913.5198818192794</v>
      </c>
      <c r="DC8" s="1091">
        <v>8097.1224328508706</v>
      </c>
      <c r="DD8" s="1091">
        <v>8385.299775664349</v>
      </c>
      <c r="DE8" s="1091">
        <v>8638.9039429218847</v>
      </c>
      <c r="DF8" s="1091">
        <v>8664.565280335275</v>
      </c>
      <c r="DG8" s="1091">
        <v>9199.1563773563339</v>
      </c>
      <c r="DH8" s="1091">
        <v>8801.7055890570482</v>
      </c>
      <c r="DI8" s="1091">
        <v>8478.505363557224</v>
      </c>
      <c r="DJ8" s="1091">
        <v>9499.0023978047848</v>
      </c>
      <c r="DK8" s="1091">
        <v>9479.2820477519308</v>
      </c>
      <c r="DL8" s="1091">
        <v>9598.7574111365593</v>
      </c>
      <c r="DM8" s="1091">
        <v>9760.3080720006001</v>
      </c>
      <c r="DN8" s="1091">
        <v>9608.6998233446011</v>
      </c>
      <c r="DO8" s="1091">
        <v>9457.8114874836683</v>
      </c>
      <c r="DP8" s="1091">
        <v>9787.5771501346899</v>
      </c>
      <c r="DQ8" s="1091">
        <v>9395.8257310084045</v>
      </c>
      <c r="DR8" s="1091">
        <v>8688.2610685416767</v>
      </c>
      <c r="DS8" s="1089">
        <v>8917.8520770170908</v>
      </c>
      <c r="DT8" s="626">
        <v>8867.894669737303</v>
      </c>
      <c r="DU8" s="626">
        <v>9042.4647583019141</v>
      </c>
      <c r="DV8" s="626">
        <v>9488.1562812095144</v>
      </c>
      <c r="DW8" s="626">
        <v>9105.5487699199166</v>
      </c>
      <c r="DX8" s="626">
        <v>9694.0326983031791</v>
      </c>
      <c r="DY8" s="626">
        <v>9785.4679205832035</v>
      </c>
      <c r="DZ8" s="626">
        <v>9714.9593781210133</v>
      </c>
      <c r="EA8" s="626">
        <v>9907.16804123978</v>
      </c>
      <c r="EB8" s="626">
        <v>9831.7461637599154</v>
      </c>
      <c r="EC8" s="626">
        <v>9517.1057977897217</v>
      </c>
      <c r="ED8" s="626">
        <v>9612.1913830878038</v>
      </c>
      <c r="EE8" s="626">
        <v>9272.2015539304884</v>
      </c>
      <c r="EF8" s="626">
        <v>8967.1479828719021</v>
      </c>
      <c r="EG8" s="626">
        <v>9467.9653024936451</v>
      </c>
      <c r="EH8" s="626">
        <v>9490.7209992732605</v>
      </c>
      <c r="EI8" s="626">
        <v>9422.2165861825215</v>
      </c>
      <c r="EJ8" s="626">
        <v>9705.3189911065201</v>
      </c>
      <c r="EK8" s="626">
        <v>9853.967812021865</v>
      </c>
      <c r="EL8" s="626">
        <v>10112.170433496522</v>
      </c>
      <c r="EM8" s="626">
        <v>10099.727502022584</v>
      </c>
      <c r="EN8" s="626">
        <v>10228.649759579206</v>
      </c>
      <c r="EO8" s="626">
        <v>10022.201004190601</v>
      </c>
      <c r="EP8" s="626">
        <v>10729.089653927644</v>
      </c>
    </row>
    <row r="9" spans="1:146" ht="17.45" customHeight="1" x14ac:dyDescent="0.3">
      <c r="A9" s="1092" t="s">
        <v>456</v>
      </c>
      <c r="B9" s="1093" t="s">
        <v>751</v>
      </c>
      <c r="C9" s="1098">
        <v>0.136798</v>
      </c>
      <c r="D9" s="1098">
        <v>0.13377839999999999</v>
      </c>
      <c r="E9" s="1098">
        <v>0.1290866</v>
      </c>
      <c r="F9" s="1099">
        <v>0.14135320000000001</v>
      </c>
      <c r="G9" s="1098">
        <v>0.14374520000000002</v>
      </c>
      <c r="H9" s="1100">
        <v>0.14154120000000001</v>
      </c>
      <c r="I9" s="1098">
        <v>0.13423236</v>
      </c>
      <c r="J9" s="1098">
        <v>0.13775066</v>
      </c>
      <c r="K9" s="1098">
        <v>0.13323370000000001</v>
      </c>
      <c r="L9" s="1098">
        <v>0.13779868000000001</v>
      </c>
      <c r="M9" s="1099">
        <v>0.13608776</v>
      </c>
      <c r="N9" s="1098">
        <v>0.13424576000000002</v>
      </c>
      <c r="O9" s="1098">
        <v>0.14117195999999999</v>
      </c>
      <c r="P9" s="1098">
        <v>0.13529314000000001</v>
      </c>
      <c r="Q9" s="1098">
        <v>0.13767499999999999</v>
      </c>
      <c r="R9" s="1098">
        <v>0.13331179999999998</v>
      </c>
      <c r="S9" s="1098">
        <v>0.13081680000000001</v>
      </c>
      <c r="T9" s="1098">
        <v>0.16068175000000001</v>
      </c>
      <c r="U9" s="1098">
        <v>0.13693776000000002</v>
      </c>
      <c r="V9" s="1098">
        <v>0.13876416999999999</v>
      </c>
      <c r="W9" s="1098">
        <v>0.13994671</v>
      </c>
      <c r="X9" s="1098">
        <v>0.14068666999999999</v>
      </c>
      <c r="Y9" s="1098">
        <v>0.14070187000000001</v>
      </c>
      <c r="Z9" s="1098">
        <v>0.13231327000000001</v>
      </c>
      <c r="AA9" s="1098">
        <v>0.13099569</v>
      </c>
      <c r="AB9" s="1098">
        <v>0.13989024999999999</v>
      </c>
      <c r="AC9" s="1098">
        <v>0.14362048000000002</v>
      </c>
      <c r="AD9" s="1100">
        <v>0.13761479999999998</v>
      </c>
      <c r="AE9" s="1098">
        <v>0.13965229999999998</v>
      </c>
      <c r="AF9" s="1098">
        <v>0.13140895000000002</v>
      </c>
      <c r="AG9" s="1098">
        <v>0.13067265</v>
      </c>
      <c r="AH9" s="1098">
        <v>0.12752050000000001</v>
      </c>
      <c r="AI9" s="1098">
        <v>0.12940771000000001</v>
      </c>
      <c r="AJ9" s="1098">
        <v>0.13104557999999999</v>
      </c>
      <c r="AK9" s="1098">
        <v>0.13242966999999997</v>
      </c>
      <c r="AL9" s="1098">
        <v>0.13351503000000001</v>
      </c>
      <c r="AM9" s="1098">
        <v>0.13456847</v>
      </c>
      <c r="AN9" s="1098">
        <v>0.24863014999999999</v>
      </c>
      <c r="AO9" s="1100">
        <v>0.60041800000000001</v>
      </c>
      <c r="AP9" s="1098">
        <v>0.18663107000000001</v>
      </c>
      <c r="AQ9" s="1098">
        <v>1.2458031899999999</v>
      </c>
      <c r="AR9" s="1098">
        <v>7.9225805500000002</v>
      </c>
      <c r="AS9" s="1098">
        <v>4.3852080000000004</v>
      </c>
      <c r="AT9" s="1098">
        <v>1.92856217</v>
      </c>
      <c r="AU9" s="1098">
        <v>0.58993375999999997</v>
      </c>
      <c r="AV9" s="1098">
        <v>0.99077411000000004</v>
      </c>
      <c r="AW9" s="1098">
        <v>0.64135385999999994</v>
      </c>
      <c r="AX9" s="1098">
        <v>0.82659742999999997</v>
      </c>
      <c r="AY9" s="1098">
        <v>0.74386967999999998</v>
      </c>
      <c r="AZ9" s="1098">
        <v>4.2991701200000003</v>
      </c>
      <c r="BA9" s="1098">
        <v>0.53958837000000004</v>
      </c>
      <c r="BB9" s="1098">
        <v>0.44831434000000003</v>
      </c>
      <c r="BC9" s="1098">
        <v>0.43327086999999997</v>
      </c>
      <c r="BD9" s="1098">
        <v>0.49215487000000002</v>
      </c>
      <c r="BE9" s="1098">
        <v>0.44504549999999998</v>
      </c>
      <c r="BF9" s="1098">
        <v>0.45835286999999997</v>
      </c>
      <c r="BG9" s="1098">
        <v>0.47558250000000002</v>
      </c>
      <c r="BH9" s="1098">
        <v>0.51804998000000002</v>
      </c>
      <c r="BI9" s="1098">
        <v>0.48696898</v>
      </c>
      <c r="BJ9" s="1098">
        <v>0.53973290000000007</v>
      </c>
      <c r="BK9" s="1098">
        <v>0.47216130000000001</v>
      </c>
      <c r="BL9" s="1098">
        <v>0.48760900000000001</v>
      </c>
      <c r="BM9" s="1098">
        <v>0.46953503999999996</v>
      </c>
      <c r="BN9" s="1098">
        <v>0.51091067999999995</v>
      </c>
      <c r="BO9" s="1098">
        <v>0.48699755</v>
      </c>
      <c r="BP9" s="1098">
        <v>0.47057603000000003</v>
      </c>
      <c r="BQ9" s="1098">
        <v>0.49740463000000001</v>
      </c>
      <c r="BR9" s="1098">
        <v>0.48092333000000004</v>
      </c>
      <c r="BS9" s="1098">
        <v>0.53937548000000002</v>
      </c>
      <c r="BT9" s="1098">
        <v>0.52450744999999999</v>
      </c>
      <c r="BU9" s="1098">
        <v>0.52026499000000004</v>
      </c>
      <c r="BV9" s="1098">
        <v>0.47035330000000003</v>
      </c>
      <c r="BW9" s="1098">
        <v>0.55148105000000003</v>
      </c>
      <c r="BX9" s="1098">
        <v>0.53301871999999995</v>
      </c>
      <c r="BY9" s="1098">
        <v>0.59360968999999997</v>
      </c>
      <c r="BZ9" s="1098">
        <v>0.60386452000000002</v>
      </c>
      <c r="CA9" s="1098">
        <v>0.62539370999999999</v>
      </c>
      <c r="CB9" s="1098">
        <v>0.58118192999999996</v>
      </c>
      <c r="CC9" s="1098">
        <v>0.66350315000000004</v>
      </c>
      <c r="CD9" s="1098">
        <v>0.62708301</v>
      </c>
      <c r="CE9" s="1098">
        <v>0.68965433000000009</v>
      </c>
      <c r="CF9" s="1098">
        <v>0.61038177000000005</v>
      </c>
      <c r="CG9" s="1098">
        <v>0.64981306000000005</v>
      </c>
      <c r="CH9" s="1098">
        <v>0.67600545000000001</v>
      </c>
      <c r="CI9" s="1098">
        <v>0.74728974000000004</v>
      </c>
      <c r="CJ9" s="1098">
        <v>0.67823204000000004</v>
      </c>
      <c r="CK9" s="1098">
        <v>0.78455043999999996</v>
      </c>
      <c r="CL9" s="1098">
        <v>0.74912519</v>
      </c>
      <c r="CM9" s="1098">
        <v>0.75282227000000002</v>
      </c>
      <c r="CN9" s="1098">
        <v>0.81664368999999992</v>
      </c>
      <c r="CO9" s="1098">
        <v>0.91252921999999992</v>
      </c>
      <c r="CP9" s="1098">
        <v>0.85935381999999993</v>
      </c>
      <c r="CQ9" s="1098">
        <v>0.83725646999999992</v>
      </c>
      <c r="CR9" s="1098">
        <v>0.77935228000000001</v>
      </c>
      <c r="CS9" s="1098">
        <v>0.78700070999999994</v>
      </c>
      <c r="CT9" s="1098">
        <v>0.80291180000000006</v>
      </c>
      <c r="CU9" s="1098">
        <v>0.76096269999999999</v>
      </c>
      <c r="CV9" s="1098">
        <v>0.94520529000000009</v>
      </c>
      <c r="CW9" s="1098">
        <v>0.87856173999999998</v>
      </c>
      <c r="CX9" s="1098">
        <v>0.78481054000000006</v>
      </c>
      <c r="CY9" s="1098">
        <v>0.80464106000000002</v>
      </c>
      <c r="CZ9" s="1098">
        <v>0.72384230000000005</v>
      </c>
      <c r="DA9" s="1098">
        <v>0.87234237999999997</v>
      </c>
      <c r="DB9" s="1098">
        <v>0.88549264999999988</v>
      </c>
      <c r="DC9" s="1101">
        <v>1.01794235</v>
      </c>
      <c r="DD9" s="1101">
        <v>0.79105698000000013</v>
      </c>
      <c r="DE9" s="1101">
        <v>1.02546918</v>
      </c>
      <c r="DF9" s="1101">
        <v>0.82872807000000004</v>
      </c>
      <c r="DG9" s="1101">
        <v>0.85107277999999997</v>
      </c>
      <c r="DH9" s="1101">
        <v>0.85891731999999998</v>
      </c>
      <c r="DI9" s="1101">
        <v>0.86252665000000006</v>
      </c>
      <c r="DJ9" s="1101">
        <v>0.81834479999999998</v>
      </c>
      <c r="DK9" s="1101">
        <v>0.87430700999999988</v>
      </c>
      <c r="DL9" s="1101">
        <v>1.1479108499999999</v>
      </c>
      <c r="DM9" s="1101">
        <v>0.88450478999999993</v>
      </c>
      <c r="DN9" s="1101">
        <v>1.14829213</v>
      </c>
      <c r="DO9" s="1101">
        <v>0.94218608999999998</v>
      </c>
      <c r="DP9" s="1101">
        <v>1.1747516299999998</v>
      </c>
      <c r="DQ9" s="1101">
        <v>1.0967426499999999</v>
      </c>
      <c r="DR9" s="1101">
        <v>0.95672462999999985</v>
      </c>
      <c r="DS9" s="1099">
        <v>1.0984298499999998</v>
      </c>
      <c r="DT9" s="631">
        <v>1.1062404099999998</v>
      </c>
      <c r="DU9" s="631">
        <v>1.2478287100000001</v>
      </c>
      <c r="DV9" s="631">
        <v>1.07415561</v>
      </c>
      <c r="DW9" s="631">
        <v>1.3941963100000001</v>
      </c>
      <c r="DX9" s="631">
        <v>1.4628805200000001</v>
      </c>
      <c r="DY9" s="631">
        <v>1.31813428</v>
      </c>
      <c r="DZ9" s="631">
        <v>1.4764676000000001</v>
      </c>
      <c r="EA9" s="631">
        <v>1.42003898</v>
      </c>
      <c r="EB9" s="631">
        <v>2.3845921800000003</v>
      </c>
      <c r="EC9" s="631">
        <v>1.2610136500000002</v>
      </c>
      <c r="ED9" s="631">
        <v>1.3241832100000002</v>
      </c>
      <c r="EE9" s="631">
        <v>1.4717772400000002</v>
      </c>
      <c r="EF9" s="631">
        <v>1.5649406199999998</v>
      </c>
      <c r="EG9" s="631">
        <v>1.57622073</v>
      </c>
      <c r="EH9" s="631">
        <v>1.3092177599999997</v>
      </c>
      <c r="EI9" s="631">
        <v>1.5970019199999999</v>
      </c>
      <c r="EJ9" s="631">
        <v>1.55032174</v>
      </c>
      <c r="EK9" s="631">
        <v>1.3626940000000003</v>
      </c>
      <c r="EL9" s="631">
        <v>1.5328626399999998</v>
      </c>
      <c r="EM9" s="631">
        <v>1.48761945</v>
      </c>
      <c r="EN9" s="631">
        <v>1.34822547</v>
      </c>
      <c r="EO9" s="631">
        <v>1.54294274</v>
      </c>
      <c r="EP9" s="631">
        <v>1.6653215499999998</v>
      </c>
    </row>
    <row r="10" spans="1:146" ht="17.45" customHeight="1" x14ac:dyDescent="0.3">
      <c r="A10" s="1092" t="s">
        <v>458</v>
      </c>
      <c r="B10" s="1093" t="s">
        <v>757</v>
      </c>
      <c r="C10" s="1098">
        <v>602.5831153691795</v>
      </c>
      <c r="D10" s="1098">
        <v>535.44971606432716</v>
      </c>
      <c r="E10" s="1098">
        <v>335.88269305432709</v>
      </c>
      <c r="F10" s="1099">
        <v>377.39918996432709</v>
      </c>
      <c r="G10" s="1098">
        <v>756.21661557432708</v>
      </c>
      <c r="H10" s="1100">
        <v>799.78411217567088</v>
      </c>
      <c r="I10" s="1098">
        <v>952.44549318567101</v>
      </c>
      <c r="J10" s="1098">
        <v>849.03084875245986</v>
      </c>
      <c r="K10" s="1098">
        <v>1041.2642462425736</v>
      </c>
      <c r="L10" s="1098">
        <v>535.11257146725177</v>
      </c>
      <c r="M10" s="1099">
        <v>373.29821518025176</v>
      </c>
      <c r="N10" s="1098">
        <v>319.35145348025173</v>
      </c>
      <c r="O10" s="1098">
        <v>381.37694892093668</v>
      </c>
      <c r="P10" s="1098">
        <v>326.26637740093673</v>
      </c>
      <c r="Q10" s="1098">
        <v>324.81329154118612</v>
      </c>
      <c r="R10" s="1098">
        <v>171.73779741118611</v>
      </c>
      <c r="S10" s="1098">
        <v>251.64649767493668</v>
      </c>
      <c r="T10" s="1098">
        <v>149.7201244811861</v>
      </c>
      <c r="U10" s="1098">
        <v>237.45449411593665</v>
      </c>
      <c r="V10" s="1098">
        <v>400.38913668999999</v>
      </c>
      <c r="W10" s="1098">
        <v>262.19748087000005</v>
      </c>
      <c r="X10" s="1098">
        <v>305.01808734118606</v>
      </c>
      <c r="Y10" s="1098">
        <v>282.89005056893666</v>
      </c>
      <c r="Z10" s="1098">
        <v>288.47058529675058</v>
      </c>
      <c r="AA10" s="1098">
        <v>341.93267334899997</v>
      </c>
      <c r="AB10" s="1098">
        <v>395.38881842675056</v>
      </c>
      <c r="AC10" s="1098">
        <v>630.78627846675056</v>
      </c>
      <c r="AD10" s="1100">
        <v>521.60702317598611</v>
      </c>
      <c r="AE10" s="1098">
        <v>286.57811782876701</v>
      </c>
      <c r="AF10" s="1098">
        <v>416.10564258684917</v>
      </c>
      <c r="AG10" s="1098">
        <v>616.30119900684917</v>
      </c>
      <c r="AH10" s="1098">
        <v>927.75296842584908</v>
      </c>
      <c r="AI10" s="1098">
        <v>1008.6797707300957</v>
      </c>
      <c r="AJ10" s="1098">
        <v>1342.4605875583961</v>
      </c>
      <c r="AK10" s="1098">
        <v>1018.6712297208943</v>
      </c>
      <c r="AL10" s="1098">
        <v>1090.0411010983962</v>
      </c>
      <c r="AM10" s="1098">
        <v>1015.3031527793963</v>
      </c>
      <c r="AN10" s="1098">
        <v>1088.1355009148565</v>
      </c>
      <c r="AO10" s="1100">
        <v>994.7121213074015</v>
      </c>
      <c r="AP10" s="1098">
        <v>798.0093193790002</v>
      </c>
      <c r="AQ10" s="1098">
        <v>644.94183145</v>
      </c>
      <c r="AR10" s="1098">
        <v>439.66720171000003</v>
      </c>
      <c r="AS10" s="1098">
        <v>515.69360505299994</v>
      </c>
      <c r="AT10" s="1098">
        <v>395.27437466199996</v>
      </c>
      <c r="AU10" s="1098">
        <v>359.40538953679999</v>
      </c>
      <c r="AV10" s="1098">
        <v>576.62277908000021</v>
      </c>
      <c r="AW10" s="1098">
        <v>1450.5630528299998</v>
      </c>
      <c r="AX10" s="1098">
        <v>858.51732602999994</v>
      </c>
      <c r="AY10" s="1098">
        <v>933.79281333000006</v>
      </c>
      <c r="AZ10" s="1098">
        <v>807.57585788300003</v>
      </c>
      <c r="BA10" s="1098">
        <v>1418.3349737829999</v>
      </c>
      <c r="BB10" s="1098">
        <v>1141.3919988129999</v>
      </c>
      <c r="BC10" s="1098">
        <v>1102.8045247129999</v>
      </c>
      <c r="BD10" s="1098">
        <v>993.61120435299983</v>
      </c>
      <c r="BE10" s="1098">
        <v>987.94501984199985</v>
      </c>
      <c r="BF10" s="1098">
        <v>831.29559185199969</v>
      </c>
      <c r="BG10" s="1098">
        <v>580.16398265199973</v>
      </c>
      <c r="BH10" s="1098">
        <v>855.04543547199944</v>
      </c>
      <c r="BI10" s="1098">
        <v>981.78352783199932</v>
      </c>
      <c r="BJ10" s="1098">
        <v>956.74111568064814</v>
      </c>
      <c r="BK10" s="1098">
        <v>1317.4926197586478</v>
      </c>
      <c r="BL10" s="1098">
        <v>867.96021520864792</v>
      </c>
      <c r="BM10" s="1098">
        <v>991.64572975864769</v>
      </c>
      <c r="BN10" s="1098">
        <v>1091.7730966156478</v>
      </c>
      <c r="BO10" s="1098">
        <v>1011.8523868956479</v>
      </c>
      <c r="BP10" s="1098">
        <v>1069.1402223798464</v>
      </c>
      <c r="BQ10" s="1098">
        <v>734.35416765564764</v>
      </c>
      <c r="BR10" s="1098">
        <v>973.38263891894189</v>
      </c>
      <c r="BS10" s="1098">
        <v>889.81715641894198</v>
      </c>
      <c r="BT10" s="1098">
        <v>800.93572807081671</v>
      </c>
      <c r="BU10" s="1098">
        <v>697.51102734794199</v>
      </c>
      <c r="BV10" s="1098">
        <v>672.42356670526476</v>
      </c>
      <c r="BW10" s="1098">
        <v>1152.4903325779412</v>
      </c>
      <c r="BX10" s="1098">
        <v>767.06861123794124</v>
      </c>
      <c r="BY10" s="1098">
        <v>1014.261118427941</v>
      </c>
      <c r="BZ10" s="1098">
        <v>1242.413149969</v>
      </c>
      <c r="CA10" s="1098">
        <v>742.18282027999999</v>
      </c>
      <c r="CB10" s="1098">
        <v>707.13198963000002</v>
      </c>
      <c r="CC10" s="1098">
        <v>1035.2208082100001</v>
      </c>
      <c r="CD10" s="1098">
        <v>844.28711847999989</v>
      </c>
      <c r="CE10" s="1098">
        <v>715.69862252500002</v>
      </c>
      <c r="CF10" s="1098">
        <v>825.14680075499996</v>
      </c>
      <c r="CG10" s="1098">
        <v>794.53933980500005</v>
      </c>
      <c r="CH10" s="1098">
        <v>769.00867489500024</v>
      </c>
      <c r="CI10" s="1098">
        <v>823.08528254999999</v>
      </c>
      <c r="CJ10" s="1098">
        <v>778.43748957100001</v>
      </c>
      <c r="CK10" s="1098">
        <v>737.05626528100595</v>
      </c>
      <c r="CL10" s="1098">
        <v>883.49283740100611</v>
      </c>
      <c r="CM10" s="1098">
        <v>991.45785896100608</v>
      </c>
      <c r="CN10" s="1098">
        <v>1029.787382989454</v>
      </c>
      <c r="CO10" s="1098">
        <v>1285.3095852010063</v>
      </c>
      <c r="CP10" s="1098">
        <v>1513.5141562410058</v>
      </c>
      <c r="CQ10" s="1098">
        <v>1558.534078711006</v>
      </c>
      <c r="CR10" s="1098">
        <v>1518.960896271006</v>
      </c>
      <c r="CS10" s="1098">
        <v>1052.0363982410061</v>
      </c>
      <c r="CT10" s="1098">
        <v>787.25113021050595</v>
      </c>
      <c r="CU10" s="1098">
        <v>917.90866650470616</v>
      </c>
      <c r="CV10" s="1098">
        <v>688.6812006289091</v>
      </c>
      <c r="CW10" s="1098">
        <v>557.02667668953097</v>
      </c>
      <c r="CX10" s="1098">
        <v>791.16557072089813</v>
      </c>
      <c r="CY10" s="1098">
        <v>577.73171626784801</v>
      </c>
      <c r="CZ10" s="1098">
        <v>578.46317282689802</v>
      </c>
      <c r="DA10" s="1098">
        <v>845.53811679270416</v>
      </c>
      <c r="DB10" s="1098">
        <v>636.39701468270403</v>
      </c>
      <c r="DC10" s="1101">
        <v>655.47778804229597</v>
      </c>
      <c r="DD10" s="1101">
        <v>671.65114382229592</v>
      </c>
      <c r="DE10" s="1101">
        <v>674.88759530229618</v>
      </c>
      <c r="DF10" s="1101">
        <v>733.55883586455514</v>
      </c>
      <c r="DG10" s="1101">
        <v>967.84140610825114</v>
      </c>
      <c r="DH10" s="1101">
        <v>742.93604614005096</v>
      </c>
      <c r="DI10" s="1101">
        <v>470.939257474751</v>
      </c>
      <c r="DJ10" s="1101">
        <v>1256.445613204751</v>
      </c>
      <c r="DK10" s="1101">
        <v>965.65666468475092</v>
      </c>
      <c r="DL10" s="1101">
        <v>915.15604085875111</v>
      </c>
      <c r="DM10" s="1101">
        <v>1159.4644090337511</v>
      </c>
      <c r="DN10" s="1101">
        <v>1113.5885229184371</v>
      </c>
      <c r="DO10" s="1101">
        <v>1138.8654935781881</v>
      </c>
      <c r="DP10" s="1101">
        <v>1472.4762970583877</v>
      </c>
      <c r="DQ10" s="1101">
        <v>1048.3309391283879</v>
      </c>
      <c r="DR10" s="1101">
        <v>1208.0267428783882</v>
      </c>
      <c r="DS10" s="1099">
        <v>1612.9464406816121</v>
      </c>
      <c r="DT10" s="631">
        <v>1514.8662544051117</v>
      </c>
      <c r="DU10" s="631">
        <v>1648.0540199423242</v>
      </c>
      <c r="DV10" s="631">
        <v>1945.856256757324</v>
      </c>
      <c r="DW10" s="631">
        <v>1604.7285321777244</v>
      </c>
      <c r="DX10" s="631">
        <v>2131.2187576011247</v>
      </c>
      <c r="DY10" s="631">
        <v>2237.2499477877241</v>
      </c>
      <c r="DZ10" s="631">
        <v>2159.3032034077246</v>
      </c>
      <c r="EA10" s="631">
        <v>2338.8463407377244</v>
      </c>
      <c r="EB10" s="631">
        <v>2491.414203327724</v>
      </c>
      <c r="EC10" s="631">
        <v>1864.24275729753</v>
      </c>
      <c r="ED10" s="631">
        <v>2082.8622766475301</v>
      </c>
      <c r="EE10" s="631">
        <v>1718.9737875295295</v>
      </c>
      <c r="EF10" s="631">
        <v>1479.4893779679298</v>
      </c>
      <c r="EG10" s="631">
        <v>1877.4449281299303</v>
      </c>
      <c r="EH10" s="631">
        <v>1639.91954068326</v>
      </c>
      <c r="EI10" s="631">
        <v>1752.4014422225218</v>
      </c>
      <c r="EJ10" s="631">
        <v>2080.9852169065211</v>
      </c>
      <c r="EK10" s="631">
        <v>2057.8043008365212</v>
      </c>
      <c r="EL10" s="631">
        <v>2645.5796125065212</v>
      </c>
      <c r="EM10" s="631">
        <v>2453.0301260625852</v>
      </c>
      <c r="EN10" s="631">
        <v>2155.8389051038198</v>
      </c>
      <c r="EO10" s="631">
        <v>2461.051507270603</v>
      </c>
      <c r="EP10" s="631">
        <v>2678.8526447276031</v>
      </c>
    </row>
    <row r="11" spans="1:146" ht="17.45" customHeight="1" x14ac:dyDescent="0.3">
      <c r="A11" s="1092" t="s">
        <v>460</v>
      </c>
      <c r="B11" s="1093" t="s">
        <v>765</v>
      </c>
      <c r="C11" s="1098">
        <v>147.85975862999999</v>
      </c>
      <c r="D11" s="1098">
        <v>118.27296021000001</v>
      </c>
      <c r="E11" s="1098">
        <v>126.05374291</v>
      </c>
      <c r="F11" s="1099">
        <v>139.43077625000001</v>
      </c>
      <c r="G11" s="1098">
        <v>143.7236029</v>
      </c>
      <c r="H11" s="1100">
        <v>181.86861393000001</v>
      </c>
      <c r="I11" s="1098">
        <v>128.33290374000001</v>
      </c>
      <c r="J11" s="1098">
        <v>276.87750923000004</v>
      </c>
      <c r="K11" s="1098">
        <v>212.91996096999998</v>
      </c>
      <c r="L11" s="1098">
        <v>171.96835718</v>
      </c>
      <c r="M11" s="1099">
        <v>177.63391278</v>
      </c>
      <c r="N11" s="1098">
        <v>207.78508337000002</v>
      </c>
      <c r="O11" s="1098">
        <v>299.85714434999994</v>
      </c>
      <c r="P11" s="1098">
        <v>335.55330135999975</v>
      </c>
      <c r="Q11" s="1098">
        <v>286.32163782999976</v>
      </c>
      <c r="R11" s="1098">
        <v>288.94357381999976</v>
      </c>
      <c r="S11" s="1098">
        <v>357.29351283999978</v>
      </c>
      <c r="T11" s="1098">
        <v>311.58080574999974</v>
      </c>
      <c r="U11" s="1098">
        <v>155.68019319999985</v>
      </c>
      <c r="V11" s="1098">
        <v>247.21087684</v>
      </c>
      <c r="W11" s="1098">
        <v>283.97970787000003</v>
      </c>
      <c r="X11" s="1098">
        <v>265.68570657949982</v>
      </c>
      <c r="Y11" s="1098">
        <v>261.37781761949987</v>
      </c>
      <c r="Z11" s="1098">
        <v>281.88948801549981</v>
      </c>
      <c r="AA11" s="1098">
        <v>337.89291353549987</v>
      </c>
      <c r="AB11" s="1098">
        <v>267.28963810549988</v>
      </c>
      <c r="AC11" s="1098">
        <v>296.66929348549985</v>
      </c>
      <c r="AD11" s="1100">
        <v>288.96005666549991</v>
      </c>
      <c r="AE11" s="1098">
        <v>360.49034149549988</v>
      </c>
      <c r="AF11" s="1098">
        <v>431.71562858549981</v>
      </c>
      <c r="AG11" s="1098">
        <v>382.28732294749989</v>
      </c>
      <c r="AH11" s="1098">
        <v>781.44031197749996</v>
      </c>
      <c r="AI11" s="1098">
        <v>774.52023403549981</v>
      </c>
      <c r="AJ11" s="1098">
        <v>1107.1689004554999</v>
      </c>
      <c r="AK11" s="1098">
        <v>856.28326820749976</v>
      </c>
      <c r="AL11" s="1098">
        <v>760.49558163949985</v>
      </c>
      <c r="AM11" s="1098">
        <v>901.8402582294998</v>
      </c>
      <c r="AN11" s="1098">
        <v>792.74774708949997</v>
      </c>
      <c r="AO11" s="1100">
        <v>817.3962234695</v>
      </c>
      <c r="AP11" s="1098">
        <v>575.8489090700001</v>
      </c>
      <c r="AQ11" s="1098">
        <v>564.10851364999996</v>
      </c>
      <c r="AR11" s="1098">
        <v>718.90112993000002</v>
      </c>
      <c r="AS11" s="1098">
        <v>582.67890176000003</v>
      </c>
      <c r="AT11" s="1098">
        <v>612.37702178999996</v>
      </c>
      <c r="AU11" s="1098">
        <v>226.77217009999998</v>
      </c>
      <c r="AV11" s="1098">
        <v>280.36112960000003</v>
      </c>
      <c r="AW11" s="1098">
        <v>247.67850559999999</v>
      </c>
      <c r="AX11" s="1098">
        <v>182.18343411000001</v>
      </c>
      <c r="AY11" s="1098">
        <v>400.89687820120446</v>
      </c>
      <c r="AZ11" s="1098">
        <v>470.99189879999994</v>
      </c>
      <c r="BA11" s="1098">
        <v>528.57329583000001</v>
      </c>
      <c r="BB11" s="1098">
        <v>432.51449483000005</v>
      </c>
      <c r="BC11" s="1098">
        <v>549.22732209999992</v>
      </c>
      <c r="BD11" s="1098">
        <v>428.13262670000006</v>
      </c>
      <c r="BE11" s="1098">
        <v>317.42161484299999</v>
      </c>
      <c r="BF11" s="1098">
        <v>310.18084548299998</v>
      </c>
      <c r="BG11" s="1098">
        <v>582.88419610299991</v>
      </c>
      <c r="BH11" s="1098">
        <v>635.25021299299999</v>
      </c>
      <c r="BI11" s="1098">
        <v>687.69342827600008</v>
      </c>
      <c r="BJ11" s="1098">
        <v>814.12875540775235</v>
      </c>
      <c r="BK11" s="1098">
        <v>334.47204617599999</v>
      </c>
      <c r="BL11" s="1098">
        <v>340.78409806775238</v>
      </c>
      <c r="BM11" s="1098">
        <v>457.40605834599995</v>
      </c>
      <c r="BN11" s="1098">
        <v>523.21195728599992</v>
      </c>
      <c r="BO11" s="1098">
        <v>606.38622986299993</v>
      </c>
      <c r="BP11" s="1098">
        <v>362.84371618299997</v>
      </c>
      <c r="BQ11" s="1098">
        <v>384.54459495299994</v>
      </c>
      <c r="BR11" s="1098">
        <v>518.77405243299995</v>
      </c>
      <c r="BS11" s="1098">
        <v>595.65707920299997</v>
      </c>
      <c r="BT11" s="1098">
        <v>710.61603026</v>
      </c>
      <c r="BU11" s="1098">
        <v>750.00098806999995</v>
      </c>
      <c r="BV11" s="1098">
        <v>881.12443212000005</v>
      </c>
      <c r="BW11" s="1098">
        <v>704.36448890999998</v>
      </c>
      <c r="BX11" s="1098">
        <v>741.86453553000001</v>
      </c>
      <c r="BY11" s="1098">
        <v>838.03370045278677</v>
      </c>
      <c r="BZ11" s="1098">
        <v>785.75288425999997</v>
      </c>
      <c r="CA11" s="1098">
        <v>739.52244490999999</v>
      </c>
      <c r="CB11" s="1098">
        <v>681.90087348999998</v>
      </c>
      <c r="CC11" s="1098">
        <v>606.79243150000013</v>
      </c>
      <c r="CD11" s="1098">
        <v>670.90542106999999</v>
      </c>
      <c r="CE11" s="1098">
        <v>611.94721517999994</v>
      </c>
      <c r="CF11" s="1098">
        <v>737.10745859000008</v>
      </c>
      <c r="CG11" s="1098">
        <v>904.27344923999999</v>
      </c>
      <c r="CH11" s="1098">
        <v>435.92119885</v>
      </c>
      <c r="CI11" s="1098">
        <v>396.46943016000006</v>
      </c>
      <c r="CJ11" s="1098">
        <v>342.44433203000006</v>
      </c>
      <c r="CK11" s="1098">
        <v>407.73355939000004</v>
      </c>
      <c r="CL11" s="1098">
        <v>410.49309282000007</v>
      </c>
      <c r="CM11" s="1098">
        <v>477.16841971000002</v>
      </c>
      <c r="CN11" s="1098">
        <v>384.15260738155212</v>
      </c>
      <c r="CO11" s="1098">
        <v>417.18328244000008</v>
      </c>
      <c r="CP11" s="1098">
        <v>298.00961064000006</v>
      </c>
      <c r="CQ11" s="1098">
        <v>404.05215901000008</v>
      </c>
      <c r="CR11" s="1098">
        <v>414.27833944000008</v>
      </c>
      <c r="CS11" s="1098">
        <v>431.66331083000011</v>
      </c>
      <c r="CT11" s="1098">
        <v>379.13339237000002</v>
      </c>
      <c r="CU11" s="1098">
        <v>342.83035370000005</v>
      </c>
      <c r="CV11" s="1098">
        <v>454.85196814000005</v>
      </c>
      <c r="CW11" s="1098">
        <v>574.78603601999998</v>
      </c>
      <c r="CX11" s="1098">
        <v>516.06497110999999</v>
      </c>
      <c r="CY11" s="1098">
        <v>551.11659469000006</v>
      </c>
      <c r="CZ11" s="1098">
        <v>384.52716314000003</v>
      </c>
      <c r="DA11" s="1098">
        <v>467.79181010000002</v>
      </c>
      <c r="DB11" s="1098">
        <v>351.56968322</v>
      </c>
      <c r="DC11" s="1101">
        <v>405.54849143000001</v>
      </c>
      <c r="DD11" s="1101">
        <v>418.39600915999995</v>
      </c>
      <c r="DE11" s="1101">
        <v>625.87053139</v>
      </c>
      <c r="DF11" s="1101">
        <v>406.72300498373261</v>
      </c>
      <c r="DG11" s="1101">
        <v>371.41950620999995</v>
      </c>
      <c r="DH11" s="1101">
        <v>379.92483817000004</v>
      </c>
      <c r="DI11" s="1101">
        <v>337.57482494999999</v>
      </c>
      <c r="DJ11" s="1101">
        <v>386.16410673000001</v>
      </c>
      <c r="DK11" s="1101">
        <v>390.16332543999999</v>
      </c>
      <c r="DL11" s="1101">
        <v>467.43305558000003</v>
      </c>
      <c r="DM11" s="1101">
        <v>382.25167830999999</v>
      </c>
      <c r="DN11" s="1101">
        <v>430.89867773999998</v>
      </c>
      <c r="DO11" s="1101">
        <v>466.32167580000004</v>
      </c>
      <c r="DP11" s="1101">
        <v>539.22572155</v>
      </c>
      <c r="DQ11" s="1101">
        <v>660.16542309810006</v>
      </c>
      <c r="DR11" s="1101">
        <v>785.46575278</v>
      </c>
      <c r="DS11" s="1099">
        <v>615.50210756999991</v>
      </c>
      <c r="DT11" s="631">
        <v>506.38230389999995</v>
      </c>
      <c r="DU11" s="631">
        <v>537.58718703</v>
      </c>
      <c r="DV11" s="631">
        <v>549.88377320000006</v>
      </c>
      <c r="DW11" s="631">
        <v>656.27951743000006</v>
      </c>
      <c r="DX11" s="631">
        <v>859.35963650999997</v>
      </c>
      <c r="DY11" s="631">
        <v>928.67503750000003</v>
      </c>
      <c r="DZ11" s="631">
        <v>827.05818569999997</v>
      </c>
      <c r="EA11" s="631">
        <v>749.75974474999998</v>
      </c>
      <c r="EB11" s="631">
        <v>824.68922481999994</v>
      </c>
      <c r="EC11" s="631">
        <v>866.61706040000001</v>
      </c>
      <c r="ED11" s="631">
        <v>429.08875078</v>
      </c>
      <c r="EE11" s="631">
        <v>311.55622151</v>
      </c>
      <c r="EF11" s="631">
        <v>299.11519135000003</v>
      </c>
      <c r="EG11" s="631">
        <v>526.42257018000009</v>
      </c>
      <c r="EH11" s="631">
        <v>686.28529966999997</v>
      </c>
      <c r="EI11" s="631">
        <v>498.55846652999998</v>
      </c>
      <c r="EJ11" s="631">
        <v>576.03460848999998</v>
      </c>
      <c r="EK11" s="631">
        <v>509.43403939999996</v>
      </c>
      <c r="EL11" s="631">
        <v>428.61575367999995</v>
      </c>
      <c r="EM11" s="631">
        <v>435.83341858000011</v>
      </c>
      <c r="EN11" s="631">
        <v>386.78520598004201</v>
      </c>
      <c r="EO11" s="631">
        <v>379.22340237999998</v>
      </c>
      <c r="EP11" s="631">
        <v>549.80692632004207</v>
      </c>
    </row>
    <row r="12" spans="1:146" ht="17.45" customHeight="1" x14ac:dyDescent="0.3">
      <c r="A12" s="1092" t="s">
        <v>462</v>
      </c>
      <c r="B12" s="1093" t="s">
        <v>766</v>
      </c>
      <c r="C12" s="1098">
        <v>457.01446121999999</v>
      </c>
      <c r="D12" s="1098">
        <v>515.45755521000001</v>
      </c>
      <c r="E12" s="1098">
        <v>530.84705997999993</v>
      </c>
      <c r="F12" s="1099">
        <v>681.63857863999999</v>
      </c>
      <c r="G12" s="1098">
        <v>744.20513767</v>
      </c>
      <c r="H12" s="1100">
        <v>753.02975649999996</v>
      </c>
      <c r="I12" s="1098">
        <v>753.65941918999999</v>
      </c>
      <c r="J12" s="1098">
        <v>835.84261308999987</v>
      </c>
      <c r="K12" s="1098">
        <v>1087.0784110000779</v>
      </c>
      <c r="L12" s="1098">
        <v>1421.6584317124737</v>
      </c>
      <c r="M12" s="1099">
        <v>1554.2198492087562</v>
      </c>
      <c r="N12" s="1098">
        <v>1526.7350495122478</v>
      </c>
      <c r="O12" s="1098">
        <v>1552.9840785725028</v>
      </c>
      <c r="P12" s="1098">
        <v>1545.0646512879634</v>
      </c>
      <c r="Q12" s="1098">
        <v>1567.2359120189892</v>
      </c>
      <c r="R12" s="1098">
        <v>1567.5159015099291</v>
      </c>
      <c r="S12" s="1098">
        <v>1534.3712525607889</v>
      </c>
      <c r="T12" s="1098">
        <v>1610.0166560040411</v>
      </c>
      <c r="U12" s="1098">
        <v>1677.2328442354831</v>
      </c>
      <c r="V12" s="1098">
        <v>1469.1935739894261</v>
      </c>
      <c r="W12" s="1098">
        <v>1479.6290712936184</v>
      </c>
      <c r="X12" s="1098">
        <v>1649.7761723797412</v>
      </c>
      <c r="Y12" s="1098">
        <v>1621.087096511229</v>
      </c>
      <c r="Z12" s="1098">
        <v>1597.7156157749948</v>
      </c>
      <c r="AA12" s="1098">
        <v>1635.7438841299072</v>
      </c>
      <c r="AB12" s="1098">
        <v>1789.0885431788784</v>
      </c>
      <c r="AC12" s="1098">
        <v>1981.2361778775753</v>
      </c>
      <c r="AD12" s="1100">
        <v>2040.7009597594742</v>
      </c>
      <c r="AE12" s="1098">
        <v>2152.3696522194741</v>
      </c>
      <c r="AF12" s="1098">
        <v>2227.5043874214402</v>
      </c>
      <c r="AG12" s="1098">
        <v>2405.6833678571538</v>
      </c>
      <c r="AH12" s="1098">
        <v>2431.1686737154096</v>
      </c>
      <c r="AI12" s="1098">
        <v>2359.8182061754419</v>
      </c>
      <c r="AJ12" s="1098">
        <v>2542.7824905130428</v>
      </c>
      <c r="AK12" s="1098">
        <v>2786.98897730412</v>
      </c>
      <c r="AL12" s="1098">
        <v>2794.5775996119623</v>
      </c>
      <c r="AM12" s="1098">
        <v>2845.7893779619762</v>
      </c>
      <c r="AN12" s="1098">
        <v>3196.8793688483443</v>
      </c>
      <c r="AO12" s="1100">
        <v>3284.7384235900004</v>
      </c>
      <c r="AP12" s="1098">
        <v>3370.5772464878446</v>
      </c>
      <c r="AQ12" s="1098">
        <v>3362.5335147575006</v>
      </c>
      <c r="AR12" s="1098">
        <v>3242.5350589548789</v>
      </c>
      <c r="AS12" s="1098">
        <v>3243.5769828183707</v>
      </c>
      <c r="AT12" s="1098">
        <v>3212.101977443232</v>
      </c>
      <c r="AU12" s="1098">
        <v>3528.1444899201374</v>
      </c>
      <c r="AV12" s="1098">
        <v>3668.1143274048891</v>
      </c>
      <c r="AW12" s="1098">
        <v>3040.6863560699999</v>
      </c>
      <c r="AX12" s="1098">
        <v>3892.3477631199999</v>
      </c>
      <c r="AY12" s="1098">
        <v>3812.9155355900002</v>
      </c>
      <c r="AZ12" s="1098">
        <v>4643.0949271400004</v>
      </c>
      <c r="BA12" s="1098">
        <v>4655.8265504012152</v>
      </c>
      <c r="BB12" s="1098">
        <v>4797.5356066253789</v>
      </c>
      <c r="BC12" s="1098">
        <v>4858.4439872050689</v>
      </c>
      <c r="BD12" s="1098">
        <v>5018.9951775860272</v>
      </c>
      <c r="BE12" s="1098">
        <v>5108.5525625099999</v>
      </c>
      <c r="BF12" s="1098">
        <v>5136.0190155216706</v>
      </c>
      <c r="BG12" s="1098">
        <v>5375.2617324627663</v>
      </c>
      <c r="BH12" s="1098">
        <v>5204.4031734839728</v>
      </c>
      <c r="BI12" s="1098">
        <v>5294.7415809485901</v>
      </c>
      <c r="BJ12" s="1098">
        <v>5389.5584247067127</v>
      </c>
      <c r="BK12" s="1098">
        <v>5506.8311308786306</v>
      </c>
      <c r="BL12" s="1098">
        <v>5533.9105733253418</v>
      </c>
      <c r="BM12" s="1098">
        <v>5220.0635686284932</v>
      </c>
      <c r="BN12" s="1098">
        <v>5253.2534951157531</v>
      </c>
      <c r="BO12" s="1098">
        <v>5055.8139928335613</v>
      </c>
      <c r="BP12" s="1098">
        <v>5071.8111288875698</v>
      </c>
      <c r="BQ12" s="1098">
        <v>5187.0713999486243</v>
      </c>
      <c r="BR12" s="1098">
        <v>5373.2145499450635</v>
      </c>
      <c r="BS12" s="1098">
        <v>5496.4108388183504</v>
      </c>
      <c r="BT12" s="1098">
        <v>5502.1555343234186</v>
      </c>
      <c r="BU12" s="1098">
        <v>5282.9221058235562</v>
      </c>
      <c r="BV12" s="1098">
        <v>5577.549225253556</v>
      </c>
      <c r="BW12" s="1098">
        <v>5898.2341095805587</v>
      </c>
      <c r="BX12" s="1098">
        <v>5965.9065118883736</v>
      </c>
      <c r="BY12" s="1098">
        <v>5841.7637485834011</v>
      </c>
      <c r="BZ12" s="1098">
        <v>5870.6417684899998</v>
      </c>
      <c r="CA12" s="1098">
        <v>5967.9222720299986</v>
      </c>
      <c r="CB12" s="1098">
        <v>6061.3802736099997</v>
      </c>
      <c r="CC12" s="1098">
        <v>5843.7213668099994</v>
      </c>
      <c r="CD12" s="1098">
        <v>6030.11499757</v>
      </c>
      <c r="CE12" s="1098">
        <v>6243.7597201538356</v>
      </c>
      <c r="CF12" s="1098">
        <v>6296.1964831525593</v>
      </c>
      <c r="CG12" s="1098">
        <v>6135.1521898343826</v>
      </c>
      <c r="CH12" s="1098">
        <v>6168.9019908443834</v>
      </c>
      <c r="CI12" s="1098">
        <v>6088.834815629999</v>
      </c>
      <c r="CJ12" s="1098">
        <v>6372.2730103334243</v>
      </c>
      <c r="CK12" s="1098">
        <v>6571.3569222300002</v>
      </c>
      <c r="CL12" s="1098">
        <v>6679.1791890441309</v>
      </c>
      <c r="CM12" s="1098">
        <v>6901.047641600001</v>
      </c>
      <c r="CN12" s="1098">
        <v>6805.8428579500005</v>
      </c>
      <c r="CO12" s="1098">
        <v>6900.6683421824655</v>
      </c>
      <c r="CP12" s="1098">
        <v>7290.8628264034251</v>
      </c>
      <c r="CQ12" s="1098">
        <v>7232.17625133</v>
      </c>
      <c r="CR12" s="1098">
        <v>7178.9552939900004</v>
      </c>
      <c r="CS12" s="1098">
        <v>6830.7758542300007</v>
      </c>
      <c r="CT12" s="1098">
        <v>6898.981702650598</v>
      </c>
      <c r="CU12" s="1098">
        <v>7031.2330466524645</v>
      </c>
      <c r="CV12" s="1098">
        <v>6818.4623819134231</v>
      </c>
      <c r="CW12" s="1098">
        <v>6887.7645292107354</v>
      </c>
      <c r="CX12" s="1098">
        <v>7233.675565049999</v>
      </c>
      <c r="CY12" s="1098">
        <v>7259.5764643500006</v>
      </c>
      <c r="CZ12" s="1098">
        <v>7210.9873709899994</v>
      </c>
      <c r="DA12" s="1098">
        <v>6961.9729461199986</v>
      </c>
      <c r="DB12" s="1098">
        <v>6924.6676912665753</v>
      </c>
      <c r="DC12" s="1101">
        <v>7035.0782110285745</v>
      </c>
      <c r="DD12" s="1101">
        <v>7294.461565702054</v>
      </c>
      <c r="DE12" s="1101">
        <v>7337.1203470495884</v>
      </c>
      <c r="DF12" s="1101">
        <v>7523.4547114169864</v>
      </c>
      <c r="DG12" s="1101">
        <v>7859.0443922580826</v>
      </c>
      <c r="DH12" s="1101">
        <v>7677.9857874269974</v>
      </c>
      <c r="DI12" s="1101">
        <v>7669.1287544824727</v>
      </c>
      <c r="DJ12" s="1101">
        <v>7855.5743330700334</v>
      </c>
      <c r="DK12" s="1101">
        <v>8122.5877506171801</v>
      </c>
      <c r="DL12" s="1101">
        <v>8215.0204038478078</v>
      </c>
      <c r="DM12" s="1101">
        <v>8217.7074798668491</v>
      </c>
      <c r="DN12" s="1101">
        <v>8063.0643305561644</v>
      </c>
      <c r="DO12" s="1101">
        <v>7851.6821320154795</v>
      </c>
      <c r="DP12" s="1101">
        <v>7774.7003798963015</v>
      </c>
      <c r="DQ12" s="1101">
        <v>7686.2326261319176</v>
      </c>
      <c r="DR12" s="1101">
        <v>6693.8118482532882</v>
      </c>
      <c r="DS12" s="1099">
        <v>6688.305098915479</v>
      </c>
      <c r="DT12" s="631">
        <v>6845.5398710221916</v>
      </c>
      <c r="DU12" s="631">
        <v>6855.5757226195892</v>
      </c>
      <c r="DV12" s="631">
        <v>6991.3420956421915</v>
      </c>
      <c r="DW12" s="631">
        <v>6843.1465240021917</v>
      </c>
      <c r="DX12" s="631">
        <v>6701.9914236720542</v>
      </c>
      <c r="DY12" s="631">
        <v>6618.2248010154799</v>
      </c>
      <c r="DZ12" s="631">
        <v>6727.1215214132881</v>
      </c>
      <c r="EA12" s="631">
        <v>6817.1419167720551</v>
      </c>
      <c r="EB12" s="631">
        <v>6513.2581434321919</v>
      </c>
      <c r="EC12" s="631">
        <v>6784.9849664421918</v>
      </c>
      <c r="ED12" s="631">
        <v>7098.9161724502737</v>
      </c>
      <c r="EE12" s="631">
        <v>7240.1997676509582</v>
      </c>
      <c r="EF12" s="631">
        <v>7186.9784729339726</v>
      </c>
      <c r="EG12" s="631">
        <v>7062.5215834537157</v>
      </c>
      <c r="EH12" s="631">
        <v>7163.2069411599996</v>
      </c>
      <c r="EI12" s="631">
        <v>7169.6596755099999</v>
      </c>
      <c r="EJ12" s="631">
        <v>7046.7488439700001</v>
      </c>
      <c r="EK12" s="631">
        <v>7285.3667777853434</v>
      </c>
      <c r="EL12" s="631">
        <v>7036.4422046700001</v>
      </c>
      <c r="EM12" s="631">
        <v>7209.3763379299999</v>
      </c>
      <c r="EN12" s="631">
        <v>7684.6774230253432</v>
      </c>
      <c r="EO12" s="631">
        <v>7180.3831517999988</v>
      </c>
      <c r="EP12" s="631">
        <v>7498.7647613299996</v>
      </c>
    </row>
    <row r="13" spans="1:146" ht="17.45" customHeight="1" x14ac:dyDescent="0.3">
      <c r="A13" s="1092"/>
      <c r="B13" s="1093"/>
      <c r="C13" s="1094"/>
      <c r="D13" s="1094"/>
      <c r="E13" s="1094"/>
      <c r="F13" s="1095"/>
      <c r="G13" s="1094"/>
      <c r="H13" s="1096"/>
      <c r="I13" s="1094"/>
      <c r="J13" s="1094"/>
      <c r="K13" s="1094"/>
      <c r="L13" s="1094"/>
      <c r="M13" s="1095"/>
      <c r="N13" s="1094"/>
      <c r="O13" s="1094"/>
      <c r="P13" s="1094"/>
      <c r="Q13" s="1094"/>
      <c r="R13" s="1094"/>
      <c r="S13" s="1094"/>
      <c r="T13" s="1094"/>
      <c r="U13" s="1094"/>
      <c r="V13" s="1094"/>
      <c r="W13" s="1094"/>
      <c r="X13" s="1094"/>
      <c r="Y13" s="1094"/>
      <c r="Z13" s="1094"/>
      <c r="AA13" s="1094"/>
      <c r="AB13" s="1094"/>
      <c r="AC13" s="1094"/>
      <c r="AD13" s="1096"/>
      <c r="AE13" s="1094"/>
      <c r="AF13" s="1094"/>
      <c r="AG13" s="1094"/>
      <c r="AH13" s="1094"/>
      <c r="AI13" s="1094"/>
      <c r="AJ13" s="1094"/>
      <c r="AK13" s="1094"/>
      <c r="AL13" s="1094"/>
      <c r="AM13" s="1094"/>
      <c r="AN13" s="1094"/>
      <c r="AO13" s="1096"/>
      <c r="AP13" s="1094"/>
      <c r="AQ13" s="1094"/>
      <c r="AR13" s="1094"/>
      <c r="AS13" s="1094"/>
      <c r="AT13" s="1094"/>
      <c r="AU13" s="1094"/>
      <c r="AV13" s="1094"/>
      <c r="AW13" s="1094"/>
      <c r="AX13" s="1094"/>
      <c r="AY13" s="1094"/>
      <c r="AZ13" s="1094"/>
      <c r="BA13" s="1094"/>
      <c r="BB13" s="1094"/>
      <c r="BC13" s="1094"/>
      <c r="BD13" s="1094"/>
      <c r="BE13" s="1094"/>
      <c r="BF13" s="1094"/>
      <c r="BG13" s="1094"/>
      <c r="BH13" s="1094"/>
      <c r="BI13" s="1094"/>
      <c r="BJ13" s="1094"/>
      <c r="BK13" s="1094"/>
      <c r="BL13" s="1094"/>
      <c r="BM13" s="1094"/>
      <c r="BN13" s="1094"/>
      <c r="BO13" s="1094"/>
      <c r="BP13" s="1094"/>
      <c r="BQ13" s="1094"/>
      <c r="BR13" s="1094"/>
      <c r="BS13" s="1094"/>
      <c r="BT13" s="1094"/>
      <c r="BU13" s="1094"/>
      <c r="BV13" s="1094"/>
      <c r="BW13" s="1094"/>
      <c r="BX13" s="1094"/>
      <c r="BY13" s="1094"/>
      <c r="BZ13" s="1094"/>
      <c r="CA13" s="1094"/>
      <c r="CB13" s="1094"/>
      <c r="CC13" s="1094"/>
      <c r="CD13" s="1094"/>
      <c r="CE13" s="1094"/>
      <c r="CF13" s="1094"/>
      <c r="CG13" s="1094"/>
      <c r="CH13" s="1094"/>
      <c r="CI13" s="1094"/>
      <c r="CJ13" s="1094"/>
      <c r="CK13" s="1094"/>
      <c r="CL13" s="1094"/>
      <c r="CM13" s="1094"/>
      <c r="CN13" s="1094"/>
      <c r="CO13" s="1094"/>
      <c r="CP13" s="1094"/>
      <c r="CQ13" s="1094"/>
      <c r="CR13" s="1094"/>
      <c r="CS13" s="1094"/>
      <c r="CT13" s="1094"/>
      <c r="CU13" s="1094"/>
      <c r="CV13" s="1094"/>
      <c r="CW13" s="1094"/>
      <c r="CX13" s="1094"/>
      <c r="CY13" s="1094"/>
      <c r="CZ13" s="1094"/>
      <c r="DA13" s="1094"/>
      <c r="DB13" s="1094"/>
      <c r="DC13" s="1097"/>
      <c r="DD13" s="1097"/>
      <c r="DE13" s="1097"/>
      <c r="DF13" s="1097"/>
      <c r="DG13" s="1097"/>
      <c r="DH13" s="1097"/>
      <c r="DI13" s="1097"/>
      <c r="DJ13" s="1097"/>
      <c r="DK13" s="1097"/>
      <c r="DL13" s="1097"/>
      <c r="DM13" s="1097"/>
      <c r="DN13" s="1097"/>
      <c r="DO13" s="1097"/>
      <c r="DP13" s="1097"/>
      <c r="DQ13" s="1097"/>
      <c r="DR13" s="1097"/>
      <c r="DS13" s="1095"/>
      <c r="DT13" s="629"/>
      <c r="DU13" s="629"/>
      <c r="DV13" s="629"/>
      <c r="DW13" s="629"/>
      <c r="DX13" s="629"/>
      <c r="DY13" s="629"/>
      <c r="DZ13" s="629"/>
      <c r="EA13" s="629"/>
      <c r="EB13" s="629"/>
      <c r="EC13" s="629"/>
      <c r="ED13" s="629"/>
      <c r="EE13" s="629"/>
      <c r="EF13" s="629"/>
      <c r="EG13" s="629"/>
      <c r="EH13" s="629"/>
      <c r="EI13" s="629"/>
      <c r="EJ13" s="629"/>
      <c r="EK13" s="629"/>
      <c r="EL13" s="629"/>
      <c r="EM13" s="629"/>
      <c r="EN13" s="629"/>
      <c r="EO13" s="629"/>
      <c r="EP13" s="629"/>
    </row>
    <row r="14" spans="1:146" ht="17.45" customHeight="1" x14ac:dyDescent="0.3">
      <c r="A14" s="1086" t="s">
        <v>464</v>
      </c>
      <c r="B14" s="1087" t="s">
        <v>465</v>
      </c>
      <c r="C14" s="1088">
        <v>3141.7412288734417</v>
      </c>
      <c r="D14" s="1088">
        <v>3158.4869030572645</v>
      </c>
      <c r="E14" s="1088">
        <v>3198.7408681926768</v>
      </c>
      <c r="F14" s="1089">
        <v>3019.9938490326763</v>
      </c>
      <c r="G14" s="1088">
        <v>2826.5538611226757</v>
      </c>
      <c r="H14" s="1090">
        <v>2799.7486643388174</v>
      </c>
      <c r="I14" s="1088">
        <v>2749.5444257012132</v>
      </c>
      <c r="J14" s="1088">
        <v>2575.7187005012133</v>
      </c>
      <c r="K14" s="1088">
        <v>2041.4957546528001</v>
      </c>
      <c r="L14" s="1088">
        <v>2094.8271464709474</v>
      </c>
      <c r="M14" s="1089">
        <v>2225.6804032560376</v>
      </c>
      <c r="N14" s="1088">
        <v>2350.3789442984998</v>
      </c>
      <c r="O14" s="1088">
        <v>2221.7086997548354</v>
      </c>
      <c r="P14" s="1088">
        <v>2225.8757117201462</v>
      </c>
      <c r="Q14" s="1088">
        <v>2301.1639691281403</v>
      </c>
      <c r="R14" s="1088">
        <v>2346.7748384911879</v>
      </c>
      <c r="S14" s="1088">
        <v>2244.0625431743097</v>
      </c>
      <c r="T14" s="1088">
        <v>2131.419913247481</v>
      </c>
      <c r="U14" s="1088">
        <v>2143.713592826371</v>
      </c>
      <c r="V14" s="1088">
        <v>2186.1390085502549</v>
      </c>
      <c r="W14" s="1088">
        <v>2301.9831274509706</v>
      </c>
      <c r="X14" s="1088">
        <v>2321.86058746246</v>
      </c>
      <c r="Y14" s="1088">
        <v>2471.76681323808</v>
      </c>
      <c r="Z14" s="1088">
        <v>2536.299899499299</v>
      </c>
      <c r="AA14" s="1088">
        <v>2516.8508154133183</v>
      </c>
      <c r="AB14" s="1088">
        <v>2427.2330756263427</v>
      </c>
      <c r="AC14" s="1088">
        <v>2270.0078690333789</v>
      </c>
      <c r="AD14" s="1090">
        <v>2365.1709751035214</v>
      </c>
      <c r="AE14" s="1088">
        <v>2334.9689097226233</v>
      </c>
      <c r="AF14" s="1088">
        <v>2310.6937722622688</v>
      </c>
      <c r="AG14" s="1088">
        <v>2139.971821948056</v>
      </c>
      <c r="AH14" s="1088">
        <v>1976.2289690552557</v>
      </c>
      <c r="AI14" s="1088">
        <v>1965.6124717309676</v>
      </c>
      <c r="AJ14" s="1088">
        <v>1745.7364813708782</v>
      </c>
      <c r="AK14" s="1088">
        <v>1616.5023866291365</v>
      </c>
      <c r="AL14" s="1088">
        <v>1637.1462251732382</v>
      </c>
      <c r="AM14" s="1088">
        <v>1628.8841910976505</v>
      </c>
      <c r="AN14" s="1088">
        <v>1658.2967303723017</v>
      </c>
      <c r="AO14" s="1090">
        <v>1692.3171174499998</v>
      </c>
      <c r="AP14" s="1088">
        <v>1994.5838696299363</v>
      </c>
      <c r="AQ14" s="1088">
        <v>2017.4659075461332</v>
      </c>
      <c r="AR14" s="1088">
        <v>2038.9810114042459</v>
      </c>
      <c r="AS14" s="1088">
        <v>1744.6942894492549</v>
      </c>
      <c r="AT14" s="1088">
        <v>1836.0300834528859</v>
      </c>
      <c r="AU14" s="1088">
        <v>1890.04722036</v>
      </c>
      <c r="AV14" s="1088">
        <v>1805.6448480298918</v>
      </c>
      <c r="AW14" s="1088">
        <v>1777.091374311319</v>
      </c>
      <c r="AX14" s="1088">
        <v>1748.1520837916485</v>
      </c>
      <c r="AY14" s="1088">
        <v>1648.7069554700001</v>
      </c>
      <c r="AZ14" s="1088">
        <v>1597.3564816750697</v>
      </c>
      <c r="BA14" s="1088">
        <v>1602.2370017178173</v>
      </c>
      <c r="BB14" s="1088">
        <v>1616.0677548951646</v>
      </c>
      <c r="BC14" s="1088">
        <v>1589.4390290758242</v>
      </c>
      <c r="BD14" s="1088">
        <v>1593.1882786071428</v>
      </c>
      <c r="BE14" s="1088">
        <v>1544.1289795604396</v>
      </c>
      <c r="BF14" s="1088">
        <v>1534.7776348191451</v>
      </c>
      <c r="BG14" s="1088">
        <v>1550.6753865483333</v>
      </c>
      <c r="BH14" s="1088">
        <v>1388.9837204238659</v>
      </c>
      <c r="BI14" s="1088">
        <v>1382.9648998331868</v>
      </c>
      <c r="BJ14" s="1088">
        <v>1357.56706467546</v>
      </c>
      <c r="BK14" s="1088">
        <v>1311.6844934912328</v>
      </c>
      <c r="BL14" s="1088">
        <v>1309.3671006326374</v>
      </c>
      <c r="BM14" s="1088">
        <v>1306.9037394030634</v>
      </c>
      <c r="BN14" s="1088">
        <v>1309.1511247393</v>
      </c>
      <c r="BO14" s="1088">
        <v>1494.8586652332981</v>
      </c>
      <c r="BP14" s="1088">
        <v>1717.6923635299593</v>
      </c>
      <c r="BQ14" s="1088">
        <v>1706.6328342610359</v>
      </c>
      <c r="BR14" s="1088">
        <v>1428.1947687079648</v>
      </c>
      <c r="BS14" s="1088">
        <v>1422.240900619875</v>
      </c>
      <c r="BT14" s="1088">
        <v>1424.9215065481003</v>
      </c>
      <c r="BU14" s="1088">
        <v>1689.8318971611109</v>
      </c>
      <c r="BV14" s="1088">
        <v>1536.3879081813907</v>
      </c>
      <c r="BW14" s="1088">
        <v>1497.3001113685109</v>
      </c>
      <c r="BX14" s="1088">
        <v>1496.2893116786543</v>
      </c>
      <c r="BY14" s="1088">
        <v>1497.8713312785776</v>
      </c>
      <c r="BZ14" s="1088">
        <v>1492.2001580841759</v>
      </c>
      <c r="CA14" s="1088">
        <v>1491.1442447524175</v>
      </c>
      <c r="CB14" s="1088">
        <v>1494.0817110507694</v>
      </c>
      <c r="CC14" s="1088">
        <v>983.03197204417575</v>
      </c>
      <c r="CD14" s="1088">
        <v>899.83751579747252</v>
      </c>
      <c r="CE14" s="1088">
        <v>901.09174694087915</v>
      </c>
      <c r="CF14" s="1088">
        <v>856.63633345417566</v>
      </c>
      <c r="CG14" s="1088">
        <v>835.12837561252741</v>
      </c>
      <c r="CH14" s="1088">
        <v>762.25248887582404</v>
      </c>
      <c r="CI14" s="1088">
        <v>597.45794412999999</v>
      </c>
      <c r="CJ14" s="1088">
        <v>577.03089347747255</v>
      </c>
      <c r="CK14" s="1088">
        <v>576.93882955076924</v>
      </c>
      <c r="CL14" s="1088">
        <v>544.39697262483514</v>
      </c>
      <c r="CM14" s="1088">
        <v>320.38611489813184</v>
      </c>
      <c r="CN14" s="1088">
        <v>322.69040618648353</v>
      </c>
      <c r="CO14" s="1088">
        <v>270.52531707999998</v>
      </c>
      <c r="CP14" s="1088">
        <v>346.89328178</v>
      </c>
      <c r="CQ14" s="1088">
        <v>343.94443731000001</v>
      </c>
      <c r="CR14" s="1088">
        <v>343.65978201000001</v>
      </c>
      <c r="CS14" s="1088">
        <v>369.47067464999998</v>
      </c>
      <c r="CT14" s="1088">
        <v>370.42300564999999</v>
      </c>
      <c r="CU14" s="1088">
        <v>382.08043149000002</v>
      </c>
      <c r="CV14" s="1088">
        <v>381.86276723000003</v>
      </c>
      <c r="CW14" s="1088">
        <v>378.78838701000001</v>
      </c>
      <c r="CX14" s="1088">
        <v>382.15068615999996</v>
      </c>
      <c r="CY14" s="1088">
        <v>352.98757789000001</v>
      </c>
      <c r="CZ14" s="1088">
        <v>293.83717693</v>
      </c>
      <c r="DA14" s="1088">
        <v>255.40701999999999</v>
      </c>
      <c r="DB14" s="1088">
        <v>254.450526</v>
      </c>
      <c r="DC14" s="1091">
        <v>150.57144</v>
      </c>
      <c r="DD14" s="1091">
        <v>148.98216400000001</v>
      </c>
      <c r="DE14" s="1091">
        <v>150.072889</v>
      </c>
      <c r="DF14" s="1091">
        <v>151.163613</v>
      </c>
      <c r="DG14" s="1091">
        <v>152.25433799999999</v>
      </c>
      <c r="DH14" s="1091">
        <v>150.57006127142859</v>
      </c>
      <c r="DI14" s="1091">
        <v>150.83178580714289</v>
      </c>
      <c r="DJ14" s="1091">
        <v>149.24251034285712</v>
      </c>
      <c r="DK14" s="1091">
        <v>150.33323487857143</v>
      </c>
      <c r="DL14" s="1091">
        <v>151.423959</v>
      </c>
      <c r="DM14" s="1091">
        <v>152.51468399999999</v>
      </c>
      <c r="DN14" s="1091">
        <v>150.83040800000001</v>
      </c>
      <c r="DO14" s="1091">
        <v>151.09213299999999</v>
      </c>
      <c r="DP14" s="1091">
        <v>149.502858</v>
      </c>
      <c r="DQ14" s="1091">
        <v>150.593582</v>
      </c>
      <c r="DR14" s="1091">
        <v>151.68430699999999</v>
      </c>
      <c r="DS14" s="1089">
        <v>152.77503100000001</v>
      </c>
      <c r="DT14" s="626">
        <v>95.724566999999993</v>
      </c>
      <c r="DU14" s="626">
        <v>95.496750000000006</v>
      </c>
      <c r="DV14" s="626">
        <v>96.097932</v>
      </c>
      <c r="DW14" s="626">
        <v>366.21671300000003</v>
      </c>
      <c r="DX14" s="626">
        <v>368.44042300000001</v>
      </c>
      <c r="DY14" s="626">
        <v>364.232463</v>
      </c>
      <c r="DZ14" s="626">
        <v>363.13970799999998</v>
      </c>
      <c r="EA14" s="626">
        <v>363.992952</v>
      </c>
      <c r="EB14" s="626">
        <v>365.67519700000003</v>
      </c>
      <c r="EC14" s="626">
        <v>367.35744199999999</v>
      </c>
      <c r="ED14" s="626">
        <v>369.03968600000002</v>
      </c>
      <c r="EE14" s="626">
        <v>364.71442999999999</v>
      </c>
      <c r="EF14" s="626">
        <v>363.62167499999998</v>
      </c>
      <c r="EG14" s="626">
        <v>364.474919</v>
      </c>
      <c r="EH14" s="626">
        <v>363.24657400000001</v>
      </c>
      <c r="EI14" s="626">
        <v>366.67801100000003</v>
      </c>
      <c r="EJ14" s="626">
        <v>316.95742100000001</v>
      </c>
      <c r="EK14" s="626">
        <v>336.32145200000002</v>
      </c>
      <c r="EL14" s="626">
        <v>334.56398899999999</v>
      </c>
      <c r="EM14" s="626">
        <v>490.135336</v>
      </c>
      <c r="EN14" s="626">
        <v>392.20483400000001</v>
      </c>
      <c r="EO14" s="626">
        <v>567.59833200000003</v>
      </c>
      <c r="EP14" s="626">
        <v>567.33233099999995</v>
      </c>
    </row>
    <row r="15" spans="1:146" ht="17.45" customHeight="1" x14ac:dyDescent="0.3">
      <c r="A15" s="1092"/>
      <c r="B15" s="1093"/>
      <c r="C15" s="1094"/>
      <c r="D15" s="1094"/>
      <c r="E15" s="1094"/>
      <c r="F15" s="1095"/>
      <c r="G15" s="1094"/>
      <c r="H15" s="1096"/>
      <c r="I15" s="1094"/>
      <c r="J15" s="1094"/>
      <c r="K15" s="1094"/>
      <c r="L15" s="1094"/>
      <c r="M15" s="1095"/>
      <c r="N15" s="1094"/>
      <c r="O15" s="1094"/>
      <c r="P15" s="1094"/>
      <c r="Q15" s="1094"/>
      <c r="R15" s="1094"/>
      <c r="S15" s="1094"/>
      <c r="T15" s="1094"/>
      <c r="U15" s="1094"/>
      <c r="V15" s="1094"/>
      <c r="W15" s="1094"/>
      <c r="X15" s="1094"/>
      <c r="Y15" s="1094"/>
      <c r="Z15" s="1094"/>
      <c r="AA15" s="1094"/>
      <c r="AB15" s="1094"/>
      <c r="AC15" s="1094"/>
      <c r="AD15" s="1096"/>
      <c r="AE15" s="1094"/>
      <c r="AF15" s="1094"/>
      <c r="AG15" s="1094"/>
      <c r="AH15" s="1094"/>
      <c r="AI15" s="1094"/>
      <c r="AJ15" s="1094"/>
      <c r="AK15" s="1094"/>
      <c r="AL15" s="1094"/>
      <c r="AM15" s="1094"/>
      <c r="AN15" s="1094"/>
      <c r="AO15" s="1096"/>
      <c r="AP15" s="1094"/>
      <c r="AQ15" s="1094"/>
      <c r="AR15" s="1094"/>
      <c r="AS15" s="1094"/>
      <c r="AT15" s="1094"/>
      <c r="AU15" s="1094"/>
      <c r="AV15" s="1094"/>
      <c r="AW15" s="1094"/>
      <c r="AX15" s="1094"/>
      <c r="AY15" s="1094"/>
      <c r="AZ15" s="1094"/>
      <c r="BA15" s="1094"/>
      <c r="BB15" s="1094"/>
      <c r="BC15" s="1094"/>
      <c r="BD15" s="1094"/>
      <c r="BE15" s="1094"/>
      <c r="BF15" s="1094"/>
      <c r="BG15" s="1094"/>
      <c r="BH15" s="1094"/>
      <c r="BI15" s="1094"/>
      <c r="BJ15" s="1094"/>
      <c r="BK15" s="1094"/>
      <c r="BL15" s="1094"/>
      <c r="BM15" s="1094"/>
      <c r="BN15" s="1094"/>
      <c r="BO15" s="1094"/>
      <c r="BP15" s="1094"/>
      <c r="BQ15" s="1094"/>
      <c r="BR15" s="1094"/>
      <c r="BS15" s="1094"/>
      <c r="BT15" s="1094"/>
      <c r="BU15" s="1094"/>
      <c r="BV15" s="1094"/>
      <c r="BW15" s="1094"/>
      <c r="BX15" s="1094"/>
      <c r="BY15" s="1094"/>
      <c r="BZ15" s="1094"/>
      <c r="CA15" s="1094"/>
      <c r="CB15" s="1094"/>
      <c r="CC15" s="1094"/>
      <c r="CD15" s="1094"/>
      <c r="CE15" s="1094"/>
      <c r="CF15" s="1094"/>
      <c r="CG15" s="1094"/>
      <c r="CH15" s="1094"/>
      <c r="CI15" s="1094"/>
      <c r="CJ15" s="1094"/>
      <c r="CK15" s="1094"/>
      <c r="CL15" s="1094"/>
      <c r="CM15" s="1094"/>
      <c r="CN15" s="1094"/>
      <c r="CO15" s="1094"/>
      <c r="CP15" s="1094"/>
      <c r="CQ15" s="1094"/>
      <c r="CR15" s="1094"/>
      <c r="CS15" s="1094"/>
      <c r="CT15" s="1094"/>
      <c r="CU15" s="1094"/>
      <c r="CV15" s="1094"/>
      <c r="CW15" s="1094"/>
      <c r="CX15" s="1094"/>
      <c r="CY15" s="1094"/>
      <c r="CZ15" s="1094"/>
      <c r="DA15" s="1094"/>
      <c r="DB15" s="1094"/>
      <c r="DC15" s="1097"/>
      <c r="DD15" s="1097"/>
      <c r="DE15" s="1097"/>
      <c r="DF15" s="1097"/>
      <c r="DG15" s="1097"/>
      <c r="DH15" s="1097"/>
      <c r="DI15" s="1097"/>
      <c r="DJ15" s="1097"/>
      <c r="DK15" s="1097"/>
      <c r="DL15" s="1097"/>
      <c r="DM15" s="1097"/>
      <c r="DN15" s="1097"/>
      <c r="DO15" s="1097"/>
      <c r="DP15" s="1097"/>
      <c r="DQ15" s="1097"/>
      <c r="DR15" s="1097"/>
      <c r="DS15" s="1095"/>
      <c r="DT15" s="629"/>
      <c r="DU15" s="629"/>
      <c r="DV15" s="629"/>
      <c r="DW15" s="629"/>
      <c r="DX15" s="629"/>
      <c r="DY15" s="629"/>
      <c r="DZ15" s="629"/>
      <c r="EA15" s="629"/>
      <c r="EB15" s="629"/>
      <c r="EC15" s="629"/>
      <c r="ED15" s="629"/>
      <c r="EE15" s="629"/>
      <c r="EF15" s="629"/>
      <c r="EG15" s="629"/>
      <c r="EH15" s="629"/>
      <c r="EI15" s="629"/>
      <c r="EJ15" s="629"/>
      <c r="EK15" s="629"/>
      <c r="EL15" s="629"/>
      <c r="EM15" s="629"/>
      <c r="EN15" s="629"/>
      <c r="EO15" s="629"/>
      <c r="EP15" s="629"/>
    </row>
    <row r="16" spans="1:146" ht="17.45" customHeight="1" x14ac:dyDescent="0.3">
      <c r="A16" s="1086" t="s">
        <v>466</v>
      </c>
      <c r="B16" s="1087" t="s">
        <v>467</v>
      </c>
      <c r="C16" s="1088">
        <v>19280.686609455002</v>
      </c>
      <c r="D16" s="1088">
        <v>19682.263737385001</v>
      </c>
      <c r="E16" s="1088">
        <v>20095.335074604998</v>
      </c>
      <c r="F16" s="1089">
        <v>20441.747822915</v>
      </c>
      <c r="G16" s="1088">
        <v>20780.148270494999</v>
      </c>
      <c r="H16" s="1090">
        <v>21427.871552655</v>
      </c>
      <c r="I16" s="1088">
        <v>21669.938592495004</v>
      </c>
      <c r="J16" s="1088">
        <v>21829.047462724899</v>
      </c>
      <c r="K16" s="1088">
        <v>22185.69245881835</v>
      </c>
      <c r="L16" s="1088">
        <v>22558.82191060828</v>
      </c>
      <c r="M16" s="1089">
        <v>22766.005455108334</v>
      </c>
      <c r="N16" s="1088">
        <v>23074.362108668334</v>
      </c>
      <c r="O16" s="1088">
        <v>23573.191331509999</v>
      </c>
      <c r="P16" s="1088">
        <v>23838.098927788335</v>
      </c>
      <c r="Q16" s="1088">
        <v>24177.23605715482</v>
      </c>
      <c r="R16" s="1088">
        <v>24260.79051913966</v>
      </c>
      <c r="S16" s="1088">
        <v>24437.149945565579</v>
      </c>
      <c r="T16" s="1088">
        <v>24416.239853871451</v>
      </c>
      <c r="U16" s="1088">
        <v>24775.490089183892</v>
      </c>
      <c r="V16" s="1088">
        <v>24877.945276231261</v>
      </c>
      <c r="W16" s="1088">
        <v>25120.538099127254</v>
      </c>
      <c r="X16" s="1088">
        <v>25114.490238064249</v>
      </c>
      <c r="Y16" s="1088">
        <v>25256.256243402084</v>
      </c>
      <c r="Z16" s="1088">
        <v>25481.765030134087</v>
      </c>
      <c r="AA16" s="1088">
        <v>25667.983855303781</v>
      </c>
      <c r="AB16" s="1088">
        <v>25792.365500695756</v>
      </c>
      <c r="AC16" s="1088">
        <v>26040.12614954347</v>
      </c>
      <c r="AD16" s="1090">
        <v>25663.439008322261</v>
      </c>
      <c r="AE16" s="1088">
        <v>25770.759532202264</v>
      </c>
      <c r="AF16" s="1088">
        <v>25937.977353974002</v>
      </c>
      <c r="AG16" s="1088">
        <v>26169.60233799852</v>
      </c>
      <c r="AH16" s="1088">
        <v>26405.511088405387</v>
      </c>
      <c r="AI16" s="1088">
        <v>26563.529757496541</v>
      </c>
      <c r="AJ16" s="1088">
        <v>27228.746922904633</v>
      </c>
      <c r="AK16" s="1088">
        <v>27167.981810980313</v>
      </c>
      <c r="AL16" s="1088">
        <v>27368.44370091848</v>
      </c>
      <c r="AM16" s="1088">
        <v>27554.190427132624</v>
      </c>
      <c r="AN16" s="1088">
        <v>27922.958616314037</v>
      </c>
      <c r="AO16" s="1090">
        <v>28976.56596627878</v>
      </c>
      <c r="AP16" s="1088">
        <v>28536.239430975584</v>
      </c>
      <c r="AQ16" s="1088">
        <v>30690.461290447347</v>
      </c>
      <c r="AR16" s="1088">
        <v>31053.694298561571</v>
      </c>
      <c r="AS16" s="1088">
        <v>31650.981623799351</v>
      </c>
      <c r="AT16" s="1088">
        <v>31588.001687477969</v>
      </c>
      <c r="AU16" s="1088">
        <v>31747.432400730002</v>
      </c>
      <c r="AV16" s="1088">
        <v>31710.719602555924</v>
      </c>
      <c r="AW16" s="1088">
        <v>31833.034198610003</v>
      </c>
      <c r="AX16" s="1088">
        <v>31904.786749660001</v>
      </c>
      <c r="AY16" s="1088">
        <v>31840.432635949997</v>
      </c>
      <c r="AZ16" s="1088">
        <v>31938.005386186665</v>
      </c>
      <c r="BA16" s="1088">
        <v>31970.764195243606</v>
      </c>
      <c r="BB16" s="1088">
        <v>32229.28689672667</v>
      </c>
      <c r="BC16" s="1088">
        <v>32917.23159522756</v>
      </c>
      <c r="BD16" s="1088">
        <v>32957.186442291677</v>
      </c>
      <c r="BE16" s="1088">
        <v>32142.775760440079</v>
      </c>
      <c r="BF16" s="1088">
        <v>32238.896928697581</v>
      </c>
      <c r="BG16" s="1088">
        <v>32141.241751251986</v>
      </c>
      <c r="BH16" s="1088">
        <v>32310.131745688977</v>
      </c>
      <c r="BI16" s="1088">
        <v>32446.340152611516</v>
      </c>
      <c r="BJ16" s="1088">
        <v>32538.128343344084</v>
      </c>
      <c r="BK16" s="1088">
        <v>30674.473151837272</v>
      </c>
      <c r="BL16" s="1088">
        <v>31011.421933601414</v>
      </c>
      <c r="BM16" s="1088">
        <v>31198.389450033043</v>
      </c>
      <c r="BN16" s="1088">
        <v>31306.999086148087</v>
      </c>
      <c r="BO16" s="1088">
        <v>31542.615906547366</v>
      </c>
      <c r="BP16" s="1088">
        <v>31782.78837332538</v>
      </c>
      <c r="BQ16" s="1088">
        <v>32132.173073309463</v>
      </c>
      <c r="BR16" s="1088">
        <v>32422.938862338746</v>
      </c>
      <c r="BS16" s="1088">
        <v>32558.177056714216</v>
      </c>
      <c r="BT16" s="1088">
        <v>33466.647589161446</v>
      </c>
      <c r="BU16" s="1088">
        <v>34115.828833809268</v>
      </c>
      <c r="BV16" s="1088">
        <v>34487.366723820065</v>
      </c>
      <c r="BW16" s="1088">
        <v>34728.556922494121</v>
      </c>
      <c r="BX16" s="1088">
        <v>35027.178391814639</v>
      </c>
      <c r="BY16" s="1088">
        <v>35226.666012681577</v>
      </c>
      <c r="BZ16" s="1088">
        <v>35566.117407309997</v>
      </c>
      <c r="CA16" s="1088">
        <v>36266.410718365492</v>
      </c>
      <c r="CB16" s="1088">
        <v>36656.435974315507</v>
      </c>
      <c r="CC16" s="1088">
        <v>36231.389484940497</v>
      </c>
      <c r="CD16" s="1088">
        <v>36259.015244370501</v>
      </c>
      <c r="CE16" s="1088">
        <v>36690.646576840503</v>
      </c>
      <c r="CF16" s="1088">
        <v>36901.119479850502</v>
      </c>
      <c r="CG16" s="1088">
        <v>37287.475629000495</v>
      </c>
      <c r="CH16" s="1088">
        <v>35797.569851870496</v>
      </c>
      <c r="CI16" s="1088">
        <v>36258.0757674345</v>
      </c>
      <c r="CJ16" s="1088">
        <v>36665.628977974506</v>
      </c>
      <c r="CK16" s="1088">
        <v>36902.350835028687</v>
      </c>
      <c r="CL16" s="1088">
        <v>37232.396207974496</v>
      </c>
      <c r="CM16" s="1088">
        <v>37573.278528558367</v>
      </c>
      <c r="CN16" s="1088">
        <v>37873.332235133777</v>
      </c>
      <c r="CO16" s="1088">
        <v>38393.795160858266</v>
      </c>
      <c r="CP16" s="1088">
        <v>38456.460590937633</v>
      </c>
      <c r="CQ16" s="1088">
        <v>40230.224848859463</v>
      </c>
      <c r="CR16" s="1088">
        <v>40855.545771395591</v>
      </c>
      <c r="CS16" s="1088">
        <v>41222.454580285594</v>
      </c>
      <c r="CT16" s="1088">
        <v>41810.098423441894</v>
      </c>
      <c r="CU16" s="1088">
        <v>42530.720588094489</v>
      </c>
      <c r="CV16" s="1088">
        <v>42823.916854008188</v>
      </c>
      <c r="CW16" s="1088">
        <v>43778.738088250575</v>
      </c>
      <c r="CX16" s="1088">
        <v>44212.171640411209</v>
      </c>
      <c r="CY16" s="1088">
        <v>44754.68898334961</v>
      </c>
      <c r="CZ16" s="1088">
        <v>45354.600058453805</v>
      </c>
      <c r="DA16" s="1088">
        <v>45911.101409883806</v>
      </c>
      <c r="DB16" s="1088">
        <v>46092.867616790805</v>
      </c>
      <c r="DC16" s="1091">
        <v>46407.16287974421</v>
      </c>
      <c r="DD16" s="1091">
        <v>46893.642887624213</v>
      </c>
      <c r="DE16" s="1091">
        <v>47231.245784361956</v>
      </c>
      <c r="DF16" s="1091">
        <v>47774.257493931946</v>
      </c>
      <c r="DG16" s="1091">
        <v>48299.801104958256</v>
      </c>
      <c r="DH16" s="1091">
        <v>48831.623051423165</v>
      </c>
      <c r="DI16" s="1091">
        <v>49398.941442213159</v>
      </c>
      <c r="DJ16" s="1091">
        <v>49712.915051324846</v>
      </c>
      <c r="DK16" s="1091">
        <v>50062.369881504856</v>
      </c>
      <c r="DL16" s="1091">
        <v>50553.780137902759</v>
      </c>
      <c r="DM16" s="1091">
        <v>50923.637094155958</v>
      </c>
      <c r="DN16" s="1091">
        <v>50936.866253094246</v>
      </c>
      <c r="DO16" s="1091">
        <v>51220.978017891874</v>
      </c>
      <c r="DP16" s="1091">
        <v>51689.211443446569</v>
      </c>
      <c r="DQ16" s="1091">
        <v>52281.806783266569</v>
      </c>
      <c r="DR16" s="1091">
        <v>52745.10187621427</v>
      </c>
      <c r="DS16" s="1089">
        <v>53067.288984176288</v>
      </c>
      <c r="DT16" s="626">
        <v>53237.300493228548</v>
      </c>
      <c r="DU16" s="626">
        <v>53747.520927323327</v>
      </c>
      <c r="DV16" s="626">
        <v>54207.878643724078</v>
      </c>
      <c r="DW16" s="626">
        <v>54526.215795772674</v>
      </c>
      <c r="DX16" s="626">
        <v>54818.553989855922</v>
      </c>
      <c r="DY16" s="626">
        <v>55660.135224820217</v>
      </c>
      <c r="DZ16" s="626">
        <v>55758.226386383409</v>
      </c>
      <c r="EA16" s="626">
        <v>55824.586123909015</v>
      </c>
      <c r="EB16" s="626">
        <v>55986.574169129926</v>
      </c>
      <c r="EC16" s="626">
        <v>56243.188997914775</v>
      </c>
      <c r="ED16" s="626">
        <v>56491.882873218492</v>
      </c>
      <c r="EE16" s="626">
        <v>57404.563753972609</v>
      </c>
      <c r="EF16" s="626">
        <v>57842.768891002328</v>
      </c>
      <c r="EG16" s="626">
        <v>58105.714665490799</v>
      </c>
      <c r="EH16" s="626">
        <v>58470.902820365423</v>
      </c>
      <c r="EI16" s="626">
        <v>58944.066997712958</v>
      </c>
      <c r="EJ16" s="626">
        <v>59330.99926384553</v>
      </c>
      <c r="EK16" s="626">
        <v>60171.889505261715</v>
      </c>
      <c r="EL16" s="626">
        <v>60201.48881214374</v>
      </c>
      <c r="EM16" s="626">
        <v>60345.706293133808</v>
      </c>
      <c r="EN16" s="626">
        <v>60482.740098523602</v>
      </c>
      <c r="EO16" s="626">
        <v>60861.54457380958</v>
      </c>
      <c r="EP16" s="626">
        <v>61053.821108850505</v>
      </c>
    </row>
    <row r="17" spans="1:146" ht="17.45" customHeight="1" x14ac:dyDescent="0.3">
      <c r="A17" s="1092"/>
      <c r="B17" s="1093"/>
      <c r="C17" s="1094"/>
      <c r="D17" s="1094"/>
      <c r="E17" s="1094"/>
      <c r="F17" s="1095"/>
      <c r="G17" s="1094"/>
      <c r="H17" s="1096"/>
      <c r="I17" s="1094"/>
      <c r="J17" s="1094"/>
      <c r="K17" s="1094"/>
      <c r="L17" s="1094"/>
      <c r="M17" s="1095"/>
      <c r="N17" s="1094"/>
      <c r="O17" s="1094"/>
      <c r="P17" s="1094"/>
      <c r="Q17" s="1094"/>
      <c r="R17" s="1094"/>
      <c r="S17" s="1094"/>
      <c r="T17" s="1094"/>
      <c r="U17" s="1094"/>
      <c r="V17" s="1094"/>
      <c r="W17" s="1094"/>
      <c r="X17" s="1094"/>
      <c r="Y17" s="1094"/>
      <c r="Z17" s="1094"/>
      <c r="AA17" s="1094"/>
      <c r="AB17" s="1094"/>
      <c r="AC17" s="1094"/>
      <c r="AD17" s="1096"/>
      <c r="AE17" s="1094"/>
      <c r="AF17" s="1094"/>
      <c r="AG17" s="1094"/>
      <c r="AH17" s="1094"/>
      <c r="AI17" s="1094"/>
      <c r="AJ17" s="1094"/>
      <c r="AK17" s="1094"/>
      <c r="AL17" s="1094"/>
      <c r="AM17" s="1094"/>
      <c r="AN17" s="1094"/>
      <c r="AO17" s="1096"/>
      <c r="AP17" s="1094"/>
      <c r="AQ17" s="1094"/>
      <c r="AR17" s="1094"/>
      <c r="AS17" s="1094"/>
      <c r="AT17" s="1094"/>
      <c r="AU17" s="1094"/>
      <c r="AV17" s="1094"/>
      <c r="AW17" s="1094"/>
      <c r="AX17" s="1094"/>
      <c r="AY17" s="1094"/>
      <c r="AZ17" s="1094"/>
      <c r="BA17" s="1094"/>
      <c r="BB17" s="1094"/>
      <c r="BC17" s="1094"/>
      <c r="BD17" s="1094"/>
      <c r="BE17" s="1094"/>
      <c r="BF17" s="1094"/>
      <c r="BG17" s="1094"/>
      <c r="BH17" s="1094"/>
      <c r="BI17" s="1094"/>
      <c r="BJ17" s="1094"/>
      <c r="BK17" s="1094"/>
      <c r="BL17" s="1094"/>
      <c r="BM17" s="1094"/>
      <c r="BN17" s="1094"/>
      <c r="BO17" s="1094"/>
      <c r="BP17" s="1094"/>
      <c r="BQ17" s="1094"/>
      <c r="BR17" s="1094"/>
      <c r="BS17" s="1094"/>
      <c r="BT17" s="1094"/>
      <c r="BU17" s="1094"/>
      <c r="BV17" s="1094"/>
      <c r="BW17" s="1094"/>
      <c r="BX17" s="1094"/>
      <c r="BY17" s="1094"/>
      <c r="BZ17" s="1094"/>
      <c r="CA17" s="1094"/>
      <c r="CB17" s="1094"/>
      <c r="CC17" s="1094"/>
      <c r="CD17" s="1094"/>
      <c r="CE17" s="1094"/>
      <c r="CF17" s="1094"/>
      <c r="CG17" s="1094"/>
      <c r="CH17" s="1094"/>
      <c r="CI17" s="1094"/>
      <c r="CJ17" s="1094"/>
      <c r="CK17" s="1094"/>
      <c r="CL17" s="1094"/>
      <c r="CM17" s="1094"/>
      <c r="CN17" s="1094"/>
      <c r="CO17" s="1094"/>
      <c r="CP17" s="1094"/>
      <c r="CQ17" s="1094"/>
      <c r="CR17" s="1094"/>
      <c r="CS17" s="1094"/>
      <c r="CT17" s="1094"/>
      <c r="CU17" s="1094"/>
      <c r="CV17" s="1094"/>
      <c r="CW17" s="1094"/>
      <c r="CX17" s="1094"/>
      <c r="CY17" s="1094"/>
      <c r="CZ17" s="1094"/>
      <c r="DA17" s="1094"/>
      <c r="DB17" s="1094"/>
      <c r="DC17" s="1097"/>
      <c r="DD17" s="1097"/>
      <c r="DE17" s="1097"/>
      <c r="DF17" s="1097"/>
      <c r="DG17" s="1097"/>
      <c r="DH17" s="1097"/>
      <c r="DI17" s="1097"/>
      <c r="DJ17" s="1097"/>
      <c r="DK17" s="1097"/>
      <c r="DL17" s="1097"/>
      <c r="DM17" s="1097"/>
      <c r="DN17" s="1097"/>
      <c r="DO17" s="1097"/>
      <c r="DP17" s="1097"/>
      <c r="DQ17" s="1097"/>
      <c r="DR17" s="1097"/>
      <c r="DS17" s="1095"/>
      <c r="DT17" s="629"/>
      <c r="DU17" s="629"/>
      <c r="DV17" s="629"/>
      <c r="DW17" s="629"/>
      <c r="DX17" s="629"/>
      <c r="DY17" s="629"/>
      <c r="DZ17" s="629"/>
      <c r="EA17" s="629"/>
      <c r="EB17" s="629"/>
      <c r="EC17" s="629"/>
      <c r="ED17" s="629"/>
      <c r="EE17" s="629"/>
      <c r="EF17" s="629"/>
      <c r="EG17" s="629"/>
      <c r="EH17" s="629"/>
      <c r="EI17" s="629"/>
      <c r="EJ17" s="629"/>
      <c r="EK17" s="629"/>
      <c r="EL17" s="629"/>
      <c r="EM17" s="629"/>
      <c r="EN17" s="629"/>
      <c r="EO17" s="629"/>
      <c r="EP17" s="629"/>
    </row>
    <row r="18" spans="1:146" ht="17.45" customHeight="1" x14ac:dyDescent="0.3">
      <c r="A18" s="1086" t="s">
        <v>468</v>
      </c>
      <c r="B18" s="1087" t="s">
        <v>469</v>
      </c>
      <c r="C18" s="1088">
        <v>249.33754500999999</v>
      </c>
      <c r="D18" s="1088">
        <v>264.05557626000001</v>
      </c>
      <c r="E18" s="1088">
        <v>282.63213625999998</v>
      </c>
      <c r="F18" s="1089">
        <v>295.31597005999998</v>
      </c>
      <c r="G18" s="1088">
        <v>268.50543526000001</v>
      </c>
      <c r="H18" s="1090">
        <v>236.63516826</v>
      </c>
      <c r="I18" s="1088">
        <v>219.25531925999999</v>
      </c>
      <c r="J18" s="1088">
        <v>87.311757260000007</v>
      </c>
      <c r="K18" s="1088">
        <v>115.57686126</v>
      </c>
      <c r="L18" s="1088">
        <v>115.65866626</v>
      </c>
      <c r="M18" s="1089">
        <v>115.72814726</v>
      </c>
      <c r="N18" s="1088">
        <v>115.71674726000001</v>
      </c>
      <c r="O18" s="1088">
        <v>98.185628260000001</v>
      </c>
      <c r="P18" s="1088">
        <v>97.894697260000001</v>
      </c>
      <c r="Q18" s="1088">
        <v>99.396492260000002</v>
      </c>
      <c r="R18" s="1088">
        <v>99.915569260000012</v>
      </c>
      <c r="S18" s="1088">
        <v>101.43657702103678</v>
      </c>
      <c r="T18" s="1088">
        <v>103.10802426000001</v>
      </c>
      <c r="U18" s="1088">
        <v>114.30672826</v>
      </c>
      <c r="V18" s="1088">
        <v>114.7917113</v>
      </c>
      <c r="W18" s="1088">
        <v>112.68156833157674</v>
      </c>
      <c r="X18" s="1088">
        <v>116.20933165546708</v>
      </c>
      <c r="Y18" s="1088">
        <v>115.14950657999999</v>
      </c>
      <c r="Z18" s="1088">
        <v>114.80572158</v>
      </c>
      <c r="AA18" s="1088">
        <v>116.01910428000001</v>
      </c>
      <c r="AB18" s="1088">
        <v>117.12312128000001</v>
      </c>
      <c r="AC18" s="1088">
        <v>118.72713528</v>
      </c>
      <c r="AD18" s="1090">
        <v>119.80985028000001</v>
      </c>
      <c r="AE18" s="1088">
        <v>122.54243328</v>
      </c>
      <c r="AF18" s="1088">
        <v>149.63137528000001</v>
      </c>
      <c r="AG18" s="1088">
        <v>161.49389927999999</v>
      </c>
      <c r="AH18" s="1088">
        <v>160.12539828000001</v>
      </c>
      <c r="AI18" s="1088">
        <v>144.78691628000001</v>
      </c>
      <c r="AJ18" s="1088">
        <v>143.44226227999999</v>
      </c>
      <c r="AK18" s="1088">
        <v>278.87764827999996</v>
      </c>
      <c r="AL18" s="1088">
        <v>284.88362527999999</v>
      </c>
      <c r="AM18" s="1088">
        <v>292.43977027999995</v>
      </c>
      <c r="AN18" s="1088">
        <v>292.31112622964417</v>
      </c>
      <c r="AO18" s="1090">
        <v>162.08623628000001</v>
      </c>
      <c r="AP18" s="1088">
        <v>160.46530868000002</v>
      </c>
      <c r="AQ18" s="1088">
        <v>160.37438928</v>
      </c>
      <c r="AR18" s="1088">
        <v>158.96110628</v>
      </c>
      <c r="AS18" s="1088">
        <v>170.63793128</v>
      </c>
      <c r="AT18" s="1088">
        <v>200.33315328</v>
      </c>
      <c r="AU18" s="1088">
        <v>196.35077527999999</v>
      </c>
      <c r="AV18" s="1088">
        <v>199.52542027999999</v>
      </c>
      <c r="AW18" s="1088">
        <v>201.61337728000001</v>
      </c>
      <c r="AX18" s="1088">
        <v>203.72184128000001</v>
      </c>
      <c r="AY18" s="1088">
        <v>195.21189828000001</v>
      </c>
      <c r="AZ18" s="1088">
        <v>195.68911628000001</v>
      </c>
      <c r="BA18" s="1088">
        <v>195.87071578000001</v>
      </c>
      <c r="BB18" s="1088">
        <v>198.48957028000001</v>
      </c>
      <c r="BC18" s="1088">
        <v>198.51568327999999</v>
      </c>
      <c r="BD18" s="1088">
        <v>198.79167228</v>
      </c>
      <c r="BE18" s="1088">
        <v>200.21129628</v>
      </c>
      <c r="BF18" s="1088">
        <v>200.20880728</v>
      </c>
      <c r="BG18" s="1088">
        <v>199.87773028000001</v>
      </c>
      <c r="BH18" s="1088">
        <v>197.62053528000001</v>
      </c>
      <c r="BI18" s="1088">
        <v>198.08945528000001</v>
      </c>
      <c r="BJ18" s="1088">
        <v>197.67891327999999</v>
      </c>
      <c r="BK18" s="1088">
        <v>186.66825628000001</v>
      </c>
      <c r="BL18" s="1088">
        <v>186.62867428000001</v>
      </c>
      <c r="BM18" s="1088">
        <v>186.76575928</v>
      </c>
      <c r="BN18" s="1088">
        <v>157.23791027999999</v>
      </c>
      <c r="BO18" s="1088">
        <v>160.66269428000001</v>
      </c>
      <c r="BP18" s="1088">
        <v>160.59662028</v>
      </c>
      <c r="BQ18" s="1088">
        <v>161.74217028000001</v>
      </c>
      <c r="BR18" s="1088">
        <v>161.77023828</v>
      </c>
      <c r="BS18" s="1088">
        <v>156.77844927999999</v>
      </c>
      <c r="BT18" s="1088">
        <v>153.57595050788547</v>
      </c>
      <c r="BU18" s="1088">
        <v>153.66006150788544</v>
      </c>
      <c r="BV18" s="1088">
        <v>153.54583050788546</v>
      </c>
      <c r="BW18" s="1088">
        <v>153.17732850788545</v>
      </c>
      <c r="BX18" s="1088">
        <v>152.55508650788545</v>
      </c>
      <c r="BY18" s="1088">
        <v>152.51616350788547</v>
      </c>
      <c r="BZ18" s="1088">
        <v>151.20087450788546</v>
      </c>
      <c r="CA18" s="1088">
        <v>152.45278150788545</v>
      </c>
      <c r="CB18" s="1088">
        <v>152.02979650788546</v>
      </c>
      <c r="CC18" s="1088">
        <v>142.46591828000001</v>
      </c>
      <c r="CD18" s="1088">
        <v>143.37853128</v>
      </c>
      <c r="CE18" s="1088">
        <v>147.06950028</v>
      </c>
      <c r="CF18" s="1088">
        <v>129.44820827999999</v>
      </c>
      <c r="CG18" s="1088">
        <v>129.41604328</v>
      </c>
      <c r="CH18" s="1088">
        <v>29.07319</v>
      </c>
      <c r="CI18" s="1088">
        <v>29.432873000000001</v>
      </c>
      <c r="CJ18" s="1088">
        <v>29.306000999999998</v>
      </c>
      <c r="CK18" s="1088">
        <v>29.147027999999999</v>
      </c>
      <c r="CL18" s="1088">
        <v>29.707805</v>
      </c>
      <c r="CM18" s="1088">
        <v>30.178381999999999</v>
      </c>
      <c r="CN18" s="1088">
        <v>30.147749000000001</v>
      </c>
      <c r="CO18" s="1088">
        <v>31.180561999999998</v>
      </c>
      <c r="CP18" s="1088">
        <v>31.965938000000001</v>
      </c>
      <c r="CQ18" s="1088">
        <v>32.355226000000002</v>
      </c>
      <c r="CR18" s="1088">
        <v>33.077812000000002</v>
      </c>
      <c r="CS18" s="1088">
        <v>32.854852000000001</v>
      </c>
      <c r="CT18" s="1088">
        <v>33.050890000000003</v>
      </c>
      <c r="CU18" s="1088">
        <v>32.887822</v>
      </c>
      <c r="CV18" s="1088">
        <v>32.465772000000001</v>
      </c>
      <c r="CW18" s="1088">
        <v>33.215324000000003</v>
      </c>
      <c r="CX18" s="1088">
        <v>34.334909000000003</v>
      </c>
      <c r="CY18" s="1088">
        <v>35.026667000000003</v>
      </c>
      <c r="CZ18" s="1088">
        <v>35.356037000000001</v>
      </c>
      <c r="DA18" s="1088">
        <v>35.864004000000001</v>
      </c>
      <c r="DB18" s="1088">
        <v>35.611902999999998</v>
      </c>
      <c r="DC18" s="1091">
        <v>36.130251000000001</v>
      </c>
      <c r="DD18" s="1091">
        <v>35.901780000000002</v>
      </c>
      <c r="DE18" s="1091">
        <v>36.136063</v>
      </c>
      <c r="DF18" s="1091">
        <v>36.867193999999998</v>
      </c>
      <c r="DG18" s="1091">
        <v>30.581300500000001</v>
      </c>
      <c r="DH18" s="1091">
        <v>30.6401425</v>
      </c>
      <c r="DI18" s="1091">
        <v>30.6648505</v>
      </c>
      <c r="DJ18" s="1091">
        <v>30.842667500000001</v>
      </c>
      <c r="DK18" s="1091">
        <v>31.344297999999998</v>
      </c>
      <c r="DL18" s="1091">
        <v>31.077601999999999</v>
      </c>
      <c r="DM18" s="1091">
        <v>31.508797000000001</v>
      </c>
      <c r="DN18" s="1091">
        <v>31.684699999999999</v>
      </c>
      <c r="DO18" s="1091">
        <v>32.096375000000002</v>
      </c>
      <c r="DP18" s="1091">
        <v>33.674729999999997</v>
      </c>
      <c r="DQ18" s="1091">
        <v>34.300924999999999</v>
      </c>
      <c r="DR18" s="1091">
        <v>35.149085999999997</v>
      </c>
      <c r="DS18" s="1089">
        <v>33.355187000000001</v>
      </c>
      <c r="DT18" s="626">
        <v>33.618775999999997</v>
      </c>
      <c r="DU18" s="626">
        <v>32.853158999999998</v>
      </c>
      <c r="DV18" s="626">
        <v>33.650849000000001</v>
      </c>
      <c r="DW18" s="626">
        <v>33.904522</v>
      </c>
      <c r="DX18" s="626">
        <v>33.867114000000001</v>
      </c>
      <c r="DY18" s="626">
        <v>33.665609000000003</v>
      </c>
      <c r="DZ18" s="626">
        <v>32.197952000000001</v>
      </c>
      <c r="EA18" s="626">
        <v>31.531504000000002</v>
      </c>
      <c r="EB18" s="626">
        <v>32.355826999999998</v>
      </c>
      <c r="EC18" s="626">
        <v>32.598132999999997</v>
      </c>
      <c r="ED18" s="626">
        <v>32.215212000000001</v>
      </c>
      <c r="EE18" s="626">
        <v>31.046475999999998</v>
      </c>
      <c r="EF18" s="626">
        <v>31.349722</v>
      </c>
      <c r="EG18" s="626">
        <v>31.364078500000002</v>
      </c>
      <c r="EH18" s="626">
        <v>31.437996999999999</v>
      </c>
      <c r="EI18" s="626">
        <v>32.259518</v>
      </c>
      <c r="EJ18" s="626">
        <v>32.644866</v>
      </c>
      <c r="EK18" s="626">
        <v>32.644868000000002</v>
      </c>
      <c r="EL18" s="626">
        <v>33.292563999999999</v>
      </c>
      <c r="EM18" s="626">
        <v>33.742064999999997</v>
      </c>
      <c r="EN18" s="626">
        <v>34.047590999999997</v>
      </c>
      <c r="EO18" s="626">
        <v>34.402270000000001</v>
      </c>
      <c r="EP18" s="626">
        <v>34.909635000000002</v>
      </c>
    </row>
    <row r="19" spans="1:146" ht="17.45" customHeight="1" x14ac:dyDescent="0.3">
      <c r="A19" s="1092"/>
      <c r="B19" s="1102"/>
      <c r="C19" s="1094"/>
      <c r="D19" s="1094"/>
      <c r="E19" s="1094"/>
      <c r="F19" s="1095"/>
      <c r="G19" s="1094"/>
      <c r="H19" s="1096"/>
      <c r="I19" s="1094"/>
      <c r="J19" s="1094"/>
      <c r="K19" s="1094"/>
      <c r="L19" s="1094"/>
      <c r="M19" s="1095"/>
      <c r="N19" s="1094"/>
      <c r="O19" s="1094"/>
      <c r="P19" s="1094"/>
      <c r="Q19" s="1094"/>
      <c r="R19" s="1094"/>
      <c r="S19" s="1094"/>
      <c r="T19" s="1094"/>
      <c r="U19" s="1094"/>
      <c r="V19" s="1094"/>
      <c r="W19" s="1094"/>
      <c r="X19" s="1094"/>
      <c r="Y19" s="1094"/>
      <c r="Z19" s="1094"/>
      <c r="AA19" s="1094"/>
      <c r="AB19" s="1094"/>
      <c r="AC19" s="1094"/>
      <c r="AD19" s="1096"/>
      <c r="AE19" s="1094"/>
      <c r="AF19" s="1094"/>
      <c r="AG19" s="1094"/>
      <c r="AH19" s="1094"/>
      <c r="AI19" s="1094"/>
      <c r="AJ19" s="1094"/>
      <c r="AK19" s="1094"/>
      <c r="AL19" s="1094"/>
      <c r="AM19" s="1094"/>
      <c r="AN19" s="1094"/>
      <c r="AO19" s="1096"/>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7"/>
      <c r="DD19" s="1097"/>
      <c r="DE19" s="1097"/>
      <c r="DF19" s="1097"/>
      <c r="DG19" s="1097"/>
      <c r="DH19" s="1097"/>
      <c r="DI19" s="1097"/>
      <c r="DJ19" s="1097"/>
      <c r="DK19" s="1097"/>
      <c r="DL19" s="1097"/>
      <c r="DM19" s="1097"/>
      <c r="DN19" s="1097"/>
      <c r="DO19" s="1097"/>
      <c r="DP19" s="1097"/>
      <c r="DQ19" s="1097"/>
      <c r="DR19" s="1097"/>
      <c r="DS19" s="1095"/>
      <c r="DT19" s="629"/>
      <c r="DU19" s="629"/>
      <c r="DV19" s="629"/>
      <c r="DW19" s="629"/>
      <c r="DX19" s="629"/>
      <c r="DY19" s="629"/>
      <c r="DZ19" s="629"/>
      <c r="EA19" s="629"/>
      <c r="EB19" s="629"/>
      <c r="EC19" s="629"/>
      <c r="ED19" s="629"/>
      <c r="EE19" s="629"/>
      <c r="EF19" s="629"/>
      <c r="EG19" s="629"/>
      <c r="EH19" s="629"/>
      <c r="EI19" s="629"/>
      <c r="EJ19" s="629"/>
      <c r="EK19" s="629"/>
      <c r="EL19" s="629"/>
      <c r="EM19" s="629"/>
      <c r="EN19" s="629"/>
      <c r="EO19" s="629"/>
      <c r="EP19" s="629"/>
    </row>
    <row r="20" spans="1:146" ht="17.45" customHeight="1" x14ac:dyDescent="0.3">
      <c r="A20" s="1086" t="s">
        <v>470</v>
      </c>
      <c r="B20" s="1087" t="s">
        <v>471</v>
      </c>
      <c r="C20" s="1088">
        <v>0</v>
      </c>
      <c r="D20" s="1088">
        <v>0</v>
      </c>
      <c r="E20" s="1088">
        <v>0</v>
      </c>
      <c r="F20" s="1089">
        <v>0</v>
      </c>
      <c r="G20" s="1088">
        <v>0</v>
      </c>
      <c r="H20" s="1090">
        <v>0</v>
      </c>
      <c r="I20" s="1088">
        <v>0</v>
      </c>
      <c r="J20" s="1088">
        <v>0</v>
      </c>
      <c r="K20" s="1088">
        <v>0</v>
      </c>
      <c r="L20" s="1088">
        <v>0</v>
      </c>
      <c r="M20" s="1089">
        <v>0</v>
      </c>
      <c r="N20" s="1088">
        <v>0</v>
      </c>
      <c r="O20" s="1088">
        <v>0</v>
      </c>
      <c r="P20" s="1088">
        <v>0</v>
      </c>
      <c r="Q20" s="1088">
        <v>0</v>
      </c>
      <c r="R20" s="1088">
        <v>0</v>
      </c>
      <c r="S20" s="1088">
        <v>0</v>
      </c>
      <c r="T20" s="1088">
        <v>0</v>
      </c>
      <c r="U20" s="1088">
        <v>0</v>
      </c>
      <c r="V20" s="1088">
        <v>0</v>
      </c>
      <c r="W20" s="1088">
        <v>0</v>
      </c>
      <c r="X20" s="1088">
        <v>0</v>
      </c>
      <c r="Y20" s="1088">
        <v>0</v>
      </c>
      <c r="Z20" s="1088">
        <v>0</v>
      </c>
      <c r="AA20" s="1088">
        <v>0</v>
      </c>
      <c r="AB20" s="1088">
        <v>0</v>
      </c>
      <c r="AC20" s="1088">
        <v>0</v>
      </c>
      <c r="AD20" s="1090">
        <v>0</v>
      </c>
      <c r="AE20" s="1088">
        <v>0</v>
      </c>
      <c r="AF20" s="1088">
        <v>0</v>
      </c>
      <c r="AG20" s="1088">
        <v>0</v>
      </c>
      <c r="AH20" s="1088">
        <v>0</v>
      </c>
      <c r="AI20" s="1088">
        <v>0</v>
      </c>
      <c r="AJ20" s="1088">
        <v>0</v>
      </c>
      <c r="AK20" s="1088">
        <v>0</v>
      </c>
      <c r="AL20" s="1088">
        <v>0</v>
      </c>
      <c r="AM20" s="1088">
        <v>0</v>
      </c>
      <c r="AN20" s="1088">
        <v>0</v>
      </c>
      <c r="AO20" s="1090">
        <v>0</v>
      </c>
      <c r="AP20" s="1088">
        <v>0</v>
      </c>
      <c r="AQ20" s="1088">
        <v>0</v>
      </c>
      <c r="AR20" s="1088">
        <v>0</v>
      </c>
      <c r="AS20" s="1088">
        <v>0</v>
      </c>
      <c r="AT20" s="1088">
        <v>0</v>
      </c>
      <c r="AU20" s="1088">
        <v>0</v>
      </c>
      <c r="AV20" s="1088">
        <v>0</v>
      </c>
      <c r="AW20" s="1088">
        <v>0</v>
      </c>
      <c r="AX20" s="1088">
        <v>0</v>
      </c>
      <c r="AY20" s="1088">
        <v>0</v>
      </c>
      <c r="AZ20" s="1088">
        <v>0</v>
      </c>
      <c r="BA20" s="1088">
        <v>0</v>
      </c>
      <c r="BB20" s="1088">
        <v>0</v>
      </c>
      <c r="BC20" s="1088">
        <v>0</v>
      </c>
      <c r="BD20" s="1088">
        <v>0</v>
      </c>
      <c r="BE20" s="1088">
        <v>0</v>
      </c>
      <c r="BF20" s="1088">
        <v>0</v>
      </c>
      <c r="BG20" s="1088">
        <v>0</v>
      </c>
      <c r="BH20" s="1088">
        <v>0</v>
      </c>
      <c r="BI20" s="1088">
        <v>0</v>
      </c>
      <c r="BJ20" s="1088">
        <v>0</v>
      </c>
      <c r="BK20" s="1088">
        <v>0</v>
      </c>
      <c r="BL20" s="1088">
        <v>0</v>
      </c>
      <c r="BM20" s="1088">
        <v>0</v>
      </c>
      <c r="BN20" s="1088">
        <v>0</v>
      </c>
      <c r="BO20" s="1088">
        <v>0</v>
      </c>
      <c r="BP20" s="1088">
        <v>0</v>
      </c>
      <c r="BQ20" s="1088">
        <v>0</v>
      </c>
      <c r="BR20" s="1088">
        <v>0</v>
      </c>
      <c r="BS20" s="1088">
        <v>0</v>
      </c>
      <c r="BT20" s="1088">
        <v>0</v>
      </c>
      <c r="BU20" s="1088">
        <v>0</v>
      </c>
      <c r="BV20" s="1088">
        <v>0</v>
      </c>
      <c r="BW20" s="1088">
        <v>0</v>
      </c>
      <c r="BX20" s="1088">
        <v>0</v>
      </c>
      <c r="BY20" s="1088">
        <v>0</v>
      </c>
      <c r="BZ20" s="1088">
        <v>0</v>
      </c>
      <c r="CA20" s="1088">
        <v>0</v>
      </c>
      <c r="CB20" s="1088">
        <v>0</v>
      </c>
      <c r="CC20" s="1088">
        <v>0</v>
      </c>
      <c r="CD20" s="1088">
        <v>0</v>
      </c>
      <c r="CE20" s="1088">
        <v>0</v>
      </c>
      <c r="CF20" s="1088">
        <v>0</v>
      </c>
      <c r="CG20" s="1088">
        <v>0</v>
      </c>
      <c r="CH20" s="1088">
        <v>0</v>
      </c>
      <c r="CI20" s="1088">
        <v>0</v>
      </c>
      <c r="CJ20" s="1088">
        <v>0</v>
      </c>
      <c r="CK20" s="1088">
        <v>0</v>
      </c>
      <c r="CL20" s="1088">
        <v>0</v>
      </c>
      <c r="CM20" s="1088">
        <v>0</v>
      </c>
      <c r="CN20" s="1088">
        <v>0</v>
      </c>
      <c r="CO20" s="1088">
        <v>0</v>
      </c>
      <c r="CP20" s="1088">
        <v>0</v>
      </c>
      <c r="CQ20" s="1088">
        <v>0</v>
      </c>
      <c r="CR20" s="1088">
        <v>0</v>
      </c>
      <c r="CS20" s="1088">
        <v>0</v>
      </c>
      <c r="CT20" s="1088">
        <v>0</v>
      </c>
      <c r="CU20" s="1088">
        <v>0</v>
      </c>
      <c r="CV20" s="1088">
        <v>0</v>
      </c>
      <c r="CW20" s="1088">
        <v>0</v>
      </c>
      <c r="CX20" s="1088">
        <v>0</v>
      </c>
      <c r="CY20" s="1088">
        <v>0</v>
      </c>
      <c r="CZ20" s="1088">
        <v>0</v>
      </c>
      <c r="DA20" s="1088">
        <v>0</v>
      </c>
      <c r="DB20" s="1088">
        <v>0</v>
      </c>
      <c r="DC20" s="1091">
        <v>0</v>
      </c>
      <c r="DD20" s="1091">
        <v>0</v>
      </c>
      <c r="DE20" s="1091">
        <v>0</v>
      </c>
      <c r="DF20" s="1091">
        <v>0</v>
      </c>
      <c r="DG20" s="1091">
        <v>0</v>
      </c>
      <c r="DH20" s="1091">
        <v>0</v>
      </c>
      <c r="DI20" s="1091">
        <v>0</v>
      </c>
      <c r="DJ20" s="1091">
        <v>0</v>
      </c>
      <c r="DK20" s="1091">
        <v>0</v>
      </c>
      <c r="DL20" s="1091">
        <v>0</v>
      </c>
      <c r="DM20" s="1091">
        <v>0</v>
      </c>
      <c r="DN20" s="1091">
        <v>0</v>
      </c>
      <c r="DO20" s="1091">
        <v>0</v>
      </c>
      <c r="DP20" s="1091">
        <v>0</v>
      </c>
      <c r="DQ20" s="1091">
        <v>0</v>
      </c>
      <c r="DR20" s="1091">
        <v>0</v>
      </c>
      <c r="DS20" s="1089">
        <v>0</v>
      </c>
      <c r="DT20" s="626">
        <v>0</v>
      </c>
      <c r="DU20" s="626">
        <v>0</v>
      </c>
      <c r="DV20" s="626">
        <v>0</v>
      </c>
      <c r="DW20" s="626">
        <v>0</v>
      </c>
      <c r="DX20" s="626">
        <v>0</v>
      </c>
      <c r="DY20" s="626">
        <v>0</v>
      </c>
      <c r="DZ20" s="626">
        <v>0</v>
      </c>
      <c r="EA20" s="626">
        <v>0</v>
      </c>
      <c r="EB20" s="626">
        <v>0</v>
      </c>
      <c r="EC20" s="626">
        <v>0</v>
      </c>
      <c r="ED20" s="626">
        <v>0</v>
      </c>
      <c r="EE20" s="626">
        <v>0</v>
      </c>
      <c r="EF20" s="626">
        <v>0</v>
      </c>
      <c r="EG20" s="626">
        <v>0</v>
      </c>
      <c r="EH20" s="626">
        <v>0</v>
      </c>
      <c r="EI20" s="626">
        <v>0</v>
      </c>
      <c r="EJ20" s="626">
        <v>0</v>
      </c>
      <c r="EK20" s="626">
        <v>0</v>
      </c>
      <c r="EL20" s="626">
        <v>0</v>
      </c>
      <c r="EM20" s="626">
        <v>0</v>
      </c>
      <c r="EN20" s="626">
        <v>0</v>
      </c>
      <c r="EO20" s="626">
        <v>0</v>
      </c>
      <c r="EP20" s="626">
        <v>0</v>
      </c>
    </row>
    <row r="21" spans="1:146" ht="17.45" customHeight="1" x14ac:dyDescent="0.3">
      <c r="A21" s="1092"/>
      <c r="B21" s="1093"/>
      <c r="C21" s="1094"/>
      <c r="D21" s="1094"/>
      <c r="E21" s="1094"/>
      <c r="F21" s="1095"/>
      <c r="G21" s="1094"/>
      <c r="H21" s="1096"/>
      <c r="I21" s="1094"/>
      <c r="J21" s="1094"/>
      <c r="K21" s="1094"/>
      <c r="L21" s="1094"/>
      <c r="M21" s="1095"/>
      <c r="N21" s="1094"/>
      <c r="O21" s="1094"/>
      <c r="P21" s="1094"/>
      <c r="Q21" s="1094"/>
      <c r="R21" s="1094"/>
      <c r="S21" s="1094"/>
      <c r="T21" s="1094"/>
      <c r="U21" s="1094"/>
      <c r="V21" s="1094"/>
      <c r="W21" s="1094"/>
      <c r="X21" s="1094"/>
      <c r="Y21" s="1094"/>
      <c r="Z21" s="1094"/>
      <c r="AA21" s="1094"/>
      <c r="AB21" s="1094"/>
      <c r="AC21" s="1094"/>
      <c r="AD21" s="1096"/>
      <c r="AE21" s="1094"/>
      <c r="AF21" s="1094"/>
      <c r="AG21" s="1094"/>
      <c r="AH21" s="1094"/>
      <c r="AI21" s="1094"/>
      <c r="AJ21" s="1094"/>
      <c r="AK21" s="1094"/>
      <c r="AL21" s="1094"/>
      <c r="AM21" s="1094"/>
      <c r="AN21" s="1094"/>
      <c r="AO21" s="1096"/>
      <c r="AP21" s="1094"/>
      <c r="AQ21" s="1094"/>
      <c r="AR21" s="1094"/>
      <c r="AS21" s="1094"/>
      <c r="AT21" s="1094"/>
      <c r="AU21" s="1094"/>
      <c r="AV21" s="1094"/>
      <c r="AW21" s="1094"/>
      <c r="AX21" s="1094"/>
      <c r="AY21" s="1094"/>
      <c r="AZ21" s="1094"/>
      <c r="BA21" s="1094"/>
      <c r="BB21" s="1094"/>
      <c r="BC21" s="1094"/>
      <c r="BD21" s="1094"/>
      <c r="BE21" s="1094"/>
      <c r="BF21" s="1094"/>
      <c r="BG21" s="1094"/>
      <c r="BH21" s="1094"/>
      <c r="BI21" s="1094"/>
      <c r="BJ21" s="1094"/>
      <c r="BK21" s="1094"/>
      <c r="BL21" s="1094"/>
      <c r="BM21" s="1094"/>
      <c r="BN21" s="1094"/>
      <c r="BO21" s="1094"/>
      <c r="BP21" s="1094"/>
      <c r="BQ21" s="1094"/>
      <c r="BR21" s="1094"/>
      <c r="BS21" s="1094"/>
      <c r="BT21" s="1094"/>
      <c r="BU21" s="1094"/>
      <c r="BV21" s="1094"/>
      <c r="BW21" s="1094"/>
      <c r="BX21" s="1094"/>
      <c r="BY21" s="1094"/>
      <c r="BZ21" s="1094"/>
      <c r="CA21" s="1094"/>
      <c r="CB21" s="1094"/>
      <c r="CC21" s="1094"/>
      <c r="CD21" s="1094"/>
      <c r="CE21" s="1094"/>
      <c r="CF21" s="1094"/>
      <c r="CG21" s="1094"/>
      <c r="CH21" s="1094"/>
      <c r="CI21" s="1094"/>
      <c r="CJ21" s="1094"/>
      <c r="CK21" s="1094"/>
      <c r="CL21" s="1094"/>
      <c r="CM21" s="1094"/>
      <c r="CN21" s="1094"/>
      <c r="CO21" s="1094"/>
      <c r="CP21" s="1094"/>
      <c r="CQ21" s="1094"/>
      <c r="CR21" s="1094"/>
      <c r="CS21" s="1094"/>
      <c r="CT21" s="1094"/>
      <c r="CU21" s="1094"/>
      <c r="CV21" s="1094"/>
      <c r="CW21" s="1094"/>
      <c r="CX21" s="1094"/>
      <c r="CY21" s="1094"/>
      <c r="CZ21" s="1094"/>
      <c r="DA21" s="1094"/>
      <c r="DB21" s="1094"/>
      <c r="DC21" s="1097"/>
      <c r="DD21" s="1097"/>
      <c r="DE21" s="1097"/>
      <c r="DF21" s="1097"/>
      <c r="DG21" s="1097"/>
      <c r="DH21" s="1097"/>
      <c r="DI21" s="1097"/>
      <c r="DJ21" s="1097"/>
      <c r="DK21" s="1097"/>
      <c r="DL21" s="1097"/>
      <c r="DM21" s="1097"/>
      <c r="DN21" s="1097"/>
      <c r="DO21" s="1097"/>
      <c r="DP21" s="1097"/>
      <c r="DQ21" s="1097"/>
      <c r="DR21" s="1097"/>
      <c r="DS21" s="1095"/>
      <c r="DT21" s="629"/>
      <c r="DU21" s="629"/>
      <c r="DV21" s="629"/>
      <c r="DW21" s="629"/>
      <c r="DX21" s="629"/>
      <c r="DY21" s="629"/>
      <c r="DZ21" s="629"/>
      <c r="EA21" s="629"/>
      <c r="EB21" s="629"/>
      <c r="EC21" s="629"/>
      <c r="ED21" s="629"/>
      <c r="EE21" s="629"/>
      <c r="EF21" s="629"/>
      <c r="EG21" s="629"/>
      <c r="EH21" s="629"/>
      <c r="EI21" s="629"/>
      <c r="EJ21" s="629"/>
      <c r="EK21" s="629"/>
      <c r="EL21" s="629"/>
      <c r="EM21" s="629"/>
      <c r="EN21" s="629"/>
      <c r="EO21" s="629"/>
      <c r="EP21" s="629"/>
    </row>
    <row r="22" spans="1:146" ht="17.45" customHeight="1" x14ac:dyDescent="0.3">
      <c r="A22" s="1086" t="s">
        <v>472</v>
      </c>
      <c r="B22" s="1087" t="s">
        <v>473</v>
      </c>
      <c r="C22" s="1088">
        <v>0</v>
      </c>
      <c r="D22" s="1088">
        <v>0</v>
      </c>
      <c r="E22" s="1088">
        <v>0</v>
      </c>
      <c r="F22" s="1089">
        <v>0</v>
      </c>
      <c r="G22" s="1088">
        <v>0</v>
      </c>
      <c r="H22" s="1090">
        <v>0</v>
      </c>
      <c r="I22" s="1088">
        <v>0</v>
      </c>
      <c r="J22" s="1088">
        <v>0</v>
      </c>
      <c r="K22" s="1088">
        <v>0</v>
      </c>
      <c r="L22" s="1088">
        <v>0</v>
      </c>
      <c r="M22" s="1089">
        <v>0</v>
      </c>
      <c r="N22" s="1088">
        <v>0</v>
      </c>
      <c r="O22" s="1088">
        <v>0</v>
      </c>
      <c r="P22" s="1088">
        <v>0</v>
      </c>
      <c r="Q22" s="1088">
        <v>0</v>
      </c>
      <c r="R22" s="1088">
        <v>0</v>
      </c>
      <c r="S22" s="1088">
        <v>0</v>
      </c>
      <c r="T22" s="1088">
        <v>0</v>
      </c>
      <c r="U22" s="1088">
        <v>0</v>
      </c>
      <c r="V22" s="1088">
        <v>0</v>
      </c>
      <c r="W22" s="1088">
        <v>0</v>
      </c>
      <c r="X22" s="1088">
        <v>0</v>
      </c>
      <c r="Y22" s="1088">
        <v>0</v>
      </c>
      <c r="Z22" s="1088">
        <v>0</v>
      </c>
      <c r="AA22" s="1088">
        <v>0</v>
      </c>
      <c r="AB22" s="1088">
        <v>0</v>
      </c>
      <c r="AC22" s="1088">
        <v>0</v>
      </c>
      <c r="AD22" s="1090">
        <v>0</v>
      </c>
      <c r="AE22" s="1088">
        <v>0</v>
      </c>
      <c r="AF22" s="1088">
        <v>0</v>
      </c>
      <c r="AG22" s="1088">
        <v>0</v>
      </c>
      <c r="AH22" s="1088">
        <v>0</v>
      </c>
      <c r="AI22" s="1088">
        <v>0</v>
      </c>
      <c r="AJ22" s="1088">
        <v>0</v>
      </c>
      <c r="AK22" s="1088">
        <v>0</v>
      </c>
      <c r="AL22" s="1088">
        <v>0</v>
      </c>
      <c r="AM22" s="1088">
        <v>0</v>
      </c>
      <c r="AN22" s="1088">
        <v>0</v>
      </c>
      <c r="AO22" s="1090">
        <v>0</v>
      </c>
      <c r="AP22" s="1088">
        <v>0</v>
      </c>
      <c r="AQ22" s="1088">
        <v>0</v>
      </c>
      <c r="AR22" s="1088">
        <v>0</v>
      </c>
      <c r="AS22" s="1088">
        <v>0</v>
      </c>
      <c r="AT22" s="1088">
        <v>0</v>
      </c>
      <c r="AU22" s="1088">
        <v>0</v>
      </c>
      <c r="AV22" s="1088">
        <v>0</v>
      </c>
      <c r="AW22" s="1088">
        <v>0</v>
      </c>
      <c r="AX22" s="1088">
        <v>0</v>
      </c>
      <c r="AY22" s="1088">
        <v>0</v>
      </c>
      <c r="AZ22" s="1088">
        <v>0</v>
      </c>
      <c r="BA22" s="1088">
        <v>0</v>
      </c>
      <c r="BB22" s="1088">
        <v>0</v>
      </c>
      <c r="BC22" s="1088">
        <v>0</v>
      </c>
      <c r="BD22" s="1088">
        <v>0</v>
      </c>
      <c r="BE22" s="1088">
        <v>0</v>
      </c>
      <c r="BF22" s="1088">
        <v>0</v>
      </c>
      <c r="BG22" s="1088">
        <v>0</v>
      </c>
      <c r="BH22" s="1088">
        <v>0</v>
      </c>
      <c r="BI22" s="1088">
        <v>0</v>
      </c>
      <c r="BJ22" s="1088">
        <v>0</v>
      </c>
      <c r="BK22" s="1088">
        <v>0</v>
      </c>
      <c r="BL22" s="1088">
        <v>0</v>
      </c>
      <c r="BM22" s="1088">
        <v>0</v>
      </c>
      <c r="BN22" s="1088">
        <v>0</v>
      </c>
      <c r="BO22" s="1088">
        <v>0</v>
      </c>
      <c r="BP22" s="1088">
        <v>0</v>
      </c>
      <c r="BQ22" s="1088">
        <v>0</v>
      </c>
      <c r="BR22" s="1088">
        <v>0</v>
      </c>
      <c r="BS22" s="1088">
        <v>0</v>
      </c>
      <c r="BT22" s="1088">
        <v>0</v>
      </c>
      <c r="BU22" s="1088">
        <v>0</v>
      </c>
      <c r="BV22" s="1088">
        <v>0</v>
      </c>
      <c r="BW22" s="1088">
        <v>0</v>
      </c>
      <c r="BX22" s="1088">
        <v>0</v>
      </c>
      <c r="BY22" s="1088">
        <v>0</v>
      </c>
      <c r="BZ22" s="1088">
        <v>0</v>
      </c>
      <c r="CA22" s="1088">
        <v>0</v>
      </c>
      <c r="CB22" s="1088">
        <v>0</v>
      </c>
      <c r="CC22" s="1088">
        <v>0</v>
      </c>
      <c r="CD22" s="1088">
        <v>0</v>
      </c>
      <c r="CE22" s="1088">
        <v>0</v>
      </c>
      <c r="CF22" s="1088">
        <v>0</v>
      </c>
      <c r="CG22" s="1088">
        <v>0</v>
      </c>
      <c r="CH22" s="1088">
        <v>0</v>
      </c>
      <c r="CI22" s="1088">
        <v>0</v>
      </c>
      <c r="CJ22" s="1088">
        <v>0</v>
      </c>
      <c r="CK22" s="1088">
        <v>0</v>
      </c>
      <c r="CL22" s="1088">
        <v>0</v>
      </c>
      <c r="CM22" s="1088">
        <v>0</v>
      </c>
      <c r="CN22" s="1088">
        <v>0</v>
      </c>
      <c r="CO22" s="1088">
        <v>0</v>
      </c>
      <c r="CP22" s="1088">
        <v>0</v>
      </c>
      <c r="CQ22" s="1088">
        <v>0</v>
      </c>
      <c r="CR22" s="1088">
        <v>0</v>
      </c>
      <c r="CS22" s="1088">
        <v>0</v>
      </c>
      <c r="CT22" s="1088">
        <v>0</v>
      </c>
      <c r="CU22" s="1088">
        <v>0</v>
      </c>
      <c r="CV22" s="1088">
        <v>0</v>
      </c>
      <c r="CW22" s="1088">
        <v>0</v>
      </c>
      <c r="CX22" s="1088">
        <v>0</v>
      </c>
      <c r="CY22" s="1088">
        <v>0</v>
      </c>
      <c r="CZ22" s="1088">
        <v>0</v>
      </c>
      <c r="DA22" s="1088">
        <v>0</v>
      </c>
      <c r="DB22" s="1088">
        <v>0</v>
      </c>
      <c r="DC22" s="1091">
        <v>0</v>
      </c>
      <c r="DD22" s="1091">
        <v>0</v>
      </c>
      <c r="DE22" s="1091">
        <v>0</v>
      </c>
      <c r="DF22" s="1091">
        <v>0</v>
      </c>
      <c r="DG22" s="1091">
        <v>0</v>
      </c>
      <c r="DH22" s="1091">
        <v>0</v>
      </c>
      <c r="DI22" s="1091">
        <v>0</v>
      </c>
      <c r="DJ22" s="1091">
        <v>0</v>
      </c>
      <c r="DK22" s="1091">
        <v>0</v>
      </c>
      <c r="DL22" s="1091">
        <v>0</v>
      </c>
      <c r="DM22" s="1091">
        <v>0</v>
      </c>
      <c r="DN22" s="1091">
        <v>0</v>
      </c>
      <c r="DO22" s="1091">
        <v>0</v>
      </c>
      <c r="DP22" s="1091">
        <v>0</v>
      </c>
      <c r="DQ22" s="1091">
        <v>0</v>
      </c>
      <c r="DR22" s="1091">
        <v>0</v>
      </c>
      <c r="DS22" s="1089">
        <v>0</v>
      </c>
      <c r="DT22" s="626">
        <v>0</v>
      </c>
      <c r="DU22" s="626">
        <v>0</v>
      </c>
      <c r="DV22" s="626">
        <v>0</v>
      </c>
      <c r="DW22" s="626">
        <v>0</v>
      </c>
      <c r="DX22" s="626">
        <v>0</v>
      </c>
      <c r="DY22" s="626">
        <v>0</v>
      </c>
      <c r="DZ22" s="626">
        <v>0</v>
      </c>
      <c r="EA22" s="626">
        <v>0</v>
      </c>
      <c r="EB22" s="626">
        <v>0</v>
      </c>
      <c r="EC22" s="626">
        <v>0</v>
      </c>
      <c r="ED22" s="626">
        <v>0</v>
      </c>
      <c r="EE22" s="626">
        <v>0</v>
      </c>
      <c r="EF22" s="626">
        <v>0</v>
      </c>
      <c r="EG22" s="626">
        <v>0</v>
      </c>
      <c r="EH22" s="626">
        <v>0</v>
      </c>
      <c r="EI22" s="626">
        <v>0</v>
      </c>
      <c r="EJ22" s="626">
        <v>0</v>
      </c>
      <c r="EK22" s="626">
        <v>0</v>
      </c>
      <c r="EL22" s="626">
        <v>0</v>
      </c>
      <c r="EM22" s="626">
        <v>0</v>
      </c>
      <c r="EN22" s="626">
        <v>0</v>
      </c>
      <c r="EO22" s="626">
        <v>0</v>
      </c>
      <c r="EP22" s="626">
        <v>0</v>
      </c>
    </row>
    <row r="23" spans="1:146" ht="17.45" customHeight="1" x14ac:dyDescent="0.3">
      <c r="A23" s="1092"/>
      <c r="B23" s="1093"/>
      <c r="C23" s="1094"/>
      <c r="D23" s="1094"/>
      <c r="E23" s="1094"/>
      <c r="F23" s="1095"/>
      <c r="G23" s="1094"/>
      <c r="H23" s="1096"/>
      <c r="I23" s="1094"/>
      <c r="J23" s="1094"/>
      <c r="K23" s="1094"/>
      <c r="L23" s="1094"/>
      <c r="M23" s="1095"/>
      <c r="N23" s="1094"/>
      <c r="O23" s="1094"/>
      <c r="P23" s="1094"/>
      <c r="Q23" s="1094"/>
      <c r="R23" s="1094"/>
      <c r="S23" s="1094"/>
      <c r="T23" s="1094"/>
      <c r="U23" s="1094"/>
      <c r="V23" s="1094"/>
      <c r="W23" s="1094"/>
      <c r="X23" s="1094"/>
      <c r="Y23" s="1094"/>
      <c r="Z23" s="1094"/>
      <c r="AA23" s="1094"/>
      <c r="AB23" s="1094"/>
      <c r="AC23" s="1094"/>
      <c r="AD23" s="1096"/>
      <c r="AE23" s="1094"/>
      <c r="AF23" s="1094"/>
      <c r="AG23" s="1094"/>
      <c r="AH23" s="1094"/>
      <c r="AI23" s="1094"/>
      <c r="AJ23" s="1094"/>
      <c r="AK23" s="1094"/>
      <c r="AL23" s="1094"/>
      <c r="AM23" s="1094"/>
      <c r="AN23" s="1094"/>
      <c r="AO23" s="1096"/>
      <c r="AP23" s="1094"/>
      <c r="AQ23" s="1094"/>
      <c r="AR23" s="1094"/>
      <c r="AS23" s="1094"/>
      <c r="AT23" s="1094"/>
      <c r="AU23" s="1094"/>
      <c r="AV23" s="1094"/>
      <c r="AW23" s="1094"/>
      <c r="AX23" s="1094"/>
      <c r="AY23" s="1094"/>
      <c r="AZ23" s="1094"/>
      <c r="BA23" s="1094"/>
      <c r="BB23" s="1094"/>
      <c r="BC23" s="1094"/>
      <c r="BD23" s="1094"/>
      <c r="BE23" s="1094"/>
      <c r="BF23" s="1094"/>
      <c r="BG23" s="1094"/>
      <c r="BH23" s="1094"/>
      <c r="BI23" s="1094"/>
      <c r="BJ23" s="1094"/>
      <c r="BK23" s="1094"/>
      <c r="BL23" s="1094"/>
      <c r="BM23" s="1094"/>
      <c r="BN23" s="1094"/>
      <c r="BO23" s="1094"/>
      <c r="BP23" s="1094"/>
      <c r="BQ23" s="1094"/>
      <c r="BR23" s="1094"/>
      <c r="BS23" s="1094"/>
      <c r="BT23" s="1094"/>
      <c r="BU23" s="1094"/>
      <c r="BV23" s="1094"/>
      <c r="BW23" s="1094"/>
      <c r="BX23" s="1094"/>
      <c r="BY23" s="1094"/>
      <c r="BZ23" s="1094"/>
      <c r="CA23" s="1094"/>
      <c r="CB23" s="1094"/>
      <c r="CC23" s="1094"/>
      <c r="CD23" s="1094"/>
      <c r="CE23" s="1094"/>
      <c r="CF23" s="1094"/>
      <c r="CG23" s="1094"/>
      <c r="CH23" s="1094"/>
      <c r="CI23" s="1094"/>
      <c r="CJ23" s="1094"/>
      <c r="CK23" s="1094"/>
      <c r="CL23" s="1094"/>
      <c r="CM23" s="1094"/>
      <c r="CN23" s="1094"/>
      <c r="CO23" s="1094"/>
      <c r="CP23" s="1094"/>
      <c r="CQ23" s="1094"/>
      <c r="CR23" s="1094"/>
      <c r="CS23" s="1094"/>
      <c r="CT23" s="1094"/>
      <c r="CU23" s="1094"/>
      <c r="CV23" s="1094"/>
      <c r="CW23" s="1094"/>
      <c r="CX23" s="1094"/>
      <c r="CY23" s="1094"/>
      <c r="CZ23" s="1094"/>
      <c r="DA23" s="1094"/>
      <c r="DB23" s="1094"/>
      <c r="DC23" s="1097"/>
      <c r="DD23" s="1097"/>
      <c r="DE23" s="1097"/>
      <c r="DF23" s="1097"/>
      <c r="DG23" s="1097"/>
      <c r="DH23" s="1097"/>
      <c r="DI23" s="1097"/>
      <c r="DJ23" s="1097"/>
      <c r="DK23" s="1097"/>
      <c r="DL23" s="1097"/>
      <c r="DM23" s="1097"/>
      <c r="DN23" s="1097"/>
      <c r="DO23" s="1097"/>
      <c r="DP23" s="1097"/>
      <c r="DQ23" s="1097"/>
      <c r="DR23" s="1097"/>
      <c r="DS23" s="1095"/>
      <c r="DT23" s="629"/>
      <c r="DU23" s="629"/>
      <c r="DV23" s="629"/>
      <c r="DW23" s="629"/>
      <c r="DX23" s="629"/>
      <c r="DY23" s="629"/>
      <c r="DZ23" s="629"/>
      <c r="EA23" s="629"/>
      <c r="EB23" s="629"/>
      <c r="EC23" s="629"/>
      <c r="ED23" s="629"/>
      <c r="EE23" s="629"/>
      <c r="EF23" s="629"/>
      <c r="EG23" s="629"/>
      <c r="EH23" s="629"/>
      <c r="EI23" s="629"/>
      <c r="EJ23" s="629"/>
      <c r="EK23" s="629"/>
      <c r="EL23" s="629"/>
      <c r="EM23" s="629"/>
      <c r="EN23" s="629"/>
      <c r="EO23" s="629"/>
      <c r="EP23" s="629"/>
    </row>
    <row r="24" spans="1:146" ht="17.45" customHeight="1" x14ac:dyDescent="0.3">
      <c r="A24" s="1086" t="s">
        <v>474</v>
      </c>
      <c r="B24" s="1087" t="s">
        <v>475</v>
      </c>
      <c r="C24" s="1088">
        <v>796.45017094000002</v>
      </c>
      <c r="D24" s="1088">
        <v>979.60223954999992</v>
      </c>
      <c r="E24" s="1088">
        <v>997.21485293000012</v>
      </c>
      <c r="F24" s="1089">
        <v>1040.0917218500001</v>
      </c>
      <c r="G24" s="1088">
        <v>1037.1268500700003</v>
      </c>
      <c r="H24" s="1090">
        <v>851.31036162612952</v>
      </c>
      <c r="I24" s="1088">
        <v>684.74970462039494</v>
      </c>
      <c r="J24" s="1088">
        <v>834.82869019000009</v>
      </c>
      <c r="K24" s="1088">
        <v>825.47678508000001</v>
      </c>
      <c r="L24" s="1088">
        <v>786.37434413999995</v>
      </c>
      <c r="M24" s="1089">
        <v>816.18042160999994</v>
      </c>
      <c r="N24" s="1088">
        <v>748.20225219000008</v>
      </c>
      <c r="O24" s="1088">
        <v>691.23186471999998</v>
      </c>
      <c r="P24" s="1088">
        <v>734.29449133999992</v>
      </c>
      <c r="Q24" s="1088">
        <v>693.50511310351249</v>
      </c>
      <c r="R24" s="1088">
        <v>734.63536805998967</v>
      </c>
      <c r="S24" s="1088">
        <v>634.9800554031475</v>
      </c>
      <c r="T24" s="1088">
        <v>720.25609540999994</v>
      </c>
      <c r="U24" s="1088">
        <v>777.06029805181356</v>
      </c>
      <c r="V24" s="1088">
        <v>767.7393184078735</v>
      </c>
      <c r="W24" s="1088">
        <v>772.07908175103421</v>
      </c>
      <c r="X24" s="1088">
        <v>856.20225807838733</v>
      </c>
      <c r="Y24" s="1088">
        <v>925.02108482320375</v>
      </c>
      <c r="Z24" s="1088">
        <v>892.02379216481938</v>
      </c>
      <c r="AA24" s="1088">
        <v>927.1397270835663</v>
      </c>
      <c r="AB24" s="1088">
        <v>1036.5313028243825</v>
      </c>
      <c r="AC24" s="1088">
        <v>1068.8092082708285</v>
      </c>
      <c r="AD24" s="1090">
        <v>1279.551493030277</v>
      </c>
      <c r="AE24" s="1088">
        <v>1286.691945000277</v>
      </c>
      <c r="AF24" s="1088">
        <v>1230.7113013721319</v>
      </c>
      <c r="AG24" s="1088">
        <v>1381.7642724575787</v>
      </c>
      <c r="AH24" s="1088">
        <v>1393.0794404117642</v>
      </c>
      <c r="AI24" s="1088">
        <v>1423.5031556360602</v>
      </c>
      <c r="AJ24" s="1088">
        <v>1181.9338197842546</v>
      </c>
      <c r="AK24" s="1088">
        <v>1261.424219451611</v>
      </c>
      <c r="AL24" s="1088">
        <v>1179.1348022560735</v>
      </c>
      <c r="AM24" s="1088">
        <v>1397.2041944211985</v>
      </c>
      <c r="AN24" s="1088">
        <v>1382.5741406239601</v>
      </c>
      <c r="AO24" s="1090">
        <v>1387.7046340845739</v>
      </c>
      <c r="AP24" s="1088">
        <v>2160.671940274106</v>
      </c>
      <c r="AQ24" s="1088">
        <v>2128.7386232803319</v>
      </c>
      <c r="AR24" s="1088">
        <v>2086.6556444546864</v>
      </c>
      <c r="AS24" s="1088">
        <v>1850.8103068426046</v>
      </c>
      <c r="AT24" s="1088">
        <v>1953.2600513717628</v>
      </c>
      <c r="AU24" s="1088">
        <v>1990.3129869679904</v>
      </c>
      <c r="AV24" s="1088">
        <v>1906.8970532572232</v>
      </c>
      <c r="AW24" s="1088">
        <v>2011.2033058009724</v>
      </c>
      <c r="AX24" s="1088">
        <v>2175.8463446300002</v>
      </c>
      <c r="AY24" s="1088">
        <v>1997.4325572499999</v>
      </c>
      <c r="AZ24" s="1088">
        <v>2100.8721968333334</v>
      </c>
      <c r="BA24" s="1088">
        <v>2284.5153966385801</v>
      </c>
      <c r="BB24" s="1088">
        <v>2280.0041008364469</v>
      </c>
      <c r="BC24" s="1088">
        <v>1715.6539560495194</v>
      </c>
      <c r="BD24" s="1088">
        <v>1855.0126362557824</v>
      </c>
      <c r="BE24" s="1088">
        <v>2012.4117108127623</v>
      </c>
      <c r="BF24" s="1088">
        <v>1977.3696567283503</v>
      </c>
      <c r="BG24" s="1088">
        <v>2019.6368099713454</v>
      </c>
      <c r="BH24" s="1088">
        <v>1980.2170409746971</v>
      </c>
      <c r="BI24" s="1088">
        <v>2024.92274571247</v>
      </c>
      <c r="BJ24" s="1088">
        <v>2062.3232602187622</v>
      </c>
      <c r="BK24" s="1088">
        <v>1928.8736858257407</v>
      </c>
      <c r="BL24" s="1088">
        <v>1896.327042390162</v>
      </c>
      <c r="BM24" s="1088">
        <v>1873.0985046410417</v>
      </c>
      <c r="BN24" s="1088">
        <v>2021.7389907063207</v>
      </c>
      <c r="BO24" s="1088">
        <v>2046.9895553013121</v>
      </c>
      <c r="BP24" s="1088">
        <v>2141.7473167060466</v>
      </c>
      <c r="BQ24" s="1088">
        <v>2091.3122061056529</v>
      </c>
      <c r="BR24" s="1088">
        <v>1850.2173850255388</v>
      </c>
      <c r="BS24" s="1088">
        <v>1973.6947827536092</v>
      </c>
      <c r="BT24" s="1088">
        <v>1660.2013850518927</v>
      </c>
      <c r="BU24" s="1088">
        <v>1749.3678259069081</v>
      </c>
      <c r="BV24" s="1088">
        <v>1699.8519465643112</v>
      </c>
      <c r="BW24" s="1088">
        <v>1576.6767759677052</v>
      </c>
      <c r="BX24" s="1088">
        <v>1601.9137615094533</v>
      </c>
      <c r="BY24" s="1088">
        <v>1571.8714865879758</v>
      </c>
      <c r="BZ24" s="1088">
        <v>1575.9284538835002</v>
      </c>
      <c r="CA24" s="1088">
        <v>1653.0016384955002</v>
      </c>
      <c r="CB24" s="1088">
        <v>1656.2085299939999</v>
      </c>
      <c r="CC24" s="1088">
        <v>1582.1377434999999</v>
      </c>
      <c r="CD24" s="1088">
        <v>1633.1906272199999</v>
      </c>
      <c r="CE24" s="1088">
        <v>1627.1667092961643</v>
      </c>
      <c r="CF24" s="1088">
        <v>1858.2166388756166</v>
      </c>
      <c r="CG24" s="1088">
        <v>1813.5019208456163</v>
      </c>
      <c r="CH24" s="1088">
        <v>1038.1824123056165</v>
      </c>
      <c r="CI24" s="1088">
        <v>1209.2406902499999</v>
      </c>
      <c r="CJ24" s="1088">
        <v>1103.7259265200003</v>
      </c>
      <c r="CK24" s="1088">
        <v>1164.51618261</v>
      </c>
      <c r="CL24" s="1088">
        <v>1205.99803557</v>
      </c>
      <c r="CM24" s="1088">
        <v>1189.1800216900001</v>
      </c>
      <c r="CN24" s="1088">
        <v>1304.2535200900002</v>
      </c>
      <c r="CO24" s="1088">
        <v>1443.5806009375342</v>
      </c>
      <c r="CP24" s="1088">
        <v>1241.0286417765753</v>
      </c>
      <c r="CQ24" s="1088">
        <v>1140.64547971</v>
      </c>
      <c r="CR24" s="1088">
        <v>1306.2146795900001</v>
      </c>
      <c r="CS24" s="1088">
        <v>1353.2887174699997</v>
      </c>
      <c r="CT24" s="1088">
        <v>1365.13883278</v>
      </c>
      <c r="CU24" s="1088">
        <v>1440.4637070875342</v>
      </c>
      <c r="CV24" s="1088">
        <v>1389.6069717765754</v>
      </c>
      <c r="CW24" s="1088">
        <v>1472.8845017099998</v>
      </c>
      <c r="CX24" s="1088">
        <v>1244.9441663399998</v>
      </c>
      <c r="CY24" s="1088">
        <v>1387.78332901</v>
      </c>
      <c r="CZ24" s="1088">
        <v>1412.97049021</v>
      </c>
      <c r="DA24" s="1088">
        <v>1599.0416995099999</v>
      </c>
      <c r="DB24" s="1088">
        <v>1373.6181660034247</v>
      </c>
      <c r="DC24" s="1091">
        <v>1367.4705816014248</v>
      </c>
      <c r="DD24" s="1091">
        <v>1320.4646063879452</v>
      </c>
      <c r="DE24" s="1091">
        <v>1480.2132683904108</v>
      </c>
      <c r="DF24" s="1091">
        <v>1428.2344244930139</v>
      </c>
      <c r="DG24" s="1091">
        <v>1376.8976037119176</v>
      </c>
      <c r="DH24" s="1091">
        <v>1414.2095592515643</v>
      </c>
      <c r="DI24" s="1091">
        <v>1610.1936594377028</v>
      </c>
      <c r="DJ24" s="1091">
        <v>1451.6148618058958</v>
      </c>
      <c r="DK24" s="1091">
        <v>1617.1391638934417</v>
      </c>
      <c r="DL24" s="1091">
        <v>1653.5111843821919</v>
      </c>
      <c r="DM24" s="1091">
        <v>1961.9657673531508</v>
      </c>
      <c r="DN24" s="1091">
        <v>1894.6533350238356</v>
      </c>
      <c r="DO24" s="1091">
        <v>1699.6603194045208</v>
      </c>
      <c r="DP24" s="1091">
        <v>1660.1134926336988</v>
      </c>
      <c r="DQ24" s="1091">
        <v>1700.7376829480822</v>
      </c>
      <c r="DR24" s="1091">
        <v>1720.416857196712</v>
      </c>
      <c r="DS24" s="1089">
        <v>1600.8578537345206</v>
      </c>
      <c r="DT24" s="626">
        <v>1652.4400587278085</v>
      </c>
      <c r="DU24" s="626">
        <v>1563.432075070411</v>
      </c>
      <c r="DV24" s="626">
        <v>1283.8674995878084</v>
      </c>
      <c r="DW24" s="626">
        <v>1416.7263996723084</v>
      </c>
      <c r="DX24" s="626">
        <v>1310.0473670524455</v>
      </c>
      <c r="DY24" s="626">
        <v>1694.7221630145207</v>
      </c>
      <c r="DZ24" s="626">
        <v>1493.1180268200455</v>
      </c>
      <c r="EA24" s="626">
        <v>1427.6887314034452</v>
      </c>
      <c r="EB24" s="626">
        <v>1416.0711640078082</v>
      </c>
      <c r="EC24" s="626">
        <v>1690.8648222478084</v>
      </c>
      <c r="ED24" s="626">
        <v>1447.4785568097252</v>
      </c>
      <c r="EE24" s="626">
        <v>1467.3854937390411</v>
      </c>
      <c r="EF24" s="626">
        <v>1558.5012642145196</v>
      </c>
      <c r="EG24" s="626">
        <v>1176.0414810200004</v>
      </c>
      <c r="EH24" s="626">
        <v>1246.76309369</v>
      </c>
      <c r="EI24" s="626">
        <v>1123.32361442</v>
      </c>
      <c r="EJ24" s="626">
        <v>1045.5829780017441</v>
      </c>
      <c r="EK24" s="626">
        <v>1538.4777688246577</v>
      </c>
      <c r="EL24" s="626">
        <v>1233.7061652800001</v>
      </c>
      <c r="EM24" s="626">
        <v>1114.7289984899999</v>
      </c>
      <c r="EN24" s="626">
        <v>1226.00993526466</v>
      </c>
      <c r="EO24" s="626">
        <v>1262.8479876519107</v>
      </c>
      <c r="EP24" s="626">
        <v>1042.7763869119128</v>
      </c>
    </row>
    <row r="25" spans="1:146" ht="17.45" customHeight="1" x14ac:dyDescent="0.3">
      <c r="A25" s="1092"/>
      <c r="B25" s="1093"/>
      <c r="C25" s="1094"/>
      <c r="D25" s="1094"/>
      <c r="E25" s="1094"/>
      <c r="F25" s="1095"/>
      <c r="G25" s="1094"/>
      <c r="H25" s="1096"/>
      <c r="I25" s="1094"/>
      <c r="J25" s="1094"/>
      <c r="K25" s="1094"/>
      <c r="L25" s="1094"/>
      <c r="M25" s="1095"/>
      <c r="N25" s="1094"/>
      <c r="O25" s="1094"/>
      <c r="P25" s="1094"/>
      <c r="Q25" s="1094"/>
      <c r="R25" s="1094"/>
      <c r="S25" s="1094"/>
      <c r="T25" s="1094"/>
      <c r="U25" s="1094"/>
      <c r="V25" s="1094"/>
      <c r="W25" s="1094"/>
      <c r="X25" s="1094"/>
      <c r="Y25" s="1094"/>
      <c r="Z25" s="1094"/>
      <c r="AA25" s="1094"/>
      <c r="AB25" s="1094"/>
      <c r="AC25" s="1094"/>
      <c r="AD25" s="1096"/>
      <c r="AE25" s="1094"/>
      <c r="AF25" s="1094"/>
      <c r="AG25" s="1094"/>
      <c r="AH25" s="1094"/>
      <c r="AI25" s="1094"/>
      <c r="AJ25" s="1094"/>
      <c r="AK25" s="1094"/>
      <c r="AL25" s="1094"/>
      <c r="AM25" s="1094"/>
      <c r="AN25" s="1094"/>
      <c r="AO25" s="1096"/>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1094"/>
      <c r="BK25" s="1094"/>
      <c r="BL25" s="1094"/>
      <c r="BM25" s="1094"/>
      <c r="BN25" s="1094"/>
      <c r="BO25" s="1094"/>
      <c r="BP25" s="1094"/>
      <c r="BQ25" s="1094"/>
      <c r="BR25" s="1094"/>
      <c r="BS25" s="1094"/>
      <c r="BT25" s="1094"/>
      <c r="BU25" s="1094"/>
      <c r="BV25" s="1094"/>
      <c r="BW25" s="1094"/>
      <c r="BX25" s="1094"/>
      <c r="BY25" s="1094"/>
      <c r="BZ25" s="1094"/>
      <c r="CA25" s="1094"/>
      <c r="CB25" s="1094"/>
      <c r="CC25" s="1094"/>
      <c r="CD25" s="1094"/>
      <c r="CE25" s="1094"/>
      <c r="CF25" s="1094"/>
      <c r="CG25" s="1094"/>
      <c r="CH25" s="1094"/>
      <c r="CI25" s="1094"/>
      <c r="CJ25" s="1094"/>
      <c r="CK25" s="1094"/>
      <c r="CL25" s="1094"/>
      <c r="CM25" s="1094"/>
      <c r="CN25" s="1094"/>
      <c r="CO25" s="1094"/>
      <c r="CP25" s="1094"/>
      <c r="CQ25" s="1094"/>
      <c r="CR25" s="1094"/>
      <c r="CS25" s="1094"/>
      <c r="CT25" s="1094"/>
      <c r="CU25" s="1094"/>
      <c r="CV25" s="1094"/>
      <c r="CW25" s="1094"/>
      <c r="CX25" s="1094"/>
      <c r="CY25" s="1094"/>
      <c r="CZ25" s="1094"/>
      <c r="DA25" s="1094"/>
      <c r="DB25" s="1094"/>
      <c r="DC25" s="1097"/>
      <c r="DD25" s="1097"/>
      <c r="DE25" s="1097"/>
      <c r="DF25" s="1097"/>
      <c r="DG25" s="1097"/>
      <c r="DH25" s="1097"/>
      <c r="DI25" s="1097"/>
      <c r="DJ25" s="1097"/>
      <c r="DK25" s="1097"/>
      <c r="DL25" s="1097"/>
      <c r="DM25" s="1097"/>
      <c r="DN25" s="1097"/>
      <c r="DO25" s="1097"/>
      <c r="DP25" s="1097"/>
      <c r="DQ25" s="1097"/>
      <c r="DR25" s="1097"/>
      <c r="DS25" s="1095"/>
      <c r="DT25" s="629"/>
      <c r="DU25" s="629"/>
      <c r="DV25" s="629"/>
      <c r="DW25" s="629"/>
      <c r="DX25" s="629"/>
      <c r="DY25" s="629"/>
      <c r="DZ25" s="629"/>
      <c r="EA25" s="629"/>
      <c r="EB25" s="629"/>
      <c r="EC25" s="629"/>
      <c r="ED25" s="629"/>
      <c r="EE25" s="629"/>
      <c r="EF25" s="629"/>
      <c r="EG25" s="629"/>
      <c r="EH25" s="629"/>
      <c r="EI25" s="629"/>
      <c r="EJ25" s="629"/>
      <c r="EK25" s="629"/>
      <c r="EL25" s="629"/>
      <c r="EM25" s="629"/>
      <c r="EN25" s="629"/>
      <c r="EO25" s="629"/>
      <c r="EP25" s="629"/>
    </row>
    <row r="26" spans="1:146" ht="17.45" customHeight="1" x14ac:dyDescent="0.3">
      <c r="A26" s="1086" t="s">
        <v>476</v>
      </c>
      <c r="B26" s="1087" t="s">
        <v>477</v>
      </c>
      <c r="C26" s="1088">
        <v>798.66176589000008</v>
      </c>
      <c r="D26" s="1088">
        <v>818.34143132999998</v>
      </c>
      <c r="E26" s="1088">
        <v>848.50894108</v>
      </c>
      <c r="F26" s="1089">
        <v>860.65597262000006</v>
      </c>
      <c r="G26" s="1088">
        <v>938.34058129999994</v>
      </c>
      <c r="H26" s="1090">
        <v>905.55076182000016</v>
      </c>
      <c r="I26" s="1088">
        <v>1036.3015116499998</v>
      </c>
      <c r="J26" s="1088">
        <v>1048.0975827416664</v>
      </c>
      <c r="K26" s="1088">
        <v>1053.7272173733331</v>
      </c>
      <c r="L26" s="1088">
        <v>1055.8021501362084</v>
      </c>
      <c r="M26" s="1089">
        <v>1067.4697196761667</v>
      </c>
      <c r="N26" s="1088">
        <v>1080.6473663107499</v>
      </c>
      <c r="O26" s="1088">
        <v>1085.7434252170001</v>
      </c>
      <c r="P26" s="1088">
        <v>1089.240368233</v>
      </c>
      <c r="Q26" s="1088">
        <v>1084.7053925769999</v>
      </c>
      <c r="R26" s="1088">
        <v>1174.859283947</v>
      </c>
      <c r="S26" s="1088">
        <v>1162.0716037369998</v>
      </c>
      <c r="T26" s="1088">
        <v>1140.1834163269998</v>
      </c>
      <c r="U26" s="1088">
        <v>1144.9760381469998</v>
      </c>
      <c r="V26" s="1088">
        <v>1141.42018381</v>
      </c>
      <c r="W26" s="1088">
        <v>1103.5606694299997</v>
      </c>
      <c r="X26" s="1088">
        <v>1136.844533967</v>
      </c>
      <c r="Y26" s="1088">
        <v>1172.2972192870002</v>
      </c>
      <c r="Z26" s="1088">
        <v>1188.103346397</v>
      </c>
      <c r="AA26" s="1088">
        <v>1206.9947149098193</v>
      </c>
      <c r="AB26" s="1088">
        <v>1202.9055809078752</v>
      </c>
      <c r="AC26" s="1088">
        <v>1190.7798150578751</v>
      </c>
      <c r="AD26" s="1090">
        <v>1200.2358515878748</v>
      </c>
      <c r="AE26" s="1088">
        <v>1213.6941418578751</v>
      </c>
      <c r="AF26" s="1088">
        <v>1240.7815538555972</v>
      </c>
      <c r="AG26" s="1088">
        <v>1273.9334446088862</v>
      </c>
      <c r="AH26" s="1088">
        <v>1301.9613797762777</v>
      </c>
      <c r="AI26" s="1088">
        <v>1305.7342663722363</v>
      </c>
      <c r="AJ26" s="1088">
        <v>1319.3778603422361</v>
      </c>
      <c r="AK26" s="1088">
        <v>1450.174192102236</v>
      </c>
      <c r="AL26" s="1088">
        <v>1464.5845102111111</v>
      </c>
      <c r="AM26" s="1088">
        <v>1506.7209418017806</v>
      </c>
      <c r="AN26" s="1088">
        <v>1509.6718067533195</v>
      </c>
      <c r="AO26" s="1090">
        <v>1640.9017202633195</v>
      </c>
      <c r="AP26" s="1088">
        <v>1649.8358558927016</v>
      </c>
      <c r="AQ26" s="1088">
        <v>1723.713901850921</v>
      </c>
      <c r="AR26" s="1088">
        <v>1741.9454046300002</v>
      </c>
      <c r="AS26" s="1088">
        <v>1794.5815746000001</v>
      </c>
      <c r="AT26" s="1088">
        <v>1784.1996902719227</v>
      </c>
      <c r="AU26" s="1088">
        <v>1785.3555368525717</v>
      </c>
      <c r="AV26" s="1088">
        <v>1781.6669637746033</v>
      </c>
      <c r="AW26" s="1088">
        <v>1832.3927418669684</v>
      </c>
      <c r="AX26" s="1088">
        <v>1871.5281054031452</v>
      </c>
      <c r="AY26" s="1088">
        <v>1897.6633507960003</v>
      </c>
      <c r="AZ26" s="1088">
        <v>1898.7623180645771</v>
      </c>
      <c r="BA26" s="1088">
        <v>1909.6142821245771</v>
      </c>
      <c r="BB26" s="1088">
        <v>1904.3829170375905</v>
      </c>
      <c r="BC26" s="1088">
        <v>1917.9099131275907</v>
      </c>
      <c r="BD26" s="1088">
        <v>1919.3687765999998</v>
      </c>
      <c r="BE26" s="1088">
        <v>1952.0619545875902</v>
      </c>
      <c r="BF26" s="1088">
        <v>1983.9051913003402</v>
      </c>
      <c r="BG26" s="1088">
        <v>1966.4163795162663</v>
      </c>
      <c r="BH26" s="1088">
        <v>1980.6122895101566</v>
      </c>
      <c r="BI26" s="1088">
        <v>1992.0316740371129</v>
      </c>
      <c r="BJ26" s="1088">
        <v>1996.2550555074667</v>
      </c>
      <c r="BK26" s="1088">
        <v>1974.8197009899436</v>
      </c>
      <c r="BL26" s="1088">
        <v>1950.6063891357385</v>
      </c>
      <c r="BM26" s="1088">
        <v>1969.0324636723647</v>
      </c>
      <c r="BN26" s="1088">
        <v>1997.9577251192154</v>
      </c>
      <c r="BO26" s="1088">
        <v>2055.290083288412</v>
      </c>
      <c r="BP26" s="1088">
        <v>2074.0863088608066</v>
      </c>
      <c r="BQ26" s="1088">
        <v>2099.4644555128061</v>
      </c>
      <c r="BR26" s="1088">
        <v>2087.6034940725144</v>
      </c>
      <c r="BS26" s="1088">
        <v>2066.9715168600928</v>
      </c>
      <c r="BT26" s="1088">
        <v>2063.4325214531573</v>
      </c>
      <c r="BU26" s="1088">
        <v>2062.0316981324549</v>
      </c>
      <c r="BV26" s="1088">
        <v>2065.3701036383559</v>
      </c>
      <c r="BW26" s="1088">
        <v>2182.6521295998391</v>
      </c>
      <c r="BX26" s="1088">
        <v>2189.5169024008255</v>
      </c>
      <c r="BY26" s="1088">
        <v>2227.5481400218114</v>
      </c>
      <c r="BZ26" s="1088">
        <v>2231.2371392199998</v>
      </c>
      <c r="CA26" s="1088">
        <v>2242.4848014200002</v>
      </c>
      <c r="CB26" s="1088">
        <v>2249.43403339</v>
      </c>
      <c r="CC26" s="1088">
        <v>2272.7679836099996</v>
      </c>
      <c r="CD26" s="1088">
        <v>2280.0012530800004</v>
      </c>
      <c r="CE26" s="1088">
        <v>2284.6163190300008</v>
      </c>
      <c r="CF26" s="1088">
        <v>2301.0100345199999</v>
      </c>
      <c r="CG26" s="1088">
        <v>2317.0255643800001</v>
      </c>
      <c r="CH26" s="1088">
        <v>1911.3204848600001</v>
      </c>
      <c r="CI26" s="1088">
        <v>2006.4480427121584</v>
      </c>
      <c r="CJ26" s="1088">
        <v>2005.6679920654644</v>
      </c>
      <c r="CK26" s="1088">
        <v>1998.7753723499998</v>
      </c>
      <c r="CL26" s="1088">
        <v>1985.30133669</v>
      </c>
      <c r="CM26" s="1088">
        <v>2003.7474086399998</v>
      </c>
      <c r="CN26" s="1088">
        <v>2032.0428959299998</v>
      </c>
      <c r="CO26" s="1088">
        <v>2109.2131669999999</v>
      </c>
      <c r="CP26" s="1088">
        <v>2255.0842994899999</v>
      </c>
      <c r="CQ26" s="1088">
        <v>2254.2136780599994</v>
      </c>
      <c r="CR26" s="1088">
        <v>2233.9605649200003</v>
      </c>
      <c r="CS26" s="1088">
        <v>2229.0419342399996</v>
      </c>
      <c r="CT26" s="1088">
        <v>2243.3304933700001</v>
      </c>
      <c r="CU26" s="1088">
        <v>2280.3957223700004</v>
      </c>
      <c r="CV26" s="1088">
        <v>2279.7930738883251</v>
      </c>
      <c r="CW26" s="1088">
        <v>2259.5736859600001</v>
      </c>
      <c r="CX26" s="1088">
        <v>2378.5082998700004</v>
      </c>
      <c r="CY26" s="1088">
        <v>2406.9258892999997</v>
      </c>
      <c r="CZ26" s="1088">
        <v>2407.1115420900001</v>
      </c>
      <c r="DA26" s="1088">
        <v>2394.9404436099999</v>
      </c>
      <c r="DB26" s="1088">
        <v>2391.2720558800002</v>
      </c>
      <c r="DC26" s="1091">
        <v>2381.1049207200003</v>
      </c>
      <c r="DD26" s="1091">
        <v>2404.6822640600003</v>
      </c>
      <c r="DE26" s="1091">
        <v>2385.6135435100005</v>
      </c>
      <c r="DF26" s="1091">
        <v>2418.2009233199997</v>
      </c>
      <c r="DG26" s="1091">
        <v>2437.6288255700001</v>
      </c>
      <c r="DH26" s="1091">
        <v>2442.9604541907925</v>
      </c>
      <c r="DI26" s="1091">
        <v>2512.6072024941454</v>
      </c>
      <c r="DJ26" s="1091">
        <v>2563.318891846387</v>
      </c>
      <c r="DK26" s="1091">
        <v>2686.7822467855849</v>
      </c>
      <c r="DL26" s="1091">
        <v>2709.3509235700008</v>
      </c>
      <c r="DM26" s="1091">
        <v>2745.6431118700007</v>
      </c>
      <c r="DN26" s="1091">
        <v>2707.3926445100001</v>
      </c>
      <c r="DO26" s="1091">
        <v>2684.6933345200005</v>
      </c>
      <c r="DP26" s="1091">
        <v>2552.7954756300014</v>
      </c>
      <c r="DQ26" s="1091">
        <v>2620.0096020200017</v>
      </c>
      <c r="DR26" s="1091">
        <v>2587.2624502900026</v>
      </c>
      <c r="DS26" s="1089">
        <v>2629.0234326896011</v>
      </c>
      <c r="DT26" s="626">
        <v>2646.4207455513119</v>
      </c>
      <c r="DU26" s="626">
        <v>2771.4249388400012</v>
      </c>
      <c r="DV26" s="626">
        <v>2833.9537164200019</v>
      </c>
      <c r="DW26" s="626">
        <v>2876.4627281100015</v>
      </c>
      <c r="DX26" s="626">
        <v>2881.5268206100027</v>
      </c>
      <c r="DY26" s="626">
        <v>2884.6388621900023</v>
      </c>
      <c r="DZ26" s="626">
        <v>2864.4494122400006</v>
      </c>
      <c r="EA26" s="626">
        <v>2919.0802289780004</v>
      </c>
      <c r="EB26" s="626">
        <v>2962.8967847899999</v>
      </c>
      <c r="EC26" s="626">
        <v>2961.5444584100001</v>
      </c>
      <c r="ED26" s="626">
        <v>2950.9903524599999</v>
      </c>
      <c r="EE26" s="626">
        <v>2959.9543646399998</v>
      </c>
      <c r="EF26" s="626">
        <v>3038.8106825199993</v>
      </c>
      <c r="EG26" s="626">
        <v>3099.9640197899998</v>
      </c>
      <c r="EH26" s="626">
        <v>3168.5777470100002</v>
      </c>
      <c r="EI26" s="626">
        <v>3170.6552467399997</v>
      </c>
      <c r="EJ26" s="626">
        <v>3188.3931701899996</v>
      </c>
      <c r="EK26" s="626">
        <v>3248.7014909299996</v>
      </c>
      <c r="EL26" s="626">
        <v>3264.3503184200003</v>
      </c>
      <c r="EM26" s="626">
        <v>3278.7267638499998</v>
      </c>
      <c r="EN26" s="626">
        <v>3284.5075813000003</v>
      </c>
      <c r="EO26" s="626">
        <v>3274.7544916300012</v>
      </c>
      <c r="EP26" s="626">
        <v>3291.6283620500008</v>
      </c>
    </row>
    <row r="27" spans="1:146" ht="17.45" customHeight="1" x14ac:dyDescent="0.3">
      <c r="A27" s="1092"/>
      <c r="B27" s="1093"/>
      <c r="C27" s="1098"/>
      <c r="D27" s="1098"/>
      <c r="E27" s="1098"/>
      <c r="F27" s="1099"/>
      <c r="G27" s="1098"/>
      <c r="H27" s="1100"/>
      <c r="I27" s="1098"/>
      <c r="J27" s="1098"/>
      <c r="K27" s="1098"/>
      <c r="L27" s="1098"/>
      <c r="M27" s="1099"/>
      <c r="N27" s="1098"/>
      <c r="O27" s="1098"/>
      <c r="P27" s="1098"/>
      <c r="Q27" s="1098"/>
      <c r="R27" s="1098"/>
      <c r="S27" s="1098"/>
      <c r="T27" s="1098"/>
      <c r="U27" s="1098"/>
      <c r="V27" s="1098"/>
      <c r="W27" s="1098"/>
      <c r="X27" s="1098"/>
      <c r="Y27" s="1098"/>
      <c r="Z27" s="1098"/>
      <c r="AA27" s="1098"/>
      <c r="AB27" s="1098"/>
      <c r="AC27" s="1098"/>
      <c r="AD27" s="1100"/>
      <c r="AE27" s="1098"/>
      <c r="AF27" s="1098"/>
      <c r="AG27" s="1098"/>
      <c r="AH27" s="1098"/>
      <c r="AI27" s="1098"/>
      <c r="AJ27" s="1098"/>
      <c r="AK27" s="1098"/>
      <c r="AL27" s="1098"/>
      <c r="AM27" s="1098"/>
      <c r="AN27" s="1098"/>
      <c r="AO27" s="1100"/>
      <c r="AP27" s="1098"/>
      <c r="AQ27" s="1098"/>
      <c r="AR27" s="1098"/>
      <c r="AS27" s="1098"/>
      <c r="AT27" s="1098"/>
      <c r="AU27" s="1098"/>
      <c r="AV27" s="1098"/>
      <c r="AW27" s="1098"/>
      <c r="AX27" s="1098"/>
      <c r="AY27" s="1098"/>
      <c r="AZ27" s="1098"/>
      <c r="BA27" s="1098"/>
      <c r="BB27" s="1098"/>
      <c r="BC27" s="1098"/>
      <c r="BD27" s="1098"/>
      <c r="BE27" s="1098"/>
      <c r="BF27" s="1098"/>
      <c r="BG27" s="1098"/>
      <c r="BH27" s="1098"/>
      <c r="BI27" s="1098"/>
      <c r="BJ27" s="1098"/>
      <c r="BK27" s="1098"/>
      <c r="BL27" s="1098"/>
      <c r="BM27" s="1098"/>
      <c r="BN27" s="1098"/>
      <c r="BO27" s="1098"/>
      <c r="BP27" s="1098"/>
      <c r="BQ27" s="1098"/>
      <c r="BR27" s="1098"/>
      <c r="BS27" s="1098"/>
      <c r="BT27" s="1098"/>
      <c r="BU27" s="1098"/>
      <c r="BV27" s="1098"/>
      <c r="BW27" s="1098"/>
      <c r="BX27" s="1098"/>
      <c r="BY27" s="1098"/>
      <c r="BZ27" s="1098"/>
      <c r="CA27" s="1098"/>
      <c r="CB27" s="1098"/>
      <c r="CC27" s="1098"/>
      <c r="CD27" s="1098"/>
      <c r="CE27" s="1098"/>
      <c r="CF27" s="1098"/>
      <c r="CG27" s="1098"/>
      <c r="CH27" s="1098"/>
      <c r="CI27" s="1098"/>
      <c r="CJ27" s="1098"/>
      <c r="CK27" s="1098"/>
      <c r="CL27" s="1098"/>
      <c r="CM27" s="1098"/>
      <c r="CN27" s="1098"/>
      <c r="CO27" s="1098"/>
      <c r="CP27" s="1098"/>
      <c r="CQ27" s="1098"/>
      <c r="CR27" s="1098"/>
      <c r="CS27" s="1098"/>
      <c r="CT27" s="1098"/>
      <c r="CU27" s="1098"/>
      <c r="CV27" s="1098"/>
      <c r="CW27" s="1098"/>
      <c r="CX27" s="1098"/>
      <c r="CY27" s="1098"/>
      <c r="CZ27" s="1098"/>
      <c r="DA27" s="1098"/>
      <c r="DB27" s="1098"/>
      <c r="DC27" s="1101"/>
      <c r="DD27" s="1101"/>
      <c r="DE27" s="1101"/>
      <c r="DF27" s="1101"/>
      <c r="DG27" s="1101"/>
      <c r="DH27" s="1101"/>
      <c r="DI27" s="1101"/>
      <c r="DJ27" s="1101"/>
      <c r="DK27" s="1101"/>
      <c r="DL27" s="1101"/>
      <c r="DM27" s="1101"/>
      <c r="DN27" s="1101"/>
      <c r="DO27" s="1101"/>
      <c r="DP27" s="1101"/>
      <c r="DQ27" s="1101"/>
      <c r="DR27" s="1101"/>
      <c r="DS27" s="1099"/>
      <c r="DT27" s="631"/>
      <c r="DU27" s="631"/>
      <c r="DV27" s="631"/>
      <c r="DW27" s="631"/>
      <c r="DX27" s="631"/>
      <c r="DY27" s="631"/>
      <c r="DZ27" s="631"/>
      <c r="EA27" s="631"/>
      <c r="EB27" s="631"/>
      <c r="EC27" s="631"/>
      <c r="ED27" s="631"/>
      <c r="EE27" s="631"/>
      <c r="EF27" s="631"/>
      <c r="EG27" s="631"/>
      <c r="EH27" s="631"/>
      <c r="EI27" s="631"/>
      <c r="EJ27" s="631"/>
      <c r="EK27" s="631"/>
      <c r="EL27" s="631"/>
      <c r="EM27" s="631"/>
      <c r="EN27" s="631"/>
      <c r="EO27" s="631"/>
      <c r="EP27" s="631"/>
    </row>
    <row r="28" spans="1:146" ht="17.25" customHeight="1" x14ac:dyDescent="0.3">
      <c r="A28" s="1086"/>
      <c r="B28" s="1087" t="s">
        <v>426</v>
      </c>
      <c r="C28" s="1088">
        <v>25474.471453387621</v>
      </c>
      <c r="D28" s="1088">
        <v>26072.063897466593</v>
      </c>
      <c r="E28" s="1088">
        <v>26415.344455611998</v>
      </c>
      <c r="F28" s="1089">
        <v>26856.415234532004</v>
      </c>
      <c r="G28" s="1088">
        <v>27494.964099592002</v>
      </c>
      <c r="H28" s="1090">
        <v>27955.940532505614</v>
      </c>
      <c r="I28" s="1088">
        <v>28194.36160220228</v>
      </c>
      <c r="J28" s="1088">
        <v>28336.892915150238</v>
      </c>
      <c r="K28" s="1088">
        <v>28563.364929097137</v>
      </c>
      <c r="L28" s="1088">
        <v>28740.361376655161</v>
      </c>
      <c r="M28" s="1089">
        <v>29096.352211839545</v>
      </c>
      <c r="N28" s="1088">
        <v>29423.313250850086</v>
      </c>
      <c r="O28" s="1088">
        <v>29904.42029326527</v>
      </c>
      <c r="P28" s="1088">
        <v>30192.423819530377</v>
      </c>
      <c r="Q28" s="1088">
        <v>30534.515540613647</v>
      </c>
      <c r="R28" s="1088">
        <v>30645.306163438952</v>
      </c>
      <c r="S28" s="1088">
        <v>30723.142804776799</v>
      </c>
      <c r="T28" s="1088">
        <v>30582.685571101159</v>
      </c>
      <c r="U28" s="1088">
        <v>31026.051215780495</v>
      </c>
      <c r="V28" s="1088">
        <v>31204.967849988818</v>
      </c>
      <c r="W28" s="1088">
        <v>31436.788752834454</v>
      </c>
      <c r="X28" s="1088">
        <v>31766.227602197992</v>
      </c>
      <c r="Y28" s="1088">
        <v>32105.986533900035</v>
      </c>
      <c r="Z28" s="1088">
        <v>32381.205792132452</v>
      </c>
      <c r="AA28" s="1088">
        <v>32750.688683694891</v>
      </c>
      <c r="AB28" s="1088">
        <v>33028.065471295486</v>
      </c>
      <c r="AC28" s="1088">
        <v>33597.285547495383</v>
      </c>
      <c r="AD28" s="1090">
        <v>33479.612832724895</v>
      </c>
      <c r="AE28" s="1088">
        <v>33528.234725906776</v>
      </c>
      <c r="AF28" s="1088">
        <v>33945.252424287792</v>
      </c>
      <c r="AG28" s="1088">
        <v>34531.168338754542</v>
      </c>
      <c r="AH28" s="1088">
        <v>35377.395750547446</v>
      </c>
      <c r="AI28" s="1088">
        <v>35546.314186166848</v>
      </c>
      <c r="AJ28" s="1088">
        <v>36611.78037078894</v>
      </c>
      <c r="AK28" s="1088">
        <v>36437.036162345808</v>
      </c>
      <c r="AL28" s="1088">
        <v>36579.440661218759</v>
      </c>
      <c r="AM28" s="1088">
        <v>37142.506882174122</v>
      </c>
      <c r="AN28" s="1088">
        <v>37843.823667295968</v>
      </c>
      <c r="AO28" s="1090">
        <v>38957.022860723584</v>
      </c>
      <c r="AP28" s="1088">
        <v>39246.418511459175</v>
      </c>
      <c r="AQ28" s="1088">
        <v>41293.583775452229</v>
      </c>
      <c r="AR28" s="1088">
        <v>41489.26343647539</v>
      </c>
      <c r="AS28" s="1088">
        <v>41558.040423602579</v>
      </c>
      <c r="AT28" s="1088">
        <v>41583.506601919777</v>
      </c>
      <c r="AU28" s="1088">
        <v>41724.410903507502</v>
      </c>
      <c r="AV28" s="1088">
        <v>41930.542898092528</v>
      </c>
      <c r="AW28" s="1088">
        <v>42394.904266229263</v>
      </c>
      <c r="AX28" s="1088">
        <v>42837.91024545479</v>
      </c>
      <c r="AY28" s="1088">
        <v>42727.796494547205</v>
      </c>
      <c r="AZ28" s="1088">
        <v>43656.647352982647</v>
      </c>
      <c r="BA28" s="1088">
        <v>44566.275999888792</v>
      </c>
      <c r="BB28" s="1088">
        <v>44600.121654384253</v>
      </c>
      <c r="BC28" s="1088">
        <v>44849.659281648565</v>
      </c>
      <c r="BD28" s="1088">
        <v>44964.778969543637</v>
      </c>
      <c r="BE28" s="1088">
        <v>44265.953944375869</v>
      </c>
      <c r="BF28" s="1088">
        <v>44213.112024552087</v>
      </c>
      <c r="BG28" s="1088">
        <v>44416.633551285697</v>
      </c>
      <c r="BH28" s="1088">
        <v>44552.782203806673</v>
      </c>
      <c r="BI28" s="1088">
        <v>45009.054433510879</v>
      </c>
      <c r="BJ28" s="1088">
        <v>45312.920665720885</v>
      </c>
      <c r="BK28" s="1088">
        <v>43235.787246537468</v>
      </c>
      <c r="BL28" s="1088">
        <v>43097.493635641695</v>
      </c>
      <c r="BM28" s="1088">
        <v>43203.774808802656</v>
      </c>
      <c r="BN28" s="1088">
        <v>43661.834296690322</v>
      </c>
      <c r="BO28" s="1088">
        <v>43974.956511792596</v>
      </c>
      <c r="BP28" s="1088">
        <v>44381.176626182605</v>
      </c>
      <c r="BQ28" s="1088">
        <v>44497.792306656222</v>
      </c>
      <c r="BR28" s="1088">
        <v>44816.576913051773</v>
      </c>
      <c r="BS28" s="1088">
        <v>45160.287156148086</v>
      </c>
      <c r="BT28" s="1088">
        <v>45783.010752826711</v>
      </c>
      <c r="BU28" s="1088">
        <v>46501.674702749129</v>
      </c>
      <c r="BV28" s="1088">
        <v>47074.090090090831</v>
      </c>
      <c r="BW28" s="1088">
        <v>47894.003680056565</v>
      </c>
      <c r="BX28" s="1088">
        <v>47942.826131287773</v>
      </c>
      <c r="BY28" s="1088">
        <v>48371.125311231954</v>
      </c>
      <c r="BZ28" s="1088">
        <v>48916.095700244558</v>
      </c>
      <c r="CA28" s="1088">
        <v>49255.747115471298</v>
      </c>
      <c r="CB28" s="1088">
        <v>49659.184363918161</v>
      </c>
      <c r="CC28" s="1088">
        <v>48698.191212044672</v>
      </c>
      <c r="CD28" s="1088">
        <v>48761.357791877977</v>
      </c>
      <c r="CE28" s="1088">
        <v>49222.686064576381</v>
      </c>
      <c r="CF28" s="1088">
        <v>49905.491819247851</v>
      </c>
      <c r="CG28" s="1088">
        <v>50217.162325058016</v>
      </c>
      <c r="CH28" s="1088">
        <v>46912.906297951318</v>
      </c>
      <c r="CI28" s="1088">
        <v>47409.792135606658</v>
      </c>
      <c r="CJ28" s="1088">
        <v>47875.192855011861</v>
      </c>
      <c r="CK28" s="1088">
        <v>48388.659544880466</v>
      </c>
      <c r="CL28" s="1088">
        <v>48971.714602314467</v>
      </c>
      <c r="CM28" s="1088">
        <v>49487.1971983275</v>
      </c>
      <c r="CN28" s="1088">
        <v>49783.066298351274</v>
      </c>
      <c r="CO28" s="1088">
        <v>50852.368546919279</v>
      </c>
      <c r="CP28" s="1088">
        <v>51434.678699088639</v>
      </c>
      <c r="CQ28" s="1088">
        <v>53196.983415460469</v>
      </c>
      <c r="CR28" s="1088">
        <v>53885.432491896601</v>
      </c>
      <c r="CS28" s="1088">
        <v>53522.373322656596</v>
      </c>
      <c r="CT28" s="1088">
        <v>53888.210782272996</v>
      </c>
      <c r="CU28" s="1088">
        <v>54959.281300599185</v>
      </c>
      <c r="CV28" s="1088">
        <v>54870.586194875425</v>
      </c>
      <c r="CW28" s="1088">
        <v>55943.655790590841</v>
      </c>
      <c r="CX28" s="1088">
        <v>56793.800619202106</v>
      </c>
      <c r="CY28" s="1088">
        <v>57326.641862917459</v>
      </c>
      <c r="CZ28" s="1088">
        <v>57678.5768539407</v>
      </c>
      <c r="DA28" s="1088">
        <v>58472.529792396519</v>
      </c>
      <c r="DB28" s="1088">
        <v>58061.34014949351</v>
      </c>
      <c r="DC28" s="1091">
        <v>58439.562505916503</v>
      </c>
      <c r="DD28" s="1091">
        <v>59188.973477736508</v>
      </c>
      <c r="DE28" s="1091">
        <v>59922.185491184253</v>
      </c>
      <c r="DF28" s="1091">
        <v>60473.288929080234</v>
      </c>
      <c r="DG28" s="1091">
        <v>61496.319550096516</v>
      </c>
      <c r="DH28" s="1091">
        <v>61671.708857693993</v>
      </c>
      <c r="DI28" s="1091">
        <v>62181.744304009371</v>
      </c>
      <c r="DJ28" s="1091">
        <v>63406.936380624771</v>
      </c>
      <c r="DK28" s="1091">
        <v>64027.250872814395</v>
      </c>
      <c r="DL28" s="1091">
        <v>64697.901217991515</v>
      </c>
      <c r="DM28" s="1091">
        <v>65575.577526379711</v>
      </c>
      <c r="DN28" s="1091">
        <v>65330.127163972684</v>
      </c>
      <c r="DO28" s="1091">
        <v>65246.331667300066</v>
      </c>
      <c r="DP28" s="1091">
        <v>65872.875149844956</v>
      </c>
      <c r="DQ28" s="1091">
        <v>66183.274306243067</v>
      </c>
      <c r="DR28" s="1091">
        <v>65927.875645242661</v>
      </c>
      <c r="DS28" s="1089">
        <v>66401.152565617507</v>
      </c>
      <c r="DT28" s="626">
        <v>66533.399310244975</v>
      </c>
      <c r="DU28" s="626">
        <v>67253.192608535654</v>
      </c>
      <c r="DV28" s="626">
        <v>67943.604921941398</v>
      </c>
      <c r="DW28" s="626">
        <v>68325.074928474889</v>
      </c>
      <c r="DX28" s="626">
        <v>69106.468412821545</v>
      </c>
      <c r="DY28" s="626">
        <v>70422.862242607938</v>
      </c>
      <c r="DZ28" s="626">
        <v>70226.090863564474</v>
      </c>
      <c r="EA28" s="626">
        <v>70474.047581530234</v>
      </c>
      <c r="EB28" s="626">
        <v>70595.319305687663</v>
      </c>
      <c r="EC28" s="626">
        <v>70812.659651362308</v>
      </c>
      <c r="ED28" s="626">
        <v>70903.798063576018</v>
      </c>
      <c r="EE28" s="626">
        <v>71499.866072282137</v>
      </c>
      <c r="EF28" s="626">
        <v>71802.200217608741</v>
      </c>
      <c r="EG28" s="626">
        <v>72245.524466294446</v>
      </c>
      <c r="EH28" s="626">
        <v>72771.649231338684</v>
      </c>
      <c r="EI28" s="626">
        <v>73059.199974055489</v>
      </c>
      <c r="EJ28" s="626">
        <v>73619.896690143796</v>
      </c>
      <c r="EK28" s="626">
        <v>75182.002897038241</v>
      </c>
      <c r="EL28" s="626">
        <v>75179.572282340261</v>
      </c>
      <c r="EM28" s="626">
        <v>75362.766958496388</v>
      </c>
      <c r="EN28" s="626">
        <v>75648.159799667468</v>
      </c>
      <c r="EO28" s="626">
        <v>76023.348659282099</v>
      </c>
      <c r="EP28" s="626">
        <v>76719.557477740062</v>
      </c>
    </row>
    <row r="29" spans="1:146" ht="18" thickBot="1" x14ac:dyDescent="0.35">
      <c r="A29" s="1103"/>
      <c r="B29" s="1104"/>
      <c r="C29" s="1105"/>
      <c r="D29" s="1105"/>
      <c r="E29" s="1105"/>
      <c r="F29" s="1106"/>
      <c r="G29" s="1105"/>
      <c r="H29" s="1107"/>
      <c r="I29" s="1105"/>
      <c r="J29" s="1105"/>
      <c r="K29" s="1105"/>
      <c r="L29" s="1105"/>
      <c r="M29" s="1106"/>
      <c r="N29" s="1105"/>
      <c r="O29" s="1105"/>
      <c r="P29" s="1105"/>
      <c r="Q29" s="1105"/>
      <c r="R29" s="1105"/>
      <c r="S29" s="1105"/>
      <c r="T29" s="1105"/>
      <c r="U29" s="1105"/>
      <c r="V29" s="1105"/>
      <c r="W29" s="1105"/>
      <c r="X29" s="1105"/>
      <c r="Y29" s="1105"/>
      <c r="Z29" s="1105"/>
      <c r="AA29" s="1105"/>
      <c r="AB29" s="1105"/>
      <c r="AC29" s="1105"/>
      <c r="AD29" s="1107"/>
      <c r="AE29" s="1105"/>
      <c r="AF29" s="1105"/>
      <c r="AG29" s="1105"/>
      <c r="AH29" s="1105"/>
      <c r="AI29" s="1105"/>
      <c r="AJ29" s="1105"/>
      <c r="AK29" s="1105"/>
      <c r="AL29" s="1105"/>
      <c r="AM29" s="1105"/>
      <c r="AN29" s="1105"/>
      <c r="AO29" s="1107"/>
      <c r="AP29" s="1105"/>
      <c r="AQ29" s="1105"/>
      <c r="AR29" s="1105"/>
      <c r="AS29" s="1105"/>
      <c r="AT29" s="1105"/>
      <c r="AU29" s="1105"/>
      <c r="AV29" s="1105"/>
      <c r="AW29" s="1105"/>
      <c r="AX29" s="1105"/>
      <c r="AY29" s="1105"/>
      <c r="AZ29" s="1105"/>
      <c r="BA29" s="1105"/>
      <c r="BB29" s="1105"/>
      <c r="BC29" s="1105"/>
      <c r="BD29" s="1105"/>
      <c r="BE29" s="1105"/>
      <c r="BF29" s="1105"/>
      <c r="BG29" s="1105"/>
      <c r="BH29" s="1105"/>
      <c r="BI29" s="1105"/>
      <c r="BJ29" s="1105"/>
      <c r="BK29" s="1105"/>
      <c r="BL29" s="1105"/>
      <c r="BM29" s="1105"/>
      <c r="BN29" s="1105"/>
      <c r="BO29" s="1105"/>
      <c r="BP29" s="1105"/>
      <c r="BQ29" s="1105"/>
      <c r="BR29" s="1105"/>
      <c r="BS29" s="1105"/>
      <c r="BT29" s="1105"/>
      <c r="BU29" s="1105"/>
      <c r="BV29" s="1105"/>
      <c r="BW29" s="1105"/>
      <c r="BX29" s="1105"/>
      <c r="BY29" s="1105"/>
      <c r="BZ29" s="1105"/>
      <c r="CA29" s="1105"/>
      <c r="CB29" s="1105"/>
      <c r="CC29" s="1105"/>
      <c r="CD29" s="1105"/>
      <c r="CE29" s="1105"/>
      <c r="CF29" s="1105"/>
      <c r="CG29" s="1105"/>
      <c r="CH29" s="1105"/>
      <c r="CI29" s="1105"/>
      <c r="CJ29" s="1105"/>
      <c r="CK29" s="1105"/>
      <c r="CL29" s="1105"/>
      <c r="CM29" s="1105"/>
      <c r="CN29" s="1105"/>
      <c r="CO29" s="1105"/>
      <c r="CP29" s="1105"/>
      <c r="CQ29" s="1105"/>
      <c r="CR29" s="1105"/>
      <c r="CS29" s="1105"/>
      <c r="CT29" s="1105"/>
      <c r="CU29" s="1105"/>
      <c r="CV29" s="1105"/>
      <c r="CW29" s="1105"/>
      <c r="CX29" s="1105"/>
      <c r="CY29" s="1105"/>
      <c r="CZ29" s="1105"/>
      <c r="DA29" s="1105"/>
      <c r="DB29" s="1105"/>
      <c r="DC29" s="1108"/>
      <c r="DD29" s="1108"/>
      <c r="DE29" s="1108"/>
      <c r="DF29" s="1108"/>
      <c r="DG29" s="1108"/>
      <c r="DH29" s="1108"/>
      <c r="DI29" s="1108"/>
      <c r="DJ29" s="1108"/>
      <c r="DK29" s="1108"/>
      <c r="DL29" s="1108"/>
      <c r="DM29" s="1108"/>
      <c r="DN29" s="1108"/>
      <c r="DO29" s="1108"/>
      <c r="DP29" s="1108"/>
      <c r="DQ29" s="1108"/>
      <c r="DR29" s="1108"/>
      <c r="DS29" s="1106"/>
      <c r="DT29" s="1109"/>
      <c r="DU29" s="1109"/>
      <c r="DV29" s="1109"/>
      <c r="DW29" s="1109"/>
      <c r="DX29" s="1109"/>
      <c r="DY29" s="1109"/>
      <c r="DZ29" s="1109"/>
      <c r="EA29" s="1109"/>
      <c r="EB29" s="1109"/>
      <c r="EC29" s="1109"/>
      <c r="ED29" s="1109"/>
      <c r="EE29" s="1109"/>
      <c r="EF29" s="1109"/>
      <c r="EG29" s="1109"/>
      <c r="EH29" s="1109"/>
      <c r="EI29" s="1109"/>
      <c r="EJ29" s="1109"/>
      <c r="EK29" s="1109"/>
      <c r="EL29" s="1109"/>
      <c r="EM29" s="1109"/>
      <c r="EN29" s="1109"/>
      <c r="EO29" s="1109"/>
      <c r="EP29" s="1109"/>
    </row>
    <row r="30" spans="1:146" s="801" customFormat="1" ht="18" hidden="1" thickTop="1" x14ac:dyDescent="0.3">
      <c r="A30" s="1110"/>
      <c r="B30" s="1111"/>
      <c r="C30" s="1112"/>
      <c r="D30" s="1112"/>
      <c r="E30" s="1112"/>
      <c r="F30" s="1112"/>
      <c r="G30" s="1112"/>
      <c r="H30" s="1113"/>
      <c r="I30" s="1112"/>
      <c r="J30" s="1112"/>
      <c r="K30" s="1112"/>
      <c r="L30" s="1112"/>
      <c r="M30" s="1112"/>
      <c r="N30" s="1112"/>
      <c r="O30" s="1112"/>
      <c r="P30" s="1112"/>
      <c r="Q30" s="1112"/>
      <c r="R30" s="1112"/>
      <c r="S30" s="1112"/>
      <c r="T30" s="1112"/>
      <c r="U30" s="1112"/>
      <c r="V30" s="1112"/>
      <c r="W30" s="1112"/>
      <c r="X30" s="1112"/>
      <c r="Y30" s="1112"/>
      <c r="Z30" s="1112"/>
      <c r="AA30" s="1112"/>
      <c r="AB30" s="1112"/>
      <c r="AC30" s="1112"/>
      <c r="AD30" s="1112"/>
      <c r="AE30" s="1112"/>
      <c r="AF30" s="1112"/>
      <c r="AG30" s="1112"/>
      <c r="AH30" s="1112"/>
      <c r="AI30" s="1112"/>
      <c r="AJ30" s="1112"/>
      <c r="AK30" s="1112"/>
      <c r="AL30" s="1112"/>
      <c r="AM30" s="1112"/>
      <c r="AN30" s="1112"/>
      <c r="AO30" s="1113"/>
      <c r="AP30" s="1112"/>
      <c r="AQ30" s="1112"/>
      <c r="AR30" s="1112"/>
      <c r="AS30" s="1112"/>
      <c r="AT30" s="1112"/>
      <c r="AU30" s="1112"/>
      <c r="AV30" s="1112"/>
      <c r="AW30" s="1112"/>
      <c r="AX30" s="1112"/>
      <c r="AY30" s="1112"/>
      <c r="AZ30" s="1112"/>
      <c r="BA30" s="1112"/>
      <c r="BB30" s="1112"/>
      <c r="BC30" s="1112"/>
      <c r="BD30" s="1112"/>
      <c r="BE30" s="1112"/>
      <c r="BF30" s="1112"/>
      <c r="BG30" s="1112"/>
      <c r="BH30" s="1112"/>
      <c r="BI30" s="1112"/>
      <c r="BJ30" s="1112"/>
      <c r="BK30" s="1112"/>
      <c r="BL30" s="1112"/>
      <c r="BM30" s="1112"/>
      <c r="BN30" s="1112"/>
      <c r="BO30" s="1112"/>
      <c r="BP30" s="1112"/>
      <c r="BQ30" s="1112"/>
      <c r="BR30" s="1112"/>
      <c r="BS30" s="1112"/>
      <c r="BT30" s="1112"/>
      <c r="BU30" s="1112"/>
      <c r="BV30" s="1112"/>
      <c r="BW30" s="1112"/>
      <c r="BX30" s="1112"/>
      <c r="BY30" s="1112"/>
      <c r="BZ30" s="1112"/>
      <c r="CA30" s="1112"/>
      <c r="CB30" s="1112"/>
      <c r="CC30" s="1112"/>
      <c r="CD30" s="1112"/>
      <c r="CE30" s="1112"/>
      <c r="CF30" s="1112"/>
      <c r="CG30" s="1112"/>
      <c r="CH30" s="1112"/>
      <c r="CI30" s="1112"/>
      <c r="CJ30" s="1112"/>
      <c r="CK30" s="1112"/>
      <c r="CL30" s="1112"/>
      <c r="CM30" s="1112"/>
      <c r="CN30" s="1112"/>
      <c r="CO30" s="1112"/>
      <c r="CP30" s="1112"/>
      <c r="CQ30" s="1112"/>
      <c r="CR30" s="1112"/>
      <c r="CS30" s="1112"/>
      <c r="CT30" s="1112"/>
      <c r="CU30" s="1112"/>
      <c r="CV30" s="1112"/>
      <c r="CW30" s="1112"/>
      <c r="CX30" s="1112"/>
      <c r="CY30" s="1112"/>
      <c r="CZ30" s="1112"/>
      <c r="DA30" s="1112"/>
      <c r="DB30" s="1112"/>
      <c r="DC30" s="1114"/>
      <c r="DD30" s="1114"/>
      <c r="DE30" s="1114"/>
      <c r="DF30" s="1114"/>
      <c r="DG30" s="1114"/>
      <c r="DH30" s="1114"/>
      <c r="DI30" s="1114"/>
      <c r="DJ30" s="1114"/>
      <c r="DK30" s="1114"/>
      <c r="DL30" s="1114"/>
      <c r="DM30" s="1114"/>
      <c r="DN30" s="1114"/>
      <c r="DO30" s="1114"/>
      <c r="DP30" s="1114"/>
      <c r="DQ30" s="1114"/>
      <c r="DR30" s="1114"/>
      <c r="DS30" s="1114"/>
      <c r="DT30" s="1114"/>
      <c r="DU30" s="1114"/>
      <c r="DV30" s="1114"/>
      <c r="DW30" s="1114"/>
      <c r="DX30" s="1114"/>
      <c r="DY30" s="1114"/>
      <c r="DZ30" s="1114"/>
      <c r="EA30" s="1114"/>
      <c r="EB30" s="1114"/>
      <c r="EC30" s="1114"/>
      <c r="ED30" s="1114"/>
      <c r="EE30" s="1114"/>
      <c r="EF30" s="1114"/>
      <c r="EG30" s="1114"/>
      <c r="EH30" s="1114"/>
      <c r="EI30" s="1114"/>
      <c r="EJ30" s="1114"/>
      <c r="EK30" s="1114"/>
      <c r="EL30" s="1114"/>
      <c r="EM30" s="1114"/>
      <c r="EN30" s="1114"/>
      <c r="EO30" s="1114"/>
      <c r="EP30" s="1114"/>
    </row>
    <row r="31" spans="1:146" s="801" customFormat="1" ht="18" thickTop="1" x14ac:dyDescent="0.3">
      <c r="A31" s="1115"/>
      <c r="B31" s="1114"/>
      <c r="C31" s="1114"/>
      <c r="D31" s="1114"/>
      <c r="E31" s="1114"/>
      <c r="F31" s="1114"/>
      <c r="G31" s="1114"/>
      <c r="H31" s="1114"/>
      <c r="I31" s="1114"/>
      <c r="J31" s="1114"/>
      <c r="K31" s="1114"/>
      <c r="L31" s="1114"/>
      <c r="M31" s="1114"/>
      <c r="N31" s="1114"/>
      <c r="O31" s="1114"/>
      <c r="P31" s="1114"/>
      <c r="Q31" s="1114"/>
      <c r="R31" s="1114"/>
      <c r="S31" s="1114"/>
      <c r="T31" s="1114"/>
      <c r="U31" s="1114"/>
      <c r="V31" s="1114"/>
      <c r="W31" s="1114"/>
      <c r="X31" s="1114"/>
      <c r="Y31" s="1114"/>
      <c r="Z31" s="1114"/>
      <c r="AA31" s="1114"/>
      <c r="AB31" s="1114"/>
      <c r="AC31" s="1114"/>
      <c r="AD31" s="1114"/>
      <c r="AE31" s="1114"/>
      <c r="AF31" s="1114"/>
      <c r="AG31" s="1114"/>
      <c r="AH31" s="1114"/>
      <c r="AI31" s="1114"/>
      <c r="AJ31" s="1114"/>
      <c r="AK31" s="1114"/>
      <c r="AL31" s="1114"/>
      <c r="AM31" s="1114"/>
      <c r="AN31" s="1114"/>
      <c r="AO31" s="1114"/>
      <c r="AP31" s="1114"/>
      <c r="AQ31" s="1114"/>
      <c r="AR31" s="1114"/>
      <c r="AS31" s="1114"/>
      <c r="AT31" s="1114"/>
      <c r="AU31" s="1114"/>
      <c r="AV31" s="1114"/>
      <c r="AW31" s="1114"/>
      <c r="AX31" s="1114"/>
      <c r="AY31" s="1114"/>
      <c r="AZ31" s="1114"/>
      <c r="BA31" s="1114"/>
      <c r="BB31" s="1114"/>
      <c r="BC31" s="1114"/>
      <c r="BD31" s="1114"/>
      <c r="BE31" s="1114"/>
      <c r="BF31" s="1114"/>
      <c r="BG31" s="1114"/>
      <c r="BH31" s="1114"/>
      <c r="BI31" s="1114"/>
      <c r="BJ31" s="1114"/>
      <c r="BK31" s="1114"/>
      <c r="BL31" s="1114"/>
      <c r="BM31" s="1114"/>
      <c r="BN31" s="1114"/>
      <c r="BO31" s="1114"/>
      <c r="BP31" s="1114"/>
      <c r="BQ31" s="1114"/>
      <c r="BR31" s="1114"/>
      <c r="BS31" s="1114"/>
      <c r="BT31" s="1114"/>
      <c r="BU31" s="1114"/>
      <c r="BV31" s="1114"/>
      <c r="BW31" s="1114"/>
      <c r="BX31" s="1114"/>
      <c r="BY31" s="1114"/>
      <c r="BZ31" s="1114"/>
      <c r="CA31" s="1114"/>
      <c r="CB31" s="1114"/>
      <c r="CC31" s="1114"/>
      <c r="CD31" s="1114"/>
      <c r="CE31" s="1114"/>
      <c r="CF31" s="1114"/>
      <c r="CG31" s="1114"/>
      <c r="CH31" s="1114"/>
      <c r="CI31" s="1114"/>
      <c r="CJ31" s="1114"/>
      <c r="CK31" s="1114"/>
      <c r="CL31" s="1114"/>
      <c r="CM31" s="1114"/>
      <c r="CN31" s="1114"/>
      <c r="CO31" s="1114"/>
      <c r="CP31" s="1114"/>
      <c r="CQ31" s="1114"/>
      <c r="CR31" s="1114"/>
      <c r="CS31" s="1114"/>
      <c r="CT31" s="1114"/>
      <c r="CU31" s="1114"/>
      <c r="CV31" s="1114"/>
      <c r="CW31" s="1114"/>
      <c r="CX31" s="1114"/>
      <c r="CY31" s="1114"/>
      <c r="CZ31" s="1114"/>
      <c r="DA31" s="1114"/>
      <c r="DB31" s="1114"/>
      <c r="DC31" s="1114"/>
      <c r="DD31" s="1114"/>
      <c r="DE31" s="1114"/>
      <c r="DF31" s="1114"/>
      <c r="DG31" s="1114"/>
      <c r="DH31" s="1114"/>
      <c r="DI31" s="1114"/>
      <c r="DJ31" s="1114"/>
      <c r="DK31" s="1114"/>
      <c r="DL31" s="1114"/>
      <c r="DM31" s="1114"/>
      <c r="DN31" s="1114"/>
      <c r="DO31" s="1114"/>
      <c r="DP31" s="1114"/>
      <c r="DQ31" s="1114"/>
      <c r="DR31" s="1114"/>
      <c r="DS31" s="1114"/>
      <c r="DT31" s="1114"/>
      <c r="DU31" s="1114"/>
      <c r="DV31" s="1114"/>
      <c r="DW31" s="1114"/>
      <c r="DX31" s="1114"/>
      <c r="DY31" s="1114"/>
      <c r="DZ31" s="1114"/>
      <c r="EA31" s="1114"/>
      <c r="EB31" s="1114"/>
      <c r="EC31" s="1114"/>
      <c r="ED31" s="1114"/>
      <c r="EE31" s="1114"/>
      <c r="EF31" s="1114"/>
      <c r="EG31" s="1114"/>
      <c r="EH31" s="1114"/>
      <c r="EI31" s="1114"/>
      <c r="EJ31" s="1114"/>
      <c r="EK31" s="1114"/>
      <c r="EL31" s="1114"/>
      <c r="EM31" s="1114"/>
      <c r="EN31" s="1114"/>
      <c r="EO31" s="1114"/>
      <c r="EP31" s="1114"/>
    </row>
    <row r="32" spans="1:146" s="801" customFormat="1" ht="18" thickBot="1" x14ac:dyDescent="0.35">
      <c r="A32" s="1115"/>
      <c r="B32" s="1114"/>
      <c r="C32" s="1114"/>
      <c r="D32" s="1114"/>
      <c r="E32" s="1114"/>
      <c r="F32" s="1114"/>
      <c r="G32" s="1114"/>
      <c r="H32" s="1114"/>
      <c r="I32" s="1114"/>
      <c r="J32" s="1114"/>
      <c r="K32" s="1114"/>
      <c r="L32" s="1114"/>
      <c r="M32" s="1114"/>
      <c r="N32" s="1114"/>
      <c r="O32" s="1114"/>
      <c r="P32" s="1114"/>
      <c r="Q32" s="1114"/>
      <c r="R32" s="1114"/>
      <c r="S32" s="1114"/>
      <c r="T32" s="1114"/>
      <c r="U32" s="1114"/>
      <c r="V32" s="1114"/>
      <c r="W32" s="1114"/>
      <c r="X32" s="1114"/>
      <c r="Y32" s="1114"/>
      <c r="Z32" s="1114"/>
      <c r="AA32" s="1114"/>
      <c r="AB32" s="1114"/>
      <c r="AC32" s="1114"/>
      <c r="AD32" s="1114"/>
      <c r="AE32" s="1114"/>
      <c r="AF32" s="1114"/>
      <c r="AG32" s="1114"/>
      <c r="AH32" s="1114"/>
      <c r="AI32" s="1114"/>
      <c r="AJ32" s="1114"/>
      <c r="AK32" s="1114"/>
      <c r="AL32" s="1114"/>
      <c r="AM32" s="1114"/>
      <c r="AN32" s="1114"/>
      <c r="AO32" s="1114"/>
      <c r="AP32" s="1114"/>
      <c r="AQ32" s="1114"/>
      <c r="AR32" s="1114"/>
      <c r="AS32" s="1114"/>
      <c r="AT32" s="1114"/>
      <c r="AU32" s="1114"/>
      <c r="AV32" s="1114"/>
      <c r="AW32" s="1114"/>
      <c r="AX32" s="1114"/>
      <c r="AY32" s="1114"/>
      <c r="AZ32" s="1114"/>
      <c r="BA32" s="1114"/>
      <c r="BB32" s="1114"/>
      <c r="BC32" s="1114"/>
      <c r="BD32" s="1114"/>
      <c r="BE32" s="1114"/>
      <c r="BF32" s="1114"/>
      <c r="BG32" s="1114"/>
      <c r="BH32" s="1114"/>
      <c r="BI32" s="1114"/>
      <c r="BJ32" s="1114"/>
      <c r="BK32" s="1114"/>
      <c r="BL32" s="1114"/>
      <c r="BM32" s="1114"/>
      <c r="BN32" s="1114"/>
      <c r="BO32" s="1114"/>
      <c r="BP32" s="1114"/>
      <c r="BQ32" s="1114"/>
      <c r="BR32" s="1114"/>
      <c r="BS32" s="1114"/>
      <c r="BT32" s="1114"/>
      <c r="BU32" s="1114"/>
      <c r="BV32" s="1114"/>
      <c r="BW32" s="1114"/>
      <c r="BX32" s="1114"/>
      <c r="BY32" s="1114"/>
      <c r="BZ32" s="1114"/>
      <c r="CA32" s="1114"/>
      <c r="CB32" s="1114"/>
      <c r="CC32" s="1114"/>
      <c r="CD32" s="1114"/>
      <c r="CE32" s="1114"/>
      <c r="CF32" s="1114"/>
      <c r="CG32" s="1114"/>
      <c r="CH32" s="1114"/>
      <c r="CI32" s="1114"/>
      <c r="CJ32" s="1114"/>
      <c r="CK32" s="1114"/>
      <c r="CL32" s="1114"/>
      <c r="CM32" s="1114"/>
      <c r="CN32" s="1114"/>
      <c r="CO32" s="1114"/>
      <c r="CP32" s="1114"/>
      <c r="CQ32" s="1114"/>
      <c r="CR32" s="1114"/>
      <c r="CS32" s="1114"/>
      <c r="CT32" s="1114"/>
      <c r="CU32" s="1114"/>
      <c r="CV32" s="1114"/>
      <c r="CW32" s="1114"/>
      <c r="CX32" s="1114"/>
      <c r="CY32" s="1114"/>
      <c r="CZ32" s="1114"/>
      <c r="DA32" s="1114"/>
      <c r="DB32" s="1114"/>
      <c r="DC32" s="1114"/>
      <c r="DD32" s="1114"/>
      <c r="DE32" s="1114"/>
      <c r="DF32" s="1114"/>
      <c r="DG32" s="1114"/>
      <c r="DH32" s="1114"/>
      <c r="DI32" s="1114"/>
      <c r="DJ32" s="1114"/>
      <c r="DK32" s="1114"/>
      <c r="DL32" s="1114"/>
      <c r="DM32" s="1114"/>
      <c r="DN32" s="1114"/>
      <c r="DO32" s="1114"/>
      <c r="DP32" s="1114"/>
      <c r="DQ32" s="1114"/>
      <c r="DR32" s="1114"/>
      <c r="DS32" s="1114"/>
      <c r="DT32" s="1114"/>
      <c r="DU32" s="1114"/>
      <c r="DV32" s="1114"/>
      <c r="DW32" s="1114"/>
      <c r="DX32" s="1114"/>
      <c r="DY32" s="1114"/>
      <c r="DZ32" s="1114"/>
      <c r="EA32" s="1114"/>
      <c r="EB32" s="1114"/>
      <c r="EC32" s="1114"/>
      <c r="ED32" s="1114"/>
      <c r="EE32" s="1114"/>
      <c r="EF32" s="1114"/>
      <c r="EG32" s="1114"/>
      <c r="EH32" s="1114"/>
      <c r="EI32" s="1114"/>
      <c r="EJ32" s="1114"/>
      <c r="EK32" s="1114"/>
      <c r="EL32" s="1114"/>
      <c r="EM32" s="1114"/>
      <c r="EN32" s="1114"/>
      <c r="EO32" s="1114"/>
      <c r="EP32" s="1114"/>
    </row>
    <row r="33" spans="1:146" ht="25.5" customHeight="1" thickTop="1" thickBot="1" x14ac:dyDescent="0.35">
      <c r="A33" s="1070" t="s">
        <v>450</v>
      </c>
      <c r="B33" s="1071" t="s">
        <v>478</v>
      </c>
      <c r="C33" s="1072">
        <v>38504</v>
      </c>
      <c r="D33" s="1072">
        <v>38534</v>
      </c>
      <c r="E33" s="1072">
        <v>38565</v>
      </c>
      <c r="F33" s="1073">
        <v>38596</v>
      </c>
      <c r="G33" s="1072">
        <v>38626</v>
      </c>
      <c r="H33" s="1074">
        <v>38657</v>
      </c>
      <c r="I33" s="1072">
        <v>38687</v>
      </c>
      <c r="J33" s="1072">
        <v>38718</v>
      </c>
      <c r="K33" s="1072">
        <v>38749</v>
      </c>
      <c r="L33" s="1072">
        <v>38777</v>
      </c>
      <c r="M33" s="1073">
        <v>38808</v>
      </c>
      <c r="N33" s="1072">
        <v>38838</v>
      </c>
      <c r="O33" s="1072">
        <v>38869</v>
      </c>
      <c r="P33" s="1072">
        <v>38899</v>
      </c>
      <c r="Q33" s="1072">
        <v>38930</v>
      </c>
      <c r="R33" s="1072">
        <v>38961</v>
      </c>
      <c r="S33" s="1072">
        <v>38991</v>
      </c>
      <c r="T33" s="1072">
        <v>39022</v>
      </c>
      <c r="U33" s="1072">
        <v>39052</v>
      </c>
      <c r="V33" s="1072">
        <v>39083</v>
      </c>
      <c r="W33" s="1072">
        <v>39114</v>
      </c>
      <c r="X33" s="1072">
        <v>39142</v>
      </c>
      <c r="Y33" s="1072">
        <v>39173</v>
      </c>
      <c r="Z33" s="1072">
        <v>39203</v>
      </c>
      <c r="AA33" s="1072">
        <v>39234</v>
      </c>
      <c r="AB33" s="1072">
        <v>39264</v>
      </c>
      <c r="AC33" s="1072">
        <v>39295</v>
      </c>
      <c r="AD33" s="1074">
        <v>39326</v>
      </c>
      <c r="AE33" s="1072">
        <v>39356</v>
      </c>
      <c r="AF33" s="1072">
        <v>39387</v>
      </c>
      <c r="AG33" s="1072">
        <v>39417</v>
      </c>
      <c r="AH33" s="1072">
        <v>39448</v>
      </c>
      <c r="AI33" s="1072">
        <v>39479</v>
      </c>
      <c r="AJ33" s="1072">
        <v>39508</v>
      </c>
      <c r="AK33" s="1072">
        <v>39539</v>
      </c>
      <c r="AL33" s="1072">
        <v>39569</v>
      </c>
      <c r="AM33" s="1072">
        <f t="shared" ref="AM33:CT33" si="0">AM4</f>
        <v>39600</v>
      </c>
      <c r="AN33" s="1072">
        <f t="shared" si="0"/>
        <v>39630</v>
      </c>
      <c r="AO33" s="1074">
        <f t="shared" si="0"/>
        <v>39661</v>
      </c>
      <c r="AP33" s="1072">
        <f t="shared" si="0"/>
        <v>39692</v>
      </c>
      <c r="AQ33" s="1072">
        <f t="shared" si="0"/>
        <v>39722</v>
      </c>
      <c r="AR33" s="1072">
        <f t="shared" si="0"/>
        <v>39753</v>
      </c>
      <c r="AS33" s="1072">
        <f t="shared" si="0"/>
        <v>39783</v>
      </c>
      <c r="AT33" s="1072">
        <f t="shared" si="0"/>
        <v>39814</v>
      </c>
      <c r="AU33" s="1072">
        <f t="shared" si="0"/>
        <v>39845</v>
      </c>
      <c r="AV33" s="1072">
        <f t="shared" si="0"/>
        <v>39873</v>
      </c>
      <c r="AW33" s="1072">
        <f t="shared" si="0"/>
        <v>39904</v>
      </c>
      <c r="AX33" s="1072">
        <f t="shared" si="0"/>
        <v>39934</v>
      </c>
      <c r="AY33" s="1072">
        <f t="shared" si="0"/>
        <v>39965</v>
      </c>
      <c r="AZ33" s="1072">
        <f t="shared" si="0"/>
        <v>39995</v>
      </c>
      <c r="BA33" s="1072">
        <f t="shared" si="0"/>
        <v>40026</v>
      </c>
      <c r="BB33" s="1072">
        <f t="shared" si="0"/>
        <v>40057</v>
      </c>
      <c r="BC33" s="1072">
        <f t="shared" si="0"/>
        <v>40087</v>
      </c>
      <c r="BD33" s="1072">
        <f t="shared" si="0"/>
        <v>40118</v>
      </c>
      <c r="BE33" s="1072">
        <f t="shared" si="0"/>
        <v>40148</v>
      </c>
      <c r="BF33" s="1072">
        <f t="shared" si="0"/>
        <v>40179</v>
      </c>
      <c r="BG33" s="1072">
        <f t="shared" si="0"/>
        <v>40210</v>
      </c>
      <c r="BH33" s="1072">
        <f t="shared" si="0"/>
        <v>40238</v>
      </c>
      <c r="BI33" s="1072">
        <f t="shared" si="0"/>
        <v>40269</v>
      </c>
      <c r="BJ33" s="1072">
        <f t="shared" si="0"/>
        <v>40299</v>
      </c>
      <c r="BK33" s="1072">
        <f t="shared" si="0"/>
        <v>40330</v>
      </c>
      <c r="BL33" s="1072">
        <f t="shared" si="0"/>
        <v>40360</v>
      </c>
      <c r="BM33" s="1072">
        <f t="shared" si="0"/>
        <v>40391</v>
      </c>
      <c r="BN33" s="1072">
        <f t="shared" si="0"/>
        <v>40422</v>
      </c>
      <c r="BO33" s="1072">
        <f t="shared" si="0"/>
        <v>40452</v>
      </c>
      <c r="BP33" s="1072">
        <f t="shared" si="0"/>
        <v>40483</v>
      </c>
      <c r="BQ33" s="1072">
        <f t="shared" si="0"/>
        <v>40513</v>
      </c>
      <c r="BR33" s="1072">
        <f t="shared" si="0"/>
        <v>40544</v>
      </c>
      <c r="BS33" s="1072">
        <f t="shared" si="0"/>
        <v>40575</v>
      </c>
      <c r="BT33" s="1072">
        <f t="shared" si="0"/>
        <v>40603</v>
      </c>
      <c r="BU33" s="1072">
        <f t="shared" si="0"/>
        <v>40634</v>
      </c>
      <c r="BV33" s="1072">
        <f t="shared" si="0"/>
        <v>40664</v>
      </c>
      <c r="BW33" s="1072">
        <f t="shared" si="0"/>
        <v>40695</v>
      </c>
      <c r="BX33" s="1072">
        <f t="shared" si="0"/>
        <v>40725</v>
      </c>
      <c r="BY33" s="1072">
        <f t="shared" si="0"/>
        <v>40756</v>
      </c>
      <c r="BZ33" s="1072">
        <f t="shared" si="0"/>
        <v>40787</v>
      </c>
      <c r="CA33" s="1072">
        <f t="shared" si="0"/>
        <v>40817</v>
      </c>
      <c r="CB33" s="1072">
        <f t="shared" si="0"/>
        <v>40848</v>
      </c>
      <c r="CC33" s="1072">
        <f t="shared" si="0"/>
        <v>40878</v>
      </c>
      <c r="CD33" s="1072">
        <f t="shared" si="0"/>
        <v>40909</v>
      </c>
      <c r="CE33" s="1072">
        <f t="shared" si="0"/>
        <v>40940</v>
      </c>
      <c r="CF33" s="1072">
        <f t="shared" si="0"/>
        <v>40969</v>
      </c>
      <c r="CG33" s="1072">
        <f t="shared" si="0"/>
        <v>41000</v>
      </c>
      <c r="CH33" s="1072">
        <f t="shared" si="0"/>
        <v>41030</v>
      </c>
      <c r="CI33" s="1072">
        <f t="shared" si="0"/>
        <v>41061</v>
      </c>
      <c r="CJ33" s="1072">
        <f t="shared" si="0"/>
        <v>41091</v>
      </c>
      <c r="CK33" s="1072">
        <f t="shared" si="0"/>
        <v>41122</v>
      </c>
      <c r="CL33" s="1072">
        <f t="shared" si="0"/>
        <v>41153</v>
      </c>
      <c r="CM33" s="1072">
        <f t="shared" si="0"/>
        <v>41183</v>
      </c>
      <c r="CN33" s="1072">
        <f t="shared" si="0"/>
        <v>41214</v>
      </c>
      <c r="CO33" s="1072">
        <f t="shared" si="0"/>
        <v>41244</v>
      </c>
      <c r="CP33" s="1072">
        <f t="shared" si="0"/>
        <v>41275</v>
      </c>
      <c r="CQ33" s="1072">
        <f t="shared" si="0"/>
        <v>41306</v>
      </c>
      <c r="CR33" s="1072">
        <f t="shared" si="0"/>
        <v>41334</v>
      </c>
      <c r="CS33" s="1072">
        <f t="shared" si="0"/>
        <v>41365</v>
      </c>
      <c r="CT33" s="1072">
        <f t="shared" si="0"/>
        <v>41395</v>
      </c>
      <c r="CU33" s="1072">
        <f>CU4</f>
        <v>41426</v>
      </c>
      <c r="CV33" s="1072">
        <f>CV4</f>
        <v>41456</v>
      </c>
      <c r="CW33" s="1072">
        <f>CW4</f>
        <v>41487</v>
      </c>
      <c r="CX33" s="1072">
        <v>41518</v>
      </c>
      <c r="CY33" s="1072">
        <f>CY4</f>
        <v>41548</v>
      </c>
      <c r="CZ33" s="1072">
        <f>CZ4</f>
        <v>41579</v>
      </c>
      <c r="DA33" s="1072">
        <f>DA4</f>
        <v>41609</v>
      </c>
      <c r="DB33" s="1072">
        <f>DB4</f>
        <v>41640</v>
      </c>
      <c r="DC33" s="1075">
        <v>41671</v>
      </c>
      <c r="DD33" s="1075">
        <v>41699</v>
      </c>
      <c r="DE33" s="1075">
        <v>41730</v>
      </c>
      <c r="DF33" s="1075">
        <v>41760</v>
      </c>
      <c r="DG33" s="1075">
        <v>41791</v>
      </c>
      <c r="DH33" s="1075">
        <v>41821</v>
      </c>
      <c r="DI33" s="1075">
        <v>41852</v>
      </c>
      <c r="DJ33" s="1075">
        <f>DJ4</f>
        <v>41883</v>
      </c>
      <c r="DK33" s="1075">
        <v>41913</v>
      </c>
      <c r="DL33" s="1075">
        <v>41944</v>
      </c>
      <c r="DM33" s="1075">
        <v>41974</v>
      </c>
      <c r="DN33" s="1075">
        <v>42005</v>
      </c>
      <c r="DO33" s="1075">
        <v>42036</v>
      </c>
      <c r="DP33" s="1075">
        <v>42064</v>
      </c>
      <c r="DQ33" s="1075">
        <v>42095</v>
      </c>
      <c r="DR33" s="1075">
        <v>42125</v>
      </c>
      <c r="DS33" s="1073">
        <v>42156</v>
      </c>
      <c r="DT33" s="1076">
        <v>42186</v>
      </c>
      <c r="DU33" s="1076">
        <v>42217</v>
      </c>
      <c r="DV33" s="1076">
        <v>42248</v>
      </c>
      <c r="DW33" s="1076">
        <v>42278</v>
      </c>
      <c r="DX33" s="1076">
        <v>42309</v>
      </c>
      <c r="DY33" s="1076">
        <v>42339</v>
      </c>
      <c r="DZ33" s="1076">
        <v>42370</v>
      </c>
      <c r="EA33" s="1076">
        <v>42401</v>
      </c>
      <c r="EB33" s="1076">
        <v>42430</v>
      </c>
      <c r="EC33" s="1076">
        <v>42461</v>
      </c>
      <c r="ED33" s="1076">
        <v>42491</v>
      </c>
      <c r="EE33" s="1076">
        <v>42522</v>
      </c>
      <c r="EF33" s="1076">
        <v>42552</v>
      </c>
      <c r="EG33" s="1076">
        <v>42583</v>
      </c>
      <c r="EH33" s="1076">
        <v>42614</v>
      </c>
      <c r="EI33" s="1076">
        <v>42644</v>
      </c>
      <c r="EJ33" s="1076">
        <v>42675</v>
      </c>
      <c r="EK33" s="1076">
        <v>42705</v>
      </c>
      <c r="EL33" s="1076">
        <v>42736</v>
      </c>
      <c r="EM33" s="1076">
        <v>42767</v>
      </c>
      <c r="EN33" s="1076">
        <v>42795</v>
      </c>
      <c r="EO33" s="1076">
        <v>42826</v>
      </c>
      <c r="EP33" s="1076">
        <v>42856</v>
      </c>
    </row>
    <row r="34" spans="1:146" ht="17.25" customHeight="1" thickTop="1" x14ac:dyDescent="0.3">
      <c r="A34" s="1116"/>
      <c r="B34" s="1117"/>
      <c r="C34" s="1118"/>
      <c r="D34" s="1118"/>
      <c r="E34" s="1118"/>
      <c r="F34" s="1118"/>
      <c r="G34" s="1118"/>
      <c r="H34" s="1118"/>
      <c r="I34" s="1118"/>
      <c r="J34" s="1118"/>
      <c r="K34" s="1118"/>
      <c r="L34" s="1118"/>
      <c r="M34" s="1118"/>
      <c r="N34" s="1118"/>
      <c r="O34" s="1118"/>
      <c r="P34" s="1118"/>
      <c r="Q34" s="1118"/>
      <c r="R34" s="1118"/>
      <c r="S34" s="1118"/>
      <c r="T34" s="1118"/>
      <c r="U34" s="1118"/>
      <c r="V34" s="1118"/>
      <c r="W34" s="1118"/>
      <c r="X34" s="1118"/>
      <c r="Y34" s="1118"/>
      <c r="Z34" s="1118"/>
      <c r="AA34" s="1118"/>
      <c r="AB34" s="1118"/>
      <c r="AC34" s="1118"/>
      <c r="AD34" s="1118"/>
      <c r="AE34" s="1118"/>
      <c r="AF34" s="1118"/>
      <c r="AG34" s="1118"/>
      <c r="AH34" s="1118"/>
      <c r="AI34" s="1118"/>
      <c r="AJ34" s="1118"/>
      <c r="AK34" s="1118"/>
      <c r="AL34" s="1118"/>
      <c r="AM34" s="1118"/>
      <c r="AN34" s="1118"/>
      <c r="AO34" s="1118"/>
      <c r="AP34" s="1118"/>
      <c r="AQ34" s="1118"/>
      <c r="AR34" s="1118"/>
      <c r="AS34" s="1118"/>
      <c r="AT34" s="1118"/>
      <c r="AU34" s="1118"/>
      <c r="AV34" s="1118"/>
      <c r="AW34" s="1118"/>
      <c r="AX34" s="1118"/>
      <c r="AY34" s="1118"/>
      <c r="AZ34" s="1118"/>
      <c r="BA34" s="1118"/>
      <c r="BB34" s="1118"/>
      <c r="BC34" s="1118"/>
      <c r="BD34" s="1118"/>
      <c r="BE34" s="1118"/>
      <c r="BF34" s="1118"/>
      <c r="BG34" s="1118"/>
      <c r="BH34" s="1118"/>
      <c r="BI34" s="1118"/>
      <c r="BJ34" s="1118"/>
      <c r="BK34" s="1118"/>
      <c r="BL34" s="1118"/>
      <c r="BM34" s="1118"/>
      <c r="BN34" s="1118"/>
      <c r="BO34" s="1118"/>
      <c r="BP34" s="1118"/>
      <c r="BQ34" s="1118"/>
      <c r="BR34" s="1118"/>
      <c r="BS34" s="1118"/>
      <c r="BT34" s="1118"/>
      <c r="BU34" s="1118"/>
      <c r="BV34" s="1118"/>
      <c r="BW34" s="1118"/>
      <c r="BX34" s="1118"/>
      <c r="BY34" s="1118"/>
      <c r="BZ34" s="1118"/>
      <c r="CA34" s="1118"/>
      <c r="CB34" s="1118"/>
      <c r="CC34" s="1118"/>
      <c r="CD34" s="1118"/>
      <c r="CE34" s="1118"/>
      <c r="CF34" s="1118"/>
      <c r="CG34" s="1118"/>
      <c r="CH34" s="1118"/>
      <c r="CI34" s="1118"/>
      <c r="CJ34" s="1118"/>
      <c r="CK34" s="1118"/>
      <c r="CL34" s="1118"/>
      <c r="CM34" s="1118"/>
      <c r="CN34" s="1118"/>
      <c r="CO34" s="1118"/>
      <c r="CP34" s="1118"/>
      <c r="CQ34" s="1118"/>
      <c r="CR34" s="1118"/>
      <c r="CS34" s="1118"/>
      <c r="CT34" s="1118"/>
      <c r="CU34" s="1118"/>
      <c r="CV34" s="1118"/>
      <c r="CW34" s="1118"/>
      <c r="CX34" s="1118"/>
      <c r="CY34" s="1118"/>
      <c r="CZ34" s="1118"/>
      <c r="DA34" s="1118"/>
      <c r="DB34" s="1118"/>
      <c r="DC34" s="1118"/>
      <c r="DD34" s="1118"/>
      <c r="DE34" s="1118"/>
      <c r="DF34" s="1118"/>
      <c r="DG34" s="1118"/>
      <c r="DH34" s="1118"/>
      <c r="DI34" s="1118"/>
      <c r="DJ34" s="1118"/>
      <c r="DK34" s="1118"/>
      <c r="DL34" s="1118"/>
      <c r="DM34" s="1118"/>
      <c r="DN34" s="1118"/>
      <c r="DO34" s="1118"/>
      <c r="DP34" s="1118"/>
      <c r="DQ34" s="1118"/>
      <c r="DR34" s="1118"/>
      <c r="DS34" s="1118"/>
      <c r="DT34" s="1118"/>
      <c r="DU34" s="1118"/>
      <c r="DV34" s="1118"/>
      <c r="DW34" s="1118"/>
      <c r="DX34" s="1118"/>
      <c r="DY34" s="1118"/>
      <c r="DZ34" s="1118"/>
      <c r="EA34" s="1118"/>
      <c r="EB34" s="1118"/>
      <c r="EC34" s="1118"/>
      <c r="ED34" s="1118"/>
      <c r="EE34" s="1118"/>
      <c r="EF34" s="1118"/>
      <c r="EG34" s="1118"/>
      <c r="EH34" s="1118"/>
      <c r="EI34" s="1118"/>
      <c r="EJ34" s="1118"/>
      <c r="EK34" s="1118"/>
      <c r="EL34" s="1118"/>
      <c r="EM34" s="1118"/>
      <c r="EN34" s="1118"/>
      <c r="EO34" s="1118"/>
      <c r="EP34" s="1118"/>
    </row>
    <row r="35" spans="1:146" ht="17.25" customHeight="1" x14ac:dyDescent="0.3">
      <c r="A35" s="1086" t="s">
        <v>479</v>
      </c>
      <c r="B35" s="1119" t="s">
        <v>428</v>
      </c>
      <c r="C35" s="626">
        <v>0</v>
      </c>
      <c r="D35" s="626">
        <v>0</v>
      </c>
      <c r="E35" s="626">
        <v>0</v>
      </c>
      <c r="F35" s="626">
        <v>0</v>
      </c>
      <c r="G35" s="626">
        <v>0</v>
      </c>
      <c r="H35" s="626">
        <v>0</v>
      </c>
      <c r="I35" s="626">
        <v>0</v>
      </c>
      <c r="J35" s="626">
        <v>0</v>
      </c>
      <c r="K35" s="626">
        <v>0</v>
      </c>
      <c r="L35" s="626">
        <v>0</v>
      </c>
      <c r="M35" s="626">
        <v>0</v>
      </c>
      <c r="N35" s="626">
        <v>0</v>
      </c>
      <c r="O35" s="626">
        <v>0</v>
      </c>
      <c r="P35" s="626">
        <v>0</v>
      </c>
      <c r="Q35" s="626">
        <v>0</v>
      </c>
      <c r="R35" s="626">
        <v>0</v>
      </c>
      <c r="S35" s="626">
        <v>0</v>
      </c>
      <c r="T35" s="626">
        <v>0</v>
      </c>
      <c r="U35" s="626">
        <v>0</v>
      </c>
      <c r="V35" s="626">
        <v>0</v>
      </c>
      <c r="W35" s="626">
        <v>0</v>
      </c>
      <c r="X35" s="626">
        <v>0</v>
      </c>
      <c r="Y35" s="626">
        <v>0</v>
      </c>
      <c r="Z35" s="626">
        <v>0</v>
      </c>
      <c r="AA35" s="626">
        <v>0</v>
      </c>
      <c r="AB35" s="626">
        <v>0</v>
      </c>
      <c r="AC35" s="626">
        <v>0</v>
      </c>
      <c r="AD35" s="626">
        <v>0</v>
      </c>
      <c r="AE35" s="626">
        <v>0</v>
      </c>
      <c r="AF35" s="626">
        <v>0</v>
      </c>
      <c r="AG35" s="626">
        <v>0</v>
      </c>
      <c r="AH35" s="626">
        <v>0</v>
      </c>
      <c r="AI35" s="626">
        <v>0</v>
      </c>
      <c r="AJ35" s="626">
        <v>0</v>
      </c>
      <c r="AK35" s="626">
        <v>0</v>
      </c>
      <c r="AL35" s="626">
        <v>0</v>
      </c>
      <c r="AM35" s="626">
        <v>0</v>
      </c>
      <c r="AN35" s="626">
        <v>0</v>
      </c>
      <c r="AO35" s="626">
        <v>0</v>
      </c>
      <c r="AP35" s="626">
        <v>0</v>
      </c>
      <c r="AQ35" s="626">
        <v>0</v>
      </c>
      <c r="AR35" s="626">
        <v>0</v>
      </c>
      <c r="AS35" s="626">
        <v>0</v>
      </c>
      <c r="AT35" s="626">
        <v>0</v>
      </c>
      <c r="AU35" s="626">
        <v>0</v>
      </c>
      <c r="AV35" s="626">
        <v>0</v>
      </c>
      <c r="AW35" s="626">
        <v>0</v>
      </c>
      <c r="AX35" s="626">
        <v>0</v>
      </c>
      <c r="AY35" s="626">
        <v>0</v>
      </c>
      <c r="AZ35" s="626">
        <v>0</v>
      </c>
      <c r="BA35" s="626">
        <v>0</v>
      </c>
      <c r="BB35" s="626">
        <v>0</v>
      </c>
      <c r="BC35" s="626">
        <v>0</v>
      </c>
      <c r="BD35" s="626">
        <v>0</v>
      </c>
      <c r="BE35" s="626">
        <v>0</v>
      </c>
      <c r="BF35" s="626">
        <v>0</v>
      </c>
      <c r="BG35" s="626">
        <v>0</v>
      </c>
      <c r="BH35" s="626">
        <v>0</v>
      </c>
      <c r="BI35" s="626">
        <v>0</v>
      </c>
      <c r="BJ35" s="626">
        <v>0</v>
      </c>
      <c r="BK35" s="626">
        <v>0</v>
      </c>
      <c r="BL35" s="626">
        <v>0</v>
      </c>
      <c r="BM35" s="626">
        <v>0</v>
      </c>
      <c r="BN35" s="626">
        <v>0</v>
      </c>
      <c r="BO35" s="626">
        <v>0</v>
      </c>
      <c r="BP35" s="626">
        <v>0</v>
      </c>
      <c r="BQ35" s="626">
        <v>0</v>
      </c>
      <c r="BR35" s="626">
        <v>0</v>
      </c>
      <c r="BS35" s="626">
        <v>0</v>
      </c>
      <c r="BT35" s="626">
        <v>0</v>
      </c>
      <c r="BU35" s="626">
        <v>0</v>
      </c>
      <c r="BV35" s="626">
        <v>0</v>
      </c>
      <c r="BW35" s="626">
        <v>0</v>
      </c>
      <c r="BX35" s="626">
        <v>0</v>
      </c>
      <c r="BY35" s="626">
        <v>0</v>
      </c>
      <c r="BZ35" s="626">
        <v>0</v>
      </c>
      <c r="CA35" s="626">
        <v>0</v>
      </c>
      <c r="CB35" s="626">
        <v>0</v>
      </c>
      <c r="CC35" s="626">
        <v>0</v>
      </c>
      <c r="CD35" s="626">
        <v>0</v>
      </c>
      <c r="CE35" s="626">
        <v>0</v>
      </c>
      <c r="CF35" s="626">
        <v>0</v>
      </c>
      <c r="CG35" s="626">
        <v>0</v>
      </c>
      <c r="CH35" s="626">
        <v>0</v>
      </c>
      <c r="CI35" s="626">
        <v>0</v>
      </c>
      <c r="CJ35" s="626">
        <v>0</v>
      </c>
      <c r="CK35" s="626">
        <v>0</v>
      </c>
      <c r="CL35" s="626">
        <v>0</v>
      </c>
      <c r="CM35" s="626">
        <v>0</v>
      </c>
      <c r="CN35" s="626">
        <v>0</v>
      </c>
      <c r="CO35" s="626">
        <v>0</v>
      </c>
      <c r="CP35" s="626">
        <v>0</v>
      </c>
      <c r="CQ35" s="626">
        <v>0</v>
      </c>
      <c r="CR35" s="626">
        <v>0</v>
      </c>
      <c r="CS35" s="626">
        <v>0</v>
      </c>
      <c r="CT35" s="626">
        <v>0</v>
      </c>
      <c r="CU35" s="626">
        <v>0</v>
      </c>
      <c r="CV35" s="626">
        <v>0</v>
      </c>
      <c r="CW35" s="626">
        <v>0</v>
      </c>
      <c r="CX35" s="626">
        <v>0</v>
      </c>
      <c r="CY35" s="626">
        <v>0</v>
      </c>
      <c r="CZ35" s="626">
        <v>0</v>
      </c>
      <c r="DA35" s="626">
        <v>0</v>
      </c>
      <c r="DB35" s="626">
        <v>0</v>
      </c>
      <c r="DC35" s="626">
        <v>0</v>
      </c>
      <c r="DD35" s="626">
        <v>0</v>
      </c>
      <c r="DE35" s="626">
        <v>0</v>
      </c>
      <c r="DF35" s="626">
        <v>0</v>
      </c>
      <c r="DG35" s="626">
        <v>0</v>
      </c>
      <c r="DH35" s="626">
        <v>0</v>
      </c>
      <c r="DI35" s="626">
        <v>0</v>
      </c>
      <c r="DJ35" s="626">
        <v>0</v>
      </c>
      <c r="DK35" s="626">
        <v>0</v>
      </c>
      <c r="DL35" s="626">
        <v>0</v>
      </c>
      <c r="DM35" s="626">
        <v>0</v>
      </c>
      <c r="DN35" s="626">
        <v>0</v>
      </c>
      <c r="DO35" s="626">
        <v>0</v>
      </c>
      <c r="DP35" s="626">
        <v>0</v>
      </c>
      <c r="DQ35" s="626">
        <v>0</v>
      </c>
      <c r="DR35" s="626">
        <v>0</v>
      </c>
      <c r="DS35" s="626">
        <v>0</v>
      </c>
      <c r="DT35" s="626">
        <v>0</v>
      </c>
      <c r="DU35" s="626">
        <v>0</v>
      </c>
      <c r="DV35" s="626">
        <v>0</v>
      </c>
      <c r="DW35" s="626">
        <v>0</v>
      </c>
      <c r="DX35" s="626">
        <v>0</v>
      </c>
      <c r="DY35" s="626">
        <v>0</v>
      </c>
      <c r="DZ35" s="626">
        <v>0</v>
      </c>
      <c r="EA35" s="626">
        <v>0</v>
      </c>
      <c r="EB35" s="626">
        <v>0</v>
      </c>
      <c r="EC35" s="626">
        <v>0</v>
      </c>
      <c r="ED35" s="626">
        <v>0</v>
      </c>
      <c r="EE35" s="626">
        <v>0</v>
      </c>
      <c r="EF35" s="626">
        <v>0</v>
      </c>
      <c r="EG35" s="626">
        <v>0</v>
      </c>
      <c r="EH35" s="626">
        <v>0</v>
      </c>
      <c r="EI35" s="626">
        <v>0</v>
      </c>
      <c r="EJ35" s="626">
        <v>0</v>
      </c>
      <c r="EK35" s="626">
        <v>0</v>
      </c>
      <c r="EL35" s="626">
        <v>0</v>
      </c>
      <c r="EM35" s="626">
        <v>0</v>
      </c>
      <c r="EN35" s="626">
        <v>0</v>
      </c>
      <c r="EO35" s="626">
        <v>0</v>
      </c>
      <c r="EP35" s="626">
        <v>0</v>
      </c>
    </row>
    <row r="36" spans="1:146" ht="17.25" customHeight="1" x14ac:dyDescent="0.3">
      <c r="A36" s="1092"/>
      <c r="B36" s="1120"/>
      <c r="C36" s="1053"/>
      <c r="D36" s="1053"/>
      <c r="E36" s="1053"/>
      <c r="F36" s="1053"/>
      <c r="G36" s="1053"/>
      <c r="H36" s="1053"/>
      <c r="I36" s="1053"/>
      <c r="J36" s="1053"/>
      <c r="K36" s="1053"/>
      <c r="L36" s="1053"/>
      <c r="M36" s="1053"/>
      <c r="N36" s="1053"/>
      <c r="O36" s="1053"/>
      <c r="P36" s="1053"/>
      <c r="Q36" s="1053"/>
      <c r="R36" s="1053"/>
      <c r="S36" s="1053"/>
      <c r="T36" s="1053"/>
      <c r="U36" s="1053"/>
      <c r="V36" s="1053"/>
      <c r="W36" s="1053"/>
      <c r="X36" s="1053"/>
      <c r="Y36" s="1053"/>
      <c r="Z36" s="1053"/>
      <c r="AA36" s="1053"/>
      <c r="AB36" s="1053"/>
      <c r="AC36" s="1053"/>
      <c r="AD36" s="1053"/>
      <c r="AE36" s="1053"/>
      <c r="AF36" s="1053"/>
      <c r="AG36" s="1053"/>
      <c r="AH36" s="1053"/>
      <c r="AI36" s="1053"/>
      <c r="AJ36" s="1053"/>
      <c r="AK36" s="1053"/>
      <c r="AL36" s="1053"/>
      <c r="AM36" s="1053"/>
      <c r="AN36" s="1053"/>
      <c r="AO36" s="1053"/>
      <c r="AP36" s="1053"/>
      <c r="AQ36" s="1053"/>
      <c r="AR36" s="1053"/>
      <c r="AS36" s="1053"/>
      <c r="AT36" s="1053"/>
      <c r="AU36" s="1053"/>
      <c r="AV36" s="1053"/>
      <c r="AW36" s="1053"/>
      <c r="AX36" s="1053"/>
      <c r="AY36" s="1053"/>
      <c r="AZ36" s="1053"/>
      <c r="BA36" s="1053"/>
      <c r="BB36" s="1053"/>
      <c r="BC36" s="1053"/>
      <c r="BD36" s="1053"/>
      <c r="BE36" s="1053"/>
      <c r="BF36" s="1053"/>
      <c r="BG36" s="1053"/>
      <c r="BH36" s="1053"/>
      <c r="BI36" s="1053"/>
      <c r="BJ36" s="1053"/>
      <c r="BK36" s="1053"/>
      <c r="BL36" s="1053"/>
      <c r="BM36" s="1053"/>
      <c r="BN36" s="1053"/>
      <c r="BO36" s="1053"/>
      <c r="BP36" s="1053"/>
      <c r="BQ36" s="1053"/>
      <c r="BR36" s="1053"/>
      <c r="BS36" s="1053"/>
      <c r="BT36" s="1053"/>
      <c r="BU36" s="1053"/>
      <c r="BV36" s="1053"/>
      <c r="BW36" s="1053"/>
      <c r="BX36" s="1053"/>
      <c r="BY36" s="1053"/>
      <c r="BZ36" s="1053"/>
      <c r="CA36" s="1053"/>
      <c r="CB36" s="1053"/>
      <c r="CC36" s="1053"/>
      <c r="CD36" s="1053"/>
      <c r="CE36" s="1053"/>
      <c r="CF36" s="1053"/>
      <c r="CG36" s="1053"/>
      <c r="CH36" s="1053"/>
      <c r="CI36" s="1053"/>
      <c r="CJ36" s="1053"/>
      <c r="CK36" s="1053"/>
      <c r="CL36" s="1053"/>
      <c r="CM36" s="1053"/>
      <c r="CN36" s="1053"/>
      <c r="CO36" s="1053"/>
      <c r="CP36" s="1053"/>
      <c r="CQ36" s="1053"/>
      <c r="CR36" s="1053"/>
      <c r="CS36" s="1053"/>
      <c r="CT36" s="1053"/>
      <c r="CU36" s="1053"/>
      <c r="CV36" s="1053"/>
      <c r="CW36" s="1053"/>
      <c r="CX36" s="1053"/>
      <c r="CY36" s="1053"/>
      <c r="CZ36" s="1053"/>
      <c r="DA36" s="1053"/>
      <c r="DB36" s="1053"/>
      <c r="DC36" s="1053"/>
      <c r="DD36" s="1053"/>
      <c r="DE36" s="1053"/>
      <c r="DF36" s="1053"/>
      <c r="DG36" s="1053"/>
      <c r="DH36" s="1053"/>
      <c r="DI36" s="1053"/>
      <c r="DJ36" s="1053"/>
      <c r="DK36" s="1053"/>
      <c r="DL36" s="1053"/>
      <c r="DM36" s="1053"/>
      <c r="DN36" s="1053"/>
      <c r="DO36" s="1053"/>
      <c r="DP36" s="1053"/>
      <c r="DQ36" s="1053"/>
      <c r="DR36" s="1053"/>
      <c r="DS36" s="1053"/>
      <c r="DT36" s="1053"/>
      <c r="DU36" s="1053"/>
      <c r="DV36" s="1053"/>
      <c r="DW36" s="1053"/>
      <c r="DX36" s="1053"/>
      <c r="DY36" s="1053"/>
      <c r="DZ36" s="1053"/>
      <c r="EA36" s="1053"/>
      <c r="EB36" s="1053"/>
      <c r="EC36" s="1053"/>
      <c r="ED36" s="1053"/>
      <c r="EE36" s="1053"/>
      <c r="EF36" s="1053"/>
      <c r="EG36" s="1053"/>
      <c r="EH36" s="1053"/>
      <c r="EI36" s="1053"/>
      <c r="EJ36" s="1053"/>
      <c r="EK36" s="1053"/>
      <c r="EL36" s="1053"/>
      <c r="EM36" s="1053"/>
      <c r="EN36" s="1053"/>
      <c r="EO36" s="1053"/>
      <c r="EP36" s="1053"/>
    </row>
    <row r="37" spans="1:146" ht="17.25" customHeight="1" x14ac:dyDescent="0.3">
      <c r="A37" s="1086" t="s">
        <v>480</v>
      </c>
      <c r="B37" s="1119" t="s">
        <v>481</v>
      </c>
      <c r="C37" s="626">
        <v>15799.149194481233</v>
      </c>
      <c r="D37" s="626">
        <v>16169.179850439999</v>
      </c>
      <c r="E37" s="626">
        <v>16470.980071780799</v>
      </c>
      <c r="F37" s="626">
        <v>16636.22470409</v>
      </c>
      <c r="G37" s="626">
        <v>17336.911325442426</v>
      </c>
      <c r="H37" s="626">
        <v>17621.08317719779</v>
      </c>
      <c r="I37" s="626">
        <v>17976.722737839998</v>
      </c>
      <c r="J37" s="626">
        <v>18157.790333569999</v>
      </c>
      <c r="K37" s="626">
        <v>18335.985190060004</v>
      </c>
      <c r="L37" s="626">
        <v>18549.640972419998</v>
      </c>
      <c r="M37" s="626">
        <v>18880.5665577</v>
      </c>
      <c r="N37" s="626">
        <v>19071.319829940003</v>
      </c>
      <c r="O37" s="626">
        <v>19297.275861840004</v>
      </c>
      <c r="P37" s="626">
        <v>19136.13135666</v>
      </c>
      <c r="Q37" s="626">
        <v>19083.714532799997</v>
      </c>
      <c r="R37" s="626">
        <v>19012.076992410002</v>
      </c>
      <c r="S37" s="626">
        <v>19070.259877590001</v>
      </c>
      <c r="T37" s="626">
        <v>18720.492429410002</v>
      </c>
      <c r="U37" s="626">
        <v>18897.772434309998</v>
      </c>
      <c r="V37" s="626">
        <v>18974.689284550001</v>
      </c>
      <c r="W37" s="626">
        <v>18875.298141160005</v>
      </c>
      <c r="X37" s="626">
        <v>19109.760161150003</v>
      </c>
      <c r="Y37" s="626">
        <v>19397.538455869995</v>
      </c>
      <c r="Z37" s="626">
        <v>19622.466289479995</v>
      </c>
      <c r="AA37" s="626">
        <v>19605.421284829998</v>
      </c>
      <c r="AB37" s="626">
        <v>19949.571433349996</v>
      </c>
      <c r="AC37" s="626">
        <v>20638.88987119</v>
      </c>
      <c r="AD37" s="626">
        <v>21100.987314209997</v>
      </c>
      <c r="AE37" s="626">
        <v>21179.326419770001</v>
      </c>
      <c r="AF37" s="626">
        <v>21646.820736129997</v>
      </c>
      <c r="AG37" s="626">
        <v>21997.084448519996</v>
      </c>
      <c r="AH37" s="626">
        <v>22688.649136959997</v>
      </c>
      <c r="AI37" s="626">
        <v>23144.079793360001</v>
      </c>
      <c r="AJ37" s="626">
        <v>23844.757203950001</v>
      </c>
      <c r="AK37" s="626">
        <v>24134.54750004</v>
      </c>
      <c r="AL37" s="626">
        <v>24094.181698996279</v>
      </c>
      <c r="AM37" s="626">
        <v>24201.054660370006</v>
      </c>
      <c r="AN37" s="626">
        <v>24365.110072246986</v>
      </c>
      <c r="AO37" s="626">
        <v>24634.230153650002</v>
      </c>
      <c r="AP37" s="626">
        <v>25287.988227423422</v>
      </c>
      <c r="AQ37" s="626">
        <v>25451.666864573563</v>
      </c>
      <c r="AR37" s="626">
        <v>25546.325413546438</v>
      </c>
      <c r="AS37" s="626">
        <v>25563.73240122644</v>
      </c>
      <c r="AT37" s="626">
        <v>26145.79971450644</v>
      </c>
      <c r="AU37" s="626">
        <v>26344.983763667358</v>
      </c>
      <c r="AV37" s="626">
        <v>26672.525094012803</v>
      </c>
      <c r="AW37" s="626">
        <v>26977.356744399996</v>
      </c>
      <c r="AX37" s="626">
        <v>26974.364925166959</v>
      </c>
      <c r="AY37" s="626">
        <v>26824.513714374112</v>
      </c>
      <c r="AZ37" s="626">
        <v>27398.278850339721</v>
      </c>
      <c r="BA37" s="626">
        <v>28129.365552115341</v>
      </c>
      <c r="BB37" s="626">
        <v>28352.395736190276</v>
      </c>
      <c r="BC37" s="626">
        <v>28532.668559512604</v>
      </c>
      <c r="BD37" s="626">
        <v>28470.215146898361</v>
      </c>
      <c r="BE37" s="626">
        <v>27629.527628826301</v>
      </c>
      <c r="BF37" s="626">
        <v>28023.493279000279</v>
      </c>
      <c r="BG37" s="626">
        <v>28195.26444483066</v>
      </c>
      <c r="BH37" s="626">
        <v>28131.045045772058</v>
      </c>
      <c r="BI37" s="626">
        <v>28630.365817431099</v>
      </c>
      <c r="BJ37" s="626">
        <v>29023.617727045261</v>
      </c>
      <c r="BK37" s="626">
        <v>27119.395050939998</v>
      </c>
      <c r="BL37" s="626">
        <v>27253.477460423252</v>
      </c>
      <c r="BM37" s="626">
        <v>27318.428225325686</v>
      </c>
      <c r="BN37" s="626">
        <v>27655.349700076469</v>
      </c>
      <c r="BO37" s="626">
        <v>27798.282589510545</v>
      </c>
      <c r="BP37" s="626">
        <v>28013.511867805624</v>
      </c>
      <c r="BQ37" s="626">
        <v>27734.163991005971</v>
      </c>
      <c r="BR37" s="626">
        <v>28118.068396404382</v>
      </c>
      <c r="BS37" s="626">
        <v>28493.457864095479</v>
      </c>
      <c r="BT37" s="626">
        <v>28669.465014519032</v>
      </c>
      <c r="BU37" s="626">
        <v>29204.886515387007</v>
      </c>
      <c r="BV37" s="626">
        <v>29736.414999691919</v>
      </c>
      <c r="BW37" s="626">
        <v>29923.454019163</v>
      </c>
      <c r="BX37" s="626">
        <v>30278.285729713709</v>
      </c>
      <c r="BY37" s="626">
        <v>30566.841783963864</v>
      </c>
      <c r="BZ37" s="626">
        <v>30695.496710676489</v>
      </c>
      <c r="CA37" s="626">
        <v>31251.36911350596</v>
      </c>
      <c r="CB37" s="626">
        <v>31547.546822615455</v>
      </c>
      <c r="CC37" s="626">
        <v>31343.913305010537</v>
      </c>
      <c r="CD37" s="626">
        <v>31704.459293510416</v>
      </c>
      <c r="CE37" s="626">
        <v>32092.06592451657</v>
      </c>
      <c r="CF37" s="626">
        <v>32865.138393912137</v>
      </c>
      <c r="CG37" s="626">
        <v>33111.096678597103</v>
      </c>
      <c r="CH37" s="626">
        <v>30665.521759812567</v>
      </c>
      <c r="CI37" s="626">
        <v>30330.845762194986</v>
      </c>
      <c r="CJ37" s="626">
        <v>31166.967891049753</v>
      </c>
      <c r="CK37" s="626">
        <v>31699.140142656495</v>
      </c>
      <c r="CL37" s="626">
        <v>32088.920303265593</v>
      </c>
      <c r="CM37" s="626">
        <v>32445.50560581663</v>
      </c>
      <c r="CN37" s="626">
        <v>32375.944620440227</v>
      </c>
      <c r="CO37" s="626">
        <v>32834.166035920804</v>
      </c>
      <c r="CP37" s="626">
        <v>33675.579012320646</v>
      </c>
      <c r="CQ37" s="626">
        <v>34097.504615011778</v>
      </c>
      <c r="CR37" s="626">
        <v>34756.433183906054</v>
      </c>
      <c r="CS37" s="626">
        <v>34443.636242859648</v>
      </c>
      <c r="CT37" s="626">
        <v>34759.41984395156</v>
      </c>
      <c r="CU37" s="626">
        <v>35335.886810203214</v>
      </c>
      <c r="CV37" s="626">
        <v>35251.577306225729</v>
      </c>
      <c r="CW37" s="626">
        <v>35675.347456142546</v>
      </c>
      <c r="CX37" s="626">
        <v>36152.183348764265</v>
      </c>
      <c r="CY37" s="626">
        <v>36470.473275948214</v>
      </c>
      <c r="CZ37" s="626">
        <v>36591.132997355278</v>
      </c>
      <c r="DA37" s="626">
        <v>36678.635610563666</v>
      </c>
      <c r="DB37" s="626">
        <v>36549.015655932468</v>
      </c>
      <c r="DC37" s="626">
        <v>36545.178328842492</v>
      </c>
      <c r="DD37" s="626">
        <v>37052.763291480776</v>
      </c>
      <c r="DE37" s="626">
        <v>37480.150531716623</v>
      </c>
      <c r="DF37" s="626">
        <v>37558.62155065449</v>
      </c>
      <c r="DG37" s="626">
        <v>38052.053750429244</v>
      </c>
      <c r="DH37" s="626">
        <v>38253.606426841237</v>
      </c>
      <c r="DI37" s="626">
        <v>38300.391679726556</v>
      </c>
      <c r="DJ37" s="626">
        <v>38949.897268580426</v>
      </c>
      <c r="DK37" s="626">
        <v>39368.827716009633</v>
      </c>
      <c r="DL37" s="626">
        <v>39604.999936164015</v>
      </c>
      <c r="DM37" s="626">
        <v>40080.990240553612</v>
      </c>
      <c r="DN37" s="626">
        <v>39955.765258568448</v>
      </c>
      <c r="DO37" s="626">
        <v>39964.160809286965</v>
      </c>
      <c r="DP37" s="626">
        <v>40309.118623245573</v>
      </c>
      <c r="DQ37" s="626">
        <v>40904.066348904351</v>
      </c>
      <c r="DR37" s="626">
        <v>40774.188642519162</v>
      </c>
      <c r="DS37" s="626">
        <v>40989.891607229802</v>
      </c>
      <c r="DT37" s="626">
        <v>41227.211561643533</v>
      </c>
      <c r="DU37" s="626">
        <v>41637.352621928076</v>
      </c>
      <c r="DV37" s="626">
        <v>42105.374194637239</v>
      </c>
      <c r="DW37" s="626">
        <v>42567.519741016964</v>
      </c>
      <c r="DX37" s="626">
        <v>42733.034245341449</v>
      </c>
      <c r="DY37" s="626">
        <v>42292.672215385152</v>
      </c>
      <c r="DZ37" s="626">
        <v>42213.425835607442</v>
      </c>
      <c r="EA37" s="626">
        <v>42206.539587091051</v>
      </c>
      <c r="EB37" s="626">
        <v>42318.871378878786</v>
      </c>
      <c r="EC37" s="626">
        <v>42236.538722483296</v>
      </c>
      <c r="ED37" s="626">
        <v>42072.757406244462</v>
      </c>
      <c r="EE37" s="626">
        <v>42585.849996682926</v>
      </c>
      <c r="EF37" s="626">
        <v>42940.554868969855</v>
      </c>
      <c r="EG37" s="626">
        <v>43543.240864875719</v>
      </c>
      <c r="EH37" s="626">
        <v>43703.742764238792</v>
      </c>
      <c r="EI37" s="626">
        <v>43758.045533597906</v>
      </c>
      <c r="EJ37" s="626">
        <v>43609.05095483191</v>
      </c>
      <c r="EK37" s="626">
        <v>43552.073378419889</v>
      </c>
      <c r="EL37" s="626">
        <v>43359.509229018709</v>
      </c>
      <c r="EM37" s="626">
        <v>43503.977977194365</v>
      </c>
      <c r="EN37" s="626">
        <v>42700.299127763938</v>
      </c>
      <c r="EO37" s="626">
        <v>42869.662988631819</v>
      </c>
      <c r="EP37" s="626">
        <v>43404.994534656536</v>
      </c>
    </row>
    <row r="38" spans="1:146" ht="17.25" customHeight="1" x14ac:dyDescent="0.3">
      <c r="A38" s="1092" t="s">
        <v>482</v>
      </c>
      <c r="B38" s="1120" t="s">
        <v>483</v>
      </c>
      <c r="C38" s="631">
        <v>0</v>
      </c>
      <c r="D38" s="631">
        <v>0</v>
      </c>
      <c r="E38" s="631">
        <v>0</v>
      </c>
      <c r="F38" s="631">
        <v>0</v>
      </c>
      <c r="G38" s="631">
        <v>0</v>
      </c>
      <c r="H38" s="631">
        <v>0</v>
      </c>
      <c r="I38" s="631">
        <v>0</v>
      </c>
      <c r="J38" s="631">
        <v>0</v>
      </c>
      <c r="K38" s="631">
        <v>0</v>
      </c>
      <c r="L38" s="631">
        <v>0</v>
      </c>
      <c r="M38" s="631">
        <v>0</v>
      </c>
      <c r="N38" s="631">
        <v>0</v>
      </c>
      <c r="O38" s="631">
        <v>0</v>
      </c>
      <c r="P38" s="631">
        <v>0</v>
      </c>
      <c r="Q38" s="631">
        <v>0</v>
      </c>
      <c r="R38" s="631">
        <v>0</v>
      </c>
      <c r="S38" s="631">
        <v>0</v>
      </c>
      <c r="T38" s="631">
        <v>0</v>
      </c>
      <c r="U38" s="631">
        <v>0</v>
      </c>
      <c r="V38" s="631">
        <v>0</v>
      </c>
      <c r="W38" s="631">
        <v>0</v>
      </c>
      <c r="X38" s="631">
        <v>0</v>
      </c>
      <c r="Y38" s="631">
        <v>0</v>
      </c>
      <c r="Z38" s="631">
        <v>0</v>
      </c>
      <c r="AA38" s="631">
        <v>0</v>
      </c>
      <c r="AB38" s="631">
        <v>0</v>
      </c>
      <c r="AC38" s="631">
        <v>0</v>
      </c>
      <c r="AD38" s="631">
        <v>0</v>
      </c>
      <c r="AE38" s="631">
        <v>0</v>
      </c>
      <c r="AF38" s="631">
        <v>0</v>
      </c>
      <c r="AG38" s="631">
        <v>0</v>
      </c>
      <c r="AH38" s="631">
        <v>0</v>
      </c>
      <c r="AI38" s="631">
        <v>0</v>
      </c>
      <c r="AJ38" s="631">
        <v>0</v>
      </c>
      <c r="AK38" s="631">
        <v>0</v>
      </c>
      <c r="AL38" s="631">
        <v>0</v>
      </c>
      <c r="AM38" s="631">
        <v>0</v>
      </c>
      <c r="AN38" s="631">
        <v>0</v>
      </c>
      <c r="AO38" s="631">
        <v>0</v>
      </c>
      <c r="AP38" s="631">
        <v>0</v>
      </c>
      <c r="AQ38" s="631">
        <v>0</v>
      </c>
      <c r="AR38" s="631">
        <v>0</v>
      </c>
      <c r="AS38" s="631">
        <v>0</v>
      </c>
      <c r="AT38" s="631">
        <v>0</v>
      </c>
      <c r="AU38" s="631">
        <v>0</v>
      </c>
      <c r="AV38" s="631">
        <v>0</v>
      </c>
      <c r="AW38" s="631">
        <v>0</v>
      </c>
      <c r="AX38" s="631">
        <v>0</v>
      </c>
      <c r="AY38" s="631">
        <v>0</v>
      </c>
      <c r="AZ38" s="631">
        <v>0</v>
      </c>
      <c r="BA38" s="631">
        <v>0</v>
      </c>
      <c r="BB38" s="631">
        <v>0</v>
      </c>
      <c r="BC38" s="631">
        <v>0</v>
      </c>
      <c r="BD38" s="631">
        <v>0</v>
      </c>
      <c r="BE38" s="631">
        <v>0</v>
      </c>
      <c r="BF38" s="631">
        <v>0</v>
      </c>
      <c r="BG38" s="631">
        <v>0</v>
      </c>
      <c r="BH38" s="631">
        <v>0</v>
      </c>
      <c r="BI38" s="631">
        <v>0</v>
      </c>
      <c r="BJ38" s="631">
        <v>0</v>
      </c>
      <c r="BK38" s="631">
        <v>0</v>
      </c>
      <c r="BL38" s="631">
        <v>0</v>
      </c>
      <c r="BM38" s="631">
        <v>0</v>
      </c>
      <c r="BN38" s="631">
        <v>0</v>
      </c>
      <c r="BO38" s="631">
        <v>0</v>
      </c>
      <c r="BP38" s="631">
        <v>0</v>
      </c>
      <c r="BQ38" s="631">
        <v>0</v>
      </c>
      <c r="BR38" s="631">
        <v>0</v>
      </c>
      <c r="BS38" s="631">
        <v>0</v>
      </c>
      <c r="BT38" s="631">
        <v>0</v>
      </c>
      <c r="BU38" s="631">
        <v>0</v>
      </c>
      <c r="BV38" s="631">
        <v>0</v>
      </c>
      <c r="BW38" s="631">
        <v>0</v>
      </c>
      <c r="BX38" s="631">
        <v>0</v>
      </c>
      <c r="BY38" s="631">
        <v>0</v>
      </c>
      <c r="BZ38" s="631">
        <v>0</v>
      </c>
      <c r="CA38" s="631">
        <v>0</v>
      </c>
      <c r="CB38" s="631">
        <v>0</v>
      </c>
      <c r="CC38" s="631">
        <v>0</v>
      </c>
      <c r="CD38" s="631">
        <v>0</v>
      </c>
      <c r="CE38" s="631">
        <v>0</v>
      </c>
      <c r="CF38" s="631">
        <v>0</v>
      </c>
      <c r="CG38" s="631">
        <v>0</v>
      </c>
      <c r="CH38" s="631">
        <v>0</v>
      </c>
      <c r="CI38" s="631">
        <v>25.442443999999998</v>
      </c>
      <c r="CJ38" s="631">
        <v>0</v>
      </c>
      <c r="CK38" s="631">
        <v>0</v>
      </c>
      <c r="CL38" s="631">
        <v>0</v>
      </c>
      <c r="CM38" s="631">
        <v>0</v>
      </c>
      <c r="CN38" s="631">
        <v>0</v>
      </c>
      <c r="CO38" s="631">
        <v>0</v>
      </c>
      <c r="CP38" s="631">
        <v>0</v>
      </c>
      <c r="CQ38" s="631">
        <v>0</v>
      </c>
      <c r="CR38" s="631">
        <v>0</v>
      </c>
      <c r="CS38" s="631">
        <v>0</v>
      </c>
      <c r="CT38" s="631">
        <v>0</v>
      </c>
      <c r="CU38" s="631">
        <v>0</v>
      </c>
      <c r="CV38" s="631">
        <v>0</v>
      </c>
      <c r="CW38" s="631">
        <v>0</v>
      </c>
      <c r="CX38" s="631">
        <v>0</v>
      </c>
      <c r="CY38" s="631">
        <v>0</v>
      </c>
      <c r="CZ38" s="631">
        <v>0</v>
      </c>
      <c r="DA38" s="631">
        <v>0</v>
      </c>
      <c r="DB38" s="631">
        <v>0</v>
      </c>
      <c r="DC38" s="631">
        <v>0</v>
      </c>
      <c r="DD38" s="631">
        <v>0</v>
      </c>
      <c r="DE38" s="631">
        <v>0</v>
      </c>
      <c r="DF38" s="631">
        <v>0</v>
      </c>
      <c r="DG38" s="631">
        <v>0</v>
      </c>
      <c r="DH38" s="631">
        <v>0</v>
      </c>
      <c r="DI38" s="631">
        <v>0</v>
      </c>
      <c r="DJ38" s="631">
        <v>0</v>
      </c>
      <c r="DK38" s="631">
        <v>0</v>
      </c>
      <c r="DL38" s="631">
        <v>0</v>
      </c>
      <c r="DM38" s="631">
        <v>0</v>
      </c>
      <c r="DN38" s="631">
        <v>0</v>
      </c>
      <c r="DO38" s="631">
        <v>0</v>
      </c>
      <c r="DP38" s="631">
        <v>0</v>
      </c>
      <c r="DQ38" s="631">
        <v>0</v>
      </c>
      <c r="DR38" s="631">
        <v>0</v>
      </c>
      <c r="DS38" s="631">
        <v>0</v>
      </c>
      <c r="DT38" s="631">
        <v>0</v>
      </c>
      <c r="DU38" s="631">
        <v>0</v>
      </c>
      <c r="DV38" s="631">
        <v>0</v>
      </c>
      <c r="DW38" s="631">
        <v>0</v>
      </c>
      <c r="DX38" s="631">
        <v>0</v>
      </c>
      <c r="DY38" s="631">
        <v>0</v>
      </c>
      <c r="DZ38" s="631">
        <v>0</v>
      </c>
      <c r="EA38" s="631">
        <v>0</v>
      </c>
      <c r="EB38" s="631">
        <v>0</v>
      </c>
      <c r="EC38" s="631">
        <v>0</v>
      </c>
      <c r="ED38" s="631">
        <v>0</v>
      </c>
      <c r="EE38" s="631">
        <v>0</v>
      </c>
      <c r="EF38" s="631">
        <v>0</v>
      </c>
      <c r="EG38" s="631">
        <v>0</v>
      </c>
      <c r="EH38" s="631">
        <v>0</v>
      </c>
      <c r="EI38" s="631">
        <v>0</v>
      </c>
      <c r="EJ38" s="631">
        <v>0</v>
      </c>
      <c r="EK38" s="631">
        <v>0</v>
      </c>
      <c r="EL38" s="631">
        <v>0</v>
      </c>
      <c r="EM38" s="631">
        <v>0</v>
      </c>
      <c r="EN38" s="631">
        <v>0</v>
      </c>
      <c r="EO38" s="631">
        <v>0</v>
      </c>
      <c r="EP38" s="631">
        <v>0</v>
      </c>
    </row>
    <row r="39" spans="1:146" ht="17.25" customHeight="1" x14ac:dyDescent="0.3">
      <c r="A39" s="1092" t="s">
        <v>484</v>
      </c>
      <c r="B39" s="1120" t="s">
        <v>485</v>
      </c>
      <c r="C39" s="631">
        <v>1056.237871</v>
      </c>
      <c r="D39" s="631">
        <v>1045.2836600000001</v>
      </c>
      <c r="E39" s="631">
        <v>1037.5757599999999</v>
      </c>
      <c r="F39" s="631">
        <v>1046.279935</v>
      </c>
      <c r="G39" s="631">
        <v>1066.9397759999999</v>
      </c>
      <c r="H39" s="631">
        <v>1067.2254459999999</v>
      </c>
      <c r="I39" s="631">
        <v>1077.0044459999999</v>
      </c>
      <c r="J39" s="631">
        <v>1080.5659430000001</v>
      </c>
      <c r="K39" s="631">
        <v>1086.0685539999999</v>
      </c>
      <c r="L39" s="631">
        <v>1051.344378</v>
      </c>
      <c r="M39" s="631">
        <v>1096.0337440000001</v>
      </c>
      <c r="N39" s="631">
        <v>1099.370502</v>
      </c>
      <c r="O39" s="631">
        <v>1108.70407</v>
      </c>
      <c r="P39" s="631">
        <v>1118.4946110000001</v>
      </c>
      <c r="Q39" s="631">
        <v>1106.0855670000001</v>
      </c>
      <c r="R39" s="631">
        <v>1101.062396</v>
      </c>
      <c r="S39" s="631">
        <v>1106.408987</v>
      </c>
      <c r="T39" s="631">
        <v>1124.7896040000001</v>
      </c>
      <c r="U39" s="631">
        <v>1129.6805569999999</v>
      </c>
      <c r="V39" s="631">
        <v>1161.2475649999999</v>
      </c>
      <c r="W39" s="631">
        <v>1155.363417</v>
      </c>
      <c r="X39" s="631">
        <v>1120.5326399999999</v>
      </c>
      <c r="Y39" s="631">
        <v>1112.9681869999999</v>
      </c>
      <c r="Z39" s="631">
        <v>1132.677878</v>
      </c>
      <c r="AA39" s="631">
        <v>1119.8491120000001</v>
      </c>
      <c r="AB39" s="631">
        <v>1128.4988470000001</v>
      </c>
      <c r="AC39" s="631">
        <v>1148.39096</v>
      </c>
      <c r="AD39" s="631">
        <v>1151.0812470000001</v>
      </c>
      <c r="AE39" s="631">
        <v>718.87731099999996</v>
      </c>
      <c r="AF39" s="631">
        <v>719.50127199999997</v>
      </c>
      <c r="AG39" s="631">
        <v>731.07004600000005</v>
      </c>
      <c r="AH39" s="631">
        <v>743.04621399999996</v>
      </c>
      <c r="AI39" s="631">
        <v>734.68812500000001</v>
      </c>
      <c r="AJ39" s="631">
        <v>743.68994399999997</v>
      </c>
      <c r="AK39" s="631">
        <v>730.23049600000002</v>
      </c>
      <c r="AL39" s="631">
        <v>744.61600199999998</v>
      </c>
      <c r="AM39" s="631">
        <v>761.51917400000002</v>
      </c>
      <c r="AN39" s="631">
        <v>767.09057600000006</v>
      </c>
      <c r="AO39" s="631">
        <v>766.42712400000005</v>
      </c>
      <c r="AP39" s="631">
        <v>1239.94310767</v>
      </c>
      <c r="AQ39" s="631">
        <v>1264.7914020000001</v>
      </c>
      <c r="AR39" s="631">
        <v>1274.3618821799998</v>
      </c>
      <c r="AS39" s="631">
        <v>1280.3042612500001</v>
      </c>
      <c r="AT39" s="631">
        <v>1306.7337675699998</v>
      </c>
      <c r="AU39" s="631">
        <v>1315.4817282500001</v>
      </c>
      <c r="AV39" s="631">
        <v>1319.3545815999998</v>
      </c>
      <c r="AW39" s="631">
        <v>1343.6667809600001</v>
      </c>
      <c r="AX39" s="631">
        <v>1342.82876171</v>
      </c>
      <c r="AY39" s="631">
        <v>1333.55312157</v>
      </c>
      <c r="AZ39" s="631">
        <v>1321.98492667</v>
      </c>
      <c r="BA39" s="631">
        <v>1319.2038304699997</v>
      </c>
      <c r="BB39" s="631">
        <v>1316.27753026</v>
      </c>
      <c r="BC39" s="631">
        <v>1336.1415414000001</v>
      </c>
      <c r="BD39" s="631">
        <v>1326.1321629700001</v>
      </c>
      <c r="BE39" s="631">
        <v>1325.2187798299999</v>
      </c>
      <c r="BF39" s="631">
        <v>1348.37139327</v>
      </c>
      <c r="BG39" s="631">
        <v>1358.8976903400001</v>
      </c>
      <c r="BH39" s="631">
        <v>1361.9308844500001</v>
      </c>
      <c r="BI39" s="631">
        <v>1361.8634456999998</v>
      </c>
      <c r="BJ39" s="631">
        <v>1370.59309803</v>
      </c>
      <c r="BK39" s="631">
        <v>1368.9030226</v>
      </c>
      <c r="BL39" s="631">
        <v>1377.67640314</v>
      </c>
      <c r="BM39" s="631">
        <v>1375.0246028900001</v>
      </c>
      <c r="BN39" s="631">
        <v>1392.0549100999999</v>
      </c>
      <c r="BO39" s="631">
        <v>1390.05763207</v>
      </c>
      <c r="BP39" s="631">
        <v>1393.6426739799999</v>
      </c>
      <c r="BQ39" s="631">
        <v>1390.7978904500001</v>
      </c>
      <c r="BR39" s="631">
        <v>1420.1508568899999</v>
      </c>
      <c r="BS39" s="631">
        <v>1406.46209548</v>
      </c>
      <c r="BT39" s="631">
        <v>1411.92561019</v>
      </c>
      <c r="BU39" s="631">
        <v>1441.8969315300001</v>
      </c>
      <c r="BV39" s="631">
        <v>1445.21796255</v>
      </c>
      <c r="BW39" s="631">
        <v>1438.9158322999999</v>
      </c>
      <c r="BX39" s="631">
        <v>1443.3061501599998</v>
      </c>
      <c r="BY39" s="631">
        <v>1450.0951263499999</v>
      </c>
      <c r="BZ39" s="631">
        <v>1417.7307113899999</v>
      </c>
      <c r="CA39" s="631">
        <v>1423.0068311500002</v>
      </c>
      <c r="CB39" s="631">
        <v>1420.0494755900002</v>
      </c>
      <c r="CC39" s="631">
        <v>1406.58910814</v>
      </c>
      <c r="CD39" s="631">
        <v>1433.9771584299999</v>
      </c>
      <c r="CE39" s="631">
        <v>1433.53684172</v>
      </c>
      <c r="CF39" s="631">
        <v>1425.6899541300002</v>
      </c>
      <c r="CG39" s="631">
        <v>1444.9201396299998</v>
      </c>
      <c r="CH39" s="631">
        <v>1445.02268033</v>
      </c>
      <c r="CI39" s="631">
        <v>1433.827867</v>
      </c>
      <c r="CJ39" s="631">
        <v>1444.8126629999999</v>
      </c>
      <c r="CK39" s="631">
        <v>1447.9274459999999</v>
      </c>
      <c r="CL39" s="631">
        <v>1423.7086429999999</v>
      </c>
      <c r="CM39" s="631">
        <v>1441.364472</v>
      </c>
      <c r="CN39" s="631">
        <v>1445.6515450899999</v>
      </c>
      <c r="CO39" s="631">
        <v>1432.0482320000001</v>
      </c>
      <c r="CP39" s="631">
        <v>1441.5702060000001</v>
      </c>
      <c r="CQ39" s="631">
        <v>1462.131445</v>
      </c>
      <c r="CR39" s="631">
        <v>1456.2139990000001</v>
      </c>
      <c r="CS39" s="631">
        <v>1466.2230400000001</v>
      </c>
      <c r="CT39" s="631">
        <v>1468.834036</v>
      </c>
      <c r="CU39" s="631">
        <v>1469.54766</v>
      </c>
      <c r="CV39" s="631">
        <v>1464.757014</v>
      </c>
      <c r="CW39" s="631">
        <v>1453.2769040000001</v>
      </c>
      <c r="CX39" s="631">
        <v>1433.9829420000001</v>
      </c>
      <c r="CY39" s="631">
        <v>1446.461695</v>
      </c>
      <c r="CZ39" s="631">
        <v>1431.3545360000001</v>
      </c>
      <c r="DA39" s="631">
        <v>1434.973129</v>
      </c>
      <c r="DB39" s="631">
        <v>1448.14832</v>
      </c>
      <c r="DC39" s="631">
        <v>1463.003573</v>
      </c>
      <c r="DD39" s="631">
        <v>1463.571326</v>
      </c>
      <c r="DE39" s="631">
        <v>1466.816681</v>
      </c>
      <c r="DF39" s="631">
        <v>1468.5239730000001</v>
      </c>
      <c r="DG39" s="631">
        <v>1481.9985790000001</v>
      </c>
      <c r="DH39" s="631">
        <v>1541.733348</v>
      </c>
      <c r="DI39" s="631">
        <v>1475.2976410000001</v>
      </c>
      <c r="DJ39" s="631">
        <v>1495.9835149999999</v>
      </c>
      <c r="DK39" s="631">
        <v>1500.517362</v>
      </c>
      <c r="DL39" s="631">
        <v>1499.1223319999999</v>
      </c>
      <c r="DM39" s="631">
        <v>1510.591831</v>
      </c>
      <c r="DN39" s="631">
        <v>1527.4086910000001</v>
      </c>
      <c r="DO39" s="631">
        <v>1535.026116</v>
      </c>
      <c r="DP39" s="631">
        <v>1565.9326490000001</v>
      </c>
      <c r="DQ39" s="631">
        <v>1578.5310703600001</v>
      </c>
      <c r="DR39" s="631">
        <v>1579.9144289999999</v>
      </c>
      <c r="DS39" s="631">
        <v>1592.7158926300001</v>
      </c>
      <c r="DT39" s="631">
        <v>1589.40410606</v>
      </c>
      <c r="DU39" s="631">
        <v>1594.9539873200001</v>
      </c>
      <c r="DV39" s="631">
        <v>1616.6837869999999</v>
      </c>
      <c r="DW39" s="631">
        <v>1622.2747836000001</v>
      </c>
      <c r="DX39" s="631">
        <v>1621.05042426</v>
      </c>
      <c r="DY39" s="631">
        <v>1651.3341506400002</v>
      </c>
      <c r="DZ39" s="631">
        <v>1658.377072</v>
      </c>
      <c r="EA39" s="631">
        <v>1654.530051</v>
      </c>
      <c r="EB39" s="631">
        <v>1694.061618</v>
      </c>
      <c r="EC39" s="631">
        <v>1684.0612312400001</v>
      </c>
      <c r="ED39" s="631">
        <v>1685.8360489900001</v>
      </c>
      <c r="EE39" s="631">
        <v>1673.3986444</v>
      </c>
      <c r="EF39" s="631">
        <v>1671.41251104</v>
      </c>
      <c r="EG39" s="631">
        <v>1671.3795014699999</v>
      </c>
      <c r="EH39" s="631">
        <v>1686.07710563</v>
      </c>
      <c r="EI39" s="631">
        <v>1679.9224547700001</v>
      </c>
      <c r="EJ39" s="631">
        <v>1678.7509184999999</v>
      </c>
      <c r="EK39" s="631">
        <v>1673.72172686</v>
      </c>
      <c r="EL39" s="631">
        <v>1699.5989231000001</v>
      </c>
      <c r="EM39" s="631">
        <v>1710.1448324800001</v>
      </c>
      <c r="EN39" s="631">
        <v>1728.4545623899999</v>
      </c>
      <c r="EO39" s="631">
        <v>1715.4411320700001</v>
      </c>
      <c r="EP39" s="631">
        <v>1726.0985557199999</v>
      </c>
    </row>
    <row r="40" spans="1:146" ht="17.25" customHeight="1" x14ac:dyDescent="0.3">
      <c r="A40" s="1092" t="s">
        <v>486</v>
      </c>
      <c r="B40" s="1120" t="s">
        <v>487</v>
      </c>
      <c r="C40" s="631">
        <v>14742.911323481234</v>
      </c>
      <c r="D40" s="631">
        <v>15123.896190439998</v>
      </c>
      <c r="E40" s="631">
        <v>15433.4043117808</v>
      </c>
      <c r="F40" s="631">
        <v>15589.94476909</v>
      </c>
      <c r="G40" s="631">
        <v>16269.971549442425</v>
      </c>
      <c r="H40" s="631">
        <v>16553.85773119779</v>
      </c>
      <c r="I40" s="631">
        <v>16899.718291839999</v>
      </c>
      <c r="J40" s="631">
        <v>17077.224390569998</v>
      </c>
      <c r="K40" s="631">
        <v>17249.916636060003</v>
      </c>
      <c r="L40" s="631">
        <v>17498.296594419997</v>
      </c>
      <c r="M40" s="631">
        <v>17784.5328137</v>
      </c>
      <c r="N40" s="631">
        <v>17971.949327940001</v>
      </c>
      <c r="O40" s="631">
        <v>18188.571791840004</v>
      </c>
      <c r="P40" s="631">
        <v>18017.636745659998</v>
      </c>
      <c r="Q40" s="631">
        <v>17977.628965799999</v>
      </c>
      <c r="R40" s="631">
        <v>17911.014596410001</v>
      </c>
      <c r="S40" s="631">
        <v>17963.850890590002</v>
      </c>
      <c r="T40" s="631">
        <v>17595.702825410001</v>
      </c>
      <c r="U40" s="631">
        <v>17768.091877309998</v>
      </c>
      <c r="V40" s="631">
        <v>17813.441719549999</v>
      </c>
      <c r="W40" s="631">
        <v>17719.934724160004</v>
      </c>
      <c r="X40" s="631">
        <v>17989.227521150002</v>
      </c>
      <c r="Y40" s="631">
        <v>18284.570268869997</v>
      </c>
      <c r="Z40" s="631">
        <v>18489.788411479996</v>
      </c>
      <c r="AA40" s="631">
        <v>18485.572172829998</v>
      </c>
      <c r="AB40" s="631">
        <v>18821.072586349997</v>
      </c>
      <c r="AC40" s="631">
        <v>19490.498911189999</v>
      </c>
      <c r="AD40" s="631">
        <v>19949.906067209999</v>
      </c>
      <c r="AE40" s="631">
        <v>20460.449108770001</v>
      </c>
      <c r="AF40" s="631">
        <v>20927.319464129996</v>
      </c>
      <c r="AG40" s="631">
        <v>21266.014402519995</v>
      </c>
      <c r="AH40" s="631">
        <v>21945.602922959999</v>
      </c>
      <c r="AI40" s="631">
        <v>22409.39166836</v>
      </c>
      <c r="AJ40" s="631">
        <v>23101.067259949999</v>
      </c>
      <c r="AK40" s="631">
        <v>23404.31700404</v>
      </c>
      <c r="AL40" s="631">
        <v>23349.56569699628</v>
      </c>
      <c r="AM40" s="631">
        <v>23439.535486370005</v>
      </c>
      <c r="AN40" s="631">
        <v>23598.019496246987</v>
      </c>
      <c r="AO40" s="631">
        <v>23867.80302965</v>
      </c>
      <c r="AP40" s="631">
        <v>24048.045119753424</v>
      </c>
      <c r="AQ40" s="631">
        <v>24186.875462573564</v>
      </c>
      <c r="AR40" s="631">
        <v>24271.963531366437</v>
      </c>
      <c r="AS40" s="631">
        <v>24283.42813997644</v>
      </c>
      <c r="AT40" s="631">
        <v>24839.06594693644</v>
      </c>
      <c r="AU40" s="631">
        <v>25029.502035417358</v>
      </c>
      <c r="AV40" s="631">
        <v>25353.170512412802</v>
      </c>
      <c r="AW40" s="631">
        <v>25633.689963439996</v>
      </c>
      <c r="AX40" s="631">
        <v>25631.53616345696</v>
      </c>
      <c r="AY40" s="631">
        <v>25490.960592804113</v>
      </c>
      <c r="AZ40" s="631">
        <v>26076.29392366972</v>
      </c>
      <c r="BA40" s="631">
        <v>26810.161721645341</v>
      </c>
      <c r="BB40" s="631">
        <v>27036.118205930277</v>
      </c>
      <c r="BC40" s="631">
        <v>27196.527018112603</v>
      </c>
      <c r="BD40" s="631">
        <v>27144.082983928362</v>
      </c>
      <c r="BE40" s="631">
        <v>26304.308848996301</v>
      </c>
      <c r="BF40" s="631">
        <v>26675.121885730277</v>
      </c>
      <c r="BG40" s="631">
        <v>26836.36675449066</v>
      </c>
      <c r="BH40" s="631">
        <v>26769.114161322057</v>
      </c>
      <c r="BI40" s="631">
        <v>27268.502371731098</v>
      </c>
      <c r="BJ40" s="631">
        <v>27653.024629015261</v>
      </c>
      <c r="BK40" s="631">
        <v>25750.492028339999</v>
      </c>
      <c r="BL40" s="631">
        <v>25875.80105728325</v>
      </c>
      <c r="BM40" s="631">
        <v>25943.403622435686</v>
      </c>
      <c r="BN40" s="631">
        <v>26263.294789976469</v>
      </c>
      <c r="BO40" s="631">
        <v>26408.224957440547</v>
      </c>
      <c r="BP40" s="631">
        <v>26619.869193825623</v>
      </c>
      <c r="BQ40" s="631">
        <v>26343.36610055597</v>
      </c>
      <c r="BR40" s="631">
        <v>26697.917539514383</v>
      </c>
      <c r="BS40" s="631">
        <v>27086.995768615478</v>
      </c>
      <c r="BT40" s="631">
        <v>27257.539404329033</v>
      </c>
      <c r="BU40" s="631">
        <v>27762.989583857008</v>
      </c>
      <c r="BV40" s="631">
        <v>28291.197037141919</v>
      </c>
      <c r="BW40" s="631">
        <v>28484.538186862999</v>
      </c>
      <c r="BX40" s="631">
        <v>28834.97957955371</v>
      </c>
      <c r="BY40" s="631">
        <v>29116.746657613865</v>
      </c>
      <c r="BZ40" s="631">
        <v>29277.76599928649</v>
      </c>
      <c r="CA40" s="631">
        <v>29828.36228235596</v>
      </c>
      <c r="CB40" s="631">
        <v>30127.497347025455</v>
      </c>
      <c r="CC40" s="631">
        <v>29937.324196870537</v>
      </c>
      <c r="CD40" s="631">
        <v>30270.482135080416</v>
      </c>
      <c r="CE40" s="631">
        <v>30658.529082796569</v>
      </c>
      <c r="CF40" s="631">
        <v>31439.44843978214</v>
      </c>
      <c r="CG40" s="631">
        <v>31666.176538967102</v>
      </c>
      <c r="CH40" s="631">
        <v>29220.499079482568</v>
      </c>
      <c r="CI40" s="631">
        <v>28871.575451194985</v>
      </c>
      <c r="CJ40" s="631">
        <v>29722.155228049753</v>
      </c>
      <c r="CK40" s="631">
        <v>30251.212696656494</v>
      </c>
      <c r="CL40" s="631">
        <v>30665.211660265595</v>
      </c>
      <c r="CM40" s="631">
        <v>31004.141133816629</v>
      </c>
      <c r="CN40" s="631">
        <v>30930.293075350226</v>
      </c>
      <c r="CO40" s="631">
        <v>31402.117803920803</v>
      </c>
      <c r="CP40" s="631">
        <v>32234.008806320646</v>
      </c>
      <c r="CQ40" s="631">
        <v>32635.373170011779</v>
      </c>
      <c r="CR40" s="631">
        <v>33300.219184906055</v>
      </c>
      <c r="CS40" s="631">
        <v>32977.41320285965</v>
      </c>
      <c r="CT40" s="631">
        <v>33290.58580795156</v>
      </c>
      <c r="CU40" s="631">
        <v>33866.339150203217</v>
      </c>
      <c r="CV40" s="631">
        <v>33786.820292225726</v>
      </c>
      <c r="CW40" s="631">
        <v>34222.070552142548</v>
      </c>
      <c r="CX40" s="631">
        <v>34718.200406764263</v>
      </c>
      <c r="CY40" s="631">
        <v>35024.011580948216</v>
      </c>
      <c r="CZ40" s="631">
        <v>35159.778461355279</v>
      </c>
      <c r="DA40" s="631">
        <v>35243.662481563668</v>
      </c>
      <c r="DB40" s="631">
        <v>35100.867335932468</v>
      </c>
      <c r="DC40" s="631">
        <v>35082.17475584249</v>
      </c>
      <c r="DD40" s="631">
        <v>35589.191965480779</v>
      </c>
      <c r="DE40" s="631">
        <v>36013.333850716626</v>
      </c>
      <c r="DF40" s="631">
        <v>36090.097577654487</v>
      </c>
      <c r="DG40" s="631">
        <v>36570.055171429245</v>
      </c>
      <c r="DH40" s="631">
        <v>36711.873078841236</v>
      </c>
      <c r="DI40" s="631">
        <v>36825.094038726558</v>
      </c>
      <c r="DJ40" s="631">
        <v>37453.913753580426</v>
      </c>
      <c r="DK40" s="631">
        <v>37868.310354009634</v>
      </c>
      <c r="DL40" s="631">
        <v>38105.877604164016</v>
      </c>
      <c r="DM40" s="631">
        <v>38570.398409553614</v>
      </c>
      <c r="DN40" s="631">
        <v>38428.356567568451</v>
      </c>
      <c r="DO40" s="631">
        <v>38429.134693286964</v>
      </c>
      <c r="DP40" s="631">
        <v>38743.185974245571</v>
      </c>
      <c r="DQ40" s="631">
        <v>39325.535278544354</v>
      </c>
      <c r="DR40" s="631">
        <v>39194.274213519166</v>
      </c>
      <c r="DS40" s="631">
        <v>39397.175714599798</v>
      </c>
      <c r="DT40" s="631">
        <v>39637.807455583534</v>
      </c>
      <c r="DU40" s="631">
        <v>40042.398634608078</v>
      </c>
      <c r="DV40" s="631">
        <v>40488.690407637238</v>
      </c>
      <c r="DW40" s="631">
        <v>40945.244957416966</v>
      </c>
      <c r="DX40" s="631">
        <v>41111.983821081449</v>
      </c>
      <c r="DY40" s="631">
        <v>40641.338064745149</v>
      </c>
      <c r="DZ40" s="631">
        <v>40555.048763607439</v>
      </c>
      <c r="EA40" s="631">
        <v>40552.009536091049</v>
      </c>
      <c r="EB40" s="631">
        <v>40624.809760878787</v>
      </c>
      <c r="EC40" s="631">
        <v>40552.477491243299</v>
      </c>
      <c r="ED40" s="631">
        <v>40386.921357254461</v>
      </c>
      <c r="EE40" s="631">
        <v>40912.451352282929</v>
      </c>
      <c r="EF40" s="631">
        <v>41269.142357929857</v>
      </c>
      <c r="EG40" s="631">
        <v>41871.861363405718</v>
      </c>
      <c r="EH40" s="631">
        <v>42017.665658608792</v>
      </c>
      <c r="EI40" s="631">
        <v>42078.123078827906</v>
      </c>
      <c r="EJ40" s="631">
        <v>41930.300036331908</v>
      </c>
      <c r="EK40" s="631">
        <v>41878.351651559889</v>
      </c>
      <c r="EL40" s="631">
        <v>41659.910305918711</v>
      </c>
      <c r="EM40" s="631">
        <v>41793.833144714365</v>
      </c>
      <c r="EN40" s="631">
        <v>40971.84456537394</v>
      </c>
      <c r="EO40" s="631">
        <v>41154.221856561817</v>
      </c>
      <c r="EP40" s="631">
        <v>41678.89597893654</v>
      </c>
    </row>
    <row r="41" spans="1:146" ht="17.25" customHeight="1" x14ac:dyDescent="0.3">
      <c r="A41" s="1092"/>
      <c r="B41" s="1120"/>
      <c r="C41" s="1053"/>
      <c r="D41" s="1053"/>
      <c r="E41" s="1053"/>
      <c r="F41" s="1053"/>
      <c r="G41" s="1053"/>
      <c r="H41" s="1053"/>
      <c r="I41" s="1053"/>
      <c r="J41" s="1053"/>
      <c r="K41" s="1053"/>
      <c r="L41" s="1053"/>
      <c r="M41" s="1053"/>
      <c r="N41" s="1053"/>
      <c r="O41" s="1053"/>
      <c r="P41" s="1053"/>
      <c r="Q41" s="1053"/>
      <c r="R41" s="1053"/>
      <c r="S41" s="1053"/>
      <c r="T41" s="1053"/>
      <c r="U41" s="1053"/>
      <c r="V41" s="1053"/>
      <c r="W41" s="1053"/>
      <c r="X41" s="1053"/>
      <c r="Y41" s="1053"/>
      <c r="Z41" s="1053"/>
      <c r="AA41" s="1053"/>
      <c r="AB41" s="1053"/>
      <c r="AC41" s="1053"/>
      <c r="AD41" s="1053"/>
      <c r="AE41" s="1053"/>
      <c r="AF41" s="1053"/>
      <c r="AG41" s="1053"/>
      <c r="AH41" s="1053"/>
      <c r="AI41" s="1053"/>
      <c r="AJ41" s="1053"/>
      <c r="AK41" s="1053"/>
      <c r="AL41" s="1053"/>
      <c r="AM41" s="1053"/>
      <c r="AN41" s="1053"/>
      <c r="AO41" s="1053"/>
      <c r="AP41" s="1053"/>
      <c r="AQ41" s="1053"/>
      <c r="AR41" s="1053"/>
      <c r="AS41" s="1053"/>
      <c r="AT41" s="1053"/>
      <c r="AU41" s="1053"/>
      <c r="AV41" s="1053"/>
      <c r="AW41" s="1053"/>
      <c r="AX41" s="1053"/>
      <c r="AY41" s="1053"/>
      <c r="AZ41" s="1053"/>
      <c r="BA41" s="1053"/>
      <c r="BB41" s="1053"/>
      <c r="BC41" s="1053"/>
      <c r="BD41" s="1053"/>
      <c r="BE41" s="1053"/>
      <c r="BF41" s="1053"/>
      <c r="BG41" s="1053"/>
      <c r="BH41" s="1053"/>
      <c r="BI41" s="1053"/>
      <c r="BJ41" s="1053"/>
      <c r="BK41" s="1053"/>
      <c r="BL41" s="1053"/>
      <c r="BM41" s="1053"/>
      <c r="BN41" s="1053"/>
      <c r="BO41" s="1053"/>
      <c r="BP41" s="1053"/>
      <c r="BQ41" s="1053"/>
      <c r="BR41" s="1053"/>
      <c r="BS41" s="1053"/>
      <c r="BT41" s="1053"/>
      <c r="BU41" s="1053"/>
      <c r="BV41" s="1053"/>
      <c r="BW41" s="1053"/>
      <c r="BX41" s="1053"/>
      <c r="BY41" s="1053"/>
      <c r="BZ41" s="1053"/>
      <c r="CA41" s="1053"/>
      <c r="CB41" s="1053"/>
      <c r="CC41" s="1053"/>
      <c r="CD41" s="1053"/>
      <c r="CE41" s="1053"/>
      <c r="CF41" s="1053"/>
      <c r="CG41" s="1053"/>
      <c r="CH41" s="1053"/>
      <c r="CI41" s="1053"/>
      <c r="CJ41" s="1053"/>
      <c r="CK41" s="1053"/>
      <c r="CL41" s="1053"/>
      <c r="CM41" s="1053"/>
      <c r="CN41" s="1053"/>
      <c r="CO41" s="1053"/>
      <c r="CP41" s="1053"/>
      <c r="CQ41" s="1053"/>
      <c r="CR41" s="1053"/>
      <c r="CS41" s="1053"/>
      <c r="CT41" s="1053"/>
      <c r="CU41" s="1053"/>
      <c r="CV41" s="1053"/>
      <c r="CW41" s="1053"/>
      <c r="CX41" s="1053"/>
      <c r="CY41" s="1053"/>
      <c r="CZ41" s="1053"/>
      <c r="DA41" s="1053"/>
      <c r="DB41" s="1053"/>
      <c r="DC41" s="1053"/>
      <c r="DD41" s="1053"/>
      <c r="DE41" s="1053"/>
      <c r="DF41" s="1053"/>
      <c r="DG41" s="1053"/>
      <c r="DH41" s="1053"/>
      <c r="DI41" s="1053"/>
      <c r="DJ41" s="1053"/>
      <c r="DK41" s="1053"/>
      <c r="DL41" s="1053"/>
      <c r="DM41" s="1053"/>
      <c r="DN41" s="1053"/>
      <c r="DO41" s="1053"/>
      <c r="DP41" s="1053"/>
      <c r="DQ41" s="1053"/>
      <c r="DR41" s="1053"/>
      <c r="DS41" s="1053"/>
      <c r="DT41" s="1053"/>
      <c r="DU41" s="1053"/>
      <c r="DV41" s="1053"/>
      <c r="DW41" s="1053"/>
      <c r="DX41" s="1053"/>
      <c r="DY41" s="1053"/>
      <c r="DZ41" s="1053"/>
      <c r="EA41" s="1053"/>
      <c r="EB41" s="1053"/>
      <c r="EC41" s="1053"/>
      <c r="ED41" s="1053"/>
      <c r="EE41" s="1053"/>
      <c r="EF41" s="1053"/>
      <c r="EG41" s="1053"/>
      <c r="EH41" s="1053"/>
      <c r="EI41" s="1053"/>
      <c r="EJ41" s="1053"/>
      <c r="EK41" s="1053"/>
      <c r="EL41" s="1053"/>
      <c r="EM41" s="1053"/>
      <c r="EN41" s="1053"/>
      <c r="EO41" s="1053"/>
      <c r="EP41" s="1053"/>
    </row>
    <row r="42" spans="1:146" ht="17.25" customHeight="1" x14ac:dyDescent="0.3">
      <c r="A42" s="1086" t="s">
        <v>488</v>
      </c>
      <c r="B42" s="1119" t="s">
        <v>761</v>
      </c>
      <c r="C42" s="626">
        <v>726.30212647999997</v>
      </c>
      <c r="D42" s="626">
        <v>730.39840418000006</v>
      </c>
      <c r="E42" s="626">
        <v>618.43484755920008</v>
      </c>
      <c r="F42" s="626">
        <v>740.38654256999996</v>
      </c>
      <c r="G42" s="626">
        <v>646.78364239999996</v>
      </c>
      <c r="H42" s="626">
        <v>572.08562338000002</v>
      </c>
      <c r="I42" s="626">
        <v>550.23047771000006</v>
      </c>
      <c r="J42" s="626">
        <v>558.05042742000001</v>
      </c>
      <c r="K42" s="626">
        <v>552.97945962000006</v>
      </c>
      <c r="L42" s="626">
        <v>559.17220728999996</v>
      </c>
      <c r="M42" s="626">
        <v>562.7922152000001</v>
      </c>
      <c r="N42" s="626">
        <v>565.61743013</v>
      </c>
      <c r="O42" s="626">
        <v>563.79909946999999</v>
      </c>
      <c r="P42" s="626">
        <v>567.45060109999997</v>
      </c>
      <c r="Q42" s="626">
        <v>621.18159661000004</v>
      </c>
      <c r="R42" s="626">
        <v>623.94371149000006</v>
      </c>
      <c r="S42" s="626">
        <v>664.89246536999997</v>
      </c>
      <c r="T42" s="626">
        <v>675.52734220000002</v>
      </c>
      <c r="U42" s="626">
        <v>741.88147501000003</v>
      </c>
      <c r="V42" s="626">
        <v>735.36646825999992</v>
      </c>
      <c r="W42" s="626">
        <v>865.76031336000005</v>
      </c>
      <c r="X42" s="626">
        <v>805.0815020199999</v>
      </c>
      <c r="Y42" s="626">
        <v>810.36657187000003</v>
      </c>
      <c r="Z42" s="626">
        <v>816.01652031999993</v>
      </c>
      <c r="AA42" s="626">
        <v>818.70660423999993</v>
      </c>
      <c r="AB42" s="626">
        <v>854.49913663000007</v>
      </c>
      <c r="AC42" s="626">
        <v>887.07480782000016</v>
      </c>
      <c r="AD42" s="626">
        <v>861.51725778999992</v>
      </c>
      <c r="AE42" s="626">
        <v>640.37404246999995</v>
      </c>
      <c r="AF42" s="626">
        <v>658.00162995000005</v>
      </c>
      <c r="AG42" s="626">
        <v>762.05223934000003</v>
      </c>
      <c r="AH42" s="626">
        <v>763.29237933000002</v>
      </c>
      <c r="AI42" s="626">
        <v>600.11227621</v>
      </c>
      <c r="AJ42" s="626">
        <v>516.71647100999996</v>
      </c>
      <c r="AK42" s="626">
        <v>549.01104077999992</v>
      </c>
      <c r="AL42" s="626">
        <v>596.4233511138641</v>
      </c>
      <c r="AM42" s="626">
        <v>597.49639311999999</v>
      </c>
      <c r="AN42" s="626">
        <v>650.72847651301367</v>
      </c>
      <c r="AO42" s="626">
        <v>682.70512811999993</v>
      </c>
      <c r="AP42" s="626">
        <v>702.43963852657532</v>
      </c>
      <c r="AQ42" s="626">
        <v>705.04451739643832</v>
      </c>
      <c r="AR42" s="626">
        <v>748.63081716356169</v>
      </c>
      <c r="AS42" s="626">
        <v>850.48227772356165</v>
      </c>
      <c r="AT42" s="626">
        <v>768.55162236356159</v>
      </c>
      <c r="AU42" s="626">
        <v>770.49015616356155</v>
      </c>
      <c r="AV42" s="626">
        <v>783.15680260356169</v>
      </c>
      <c r="AW42" s="626">
        <v>1068.16589727</v>
      </c>
      <c r="AX42" s="626">
        <v>1149.4411638230399</v>
      </c>
      <c r="AY42" s="626">
        <v>1253.6824820458903</v>
      </c>
      <c r="AZ42" s="626">
        <v>1439.0540885602738</v>
      </c>
      <c r="BA42" s="626">
        <v>1474.4996932746578</v>
      </c>
      <c r="BB42" s="626">
        <v>1483.081225139726</v>
      </c>
      <c r="BC42" s="626">
        <v>1652.7592729373973</v>
      </c>
      <c r="BD42" s="626">
        <v>1671.2450031816438</v>
      </c>
      <c r="BE42" s="626">
        <v>1687.9613241436987</v>
      </c>
      <c r="BF42" s="626">
        <v>1369.9318237097261</v>
      </c>
      <c r="BG42" s="626">
        <v>1465.100625689337</v>
      </c>
      <c r="BH42" s="626">
        <v>1567.3237158879451</v>
      </c>
      <c r="BI42" s="626">
        <v>1570.457439008904</v>
      </c>
      <c r="BJ42" s="626">
        <v>1406.0268968034973</v>
      </c>
      <c r="BK42" s="626">
        <v>1405.76249001</v>
      </c>
      <c r="BL42" s="626">
        <v>1311.9401975067515</v>
      </c>
      <c r="BM42" s="626">
        <v>1290.9991546943181</v>
      </c>
      <c r="BN42" s="626">
        <v>1407.1600321024355</v>
      </c>
      <c r="BO42" s="626">
        <v>1422.0426776094539</v>
      </c>
      <c r="BP42" s="626">
        <v>1439.8729521815442</v>
      </c>
      <c r="BQ42" s="626">
        <v>1445.9378724651376</v>
      </c>
      <c r="BR42" s="626">
        <v>1379.3190071556162</v>
      </c>
      <c r="BS42" s="626">
        <v>1386.5160951345206</v>
      </c>
      <c r="BT42" s="626">
        <v>1403.7218646380384</v>
      </c>
      <c r="BU42" s="626">
        <v>1393.7948318676224</v>
      </c>
      <c r="BV42" s="626">
        <v>1521.7152890270499</v>
      </c>
      <c r="BW42" s="626">
        <v>1933.11199854705</v>
      </c>
      <c r="BX42" s="626">
        <v>1912.0727801009612</v>
      </c>
      <c r="BY42" s="626">
        <v>1921.6358240507996</v>
      </c>
      <c r="BZ42" s="626">
        <v>1990.6143178181733</v>
      </c>
      <c r="CA42" s="626">
        <v>1975.146650228706</v>
      </c>
      <c r="CB42" s="626">
        <v>1976.1102385692122</v>
      </c>
      <c r="CC42" s="626">
        <v>1549.53095162095</v>
      </c>
      <c r="CD42" s="626">
        <v>1451.2084267842474</v>
      </c>
      <c r="CE42" s="626">
        <v>1462.7293710680965</v>
      </c>
      <c r="CF42" s="626">
        <v>1468.7169780747017</v>
      </c>
      <c r="CG42" s="626">
        <v>1371.7919477338276</v>
      </c>
      <c r="CH42" s="626">
        <v>1301.3431934843293</v>
      </c>
      <c r="CI42" s="626">
        <v>1435.6952422045135</v>
      </c>
      <c r="CJ42" s="626">
        <v>1423.1869166581421</v>
      </c>
      <c r="CK42" s="626">
        <v>1431.8376136449285</v>
      </c>
      <c r="CL42" s="626">
        <v>1432.2704903741173</v>
      </c>
      <c r="CM42" s="626">
        <v>1524.088442361897</v>
      </c>
      <c r="CN42" s="626">
        <v>1532.8938521289851</v>
      </c>
      <c r="CO42" s="626">
        <v>1532.9577735925491</v>
      </c>
      <c r="CP42" s="626">
        <v>1715.827919374251</v>
      </c>
      <c r="CQ42" s="626">
        <v>1649.1695327521491</v>
      </c>
      <c r="CR42" s="626">
        <v>1460.7716587237439</v>
      </c>
      <c r="CS42" s="626">
        <v>1438.3533015501523</v>
      </c>
      <c r="CT42" s="626">
        <v>1386.4952811582689</v>
      </c>
      <c r="CU42" s="626">
        <v>1332.9707305499999</v>
      </c>
      <c r="CV42" s="626">
        <v>1308.9182295701269</v>
      </c>
      <c r="CW42" s="626">
        <v>1316.1312103094506</v>
      </c>
      <c r="CX42" s="626">
        <v>1318.5360748386327</v>
      </c>
      <c r="CY42" s="626">
        <v>1323.9944375765087</v>
      </c>
      <c r="CZ42" s="626">
        <v>1328.110314419614</v>
      </c>
      <c r="DA42" s="626">
        <v>1202.7802076645592</v>
      </c>
      <c r="DB42" s="626">
        <v>1221.9853446457637</v>
      </c>
      <c r="DC42" s="626">
        <v>1398.6084791614201</v>
      </c>
      <c r="DD42" s="626">
        <v>1388.9988532843061</v>
      </c>
      <c r="DE42" s="626">
        <v>1404.8856212686744</v>
      </c>
      <c r="DF42" s="626">
        <v>1503.8777184331655</v>
      </c>
      <c r="DG42" s="626">
        <v>1503.1837323446</v>
      </c>
      <c r="DH42" s="626">
        <v>1509.9911426466865</v>
      </c>
      <c r="DI42" s="626">
        <v>1464.9309500705567</v>
      </c>
      <c r="DJ42" s="626">
        <v>1465.407940740374</v>
      </c>
      <c r="DK42" s="626">
        <v>1442.8233164702444</v>
      </c>
      <c r="DL42" s="626">
        <v>1422.9910695259798</v>
      </c>
      <c r="DM42" s="626">
        <v>1428.990375419387</v>
      </c>
      <c r="DN42" s="626">
        <v>1355.0615200502557</v>
      </c>
      <c r="DO42" s="626">
        <v>1274.5697103494476</v>
      </c>
      <c r="DP42" s="626">
        <v>1319.0182214076901</v>
      </c>
      <c r="DQ42" s="626">
        <v>1342.1797533522811</v>
      </c>
      <c r="DR42" s="626">
        <v>1048.6164130681868</v>
      </c>
      <c r="DS42" s="626">
        <v>1196.5194532038622</v>
      </c>
      <c r="DT42" s="626">
        <v>1241.1077906216856</v>
      </c>
      <c r="DU42" s="626">
        <v>1162.9393743835617</v>
      </c>
      <c r="DV42" s="626">
        <v>1097.3668552984718</v>
      </c>
      <c r="DW42" s="626">
        <v>1109.4956524012271</v>
      </c>
      <c r="DX42" s="626">
        <v>1123.647927098546</v>
      </c>
      <c r="DY42" s="626">
        <v>1865.5682461191093</v>
      </c>
      <c r="DZ42" s="626">
        <v>1862.7755356088505</v>
      </c>
      <c r="EA42" s="626">
        <v>1868.9659905137478</v>
      </c>
      <c r="EB42" s="626">
        <v>1879.2871417260919</v>
      </c>
      <c r="EC42" s="626">
        <v>1876.0874587747876</v>
      </c>
      <c r="ED42" s="626">
        <v>1857.5296994795165</v>
      </c>
      <c r="EE42" s="626">
        <v>1840.3760451370506</v>
      </c>
      <c r="EF42" s="626">
        <v>1850.2355841370506</v>
      </c>
      <c r="EG42" s="626">
        <v>1688.7749721370506</v>
      </c>
      <c r="EH42" s="626">
        <v>1679.5832941370506</v>
      </c>
      <c r="EI42" s="626">
        <v>1745.268582923142</v>
      </c>
      <c r="EJ42" s="626">
        <v>1969.9615881390816</v>
      </c>
      <c r="EK42" s="626">
        <v>2129.8961863312679</v>
      </c>
      <c r="EL42" s="626">
        <v>2329.9545841308204</v>
      </c>
      <c r="EM42" s="626">
        <v>2411.1123743953699</v>
      </c>
      <c r="EN42" s="626">
        <v>3365.9799244616388</v>
      </c>
      <c r="EO42" s="626">
        <v>3411.922121208308</v>
      </c>
      <c r="EP42" s="626">
        <v>3356.4839741957917</v>
      </c>
    </row>
    <row r="43" spans="1:146" ht="17.25" customHeight="1" x14ac:dyDescent="0.3">
      <c r="A43" s="1092" t="s">
        <v>490</v>
      </c>
      <c r="B43" s="1120" t="s">
        <v>483</v>
      </c>
      <c r="C43" s="631">
        <v>0</v>
      </c>
      <c r="D43" s="631">
        <v>0</v>
      </c>
      <c r="E43" s="631">
        <v>0</v>
      </c>
      <c r="F43" s="631">
        <v>0</v>
      </c>
      <c r="G43" s="631">
        <v>0</v>
      </c>
      <c r="H43" s="631">
        <v>0</v>
      </c>
      <c r="I43" s="631">
        <v>0</v>
      </c>
      <c r="J43" s="631">
        <v>0</v>
      </c>
      <c r="K43" s="631">
        <v>0</v>
      </c>
      <c r="L43" s="631">
        <v>0</v>
      </c>
      <c r="M43" s="631">
        <v>0</v>
      </c>
      <c r="N43" s="631">
        <v>0</v>
      </c>
      <c r="O43" s="631">
        <v>0</v>
      </c>
      <c r="P43" s="631">
        <v>0</v>
      </c>
      <c r="Q43" s="631">
        <v>0</v>
      </c>
      <c r="R43" s="631">
        <v>50.744235000000003</v>
      </c>
      <c r="S43" s="631">
        <v>50.042693999999997</v>
      </c>
      <c r="T43" s="631">
        <v>50.392009000000002</v>
      </c>
      <c r="U43" s="631">
        <v>474.76731388000002</v>
      </c>
      <c r="V43" s="631">
        <v>470.10381735999999</v>
      </c>
      <c r="W43" s="631">
        <v>472.09503471000005</v>
      </c>
      <c r="X43" s="631">
        <v>526.16627173999996</v>
      </c>
      <c r="Y43" s="631">
        <v>528.76367500000003</v>
      </c>
      <c r="Z43" s="631">
        <v>532.00065072999996</v>
      </c>
      <c r="AA43" s="631">
        <v>533.52308487999994</v>
      </c>
      <c r="AB43" s="631">
        <v>566.93726500000002</v>
      </c>
      <c r="AC43" s="631">
        <v>569.51741500000003</v>
      </c>
      <c r="AD43" s="631">
        <v>572.79224699999997</v>
      </c>
      <c r="AE43" s="631">
        <v>318.27837499999998</v>
      </c>
      <c r="AF43" s="631">
        <v>318.83748400000002</v>
      </c>
      <c r="AG43" s="631">
        <v>320.07963599999999</v>
      </c>
      <c r="AH43" s="631">
        <v>320.17100299999998</v>
      </c>
      <c r="AI43" s="631">
        <v>158.364294</v>
      </c>
      <c r="AJ43" s="631">
        <v>79.922224</v>
      </c>
      <c r="AK43" s="631">
        <v>0</v>
      </c>
      <c r="AL43" s="631">
        <v>0</v>
      </c>
      <c r="AM43" s="631">
        <v>0</v>
      </c>
      <c r="AN43" s="631">
        <v>0</v>
      </c>
      <c r="AO43" s="631">
        <v>0</v>
      </c>
      <c r="AP43" s="631">
        <v>0</v>
      </c>
      <c r="AQ43" s="631">
        <v>0</v>
      </c>
      <c r="AR43" s="631">
        <v>0</v>
      </c>
      <c r="AS43" s="631">
        <v>0</v>
      </c>
      <c r="AT43" s="631">
        <v>0</v>
      </c>
      <c r="AU43" s="631">
        <v>0</v>
      </c>
      <c r="AV43" s="631">
        <v>0</v>
      </c>
      <c r="AW43" s="631">
        <v>0</v>
      </c>
      <c r="AX43" s="631">
        <v>0</v>
      </c>
      <c r="AY43" s="631">
        <v>0</v>
      </c>
      <c r="AZ43" s="631">
        <v>0</v>
      </c>
      <c r="BA43" s="631">
        <v>0</v>
      </c>
      <c r="BB43" s="631">
        <v>0</v>
      </c>
      <c r="BC43" s="631">
        <v>0</v>
      </c>
      <c r="BD43" s="631">
        <v>0</v>
      </c>
      <c r="BE43" s="631">
        <v>0</v>
      </c>
      <c r="BF43" s="631">
        <v>0</v>
      </c>
      <c r="BG43" s="631">
        <v>0</v>
      </c>
      <c r="BH43" s="631">
        <v>0</v>
      </c>
      <c r="BI43" s="631">
        <v>0</v>
      </c>
      <c r="BJ43" s="631">
        <v>0</v>
      </c>
      <c r="BK43" s="631">
        <v>0</v>
      </c>
      <c r="BL43" s="631">
        <v>0</v>
      </c>
      <c r="BM43" s="631">
        <v>0</v>
      </c>
      <c r="BN43" s="631">
        <v>0</v>
      </c>
      <c r="BO43" s="631">
        <v>0</v>
      </c>
      <c r="BP43" s="631">
        <v>0</v>
      </c>
      <c r="BQ43" s="631">
        <v>0</v>
      </c>
      <c r="BR43" s="631">
        <v>0</v>
      </c>
      <c r="BS43" s="631">
        <v>0</v>
      </c>
      <c r="BT43" s="631">
        <v>0</v>
      </c>
      <c r="BU43" s="631">
        <v>0</v>
      </c>
      <c r="BV43" s="631">
        <v>0</v>
      </c>
      <c r="BW43" s="631">
        <v>0</v>
      </c>
      <c r="BX43" s="631">
        <v>0</v>
      </c>
      <c r="BY43" s="631">
        <v>0</v>
      </c>
      <c r="BZ43" s="631">
        <v>0</v>
      </c>
      <c r="CA43" s="631">
        <v>0</v>
      </c>
      <c r="CB43" s="631">
        <v>0</v>
      </c>
      <c r="CC43" s="631">
        <v>0</v>
      </c>
      <c r="CD43" s="631">
        <v>0</v>
      </c>
      <c r="CE43" s="631">
        <v>0</v>
      </c>
      <c r="CF43" s="631">
        <v>0</v>
      </c>
      <c r="CG43" s="631">
        <v>0</v>
      </c>
      <c r="CH43" s="631">
        <v>0</v>
      </c>
      <c r="CI43" s="631">
        <v>0</v>
      </c>
      <c r="CJ43" s="631">
        <v>0</v>
      </c>
      <c r="CK43" s="631">
        <v>0</v>
      </c>
      <c r="CL43" s="631">
        <v>0</v>
      </c>
      <c r="CM43" s="631">
        <v>0</v>
      </c>
      <c r="CN43" s="631">
        <v>0</v>
      </c>
      <c r="CO43" s="631">
        <v>0</v>
      </c>
      <c r="CP43" s="631">
        <v>0</v>
      </c>
      <c r="CQ43" s="631">
        <v>0</v>
      </c>
      <c r="CR43" s="631">
        <v>0</v>
      </c>
      <c r="CS43" s="631">
        <v>0</v>
      </c>
      <c r="CT43" s="631">
        <v>0</v>
      </c>
      <c r="CU43" s="631">
        <v>0</v>
      </c>
      <c r="CV43" s="631">
        <v>0</v>
      </c>
      <c r="CW43" s="631">
        <v>0</v>
      </c>
      <c r="CX43" s="631">
        <v>0</v>
      </c>
      <c r="CY43" s="631">
        <v>0</v>
      </c>
      <c r="CZ43" s="631">
        <v>0</v>
      </c>
      <c r="DA43" s="631">
        <v>0</v>
      </c>
      <c r="DB43" s="631">
        <v>0</v>
      </c>
      <c r="DC43" s="631">
        <v>0</v>
      </c>
      <c r="DD43" s="631">
        <v>0</v>
      </c>
      <c r="DE43" s="631">
        <v>0</v>
      </c>
      <c r="DF43" s="631">
        <v>0</v>
      </c>
      <c r="DG43" s="631">
        <v>0</v>
      </c>
      <c r="DH43" s="631">
        <v>0</v>
      </c>
      <c r="DI43" s="631">
        <v>0</v>
      </c>
      <c r="DJ43" s="631">
        <v>0</v>
      </c>
      <c r="DK43" s="631">
        <v>0</v>
      </c>
      <c r="DL43" s="631">
        <v>0</v>
      </c>
      <c r="DM43" s="631">
        <v>0</v>
      </c>
      <c r="DN43" s="631">
        <v>0</v>
      </c>
      <c r="DO43" s="631">
        <v>0</v>
      </c>
      <c r="DP43" s="631">
        <v>0</v>
      </c>
      <c r="DQ43" s="631">
        <v>0</v>
      </c>
      <c r="DR43" s="631">
        <v>0</v>
      </c>
      <c r="DS43" s="631">
        <v>0</v>
      </c>
      <c r="DT43" s="631">
        <v>0</v>
      </c>
      <c r="DU43" s="631">
        <v>0</v>
      </c>
      <c r="DV43" s="631">
        <v>0</v>
      </c>
      <c r="DW43" s="631">
        <v>0</v>
      </c>
      <c r="DX43" s="631">
        <v>0</v>
      </c>
      <c r="DY43" s="631">
        <v>0</v>
      </c>
      <c r="DZ43" s="631">
        <v>0</v>
      </c>
      <c r="EA43" s="631">
        <v>0</v>
      </c>
      <c r="EB43" s="631">
        <v>0</v>
      </c>
      <c r="EC43" s="631">
        <v>0</v>
      </c>
      <c r="ED43" s="631">
        <v>0</v>
      </c>
      <c r="EE43" s="631">
        <v>0</v>
      </c>
      <c r="EF43" s="631">
        <v>0</v>
      </c>
      <c r="EG43" s="631">
        <v>0</v>
      </c>
      <c r="EH43" s="631">
        <v>0</v>
      </c>
      <c r="EI43" s="631">
        <v>0</v>
      </c>
      <c r="EJ43" s="631">
        <v>0</v>
      </c>
      <c r="EK43" s="631">
        <v>0</v>
      </c>
      <c r="EL43" s="631">
        <v>0</v>
      </c>
      <c r="EM43" s="631">
        <v>0</v>
      </c>
      <c r="EN43" s="631">
        <v>0</v>
      </c>
      <c r="EO43" s="631">
        <v>0</v>
      </c>
      <c r="EP43" s="631">
        <v>0</v>
      </c>
    </row>
    <row r="44" spans="1:146" ht="17.25" customHeight="1" x14ac:dyDescent="0.3">
      <c r="A44" s="1092" t="s">
        <v>491</v>
      </c>
      <c r="B44" s="1120" t="s">
        <v>485</v>
      </c>
      <c r="C44" s="631">
        <v>0</v>
      </c>
      <c r="D44" s="631">
        <v>0</v>
      </c>
      <c r="E44" s="631">
        <v>0</v>
      </c>
      <c r="F44" s="631">
        <v>0</v>
      </c>
      <c r="G44" s="631">
        <v>0</v>
      </c>
      <c r="H44" s="631">
        <v>0</v>
      </c>
      <c r="I44" s="631">
        <v>0.33796700000000002</v>
      </c>
      <c r="J44" s="631">
        <v>0</v>
      </c>
      <c r="K44" s="631">
        <v>0</v>
      </c>
      <c r="L44" s="631">
        <v>0</v>
      </c>
      <c r="M44" s="631">
        <v>0</v>
      </c>
      <c r="N44" s="631">
        <v>0</v>
      </c>
      <c r="O44" s="631">
        <v>0</v>
      </c>
      <c r="P44" s="631">
        <v>0</v>
      </c>
      <c r="Q44" s="631">
        <v>0</v>
      </c>
      <c r="R44" s="631">
        <v>0</v>
      </c>
      <c r="S44" s="631">
        <v>0</v>
      </c>
      <c r="T44" s="631">
        <v>0</v>
      </c>
      <c r="U44" s="631">
        <v>0</v>
      </c>
      <c r="V44" s="631">
        <v>0</v>
      </c>
      <c r="W44" s="631">
        <v>0</v>
      </c>
      <c r="X44" s="631">
        <v>0</v>
      </c>
      <c r="Y44" s="631">
        <v>0</v>
      </c>
      <c r="Z44" s="631">
        <v>0</v>
      </c>
      <c r="AA44" s="631">
        <v>0</v>
      </c>
      <c r="AB44" s="631">
        <v>0</v>
      </c>
      <c r="AC44" s="631">
        <v>0</v>
      </c>
      <c r="AD44" s="631">
        <v>0</v>
      </c>
      <c r="AE44" s="631">
        <v>18.91917617</v>
      </c>
      <c r="AF44" s="631">
        <v>0</v>
      </c>
      <c r="AG44" s="631">
        <v>0</v>
      </c>
      <c r="AH44" s="631">
        <v>0</v>
      </c>
      <c r="AI44" s="631">
        <v>0</v>
      </c>
      <c r="AJ44" s="631">
        <v>0</v>
      </c>
      <c r="AK44" s="631">
        <v>0</v>
      </c>
      <c r="AL44" s="631">
        <v>0</v>
      </c>
      <c r="AM44" s="631">
        <v>0</v>
      </c>
      <c r="AN44" s="631">
        <v>0</v>
      </c>
      <c r="AO44" s="631">
        <v>0</v>
      </c>
      <c r="AP44" s="631">
        <v>0</v>
      </c>
      <c r="AQ44" s="631">
        <v>0</v>
      </c>
      <c r="AR44" s="631">
        <v>0</v>
      </c>
      <c r="AS44" s="631">
        <v>0</v>
      </c>
      <c r="AT44" s="631">
        <v>0</v>
      </c>
      <c r="AU44" s="631">
        <v>0</v>
      </c>
      <c r="AV44" s="631">
        <v>0</v>
      </c>
      <c r="AW44" s="631">
        <v>0</v>
      </c>
      <c r="AX44" s="631">
        <v>0</v>
      </c>
      <c r="AY44" s="631">
        <v>0</v>
      </c>
      <c r="AZ44" s="631">
        <v>0</v>
      </c>
      <c r="BA44" s="631">
        <v>0</v>
      </c>
      <c r="BB44" s="631">
        <v>1.321191</v>
      </c>
      <c r="BC44" s="631">
        <v>0</v>
      </c>
      <c r="BD44" s="631">
        <v>0</v>
      </c>
      <c r="BE44" s="631">
        <v>0</v>
      </c>
      <c r="BF44" s="631">
        <v>0</v>
      </c>
      <c r="BG44" s="631">
        <v>0</v>
      </c>
      <c r="BH44" s="631">
        <v>0</v>
      </c>
      <c r="BI44" s="631">
        <v>0</v>
      </c>
      <c r="BJ44" s="631">
        <v>0</v>
      </c>
      <c r="BK44" s="631">
        <v>0</v>
      </c>
      <c r="BL44" s="631">
        <v>0</v>
      </c>
      <c r="BM44" s="631">
        <v>0</v>
      </c>
      <c r="BN44" s="631">
        <v>0</v>
      </c>
      <c r="BO44" s="631">
        <v>0</v>
      </c>
      <c r="BP44" s="631">
        <v>0</v>
      </c>
      <c r="BQ44" s="631">
        <v>0</v>
      </c>
      <c r="BR44" s="631">
        <v>0</v>
      </c>
      <c r="BS44" s="631">
        <v>0</v>
      </c>
      <c r="BT44" s="631">
        <v>0</v>
      </c>
      <c r="BU44" s="631">
        <v>0</v>
      </c>
      <c r="BV44" s="631">
        <v>0</v>
      </c>
      <c r="BW44" s="631">
        <v>0</v>
      </c>
      <c r="BX44" s="631">
        <v>0</v>
      </c>
      <c r="BY44" s="631">
        <v>0</v>
      </c>
      <c r="BZ44" s="631">
        <v>0</v>
      </c>
      <c r="CA44" s="631">
        <v>0</v>
      </c>
      <c r="CB44" s="631">
        <v>0</v>
      </c>
      <c r="CC44" s="631">
        <v>0</v>
      </c>
      <c r="CD44" s="631">
        <v>0</v>
      </c>
      <c r="CE44" s="631">
        <v>0</v>
      </c>
      <c r="CF44" s="631">
        <v>0</v>
      </c>
      <c r="CG44" s="631">
        <v>0</v>
      </c>
      <c r="CH44" s="631">
        <v>0</v>
      </c>
      <c r="CI44" s="631">
        <v>0</v>
      </c>
      <c r="CJ44" s="631">
        <v>0</v>
      </c>
      <c r="CK44" s="631">
        <v>0</v>
      </c>
      <c r="CL44" s="631">
        <v>0</v>
      </c>
      <c r="CM44" s="631">
        <v>0</v>
      </c>
      <c r="CN44" s="631">
        <v>0</v>
      </c>
      <c r="CO44" s="631">
        <v>0</v>
      </c>
      <c r="CP44" s="631">
        <v>0</v>
      </c>
      <c r="CQ44" s="631">
        <v>0</v>
      </c>
      <c r="CR44" s="631">
        <v>0</v>
      </c>
      <c r="CS44" s="631">
        <v>0</v>
      </c>
      <c r="CT44" s="631">
        <v>0</v>
      </c>
      <c r="CU44" s="631">
        <v>0</v>
      </c>
      <c r="CV44" s="631">
        <v>0</v>
      </c>
      <c r="CW44" s="631">
        <v>0</v>
      </c>
      <c r="CX44" s="631">
        <v>0</v>
      </c>
      <c r="CY44" s="631">
        <v>0</v>
      </c>
      <c r="CZ44" s="631">
        <v>0</v>
      </c>
      <c r="DA44" s="631">
        <v>0</v>
      </c>
      <c r="DB44" s="631">
        <v>0</v>
      </c>
      <c r="DC44" s="631">
        <v>24.383328767123288</v>
      </c>
      <c r="DD44" s="631">
        <v>0</v>
      </c>
      <c r="DE44" s="631">
        <v>0</v>
      </c>
      <c r="DF44" s="631">
        <v>0</v>
      </c>
      <c r="DG44" s="631">
        <v>0</v>
      </c>
      <c r="DH44" s="631">
        <v>0</v>
      </c>
      <c r="DI44" s="631">
        <v>0</v>
      </c>
      <c r="DJ44" s="631">
        <v>0</v>
      </c>
      <c r="DK44" s="631">
        <v>0</v>
      </c>
      <c r="DL44" s="631">
        <v>0</v>
      </c>
      <c r="DM44" s="631">
        <v>0</v>
      </c>
      <c r="DN44" s="631">
        <v>0</v>
      </c>
      <c r="DO44" s="631">
        <v>0</v>
      </c>
      <c r="DP44" s="631">
        <v>0</v>
      </c>
      <c r="DQ44" s="631">
        <v>0</v>
      </c>
      <c r="DR44" s="631">
        <v>0</v>
      </c>
      <c r="DS44" s="631">
        <v>0</v>
      </c>
      <c r="DT44" s="631">
        <v>0</v>
      </c>
      <c r="DU44" s="631">
        <v>0</v>
      </c>
      <c r="DV44" s="631">
        <v>0</v>
      </c>
      <c r="DW44" s="631">
        <v>0</v>
      </c>
      <c r="DX44" s="631">
        <v>0</v>
      </c>
      <c r="DY44" s="631">
        <v>0</v>
      </c>
      <c r="DZ44" s="631">
        <v>0</v>
      </c>
      <c r="EA44" s="631">
        <v>0</v>
      </c>
      <c r="EB44" s="631">
        <v>0</v>
      </c>
      <c r="EC44" s="631">
        <v>0</v>
      </c>
      <c r="ED44" s="631">
        <v>0</v>
      </c>
      <c r="EE44" s="631">
        <v>0</v>
      </c>
      <c r="EF44" s="631">
        <v>0</v>
      </c>
      <c r="EG44" s="631">
        <v>0</v>
      </c>
      <c r="EH44" s="631">
        <v>0</v>
      </c>
      <c r="EI44" s="631">
        <v>0</v>
      </c>
      <c r="EJ44" s="631">
        <v>0</v>
      </c>
      <c r="EK44" s="631">
        <v>0</v>
      </c>
      <c r="EL44" s="631">
        <v>0</v>
      </c>
      <c r="EM44" s="631">
        <v>0</v>
      </c>
      <c r="EN44" s="631">
        <v>0</v>
      </c>
      <c r="EO44" s="631">
        <v>0</v>
      </c>
      <c r="EP44" s="631">
        <v>0</v>
      </c>
    </row>
    <row r="45" spans="1:146" ht="17.25" customHeight="1" x14ac:dyDescent="0.3">
      <c r="A45" s="1092" t="s">
        <v>492</v>
      </c>
      <c r="B45" s="1120" t="s">
        <v>487</v>
      </c>
      <c r="C45" s="631">
        <v>726.30212647999997</v>
      </c>
      <c r="D45" s="631">
        <v>730.39840418000006</v>
      </c>
      <c r="E45" s="631">
        <v>618.43484755920008</v>
      </c>
      <c r="F45" s="631">
        <v>740.38654256999996</v>
      </c>
      <c r="G45" s="631">
        <v>646.78364239999996</v>
      </c>
      <c r="H45" s="631">
        <v>572.08562338000002</v>
      </c>
      <c r="I45" s="631">
        <v>549.89251071000001</v>
      </c>
      <c r="J45" s="631">
        <v>558.05042742000001</v>
      </c>
      <c r="K45" s="631">
        <v>552.97945962000006</v>
      </c>
      <c r="L45" s="631">
        <v>559.17220728999996</v>
      </c>
      <c r="M45" s="631">
        <v>562.7922152000001</v>
      </c>
      <c r="N45" s="631">
        <v>565.61743013</v>
      </c>
      <c r="O45" s="631">
        <v>563.79909946999999</v>
      </c>
      <c r="P45" s="631">
        <v>567.45060109999997</v>
      </c>
      <c r="Q45" s="631">
        <v>621.18159661000004</v>
      </c>
      <c r="R45" s="631">
        <v>573.19947649000005</v>
      </c>
      <c r="S45" s="631">
        <v>614.84977136999998</v>
      </c>
      <c r="T45" s="631">
        <v>625.13533319999999</v>
      </c>
      <c r="U45" s="631">
        <v>267.11416113000001</v>
      </c>
      <c r="V45" s="631">
        <v>265.26265089999998</v>
      </c>
      <c r="W45" s="631">
        <v>393.66527865000006</v>
      </c>
      <c r="X45" s="631">
        <v>278.91523027999995</v>
      </c>
      <c r="Y45" s="631">
        <v>281.60289687</v>
      </c>
      <c r="Z45" s="631">
        <v>284.01586959000002</v>
      </c>
      <c r="AA45" s="631">
        <v>285.18351935999999</v>
      </c>
      <c r="AB45" s="631">
        <v>287.56187162999998</v>
      </c>
      <c r="AC45" s="631">
        <v>317.55739282000008</v>
      </c>
      <c r="AD45" s="631">
        <v>288.72501078999994</v>
      </c>
      <c r="AE45" s="631">
        <v>303.17649130000001</v>
      </c>
      <c r="AF45" s="631">
        <v>339.16414594999998</v>
      </c>
      <c r="AG45" s="631">
        <v>441.97260334000003</v>
      </c>
      <c r="AH45" s="631">
        <v>443.12137633000003</v>
      </c>
      <c r="AI45" s="631">
        <v>441.74798221000003</v>
      </c>
      <c r="AJ45" s="631">
        <v>436.79424700999999</v>
      </c>
      <c r="AK45" s="631">
        <v>549.01104077999992</v>
      </c>
      <c r="AL45" s="631">
        <v>596.4233511138641</v>
      </c>
      <c r="AM45" s="631">
        <v>597.49639311999999</v>
      </c>
      <c r="AN45" s="631">
        <v>650.72847651301367</v>
      </c>
      <c r="AO45" s="631">
        <v>682.70512811999993</v>
      </c>
      <c r="AP45" s="631">
        <v>702.43963852657532</v>
      </c>
      <c r="AQ45" s="631">
        <v>705.04451739643832</v>
      </c>
      <c r="AR45" s="631">
        <v>748.63081716356169</v>
      </c>
      <c r="AS45" s="631">
        <v>850.48227772356165</v>
      </c>
      <c r="AT45" s="631">
        <v>768.55162236356159</v>
      </c>
      <c r="AU45" s="631">
        <v>770.49015616356155</v>
      </c>
      <c r="AV45" s="631">
        <v>783.15680260356169</v>
      </c>
      <c r="AW45" s="631">
        <v>1068.16589727</v>
      </c>
      <c r="AX45" s="631">
        <v>1149.4411638230399</v>
      </c>
      <c r="AY45" s="631">
        <v>1253.6824820458903</v>
      </c>
      <c r="AZ45" s="631">
        <v>1439.0540885602738</v>
      </c>
      <c r="BA45" s="631">
        <v>1474.4996932746578</v>
      </c>
      <c r="BB45" s="631">
        <v>1481.760034139726</v>
      </c>
      <c r="BC45" s="631">
        <v>1652.7592729373973</v>
      </c>
      <c r="BD45" s="631">
        <v>1671.2450031816438</v>
      </c>
      <c r="BE45" s="631">
        <v>1687.9613241436987</v>
      </c>
      <c r="BF45" s="631">
        <v>1369.9318237097261</v>
      </c>
      <c r="BG45" s="631">
        <v>1465.100625689337</v>
      </c>
      <c r="BH45" s="631">
        <v>1567.3237158879451</v>
      </c>
      <c r="BI45" s="631">
        <v>1570.457439008904</v>
      </c>
      <c r="BJ45" s="631">
        <v>1406.0268968034973</v>
      </c>
      <c r="BK45" s="631">
        <v>1405.76249001</v>
      </c>
      <c r="BL45" s="631">
        <v>1311.9401975067515</v>
      </c>
      <c r="BM45" s="631">
        <v>1290.9991546943181</v>
      </c>
      <c r="BN45" s="631">
        <v>1407.1600321024355</v>
      </c>
      <c r="BO45" s="631">
        <v>1422.0426776094539</v>
      </c>
      <c r="BP45" s="631">
        <v>1439.8729521815442</v>
      </c>
      <c r="BQ45" s="631">
        <v>1445.9378724651376</v>
      </c>
      <c r="BR45" s="631">
        <v>1379.3190071556162</v>
      </c>
      <c r="BS45" s="631">
        <v>1386.5160951345206</v>
      </c>
      <c r="BT45" s="631">
        <v>1403.7218646380384</v>
      </c>
      <c r="BU45" s="631">
        <v>1393.7948318676224</v>
      </c>
      <c r="BV45" s="631">
        <v>1521.7152890270499</v>
      </c>
      <c r="BW45" s="631">
        <v>1933.11199854705</v>
      </c>
      <c r="BX45" s="631">
        <v>1912.0727801009612</v>
      </c>
      <c r="BY45" s="631">
        <v>1921.6358240507996</v>
      </c>
      <c r="BZ45" s="631">
        <v>1990.6143178181733</v>
      </c>
      <c r="CA45" s="631">
        <v>1975.146650228706</v>
      </c>
      <c r="CB45" s="631">
        <v>1976.1102385692122</v>
      </c>
      <c r="CC45" s="631">
        <v>1549.53095162095</v>
      </c>
      <c r="CD45" s="631">
        <v>1451.2084267842474</v>
      </c>
      <c r="CE45" s="631">
        <v>1462.7293710680965</v>
      </c>
      <c r="CF45" s="631">
        <v>1468.7169780747017</v>
      </c>
      <c r="CG45" s="631">
        <v>1371.7919477338276</v>
      </c>
      <c r="CH45" s="631">
        <v>1301.3431934843293</v>
      </c>
      <c r="CI45" s="631">
        <v>1435.6952422045135</v>
      </c>
      <c r="CJ45" s="631">
        <v>1423.1869166581421</v>
      </c>
      <c r="CK45" s="631">
        <v>1431.8376136449285</v>
      </c>
      <c r="CL45" s="631">
        <v>1432.2704903741173</v>
      </c>
      <c r="CM45" s="631">
        <v>1524.088442361897</v>
      </c>
      <c r="CN45" s="631">
        <v>1532.8938521289851</v>
      </c>
      <c r="CO45" s="631">
        <v>1532.9577735925491</v>
      </c>
      <c r="CP45" s="631">
        <v>1715.827919374251</v>
      </c>
      <c r="CQ45" s="631">
        <v>1649.1695327521491</v>
      </c>
      <c r="CR45" s="631">
        <v>1460.7716587237439</v>
      </c>
      <c r="CS45" s="631">
        <v>1438.3533015501523</v>
      </c>
      <c r="CT45" s="631">
        <v>1386.4952811582689</v>
      </c>
      <c r="CU45" s="631">
        <v>1332.9707305499999</v>
      </c>
      <c r="CV45" s="631">
        <v>1308.9182295701269</v>
      </c>
      <c r="CW45" s="631">
        <v>1316.1312103094506</v>
      </c>
      <c r="CX45" s="631">
        <v>1318.5360748386327</v>
      </c>
      <c r="CY45" s="631">
        <v>1323.9944375765087</v>
      </c>
      <c r="CZ45" s="631">
        <v>1328.110314419614</v>
      </c>
      <c r="DA45" s="631">
        <v>1202.7802076645592</v>
      </c>
      <c r="DB45" s="631">
        <v>1221.9853446457637</v>
      </c>
      <c r="DC45" s="631">
        <v>1374.2251503942969</v>
      </c>
      <c r="DD45" s="631">
        <v>1388.9988532843061</v>
      </c>
      <c r="DE45" s="631">
        <v>1404.8856212686744</v>
      </c>
      <c r="DF45" s="631">
        <v>1503.8777184331655</v>
      </c>
      <c r="DG45" s="631">
        <v>1503.1837323446</v>
      </c>
      <c r="DH45" s="631">
        <v>1509.9911426466865</v>
      </c>
      <c r="DI45" s="631">
        <v>1464.9309500705567</v>
      </c>
      <c r="DJ45" s="631">
        <v>1465.407940740374</v>
      </c>
      <c r="DK45" s="631">
        <v>1442.8233164702444</v>
      </c>
      <c r="DL45" s="631">
        <v>1422.9910695259798</v>
      </c>
      <c r="DM45" s="631">
        <v>1428.990375419387</v>
      </c>
      <c r="DN45" s="631">
        <v>1355.0615200502557</v>
      </c>
      <c r="DO45" s="631">
        <v>1274.5697103494476</v>
      </c>
      <c r="DP45" s="631">
        <v>1319.0182214076901</v>
      </c>
      <c r="DQ45" s="631">
        <v>1342.1797533522811</v>
      </c>
      <c r="DR45" s="631">
        <v>1048.6164130681868</v>
      </c>
      <c r="DS45" s="631">
        <v>1196.5194532038622</v>
      </c>
      <c r="DT45" s="631">
        <v>1241.1077906216856</v>
      </c>
      <c r="DU45" s="631">
        <v>1162.9393743835617</v>
      </c>
      <c r="DV45" s="631">
        <v>1097.3668552984718</v>
      </c>
      <c r="DW45" s="631">
        <v>1109.4956524012271</v>
      </c>
      <c r="DX45" s="631">
        <v>1123.647927098546</v>
      </c>
      <c r="DY45" s="631">
        <v>1865.5682461191093</v>
      </c>
      <c r="DZ45" s="631">
        <v>1862.7755356088505</v>
      </c>
      <c r="EA45" s="631">
        <v>1868.9659905137478</v>
      </c>
      <c r="EB45" s="631">
        <v>1879.2871417260919</v>
      </c>
      <c r="EC45" s="631">
        <v>1876.0874587747876</v>
      </c>
      <c r="ED45" s="631">
        <v>1857.5296994795165</v>
      </c>
      <c r="EE45" s="631">
        <v>1840.3760451370506</v>
      </c>
      <c r="EF45" s="631">
        <v>1850.2355841370506</v>
      </c>
      <c r="EG45" s="631">
        <v>1688.7749721370506</v>
      </c>
      <c r="EH45" s="631">
        <v>1679.5832941370506</v>
      </c>
      <c r="EI45" s="631">
        <v>1745.268582923142</v>
      </c>
      <c r="EJ45" s="631">
        <v>1969.9615881390816</v>
      </c>
      <c r="EK45" s="631">
        <v>2129.8961863312679</v>
      </c>
      <c r="EL45" s="631">
        <v>2329.9545841308204</v>
      </c>
      <c r="EM45" s="631">
        <v>2411.1123743953699</v>
      </c>
      <c r="EN45" s="631">
        <v>3365.9799244616388</v>
      </c>
      <c r="EO45" s="631">
        <v>3411.922121208308</v>
      </c>
      <c r="EP45" s="631">
        <v>3356.4839741957917</v>
      </c>
    </row>
    <row r="46" spans="1:146" ht="17.25" customHeight="1" x14ac:dyDescent="0.3">
      <c r="A46" s="1092"/>
      <c r="B46" s="1120"/>
      <c r="C46" s="1053"/>
      <c r="D46" s="1053"/>
      <c r="E46" s="1053"/>
      <c r="F46" s="1053"/>
      <c r="G46" s="1053"/>
      <c r="H46" s="1053"/>
      <c r="I46" s="1053"/>
      <c r="J46" s="1053"/>
      <c r="K46" s="1053"/>
      <c r="L46" s="1053"/>
      <c r="M46" s="1053"/>
      <c r="N46" s="1053"/>
      <c r="O46" s="1053"/>
      <c r="P46" s="1053"/>
      <c r="Q46" s="1053"/>
      <c r="R46" s="1053"/>
      <c r="S46" s="1053"/>
      <c r="T46" s="1053"/>
      <c r="U46" s="1053"/>
      <c r="V46" s="1053"/>
      <c r="W46" s="1053"/>
      <c r="X46" s="1053"/>
      <c r="Y46" s="1053"/>
      <c r="Z46" s="1053"/>
      <c r="AA46" s="1053"/>
      <c r="AB46" s="1053"/>
      <c r="AC46" s="1053"/>
      <c r="AD46" s="1053"/>
      <c r="AE46" s="1053"/>
      <c r="AF46" s="1053"/>
      <c r="AG46" s="1053"/>
      <c r="AH46" s="1053"/>
      <c r="AI46" s="1053"/>
      <c r="AJ46" s="1053"/>
      <c r="AK46" s="1053"/>
      <c r="AL46" s="1053"/>
      <c r="AM46" s="1053"/>
      <c r="AN46" s="1053"/>
      <c r="AO46" s="1053"/>
      <c r="AP46" s="1053"/>
      <c r="AQ46" s="1053"/>
      <c r="AR46" s="1053"/>
      <c r="AS46" s="1053"/>
      <c r="AT46" s="1053"/>
      <c r="AU46" s="1053"/>
      <c r="AV46" s="1053"/>
      <c r="AW46" s="1053"/>
      <c r="AX46" s="1053"/>
      <c r="AY46" s="1053"/>
      <c r="AZ46" s="1053"/>
      <c r="BA46" s="1053"/>
      <c r="BB46" s="1053"/>
      <c r="BC46" s="1053"/>
      <c r="BD46" s="1053"/>
      <c r="BE46" s="1053"/>
      <c r="BF46" s="1053"/>
      <c r="BG46" s="1053"/>
      <c r="BH46" s="1053"/>
      <c r="BI46" s="1053"/>
      <c r="BJ46" s="1053"/>
      <c r="BK46" s="1053"/>
      <c r="BL46" s="1053"/>
      <c r="BM46" s="1053"/>
      <c r="BN46" s="1053"/>
      <c r="BO46" s="1053"/>
      <c r="BP46" s="1053"/>
      <c r="BQ46" s="1053"/>
      <c r="BR46" s="1053"/>
      <c r="BS46" s="1053"/>
      <c r="BT46" s="1053"/>
      <c r="BU46" s="1053"/>
      <c r="BV46" s="1053"/>
      <c r="BW46" s="1053"/>
      <c r="BX46" s="1053"/>
      <c r="BY46" s="1053"/>
      <c r="BZ46" s="1053"/>
      <c r="CA46" s="1053"/>
      <c r="CB46" s="1053"/>
      <c r="CC46" s="1053"/>
      <c r="CD46" s="1053"/>
      <c r="CE46" s="1053"/>
      <c r="CF46" s="1053"/>
      <c r="CG46" s="1053"/>
      <c r="CH46" s="1053"/>
      <c r="CI46" s="1053"/>
      <c r="CJ46" s="1053"/>
      <c r="CK46" s="1053"/>
      <c r="CL46" s="1053"/>
      <c r="CM46" s="1053"/>
      <c r="CN46" s="1053"/>
      <c r="CO46" s="1053"/>
      <c r="CP46" s="1053"/>
      <c r="CQ46" s="1053"/>
      <c r="CR46" s="1053"/>
      <c r="CS46" s="1053"/>
      <c r="CT46" s="1053"/>
      <c r="CU46" s="1053"/>
      <c r="CV46" s="1053"/>
      <c r="CW46" s="1053"/>
      <c r="CX46" s="1053"/>
      <c r="CY46" s="1053"/>
      <c r="CZ46" s="1053"/>
      <c r="DA46" s="1053"/>
      <c r="DB46" s="1053"/>
      <c r="DC46" s="1053"/>
      <c r="DD46" s="1053"/>
      <c r="DE46" s="1053"/>
      <c r="DF46" s="1053"/>
      <c r="DG46" s="1053"/>
      <c r="DH46" s="1053"/>
      <c r="DI46" s="1053"/>
      <c r="DJ46" s="1053"/>
      <c r="DK46" s="1053"/>
      <c r="DL46" s="1053"/>
      <c r="DM46" s="1053"/>
      <c r="DN46" s="1053"/>
      <c r="DO46" s="1053"/>
      <c r="DP46" s="1053"/>
      <c r="DQ46" s="1053"/>
      <c r="DR46" s="1053"/>
      <c r="DS46" s="1053"/>
      <c r="DT46" s="1053"/>
      <c r="DU46" s="1053"/>
      <c r="DV46" s="1053"/>
      <c r="DW46" s="1053"/>
      <c r="DX46" s="1053"/>
      <c r="DY46" s="1053"/>
      <c r="DZ46" s="1053"/>
      <c r="EA46" s="1053"/>
      <c r="EB46" s="1053"/>
      <c r="EC46" s="1053"/>
      <c r="ED46" s="1053"/>
      <c r="EE46" s="1053"/>
      <c r="EF46" s="1053"/>
      <c r="EG46" s="1053"/>
      <c r="EH46" s="1053"/>
      <c r="EI46" s="1053"/>
      <c r="EJ46" s="1053"/>
      <c r="EK46" s="1053"/>
      <c r="EL46" s="1053"/>
      <c r="EM46" s="1053"/>
      <c r="EN46" s="1053"/>
      <c r="EO46" s="1053"/>
      <c r="EP46" s="1053"/>
    </row>
    <row r="47" spans="1:146" ht="17.25" customHeight="1" x14ac:dyDescent="0.3">
      <c r="A47" s="1086" t="s">
        <v>493</v>
      </c>
      <c r="B47" s="1119" t="s">
        <v>494</v>
      </c>
      <c r="C47" s="626">
        <v>231.56321800000001</v>
      </c>
      <c r="D47" s="626">
        <v>244.56903</v>
      </c>
      <c r="E47" s="626">
        <v>243.88480200000001</v>
      </c>
      <c r="F47" s="626">
        <v>254.87686330000002</v>
      </c>
      <c r="G47" s="626">
        <v>261.02242823</v>
      </c>
      <c r="H47" s="626">
        <v>267.73320560000002</v>
      </c>
      <c r="I47" s="626">
        <v>275.04052743</v>
      </c>
      <c r="J47" s="626">
        <v>282.31181935000001</v>
      </c>
      <c r="K47" s="626">
        <v>289.80162895000007</v>
      </c>
      <c r="L47" s="626">
        <v>297.32200588000001</v>
      </c>
      <c r="M47" s="626">
        <v>304.61871102999999</v>
      </c>
      <c r="N47" s="626">
        <v>312.86439624000002</v>
      </c>
      <c r="O47" s="626">
        <v>355.71567060000001</v>
      </c>
      <c r="P47" s="626">
        <v>360.58522907999998</v>
      </c>
      <c r="Q47" s="626">
        <v>371.85660204000004</v>
      </c>
      <c r="R47" s="626">
        <v>377.38239969</v>
      </c>
      <c r="S47" s="626">
        <v>384.55283004</v>
      </c>
      <c r="T47" s="626">
        <v>392.83459299999998</v>
      </c>
      <c r="U47" s="626">
        <v>401.13427152999998</v>
      </c>
      <c r="V47" s="626">
        <v>409.26100296999999</v>
      </c>
      <c r="W47" s="626">
        <v>417.49837152999999</v>
      </c>
      <c r="X47" s="626">
        <v>428.14300871999995</v>
      </c>
      <c r="Y47" s="626">
        <v>440.10148677000001</v>
      </c>
      <c r="Z47" s="626">
        <v>451.12151657999993</v>
      </c>
      <c r="AA47" s="626">
        <v>464.7323165468012</v>
      </c>
      <c r="AB47" s="626">
        <v>472.71757152260756</v>
      </c>
      <c r="AC47" s="626">
        <v>483.25531720112178</v>
      </c>
      <c r="AD47" s="626">
        <v>490.05508636967824</v>
      </c>
      <c r="AE47" s="626">
        <v>490.05508636967824</v>
      </c>
      <c r="AF47" s="626">
        <v>510.40847064355597</v>
      </c>
      <c r="AG47" s="626">
        <v>522.70660879719185</v>
      </c>
      <c r="AH47" s="626">
        <v>531.99716621448056</v>
      </c>
      <c r="AI47" s="626">
        <v>542.1180730656896</v>
      </c>
      <c r="AJ47" s="626">
        <v>554.99149347934485</v>
      </c>
      <c r="AK47" s="626">
        <v>565.67439563025982</v>
      </c>
      <c r="AL47" s="626">
        <v>576.60892327325655</v>
      </c>
      <c r="AM47" s="626">
        <v>587.19330397957037</v>
      </c>
      <c r="AN47" s="626">
        <v>598.07582635165284</v>
      </c>
      <c r="AO47" s="626">
        <v>597.27096200000005</v>
      </c>
      <c r="AP47" s="626">
        <v>616.6490233267084</v>
      </c>
      <c r="AQ47" s="626">
        <v>623.19187332676222</v>
      </c>
      <c r="AR47" s="626">
        <v>634.66276787486925</v>
      </c>
      <c r="AS47" s="626">
        <v>647.0725286951448</v>
      </c>
      <c r="AT47" s="626">
        <v>659.28995629436088</v>
      </c>
      <c r="AU47" s="626">
        <v>672.32849999999996</v>
      </c>
      <c r="AV47" s="626">
        <v>682.70006847057846</v>
      </c>
      <c r="AW47" s="626">
        <v>676.41281135999998</v>
      </c>
      <c r="AX47" s="626">
        <v>687.06705868999995</v>
      </c>
      <c r="AY47" s="626">
        <v>704.40739228999996</v>
      </c>
      <c r="AZ47" s="626">
        <v>713.35561501999996</v>
      </c>
      <c r="BA47" s="626">
        <v>723.75272247999999</v>
      </c>
      <c r="BB47" s="626">
        <v>735.30842346999998</v>
      </c>
      <c r="BC47" s="626">
        <v>747.63109256000007</v>
      </c>
      <c r="BD47" s="626">
        <v>759.73270224999999</v>
      </c>
      <c r="BE47" s="626">
        <v>772.19647421000002</v>
      </c>
      <c r="BF47" s="626">
        <v>783.64372535000007</v>
      </c>
      <c r="BG47" s="626">
        <v>795.03426162999995</v>
      </c>
      <c r="BH47" s="626">
        <v>806.36142286999996</v>
      </c>
      <c r="BI47" s="626">
        <v>817.11920386999998</v>
      </c>
      <c r="BJ47" s="626">
        <v>829.69099343000005</v>
      </c>
      <c r="BK47" s="626">
        <v>841.75958768999999</v>
      </c>
      <c r="BL47" s="626">
        <v>841.34192214999996</v>
      </c>
      <c r="BM47" s="626">
        <v>850.71337003999997</v>
      </c>
      <c r="BN47" s="626">
        <v>860.90493549999997</v>
      </c>
      <c r="BO47" s="626">
        <v>871.46817457999987</v>
      </c>
      <c r="BP47" s="626">
        <v>882.04527719000009</v>
      </c>
      <c r="BQ47" s="626">
        <v>892.00809130000005</v>
      </c>
      <c r="BR47" s="626">
        <v>903.91998393000006</v>
      </c>
      <c r="BS47" s="626">
        <v>913.01940185000001</v>
      </c>
      <c r="BT47" s="626">
        <v>921.02394779999997</v>
      </c>
      <c r="BU47" s="626">
        <v>929.69761502000006</v>
      </c>
      <c r="BV47" s="626">
        <v>941.94318427000007</v>
      </c>
      <c r="BW47" s="626">
        <v>951.54407246999995</v>
      </c>
      <c r="BX47" s="626">
        <v>951.26087802999996</v>
      </c>
      <c r="BY47" s="626">
        <v>960.51654225000004</v>
      </c>
      <c r="BZ47" s="626">
        <v>959.27091482999992</v>
      </c>
      <c r="CA47" s="626">
        <v>968.69937096000001</v>
      </c>
      <c r="CB47" s="626">
        <v>976.84763184999997</v>
      </c>
      <c r="CC47" s="626">
        <v>987.94876218999991</v>
      </c>
      <c r="CD47" s="626">
        <v>997.67433128999994</v>
      </c>
      <c r="CE47" s="626">
        <v>1008.3339269400001</v>
      </c>
      <c r="CF47" s="626">
        <v>1018.04001825</v>
      </c>
      <c r="CG47" s="626">
        <v>1027.9046779100001</v>
      </c>
      <c r="CH47" s="626">
        <v>1034.54105153</v>
      </c>
      <c r="CI47" s="626">
        <v>1046.3292143400001</v>
      </c>
      <c r="CJ47" s="626">
        <v>1056.93696527</v>
      </c>
      <c r="CK47" s="626">
        <v>1068.1048831099999</v>
      </c>
      <c r="CL47" s="626">
        <v>1086.2447271100002</v>
      </c>
      <c r="CM47" s="626">
        <v>1094.89581032</v>
      </c>
      <c r="CN47" s="626">
        <v>1103.7077119</v>
      </c>
      <c r="CO47" s="626">
        <v>1114.0039380399999</v>
      </c>
      <c r="CP47" s="626">
        <v>1126.4172563299999</v>
      </c>
      <c r="CQ47" s="626">
        <v>1136.3494650599998</v>
      </c>
      <c r="CR47" s="626">
        <v>1148.6181616200001</v>
      </c>
      <c r="CS47" s="626">
        <v>1159.7702537600001</v>
      </c>
      <c r="CT47" s="626">
        <v>1170.5591787599999</v>
      </c>
      <c r="CU47" s="626">
        <v>1181.90419982</v>
      </c>
      <c r="CV47" s="626">
        <v>1190.8741275899999</v>
      </c>
      <c r="CW47" s="626">
        <v>1201.6446606699999</v>
      </c>
      <c r="CX47" s="626">
        <v>1213.0932805299999</v>
      </c>
      <c r="CY47" s="626">
        <v>1224.16639169</v>
      </c>
      <c r="CZ47" s="626">
        <v>1235.9602562800001</v>
      </c>
      <c r="DA47" s="626">
        <v>1250.3412743499998</v>
      </c>
      <c r="DB47" s="626">
        <v>1263.11193826</v>
      </c>
      <c r="DC47" s="626">
        <v>1275.6406891000001</v>
      </c>
      <c r="DD47" s="626">
        <v>1286.59783924</v>
      </c>
      <c r="DE47" s="626">
        <v>1297.00956477</v>
      </c>
      <c r="DF47" s="626">
        <v>1309.7397866099998</v>
      </c>
      <c r="DG47" s="626">
        <v>1321.1902400800002</v>
      </c>
      <c r="DH47" s="626">
        <v>1329.31778654</v>
      </c>
      <c r="DI47" s="626">
        <v>1337.5223003600001</v>
      </c>
      <c r="DJ47" s="626">
        <v>1348.4084109800001</v>
      </c>
      <c r="DK47" s="626">
        <v>1358.71483412</v>
      </c>
      <c r="DL47" s="626">
        <v>1367.46305525</v>
      </c>
      <c r="DM47" s="626">
        <v>1380.1434952499999</v>
      </c>
      <c r="DN47" s="626">
        <v>1392.2231166600002</v>
      </c>
      <c r="DO47" s="626">
        <v>1404.5468900500002</v>
      </c>
      <c r="DP47" s="626">
        <v>1413.72892305</v>
      </c>
      <c r="DQ47" s="626">
        <v>1419.5644658799999</v>
      </c>
      <c r="DR47" s="626">
        <v>1426.2431410899999</v>
      </c>
      <c r="DS47" s="626">
        <v>1439.1363995300001</v>
      </c>
      <c r="DT47" s="626">
        <v>1448.1125531499999</v>
      </c>
      <c r="DU47" s="626">
        <v>1459.4493050000001</v>
      </c>
      <c r="DV47" s="626">
        <v>1471.3457274500001</v>
      </c>
      <c r="DW47" s="626">
        <v>1481.4124169300001</v>
      </c>
      <c r="DX47" s="626">
        <v>1491.0998258900001</v>
      </c>
      <c r="DY47" s="626">
        <v>1504.0677675400002</v>
      </c>
      <c r="DZ47" s="626">
        <v>1517.5112380400003</v>
      </c>
      <c r="EA47" s="626">
        <v>1523.5827490800002</v>
      </c>
      <c r="EB47" s="626">
        <v>1524.93549147</v>
      </c>
      <c r="EC47" s="626">
        <v>1534.5647254300002</v>
      </c>
      <c r="ED47" s="626">
        <v>1538.5333516600001</v>
      </c>
      <c r="EE47" s="626">
        <v>1546.33606973</v>
      </c>
      <c r="EF47" s="626">
        <v>1553.3460501699999</v>
      </c>
      <c r="EG47" s="626">
        <v>1558.2400108699999</v>
      </c>
      <c r="EH47" s="626">
        <v>1567.80393635</v>
      </c>
      <c r="EI47" s="626">
        <v>1576.1873087500001</v>
      </c>
      <c r="EJ47" s="626">
        <v>1586.5860496899998</v>
      </c>
      <c r="EK47" s="626">
        <v>1601.6371589499997</v>
      </c>
      <c r="EL47" s="626">
        <v>1612.32031112</v>
      </c>
      <c r="EM47" s="626">
        <v>1622.0621299100001</v>
      </c>
      <c r="EN47" s="626">
        <v>1632.8242258499999</v>
      </c>
      <c r="EO47" s="626">
        <v>1639.5924783799999</v>
      </c>
      <c r="EP47" s="626">
        <v>1650.0070561800001</v>
      </c>
    </row>
    <row r="48" spans="1:146" ht="17.25" customHeight="1" x14ac:dyDescent="0.3">
      <c r="A48" s="1092"/>
      <c r="B48" s="1120"/>
      <c r="C48" s="1053"/>
      <c r="D48" s="1053"/>
      <c r="E48" s="1053"/>
      <c r="F48" s="1053"/>
      <c r="G48" s="1053"/>
      <c r="H48" s="1053"/>
      <c r="I48" s="1053"/>
      <c r="J48" s="1053"/>
      <c r="K48" s="1053"/>
      <c r="L48" s="1053"/>
      <c r="M48" s="1053"/>
      <c r="N48" s="1053"/>
      <c r="O48" s="1053"/>
      <c r="P48" s="1053"/>
      <c r="Q48" s="1053"/>
      <c r="R48" s="1053"/>
      <c r="S48" s="1053"/>
      <c r="T48" s="1053"/>
      <c r="U48" s="1053"/>
      <c r="V48" s="1053"/>
      <c r="W48" s="1053"/>
      <c r="X48" s="1053"/>
      <c r="Y48" s="1053"/>
      <c r="Z48" s="1053"/>
      <c r="AA48" s="1053"/>
      <c r="AB48" s="1053"/>
      <c r="AC48" s="1053"/>
      <c r="AD48" s="1053"/>
      <c r="AE48" s="1053"/>
      <c r="AF48" s="1053"/>
      <c r="AG48" s="1053"/>
      <c r="AH48" s="1053"/>
      <c r="AI48" s="1053"/>
      <c r="AJ48" s="1053"/>
      <c r="AK48" s="1053"/>
      <c r="AL48" s="1053"/>
      <c r="AM48" s="1053"/>
      <c r="AN48" s="1053"/>
      <c r="AO48" s="1053"/>
      <c r="AP48" s="1053"/>
      <c r="AQ48" s="1053"/>
      <c r="AR48" s="1053"/>
      <c r="AS48" s="1053"/>
      <c r="AT48" s="1053"/>
      <c r="AU48" s="1053"/>
      <c r="AV48" s="1053"/>
      <c r="AW48" s="1053"/>
      <c r="AX48" s="1053"/>
      <c r="AY48" s="1053"/>
      <c r="AZ48" s="1053"/>
      <c r="BA48" s="1053"/>
      <c r="BB48" s="1053"/>
      <c r="BC48" s="1053"/>
      <c r="BD48" s="1053"/>
      <c r="BE48" s="1053"/>
      <c r="BF48" s="1053"/>
      <c r="BG48" s="1053"/>
      <c r="BH48" s="1053"/>
      <c r="BI48" s="1053"/>
      <c r="BJ48" s="1053"/>
      <c r="BK48" s="1053"/>
      <c r="BL48" s="1053"/>
      <c r="BM48" s="1053"/>
      <c r="BN48" s="1053"/>
      <c r="BO48" s="1053"/>
      <c r="BP48" s="1053"/>
      <c r="BQ48" s="1053"/>
      <c r="BR48" s="1053"/>
      <c r="BS48" s="1053"/>
      <c r="BT48" s="1053"/>
      <c r="BU48" s="1053"/>
      <c r="BV48" s="1053"/>
      <c r="BW48" s="1053"/>
      <c r="BX48" s="1053"/>
      <c r="BY48" s="1053"/>
      <c r="BZ48" s="1053"/>
      <c r="CA48" s="1053"/>
      <c r="CB48" s="1053"/>
      <c r="CC48" s="1053"/>
      <c r="CD48" s="1053"/>
      <c r="CE48" s="1053"/>
      <c r="CF48" s="1053"/>
      <c r="CG48" s="1053"/>
      <c r="CH48" s="1053"/>
      <c r="CI48" s="1053"/>
      <c r="CJ48" s="1053"/>
      <c r="CK48" s="1053"/>
      <c r="CL48" s="1053"/>
      <c r="CM48" s="1053"/>
      <c r="CN48" s="1053"/>
      <c r="CO48" s="1053"/>
      <c r="CP48" s="1053"/>
      <c r="CQ48" s="1053"/>
      <c r="CR48" s="1053"/>
      <c r="CS48" s="1053"/>
      <c r="CT48" s="1053"/>
      <c r="CU48" s="1053"/>
      <c r="CV48" s="1053"/>
      <c r="CW48" s="1053"/>
      <c r="CX48" s="1053"/>
      <c r="CY48" s="1053"/>
      <c r="CZ48" s="1053"/>
      <c r="DA48" s="1053"/>
      <c r="DB48" s="1053"/>
      <c r="DC48" s="1053"/>
      <c r="DD48" s="1053"/>
      <c r="DE48" s="1053"/>
      <c r="DF48" s="1053"/>
      <c r="DG48" s="1053"/>
      <c r="DH48" s="1053"/>
      <c r="DI48" s="1053"/>
      <c r="DJ48" s="1053"/>
      <c r="DK48" s="1053"/>
      <c r="DL48" s="1053"/>
      <c r="DM48" s="1053"/>
      <c r="DN48" s="1053"/>
      <c r="DO48" s="1053"/>
      <c r="DP48" s="1053"/>
      <c r="DQ48" s="1053"/>
      <c r="DR48" s="1053"/>
      <c r="DS48" s="1053"/>
      <c r="DT48" s="1053"/>
      <c r="DU48" s="1053"/>
      <c r="DV48" s="1053"/>
      <c r="DW48" s="1053"/>
      <c r="DX48" s="1053"/>
      <c r="DY48" s="1053"/>
      <c r="DZ48" s="1053"/>
      <c r="EA48" s="1053"/>
      <c r="EB48" s="1053"/>
      <c r="EC48" s="1053"/>
      <c r="ED48" s="1053"/>
      <c r="EE48" s="1053"/>
      <c r="EF48" s="1053"/>
      <c r="EG48" s="1053"/>
      <c r="EH48" s="1053"/>
      <c r="EI48" s="1053"/>
      <c r="EJ48" s="1053"/>
      <c r="EK48" s="1053"/>
      <c r="EL48" s="1053"/>
      <c r="EM48" s="1053"/>
      <c r="EN48" s="1053"/>
      <c r="EO48" s="1053"/>
      <c r="EP48" s="1053"/>
    </row>
    <row r="49" spans="1:146" ht="17.25" customHeight="1" x14ac:dyDescent="0.3">
      <c r="A49" s="1086" t="s">
        <v>495</v>
      </c>
      <c r="B49" s="1119" t="s">
        <v>762</v>
      </c>
      <c r="C49" s="626">
        <v>600.40865150000002</v>
      </c>
      <c r="D49" s="626">
        <v>631.80492100000004</v>
      </c>
      <c r="E49" s="626">
        <v>442.22716700000001</v>
      </c>
      <c r="F49" s="626">
        <v>426.5625</v>
      </c>
      <c r="G49" s="626">
        <v>401.52750700000001</v>
      </c>
      <c r="H49" s="626">
        <v>394.97407600000003</v>
      </c>
      <c r="I49" s="626">
        <v>385.5</v>
      </c>
      <c r="J49" s="626">
        <v>405.88484299931508</v>
      </c>
      <c r="K49" s="626">
        <v>409.48247814999996</v>
      </c>
      <c r="L49" s="626">
        <v>427.01206814999995</v>
      </c>
      <c r="M49" s="626">
        <v>394.37107414999997</v>
      </c>
      <c r="N49" s="626">
        <v>409.44987114999998</v>
      </c>
      <c r="O49" s="626">
        <v>344.957334</v>
      </c>
      <c r="P49" s="626">
        <v>352.348794</v>
      </c>
      <c r="Q49" s="626">
        <v>355.197587</v>
      </c>
      <c r="R49" s="626">
        <v>348.09178100000003</v>
      </c>
      <c r="S49" s="626">
        <v>312.91891399999997</v>
      </c>
      <c r="T49" s="626">
        <v>332.280823</v>
      </c>
      <c r="U49" s="626">
        <v>307</v>
      </c>
      <c r="V49" s="626">
        <v>309.41836999999998</v>
      </c>
      <c r="W49" s="626">
        <v>311.67551500000002</v>
      </c>
      <c r="X49" s="626">
        <v>310.55273999999997</v>
      </c>
      <c r="Y49" s="626">
        <v>290.30972700000001</v>
      </c>
      <c r="Z49" s="626">
        <v>287.501938</v>
      </c>
      <c r="AA49" s="626">
        <v>271</v>
      </c>
      <c r="AB49" s="626">
        <v>273.26852000000002</v>
      </c>
      <c r="AC49" s="626">
        <v>275.53704199999999</v>
      </c>
      <c r="AD49" s="626">
        <v>269.59178100000003</v>
      </c>
      <c r="AE49" s="626">
        <v>233.88992500000001</v>
      </c>
      <c r="AF49" s="626">
        <v>235.720541</v>
      </c>
      <c r="AG49" s="626">
        <v>228.5</v>
      </c>
      <c r="AH49" s="626">
        <v>230.391638</v>
      </c>
      <c r="AI49" s="626">
        <v>232.16123400000001</v>
      </c>
      <c r="AJ49" s="626">
        <v>228.66123400000001</v>
      </c>
      <c r="AK49" s="626">
        <v>233.814549</v>
      </c>
      <c r="AL49" s="626">
        <v>229.394836</v>
      </c>
      <c r="AM49" s="626">
        <v>192.57786899999999</v>
      </c>
      <c r="AN49" s="626">
        <v>194.14480900000001</v>
      </c>
      <c r="AO49" s="626">
        <v>195.711748</v>
      </c>
      <c r="AP49" s="626">
        <v>153.65983600000001</v>
      </c>
      <c r="AQ49" s="626">
        <v>153.65983600000001</v>
      </c>
      <c r="AR49" s="626">
        <v>0</v>
      </c>
      <c r="AS49" s="626">
        <v>0</v>
      </c>
      <c r="AT49" s="626">
        <v>0</v>
      </c>
      <c r="AU49" s="626">
        <v>0</v>
      </c>
      <c r="AV49" s="626">
        <v>0</v>
      </c>
      <c r="AW49" s="626">
        <v>0</v>
      </c>
      <c r="AX49" s="626">
        <v>0</v>
      </c>
      <c r="AY49" s="626">
        <v>0</v>
      </c>
      <c r="AZ49" s="626">
        <v>0</v>
      </c>
      <c r="BA49" s="626">
        <v>0</v>
      </c>
      <c r="BB49" s="626">
        <v>0</v>
      </c>
      <c r="BC49" s="626">
        <v>0</v>
      </c>
      <c r="BD49" s="626">
        <v>0</v>
      </c>
      <c r="BE49" s="626">
        <v>0</v>
      </c>
      <c r="BF49" s="626">
        <v>0</v>
      </c>
      <c r="BG49" s="626">
        <v>0</v>
      </c>
      <c r="BH49" s="626">
        <v>0</v>
      </c>
      <c r="BI49" s="626">
        <v>0</v>
      </c>
      <c r="BJ49" s="626">
        <v>0</v>
      </c>
      <c r="BK49" s="626">
        <v>0</v>
      </c>
      <c r="BL49" s="626">
        <v>0</v>
      </c>
      <c r="BM49" s="626">
        <v>0</v>
      </c>
      <c r="BN49" s="626">
        <v>0</v>
      </c>
      <c r="BO49" s="626">
        <v>0</v>
      </c>
      <c r="BP49" s="626">
        <v>0</v>
      </c>
      <c r="BQ49" s="626">
        <v>0</v>
      </c>
      <c r="BR49" s="626">
        <v>0</v>
      </c>
      <c r="BS49" s="626">
        <v>0</v>
      </c>
      <c r="BT49" s="626">
        <v>0</v>
      </c>
      <c r="BU49" s="626">
        <v>0</v>
      </c>
      <c r="BV49" s="626">
        <v>0</v>
      </c>
      <c r="BW49" s="626">
        <v>0</v>
      </c>
      <c r="BX49" s="626">
        <v>0</v>
      </c>
      <c r="BY49" s="626">
        <v>0</v>
      </c>
      <c r="BZ49" s="626">
        <v>0</v>
      </c>
      <c r="CA49" s="626">
        <v>0</v>
      </c>
      <c r="CB49" s="626">
        <v>0</v>
      </c>
      <c r="CC49" s="626">
        <v>0</v>
      </c>
      <c r="CD49" s="626">
        <v>0</v>
      </c>
      <c r="CE49" s="626">
        <v>0</v>
      </c>
      <c r="CF49" s="626">
        <v>0</v>
      </c>
      <c r="CG49" s="626">
        <v>0</v>
      </c>
      <c r="CH49" s="626">
        <v>0</v>
      </c>
      <c r="CI49" s="626">
        <v>0</v>
      </c>
      <c r="CJ49" s="626">
        <v>0</v>
      </c>
      <c r="CK49" s="626">
        <v>0</v>
      </c>
      <c r="CL49" s="626">
        <v>0</v>
      </c>
      <c r="CM49" s="626">
        <v>0</v>
      </c>
      <c r="CN49" s="626">
        <v>0</v>
      </c>
      <c r="CO49" s="626">
        <v>0</v>
      </c>
      <c r="CP49" s="626">
        <v>0</v>
      </c>
      <c r="CQ49" s="626">
        <v>0</v>
      </c>
      <c r="CR49" s="626">
        <v>0</v>
      </c>
      <c r="CS49" s="626">
        <v>0</v>
      </c>
      <c r="CT49" s="626">
        <v>0</v>
      </c>
      <c r="CU49" s="626">
        <v>0</v>
      </c>
      <c r="CV49" s="626">
        <v>0</v>
      </c>
      <c r="CW49" s="626">
        <v>0</v>
      </c>
      <c r="CX49" s="626">
        <v>0</v>
      </c>
      <c r="CY49" s="626">
        <v>0</v>
      </c>
      <c r="CZ49" s="626">
        <v>0</v>
      </c>
      <c r="DA49" s="626">
        <v>0</v>
      </c>
      <c r="DB49" s="626">
        <v>0</v>
      </c>
      <c r="DC49" s="626">
        <v>0</v>
      </c>
      <c r="DD49" s="626">
        <v>0</v>
      </c>
      <c r="DE49" s="626">
        <v>0</v>
      </c>
      <c r="DF49" s="626">
        <v>0</v>
      </c>
      <c r="DG49" s="626">
        <v>0</v>
      </c>
      <c r="DH49" s="626">
        <v>0</v>
      </c>
      <c r="DI49" s="626">
        <v>0</v>
      </c>
      <c r="DJ49" s="626">
        <v>0</v>
      </c>
      <c r="DK49" s="626">
        <v>0</v>
      </c>
      <c r="DL49" s="626">
        <v>0</v>
      </c>
      <c r="DM49" s="626">
        <v>0</v>
      </c>
      <c r="DN49" s="626">
        <v>0</v>
      </c>
      <c r="DO49" s="626">
        <v>0</v>
      </c>
      <c r="DP49" s="626">
        <v>0</v>
      </c>
      <c r="DQ49" s="626">
        <v>0</v>
      </c>
      <c r="DR49" s="626">
        <v>0</v>
      </c>
      <c r="DS49" s="626">
        <v>0</v>
      </c>
      <c r="DT49" s="626">
        <v>0</v>
      </c>
      <c r="DU49" s="626">
        <v>0</v>
      </c>
      <c r="DV49" s="626">
        <v>0</v>
      </c>
      <c r="DW49" s="626">
        <v>0</v>
      </c>
      <c r="DX49" s="626">
        <v>0</v>
      </c>
      <c r="DY49" s="626">
        <v>0</v>
      </c>
      <c r="DZ49" s="626">
        <v>0</v>
      </c>
      <c r="EA49" s="626">
        <v>0</v>
      </c>
      <c r="EB49" s="626">
        <v>0</v>
      </c>
      <c r="EC49" s="626">
        <v>0</v>
      </c>
      <c r="ED49" s="626">
        <v>0</v>
      </c>
      <c r="EE49" s="626">
        <v>0</v>
      </c>
      <c r="EF49" s="626">
        <v>0</v>
      </c>
      <c r="EG49" s="626">
        <v>0</v>
      </c>
      <c r="EH49" s="626">
        <v>0</v>
      </c>
      <c r="EI49" s="626">
        <v>0</v>
      </c>
      <c r="EJ49" s="626">
        <v>0</v>
      </c>
      <c r="EK49" s="626">
        <v>0</v>
      </c>
      <c r="EL49" s="626">
        <v>0</v>
      </c>
      <c r="EM49" s="626">
        <v>0</v>
      </c>
      <c r="EN49" s="626">
        <v>0</v>
      </c>
      <c r="EO49" s="626">
        <v>1.00853605</v>
      </c>
      <c r="EP49" s="626">
        <v>1.0150495100000001</v>
      </c>
    </row>
    <row r="50" spans="1:146" ht="17.25" customHeight="1" x14ac:dyDescent="0.3">
      <c r="A50" s="1092"/>
      <c r="B50" s="1120"/>
      <c r="C50" s="1053"/>
      <c r="D50" s="1053"/>
      <c r="E50" s="1053"/>
      <c r="F50" s="1053"/>
      <c r="G50" s="1053"/>
      <c r="H50" s="1053"/>
      <c r="I50" s="1053"/>
      <c r="J50" s="1053"/>
      <c r="K50" s="1053"/>
      <c r="L50" s="1053"/>
      <c r="M50" s="1053"/>
      <c r="N50" s="1053"/>
      <c r="O50" s="1053"/>
      <c r="P50" s="1053"/>
      <c r="Q50" s="1053"/>
      <c r="R50" s="1053"/>
      <c r="S50" s="1053"/>
      <c r="T50" s="1053"/>
      <c r="U50" s="1053"/>
      <c r="V50" s="1053"/>
      <c r="W50" s="1053"/>
      <c r="X50" s="1053"/>
      <c r="Y50" s="1053"/>
      <c r="Z50" s="1053"/>
      <c r="AA50" s="1053"/>
      <c r="AB50" s="1053"/>
      <c r="AC50" s="1053"/>
      <c r="AD50" s="1053"/>
      <c r="AE50" s="1053"/>
      <c r="AF50" s="1053"/>
      <c r="AG50" s="1053"/>
      <c r="AH50" s="1053"/>
      <c r="AI50" s="1053"/>
      <c r="AJ50" s="1053"/>
      <c r="AK50" s="1053"/>
      <c r="AL50" s="1053"/>
      <c r="AM50" s="1053"/>
      <c r="AN50" s="1053"/>
      <c r="AO50" s="1053"/>
      <c r="AP50" s="1053"/>
      <c r="AQ50" s="1053"/>
      <c r="AR50" s="1053"/>
      <c r="AS50" s="1053"/>
      <c r="AT50" s="1053"/>
      <c r="AU50" s="1053"/>
      <c r="AV50" s="1053"/>
      <c r="AW50" s="1053"/>
      <c r="AX50" s="1053"/>
      <c r="AY50" s="1053"/>
      <c r="AZ50" s="1053"/>
      <c r="BA50" s="1053"/>
      <c r="BB50" s="1053"/>
      <c r="BC50" s="1053"/>
      <c r="BD50" s="1053"/>
      <c r="BE50" s="1053"/>
      <c r="BF50" s="1053"/>
      <c r="BG50" s="1053"/>
      <c r="BH50" s="1053"/>
      <c r="BI50" s="1053"/>
      <c r="BJ50" s="1053"/>
      <c r="BK50" s="1053"/>
      <c r="BL50" s="1053"/>
      <c r="BM50" s="1053"/>
      <c r="BN50" s="1053"/>
      <c r="BO50" s="1053"/>
      <c r="BP50" s="1053"/>
      <c r="BQ50" s="1053"/>
      <c r="BR50" s="1053"/>
      <c r="BS50" s="1053"/>
      <c r="BT50" s="1053"/>
      <c r="BU50" s="1053"/>
      <c r="BV50" s="1053"/>
      <c r="BW50" s="1053"/>
      <c r="BX50" s="1053"/>
      <c r="BY50" s="1053"/>
      <c r="BZ50" s="1053"/>
      <c r="CA50" s="1053"/>
      <c r="CB50" s="1053"/>
      <c r="CC50" s="1053"/>
      <c r="CD50" s="1053"/>
      <c r="CE50" s="1053"/>
      <c r="CF50" s="1053"/>
      <c r="CG50" s="1053"/>
      <c r="CH50" s="1053"/>
      <c r="CI50" s="1053"/>
      <c r="CJ50" s="1053"/>
      <c r="CK50" s="1053"/>
      <c r="CL50" s="1053"/>
      <c r="CM50" s="1053"/>
      <c r="CN50" s="1053"/>
      <c r="CO50" s="1053"/>
      <c r="CP50" s="1053"/>
      <c r="CQ50" s="1053"/>
      <c r="CR50" s="1053"/>
      <c r="CS50" s="1053"/>
      <c r="CT50" s="1053"/>
      <c r="CU50" s="1053"/>
      <c r="CV50" s="1053"/>
      <c r="CW50" s="1053"/>
      <c r="CX50" s="1053"/>
      <c r="CY50" s="1053"/>
      <c r="CZ50" s="1053"/>
      <c r="DA50" s="1053"/>
      <c r="DB50" s="1053"/>
      <c r="DC50" s="1053"/>
      <c r="DD50" s="1053"/>
      <c r="DE50" s="1053"/>
      <c r="DF50" s="1053"/>
      <c r="DG50" s="1053"/>
      <c r="DH50" s="1053"/>
      <c r="DI50" s="1053"/>
      <c r="DJ50" s="1053"/>
      <c r="DK50" s="1053"/>
      <c r="DL50" s="1053"/>
      <c r="DM50" s="1053"/>
      <c r="DN50" s="1053"/>
      <c r="DO50" s="1053"/>
      <c r="DP50" s="1053"/>
      <c r="DQ50" s="1053"/>
      <c r="DR50" s="1053"/>
      <c r="DS50" s="1053"/>
      <c r="DT50" s="1053"/>
      <c r="DU50" s="1053"/>
      <c r="DV50" s="1053"/>
      <c r="DW50" s="1053"/>
      <c r="DX50" s="1053"/>
      <c r="DY50" s="1053"/>
      <c r="DZ50" s="1053"/>
      <c r="EA50" s="1053"/>
      <c r="EB50" s="1053"/>
      <c r="EC50" s="1053"/>
      <c r="ED50" s="1053"/>
      <c r="EE50" s="1053"/>
      <c r="EF50" s="1053"/>
      <c r="EG50" s="1053"/>
      <c r="EH50" s="1053"/>
      <c r="EI50" s="1053"/>
      <c r="EJ50" s="1053"/>
      <c r="EK50" s="1053"/>
      <c r="EL50" s="1053"/>
      <c r="EM50" s="1053"/>
      <c r="EN50" s="1053"/>
      <c r="EO50" s="1053"/>
      <c r="EP50" s="1053"/>
    </row>
    <row r="51" spans="1:146" ht="17.25" customHeight="1" x14ac:dyDescent="0.3">
      <c r="A51" s="1086" t="s">
        <v>497</v>
      </c>
      <c r="B51" s="1119" t="s">
        <v>467</v>
      </c>
      <c r="C51" s="626">
        <v>2630.68074501</v>
      </c>
      <c r="D51" s="626">
        <v>2630.0928586</v>
      </c>
      <c r="E51" s="626">
        <v>2788.2714956599998</v>
      </c>
      <c r="F51" s="626">
        <v>2937.78657587</v>
      </c>
      <c r="G51" s="626">
        <v>3136.29602462</v>
      </c>
      <c r="H51" s="626">
        <v>3221.8251217100001</v>
      </c>
      <c r="I51" s="626">
        <v>3192.1693638599995</v>
      </c>
      <c r="J51" s="626">
        <v>3147.4126953200002</v>
      </c>
      <c r="K51" s="626">
        <v>3180.08305728</v>
      </c>
      <c r="L51" s="626">
        <v>3063.57494008</v>
      </c>
      <c r="M51" s="626">
        <v>3079.9941545900001</v>
      </c>
      <c r="N51" s="626">
        <v>3152.0075121699997</v>
      </c>
      <c r="O51" s="626">
        <v>3330.3147581099997</v>
      </c>
      <c r="P51" s="626">
        <v>3770.2093561700008</v>
      </c>
      <c r="Q51" s="626">
        <v>4070.7419166169207</v>
      </c>
      <c r="R51" s="626">
        <v>4102.3249012710303</v>
      </c>
      <c r="S51" s="626">
        <v>4117.7779041700005</v>
      </c>
      <c r="T51" s="626">
        <v>4092.9335569362497</v>
      </c>
      <c r="U51" s="626">
        <v>4260.7382215410007</v>
      </c>
      <c r="V51" s="626">
        <v>4441.7436501800003</v>
      </c>
      <c r="W51" s="626">
        <v>4356.7828689500002</v>
      </c>
      <c r="X51" s="626">
        <v>4467.3319967765165</v>
      </c>
      <c r="Y51" s="626">
        <v>4451.5651270376293</v>
      </c>
      <c r="Z51" s="626">
        <v>4453.3888107366174</v>
      </c>
      <c r="AA51" s="626">
        <v>4698.3670634208793</v>
      </c>
      <c r="AB51" s="626">
        <v>4622.4491841764384</v>
      </c>
      <c r="AC51" s="626">
        <v>4475.787280789863</v>
      </c>
      <c r="AD51" s="626">
        <v>4402.8774204715073</v>
      </c>
      <c r="AE51" s="626">
        <v>4123.1845085715076</v>
      </c>
      <c r="AF51" s="626">
        <v>3967.1421136384934</v>
      </c>
      <c r="AG51" s="626">
        <v>3743.5247357060271</v>
      </c>
      <c r="AH51" s="626">
        <v>3834.2236840501369</v>
      </c>
      <c r="AI51" s="626">
        <v>3689.1825157124658</v>
      </c>
      <c r="AJ51" s="626">
        <v>3500.7062226813696</v>
      </c>
      <c r="AK51" s="626">
        <v>3408.127094673288</v>
      </c>
      <c r="AL51" s="626">
        <v>3379.3276802513701</v>
      </c>
      <c r="AM51" s="626">
        <v>3239.4535967432876</v>
      </c>
      <c r="AN51" s="626">
        <v>3458.5866201902741</v>
      </c>
      <c r="AO51" s="626">
        <v>4137.0583415399997</v>
      </c>
      <c r="AP51" s="626">
        <v>4535.7708429617805</v>
      </c>
      <c r="AQ51" s="626">
        <v>5526.6296055882194</v>
      </c>
      <c r="AR51" s="626">
        <v>5581.0321898587663</v>
      </c>
      <c r="AS51" s="626">
        <v>5282.3966919142458</v>
      </c>
      <c r="AT51" s="626">
        <v>5178.3781090543825</v>
      </c>
      <c r="AU51" s="626">
        <v>5118.4729123800007</v>
      </c>
      <c r="AV51" s="626">
        <v>4961.799643372191</v>
      </c>
      <c r="AW51" s="626">
        <v>4888.0619427682195</v>
      </c>
      <c r="AX51" s="626">
        <v>4887.5015556182207</v>
      </c>
      <c r="AY51" s="626">
        <v>4926.0327021500007</v>
      </c>
      <c r="AZ51" s="626">
        <v>4814.443608358768</v>
      </c>
      <c r="BA51" s="626">
        <v>4663.5574694575362</v>
      </c>
      <c r="BB51" s="626">
        <v>4630.1141973399999</v>
      </c>
      <c r="BC51" s="626">
        <v>4407.9392774400003</v>
      </c>
      <c r="BD51" s="626">
        <v>4407.1188998499993</v>
      </c>
      <c r="BE51" s="626">
        <v>4435.9033677699999</v>
      </c>
      <c r="BF51" s="626">
        <v>4580.6558175500004</v>
      </c>
      <c r="BG51" s="626">
        <v>4409.2727484500001</v>
      </c>
      <c r="BH51" s="626">
        <v>4692.5433414400004</v>
      </c>
      <c r="BI51" s="626">
        <v>4455.092092169999</v>
      </c>
      <c r="BJ51" s="626">
        <v>4380.3482950299995</v>
      </c>
      <c r="BK51" s="626">
        <v>4506.9304118999999</v>
      </c>
      <c r="BL51" s="626">
        <v>4432.5187507600003</v>
      </c>
      <c r="BM51" s="626">
        <v>4305.9087254700007</v>
      </c>
      <c r="BN51" s="626">
        <v>4236.2685673899996</v>
      </c>
      <c r="BO51" s="626">
        <v>4246.5308846200005</v>
      </c>
      <c r="BP51" s="626">
        <v>4238.8072340799999</v>
      </c>
      <c r="BQ51" s="626">
        <v>4198.6275755999995</v>
      </c>
      <c r="BR51" s="626">
        <v>4018.1876285899993</v>
      </c>
      <c r="BS51" s="626">
        <v>3905.2145171100001</v>
      </c>
      <c r="BT51" s="626">
        <v>4250.1657690299999</v>
      </c>
      <c r="BU51" s="626">
        <v>4535.4009117899996</v>
      </c>
      <c r="BV51" s="626">
        <v>4382.2887601600005</v>
      </c>
      <c r="BW51" s="626">
        <v>4372.8701237599998</v>
      </c>
      <c r="BX51" s="626">
        <v>4154.9125019200001</v>
      </c>
      <c r="BY51" s="626">
        <v>4060.9510421100003</v>
      </c>
      <c r="BZ51" s="626">
        <v>4231.2920926099996</v>
      </c>
      <c r="CA51" s="626">
        <v>4005.7689617100004</v>
      </c>
      <c r="CB51" s="626">
        <v>3995.8812453299997</v>
      </c>
      <c r="CC51" s="626">
        <v>4049.5394200599999</v>
      </c>
      <c r="CD51" s="626">
        <v>3905.6289133399991</v>
      </c>
      <c r="CE51" s="626">
        <v>3877.7525162399993</v>
      </c>
      <c r="CF51" s="626">
        <v>3891.9378872900002</v>
      </c>
      <c r="CG51" s="626">
        <v>3819.8157504199999</v>
      </c>
      <c r="CH51" s="626">
        <v>3370.3593737200003</v>
      </c>
      <c r="CI51" s="626">
        <v>3515.8840664700001</v>
      </c>
      <c r="CJ51" s="626">
        <v>3400.5094429699998</v>
      </c>
      <c r="CK51" s="626">
        <v>3229.11605306</v>
      </c>
      <c r="CL51" s="626">
        <v>3372.1846686099998</v>
      </c>
      <c r="CM51" s="626">
        <v>3162.9517192899998</v>
      </c>
      <c r="CN51" s="626">
        <v>3207.8926368100001</v>
      </c>
      <c r="CO51" s="626">
        <v>3357.0536541700003</v>
      </c>
      <c r="CP51" s="626">
        <v>3424.1075898799995</v>
      </c>
      <c r="CQ51" s="626">
        <v>3362.3957310299998</v>
      </c>
      <c r="CR51" s="626">
        <v>3450.9335432800003</v>
      </c>
      <c r="CS51" s="626">
        <v>3282.9613971700001</v>
      </c>
      <c r="CT51" s="626">
        <v>3094.0234828600001</v>
      </c>
      <c r="CU51" s="626">
        <v>3271.8840321299999</v>
      </c>
      <c r="CV51" s="626">
        <v>2976.3286383200002</v>
      </c>
      <c r="CW51" s="626">
        <v>3360.9093773100003</v>
      </c>
      <c r="CX51" s="626">
        <v>3720.2397529699997</v>
      </c>
      <c r="CY51" s="626">
        <v>3970.4982787899999</v>
      </c>
      <c r="CZ51" s="626">
        <v>4134.5195028899998</v>
      </c>
      <c r="DA51" s="626">
        <v>4313.6045277499998</v>
      </c>
      <c r="DB51" s="626">
        <v>4500.9335845699998</v>
      </c>
      <c r="DC51" s="626">
        <v>4484.9337620200004</v>
      </c>
      <c r="DD51" s="626">
        <v>4840.3458612600007</v>
      </c>
      <c r="DE51" s="626">
        <v>4822.7700643299995</v>
      </c>
      <c r="DF51" s="626">
        <v>5120.5762299400003</v>
      </c>
      <c r="DG51" s="626">
        <v>5244.8975885</v>
      </c>
      <c r="DH51" s="626">
        <v>5206.63189986</v>
      </c>
      <c r="DI51" s="626">
        <v>5417.2828582299999</v>
      </c>
      <c r="DJ51" s="626">
        <v>5749.2366957799995</v>
      </c>
      <c r="DK51" s="626">
        <v>5647.8101346500007</v>
      </c>
      <c r="DL51" s="626">
        <v>5746.5119646099993</v>
      </c>
      <c r="DM51" s="626">
        <v>5739.3494745499993</v>
      </c>
      <c r="DN51" s="626">
        <v>5977.5350612699995</v>
      </c>
      <c r="DO51" s="626">
        <v>6044.1496456999994</v>
      </c>
      <c r="DP51" s="626">
        <v>6131.4910062299996</v>
      </c>
      <c r="DQ51" s="626">
        <v>5682.5478497799995</v>
      </c>
      <c r="DR51" s="626">
        <v>5544.6641227099999</v>
      </c>
      <c r="DS51" s="626">
        <v>5342.6202268999996</v>
      </c>
      <c r="DT51" s="626">
        <v>5396.4748797999991</v>
      </c>
      <c r="DU51" s="626">
        <v>5482.9920359738217</v>
      </c>
      <c r="DV51" s="626">
        <v>5772.7118391335998</v>
      </c>
      <c r="DW51" s="626">
        <v>5304.9212620599992</v>
      </c>
      <c r="DX51" s="626">
        <v>5340.1399428999994</v>
      </c>
      <c r="DY51" s="626">
        <v>5488.4849530401752</v>
      </c>
      <c r="DZ51" s="626">
        <v>6031.5712311928864</v>
      </c>
      <c r="EA51" s="626">
        <v>5992.1458242409999</v>
      </c>
      <c r="EB51" s="626">
        <v>6003.3560690899994</v>
      </c>
      <c r="EC51" s="626">
        <v>6105.4124917899999</v>
      </c>
      <c r="ED51" s="626">
        <v>5992.9936775799997</v>
      </c>
      <c r="EE51" s="626">
        <v>5840.1351755600008</v>
      </c>
      <c r="EF51" s="626">
        <v>5961.4172601100008</v>
      </c>
      <c r="EG51" s="626">
        <v>5871.9459375699998</v>
      </c>
      <c r="EH51" s="626">
        <v>6050.8548368500014</v>
      </c>
      <c r="EI51" s="626">
        <v>5963.6838905400009</v>
      </c>
      <c r="EJ51" s="626">
        <v>6008.7723031200012</v>
      </c>
      <c r="EK51" s="626">
        <v>6218.0954554899999</v>
      </c>
      <c r="EL51" s="626">
        <v>6674.0741762899997</v>
      </c>
      <c r="EM51" s="626">
        <v>6570.6957213300002</v>
      </c>
      <c r="EN51" s="626">
        <v>6535.1337840344877</v>
      </c>
      <c r="EO51" s="626">
        <v>6534.3709610900005</v>
      </c>
      <c r="EP51" s="626">
        <v>6274.9871734588396</v>
      </c>
    </row>
    <row r="52" spans="1:146" ht="17.25" customHeight="1" x14ac:dyDescent="0.3">
      <c r="A52" s="1092"/>
      <c r="B52" s="1092"/>
      <c r="C52" s="1053"/>
      <c r="D52" s="1053"/>
      <c r="E52" s="1053"/>
      <c r="F52" s="1053"/>
      <c r="G52" s="1053"/>
      <c r="H52" s="1053"/>
      <c r="I52" s="1053"/>
      <c r="J52" s="1053"/>
      <c r="K52" s="1053"/>
      <c r="L52" s="1053"/>
      <c r="M52" s="1053"/>
      <c r="N52" s="1053"/>
      <c r="O52" s="1053"/>
      <c r="P52" s="1053"/>
      <c r="Q52" s="1053"/>
      <c r="R52" s="1053"/>
      <c r="S52" s="1053"/>
      <c r="T52" s="1053"/>
      <c r="U52" s="1053"/>
      <c r="V52" s="1053"/>
      <c r="W52" s="1053"/>
      <c r="X52" s="1053"/>
      <c r="Y52" s="1053"/>
      <c r="Z52" s="1053"/>
      <c r="AA52" s="1053"/>
      <c r="AB52" s="1053"/>
      <c r="AC52" s="1053"/>
      <c r="AD52" s="1053"/>
      <c r="AE52" s="1053"/>
      <c r="AF52" s="1053"/>
      <c r="AG52" s="1053"/>
      <c r="AH52" s="1053"/>
      <c r="AI52" s="1053"/>
      <c r="AJ52" s="1053"/>
      <c r="AK52" s="1053"/>
      <c r="AL52" s="1053"/>
      <c r="AM52" s="1053"/>
      <c r="AN52" s="1053"/>
      <c r="AO52" s="1053"/>
      <c r="AP52" s="1053"/>
      <c r="AQ52" s="1053"/>
      <c r="AR52" s="1053"/>
      <c r="AS52" s="1053"/>
      <c r="AT52" s="1053"/>
      <c r="AU52" s="1053"/>
      <c r="AV52" s="1053"/>
      <c r="AW52" s="1053"/>
      <c r="AX52" s="1053"/>
      <c r="AY52" s="1053"/>
      <c r="AZ52" s="1053"/>
      <c r="BA52" s="1053"/>
      <c r="BB52" s="1053"/>
      <c r="BC52" s="1053"/>
      <c r="BD52" s="1053"/>
      <c r="BE52" s="1053"/>
      <c r="BF52" s="1053"/>
      <c r="BG52" s="1053"/>
      <c r="BH52" s="1053"/>
      <c r="BI52" s="1053"/>
      <c r="BJ52" s="1053"/>
      <c r="BK52" s="1053"/>
      <c r="BL52" s="1053"/>
      <c r="BM52" s="1053"/>
      <c r="BN52" s="1053"/>
      <c r="BO52" s="1053"/>
      <c r="BP52" s="1053"/>
      <c r="BQ52" s="1053"/>
      <c r="BR52" s="1053"/>
      <c r="BS52" s="1053"/>
      <c r="BT52" s="1053"/>
      <c r="BU52" s="1053"/>
      <c r="BV52" s="1053"/>
      <c r="BW52" s="1053"/>
      <c r="BX52" s="1053"/>
      <c r="BY52" s="1053"/>
      <c r="BZ52" s="1053"/>
      <c r="CA52" s="1053"/>
      <c r="CB52" s="1053"/>
      <c r="CC52" s="1053"/>
      <c r="CD52" s="1053"/>
      <c r="CE52" s="1053"/>
      <c r="CF52" s="1053"/>
      <c r="CG52" s="1053"/>
      <c r="CH52" s="1053"/>
      <c r="CI52" s="1053"/>
      <c r="CJ52" s="1053"/>
      <c r="CK52" s="1053"/>
      <c r="CL52" s="1053"/>
      <c r="CM52" s="1053"/>
      <c r="CN52" s="1053"/>
      <c r="CO52" s="1053"/>
      <c r="CP52" s="1053"/>
      <c r="CQ52" s="1053"/>
      <c r="CR52" s="1053"/>
      <c r="CS52" s="1053"/>
      <c r="CT52" s="1053"/>
      <c r="CU52" s="1053"/>
      <c r="CV52" s="1053"/>
      <c r="CW52" s="1053"/>
      <c r="CX52" s="1053"/>
      <c r="CY52" s="1053"/>
      <c r="CZ52" s="1053"/>
      <c r="DA52" s="1053"/>
      <c r="DB52" s="1053"/>
      <c r="DC52" s="1053"/>
      <c r="DD52" s="1053"/>
      <c r="DE52" s="1053"/>
      <c r="DF52" s="1053"/>
      <c r="DG52" s="1053"/>
      <c r="DH52" s="1053"/>
      <c r="DI52" s="1053"/>
      <c r="DJ52" s="1053"/>
      <c r="DK52" s="1053"/>
      <c r="DL52" s="1053"/>
      <c r="DM52" s="1053"/>
      <c r="DN52" s="1053"/>
      <c r="DO52" s="1053"/>
      <c r="DP52" s="1053"/>
      <c r="DQ52" s="1053"/>
      <c r="DR52" s="1053"/>
      <c r="DS52" s="1053"/>
      <c r="DT52" s="1053"/>
      <c r="DU52" s="1053"/>
      <c r="DV52" s="1053"/>
      <c r="DW52" s="1053"/>
      <c r="DX52" s="1053"/>
      <c r="DY52" s="1053"/>
      <c r="DZ52" s="1053"/>
      <c r="EA52" s="1053"/>
      <c r="EB52" s="1053"/>
      <c r="EC52" s="1053"/>
      <c r="ED52" s="1053"/>
      <c r="EE52" s="1053"/>
      <c r="EF52" s="1053"/>
      <c r="EG52" s="1053"/>
      <c r="EH52" s="1053"/>
      <c r="EI52" s="1053"/>
      <c r="EJ52" s="1053"/>
      <c r="EK52" s="1053"/>
      <c r="EL52" s="1053"/>
      <c r="EM52" s="1053"/>
      <c r="EN52" s="1053"/>
      <c r="EO52" s="1053"/>
      <c r="EP52" s="1053"/>
    </row>
    <row r="53" spans="1:146" ht="17.25" customHeight="1" x14ac:dyDescent="0.3">
      <c r="A53" s="1086" t="s">
        <v>498</v>
      </c>
      <c r="B53" s="1119" t="s">
        <v>471</v>
      </c>
      <c r="C53" s="626">
        <v>0</v>
      </c>
      <c r="D53" s="626">
        <v>0</v>
      </c>
      <c r="E53" s="626">
        <v>0</v>
      </c>
      <c r="F53" s="626">
        <v>0</v>
      </c>
      <c r="G53" s="626">
        <v>0</v>
      </c>
      <c r="H53" s="626">
        <v>0</v>
      </c>
      <c r="I53" s="626">
        <v>0</v>
      </c>
      <c r="J53" s="626">
        <v>0</v>
      </c>
      <c r="K53" s="626">
        <v>0</v>
      </c>
      <c r="L53" s="626">
        <v>0</v>
      </c>
      <c r="M53" s="626">
        <v>0</v>
      </c>
      <c r="N53" s="626">
        <v>0</v>
      </c>
      <c r="O53" s="626">
        <v>0</v>
      </c>
      <c r="P53" s="626">
        <v>0</v>
      </c>
      <c r="Q53" s="626">
        <v>0</v>
      </c>
      <c r="R53" s="626">
        <v>0</v>
      </c>
      <c r="S53" s="626">
        <v>0</v>
      </c>
      <c r="T53" s="626">
        <v>0</v>
      </c>
      <c r="U53" s="626">
        <v>0</v>
      </c>
      <c r="V53" s="626">
        <v>0</v>
      </c>
      <c r="W53" s="626">
        <v>0</v>
      </c>
      <c r="X53" s="626">
        <v>0</v>
      </c>
      <c r="Y53" s="626">
        <v>0</v>
      </c>
      <c r="Z53" s="626">
        <v>0</v>
      </c>
      <c r="AA53" s="626">
        <v>0</v>
      </c>
      <c r="AB53" s="626">
        <v>0</v>
      </c>
      <c r="AC53" s="626">
        <v>0</v>
      </c>
      <c r="AD53" s="626">
        <v>0</v>
      </c>
      <c r="AE53" s="626">
        <v>0</v>
      </c>
      <c r="AF53" s="626">
        <v>0</v>
      </c>
      <c r="AG53" s="626">
        <v>0</v>
      </c>
      <c r="AH53" s="626">
        <v>0</v>
      </c>
      <c r="AI53" s="626">
        <v>0</v>
      </c>
      <c r="AJ53" s="626">
        <v>0</v>
      </c>
      <c r="AK53" s="626">
        <v>0</v>
      </c>
      <c r="AL53" s="626">
        <v>0</v>
      </c>
      <c r="AM53" s="626">
        <v>0</v>
      </c>
      <c r="AN53" s="626">
        <v>0</v>
      </c>
      <c r="AO53" s="626">
        <v>0</v>
      </c>
      <c r="AP53" s="626">
        <v>0</v>
      </c>
      <c r="AQ53" s="626">
        <v>0</v>
      </c>
      <c r="AR53" s="626">
        <v>0</v>
      </c>
      <c r="AS53" s="626">
        <v>0</v>
      </c>
      <c r="AT53" s="626">
        <v>0</v>
      </c>
      <c r="AU53" s="626">
        <v>0</v>
      </c>
      <c r="AV53" s="626">
        <v>0</v>
      </c>
      <c r="AW53" s="626">
        <v>0</v>
      </c>
      <c r="AX53" s="626">
        <v>0</v>
      </c>
      <c r="AY53" s="626">
        <v>0</v>
      </c>
      <c r="AZ53" s="626">
        <v>0</v>
      </c>
      <c r="BA53" s="626">
        <v>0</v>
      </c>
      <c r="BB53" s="626">
        <v>0</v>
      </c>
      <c r="BC53" s="626">
        <v>0</v>
      </c>
      <c r="BD53" s="626">
        <v>0</v>
      </c>
      <c r="BE53" s="626">
        <v>0</v>
      </c>
      <c r="BF53" s="626">
        <v>0</v>
      </c>
      <c r="BG53" s="626">
        <v>0</v>
      </c>
      <c r="BH53" s="626">
        <v>0</v>
      </c>
      <c r="BI53" s="626">
        <v>0</v>
      </c>
      <c r="BJ53" s="626">
        <v>0</v>
      </c>
      <c r="BK53" s="626">
        <v>0</v>
      </c>
      <c r="BL53" s="626">
        <v>0</v>
      </c>
      <c r="BM53" s="626">
        <v>0</v>
      </c>
      <c r="BN53" s="626">
        <v>0</v>
      </c>
      <c r="BO53" s="626">
        <v>0</v>
      </c>
      <c r="BP53" s="626">
        <v>0</v>
      </c>
      <c r="BQ53" s="626">
        <v>0</v>
      </c>
      <c r="BR53" s="626">
        <v>0</v>
      </c>
      <c r="BS53" s="626">
        <v>0</v>
      </c>
      <c r="BT53" s="626">
        <v>0</v>
      </c>
      <c r="BU53" s="626">
        <v>0</v>
      </c>
      <c r="BV53" s="626">
        <v>0</v>
      </c>
      <c r="BW53" s="626">
        <v>0</v>
      </c>
      <c r="BX53" s="626">
        <v>0</v>
      </c>
      <c r="BY53" s="626">
        <v>0</v>
      </c>
      <c r="BZ53" s="626">
        <v>0</v>
      </c>
      <c r="CA53" s="626">
        <v>0</v>
      </c>
      <c r="CB53" s="626">
        <v>0</v>
      </c>
      <c r="CC53" s="626">
        <v>0</v>
      </c>
      <c r="CD53" s="626">
        <v>0</v>
      </c>
      <c r="CE53" s="626">
        <v>0</v>
      </c>
      <c r="CF53" s="626">
        <v>0</v>
      </c>
      <c r="CG53" s="626">
        <v>0</v>
      </c>
      <c r="CH53" s="626">
        <v>0</v>
      </c>
      <c r="CI53" s="626">
        <v>0</v>
      </c>
      <c r="CJ53" s="626">
        <v>0</v>
      </c>
      <c r="CK53" s="626">
        <v>0</v>
      </c>
      <c r="CL53" s="626">
        <v>0</v>
      </c>
      <c r="CM53" s="626">
        <v>0</v>
      </c>
      <c r="CN53" s="626">
        <v>0</v>
      </c>
      <c r="CO53" s="626">
        <v>0</v>
      </c>
      <c r="CP53" s="626">
        <v>0</v>
      </c>
      <c r="CQ53" s="626">
        <v>0</v>
      </c>
      <c r="CR53" s="626">
        <v>0</v>
      </c>
      <c r="CS53" s="626">
        <v>0</v>
      </c>
      <c r="CT53" s="626">
        <v>0</v>
      </c>
      <c r="CU53" s="626">
        <v>0</v>
      </c>
      <c r="CV53" s="626">
        <v>0</v>
      </c>
      <c r="CW53" s="626">
        <v>0</v>
      </c>
      <c r="CX53" s="626">
        <v>0</v>
      </c>
      <c r="CY53" s="626">
        <v>0</v>
      </c>
      <c r="CZ53" s="626">
        <v>0</v>
      </c>
      <c r="DA53" s="626">
        <v>0</v>
      </c>
      <c r="DB53" s="626">
        <v>0</v>
      </c>
      <c r="DC53" s="626">
        <v>0</v>
      </c>
      <c r="DD53" s="626">
        <v>0</v>
      </c>
      <c r="DE53" s="626">
        <v>0</v>
      </c>
      <c r="DF53" s="626">
        <v>0</v>
      </c>
      <c r="DG53" s="626">
        <v>0</v>
      </c>
      <c r="DH53" s="626">
        <v>0</v>
      </c>
      <c r="DI53" s="626">
        <v>0</v>
      </c>
      <c r="DJ53" s="626">
        <v>0</v>
      </c>
      <c r="DK53" s="626">
        <v>0</v>
      </c>
      <c r="DL53" s="626">
        <v>0</v>
      </c>
      <c r="DM53" s="626">
        <v>0</v>
      </c>
      <c r="DN53" s="626">
        <v>0</v>
      </c>
      <c r="DO53" s="626">
        <v>0</v>
      </c>
      <c r="DP53" s="626">
        <v>0</v>
      </c>
      <c r="DQ53" s="626">
        <v>0</v>
      </c>
      <c r="DR53" s="626">
        <v>0</v>
      </c>
      <c r="DS53" s="626">
        <v>0</v>
      </c>
      <c r="DT53" s="626">
        <v>0</v>
      </c>
      <c r="DU53" s="626">
        <v>0</v>
      </c>
      <c r="DV53" s="626">
        <v>0</v>
      </c>
      <c r="DW53" s="626">
        <v>0</v>
      </c>
      <c r="DX53" s="626">
        <v>0</v>
      </c>
      <c r="DY53" s="626">
        <v>0</v>
      </c>
      <c r="DZ53" s="626">
        <v>0</v>
      </c>
      <c r="EA53" s="626">
        <v>0</v>
      </c>
      <c r="EB53" s="626">
        <v>0</v>
      </c>
      <c r="EC53" s="626">
        <v>0</v>
      </c>
      <c r="ED53" s="626">
        <v>0</v>
      </c>
      <c r="EE53" s="626">
        <v>0</v>
      </c>
      <c r="EF53" s="626">
        <v>0</v>
      </c>
      <c r="EG53" s="626">
        <v>0</v>
      </c>
      <c r="EH53" s="626">
        <v>0</v>
      </c>
      <c r="EI53" s="626">
        <v>0</v>
      </c>
      <c r="EJ53" s="626">
        <v>0</v>
      </c>
      <c r="EK53" s="626">
        <v>0</v>
      </c>
      <c r="EL53" s="626">
        <v>0</v>
      </c>
      <c r="EM53" s="626">
        <v>0</v>
      </c>
      <c r="EN53" s="626">
        <v>0</v>
      </c>
      <c r="EO53" s="626">
        <v>0</v>
      </c>
      <c r="EP53" s="626">
        <v>0</v>
      </c>
    </row>
    <row r="54" spans="1:146" ht="17.25" customHeight="1" x14ac:dyDescent="0.3">
      <c r="A54" s="1092"/>
      <c r="B54" s="1120"/>
      <c r="C54" s="1053"/>
      <c r="D54" s="1053"/>
      <c r="E54" s="1053"/>
      <c r="F54" s="1053"/>
      <c r="G54" s="1053"/>
      <c r="H54" s="1053"/>
      <c r="I54" s="1053"/>
      <c r="J54" s="1053"/>
      <c r="K54" s="1053"/>
      <c r="L54" s="1053"/>
      <c r="M54" s="1053"/>
      <c r="N54" s="1053"/>
      <c r="O54" s="1053"/>
      <c r="P54" s="1053"/>
      <c r="Q54" s="1053"/>
      <c r="R54" s="1053"/>
      <c r="S54" s="1053"/>
      <c r="T54" s="1053"/>
      <c r="U54" s="1053"/>
      <c r="V54" s="1053"/>
      <c r="W54" s="1053"/>
      <c r="X54" s="1053"/>
      <c r="Y54" s="1053"/>
      <c r="Z54" s="1053"/>
      <c r="AA54" s="1053"/>
      <c r="AB54" s="1053"/>
      <c r="AC54" s="1053"/>
      <c r="AD54" s="1053"/>
      <c r="AE54" s="1053"/>
      <c r="AF54" s="1053"/>
      <c r="AG54" s="1053"/>
      <c r="AH54" s="1053"/>
      <c r="AI54" s="1053"/>
      <c r="AJ54" s="1053"/>
      <c r="AK54" s="1053"/>
      <c r="AL54" s="1053"/>
      <c r="AM54" s="1053"/>
      <c r="AN54" s="1053"/>
      <c r="AO54" s="1053"/>
      <c r="AP54" s="1053"/>
      <c r="AQ54" s="1053"/>
      <c r="AR54" s="1053"/>
      <c r="AS54" s="1053"/>
      <c r="AT54" s="1053"/>
      <c r="AU54" s="1053"/>
      <c r="AV54" s="1053"/>
      <c r="AW54" s="1053"/>
      <c r="AX54" s="1053"/>
      <c r="AY54" s="1053"/>
      <c r="AZ54" s="1053"/>
      <c r="BA54" s="1053"/>
      <c r="BB54" s="1053"/>
      <c r="BC54" s="1053"/>
      <c r="BD54" s="1053"/>
      <c r="BE54" s="1053"/>
      <c r="BF54" s="1053"/>
      <c r="BG54" s="1053"/>
      <c r="BH54" s="1053"/>
      <c r="BI54" s="1053"/>
      <c r="BJ54" s="1053"/>
      <c r="BK54" s="1053"/>
      <c r="BL54" s="1053"/>
      <c r="BM54" s="1053"/>
      <c r="BN54" s="1053"/>
      <c r="BO54" s="1053"/>
      <c r="BP54" s="1053"/>
      <c r="BQ54" s="1053"/>
      <c r="BR54" s="1053"/>
      <c r="BS54" s="1053"/>
      <c r="BT54" s="1053"/>
      <c r="BU54" s="1053"/>
      <c r="BV54" s="1053"/>
      <c r="BW54" s="1053"/>
      <c r="BX54" s="1053"/>
      <c r="BY54" s="1053"/>
      <c r="BZ54" s="1053"/>
      <c r="CA54" s="1053"/>
      <c r="CB54" s="1053"/>
      <c r="CC54" s="1053"/>
      <c r="CD54" s="1053"/>
      <c r="CE54" s="1053"/>
      <c r="CF54" s="1053"/>
      <c r="CG54" s="1053"/>
      <c r="CH54" s="1053"/>
      <c r="CI54" s="1053"/>
      <c r="CJ54" s="1053"/>
      <c r="CK54" s="1053"/>
      <c r="CL54" s="1053"/>
      <c r="CM54" s="1053"/>
      <c r="CN54" s="1053"/>
      <c r="CO54" s="1053"/>
      <c r="CP54" s="1053"/>
      <c r="CQ54" s="1053"/>
      <c r="CR54" s="1053"/>
      <c r="CS54" s="1053"/>
      <c r="CT54" s="1053"/>
      <c r="CU54" s="1053"/>
      <c r="CV54" s="1053"/>
      <c r="CW54" s="1053"/>
      <c r="CX54" s="1053"/>
      <c r="CY54" s="1053"/>
      <c r="CZ54" s="1053"/>
      <c r="DA54" s="1053"/>
      <c r="DB54" s="1053"/>
      <c r="DC54" s="1053"/>
      <c r="DD54" s="1053"/>
      <c r="DE54" s="1053"/>
      <c r="DF54" s="1053"/>
      <c r="DG54" s="1053"/>
      <c r="DH54" s="1053"/>
      <c r="DI54" s="1053"/>
      <c r="DJ54" s="1053"/>
      <c r="DK54" s="1053"/>
      <c r="DL54" s="1053"/>
      <c r="DM54" s="1053"/>
      <c r="DN54" s="1053"/>
      <c r="DO54" s="1053"/>
      <c r="DP54" s="1053"/>
      <c r="DQ54" s="1053"/>
      <c r="DR54" s="1053"/>
      <c r="DS54" s="1053"/>
      <c r="DT54" s="1053"/>
      <c r="DU54" s="1053"/>
      <c r="DV54" s="1053"/>
      <c r="DW54" s="1053"/>
      <c r="DX54" s="1053"/>
      <c r="DY54" s="1053"/>
      <c r="DZ54" s="1053"/>
      <c r="EA54" s="1053"/>
      <c r="EB54" s="1053"/>
      <c r="EC54" s="1053"/>
      <c r="ED54" s="1053"/>
      <c r="EE54" s="1053"/>
      <c r="EF54" s="1053"/>
      <c r="EG54" s="1053"/>
      <c r="EH54" s="1053"/>
      <c r="EI54" s="1053"/>
      <c r="EJ54" s="1053"/>
      <c r="EK54" s="1053"/>
      <c r="EL54" s="1053"/>
      <c r="EM54" s="1053"/>
      <c r="EN54" s="1053"/>
      <c r="EO54" s="1053"/>
      <c r="EP54" s="1053"/>
    </row>
    <row r="55" spans="1:146" ht="17.25" customHeight="1" x14ac:dyDescent="0.3">
      <c r="A55" s="1086" t="s">
        <v>499</v>
      </c>
      <c r="B55" s="1119" t="s">
        <v>473</v>
      </c>
      <c r="C55" s="626">
        <v>0</v>
      </c>
      <c r="D55" s="626">
        <v>0</v>
      </c>
      <c r="E55" s="626">
        <v>0</v>
      </c>
      <c r="F55" s="626">
        <v>0</v>
      </c>
      <c r="G55" s="626">
        <v>0</v>
      </c>
      <c r="H55" s="626">
        <v>0</v>
      </c>
      <c r="I55" s="626">
        <v>0</v>
      </c>
      <c r="J55" s="626">
        <v>0</v>
      </c>
      <c r="K55" s="626">
        <v>0</v>
      </c>
      <c r="L55" s="626">
        <v>0</v>
      </c>
      <c r="M55" s="626">
        <v>0</v>
      </c>
      <c r="N55" s="626">
        <v>0</v>
      </c>
      <c r="O55" s="626">
        <v>0</v>
      </c>
      <c r="P55" s="626">
        <v>0</v>
      </c>
      <c r="Q55" s="626">
        <v>0</v>
      </c>
      <c r="R55" s="626">
        <v>0</v>
      </c>
      <c r="S55" s="626">
        <v>0</v>
      </c>
      <c r="T55" s="626">
        <v>0</v>
      </c>
      <c r="U55" s="626">
        <v>0</v>
      </c>
      <c r="V55" s="626">
        <v>0</v>
      </c>
      <c r="W55" s="626">
        <v>0</v>
      </c>
      <c r="X55" s="626">
        <v>0</v>
      </c>
      <c r="Y55" s="626">
        <v>0</v>
      </c>
      <c r="Z55" s="626">
        <v>0</v>
      </c>
      <c r="AA55" s="626">
        <v>0</v>
      </c>
      <c r="AB55" s="626">
        <v>0</v>
      </c>
      <c r="AC55" s="626">
        <v>0</v>
      </c>
      <c r="AD55" s="626">
        <v>0</v>
      </c>
      <c r="AE55" s="626">
        <v>0</v>
      </c>
      <c r="AF55" s="626">
        <v>0</v>
      </c>
      <c r="AG55" s="626">
        <v>0</v>
      </c>
      <c r="AH55" s="626">
        <v>0</v>
      </c>
      <c r="AI55" s="626">
        <v>0</v>
      </c>
      <c r="AJ55" s="626">
        <v>0</v>
      </c>
      <c r="AK55" s="626">
        <v>0</v>
      </c>
      <c r="AL55" s="626">
        <v>0</v>
      </c>
      <c r="AM55" s="626">
        <v>0</v>
      </c>
      <c r="AN55" s="626">
        <v>0</v>
      </c>
      <c r="AO55" s="626">
        <v>0</v>
      </c>
      <c r="AP55" s="626">
        <v>0</v>
      </c>
      <c r="AQ55" s="626">
        <v>0</v>
      </c>
      <c r="AR55" s="626">
        <v>0</v>
      </c>
      <c r="AS55" s="626">
        <v>0</v>
      </c>
      <c r="AT55" s="626">
        <v>0</v>
      </c>
      <c r="AU55" s="626">
        <v>0</v>
      </c>
      <c r="AV55" s="626">
        <v>0</v>
      </c>
      <c r="AW55" s="626">
        <v>0</v>
      </c>
      <c r="AX55" s="626">
        <v>0</v>
      </c>
      <c r="AY55" s="626">
        <v>0</v>
      </c>
      <c r="AZ55" s="626">
        <v>0</v>
      </c>
      <c r="BA55" s="626">
        <v>0</v>
      </c>
      <c r="BB55" s="626">
        <v>0</v>
      </c>
      <c r="BC55" s="626">
        <v>0</v>
      </c>
      <c r="BD55" s="626">
        <v>0</v>
      </c>
      <c r="BE55" s="626">
        <v>0</v>
      </c>
      <c r="BF55" s="626">
        <v>0</v>
      </c>
      <c r="BG55" s="626">
        <v>0</v>
      </c>
      <c r="BH55" s="626">
        <v>0</v>
      </c>
      <c r="BI55" s="626">
        <v>0</v>
      </c>
      <c r="BJ55" s="626">
        <v>0</v>
      </c>
      <c r="BK55" s="626">
        <v>0</v>
      </c>
      <c r="BL55" s="626">
        <v>0</v>
      </c>
      <c r="BM55" s="626">
        <v>0</v>
      </c>
      <c r="BN55" s="626">
        <v>0</v>
      </c>
      <c r="BO55" s="626">
        <v>0</v>
      </c>
      <c r="BP55" s="626">
        <v>0</v>
      </c>
      <c r="BQ55" s="626">
        <v>0</v>
      </c>
      <c r="BR55" s="626">
        <v>0</v>
      </c>
      <c r="BS55" s="626">
        <v>0</v>
      </c>
      <c r="BT55" s="626">
        <v>0</v>
      </c>
      <c r="BU55" s="626">
        <v>0</v>
      </c>
      <c r="BV55" s="626">
        <v>0</v>
      </c>
      <c r="BW55" s="626">
        <v>0</v>
      </c>
      <c r="BX55" s="626">
        <v>0</v>
      </c>
      <c r="BY55" s="626">
        <v>0</v>
      </c>
      <c r="BZ55" s="626">
        <v>0</v>
      </c>
      <c r="CA55" s="626">
        <v>0</v>
      </c>
      <c r="CB55" s="626">
        <v>0</v>
      </c>
      <c r="CC55" s="626">
        <v>0</v>
      </c>
      <c r="CD55" s="626">
        <v>0</v>
      </c>
      <c r="CE55" s="626">
        <v>0</v>
      </c>
      <c r="CF55" s="626">
        <v>0</v>
      </c>
      <c r="CG55" s="626">
        <v>0</v>
      </c>
      <c r="CH55" s="626">
        <v>0</v>
      </c>
      <c r="CI55" s="626">
        <v>0</v>
      </c>
      <c r="CJ55" s="626">
        <v>0</v>
      </c>
      <c r="CK55" s="626">
        <v>0</v>
      </c>
      <c r="CL55" s="626">
        <v>0</v>
      </c>
      <c r="CM55" s="626">
        <v>0</v>
      </c>
      <c r="CN55" s="626">
        <v>0</v>
      </c>
      <c r="CO55" s="626">
        <v>0</v>
      </c>
      <c r="CP55" s="626">
        <v>0</v>
      </c>
      <c r="CQ55" s="626">
        <v>0</v>
      </c>
      <c r="CR55" s="626">
        <v>0</v>
      </c>
      <c r="CS55" s="626">
        <v>0</v>
      </c>
      <c r="CT55" s="626">
        <v>0</v>
      </c>
      <c r="CU55" s="626">
        <v>0</v>
      </c>
      <c r="CV55" s="626">
        <v>0</v>
      </c>
      <c r="CW55" s="626">
        <v>0</v>
      </c>
      <c r="CX55" s="626">
        <v>0</v>
      </c>
      <c r="CY55" s="626">
        <v>0</v>
      </c>
      <c r="CZ55" s="626">
        <v>0</v>
      </c>
      <c r="DA55" s="626">
        <v>0</v>
      </c>
      <c r="DB55" s="626">
        <v>0</v>
      </c>
      <c r="DC55" s="626">
        <v>0</v>
      </c>
      <c r="DD55" s="626">
        <v>0</v>
      </c>
      <c r="DE55" s="626">
        <v>0</v>
      </c>
      <c r="DF55" s="626">
        <v>0</v>
      </c>
      <c r="DG55" s="626">
        <v>0</v>
      </c>
      <c r="DH55" s="626">
        <v>0</v>
      </c>
      <c r="DI55" s="626">
        <v>0</v>
      </c>
      <c r="DJ55" s="626">
        <v>0</v>
      </c>
      <c r="DK55" s="626">
        <v>0</v>
      </c>
      <c r="DL55" s="626">
        <v>0</v>
      </c>
      <c r="DM55" s="626">
        <v>0</v>
      </c>
      <c r="DN55" s="626">
        <v>0</v>
      </c>
      <c r="DO55" s="626">
        <v>0</v>
      </c>
      <c r="DP55" s="626">
        <v>0</v>
      </c>
      <c r="DQ55" s="626">
        <v>0</v>
      </c>
      <c r="DR55" s="626">
        <v>0</v>
      </c>
      <c r="DS55" s="626">
        <v>0</v>
      </c>
      <c r="DT55" s="626">
        <v>0</v>
      </c>
      <c r="DU55" s="626">
        <v>0</v>
      </c>
      <c r="DV55" s="626">
        <v>0</v>
      </c>
      <c r="DW55" s="626">
        <v>0</v>
      </c>
      <c r="DX55" s="626">
        <v>0</v>
      </c>
      <c r="DY55" s="626">
        <v>0</v>
      </c>
      <c r="DZ55" s="626">
        <v>0</v>
      </c>
      <c r="EA55" s="626">
        <v>0</v>
      </c>
      <c r="EB55" s="626">
        <v>0</v>
      </c>
      <c r="EC55" s="626">
        <v>0</v>
      </c>
      <c r="ED55" s="626">
        <v>0</v>
      </c>
      <c r="EE55" s="626">
        <v>0</v>
      </c>
      <c r="EF55" s="626">
        <v>0</v>
      </c>
      <c r="EG55" s="626">
        <v>0</v>
      </c>
      <c r="EH55" s="626">
        <v>0</v>
      </c>
      <c r="EI55" s="626">
        <v>0</v>
      </c>
      <c r="EJ55" s="626">
        <v>0</v>
      </c>
      <c r="EK55" s="626">
        <v>0</v>
      </c>
      <c r="EL55" s="626">
        <v>0</v>
      </c>
      <c r="EM55" s="626">
        <v>0</v>
      </c>
      <c r="EN55" s="626">
        <v>0</v>
      </c>
      <c r="EO55" s="626">
        <v>0</v>
      </c>
      <c r="EP55" s="626">
        <v>0</v>
      </c>
    </row>
    <row r="56" spans="1:146" ht="17.25" customHeight="1" x14ac:dyDescent="0.3">
      <c r="A56" s="1092"/>
      <c r="B56" s="1120"/>
      <c r="C56" s="1053"/>
      <c r="D56" s="1053"/>
      <c r="E56" s="1053"/>
      <c r="F56" s="1053"/>
      <c r="G56" s="1053"/>
      <c r="H56" s="1053"/>
      <c r="I56" s="1053"/>
      <c r="J56" s="1053"/>
      <c r="K56" s="1053"/>
      <c r="L56" s="1053"/>
      <c r="M56" s="1053"/>
      <c r="N56" s="1053"/>
      <c r="O56" s="1053"/>
      <c r="P56" s="1053"/>
      <c r="Q56" s="1053"/>
      <c r="R56" s="1053"/>
      <c r="S56" s="1053"/>
      <c r="T56" s="1053"/>
      <c r="U56" s="1053"/>
      <c r="V56" s="1053"/>
      <c r="W56" s="1053"/>
      <c r="X56" s="1053"/>
      <c r="Y56" s="1053"/>
      <c r="Z56" s="1053"/>
      <c r="AA56" s="1053"/>
      <c r="AB56" s="1053"/>
      <c r="AC56" s="1053"/>
      <c r="AD56" s="1053"/>
      <c r="AE56" s="1053"/>
      <c r="AF56" s="1053"/>
      <c r="AG56" s="1053"/>
      <c r="AH56" s="1053"/>
      <c r="AI56" s="1053"/>
      <c r="AJ56" s="1053"/>
      <c r="AK56" s="1053"/>
      <c r="AL56" s="1053"/>
      <c r="AM56" s="1053"/>
      <c r="AN56" s="1053"/>
      <c r="AO56" s="1053"/>
      <c r="AP56" s="1053"/>
      <c r="AQ56" s="1053"/>
      <c r="AR56" s="1053"/>
      <c r="AS56" s="1053"/>
      <c r="AT56" s="1053"/>
      <c r="AU56" s="1053"/>
      <c r="AV56" s="1053"/>
      <c r="AW56" s="1053"/>
      <c r="AX56" s="1053"/>
      <c r="AY56" s="1053"/>
      <c r="AZ56" s="1053"/>
      <c r="BA56" s="1053"/>
      <c r="BB56" s="1053"/>
      <c r="BC56" s="1053"/>
      <c r="BD56" s="1053"/>
      <c r="BE56" s="1053"/>
      <c r="BF56" s="1053"/>
      <c r="BG56" s="1053"/>
      <c r="BH56" s="1053"/>
      <c r="BI56" s="1053"/>
      <c r="BJ56" s="1053"/>
      <c r="BK56" s="1053"/>
      <c r="BL56" s="1053"/>
      <c r="BM56" s="1053"/>
      <c r="BN56" s="1053"/>
      <c r="BO56" s="1053"/>
      <c r="BP56" s="1053"/>
      <c r="BQ56" s="1053"/>
      <c r="BR56" s="1053"/>
      <c r="BS56" s="1053"/>
      <c r="BT56" s="1053"/>
      <c r="BU56" s="1053"/>
      <c r="BV56" s="1053"/>
      <c r="BW56" s="1053"/>
      <c r="BX56" s="1053"/>
      <c r="BY56" s="1053"/>
      <c r="BZ56" s="1053"/>
      <c r="CA56" s="1053"/>
      <c r="CB56" s="1053"/>
      <c r="CC56" s="1053"/>
      <c r="CD56" s="1053"/>
      <c r="CE56" s="1053"/>
      <c r="CF56" s="1053"/>
      <c r="CG56" s="1053"/>
      <c r="CH56" s="1053"/>
      <c r="CI56" s="1053"/>
      <c r="CJ56" s="1053"/>
      <c r="CK56" s="1053"/>
      <c r="CL56" s="1053"/>
      <c r="CM56" s="1053"/>
      <c r="CN56" s="1053"/>
      <c r="CO56" s="1053"/>
      <c r="CP56" s="1053"/>
      <c r="CQ56" s="1053"/>
      <c r="CR56" s="1053"/>
      <c r="CS56" s="1053"/>
      <c r="CT56" s="1053"/>
      <c r="CU56" s="1053"/>
      <c r="CV56" s="1053"/>
      <c r="CW56" s="1053"/>
      <c r="CX56" s="1053"/>
      <c r="CY56" s="1053"/>
      <c r="CZ56" s="1053"/>
      <c r="DA56" s="1053"/>
      <c r="DB56" s="1053"/>
      <c r="DC56" s="1053"/>
      <c r="DD56" s="1053"/>
      <c r="DE56" s="1053"/>
      <c r="DF56" s="1053"/>
      <c r="DG56" s="1053"/>
      <c r="DH56" s="1053"/>
      <c r="DI56" s="1053"/>
      <c r="DJ56" s="1053"/>
      <c r="DK56" s="1053"/>
      <c r="DL56" s="1053"/>
      <c r="DM56" s="1053"/>
      <c r="DN56" s="1053"/>
      <c r="DO56" s="1053"/>
      <c r="DP56" s="1053"/>
      <c r="DQ56" s="1053"/>
      <c r="DR56" s="1053"/>
      <c r="DS56" s="1053"/>
      <c r="DT56" s="1053"/>
      <c r="DU56" s="1053"/>
      <c r="DV56" s="1053"/>
      <c r="DW56" s="1053"/>
      <c r="DX56" s="1053"/>
      <c r="DY56" s="1053"/>
      <c r="DZ56" s="1053"/>
      <c r="EA56" s="1053"/>
      <c r="EB56" s="1053"/>
      <c r="EC56" s="1053"/>
      <c r="ED56" s="1053"/>
      <c r="EE56" s="1053"/>
      <c r="EF56" s="1053"/>
      <c r="EG56" s="1053"/>
      <c r="EH56" s="1053"/>
      <c r="EI56" s="1053"/>
      <c r="EJ56" s="1053"/>
      <c r="EK56" s="1053"/>
      <c r="EL56" s="1053"/>
      <c r="EM56" s="1053"/>
      <c r="EN56" s="1053"/>
      <c r="EO56" s="1053"/>
      <c r="EP56" s="1053"/>
    </row>
    <row r="57" spans="1:146" ht="17.25" customHeight="1" x14ac:dyDescent="0.3">
      <c r="A57" s="1086" t="s">
        <v>500</v>
      </c>
      <c r="B57" s="1119" t="s">
        <v>501</v>
      </c>
      <c r="C57" s="626">
        <v>891.35879009391408</v>
      </c>
      <c r="D57" s="626">
        <v>1056.6444186864851</v>
      </c>
      <c r="E57" s="626">
        <v>1158.75802318</v>
      </c>
      <c r="F57" s="626">
        <v>1086.6292414476395</v>
      </c>
      <c r="G57" s="626">
        <v>967.26766692499996</v>
      </c>
      <c r="H57" s="626">
        <v>1111.8506255886421</v>
      </c>
      <c r="I57" s="626">
        <v>1124.622755951448</v>
      </c>
      <c r="J57" s="626">
        <v>1191.480365989948</v>
      </c>
      <c r="K57" s="626">
        <v>1140.9455455459999</v>
      </c>
      <c r="L57" s="626">
        <v>1132.6946277009999</v>
      </c>
      <c r="M57" s="626">
        <v>1113.4447654485</v>
      </c>
      <c r="N57" s="626">
        <v>1125.0054386205002</v>
      </c>
      <c r="O57" s="626">
        <v>1229.1590331405</v>
      </c>
      <c r="P57" s="626">
        <v>1177.2870235265</v>
      </c>
      <c r="Q57" s="626">
        <v>1182.9898558324999</v>
      </c>
      <c r="R57" s="626">
        <v>1326.7256466439999</v>
      </c>
      <c r="S57" s="626">
        <v>1292.9238102814998</v>
      </c>
      <c r="T57" s="626">
        <v>1433.7317101196199</v>
      </c>
      <c r="U57" s="626">
        <v>1584.08788983912</v>
      </c>
      <c r="V57" s="626">
        <v>1486.6276016524998</v>
      </c>
      <c r="W57" s="626">
        <v>1642.3429488849999</v>
      </c>
      <c r="X57" s="626">
        <v>1640.1107075129801</v>
      </c>
      <c r="Y57" s="626">
        <v>1667.2221774669799</v>
      </c>
      <c r="Z57" s="626">
        <v>1624.05511082098</v>
      </c>
      <c r="AA57" s="626">
        <v>1702.3415527300906</v>
      </c>
      <c r="AB57" s="626">
        <v>1606.3475032285905</v>
      </c>
      <c r="AC57" s="626">
        <v>1561.5875893340906</v>
      </c>
      <c r="AD57" s="626">
        <v>1311.6753959525904</v>
      </c>
      <c r="AE57" s="626">
        <v>1741.8663082955904</v>
      </c>
      <c r="AF57" s="626">
        <v>1745.2177034935903</v>
      </c>
      <c r="AG57" s="626">
        <v>1851.5591559996453</v>
      </c>
      <c r="AH57" s="626">
        <v>1814.6409855175905</v>
      </c>
      <c r="AI57" s="626">
        <v>1834.7077459575905</v>
      </c>
      <c r="AJ57" s="626">
        <v>2468.4967463275898</v>
      </c>
      <c r="AK57" s="626">
        <v>2065.5728040775903</v>
      </c>
      <c r="AL57" s="626">
        <v>2118.08298988359</v>
      </c>
      <c r="AM57" s="626">
        <v>2356.7266610695906</v>
      </c>
      <c r="AN57" s="626">
        <v>2517.4301139292575</v>
      </c>
      <c r="AO57" s="626">
        <v>2504.634861189676</v>
      </c>
      <c r="AP57" s="626">
        <v>1670.6080352144379</v>
      </c>
      <c r="AQ57" s="626">
        <v>2283.0656909756162</v>
      </c>
      <c r="AR57" s="626">
        <v>2338.2046043194809</v>
      </c>
      <c r="AS57" s="626">
        <v>2500.7951737056005</v>
      </c>
      <c r="AT57" s="626">
        <v>2067.0200821982039</v>
      </c>
      <c r="AU57" s="626">
        <v>1985.5267380817274</v>
      </c>
      <c r="AV57" s="626">
        <v>1958.222188145302</v>
      </c>
      <c r="AW57" s="626">
        <v>1739.0725486236402</v>
      </c>
      <c r="AX57" s="626">
        <v>2086.2398911419978</v>
      </c>
      <c r="AY57" s="626">
        <v>1966.2225810299046</v>
      </c>
      <c r="AZ57" s="626">
        <v>2065.7705058235201</v>
      </c>
      <c r="BA57" s="626">
        <v>2291.2809189627801</v>
      </c>
      <c r="BB57" s="626">
        <v>2194.5915879431468</v>
      </c>
      <c r="BC57" s="626">
        <v>2113.4433298469066</v>
      </c>
      <c r="BD57" s="626">
        <v>2204.4877657222801</v>
      </c>
      <c r="BE57" s="626">
        <v>2544.1701566703186</v>
      </c>
      <c r="BF57" s="626">
        <v>2186.5850390262299</v>
      </c>
      <c r="BG57" s="626">
        <v>2456.5831875153217</v>
      </c>
      <c r="BH57" s="626">
        <v>2322.2693984811963</v>
      </c>
      <c r="BI57" s="626">
        <v>2283.3411049299971</v>
      </c>
      <c r="BJ57" s="626">
        <v>2316.6023048998081</v>
      </c>
      <c r="BK57" s="626">
        <v>2287.1737271594334</v>
      </c>
      <c r="BL57" s="626">
        <v>2031.2591319000896</v>
      </c>
      <c r="BM57" s="626">
        <v>2118.5751699216785</v>
      </c>
      <c r="BN57" s="626">
        <v>2210.3343395579368</v>
      </c>
      <c r="BO57" s="626">
        <v>2281.0785568304218</v>
      </c>
      <c r="BP57" s="626">
        <v>2367.8216701584124</v>
      </c>
      <c r="BQ57" s="626">
        <v>2723.4212127161873</v>
      </c>
      <c r="BR57" s="626">
        <v>3073.157670896876</v>
      </c>
      <c r="BS57" s="626">
        <v>2798.7447851538477</v>
      </c>
      <c r="BT57" s="626">
        <v>2903.8027931403512</v>
      </c>
      <c r="BU57" s="626">
        <v>2717.3919754314634</v>
      </c>
      <c r="BV57" s="626">
        <v>2678.3350992798705</v>
      </c>
      <c r="BW57" s="626">
        <v>2807.6900941949316</v>
      </c>
      <c r="BX57" s="626">
        <v>2567.8376008955152</v>
      </c>
      <c r="BY57" s="626">
        <v>2804.8420222062914</v>
      </c>
      <c r="BZ57" s="626">
        <v>2844.5071644991381</v>
      </c>
      <c r="CA57" s="626">
        <v>2762.0802606086777</v>
      </c>
      <c r="CB57" s="626">
        <v>2796.6664857050978</v>
      </c>
      <c r="CC57" s="626">
        <v>2735.8967098230173</v>
      </c>
      <c r="CD57" s="626">
        <v>2587.6788835863081</v>
      </c>
      <c r="CE57" s="626">
        <v>2629.3334894062832</v>
      </c>
      <c r="CF57" s="626">
        <v>2750.3072407302038</v>
      </c>
      <c r="CG57" s="626">
        <v>2892.2392977884115</v>
      </c>
      <c r="CH57" s="626">
        <v>2906.5607721494134</v>
      </c>
      <c r="CI57" s="626">
        <v>3312.3490275801146</v>
      </c>
      <c r="CJ57" s="626">
        <v>2817.883483439362</v>
      </c>
      <c r="CK57" s="626">
        <v>2824.4790978445421</v>
      </c>
      <c r="CL57" s="626">
        <v>2832.3865179143809</v>
      </c>
      <c r="CM57" s="626">
        <v>2923.7781526369117</v>
      </c>
      <c r="CN57" s="626">
        <v>3087.4127122676114</v>
      </c>
      <c r="CO57" s="626">
        <v>3449.5619082307662</v>
      </c>
      <c r="CP57" s="626">
        <v>2782.2019880259013</v>
      </c>
      <c r="CQ57" s="626">
        <v>4125.6032053961171</v>
      </c>
      <c r="CR57" s="626">
        <v>4251.192082718956</v>
      </c>
      <c r="CS57" s="626">
        <v>4297.5289400941201</v>
      </c>
      <c r="CT57" s="626">
        <v>4446.2813552762918</v>
      </c>
      <c r="CU57" s="626">
        <v>4710.9706972870172</v>
      </c>
      <c r="CV57" s="626">
        <v>4817.1430745320722</v>
      </c>
      <c r="CW57" s="626">
        <v>4927.3519358970516</v>
      </c>
      <c r="CX57" s="626">
        <v>5020.4998474367076</v>
      </c>
      <c r="CY57" s="626">
        <v>4801.2382869823095</v>
      </c>
      <c r="CZ57" s="626">
        <v>4692.9763049744743</v>
      </c>
      <c r="DA57" s="626">
        <v>5210.7579812143949</v>
      </c>
      <c r="DB57" s="626">
        <v>4783.0003253734376</v>
      </c>
      <c r="DC57" s="626">
        <v>4630.988600368496</v>
      </c>
      <c r="DD57" s="626">
        <v>4509.6959941900714</v>
      </c>
      <c r="DE57" s="626">
        <v>4711.7936753642362</v>
      </c>
      <c r="DF57" s="626">
        <v>4616.0012217394351</v>
      </c>
      <c r="DG57" s="626">
        <v>4878.9294011592719</v>
      </c>
      <c r="DH57" s="626">
        <v>4746.1633423332541</v>
      </c>
      <c r="DI57" s="626">
        <v>5325.2824715913684</v>
      </c>
      <c r="DJ57" s="626">
        <v>5541.1860658974183</v>
      </c>
      <c r="DK57" s="626">
        <v>5619.9714413319825</v>
      </c>
      <c r="DL57" s="626">
        <v>5775.6304338462423</v>
      </c>
      <c r="DM57" s="626">
        <v>6068.1121620674612</v>
      </c>
      <c r="DN57" s="626">
        <v>5589.2331374749119</v>
      </c>
      <c r="DO57" s="626">
        <v>5194.1468442355826</v>
      </c>
      <c r="DP57" s="626">
        <v>5333.0194552267467</v>
      </c>
      <c r="DQ57" s="626">
        <v>5385.6706686595744</v>
      </c>
      <c r="DR57" s="626">
        <v>5539.6742673663111</v>
      </c>
      <c r="DS57" s="626">
        <v>5602.5232902389325</v>
      </c>
      <c r="DT57" s="626">
        <v>5149.7038630589868</v>
      </c>
      <c r="DU57" s="626">
        <v>5290.4937595620104</v>
      </c>
      <c r="DV57" s="626">
        <v>5385.8735128742101</v>
      </c>
      <c r="DW57" s="626">
        <v>5586.2612344168292</v>
      </c>
      <c r="DX57" s="626">
        <v>5644.9282236303552</v>
      </c>
      <c r="DY57" s="626">
        <v>6356.2447420231292</v>
      </c>
      <c r="DZ57" s="626">
        <v>5596.1536234807236</v>
      </c>
      <c r="EA57" s="626">
        <v>5740.4111677035935</v>
      </c>
      <c r="EB57" s="626">
        <v>5667.4751678355915</v>
      </c>
      <c r="EC57" s="626">
        <v>5644.1992444635716</v>
      </c>
      <c r="ED57" s="626">
        <v>5844.1015591777978</v>
      </c>
      <c r="EE57" s="626">
        <v>5846.4370995794288</v>
      </c>
      <c r="EF57" s="626">
        <v>5599.6860458522287</v>
      </c>
      <c r="EG57" s="626">
        <v>5511.0747732600294</v>
      </c>
      <c r="EH57" s="626">
        <v>5681.2391860691869</v>
      </c>
      <c r="EI57" s="626">
        <v>5707.253379250029</v>
      </c>
      <c r="EJ57" s="626">
        <v>5935.8332856919278</v>
      </c>
      <c r="EK57" s="626">
        <v>6858.8564351731638</v>
      </c>
      <c r="EL57" s="626">
        <v>6210.9989630068658</v>
      </c>
      <c r="EM57" s="626">
        <v>6079.5547874277299</v>
      </c>
      <c r="EN57" s="626">
        <v>6100.3279937028046</v>
      </c>
      <c r="EO57" s="626">
        <v>6044.9558067670596</v>
      </c>
      <c r="EP57" s="626">
        <v>6306.7467275643003</v>
      </c>
    </row>
    <row r="58" spans="1:146" ht="17.25" customHeight="1" x14ac:dyDescent="0.3">
      <c r="A58" s="1092"/>
      <c r="B58" s="1120"/>
      <c r="C58" s="1053"/>
      <c r="D58" s="1053"/>
      <c r="E58" s="1053"/>
      <c r="F58" s="1053"/>
      <c r="G58" s="1053"/>
      <c r="H58" s="1053"/>
      <c r="I58" s="1053"/>
      <c r="J58" s="1053"/>
      <c r="K58" s="1053"/>
      <c r="L58" s="1053"/>
      <c r="M58" s="1053"/>
      <c r="N58" s="1053"/>
      <c r="O58" s="1053"/>
      <c r="P58" s="1053"/>
      <c r="Q58" s="1053"/>
      <c r="R58" s="1053"/>
      <c r="S58" s="1053"/>
      <c r="T58" s="1053"/>
      <c r="U58" s="1053"/>
      <c r="V58" s="1053"/>
      <c r="W58" s="1053"/>
      <c r="X58" s="1053"/>
      <c r="Y58" s="1053"/>
      <c r="Z58" s="1053"/>
      <c r="AA58" s="1053"/>
      <c r="AB58" s="1053"/>
      <c r="AC58" s="1053"/>
      <c r="AD58" s="1053"/>
      <c r="AE58" s="1053"/>
      <c r="AF58" s="1053"/>
      <c r="AG58" s="1053"/>
      <c r="AH58" s="1053"/>
      <c r="AI58" s="1053"/>
      <c r="AJ58" s="1053"/>
      <c r="AK58" s="1053"/>
      <c r="AL58" s="1053"/>
      <c r="AM58" s="1053"/>
      <c r="AN58" s="1053"/>
      <c r="AO58" s="1053"/>
      <c r="AP58" s="1053"/>
      <c r="AQ58" s="1053"/>
      <c r="AR58" s="1053"/>
      <c r="AS58" s="1053"/>
      <c r="AT58" s="1053"/>
      <c r="AU58" s="1053"/>
      <c r="AV58" s="1053"/>
      <c r="AW58" s="1053"/>
      <c r="AX58" s="1053"/>
      <c r="AY58" s="1053"/>
      <c r="AZ58" s="1053"/>
      <c r="BA58" s="1053"/>
      <c r="BB58" s="1053"/>
      <c r="BC58" s="1053"/>
      <c r="BD58" s="1053"/>
      <c r="BE58" s="1053"/>
      <c r="BF58" s="1053"/>
      <c r="BG58" s="1053"/>
      <c r="BH58" s="1053"/>
      <c r="BI58" s="1053"/>
      <c r="BJ58" s="1053"/>
      <c r="BK58" s="1053"/>
      <c r="BL58" s="1053"/>
      <c r="BM58" s="1053"/>
      <c r="BN58" s="1053"/>
      <c r="BO58" s="1053"/>
      <c r="BP58" s="1053"/>
      <c r="BQ58" s="1053"/>
      <c r="BR58" s="1053"/>
      <c r="BS58" s="1053"/>
      <c r="BT58" s="1053"/>
      <c r="BU58" s="1053"/>
      <c r="BV58" s="1053"/>
      <c r="BW58" s="1053"/>
      <c r="BX58" s="1053"/>
      <c r="BY58" s="1053"/>
      <c r="BZ58" s="1053"/>
      <c r="CA58" s="1053"/>
      <c r="CB58" s="1053"/>
      <c r="CC58" s="1053"/>
      <c r="CD58" s="1053"/>
      <c r="CE58" s="1053"/>
      <c r="CF58" s="1053"/>
      <c r="CG58" s="1053"/>
      <c r="CH58" s="1053"/>
      <c r="CI58" s="1053"/>
      <c r="CJ58" s="1053"/>
      <c r="CK58" s="1053"/>
      <c r="CL58" s="1053"/>
      <c r="CM58" s="1053"/>
      <c r="CN58" s="1053"/>
      <c r="CO58" s="1053"/>
      <c r="CP58" s="1053"/>
      <c r="CQ58" s="1053"/>
      <c r="CR58" s="1053"/>
      <c r="CS58" s="1053"/>
      <c r="CT58" s="1053"/>
      <c r="CU58" s="1053"/>
      <c r="CV58" s="1053"/>
      <c r="CW58" s="1053"/>
      <c r="CX58" s="1053"/>
      <c r="CY58" s="1053"/>
      <c r="CZ58" s="1053"/>
      <c r="DA58" s="1053"/>
      <c r="DB58" s="1053"/>
      <c r="DC58" s="1053"/>
      <c r="DD58" s="1053"/>
      <c r="DE58" s="1053"/>
      <c r="DF58" s="1053"/>
      <c r="DG58" s="1053"/>
      <c r="DH58" s="1053"/>
      <c r="DI58" s="1053"/>
      <c r="DJ58" s="1053"/>
      <c r="DK58" s="1053"/>
      <c r="DL58" s="1053"/>
      <c r="DM58" s="1053"/>
      <c r="DN58" s="1053"/>
      <c r="DO58" s="1053"/>
      <c r="DP58" s="1053"/>
      <c r="DQ58" s="1053"/>
      <c r="DR58" s="1053"/>
      <c r="DS58" s="1053"/>
      <c r="DT58" s="1053"/>
      <c r="DU58" s="1053"/>
      <c r="DV58" s="1053"/>
      <c r="DW58" s="1053"/>
      <c r="DX58" s="1053"/>
      <c r="DY58" s="1053"/>
      <c r="DZ58" s="1053"/>
      <c r="EA58" s="1053"/>
      <c r="EB58" s="1053"/>
      <c r="EC58" s="1053"/>
      <c r="ED58" s="1053"/>
      <c r="EE58" s="1053"/>
      <c r="EF58" s="1053"/>
      <c r="EG58" s="1053"/>
      <c r="EH58" s="1053"/>
      <c r="EI58" s="1053"/>
      <c r="EJ58" s="1053"/>
      <c r="EK58" s="1053"/>
      <c r="EL58" s="1053"/>
      <c r="EM58" s="1053"/>
      <c r="EN58" s="1053"/>
      <c r="EO58" s="1053"/>
      <c r="EP58" s="1053"/>
    </row>
    <row r="59" spans="1:146" ht="17.25" customHeight="1" x14ac:dyDescent="0.3">
      <c r="A59" s="1086" t="s">
        <v>502</v>
      </c>
      <c r="B59" s="1119" t="s">
        <v>469</v>
      </c>
      <c r="C59" s="626">
        <v>4595.0087258302892</v>
      </c>
      <c r="D59" s="626">
        <v>4609.3744127777181</v>
      </c>
      <c r="E59" s="626">
        <v>4692.7880457399997</v>
      </c>
      <c r="F59" s="626">
        <v>4773.9488077465639</v>
      </c>
      <c r="G59" s="626">
        <v>4745.1555065601679</v>
      </c>
      <c r="H59" s="626">
        <v>4766.3887033161636</v>
      </c>
      <c r="I59" s="626">
        <v>4690.0757395018809</v>
      </c>
      <c r="J59" s="626">
        <v>4593.9624307005297</v>
      </c>
      <c r="K59" s="626">
        <v>4654.0875698799291</v>
      </c>
      <c r="L59" s="626">
        <v>4710.9445552029465</v>
      </c>
      <c r="M59" s="626">
        <v>4760.5647291373807</v>
      </c>
      <c r="N59" s="626">
        <v>4787.0487720594601</v>
      </c>
      <c r="O59" s="626">
        <v>4783.1985362094438</v>
      </c>
      <c r="P59" s="626">
        <v>4828.4114589847595</v>
      </c>
      <c r="Q59" s="626">
        <v>4848.8334460238329</v>
      </c>
      <c r="R59" s="626">
        <v>4854.7607335319008</v>
      </c>
      <c r="S59" s="626">
        <v>4879.8170035578978</v>
      </c>
      <c r="T59" s="626">
        <v>4934.8851155992115</v>
      </c>
      <c r="U59" s="626">
        <v>4833.4369213227928</v>
      </c>
      <c r="V59" s="626">
        <v>4847.8614720244641</v>
      </c>
      <c r="W59" s="626">
        <v>4967.4305936878773</v>
      </c>
      <c r="X59" s="626">
        <v>5005.2474888096085</v>
      </c>
      <c r="Y59" s="626">
        <v>5048.8829894577211</v>
      </c>
      <c r="Z59" s="626">
        <v>5126.6556069006519</v>
      </c>
      <c r="AA59" s="626">
        <v>5190.1198621269205</v>
      </c>
      <c r="AB59" s="626">
        <v>5249.2121219869487</v>
      </c>
      <c r="AC59" s="626">
        <v>5275.1536384711717</v>
      </c>
      <c r="AD59" s="626">
        <v>5042.9085763165513</v>
      </c>
      <c r="AE59" s="626">
        <v>5119.5384348554353</v>
      </c>
      <c r="AF59" s="626">
        <v>5181.9412282535768</v>
      </c>
      <c r="AG59" s="626">
        <v>5425.7411493928903</v>
      </c>
      <c r="AH59" s="626">
        <v>5514.200758857889</v>
      </c>
      <c r="AI59" s="626">
        <v>5503.952546142049</v>
      </c>
      <c r="AJ59" s="626">
        <v>5497.4509983470598</v>
      </c>
      <c r="AK59" s="626">
        <v>5480.2887766782815</v>
      </c>
      <c r="AL59" s="626">
        <v>5585.4211795521533</v>
      </c>
      <c r="AM59" s="626">
        <v>5968.0043967061001</v>
      </c>
      <c r="AN59" s="626">
        <v>6059.7477470495614</v>
      </c>
      <c r="AO59" s="626">
        <v>6205.411664003248</v>
      </c>
      <c r="AP59" s="626">
        <v>6279.3029064339435</v>
      </c>
      <c r="AQ59" s="626">
        <v>6550.3253858768412</v>
      </c>
      <c r="AR59" s="626">
        <v>6640.4076421884438</v>
      </c>
      <c r="AS59" s="626">
        <v>6713.5613489597399</v>
      </c>
      <c r="AT59" s="626">
        <v>6764.4671169502817</v>
      </c>
      <c r="AU59" s="626">
        <v>6832.6088324730372</v>
      </c>
      <c r="AV59" s="626">
        <v>6872.1391006246376</v>
      </c>
      <c r="AW59" s="626">
        <v>7045.8343213686276</v>
      </c>
      <c r="AX59" s="626">
        <v>7053.2956501755962</v>
      </c>
      <c r="AY59" s="626">
        <v>7052.937620533502</v>
      </c>
      <c r="AZ59" s="626">
        <v>7225.7446839094137</v>
      </c>
      <c r="BA59" s="626">
        <v>7283.819643102509</v>
      </c>
      <c r="BB59" s="626">
        <v>7204.6304832468122</v>
      </c>
      <c r="BC59" s="626">
        <v>7395.2177491518532</v>
      </c>
      <c r="BD59" s="626">
        <v>7451.9794502169725</v>
      </c>
      <c r="BE59" s="626">
        <v>7196.1949916831391</v>
      </c>
      <c r="BF59" s="626">
        <v>7268.8023395574919</v>
      </c>
      <c r="BG59" s="626">
        <v>7095.3782834436588</v>
      </c>
      <c r="BH59" s="626">
        <v>7033.239279663806</v>
      </c>
      <c r="BI59" s="626">
        <v>7252.6787740008285</v>
      </c>
      <c r="BJ59" s="626">
        <v>7356.6344485515501</v>
      </c>
      <c r="BK59" s="626">
        <v>7074.7659786496952</v>
      </c>
      <c r="BL59" s="626">
        <v>7226.9561729135667</v>
      </c>
      <c r="BM59" s="626">
        <v>7319.1501627818125</v>
      </c>
      <c r="BN59" s="626">
        <v>7291.816722365118</v>
      </c>
      <c r="BO59" s="626">
        <v>7355.5536276228386</v>
      </c>
      <c r="BP59" s="626">
        <v>7439.1176229554085</v>
      </c>
      <c r="BQ59" s="626">
        <v>7503.6335631335805</v>
      </c>
      <c r="BR59" s="626">
        <v>7323.924223489038</v>
      </c>
      <c r="BS59" s="626">
        <v>7663.3344905583926</v>
      </c>
      <c r="BT59" s="626">
        <v>7634.8313620263671</v>
      </c>
      <c r="BU59" s="626">
        <v>7720.5028523599058</v>
      </c>
      <c r="BV59" s="626">
        <v>7813.3927577451032</v>
      </c>
      <c r="BW59" s="626">
        <v>7905.3333700187086</v>
      </c>
      <c r="BX59" s="626">
        <v>8078.4566388464409</v>
      </c>
      <c r="BY59" s="626">
        <v>8056.3380960193936</v>
      </c>
      <c r="BZ59" s="626">
        <v>8194.9144985753701</v>
      </c>
      <c r="CA59" s="626">
        <v>8292.6827569259858</v>
      </c>
      <c r="CB59" s="626">
        <v>8366.1319376420033</v>
      </c>
      <c r="CC59" s="626">
        <v>8031.3620628897206</v>
      </c>
      <c r="CD59" s="626">
        <v>8114.7079429804971</v>
      </c>
      <c r="CE59" s="626">
        <v>8152.4708362769288</v>
      </c>
      <c r="CF59" s="626">
        <v>7911.351301286305</v>
      </c>
      <c r="CG59" s="626">
        <v>7994.3139716646847</v>
      </c>
      <c r="CH59" s="626">
        <v>7634.5801462454101</v>
      </c>
      <c r="CI59" s="626">
        <v>7768.6888221236804</v>
      </c>
      <c r="CJ59" s="626">
        <v>8009.7081533126593</v>
      </c>
      <c r="CK59" s="626">
        <v>8135.9817527655086</v>
      </c>
      <c r="CL59" s="626">
        <v>8159.7078939419744</v>
      </c>
      <c r="CM59" s="626">
        <v>8335.9774665411933</v>
      </c>
      <c r="CN59" s="626">
        <v>8475.21476407314</v>
      </c>
      <c r="CO59" s="626">
        <v>8564.6252360980416</v>
      </c>
      <c r="CP59" s="626">
        <v>8710.5449322980803</v>
      </c>
      <c r="CQ59" s="626">
        <v>8825.960865222436</v>
      </c>
      <c r="CR59" s="626">
        <v>8817.4838603603439</v>
      </c>
      <c r="CS59" s="626">
        <v>8900.1231851066786</v>
      </c>
      <c r="CT59" s="626">
        <v>9031.4316386669816</v>
      </c>
      <c r="CU59" s="626">
        <v>9125.6648297242173</v>
      </c>
      <c r="CV59" s="626">
        <v>9325.7448180481715</v>
      </c>
      <c r="CW59" s="626">
        <v>9462.2711494100477</v>
      </c>
      <c r="CX59" s="626">
        <v>9369.2483138895022</v>
      </c>
      <c r="CY59" s="626">
        <v>9536.2711919294725</v>
      </c>
      <c r="CZ59" s="626">
        <v>9695.877476898344</v>
      </c>
      <c r="DA59" s="626">
        <v>9816.4101902208859</v>
      </c>
      <c r="DB59" s="626">
        <v>9743.2932996068885</v>
      </c>
      <c r="DC59" s="626">
        <v>10104.212646211103</v>
      </c>
      <c r="DD59" s="626">
        <v>10110.571637897903</v>
      </c>
      <c r="DE59" s="626">
        <v>10205.576032899595</v>
      </c>
      <c r="DF59" s="626">
        <v>10364.472421348144</v>
      </c>
      <c r="DG59" s="626">
        <v>10496.064836905789</v>
      </c>
      <c r="DH59" s="626">
        <v>10625.99825868777</v>
      </c>
      <c r="DI59" s="626">
        <v>10336.334043062416</v>
      </c>
      <c r="DJ59" s="626">
        <v>10352.799997683063</v>
      </c>
      <c r="DK59" s="626">
        <v>10589.103429814766</v>
      </c>
      <c r="DL59" s="626">
        <v>10780.304757278269</v>
      </c>
      <c r="DM59" s="626">
        <v>10877.991777715242</v>
      </c>
      <c r="DN59" s="626">
        <v>11060.309068871717</v>
      </c>
      <c r="DO59" s="626">
        <v>11364.757766204573</v>
      </c>
      <c r="DP59" s="626">
        <v>11366.498920374215</v>
      </c>
      <c r="DQ59" s="626">
        <v>11449.245218048387</v>
      </c>
      <c r="DR59" s="626">
        <v>11594.489056885352</v>
      </c>
      <c r="DS59" s="626">
        <v>11830.461587255128</v>
      </c>
      <c r="DT59" s="626">
        <v>12070.788661100627</v>
      </c>
      <c r="DU59" s="626">
        <v>12219.965510579648</v>
      </c>
      <c r="DV59" s="626">
        <v>12110.932791714649</v>
      </c>
      <c r="DW59" s="626">
        <v>12275.464620277549</v>
      </c>
      <c r="DX59" s="626">
        <v>12773.618247122806</v>
      </c>
      <c r="DY59" s="626">
        <v>12915.82431752125</v>
      </c>
      <c r="DZ59" s="626">
        <v>13004.653399706989</v>
      </c>
      <c r="EA59" s="626">
        <v>13142.402262228408</v>
      </c>
      <c r="EB59" s="626">
        <v>13201.394055727003</v>
      </c>
      <c r="EC59" s="626">
        <v>13415.857008378431</v>
      </c>
      <c r="ED59" s="626">
        <v>13597.882368407905</v>
      </c>
      <c r="EE59" s="626">
        <v>13840.731685280867</v>
      </c>
      <c r="EF59" s="626">
        <v>13896.960407726601</v>
      </c>
      <c r="EG59" s="626">
        <v>14072.24790758157</v>
      </c>
      <c r="EH59" s="626">
        <v>14088.425213694591</v>
      </c>
      <c r="EI59" s="626">
        <v>14308.76127899446</v>
      </c>
      <c r="EJ59" s="626">
        <v>14509.69250867114</v>
      </c>
      <c r="EK59" s="626">
        <v>14821.444282673783</v>
      </c>
      <c r="EL59" s="626">
        <v>14992.715018773868</v>
      </c>
      <c r="EM59" s="626">
        <v>15175.363968232421</v>
      </c>
      <c r="EN59" s="626">
        <v>15313.59474385493</v>
      </c>
      <c r="EO59" s="626">
        <v>15521.835767154942</v>
      </c>
      <c r="EP59" s="626">
        <v>15725.32296217466</v>
      </c>
    </row>
    <row r="60" spans="1:146" ht="17.25" customHeight="1" x14ac:dyDescent="0.3">
      <c r="A60" s="1092"/>
      <c r="B60" s="1120"/>
      <c r="C60" s="631"/>
      <c r="D60" s="631"/>
      <c r="E60" s="631"/>
      <c r="F60" s="631"/>
      <c r="G60" s="631"/>
      <c r="H60" s="631"/>
      <c r="I60" s="631"/>
      <c r="J60" s="631"/>
      <c r="K60" s="631"/>
      <c r="L60" s="631"/>
      <c r="M60" s="631"/>
      <c r="N60" s="631"/>
      <c r="O60" s="631"/>
      <c r="P60" s="631"/>
      <c r="Q60" s="631"/>
      <c r="R60" s="631"/>
      <c r="S60" s="631"/>
      <c r="T60" s="631"/>
      <c r="U60" s="631"/>
      <c r="V60" s="631"/>
      <c r="W60" s="631"/>
      <c r="X60" s="631"/>
      <c r="Y60" s="631"/>
      <c r="Z60" s="631"/>
      <c r="AA60" s="631"/>
      <c r="AB60" s="631"/>
      <c r="AC60" s="631"/>
      <c r="AD60" s="631"/>
      <c r="AE60" s="631"/>
      <c r="AF60" s="631"/>
      <c r="AG60" s="631"/>
      <c r="AH60" s="631"/>
      <c r="AI60" s="631"/>
      <c r="AJ60" s="631"/>
      <c r="AK60" s="631"/>
      <c r="AL60" s="631"/>
      <c r="AM60" s="631"/>
      <c r="AN60" s="631"/>
      <c r="AO60" s="631"/>
      <c r="AP60" s="631"/>
      <c r="AQ60" s="631"/>
      <c r="AR60" s="631"/>
      <c r="AS60" s="631"/>
      <c r="AT60" s="631"/>
      <c r="AU60" s="631"/>
      <c r="AV60" s="631"/>
      <c r="AW60" s="631"/>
      <c r="AX60" s="631"/>
      <c r="AY60" s="631"/>
      <c r="AZ60" s="631"/>
      <c r="BA60" s="631"/>
      <c r="BB60" s="631"/>
      <c r="BC60" s="631"/>
      <c r="BD60" s="631"/>
      <c r="BE60" s="631"/>
      <c r="BF60" s="631"/>
      <c r="BG60" s="631"/>
      <c r="BH60" s="631"/>
      <c r="BI60" s="631"/>
      <c r="BJ60" s="631"/>
      <c r="BK60" s="631"/>
      <c r="BL60" s="631"/>
      <c r="BM60" s="631"/>
      <c r="BN60" s="631"/>
      <c r="BO60" s="631"/>
      <c r="BP60" s="631"/>
      <c r="BQ60" s="631"/>
      <c r="BR60" s="631"/>
      <c r="BS60" s="631"/>
      <c r="BT60" s="631"/>
      <c r="BU60" s="631"/>
      <c r="BV60" s="631"/>
      <c r="BW60" s="631"/>
      <c r="BX60" s="631"/>
      <c r="BY60" s="631"/>
      <c r="BZ60" s="631"/>
      <c r="CA60" s="631"/>
      <c r="CB60" s="631"/>
      <c r="CC60" s="631"/>
      <c r="CD60" s="631"/>
      <c r="CE60" s="631"/>
      <c r="CF60" s="631"/>
      <c r="CG60" s="631"/>
      <c r="CH60" s="631"/>
      <c r="CI60" s="631"/>
      <c r="CJ60" s="631"/>
      <c r="CK60" s="631"/>
      <c r="CL60" s="631"/>
      <c r="CM60" s="631"/>
      <c r="CN60" s="631"/>
      <c r="CO60" s="631"/>
      <c r="CP60" s="631"/>
      <c r="CQ60" s="631"/>
      <c r="CR60" s="631"/>
      <c r="CS60" s="631"/>
      <c r="CT60" s="631"/>
      <c r="CU60" s="631"/>
      <c r="CV60" s="631"/>
      <c r="CW60" s="631"/>
      <c r="CX60" s="631"/>
      <c r="CY60" s="631"/>
      <c r="CZ60" s="631"/>
      <c r="DA60" s="631"/>
      <c r="DB60" s="631"/>
      <c r="DC60" s="631"/>
      <c r="DD60" s="631"/>
      <c r="DE60" s="631"/>
      <c r="DF60" s="631"/>
      <c r="DG60" s="631"/>
      <c r="DH60" s="631"/>
      <c r="DI60" s="631"/>
      <c r="DJ60" s="631"/>
      <c r="DK60" s="631"/>
      <c r="DL60" s="631"/>
      <c r="DM60" s="631"/>
      <c r="DN60" s="631"/>
      <c r="DO60" s="631"/>
      <c r="DP60" s="631"/>
      <c r="DQ60" s="631"/>
      <c r="DR60" s="631"/>
      <c r="DS60" s="631"/>
      <c r="DT60" s="631"/>
      <c r="DU60" s="631"/>
      <c r="DV60" s="631"/>
      <c r="DW60" s="631"/>
      <c r="DX60" s="631"/>
      <c r="DY60" s="631"/>
      <c r="DZ60" s="631"/>
      <c r="EA60" s="631"/>
      <c r="EB60" s="631"/>
      <c r="EC60" s="631"/>
      <c r="ED60" s="631"/>
      <c r="EE60" s="631"/>
      <c r="EF60" s="631"/>
      <c r="EG60" s="631"/>
      <c r="EH60" s="631"/>
      <c r="EI60" s="631"/>
      <c r="EJ60" s="631"/>
      <c r="EK60" s="631"/>
      <c r="EL60" s="631"/>
      <c r="EM60" s="631"/>
      <c r="EN60" s="631"/>
      <c r="EO60" s="631"/>
      <c r="EP60" s="631"/>
    </row>
    <row r="61" spans="1:146" ht="17.25" customHeight="1" x14ac:dyDescent="0.3">
      <c r="A61" s="1086"/>
      <c r="B61" s="1119" t="s">
        <v>438</v>
      </c>
      <c r="C61" s="626">
        <v>25474.471451395435</v>
      </c>
      <c r="D61" s="626">
        <v>26072.063895684201</v>
      </c>
      <c r="E61" s="626">
        <v>26415.344452919999</v>
      </c>
      <c r="F61" s="626">
        <v>26856.415235024204</v>
      </c>
      <c r="G61" s="626">
        <v>27494.964101177593</v>
      </c>
      <c r="H61" s="626">
        <v>27955.940532792596</v>
      </c>
      <c r="I61" s="626">
        <v>28194.361602293327</v>
      </c>
      <c r="J61" s="626">
        <v>28336.892915349792</v>
      </c>
      <c r="K61" s="626">
        <v>28563.364929485935</v>
      </c>
      <c r="L61" s="626">
        <v>28740.361376723948</v>
      </c>
      <c r="M61" s="626">
        <v>29096.352207255884</v>
      </c>
      <c r="N61" s="626">
        <v>29423.313250309962</v>
      </c>
      <c r="O61" s="626">
        <v>29904.420293369942</v>
      </c>
      <c r="P61" s="626">
        <v>30192.423819521264</v>
      </c>
      <c r="Q61" s="626">
        <v>30534.515536923249</v>
      </c>
      <c r="R61" s="626">
        <v>30645.306166036931</v>
      </c>
      <c r="S61" s="626">
        <v>30723.142805009404</v>
      </c>
      <c r="T61" s="626">
        <v>30582.685570265083</v>
      </c>
      <c r="U61" s="626">
        <v>31026.051213552913</v>
      </c>
      <c r="V61" s="626">
        <v>31204.967849636967</v>
      </c>
      <c r="W61" s="626">
        <v>31436.788752572884</v>
      </c>
      <c r="X61" s="626">
        <v>31766.227604989104</v>
      </c>
      <c r="Y61" s="626">
        <v>32105.986535472326</v>
      </c>
      <c r="Z61" s="626">
        <v>32381.205792838246</v>
      </c>
      <c r="AA61" s="626">
        <v>32750.688683894688</v>
      </c>
      <c r="AB61" s="626">
        <v>33028.06547089458</v>
      </c>
      <c r="AC61" s="626">
        <v>33597.285546806248</v>
      </c>
      <c r="AD61" s="626">
        <v>33479.612832110324</v>
      </c>
      <c r="AE61" s="626">
        <v>33528.234725332208</v>
      </c>
      <c r="AF61" s="626">
        <v>33945.25242310921</v>
      </c>
      <c r="AG61" s="626">
        <v>34531.168337755749</v>
      </c>
      <c r="AH61" s="626">
        <v>35377.395748930096</v>
      </c>
      <c r="AI61" s="626">
        <v>35546.314184447794</v>
      </c>
      <c r="AJ61" s="626">
        <v>36611.780369795364</v>
      </c>
      <c r="AK61" s="626">
        <v>36437.036160879419</v>
      </c>
      <c r="AL61" s="626">
        <v>36579.440659070511</v>
      </c>
      <c r="AM61" s="626">
        <v>37142.506880988556</v>
      </c>
      <c r="AN61" s="626">
        <v>37843.823665280754</v>
      </c>
      <c r="AO61" s="626">
        <v>38957.022858502925</v>
      </c>
      <c r="AP61" s="626">
        <v>39246.418509886862</v>
      </c>
      <c r="AQ61" s="626">
        <v>41293.583773737446</v>
      </c>
      <c r="AR61" s="626">
        <v>41489.263434951557</v>
      </c>
      <c r="AS61" s="626">
        <v>41558.040422224731</v>
      </c>
      <c r="AT61" s="626">
        <v>41583.506601367233</v>
      </c>
      <c r="AU61" s="626">
        <v>41724.410902765681</v>
      </c>
      <c r="AV61" s="626">
        <v>41930.542897229068</v>
      </c>
      <c r="AW61" s="626">
        <v>42394.904265790479</v>
      </c>
      <c r="AX61" s="626">
        <v>42837.910244615814</v>
      </c>
      <c r="AY61" s="626">
        <v>42727.796492423404</v>
      </c>
      <c r="AZ61" s="626">
        <v>43656.6473520117</v>
      </c>
      <c r="BA61" s="626">
        <v>44566.275999392819</v>
      </c>
      <c r="BB61" s="626">
        <v>44600.121653329959</v>
      </c>
      <c r="BC61" s="626">
        <v>44849.659281448767</v>
      </c>
      <c r="BD61" s="626">
        <v>44964.778968119259</v>
      </c>
      <c r="BE61" s="626">
        <v>44265.953943303459</v>
      </c>
      <c r="BF61" s="626">
        <v>44213.112024193724</v>
      </c>
      <c r="BG61" s="626">
        <v>44416.633551558982</v>
      </c>
      <c r="BH61" s="626">
        <v>44552.782204115014</v>
      </c>
      <c r="BI61" s="626">
        <v>45009.054431410827</v>
      </c>
      <c r="BJ61" s="626">
        <v>45312.920665760117</v>
      </c>
      <c r="BK61" s="626">
        <v>43235.787246349129</v>
      </c>
      <c r="BL61" s="626">
        <v>43097.493635653664</v>
      </c>
      <c r="BM61" s="626">
        <v>43203.774808233495</v>
      </c>
      <c r="BN61" s="626">
        <v>43661.834296991954</v>
      </c>
      <c r="BO61" s="626">
        <v>43974.956510773256</v>
      </c>
      <c r="BP61" s="626">
        <v>44381.176624370994</v>
      </c>
      <c r="BQ61" s="626">
        <v>44497.792306220872</v>
      </c>
      <c r="BR61" s="626">
        <v>44816.576910465919</v>
      </c>
      <c r="BS61" s="626">
        <v>45160.287153902238</v>
      </c>
      <c r="BT61" s="626">
        <v>45783.010751153786</v>
      </c>
      <c r="BU61" s="626">
        <v>46501.674701855991</v>
      </c>
      <c r="BV61" s="626">
        <v>47074.090090173944</v>
      </c>
      <c r="BW61" s="626">
        <v>47894.003678153691</v>
      </c>
      <c r="BX61" s="626">
        <v>47942.826129506633</v>
      </c>
      <c r="BY61" s="626">
        <v>48371.125310600342</v>
      </c>
      <c r="BZ61" s="626">
        <v>48916.095699009165</v>
      </c>
      <c r="CA61" s="626">
        <v>49255.747113939324</v>
      </c>
      <c r="CB61" s="626">
        <v>49659.18436171177</v>
      </c>
      <c r="CC61" s="626">
        <v>48698.191211594225</v>
      </c>
      <c r="CD61" s="626">
        <v>48761.357791491457</v>
      </c>
      <c r="CE61" s="626">
        <v>49222.68606444788</v>
      </c>
      <c r="CF61" s="626">
        <v>49905.491819543342</v>
      </c>
      <c r="CG61" s="626">
        <v>50217.162324114026</v>
      </c>
      <c r="CH61" s="626">
        <v>46912.906296941721</v>
      </c>
      <c r="CI61" s="626">
        <v>47409.792134913303</v>
      </c>
      <c r="CJ61" s="626">
        <v>47875.192852699918</v>
      </c>
      <c r="CK61" s="626">
        <v>48388.659543081478</v>
      </c>
      <c r="CL61" s="626">
        <v>48971.714601216074</v>
      </c>
      <c r="CM61" s="626">
        <v>49487.197196966634</v>
      </c>
      <c r="CN61" s="626">
        <v>49783.066297619967</v>
      </c>
      <c r="CO61" s="626">
        <v>50852.368546052159</v>
      </c>
      <c r="CP61" s="626">
        <v>51434.678698228876</v>
      </c>
      <c r="CQ61" s="626">
        <v>53196.983414472481</v>
      </c>
      <c r="CR61" s="626">
        <v>53885.432490609091</v>
      </c>
      <c r="CS61" s="626">
        <v>53522.373320540595</v>
      </c>
      <c r="CT61" s="626">
        <v>53888.2107806731</v>
      </c>
      <c r="CU61" s="626">
        <v>54959.28129971445</v>
      </c>
      <c r="CV61" s="626">
        <v>54870.586194286108</v>
      </c>
      <c r="CW61" s="626">
        <v>55943.655789739103</v>
      </c>
      <c r="CX61" s="626">
        <v>56793.800618429115</v>
      </c>
      <c r="CY61" s="626">
        <v>57326.641862916513</v>
      </c>
      <c r="CZ61" s="626">
        <v>57678.576852817707</v>
      </c>
      <c r="DA61" s="626">
        <v>58472.529791763511</v>
      </c>
      <c r="DB61" s="626">
        <v>58061.340148388554</v>
      </c>
      <c r="DC61" s="626">
        <v>58439.562505703514</v>
      </c>
      <c r="DD61" s="626">
        <v>59188.973477353058</v>
      </c>
      <c r="DE61" s="626">
        <v>59922.185490349126</v>
      </c>
      <c r="DF61" s="626">
        <v>60473.288928725233</v>
      </c>
      <c r="DG61" s="626">
        <v>61496.319549418913</v>
      </c>
      <c r="DH61" s="626">
        <v>61671.708856908954</v>
      </c>
      <c r="DI61" s="626">
        <v>62181.74430304089</v>
      </c>
      <c r="DJ61" s="626">
        <v>63406.936379661282</v>
      </c>
      <c r="DK61" s="626">
        <v>64027.250872396631</v>
      </c>
      <c r="DL61" s="626">
        <v>64697.901216674509</v>
      </c>
      <c r="DM61" s="626">
        <v>65575.577525555695</v>
      </c>
      <c r="DN61" s="626">
        <v>65330.12716289534</v>
      </c>
      <c r="DO61" s="626">
        <v>65246.331665826561</v>
      </c>
      <c r="DP61" s="626">
        <v>65872.875149534229</v>
      </c>
      <c r="DQ61" s="626">
        <v>66183.274304624589</v>
      </c>
      <c r="DR61" s="626">
        <v>65927.87564363901</v>
      </c>
      <c r="DS61" s="626">
        <v>66401.152564357719</v>
      </c>
      <c r="DT61" s="626">
        <v>66533.399309374843</v>
      </c>
      <c r="DU61" s="626">
        <v>67253.192607427132</v>
      </c>
      <c r="DV61" s="626">
        <v>67943.60492110817</v>
      </c>
      <c r="DW61" s="626">
        <v>68325.074927102571</v>
      </c>
      <c r="DX61" s="626">
        <v>69106.468411983151</v>
      </c>
      <c r="DY61" s="626">
        <v>70422.862241628827</v>
      </c>
      <c r="DZ61" s="626">
        <v>70226.090863636899</v>
      </c>
      <c r="EA61" s="626">
        <v>70474.04758085779</v>
      </c>
      <c r="EB61" s="626">
        <v>70595.319304727469</v>
      </c>
      <c r="EC61" s="626">
        <v>70812.659651320078</v>
      </c>
      <c r="ED61" s="626">
        <v>70903.798062549686</v>
      </c>
      <c r="EE61" s="626">
        <v>71499.866071970275</v>
      </c>
      <c r="EF61" s="626">
        <v>71802.200216965735</v>
      </c>
      <c r="EG61" s="626">
        <v>72245.524466294373</v>
      </c>
      <c r="EH61" s="626">
        <v>72771.649231339616</v>
      </c>
      <c r="EI61" s="626">
        <v>73059.199974055533</v>
      </c>
      <c r="EJ61" s="626">
        <v>73619.896690144058</v>
      </c>
      <c r="EK61" s="626">
        <v>75182.002897038095</v>
      </c>
      <c r="EL61" s="626">
        <v>75179.572282340261</v>
      </c>
      <c r="EM61" s="626">
        <v>75362.766958489898</v>
      </c>
      <c r="EN61" s="626">
        <v>75648.159799667803</v>
      </c>
      <c r="EO61" s="626">
        <v>76023.348659282128</v>
      </c>
      <c r="EP61" s="626">
        <v>76719.557477740134</v>
      </c>
    </row>
    <row r="62" spans="1:146" ht="17.25" customHeight="1" thickBot="1" x14ac:dyDescent="0.35">
      <c r="A62" s="1121"/>
      <c r="B62" s="1122"/>
      <c r="C62" s="1123"/>
      <c r="D62" s="1123"/>
      <c r="E62" s="1123"/>
      <c r="F62" s="1123"/>
      <c r="G62" s="1123"/>
      <c r="H62" s="1123"/>
      <c r="I62" s="1123"/>
      <c r="J62" s="1123"/>
      <c r="K62" s="1123"/>
      <c r="L62" s="1123"/>
      <c r="M62" s="1123"/>
      <c r="N62" s="1123"/>
      <c r="O62" s="1123"/>
      <c r="P62" s="1123"/>
      <c r="Q62" s="1123"/>
      <c r="R62" s="1123"/>
      <c r="S62" s="1123"/>
      <c r="T62" s="1123"/>
      <c r="U62" s="1123"/>
      <c r="V62" s="1123"/>
      <c r="W62" s="1123"/>
      <c r="X62" s="1123"/>
      <c r="Y62" s="1123"/>
      <c r="Z62" s="1123"/>
      <c r="AA62" s="1123"/>
      <c r="AB62" s="1123"/>
      <c r="AC62" s="1123"/>
      <c r="AD62" s="1123"/>
      <c r="AE62" s="1123"/>
      <c r="AF62" s="1123"/>
      <c r="AG62" s="1123"/>
      <c r="AH62" s="1123"/>
      <c r="AI62" s="1123"/>
      <c r="AJ62" s="1123"/>
      <c r="AK62" s="1123"/>
      <c r="AL62" s="1123"/>
      <c r="AM62" s="1123"/>
      <c r="AN62" s="1123"/>
      <c r="AO62" s="1123"/>
      <c r="AP62" s="1123"/>
      <c r="AQ62" s="1123"/>
      <c r="AR62" s="1123"/>
      <c r="AS62" s="1123"/>
      <c r="AT62" s="1123"/>
      <c r="AU62" s="1123"/>
      <c r="AV62" s="1123"/>
      <c r="AW62" s="1123"/>
      <c r="AX62" s="1123"/>
      <c r="AY62" s="1123"/>
      <c r="AZ62" s="1123"/>
      <c r="BA62" s="1123"/>
      <c r="BB62" s="1123"/>
      <c r="BC62" s="1123"/>
      <c r="BD62" s="1123"/>
      <c r="BE62" s="1123"/>
      <c r="BF62" s="1123"/>
      <c r="BG62" s="1123"/>
      <c r="BH62" s="1123"/>
      <c r="BI62" s="1123"/>
      <c r="BJ62" s="1123"/>
      <c r="BK62" s="1123"/>
      <c r="BL62" s="1123"/>
      <c r="BM62" s="1123"/>
      <c r="BN62" s="1123"/>
      <c r="BO62" s="1123"/>
      <c r="BP62" s="1123"/>
      <c r="BQ62" s="1123"/>
      <c r="BR62" s="1123"/>
      <c r="BS62" s="1123"/>
      <c r="BT62" s="1123"/>
      <c r="BU62" s="1123"/>
      <c r="BV62" s="1123"/>
      <c r="BW62" s="1123"/>
      <c r="BX62" s="1123"/>
      <c r="BY62" s="1123"/>
      <c r="BZ62" s="1123"/>
      <c r="CA62" s="1123"/>
      <c r="CB62" s="1123"/>
      <c r="CC62" s="1123"/>
      <c r="CD62" s="1123"/>
      <c r="CE62" s="1123"/>
      <c r="CF62" s="1123"/>
      <c r="CG62" s="1123"/>
      <c r="CH62" s="1123"/>
      <c r="CI62" s="1123"/>
      <c r="CJ62" s="1123"/>
      <c r="CK62" s="1123"/>
      <c r="CL62" s="1123"/>
      <c r="CM62" s="1123"/>
      <c r="CN62" s="1123"/>
      <c r="CO62" s="1123"/>
      <c r="CP62" s="1123"/>
      <c r="CQ62" s="1123"/>
      <c r="CR62" s="1123"/>
      <c r="CS62" s="1123"/>
      <c r="CT62" s="1123"/>
      <c r="CU62" s="1123"/>
      <c r="CV62" s="1123"/>
      <c r="CW62" s="1123"/>
      <c r="CX62" s="1123"/>
      <c r="CY62" s="1123"/>
      <c r="CZ62" s="1123"/>
      <c r="DA62" s="1123"/>
      <c r="DB62" s="1123"/>
      <c r="DC62" s="1123"/>
      <c r="DD62" s="1123"/>
      <c r="DE62" s="1123"/>
      <c r="DF62" s="1123"/>
      <c r="DG62" s="1123"/>
      <c r="DH62" s="1123"/>
      <c r="DI62" s="1123"/>
      <c r="DJ62" s="1123"/>
      <c r="DK62" s="1123"/>
      <c r="DL62" s="1123"/>
      <c r="DM62" s="1123"/>
      <c r="DN62" s="1123"/>
      <c r="DO62" s="1123"/>
      <c r="DP62" s="1123"/>
      <c r="DQ62" s="1123"/>
      <c r="DR62" s="1123"/>
      <c r="DS62" s="1123"/>
      <c r="DT62" s="1123"/>
      <c r="DU62" s="1123"/>
      <c r="DV62" s="1123"/>
      <c r="DW62" s="1123"/>
      <c r="DX62" s="1123"/>
      <c r="DY62" s="1123"/>
      <c r="DZ62" s="1123"/>
      <c r="EA62" s="1123"/>
      <c r="EB62" s="1123"/>
      <c r="EC62" s="1123"/>
      <c r="ED62" s="1123"/>
      <c r="EE62" s="1123"/>
      <c r="EF62" s="1123"/>
      <c r="EG62" s="1123"/>
      <c r="EH62" s="1123"/>
      <c r="EI62" s="1123"/>
      <c r="EJ62" s="1123"/>
      <c r="EK62" s="1123"/>
      <c r="EL62" s="1123"/>
      <c r="EM62" s="1123"/>
      <c r="EN62" s="1123"/>
      <c r="EO62" s="1123"/>
      <c r="EP62" s="1123"/>
    </row>
    <row r="63" spans="1:146" ht="17.25" thickTop="1" x14ac:dyDescent="0.3">
      <c r="A63" s="1124" t="s">
        <v>533</v>
      </c>
      <c r="B63" s="641"/>
      <c r="C63" s="641"/>
      <c r="D63" s="641"/>
      <c r="E63" s="641"/>
      <c r="F63" s="641"/>
      <c r="G63" s="641"/>
      <c r="H63" s="641"/>
      <c r="I63" s="641"/>
      <c r="J63" s="642"/>
      <c r="K63" s="642"/>
      <c r="L63" s="642"/>
      <c r="M63" s="642"/>
      <c r="N63" s="642"/>
      <c r="O63" s="642"/>
      <c r="P63" s="642"/>
      <c r="Q63" s="642"/>
      <c r="R63" s="642"/>
      <c r="S63" s="642"/>
      <c r="T63" s="642"/>
      <c r="U63" s="642"/>
      <c r="V63" s="642"/>
      <c r="W63" s="642"/>
      <c r="X63" s="642"/>
      <c r="Y63" s="642"/>
      <c r="Z63" s="642"/>
      <c r="AA63" s="642"/>
      <c r="AB63" s="642"/>
      <c r="AC63" s="642"/>
      <c r="AD63" s="642"/>
      <c r="AE63" s="642"/>
      <c r="AF63" s="642"/>
      <c r="AG63" s="642"/>
      <c r="AH63" s="642"/>
      <c r="AI63" s="642"/>
      <c r="AJ63" s="642"/>
      <c r="AK63" s="642"/>
      <c r="AL63" s="642"/>
      <c r="AM63" s="642"/>
      <c r="AN63" s="642"/>
      <c r="AO63" s="642"/>
      <c r="AP63" s="642"/>
      <c r="AQ63" s="642"/>
      <c r="AR63" s="642"/>
      <c r="AS63" s="642"/>
      <c r="AT63" s="642"/>
      <c r="AU63" s="642"/>
      <c r="AV63" s="642"/>
      <c r="AW63" s="642"/>
      <c r="AX63" s="642"/>
      <c r="AY63" s="642"/>
      <c r="AZ63" s="642"/>
      <c r="BA63" s="642"/>
      <c r="BB63" s="642"/>
      <c r="BC63" s="642"/>
      <c r="BD63" s="642"/>
      <c r="BE63" s="642"/>
      <c r="BF63" s="642"/>
      <c r="BG63" s="642"/>
      <c r="BH63" s="642"/>
      <c r="BI63" s="642"/>
      <c r="BJ63" s="642"/>
      <c r="BK63" s="642"/>
      <c r="BL63" s="642"/>
      <c r="BM63" s="642"/>
      <c r="BN63" s="642"/>
      <c r="BO63" s="642"/>
      <c r="BP63" s="642"/>
      <c r="BQ63" s="642"/>
      <c r="BR63" s="642"/>
      <c r="BS63" s="642"/>
      <c r="BT63" s="642"/>
      <c r="BU63" s="642"/>
      <c r="BV63" s="642"/>
      <c r="BW63" s="642"/>
      <c r="BX63" s="642"/>
      <c r="BY63" s="642"/>
      <c r="BZ63" s="642"/>
      <c r="CA63" s="642"/>
      <c r="CB63" s="642"/>
      <c r="CC63" s="642"/>
      <c r="CD63" s="642"/>
      <c r="CE63" s="642"/>
      <c r="CF63" s="642"/>
      <c r="CG63" s="642"/>
      <c r="CH63" s="642"/>
      <c r="CI63" s="642"/>
      <c r="CJ63" s="642"/>
      <c r="CK63" s="642"/>
      <c r="CL63" s="642"/>
      <c r="CM63" s="642"/>
      <c r="CN63" s="642"/>
      <c r="CO63" s="642"/>
      <c r="CP63" s="642"/>
      <c r="CQ63" s="642"/>
      <c r="CR63" s="642"/>
      <c r="CS63" s="642"/>
      <c r="CT63" s="642"/>
      <c r="CU63" s="642"/>
      <c r="CV63" s="642"/>
      <c r="CW63" s="642"/>
      <c r="CX63" s="642"/>
      <c r="CY63" s="642"/>
      <c r="CZ63" s="642"/>
      <c r="DA63" s="642"/>
      <c r="DB63" s="642"/>
      <c r="DC63" s="642"/>
      <c r="DD63" s="642"/>
      <c r="DE63" s="642"/>
      <c r="DF63" s="642"/>
      <c r="DG63" s="642"/>
      <c r="DH63" s="642"/>
      <c r="DI63" s="642"/>
      <c r="DJ63" s="642"/>
      <c r="DK63" s="642"/>
      <c r="DL63" s="642"/>
      <c r="DM63" s="642"/>
      <c r="DN63" s="642"/>
      <c r="DO63" s="642"/>
      <c r="DP63" s="642"/>
      <c r="DQ63" s="642"/>
      <c r="DR63" s="642"/>
      <c r="DS63" s="642"/>
      <c r="DT63" s="642"/>
      <c r="DU63" s="642"/>
      <c r="DV63" s="642"/>
      <c r="DW63" s="642"/>
      <c r="DX63" s="642"/>
      <c r="DY63" s="642"/>
      <c r="DZ63" s="642"/>
      <c r="EA63" s="642"/>
      <c r="EB63" s="642"/>
      <c r="EC63" s="642"/>
      <c r="ED63" s="642"/>
    </row>
    <row r="64" spans="1:146" ht="12.75" customHeight="1" x14ac:dyDescent="0.3">
      <c r="A64" s="1124" t="s">
        <v>767</v>
      </c>
      <c r="B64" s="641"/>
      <c r="C64" s="641"/>
      <c r="D64" s="641"/>
      <c r="E64" s="641"/>
      <c r="F64" s="641"/>
      <c r="G64" s="641"/>
      <c r="H64" s="641"/>
      <c r="I64" s="641"/>
      <c r="J64" s="642"/>
      <c r="K64" s="642"/>
      <c r="L64" s="642"/>
      <c r="M64" s="642"/>
      <c r="N64" s="642"/>
      <c r="O64" s="642"/>
      <c r="P64" s="642"/>
      <c r="Q64" s="642"/>
      <c r="R64" s="642"/>
      <c r="S64" s="642"/>
      <c r="T64" s="642"/>
      <c r="U64" s="642"/>
      <c r="V64" s="642"/>
      <c r="W64" s="642"/>
      <c r="X64" s="642"/>
      <c r="Y64" s="642"/>
      <c r="Z64" s="642"/>
      <c r="AA64" s="642"/>
      <c r="AB64" s="642"/>
      <c r="AC64" s="642"/>
      <c r="AD64" s="642"/>
      <c r="AE64" s="642"/>
      <c r="AF64" s="642"/>
      <c r="AG64" s="642"/>
      <c r="AH64" s="642"/>
      <c r="AI64" s="642"/>
      <c r="AJ64" s="642"/>
      <c r="AK64" s="642"/>
      <c r="AL64" s="642"/>
      <c r="AM64" s="642"/>
      <c r="AN64" s="642"/>
      <c r="AO64" s="642"/>
      <c r="AP64" s="642"/>
      <c r="AQ64" s="642"/>
      <c r="AR64" s="642"/>
      <c r="AS64" s="642"/>
      <c r="AT64" s="642"/>
      <c r="AU64" s="642"/>
      <c r="AV64" s="642"/>
      <c r="AW64" s="642"/>
      <c r="AX64" s="642"/>
      <c r="AY64" s="642"/>
      <c r="AZ64" s="642"/>
      <c r="BA64" s="642"/>
      <c r="BB64" s="642"/>
      <c r="BC64" s="642"/>
      <c r="BD64" s="642"/>
      <c r="BE64" s="642"/>
      <c r="BF64" s="642"/>
      <c r="BG64" s="642"/>
      <c r="BH64" s="642"/>
      <c r="BI64" s="642"/>
      <c r="BJ64" s="642"/>
      <c r="BK64" s="642"/>
      <c r="BL64" s="642"/>
      <c r="BM64" s="642"/>
      <c r="BN64" s="642"/>
      <c r="BO64" s="642"/>
      <c r="BP64" s="642"/>
      <c r="BQ64" s="642"/>
      <c r="BR64" s="642"/>
      <c r="BS64" s="642"/>
      <c r="BT64" s="642"/>
      <c r="BU64" s="642"/>
      <c r="BV64" s="642"/>
      <c r="BW64" s="642"/>
      <c r="BX64" s="642"/>
      <c r="BY64" s="642"/>
      <c r="BZ64" s="642"/>
      <c r="CA64" s="642"/>
      <c r="CB64" s="642"/>
      <c r="CC64" s="642"/>
      <c r="CD64" s="642"/>
      <c r="CE64" s="642"/>
      <c r="CF64" s="642"/>
      <c r="CG64" s="642"/>
      <c r="CH64" s="642"/>
      <c r="CI64" s="642"/>
      <c r="CJ64" s="642"/>
      <c r="CK64" s="642"/>
      <c r="CL64" s="642"/>
      <c r="CM64" s="642"/>
      <c r="CN64" s="642"/>
      <c r="CO64" s="642"/>
      <c r="CP64" s="642"/>
      <c r="CQ64" s="642"/>
      <c r="CR64" s="642"/>
      <c r="CS64" s="642"/>
      <c r="CT64" s="642"/>
      <c r="CU64" s="642"/>
      <c r="CV64" s="642"/>
      <c r="CW64" s="642"/>
      <c r="CX64" s="642"/>
      <c r="CY64" s="642"/>
      <c r="CZ64" s="642"/>
      <c r="DA64" s="642"/>
      <c r="DB64" s="642"/>
      <c r="DC64" s="642"/>
      <c r="DD64" s="642"/>
      <c r="DE64" s="642"/>
      <c r="DF64" s="642"/>
      <c r="DG64" s="642"/>
      <c r="DH64" s="642"/>
      <c r="DI64" s="642"/>
      <c r="DJ64" s="642"/>
      <c r="DK64" s="642"/>
      <c r="DL64" s="642"/>
      <c r="DM64" s="642"/>
      <c r="DN64" s="642"/>
      <c r="DO64" s="642"/>
      <c r="DP64" s="642"/>
      <c r="DQ64" s="642"/>
      <c r="DR64" s="642"/>
      <c r="DS64" s="642"/>
      <c r="DT64" s="642"/>
      <c r="DU64" s="642"/>
      <c r="DV64" s="642"/>
      <c r="DW64" s="642"/>
      <c r="DX64" s="642"/>
      <c r="DY64" s="642"/>
      <c r="DZ64" s="642"/>
      <c r="EA64" s="642"/>
      <c r="EB64" s="642"/>
      <c r="EC64" s="642"/>
      <c r="ED64" s="642"/>
    </row>
    <row r="65" spans="1:134" x14ac:dyDescent="0.3">
      <c r="A65" s="1124" t="s">
        <v>401</v>
      </c>
      <c r="B65" s="642"/>
      <c r="C65" s="641"/>
      <c r="D65" s="641"/>
      <c r="E65" s="641"/>
      <c r="F65" s="641"/>
      <c r="G65" s="641"/>
      <c r="H65" s="641"/>
      <c r="I65" s="641"/>
      <c r="J65" s="642"/>
      <c r="K65" s="642"/>
      <c r="L65" s="642"/>
      <c r="M65" s="642"/>
      <c r="N65" s="642"/>
      <c r="O65" s="642"/>
      <c r="P65" s="642"/>
      <c r="Q65" s="642"/>
      <c r="R65" s="642"/>
      <c r="S65" s="642"/>
      <c r="T65" s="642"/>
      <c r="U65" s="642"/>
      <c r="V65" s="642"/>
      <c r="W65" s="642"/>
      <c r="X65" s="642"/>
      <c r="Y65" s="642"/>
      <c r="Z65" s="642"/>
      <c r="AA65" s="642"/>
      <c r="AB65" s="642"/>
      <c r="AC65" s="642"/>
      <c r="AD65" s="642"/>
      <c r="AE65" s="642"/>
      <c r="AF65" s="642"/>
      <c r="AG65" s="642"/>
      <c r="AH65" s="642"/>
      <c r="AI65" s="642"/>
      <c r="AJ65" s="642"/>
      <c r="AK65" s="642"/>
      <c r="AL65" s="642"/>
      <c r="AM65" s="642"/>
      <c r="AN65" s="642"/>
      <c r="AO65" s="642"/>
      <c r="AP65" s="642"/>
      <c r="AQ65" s="642"/>
      <c r="AR65" s="642"/>
      <c r="AS65" s="642"/>
      <c r="AT65" s="642"/>
      <c r="AU65" s="642"/>
      <c r="AV65" s="642"/>
      <c r="AW65" s="642"/>
      <c r="AX65" s="642"/>
      <c r="AY65" s="642"/>
      <c r="AZ65" s="642"/>
      <c r="BA65" s="642"/>
      <c r="BB65" s="642"/>
      <c r="BC65" s="642"/>
      <c r="BD65" s="642"/>
      <c r="BE65" s="642"/>
      <c r="BF65" s="642"/>
      <c r="BG65" s="642"/>
      <c r="BH65" s="642"/>
      <c r="BI65" s="642"/>
      <c r="BJ65" s="642"/>
      <c r="BK65" s="642"/>
      <c r="BL65" s="642"/>
      <c r="BM65" s="642"/>
      <c r="BN65" s="642"/>
      <c r="BO65" s="642"/>
      <c r="BP65" s="642"/>
      <c r="BQ65" s="642"/>
      <c r="BR65" s="642"/>
      <c r="BS65" s="642"/>
      <c r="BT65" s="642"/>
      <c r="BU65" s="642"/>
      <c r="BV65" s="642"/>
      <c r="BW65" s="642"/>
      <c r="BX65" s="642"/>
      <c r="BY65" s="642"/>
      <c r="BZ65" s="642"/>
      <c r="CA65" s="642"/>
      <c r="CB65" s="642"/>
      <c r="CC65" s="642"/>
      <c r="CD65" s="642"/>
      <c r="CE65" s="642"/>
      <c r="CF65" s="642"/>
      <c r="CG65" s="642"/>
      <c r="CH65" s="642"/>
      <c r="CI65" s="642"/>
      <c r="CJ65" s="642"/>
      <c r="CK65" s="642"/>
      <c r="CL65" s="642"/>
      <c r="CM65" s="642"/>
      <c r="CN65" s="642"/>
      <c r="CO65" s="642"/>
      <c r="CP65" s="642"/>
      <c r="CQ65" s="642"/>
      <c r="CR65" s="642"/>
      <c r="CS65" s="642"/>
      <c r="CT65" s="642"/>
      <c r="CU65" s="642"/>
      <c r="CV65" s="642"/>
      <c r="CW65" s="642"/>
      <c r="CX65" s="642"/>
      <c r="CY65" s="642"/>
      <c r="CZ65" s="642"/>
      <c r="DA65" s="642"/>
      <c r="DB65" s="642"/>
      <c r="DC65" s="642"/>
      <c r="DD65" s="642"/>
      <c r="DE65" s="642"/>
      <c r="DF65" s="642"/>
      <c r="DG65" s="642"/>
      <c r="DH65" s="642"/>
      <c r="DI65" s="642"/>
      <c r="DJ65" s="642"/>
      <c r="DK65" s="642"/>
      <c r="DL65" s="642"/>
      <c r="DM65" s="642"/>
      <c r="DN65" s="642"/>
      <c r="DO65" s="642"/>
      <c r="DP65" s="642"/>
      <c r="DQ65" s="642"/>
      <c r="DR65" s="642"/>
      <c r="DS65" s="642"/>
      <c r="DT65" s="642"/>
      <c r="DU65" s="642"/>
      <c r="DV65" s="642"/>
      <c r="DW65" s="642"/>
      <c r="DX65" s="642"/>
      <c r="DY65" s="642"/>
      <c r="DZ65" s="642"/>
      <c r="EA65" s="642"/>
      <c r="EB65" s="642"/>
      <c r="EC65" s="642"/>
      <c r="ED65" s="642"/>
    </row>
    <row r="66" spans="1:134" x14ac:dyDescent="0.3">
      <c r="A66" s="1125"/>
      <c r="B66" s="1080"/>
      <c r="C66" s="1080"/>
      <c r="D66" s="1080"/>
      <c r="E66" s="1080"/>
      <c r="F66" s="1080"/>
      <c r="G66" s="1080"/>
      <c r="H66" s="1080"/>
      <c r="I66" s="1080"/>
      <c r="J66" s="801"/>
      <c r="K66" s="801"/>
      <c r="L66" s="801"/>
      <c r="M66" s="801"/>
      <c r="N66" s="801"/>
      <c r="O66" s="801"/>
      <c r="P66" s="801"/>
      <c r="Q66" s="801"/>
      <c r="R66" s="801"/>
      <c r="S66" s="801"/>
      <c r="T66" s="801"/>
      <c r="U66" s="801"/>
      <c r="V66" s="801"/>
      <c r="W66" s="801"/>
      <c r="X66" s="801"/>
      <c r="Y66" s="801"/>
      <c r="Z66" s="801"/>
      <c r="AA66" s="801"/>
      <c r="AB66" s="801"/>
      <c r="AC66" s="801"/>
      <c r="AD66" s="801"/>
      <c r="AE66" s="801"/>
      <c r="AF66" s="801"/>
      <c r="AG66" s="801"/>
      <c r="AH66" s="801"/>
      <c r="AI66" s="801"/>
      <c r="AJ66" s="801"/>
    </row>
    <row r="67" spans="1:134" x14ac:dyDescent="0.3">
      <c r="A67" s="1125"/>
      <c r="B67" s="1080"/>
      <c r="C67" s="1080"/>
      <c r="D67" s="1080"/>
      <c r="E67" s="1080"/>
      <c r="F67" s="1080"/>
      <c r="G67" s="1080"/>
      <c r="H67" s="1080"/>
      <c r="I67" s="1080"/>
      <c r="J67" s="801"/>
      <c r="K67" s="801"/>
      <c r="L67" s="801"/>
      <c r="M67" s="801"/>
      <c r="N67" s="801"/>
      <c r="O67" s="801"/>
      <c r="P67" s="801"/>
      <c r="Q67" s="801"/>
      <c r="R67" s="801"/>
      <c r="S67" s="801"/>
      <c r="T67" s="801"/>
      <c r="U67" s="801"/>
      <c r="V67" s="801"/>
      <c r="W67" s="801"/>
      <c r="X67" s="801"/>
      <c r="Y67" s="801"/>
      <c r="Z67" s="801"/>
      <c r="AA67" s="801"/>
      <c r="AB67" s="801"/>
      <c r="AC67" s="801"/>
      <c r="AD67" s="801"/>
      <c r="AE67" s="801"/>
      <c r="AF67" s="801"/>
      <c r="AG67" s="801"/>
      <c r="AH67" s="801"/>
      <c r="AI67" s="801"/>
      <c r="AJ67" s="801"/>
    </row>
    <row r="68" spans="1:134" x14ac:dyDescent="0.3">
      <c r="A68" s="1125"/>
      <c r="B68" s="1080"/>
      <c r="C68" s="1080"/>
      <c r="D68" s="1080"/>
      <c r="E68" s="1080"/>
      <c r="F68" s="1080"/>
      <c r="G68" s="1080"/>
      <c r="H68" s="1080"/>
      <c r="I68" s="1080"/>
      <c r="J68" s="801"/>
      <c r="K68" s="801"/>
      <c r="L68" s="801"/>
      <c r="M68" s="801"/>
      <c r="N68" s="801"/>
      <c r="O68" s="801"/>
      <c r="P68" s="801"/>
      <c r="Q68" s="801"/>
      <c r="R68" s="801"/>
      <c r="S68" s="801"/>
      <c r="T68" s="801"/>
      <c r="U68" s="801"/>
      <c r="V68" s="801"/>
      <c r="W68" s="801"/>
      <c r="X68" s="801"/>
      <c r="Y68" s="801"/>
      <c r="Z68" s="801"/>
      <c r="AA68" s="801"/>
      <c r="AB68" s="801"/>
      <c r="AC68" s="801"/>
      <c r="AD68" s="801"/>
      <c r="AE68" s="801"/>
      <c r="AF68" s="801"/>
      <c r="AG68" s="801"/>
      <c r="AH68" s="801"/>
      <c r="AI68" s="801"/>
      <c r="AJ68" s="801"/>
    </row>
    <row r="69" spans="1:134" hidden="1" x14ac:dyDescent="0.3">
      <c r="A69" s="1125"/>
      <c r="B69" s="1080"/>
      <c r="C69" s="1080"/>
      <c r="D69" s="1080"/>
      <c r="E69" s="1080"/>
      <c r="F69" s="1080"/>
      <c r="G69" s="1080"/>
      <c r="H69" s="1080"/>
      <c r="I69" s="1080"/>
      <c r="J69" s="801"/>
      <c r="K69" s="801"/>
      <c r="L69" s="801"/>
      <c r="M69" s="801"/>
      <c r="N69" s="801"/>
      <c r="O69" s="801"/>
      <c r="P69" s="801"/>
      <c r="Q69" s="801"/>
      <c r="R69" s="801"/>
      <c r="S69" s="801"/>
      <c r="T69" s="801"/>
      <c r="U69" s="801"/>
      <c r="V69" s="801"/>
      <c r="W69" s="801"/>
      <c r="X69" s="801"/>
      <c r="Y69" s="801"/>
      <c r="Z69" s="801"/>
      <c r="AA69" s="801"/>
      <c r="AB69" s="801"/>
      <c r="AC69" s="801"/>
      <c r="AD69" s="801"/>
      <c r="AE69" s="801"/>
      <c r="AF69" s="801"/>
      <c r="AG69" s="801"/>
      <c r="AH69" s="801"/>
      <c r="AI69" s="801"/>
      <c r="AJ69" s="801"/>
    </row>
    <row r="70" spans="1:134" x14ac:dyDescent="0.3">
      <c r="A70" s="1125"/>
      <c r="B70" s="1080"/>
      <c r="C70" s="1080"/>
      <c r="D70" s="1080"/>
      <c r="E70" s="1080"/>
      <c r="F70" s="1080"/>
      <c r="G70" s="1080"/>
      <c r="H70" s="1080"/>
      <c r="I70" s="1080"/>
      <c r="J70" s="801"/>
      <c r="K70" s="801"/>
      <c r="L70" s="801"/>
      <c r="M70" s="801"/>
      <c r="N70" s="801"/>
      <c r="O70" s="801"/>
      <c r="P70" s="801"/>
      <c r="Q70" s="801"/>
      <c r="R70" s="801"/>
      <c r="S70" s="801"/>
      <c r="T70" s="801"/>
      <c r="U70" s="801"/>
      <c r="V70" s="801"/>
      <c r="W70" s="801"/>
      <c r="X70" s="801"/>
      <c r="Y70" s="801"/>
      <c r="Z70" s="801"/>
      <c r="AA70" s="801"/>
      <c r="AB70" s="801"/>
      <c r="AC70" s="801"/>
      <c r="AD70" s="801"/>
      <c r="AE70" s="801"/>
      <c r="AF70" s="801"/>
      <c r="AG70" s="801"/>
      <c r="AH70" s="801"/>
      <c r="AI70" s="801"/>
      <c r="AJ70" s="801"/>
    </row>
    <row r="71" spans="1:134" x14ac:dyDescent="0.3">
      <c r="A71" s="1125"/>
      <c r="B71" s="1080"/>
      <c r="C71" s="1080"/>
      <c r="D71" s="1080"/>
      <c r="E71" s="1080"/>
      <c r="F71" s="1080"/>
      <c r="G71" s="1080"/>
      <c r="H71" s="1080"/>
      <c r="I71" s="1080"/>
      <c r="J71" s="801"/>
      <c r="K71" s="801"/>
      <c r="L71" s="801"/>
      <c r="M71" s="801"/>
      <c r="N71" s="801"/>
      <c r="O71" s="801"/>
      <c r="P71" s="801"/>
      <c r="Q71" s="801"/>
      <c r="R71" s="801"/>
      <c r="S71" s="801"/>
      <c r="T71" s="801"/>
      <c r="U71" s="801"/>
      <c r="V71" s="801"/>
      <c r="W71" s="801"/>
      <c r="X71" s="801"/>
      <c r="Y71" s="801"/>
      <c r="Z71" s="801"/>
      <c r="AA71" s="801"/>
      <c r="AB71" s="801"/>
      <c r="AC71" s="801"/>
      <c r="AD71" s="801"/>
      <c r="AE71" s="801"/>
      <c r="AF71" s="801"/>
      <c r="AG71" s="801"/>
      <c r="AH71" s="801"/>
      <c r="AI71" s="801"/>
      <c r="AJ71" s="801"/>
    </row>
    <row r="72" spans="1:134" x14ac:dyDescent="0.3">
      <c r="A72" s="1125"/>
      <c r="B72" s="1080"/>
      <c r="C72" s="1080"/>
      <c r="D72" s="1080"/>
      <c r="E72" s="1080"/>
      <c r="F72" s="1080"/>
      <c r="G72" s="1080"/>
      <c r="H72" s="1080"/>
      <c r="I72" s="1080"/>
      <c r="J72" s="801"/>
      <c r="K72" s="801"/>
      <c r="L72" s="801"/>
      <c r="M72" s="801"/>
      <c r="N72" s="801"/>
      <c r="O72" s="801"/>
      <c r="P72" s="801"/>
      <c r="Q72" s="801"/>
      <c r="R72" s="801"/>
      <c r="S72" s="801"/>
      <c r="T72" s="801"/>
      <c r="U72" s="801"/>
      <c r="V72" s="801"/>
      <c r="W72" s="801"/>
      <c r="X72" s="801"/>
      <c r="Y72" s="801"/>
      <c r="Z72" s="801"/>
      <c r="AA72" s="801"/>
      <c r="AB72" s="801"/>
      <c r="AC72" s="801"/>
      <c r="AD72" s="801"/>
      <c r="AE72" s="801"/>
      <c r="AF72" s="801"/>
      <c r="AG72" s="801"/>
      <c r="AH72" s="801"/>
      <c r="AI72" s="801"/>
      <c r="AJ72" s="801"/>
    </row>
    <row r="73" spans="1:134" x14ac:dyDescent="0.3">
      <c r="A73" s="1125"/>
      <c r="B73" s="1080"/>
      <c r="C73" s="1080"/>
      <c r="D73" s="1080"/>
      <c r="E73" s="1080"/>
      <c r="F73" s="1080"/>
      <c r="G73" s="1080"/>
      <c r="H73" s="1080"/>
      <c r="I73" s="1080"/>
      <c r="J73" s="801"/>
      <c r="K73" s="801"/>
      <c r="L73" s="801"/>
      <c r="M73" s="801"/>
      <c r="N73" s="801"/>
      <c r="O73" s="801"/>
      <c r="P73" s="801"/>
      <c r="Q73" s="801"/>
      <c r="R73" s="801"/>
      <c r="S73" s="801"/>
      <c r="T73" s="801"/>
      <c r="U73" s="801"/>
      <c r="V73" s="801"/>
      <c r="W73" s="801"/>
      <c r="X73" s="801"/>
      <c r="Y73" s="801"/>
      <c r="Z73" s="801"/>
      <c r="AA73" s="801"/>
      <c r="AB73" s="801"/>
      <c r="AC73" s="801"/>
      <c r="AD73" s="801"/>
      <c r="AE73" s="801"/>
      <c r="AF73" s="801"/>
      <c r="AG73" s="801"/>
      <c r="AH73" s="801"/>
      <c r="AI73" s="801"/>
      <c r="AJ73" s="801"/>
    </row>
    <row r="74" spans="1:134" x14ac:dyDescent="0.3">
      <c r="A74" s="1125"/>
      <c r="B74" s="1080"/>
      <c r="C74" s="1080"/>
      <c r="D74" s="1080"/>
      <c r="E74" s="1080"/>
      <c r="F74" s="1080"/>
      <c r="G74" s="1080"/>
      <c r="H74" s="1080"/>
      <c r="I74" s="1080"/>
      <c r="J74" s="801"/>
      <c r="K74" s="801"/>
      <c r="L74" s="801"/>
      <c r="M74" s="801"/>
      <c r="N74" s="801"/>
      <c r="O74" s="801"/>
      <c r="P74" s="801"/>
      <c r="Q74" s="801"/>
      <c r="R74" s="801"/>
      <c r="S74" s="801"/>
      <c r="T74" s="801"/>
      <c r="U74" s="801"/>
      <c r="V74" s="801"/>
      <c r="W74" s="801"/>
      <c r="X74" s="801"/>
      <c r="Y74" s="801"/>
      <c r="Z74" s="801"/>
      <c r="AA74" s="801"/>
      <c r="AB74" s="801"/>
      <c r="AC74" s="801"/>
      <c r="AD74" s="801"/>
      <c r="AE74" s="801"/>
      <c r="AF74" s="801"/>
      <c r="AG74" s="801"/>
      <c r="AH74" s="801"/>
      <c r="AI74" s="801"/>
      <c r="AJ74" s="801"/>
    </row>
    <row r="75" spans="1:134" x14ac:dyDescent="0.3">
      <c r="A75" s="1125"/>
      <c r="B75" s="1080"/>
      <c r="C75" s="1080"/>
      <c r="D75" s="1080"/>
      <c r="E75" s="1080"/>
      <c r="F75" s="1080"/>
      <c r="G75" s="1080"/>
      <c r="H75" s="1080"/>
      <c r="I75" s="1080"/>
      <c r="J75" s="801"/>
      <c r="K75" s="801"/>
      <c r="L75" s="801"/>
      <c r="M75" s="801"/>
      <c r="N75" s="801"/>
      <c r="O75" s="801"/>
      <c r="P75" s="801"/>
      <c r="Q75" s="801"/>
      <c r="R75" s="801"/>
      <c r="S75" s="801"/>
      <c r="T75" s="801"/>
      <c r="U75" s="801"/>
      <c r="V75" s="801"/>
      <c r="W75" s="801"/>
      <c r="X75" s="801"/>
      <c r="Y75" s="801"/>
      <c r="Z75" s="801"/>
      <c r="AA75" s="801"/>
      <c r="AB75" s="801"/>
      <c r="AC75" s="801"/>
      <c r="AD75" s="801"/>
      <c r="AE75" s="801"/>
      <c r="AF75" s="801"/>
      <c r="AG75" s="801"/>
      <c r="AH75" s="801"/>
      <c r="AI75" s="801"/>
      <c r="AJ75" s="801"/>
    </row>
    <row r="76" spans="1:134" x14ac:dyDescent="0.3">
      <c r="A76" s="1125"/>
      <c r="B76" s="1080"/>
      <c r="C76" s="1080"/>
      <c r="D76" s="1080"/>
      <c r="E76" s="1080"/>
      <c r="F76" s="1080"/>
      <c r="G76" s="1080"/>
      <c r="H76" s="1080"/>
      <c r="I76" s="1080"/>
      <c r="J76" s="801"/>
      <c r="K76" s="801"/>
      <c r="L76" s="801"/>
      <c r="M76" s="801"/>
      <c r="N76" s="801"/>
      <c r="O76" s="801"/>
      <c r="P76" s="801"/>
      <c r="Q76" s="801"/>
      <c r="R76" s="801"/>
      <c r="S76" s="801"/>
      <c r="T76" s="801"/>
      <c r="U76" s="801"/>
      <c r="V76" s="801"/>
      <c r="W76" s="801"/>
      <c r="X76" s="801"/>
      <c r="Y76" s="801"/>
      <c r="Z76" s="801"/>
      <c r="AA76" s="801"/>
      <c r="AB76" s="801"/>
      <c r="AC76" s="801"/>
      <c r="AD76" s="801"/>
      <c r="AE76" s="801"/>
      <c r="AF76" s="801"/>
      <c r="AG76" s="801"/>
      <c r="AH76" s="801"/>
      <c r="AI76" s="801"/>
      <c r="AJ76" s="801"/>
    </row>
    <row r="77" spans="1:134" x14ac:dyDescent="0.3">
      <c r="A77" s="1125"/>
      <c r="B77" s="1080"/>
      <c r="C77" s="1080"/>
      <c r="D77" s="1080"/>
      <c r="E77" s="1080"/>
      <c r="F77" s="1080"/>
      <c r="G77" s="1080"/>
      <c r="H77" s="1080"/>
      <c r="I77" s="1080"/>
      <c r="J77" s="801"/>
      <c r="K77" s="801"/>
      <c r="L77" s="801"/>
      <c r="M77" s="801"/>
      <c r="N77" s="801"/>
      <c r="O77" s="801"/>
      <c r="P77" s="801"/>
      <c r="Q77" s="801"/>
      <c r="R77" s="801"/>
      <c r="S77" s="801"/>
      <c r="T77" s="801"/>
      <c r="U77" s="801"/>
      <c r="V77" s="801"/>
      <c r="W77" s="801"/>
      <c r="X77" s="801"/>
      <c r="Y77" s="801"/>
      <c r="Z77" s="801"/>
      <c r="AA77" s="801"/>
      <c r="AB77" s="801"/>
      <c r="AC77" s="801"/>
      <c r="AD77" s="801"/>
      <c r="AE77" s="801"/>
      <c r="AF77" s="801"/>
      <c r="AG77" s="801"/>
      <c r="AH77" s="801"/>
      <c r="AI77" s="801"/>
      <c r="AJ77" s="801"/>
    </row>
    <row r="78" spans="1:134" x14ac:dyDescent="0.3">
      <c r="A78" s="1125"/>
      <c r="B78" s="1080"/>
      <c r="C78" s="1080"/>
      <c r="D78" s="1080"/>
      <c r="E78" s="1080"/>
      <c r="F78" s="1080"/>
      <c r="G78" s="1080"/>
      <c r="H78" s="1080"/>
      <c r="I78" s="1080"/>
      <c r="J78" s="801"/>
      <c r="K78" s="801"/>
      <c r="L78" s="801"/>
      <c r="M78" s="801"/>
      <c r="N78" s="801"/>
      <c r="O78" s="801"/>
      <c r="P78" s="801"/>
      <c r="Q78" s="801"/>
      <c r="R78" s="801"/>
      <c r="S78" s="801"/>
      <c r="T78" s="801"/>
      <c r="U78" s="801"/>
      <c r="V78" s="801"/>
      <c r="W78" s="801"/>
      <c r="X78" s="801"/>
      <c r="Y78" s="801"/>
      <c r="Z78" s="801"/>
      <c r="AA78" s="801"/>
      <c r="AB78" s="801"/>
      <c r="AC78" s="801"/>
      <c r="AD78" s="801"/>
      <c r="AE78" s="801"/>
      <c r="AF78" s="801"/>
      <c r="AG78" s="801"/>
      <c r="AH78" s="801"/>
      <c r="AI78" s="801"/>
      <c r="AJ78" s="801"/>
    </row>
    <row r="79" spans="1:134" x14ac:dyDescent="0.3">
      <c r="A79" s="1125"/>
      <c r="B79" s="1080"/>
      <c r="C79" s="1080"/>
      <c r="D79" s="1080"/>
      <c r="E79" s="1080"/>
      <c r="F79" s="1080"/>
      <c r="G79" s="1080"/>
      <c r="H79" s="1080"/>
      <c r="I79" s="1080"/>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row>
    <row r="80" spans="1:134" x14ac:dyDescent="0.3">
      <c r="A80" s="1125"/>
      <c r="B80" s="1080"/>
      <c r="C80" s="1080"/>
      <c r="D80" s="1080"/>
      <c r="E80" s="1080"/>
      <c r="F80" s="1080"/>
      <c r="G80" s="1080"/>
      <c r="H80" s="1080"/>
      <c r="I80" s="1080"/>
      <c r="J80" s="801"/>
      <c r="K80" s="801"/>
      <c r="L80" s="801"/>
      <c r="M80" s="801"/>
      <c r="N80" s="801"/>
      <c r="O80" s="801"/>
      <c r="P80" s="801"/>
      <c r="Q80" s="801"/>
      <c r="R80" s="801"/>
      <c r="S80" s="801"/>
      <c r="T80" s="801"/>
      <c r="U80" s="801"/>
      <c r="V80" s="801"/>
      <c r="W80" s="801"/>
      <c r="X80" s="801"/>
      <c r="Y80" s="801"/>
      <c r="Z80" s="801"/>
      <c r="AA80" s="801"/>
      <c r="AB80" s="801"/>
      <c r="AC80" s="801"/>
      <c r="AD80" s="801"/>
      <c r="AE80" s="801"/>
      <c r="AF80" s="801"/>
      <c r="AG80" s="801"/>
      <c r="AH80" s="801"/>
      <c r="AI80" s="801"/>
      <c r="AJ80" s="801"/>
    </row>
    <row r="81" spans="1:36" x14ac:dyDescent="0.3">
      <c r="A81" s="1125"/>
      <c r="B81" s="1080"/>
      <c r="C81" s="1080"/>
      <c r="D81" s="1080"/>
      <c r="E81" s="1080"/>
      <c r="F81" s="1080"/>
      <c r="G81" s="1080"/>
      <c r="H81" s="1080"/>
      <c r="I81" s="1080"/>
      <c r="J81" s="801"/>
      <c r="K81" s="801"/>
      <c r="L81" s="801"/>
      <c r="M81" s="801"/>
      <c r="N81" s="801"/>
      <c r="O81" s="801"/>
      <c r="P81" s="801"/>
      <c r="Q81" s="801"/>
      <c r="R81" s="801"/>
      <c r="S81" s="801"/>
      <c r="T81" s="801"/>
      <c r="U81" s="801"/>
      <c r="V81" s="801"/>
      <c r="W81" s="801"/>
      <c r="X81" s="801"/>
      <c r="Y81" s="801"/>
      <c r="Z81" s="801"/>
      <c r="AA81" s="801"/>
      <c r="AB81" s="801"/>
      <c r="AC81" s="801"/>
      <c r="AD81" s="801"/>
      <c r="AE81" s="801"/>
      <c r="AF81" s="801"/>
      <c r="AG81" s="801"/>
      <c r="AH81" s="801"/>
      <c r="AI81" s="801"/>
      <c r="AJ81" s="801"/>
    </row>
    <row r="82" spans="1:36" x14ac:dyDescent="0.3">
      <c r="A82" s="1125"/>
      <c r="B82" s="1080"/>
      <c r="C82" s="1080"/>
      <c r="D82" s="1080"/>
      <c r="E82" s="1080"/>
      <c r="F82" s="1080"/>
      <c r="G82" s="1080"/>
      <c r="H82" s="1080"/>
      <c r="I82" s="1080"/>
      <c r="J82" s="801"/>
      <c r="K82" s="801"/>
      <c r="L82" s="801"/>
      <c r="M82" s="801"/>
      <c r="N82" s="801"/>
      <c r="O82" s="801"/>
      <c r="P82" s="801"/>
      <c r="Q82" s="801"/>
      <c r="R82" s="801"/>
      <c r="S82" s="801"/>
      <c r="T82" s="801"/>
      <c r="U82" s="801"/>
      <c r="V82" s="801"/>
      <c r="W82" s="801"/>
      <c r="X82" s="801"/>
      <c r="Y82" s="801"/>
      <c r="Z82" s="801"/>
      <c r="AA82" s="801"/>
      <c r="AB82" s="801"/>
      <c r="AC82" s="801"/>
      <c r="AD82" s="801"/>
      <c r="AE82" s="801"/>
      <c r="AF82" s="801"/>
      <c r="AG82" s="801"/>
      <c r="AH82" s="801"/>
      <c r="AI82" s="801"/>
      <c r="AJ82" s="801"/>
    </row>
    <row r="83" spans="1:36" x14ac:dyDescent="0.3">
      <c r="A83" s="1125"/>
      <c r="B83" s="1080"/>
      <c r="C83" s="1080"/>
      <c r="D83" s="1080"/>
      <c r="E83" s="1080"/>
      <c r="F83" s="1080"/>
      <c r="G83" s="1080"/>
      <c r="H83" s="1080"/>
      <c r="I83" s="1080"/>
      <c r="J83" s="801"/>
      <c r="K83" s="801"/>
      <c r="L83" s="801"/>
      <c r="M83" s="801"/>
      <c r="N83" s="801"/>
      <c r="O83" s="801"/>
      <c r="P83" s="801"/>
      <c r="Q83" s="801"/>
      <c r="R83" s="801"/>
      <c r="S83" s="801"/>
      <c r="T83" s="801"/>
      <c r="U83" s="801"/>
      <c r="V83" s="801"/>
      <c r="W83" s="801"/>
      <c r="X83" s="801"/>
      <c r="Y83" s="801"/>
      <c r="Z83" s="801"/>
      <c r="AA83" s="801"/>
      <c r="AB83" s="801"/>
      <c r="AC83" s="801"/>
      <c r="AD83" s="801"/>
      <c r="AE83" s="801"/>
      <c r="AF83" s="801"/>
      <c r="AG83" s="801"/>
      <c r="AH83" s="801"/>
      <c r="AI83" s="801"/>
      <c r="AJ83" s="801"/>
    </row>
    <row r="84" spans="1:36" x14ac:dyDescent="0.3">
      <c r="A84" s="1125"/>
      <c r="B84" s="1080"/>
      <c r="C84" s="1080"/>
      <c r="D84" s="1080"/>
      <c r="E84" s="1080"/>
      <c r="F84" s="1080"/>
      <c r="G84" s="1080"/>
      <c r="H84" s="1080"/>
      <c r="I84" s="1080"/>
      <c r="J84" s="801"/>
      <c r="K84" s="801"/>
      <c r="L84" s="801"/>
      <c r="M84" s="801"/>
      <c r="N84" s="801"/>
      <c r="O84" s="801"/>
      <c r="P84" s="801"/>
      <c r="Q84" s="801"/>
      <c r="R84" s="801"/>
      <c r="S84" s="801"/>
      <c r="T84" s="801"/>
      <c r="U84" s="801"/>
      <c r="V84" s="801"/>
      <c r="W84" s="801"/>
      <c r="X84" s="801"/>
      <c r="Y84" s="801"/>
      <c r="Z84" s="801"/>
      <c r="AA84" s="801"/>
      <c r="AB84" s="801"/>
      <c r="AC84" s="801"/>
      <c r="AD84" s="801"/>
      <c r="AE84" s="801"/>
      <c r="AF84" s="801"/>
      <c r="AG84" s="801"/>
      <c r="AH84" s="801"/>
      <c r="AI84" s="801"/>
      <c r="AJ84" s="801"/>
    </row>
    <row r="85" spans="1:36" x14ac:dyDescent="0.3">
      <c r="A85" s="1125"/>
      <c r="B85" s="1080"/>
      <c r="C85" s="1080"/>
      <c r="D85" s="1080"/>
      <c r="E85" s="1080"/>
      <c r="F85" s="1080"/>
      <c r="G85" s="1080"/>
      <c r="H85" s="1080"/>
      <c r="I85" s="1080"/>
      <c r="J85" s="801"/>
      <c r="K85" s="801"/>
      <c r="L85" s="801"/>
      <c r="M85" s="801"/>
      <c r="N85" s="801"/>
      <c r="O85" s="801"/>
      <c r="P85" s="801"/>
      <c r="Q85" s="801"/>
      <c r="R85" s="801"/>
      <c r="S85" s="801"/>
      <c r="T85" s="801"/>
      <c r="U85" s="801"/>
      <c r="V85" s="801"/>
      <c r="W85" s="801"/>
      <c r="X85" s="801"/>
      <c r="Y85" s="801"/>
      <c r="Z85" s="801"/>
      <c r="AA85" s="801"/>
      <c r="AB85" s="801"/>
      <c r="AC85" s="801"/>
      <c r="AD85" s="801"/>
      <c r="AE85" s="801"/>
      <c r="AF85" s="801"/>
      <c r="AG85" s="801"/>
      <c r="AH85" s="801"/>
      <c r="AI85" s="801"/>
      <c r="AJ85" s="801"/>
    </row>
    <row r="86" spans="1:36" x14ac:dyDescent="0.3">
      <c r="A86" s="1125"/>
      <c r="B86" s="1080"/>
      <c r="C86" s="1080"/>
      <c r="D86" s="1080"/>
      <c r="E86" s="1080"/>
      <c r="F86" s="1080"/>
      <c r="G86" s="1080"/>
      <c r="H86" s="1080"/>
      <c r="I86" s="1080"/>
      <c r="J86" s="801"/>
      <c r="K86" s="801"/>
      <c r="L86" s="801"/>
      <c r="M86" s="801"/>
      <c r="N86" s="801"/>
      <c r="O86" s="801"/>
      <c r="P86" s="801"/>
      <c r="Q86" s="801"/>
      <c r="R86" s="801"/>
      <c r="S86" s="801"/>
      <c r="T86" s="801"/>
      <c r="U86" s="801"/>
      <c r="V86" s="801"/>
      <c r="W86" s="801"/>
      <c r="X86" s="801"/>
      <c r="Y86" s="801"/>
      <c r="Z86" s="801"/>
      <c r="AA86" s="801"/>
      <c r="AB86" s="801"/>
      <c r="AC86" s="801"/>
      <c r="AD86" s="801"/>
      <c r="AE86" s="801"/>
      <c r="AF86" s="801"/>
      <c r="AG86" s="801"/>
      <c r="AH86" s="801"/>
      <c r="AI86" s="801"/>
      <c r="AJ86" s="801"/>
    </row>
    <row r="87" spans="1:36" x14ac:dyDescent="0.3">
      <c r="A87" s="1125"/>
      <c r="B87" s="1080"/>
      <c r="C87" s="1080"/>
      <c r="D87" s="1080"/>
      <c r="E87" s="1080"/>
      <c r="F87" s="1080"/>
      <c r="G87" s="1080"/>
      <c r="H87" s="1080"/>
      <c r="I87" s="1080"/>
      <c r="J87" s="801"/>
      <c r="K87" s="801"/>
      <c r="L87" s="801"/>
      <c r="M87" s="801"/>
      <c r="N87" s="801"/>
      <c r="O87" s="801"/>
      <c r="P87" s="801"/>
      <c r="Q87" s="801"/>
      <c r="R87" s="801"/>
      <c r="S87" s="801"/>
      <c r="T87" s="801"/>
      <c r="U87" s="801"/>
      <c r="V87" s="801"/>
      <c r="W87" s="801"/>
      <c r="X87" s="801"/>
      <c r="Y87" s="801"/>
      <c r="Z87" s="801"/>
      <c r="AA87" s="801"/>
      <c r="AB87" s="801"/>
      <c r="AC87" s="801"/>
      <c r="AD87" s="801"/>
      <c r="AE87" s="801"/>
      <c r="AF87" s="801"/>
      <c r="AG87" s="801"/>
      <c r="AH87" s="801"/>
      <c r="AI87" s="801"/>
      <c r="AJ87" s="801"/>
    </row>
    <row r="88" spans="1:36" x14ac:dyDescent="0.3">
      <c r="A88" s="1125"/>
      <c r="B88" s="1080"/>
      <c r="C88" s="1080"/>
      <c r="D88" s="1080"/>
      <c r="E88" s="1080"/>
      <c r="F88" s="1080"/>
      <c r="G88" s="1080"/>
      <c r="H88" s="1080"/>
      <c r="I88" s="1080"/>
      <c r="J88" s="801"/>
      <c r="K88" s="801"/>
      <c r="L88" s="801"/>
      <c r="M88" s="801"/>
      <c r="N88" s="801"/>
      <c r="O88" s="801"/>
      <c r="P88" s="801"/>
      <c r="Q88" s="801"/>
      <c r="R88" s="801"/>
      <c r="S88" s="801"/>
      <c r="T88" s="801"/>
      <c r="U88" s="801"/>
      <c r="V88" s="801"/>
      <c r="W88" s="801"/>
      <c r="X88" s="801"/>
      <c r="Y88" s="801"/>
      <c r="Z88" s="801"/>
      <c r="AA88" s="801"/>
      <c r="AB88" s="801"/>
      <c r="AC88" s="801"/>
      <c r="AD88" s="801"/>
      <c r="AE88" s="801"/>
      <c r="AF88" s="801"/>
      <c r="AG88" s="801"/>
      <c r="AH88" s="801"/>
      <c r="AI88" s="801"/>
      <c r="AJ88" s="801"/>
    </row>
    <row r="89" spans="1:36" x14ac:dyDescent="0.3">
      <c r="A89" s="1125"/>
      <c r="B89" s="1080"/>
      <c r="C89" s="1080"/>
      <c r="D89" s="1080"/>
      <c r="E89" s="1080"/>
      <c r="F89" s="1080"/>
      <c r="G89" s="1080"/>
      <c r="H89" s="1080"/>
      <c r="I89" s="1080"/>
      <c r="J89" s="801"/>
      <c r="K89" s="801"/>
      <c r="L89" s="801"/>
      <c r="M89" s="801"/>
      <c r="N89" s="801"/>
      <c r="O89" s="801"/>
      <c r="P89" s="801"/>
      <c r="Q89" s="801"/>
      <c r="R89" s="801"/>
      <c r="S89" s="801"/>
      <c r="T89" s="801"/>
      <c r="U89" s="801"/>
      <c r="V89" s="801"/>
      <c r="W89" s="801"/>
      <c r="X89" s="801"/>
      <c r="Y89" s="801"/>
      <c r="Z89" s="801"/>
      <c r="AA89" s="801"/>
      <c r="AB89" s="801"/>
      <c r="AC89" s="801"/>
      <c r="AD89" s="801"/>
      <c r="AE89" s="801"/>
      <c r="AF89" s="801"/>
      <c r="AG89" s="801"/>
      <c r="AH89" s="801"/>
      <c r="AI89" s="801"/>
      <c r="AJ89" s="801"/>
    </row>
    <row r="90" spans="1:36" x14ac:dyDescent="0.3">
      <c r="A90" s="1125"/>
      <c r="B90" s="1080"/>
      <c r="C90" s="1080"/>
      <c r="D90" s="1080"/>
      <c r="E90" s="1080"/>
      <c r="F90" s="1080"/>
      <c r="G90" s="1080"/>
      <c r="H90" s="1080"/>
      <c r="I90" s="1080"/>
      <c r="J90" s="801"/>
      <c r="K90" s="801"/>
      <c r="L90" s="801"/>
      <c r="M90" s="801"/>
      <c r="N90" s="801"/>
      <c r="O90" s="801"/>
      <c r="P90" s="801"/>
      <c r="Q90" s="801"/>
      <c r="R90" s="801"/>
      <c r="S90" s="801"/>
      <c r="T90" s="801"/>
      <c r="U90" s="801"/>
      <c r="V90" s="801"/>
      <c r="W90" s="801"/>
      <c r="X90" s="801"/>
      <c r="Y90" s="801"/>
      <c r="Z90" s="801"/>
      <c r="AA90" s="801"/>
      <c r="AB90" s="801"/>
      <c r="AC90" s="801"/>
      <c r="AD90" s="801"/>
      <c r="AE90" s="801"/>
      <c r="AF90" s="801"/>
      <c r="AG90" s="801"/>
      <c r="AH90" s="801"/>
      <c r="AI90" s="801"/>
      <c r="AJ90" s="801"/>
    </row>
    <row r="91" spans="1:36" x14ac:dyDescent="0.3">
      <c r="A91" s="1125"/>
      <c r="B91" s="1080"/>
      <c r="C91" s="1080"/>
      <c r="D91" s="1080"/>
      <c r="E91" s="1080"/>
      <c r="F91" s="1080"/>
      <c r="G91" s="1080"/>
      <c r="H91" s="1080"/>
      <c r="I91" s="1080"/>
      <c r="J91" s="801"/>
      <c r="K91" s="801"/>
      <c r="L91" s="801"/>
      <c r="M91" s="801"/>
      <c r="N91" s="801"/>
      <c r="O91" s="801"/>
      <c r="P91" s="801"/>
      <c r="Q91" s="801"/>
      <c r="R91" s="801"/>
      <c r="S91" s="801"/>
      <c r="T91" s="801"/>
      <c r="U91" s="801"/>
      <c r="V91" s="801"/>
      <c r="W91" s="801"/>
      <c r="X91" s="801"/>
      <c r="Y91" s="801"/>
      <c r="Z91" s="801"/>
      <c r="AA91" s="801"/>
      <c r="AB91" s="801"/>
      <c r="AC91" s="801"/>
      <c r="AD91" s="801"/>
      <c r="AE91" s="801"/>
      <c r="AF91" s="801"/>
      <c r="AG91" s="801"/>
      <c r="AH91" s="801"/>
      <c r="AI91" s="801"/>
      <c r="AJ91" s="801"/>
    </row>
    <row r="92" spans="1:36" x14ac:dyDescent="0.3">
      <c r="A92" s="1125"/>
      <c r="B92" s="1080"/>
      <c r="C92" s="1080"/>
      <c r="D92" s="1080"/>
      <c r="E92" s="1080"/>
      <c r="F92" s="1080"/>
      <c r="G92" s="1080"/>
      <c r="H92" s="1080"/>
      <c r="I92" s="1080"/>
      <c r="J92" s="801"/>
      <c r="K92" s="801"/>
      <c r="L92" s="801"/>
      <c r="M92" s="801"/>
      <c r="N92" s="801"/>
      <c r="O92" s="801"/>
      <c r="P92" s="801"/>
      <c r="Q92" s="801"/>
      <c r="R92" s="801"/>
      <c r="S92" s="801"/>
      <c r="T92" s="801"/>
      <c r="U92" s="801"/>
      <c r="V92" s="801"/>
      <c r="W92" s="801"/>
      <c r="X92" s="801"/>
      <c r="Y92" s="801"/>
      <c r="Z92" s="801"/>
      <c r="AA92" s="801"/>
      <c r="AB92" s="801"/>
      <c r="AC92" s="801"/>
      <c r="AD92" s="801"/>
      <c r="AE92" s="801"/>
      <c r="AF92" s="801"/>
      <c r="AG92" s="801"/>
      <c r="AH92" s="801"/>
      <c r="AI92" s="801"/>
      <c r="AJ92" s="801"/>
    </row>
    <row r="93" spans="1:36" x14ac:dyDescent="0.3">
      <c r="A93" s="1125"/>
      <c r="B93" s="1080"/>
      <c r="C93" s="1080"/>
      <c r="D93" s="1080"/>
      <c r="E93" s="1080"/>
      <c r="F93" s="1080"/>
      <c r="G93" s="1080"/>
      <c r="H93" s="1080"/>
      <c r="I93" s="1080"/>
      <c r="J93" s="801"/>
      <c r="K93" s="801"/>
      <c r="L93" s="801"/>
      <c r="M93" s="801"/>
      <c r="N93" s="801"/>
      <c r="O93" s="801"/>
      <c r="P93" s="801"/>
      <c r="Q93" s="801"/>
      <c r="R93" s="801"/>
      <c r="S93" s="801"/>
      <c r="T93" s="801"/>
      <c r="U93" s="801"/>
      <c r="V93" s="801"/>
      <c r="W93" s="801"/>
      <c r="X93" s="801"/>
      <c r="Y93" s="801"/>
      <c r="Z93" s="801"/>
      <c r="AA93" s="801"/>
      <c r="AB93" s="801"/>
      <c r="AC93" s="801"/>
      <c r="AD93" s="801"/>
      <c r="AE93" s="801"/>
      <c r="AF93" s="801"/>
      <c r="AG93" s="801"/>
      <c r="AH93" s="801"/>
      <c r="AI93" s="801"/>
      <c r="AJ93" s="801"/>
    </row>
    <row r="94" spans="1:36" x14ac:dyDescent="0.3">
      <c r="A94" s="1125"/>
      <c r="B94" s="1080"/>
      <c r="C94" s="1080"/>
      <c r="D94" s="1080"/>
      <c r="E94" s="1080"/>
      <c r="F94" s="1080"/>
      <c r="G94" s="1080"/>
      <c r="H94" s="1080"/>
      <c r="I94" s="1080"/>
      <c r="J94" s="801"/>
      <c r="K94" s="801"/>
      <c r="L94" s="801"/>
      <c r="M94" s="801"/>
      <c r="N94" s="801"/>
      <c r="O94" s="801"/>
      <c r="P94" s="801"/>
      <c r="Q94" s="801"/>
      <c r="R94" s="801"/>
      <c r="S94" s="801"/>
      <c r="T94" s="801"/>
      <c r="U94" s="801"/>
      <c r="V94" s="801"/>
      <c r="W94" s="801"/>
      <c r="X94" s="801"/>
      <c r="Y94" s="801"/>
      <c r="Z94" s="801"/>
      <c r="AA94" s="801"/>
      <c r="AB94" s="801"/>
      <c r="AC94" s="801"/>
      <c r="AD94" s="801"/>
      <c r="AE94" s="801"/>
      <c r="AF94" s="801"/>
      <c r="AG94" s="801"/>
      <c r="AH94" s="801"/>
      <c r="AI94" s="801"/>
      <c r="AJ94" s="801"/>
    </row>
    <row r="95" spans="1:36" x14ac:dyDescent="0.3">
      <c r="A95" s="1125"/>
      <c r="B95" s="1080"/>
      <c r="C95" s="1080"/>
      <c r="D95" s="1080"/>
      <c r="E95" s="1080"/>
      <c r="F95" s="1080"/>
      <c r="G95" s="1080"/>
      <c r="H95" s="1080"/>
      <c r="I95" s="1080"/>
      <c r="J95" s="801"/>
      <c r="K95" s="801"/>
      <c r="L95" s="801"/>
      <c r="M95" s="801"/>
      <c r="N95" s="801"/>
      <c r="O95" s="801"/>
      <c r="P95" s="801"/>
      <c r="Q95" s="801"/>
      <c r="R95" s="801"/>
      <c r="S95" s="801"/>
      <c r="T95" s="801"/>
      <c r="U95" s="801"/>
      <c r="V95" s="801"/>
      <c r="W95" s="801"/>
      <c r="X95" s="801"/>
      <c r="Y95" s="801"/>
      <c r="Z95" s="801"/>
      <c r="AA95" s="801"/>
      <c r="AB95" s="801"/>
      <c r="AC95" s="801"/>
      <c r="AD95" s="801"/>
      <c r="AE95" s="801"/>
      <c r="AF95" s="801"/>
      <c r="AG95" s="801"/>
      <c r="AH95" s="801"/>
      <c r="AI95" s="801"/>
      <c r="AJ95" s="801"/>
    </row>
    <row r="96" spans="1:36" x14ac:dyDescent="0.3">
      <c r="A96" s="1125"/>
      <c r="B96" s="1080"/>
      <c r="C96" s="1080"/>
      <c r="D96" s="1080"/>
      <c r="E96" s="1080"/>
      <c r="F96" s="1080"/>
      <c r="G96" s="1080"/>
      <c r="H96" s="1080"/>
      <c r="I96" s="1080"/>
      <c r="J96" s="801"/>
      <c r="K96" s="801"/>
      <c r="L96" s="801"/>
      <c r="M96" s="801"/>
      <c r="N96" s="801"/>
      <c r="O96" s="801"/>
      <c r="P96" s="801"/>
      <c r="Q96" s="801"/>
      <c r="R96" s="801"/>
      <c r="S96" s="801"/>
      <c r="T96" s="801"/>
      <c r="U96" s="801"/>
      <c r="V96" s="801"/>
      <c r="W96" s="801"/>
      <c r="X96" s="801"/>
      <c r="Y96" s="801"/>
      <c r="Z96" s="801"/>
      <c r="AA96" s="801"/>
      <c r="AB96" s="801"/>
      <c r="AC96" s="801"/>
      <c r="AD96" s="801"/>
      <c r="AE96" s="801"/>
      <c r="AF96" s="801"/>
      <c r="AG96" s="801"/>
      <c r="AH96" s="801"/>
      <c r="AI96" s="801"/>
      <c r="AJ96" s="801"/>
    </row>
    <row r="97" spans="1:36" x14ac:dyDescent="0.3">
      <c r="A97" s="1125"/>
      <c r="B97" s="1080"/>
      <c r="C97" s="1080"/>
      <c r="D97" s="1080"/>
      <c r="E97" s="1080"/>
      <c r="F97" s="1080"/>
      <c r="G97" s="1080"/>
      <c r="H97" s="1080"/>
      <c r="I97" s="1080"/>
      <c r="J97" s="801"/>
      <c r="K97" s="801"/>
      <c r="L97" s="801"/>
      <c r="M97" s="801"/>
      <c r="N97" s="801"/>
      <c r="O97" s="801"/>
      <c r="P97" s="801"/>
      <c r="Q97" s="801"/>
      <c r="R97" s="801"/>
      <c r="S97" s="801"/>
      <c r="T97" s="801"/>
      <c r="U97" s="801"/>
      <c r="V97" s="801"/>
      <c r="W97" s="801"/>
      <c r="X97" s="801"/>
      <c r="Y97" s="801"/>
      <c r="Z97" s="801"/>
      <c r="AA97" s="801"/>
      <c r="AB97" s="801"/>
      <c r="AC97" s="801"/>
      <c r="AD97" s="801"/>
      <c r="AE97" s="801"/>
      <c r="AF97" s="801"/>
      <c r="AG97" s="801"/>
      <c r="AH97" s="801"/>
      <c r="AI97" s="801"/>
      <c r="AJ97" s="801"/>
    </row>
    <row r="98" spans="1:36" x14ac:dyDescent="0.3">
      <c r="A98" s="1125"/>
      <c r="B98" s="1080"/>
      <c r="C98" s="1080"/>
      <c r="D98" s="1080"/>
      <c r="E98" s="1080"/>
      <c r="F98" s="1080"/>
      <c r="G98" s="1080"/>
      <c r="H98" s="1080"/>
      <c r="I98" s="1080"/>
      <c r="J98" s="801"/>
      <c r="K98" s="801"/>
      <c r="L98" s="801"/>
      <c r="M98" s="801"/>
      <c r="N98" s="801"/>
      <c r="O98" s="801"/>
      <c r="P98" s="801"/>
      <c r="Q98" s="801"/>
      <c r="R98" s="801"/>
      <c r="S98" s="801"/>
      <c r="T98" s="801"/>
      <c r="U98" s="801"/>
      <c r="V98" s="801"/>
      <c r="W98" s="801"/>
      <c r="X98" s="801"/>
      <c r="Y98" s="801"/>
      <c r="Z98" s="801"/>
      <c r="AA98" s="801"/>
      <c r="AB98" s="801"/>
      <c r="AC98" s="801"/>
      <c r="AD98" s="801"/>
      <c r="AE98" s="801"/>
      <c r="AF98" s="801"/>
      <c r="AG98" s="801"/>
      <c r="AH98" s="801"/>
      <c r="AI98" s="801"/>
      <c r="AJ98" s="801"/>
    </row>
    <row r="99" spans="1:36" x14ac:dyDescent="0.3">
      <c r="A99" s="1125"/>
      <c r="B99" s="1080"/>
      <c r="C99" s="1080"/>
      <c r="D99" s="1080"/>
      <c r="E99" s="1080"/>
      <c r="F99" s="1080"/>
      <c r="G99" s="1080"/>
      <c r="H99" s="1080"/>
      <c r="I99" s="1080"/>
      <c r="J99" s="801"/>
      <c r="K99" s="801"/>
      <c r="L99" s="801"/>
      <c r="M99" s="801"/>
      <c r="N99" s="801"/>
      <c r="O99" s="801"/>
      <c r="P99" s="801"/>
      <c r="Q99" s="801"/>
      <c r="R99" s="801"/>
      <c r="S99" s="801"/>
      <c r="T99" s="801"/>
      <c r="U99" s="801"/>
      <c r="V99" s="801"/>
      <c r="W99" s="801"/>
      <c r="X99" s="801"/>
      <c r="Y99" s="801"/>
      <c r="Z99" s="801"/>
      <c r="AA99" s="801"/>
      <c r="AB99" s="801"/>
      <c r="AC99" s="801"/>
      <c r="AD99" s="801"/>
      <c r="AE99" s="801"/>
      <c r="AF99" s="801"/>
      <c r="AG99" s="801"/>
      <c r="AH99" s="801"/>
      <c r="AI99" s="801"/>
      <c r="AJ99" s="801"/>
    </row>
    <row r="100" spans="1:36" x14ac:dyDescent="0.3">
      <c r="A100" s="1125"/>
      <c r="B100" s="1080"/>
      <c r="C100" s="1080"/>
      <c r="D100" s="1080"/>
      <c r="E100" s="1080"/>
      <c r="F100" s="1080"/>
      <c r="G100" s="1080"/>
      <c r="H100" s="1080"/>
      <c r="I100" s="1080"/>
      <c r="J100" s="801"/>
      <c r="K100" s="801"/>
      <c r="L100" s="801"/>
      <c r="M100" s="801"/>
      <c r="N100" s="801"/>
      <c r="O100" s="801"/>
      <c r="P100" s="801"/>
      <c r="Q100" s="801"/>
      <c r="R100" s="801"/>
      <c r="S100" s="801"/>
      <c r="T100" s="801"/>
      <c r="U100" s="801"/>
      <c r="V100" s="801"/>
      <c r="W100" s="801"/>
      <c r="X100" s="801"/>
      <c r="Y100" s="801"/>
      <c r="Z100" s="801"/>
      <c r="AA100" s="801"/>
      <c r="AB100" s="801"/>
      <c r="AC100" s="801"/>
      <c r="AD100" s="801"/>
      <c r="AE100" s="801"/>
      <c r="AF100" s="801"/>
      <c r="AG100" s="801"/>
      <c r="AH100" s="801"/>
      <c r="AI100" s="801"/>
      <c r="AJ100" s="801"/>
    </row>
    <row r="101" spans="1:36" x14ac:dyDescent="0.3">
      <c r="A101" s="1125"/>
      <c r="B101" s="1080"/>
      <c r="C101" s="1080"/>
      <c r="D101" s="1080"/>
      <c r="E101" s="1080"/>
      <c r="F101" s="1080"/>
      <c r="G101" s="1080"/>
      <c r="H101" s="1080"/>
      <c r="I101" s="1080"/>
      <c r="J101" s="801"/>
      <c r="K101" s="801"/>
      <c r="L101" s="801"/>
      <c r="M101" s="801"/>
      <c r="N101" s="801"/>
      <c r="O101" s="801"/>
      <c r="P101" s="801"/>
      <c r="Q101" s="801"/>
      <c r="R101" s="801"/>
      <c r="S101" s="801"/>
      <c r="T101" s="801"/>
      <c r="U101" s="801"/>
      <c r="V101" s="801"/>
      <c r="W101" s="801"/>
      <c r="X101" s="801"/>
      <c r="Y101" s="801"/>
      <c r="Z101" s="801"/>
      <c r="AA101" s="801"/>
      <c r="AB101" s="801"/>
      <c r="AC101" s="801"/>
      <c r="AD101" s="801"/>
      <c r="AE101" s="801"/>
      <c r="AF101" s="801"/>
      <c r="AG101" s="801"/>
      <c r="AH101" s="801"/>
      <c r="AI101" s="801"/>
      <c r="AJ101" s="801"/>
    </row>
    <row r="102" spans="1:36" x14ac:dyDescent="0.3">
      <c r="A102" s="1125"/>
      <c r="B102" s="1080"/>
      <c r="C102" s="1080"/>
      <c r="D102" s="1080"/>
      <c r="E102" s="1080"/>
      <c r="F102" s="1080"/>
      <c r="G102" s="1080"/>
      <c r="H102" s="1080"/>
      <c r="I102" s="1080"/>
      <c r="J102" s="801"/>
      <c r="K102" s="801"/>
      <c r="L102" s="801"/>
      <c r="M102" s="801"/>
      <c r="N102" s="801"/>
      <c r="O102" s="801"/>
      <c r="P102" s="801"/>
      <c r="Q102" s="801"/>
      <c r="R102" s="801"/>
      <c r="S102" s="801"/>
      <c r="T102" s="801"/>
      <c r="U102" s="801"/>
      <c r="V102" s="801"/>
      <c r="W102" s="801"/>
      <c r="X102" s="801"/>
      <c r="Y102" s="801"/>
      <c r="Z102" s="801"/>
      <c r="AA102" s="801"/>
      <c r="AB102" s="801"/>
      <c r="AC102" s="801"/>
      <c r="AD102" s="801"/>
      <c r="AE102" s="801"/>
      <c r="AF102" s="801"/>
      <c r="AG102" s="801"/>
      <c r="AH102" s="801"/>
      <c r="AI102" s="801"/>
      <c r="AJ102" s="801"/>
    </row>
    <row r="103" spans="1:36" x14ac:dyDescent="0.3">
      <c r="A103" s="1125"/>
      <c r="B103" s="1080"/>
      <c r="C103" s="1080"/>
      <c r="D103" s="1080"/>
      <c r="E103" s="1080"/>
      <c r="F103" s="1080"/>
      <c r="G103" s="1080"/>
      <c r="H103" s="1080"/>
      <c r="I103" s="1080"/>
      <c r="J103" s="801"/>
      <c r="K103" s="801"/>
      <c r="L103" s="801"/>
      <c r="M103" s="801"/>
      <c r="N103" s="801"/>
      <c r="O103" s="801"/>
      <c r="P103" s="801"/>
      <c r="Q103" s="801"/>
      <c r="R103" s="801"/>
      <c r="S103" s="801"/>
      <c r="T103" s="801"/>
      <c r="U103" s="801"/>
      <c r="V103" s="801"/>
      <c r="W103" s="801"/>
      <c r="X103" s="801"/>
      <c r="Y103" s="801"/>
      <c r="Z103" s="801"/>
      <c r="AA103" s="801"/>
      <c r="AB103" s="801"/>
      <c r="AC103" s="801"/>
      <c r="AD103" s="801"/>
      <c r="AE103" s="801"/>
      <c r="AF103" s="801"/>
      <c r="AG103" s="801"/>
      <c r="AH103" s="801"/>
      <c r="AI103" s="801"/>
      <c r="AJ103" s="801"/>
    </row>
    <row r="104" spans="1:36" x14ac:dyDescent="0.3">
      <c r="A104" s="1125"/>
      <c r="B104" s="1080"/>
      <c r="C104" s="1080"/>
      <c r="D104" s="1080"/>
      <c r="E104" s="1080"/>
      <c r="F104" s="1080"/>
      <c r="G104" s="1080"/>
      <c r="H104" s="1080"/>
      <c r="I104" s="1080"/>
      <c r="J104" s="801"/>
      <c r="K104" s="801"/>
      <c r="L104" s="801"/>
      <c r="M104" s="801"/>
      <c r="N104" s="801"/>
      <c r="O104" s="801"/>
      <c r="P104" s="801"/>
      <c r="Q104" s="801"/>
      <c r="R104" s="801"/>
      <c r="S104" s="801"/>
      <c r="T104" s="801"/>
      <c r="U104" s="801"/>
      <c r="V104" s="801"/>
      <c r="W104" s="801"/>
      <c r="X104" s="801"/>
      <c r="Y104" s="801"/>
      <c r="Z104" s="801"/>
      <c r="AA104" s="801"/>
      <c r="AB104" s="801"/>
      <c r="AC104" s="801"/>
      <c r="AD104" s="801"/>
      <c r="AE104" s="801"/>
      <c r="AF104" s="801"/>
      <c r="AG104" s="801"/>
      <c r="AH104" s="801"/>
      <c r="AI104" s="801"/>
      <c r="AJ104" s="801"/>
    </row>
    <row r="105" spans="1:36" x14ac:dyDescent="0.3">
      <c r="A105" s="1125"/>
      <c r="B105" s="1080"/>
      <c r="C105" s="1080"/>
      <c r="D105" s="1080"/>
      <c r="E105" s="1080"/>
      <c r="F105" s="1080"/>
      <c r="G105" s="1080"/>
      <c r="H105" s="1080"/>
      <c r="I105" s="1080"/>
      <c r="J105" s="801"/>
      <c r="K105" s="801"/>
      <c r="L105" s="801"/>
      <c r="M105" s="801"/>
      <c r="N105" s="801"/>
      <c r="O105" s="801"/>
      <c r="P105" s="801"/>
      <c r="Q105" s="801"/>
      <c r="R105" s="801"/>
      <c r="S105" s="801"/>
      <c r="T105" s="801"/>
      <c r="U105" s="801"/>
      <c r="V105" s="801"/>
      <c r="W105" s="801"/>
      <c r="X105" s="801"/>
      <c r="Y105" s="801"/>
      <c r="Z105" s="801"/>
      <c r="AA105" s="801"/>
      <c r="AB105" s="801"/>
      <c r="AC105" s="801"/>
      <c r="AD105" s="801"/>
      <c r="AE105" s="801"/>
      <c r="AF105" s="801"/>
      <c r="AG105" s="801"/>
      <c r="AH105" s="801"/>
      <c r="AI105" s="801"/>
      <c r="AJ105" s="801"/>
    </row>
    <row r="106" spans="1:36" x14ac:dyDescent="0.3">
      <c r="A106" s="1125"/>
      <c r="B106" s="1080"/>
      <c r="C106" s="1080"/>
      <c r="D106" s="1080"/>
      <c r="E106" s="1080"/>
      <c r="F106" s="1080"/>
      <c r="G106" s="1080"/>
      <c r="H106" s="1080"/>
      <c r="I106" s="1080"/>
      <c r="J106" s="801"/>
      <c r="K106" s="801"/>
      <c r="L106" s="801"/>
      <c r="M106" s="801"/>
      <c r="N106" s="801"/>
      <c r="O106" s="801"/>
      <c r="P106" s="801"/>
      <c r="Q106" s="801"/>
      <c r="R106" s="801"/>
      <c r="S106" s="801"/>
      <c r="T106" s="801"/>
      <c r="U106" s="801"/>
      <c r="V106" s="801"/>
      <c r="W106" s="801"/>
      <c r="X106" s="801"/>
      <c r="Y106" s="801"/>
      <c r="Z106" s="801"/>
      <c r="AA106" s="801"/>
      <c r="AB106" s="801"/>
      <c r="AC106" s="801"/>
      <c r="AD106" s="801"/>
      <c r="AE106" s="801"/>
      <c r="AF106" s="801"/>
      <c r="AG106" s="801"/>
      <c r="AH106" s="801"/>
      <c r="AI106" s="801"/>
      <c r="AJ106" s="801"/>
    </row>
    <row r="107" spans="1:36" x14ac:dyDescent="0.3">
      <c r="A107" s="1125"/>
      <c r="B107" s="1080"/>
      <c r="C107" s="1080"/>
      <c r="D107" s="1080"/>
      <c r="E107" s="1080"/>
      <c r="F107" s="1080"/>
      <c r="G107" s="1080"/>
      <c r="H107" s="1080"/>
      <c r="I107" s="1080"/>
      <c r="J107" s="801"/>
      <c r="K107" s="801"/>
      <c r="L107" s="801"/>
      <c r="M107" s="801"/>
      <c r="N107" s="801"/>
      <c r="O107" s="801"/>
      <c r="P107" s="801"/>
      <c r="Q107" s="801"/>
      <c r="R107" s="801"/>
      <c r="S107" s="801"/>
      <c r="T107" s="801"/>
      <c r="U107" s="801"/>
      <c r="V107" s="801"/>
      <c r="W107" s="801"/>
      <c r="X107" s="801"/>
      <c r="Y107" s="801"/>
      <c r="Z107" s="801"/>
      <c r="AA107" s="801"/>
      <c r="AB107" s="801"/>
      <c r="AC107" s="801"/>
      <c r="AD107" s="801"/>
      <c r="AE107" s="801"/>
      <c r="AF107" s="801"/>
      <c r="AG107" s="801"/>
      <c r="AH107" s="801"/>
      <c r="AI107" s="801"/>
      <c r="AJ107" s="801"/>
    </row>
    <row r="108" spans="1:36" x14ac:dyDescent="0.3">
      <c r="A108" s="1125"/>
      <c r="B108" s="1080"/>
      <c r="C108" s="1080"/>
      <c r="D108" s="1080"/>
      <c r="E108" s="1080"/>
      <c r="F108" s="1080"/>
      <c r="G108" s="1080"/>
      <c r="H108" s="1080"/>
      <c r="I108" s="1080"/>
      <c r="J108" s="801"/>
      <c r="K108" s="801"/>
      <c r="L108" s="801"/>
      <c r="M108" s="801"/>
      <c r="N108" s="801"/>
      <c r="O108" s="801"/>
      <c r="P108" s="801"/>
      <c r="Q108" s="801"/>
      <c r="R108" s="801"/>
      <c r="S108" s="801"/>
      <c r="T108" s="801"/>
      <c r="U108" s="801"/>
      <c r="V108" s="801"/>
      <c r="W108" s="801"/>
      <c r="X108" s="801"/>
      <c r="Y108" s="801"/>
      <c r="Z108" s="801"/>
      <c r="AA108" s="801"/>
      <c r="AB108" s="801"/>
      <c r="AC108" s="801"/>
      <c r="AD108" s="801"/>
      <c r="AE108" s="801"/>
      <c r="AF108" s="801"/>
      <c r="AG108" s="801"/>
      <c r="AH108" s="801"/>
      <c r="AI108" s="801"/>
      <c r="AJ108" s="801"/>
    </row>
    <row r="109" spans="1:36" x14ac:dyDescent="0.3">
      <c r="A109" s="1125"/>
      <c r="B109" s="1080"/>
      <c r="C109" s="1080"/>
      <c r="D109" s="1080"/>
      <c r="E109" s="1080"/>
      <c r="F109" s="1080"/>
      <c r="G109" s="1080"/>
      <c r="H109" s="1080"/>
      <c r="I109" s="1080"/>
      <c r="J109" s="801"/>
      <c r="K109" s="801"/>
      <c r="L109" s="801"/>
      <c r="M109" s="801"/>
      <c r="N109" s="801"/>
      <c r="O109" s="801"/>
      <c r="P109" s="801"/>
      <c r="Q109" s="801"/>
      <c r="R109" s="801"/>
      <c r="S109" s="801"/>
      <c r="T109" s="801"/>
      <c r="U109" s="801"/>
      <c r="V109" s="801"/>
      <c r="W109" s="801"/>
      <c r="X109" s="801"/>
      <c r="Y109" s="801"/>
      <c r="Z109" s="801"/>
      <c r="AA109" s="801"/>
      <c r="AB109" s="801"/>
      <c r="AC109" s="801"/>
      <c r="AD109" s="801"/>
      <c r="AE109" s="801"/>
      <c r="AF109" s="801"/>
      <c r="AG109" s="801"/>
      <c r="AH109" s="801"/>
      <c r="AI109" s="801"/>
      <c r="AJ109" s="801"/>
    </row>
    <row r="110" spans="1:36" x14ac:dyDescent="0.3">
      <c r="A110" s="1125"/>
      <c r="B110" s="1080"/>
      <c r="C110" s="1080"/>
      <c r="D110" s="1080"/>
      <c r="E110" s="1080"/>
      <c r="F110" s="1080"/>
      <c r="G110" s="1080"/>
      <c r="H110" s="1080"/>
      <c r="I110" s="1080"/>
      <c r="J110" s="801"/>
      <c r="K110" s="801"/>
      <c r="L110" s="801"/>
      <c r="M110" s="801"/>
      <c r="N110" s="801"/>
      <c r="O110" s="801"/>
      <c r="P110" s="801"/>
      <c r="Q110" s="801"/>
      <c r="R110" s="801"/>
      <c r="S110" s="801"/>
      <c r="T110" s="801"/>
      <c r="U110" s="801"/>
      <c r="V110" s="801"/>
      <c r="W110" s="801"/>
      <c r="X110" s="801"/>
      <c r="Y110" s="801"/>
      <c r="Z110" s="801"/>
      <c r="AA110" s="801"/>
      <c r="AB110" s="801"/>
      <c r="AC110" s="801"/>
      <c r="AD110" s="801"/>
      <c r="AE110" s="801"/>
      <c r="AF110" s="801"/>
      <c r="AG110" s="801"/>
      <c r="AH110" s="801"/>
      <c r="AI110" s="801"/>
      <c r="AJ110" s="801"/>
    </row>
    <row r="111" spans="1:36" x14ac:dyDescent="0.3">
      <c r="A111" s="1125"/>
      <c r="B111" s="1080"/>
      <c r="C111" s="1080"/>
      <c r="D111" s="1080"/>
      <c r="E111" s="1080"/>
      <c r="F111" s="1080"/>
      <c r="G111" s="1080"/>
      <c r="H111" s="1080"/>
      <c r="I111" s="1080"/>
      <c r="J111" s="801"/>
      <c r="K111" s="801"/>
      <c r="L111" s="801"/>
      <c r="M111" s="801"/>
      <c r="N111" s="801"/>
      <c r="O111" s="801"/>
      <c r="P111" s="801"/>
      <c r="Q111" s="801"/>
      <c r="R111" s="801"/>
      <c r="S111" s="801"/>
      <c r="T111" s="801"/>
      <c r="U111" s="801"/>
      <c r="V111" s="801"/>
      <c r="W111" s="801"/>
      <c r="X111" s="801"/>
      <c r="Y111" s="801"/>
      <c r="Z111" s="801"/>
      <c r="AA111" s="801"/>
      <c r="AB111" s="801"/>
      <c r="AC111" s="801"/>
      <c r="AD111" s="801"/>
      <c r="AE111" s="801"/>
      <c r="AF111" s="801"/>
      <c r="AG111" s="801"/>
      <c r="AH111" s="801"/>
      <c r="AI111" s="801"/>
      <c r="AJ111" s="801"/>
    </row>
    <row r="112" spans="1:36" x14ac:dyDescent="0.3">
      <c r="A112" s="1125"/>
      <c r="B112" s="1080"/>
      <c r="C112" s="1080"/>
      <c r="D112" s="1080"/>
      <c r="E112" s="1080"/>
      <c r="F112" s="1080"/>
      <c r="G112" s="1080"/>
      <c r="H112" s="1080"/>
      <c r="I112" s="1080"/>
      <c r="J112" s="801"/>
      <c r="K112" s="801"/>
      <c r="L112" s="801"/>
      <c r="M112" s="801"/>
      <c r="N112" s="801"/>
      <c r="O112" s="801"/>
      <c r="P112" s="801"/>
      <c r="Q112" s="801"/>
      <c r="R112" s="801"/>
      <c r="S112" s="801"/>
      <c r="T112" s="801"/>
      <c r="U112" s="801"/>
      <c r="V112" s="801"/>
      <c r="W112" s="801"/>
      <c r="X112" s="801"/>
      <c r="Y112" s="801"/>
      <c r="Z112" s="801"/>
      <c r="AA112" s="801"/>
      <c r="AB112" s="801"/>
      <c r="AC112" s="801"/>
      <c r="AD112" s="801"/>
      <c r="AE112" s="801"/>
      <c r="AF112" s="801"/>
      <c r="AG112" s="801"/>
      <c r="AH112" s="801"/>
      <c r="AI112" s="801"/>
      <c r="AJ112" s="801"/>
    </row>
    <row r="113" spans="1:36" x14ac:dyDescent="0.3">
      <c r="A113" s="1125"/>
      <c r="B113" s="1080"/>
      <c r="C113" s="1080"/>
      <c r="D113" s="1080"/>
      <c r="E113" s="1080"/>
      <c r="F113" s="1080"/>
      <c r="G113" s="1080"/>
      <c r="H113" s="1080"/>
      <c r="I113" s="1080"/>
      <c r="J113" s="801"/>
      <c r="K113" s="801"/>
      <c r="L113" s="801"/>
      <c r="M113" s="801"/>
      <c r="N113" s="801"/>
      <c r="O113" s="801"/>
      <c r="P113" s="801"/>
      <c r="Q113" s="801"/>
      <c r="R113" s="801"/>
      <c r="S113" s="801"/>
      <c r="T113" s="801"/>
      <c r="U113" s="801"/>
      <c r="V113" s="801"/>
      <c r="W113" s="801"/>
      <c r="X113" s="801"/>
      <c r="Y113" s="801"/>
      <c r="Z113" s="801"/>
      <c r="AA113" s="801"/>
      <c r="AB113" s="801"/>
      <c r="AC113" s="801"/>
      <c r="AD113" s="801"/>
      <c r="AE113" s="801"/>
      <c r="AF113" s="801"/>
      <c r="AG113" s="801"/>
      <c r="AH113" s="801"/>
      <c r="AI113" s="801"/>
      <c r="AJ113" s="801"/>
    </row>
    <row r="114" spans="1:36" x14ac:dyDescent="0.3">
      <c r="A114" s="1125"/>
      <c r="B114" s="1080"/>
      <c r="C114" s="1080"/>
      <c r="D114" s="1080"/>
      <c r="E114" s="1080"/>
      <c r="F114" s="1080"/>
      <c r="G114" s="1080"/>
      <c r="H114" s="1080"/>
      <c r="I114" s="1080"/>
      <c r="J114" s="801"/>
      <c r="K114" s="801"/>
      <c r="L114" s="801"/>
      <c r="M114" s="801"/>
      <c r="N114" s="801"/>
      <c r="O114" s="801"/>
      <c r="P114" s="801"/>
      <c r="Q114" s="801"/>
      <c r="R114" s="801"/>
      <c r="S114" s="801"/>
      <c r="T114" s="801"/>
      <c r="U114" s="801"/>
      <c r="V114" s="801"/>
      <c r="W114" s="801"/>
      <c r="X114" s="801"/>
      <c r="Y114" s="801"/>
      <c r="Z114" s="801"/>
      <c r="AA114" s="801"/>
      <c r="AB114" s="801"/>
      <c r="AC114" s="801"/>
      <c r="AD114" s="801"/>
      <c r="AE114" s="801"/>
      <c r="AF114" s="801"/>
      <c r="AG114" s="801"/>
      <c r="AH114" s="801"/>
      <c r="AI114" s="801"/>
      <c r="AJ114" s="801"/>
    </row>
    <row r="115" spans="1:36" x14ac:dyDescent="0.3">
      <c r="A115" s="1125"/>
      <c r="B115" s="1080"/>
      <c r="C115" s="1080"/>
      <c r="D115" s="1080"/>
      <c r="E115" s="1080"/>
      <c r="F115" s="1080"/>
      <c r="G115" s="1080"/>
      <c r="H115" s="1080"/>
      <c r="I115" s="1080"/>
      <c r="J115" s="801"/>
      <c r="K115" s="801"/>
      <c r="L115" s="801"/>
      <c r="M115" s="801"/>
      <c r="N115" s="801"/>
      <c r="O115" s="801"/>
      <c r="P115" s="801"/>
      <c r="Q115" s="801"/>
      <c r="R115" s="801"/>
      <c r="S115" s="801"/>
      <c r="T115" s="801"/>
      <c r="U115" s="801"/>
      <c r="V115" s="801"/>
      <c r="W115" s="801"/>
      <c r="X115" s="801"/>
      <c r="Y115" s="801"/>
      <c r="Z115" s="801"/>
      <c r="AA115" s="801"/>
      <c r="AB115" s="801"/>
      <c r="AC115" s="801"/>
      <c r="AD115" s="801"/>
      <c r="AE115" s="801"/>
      <c r="AF115" s="801"/>
      <c r="AG115" s="801"/>
      <c r="AH115" s="801"/>
      <c r="AI115" s="801"/>
      <c r="AJ115" s="801"/>
    </row>
    <row r="116" spans="1:36" x14ac:dyDescent="0.3">
      <c r="A116" s="1125"/>
      <c r="B116" s="1080"/>
      <c r="C116" s="1080"/>
      <c r="D116" s="1080"/>
      <c r="E116" s="1080"/>
      <c r="F116" s="1080"/>
      <c r="G116" s="1080"/>
      <c r="H116" s="1080"/>
      <c r="I116" s="1080"/>
      <c r="J116" s="801"/>
      <c r="K116" s="801"/>
      <c r="L116" s="801"/>
      <c r="M116" s="801"/>
      <c r="N116" s="801"/>
      <c r="O116" s="801"/>
      <c r="P116" s="801"/>
      <c r="Q116" s="801"/>
      <c r="R116" s="801"/>
      <c r="S116" s="801"/>
      <c r="T116" s="801"/>
      <c r="U116" s="801"/>
      <c r="V116" s="801"/>
      <c r="W116" s="801"/>
      <c r="X116" s="801"/>
      <c r="Y116" s="801"/>
      <c r="Z116" s="801"/>
      <c r="AA116" s="801"/>
      <c r="AB116" s="801"/>
      <c r="AC116" s="801"/>
      <c r="AD116" s="801"/>
      <c r="AE116" s="801"/>
      <c r="AF116" s="801"/>
      <c r="AG116" s="801"/>
      <c r="AH116" s="801"/>
      <c r="AI116" s="801"/>
      <c r="AJ116" s="801"/>
    </row>
    <row r="117" spans="1:36" x14ac:dyDescent="0.3">
      <c r="A117" s="1125"/>
      <c r="B117" s="1080"/>
      <c r="C117" s="1080"/>
      <c r="D117" s="1080"/>
      <c r="E117" s="1080"/>
      <c r="F117" s="1080"/>
      <c r="G117" s="1080"/>
      <c r="H117" s="1080"/>
      <c r="I117" s="1080"/>
      <c r="J117" s="801"/>
      <c r="K117" s="801"/>
      <c r="L117" s="801"/>
      <c r="M117" s="801"/>
      <c r="N117" s="801"/>
      <c r="O117" s="801"/>
      <c r="P117" s="801"/>
      <c r="Q117" s="801"/>
      <c r="R117" s="801"/>
      <c r="S117" s="801"/>
      <c r="T117" s="801"/>
      <c r="U117" s="801"/>
      <c r="V117" s="801"/>
      <c r="W117" s="801"/>
      <c r="X117" s="801"/>
      <c r="Y117" s="801"/>
      <c r="Z117" s="801"/>
      <c r="AA117" s="801"/>
      <c r="AB117" s="801"/>
      <c r="AC117" s="801"/>
      <c r="AD117" s="801"/>
      <c r="AE117" s="801"/>
      <c r="AF117" s="801"/>
      <c r="AG117" s="801"/>
      <c r="AH117" s="801"/>
      <c r="AI117" s="801"/>
      <c r="AJ117" s="801"/>
    </row>
    <row r="118" spans="1:36" x14ac:dyDescent="0.3">
      <c r="A118" s="1125"/>
      <c r="B118" s="1080"/>
      <c r="C118" s="1080"/>
      <c r="D118" s="1080"/>
      <c r="E118" s="1080"/>
      <c r="F118" s="1080"/>
      <c r="G118" s="1080"/>
      <c r="H118" s="1080"/>
      <c r="I118" s="1080"/>
      <c r="J118" s="801"/>
      <c r="K118" s="801"/>
      <c r="L118" s="801"/>
      <c r="M118" s="801"/>
      <c r="N118" s="801"/>
      <c r="O118" s="801"/>
      <c r="P118" s="801"/>
      <c r="Q118" s="801"/>
      <c r="R118" s="801"/>
      <c r="S118" s="801"/>
      <c r="T118" s="801"/>
      <c r="U118" s="801"/>
      <c r="V118" s="801"/>
      <c r="W118" s="801"/>
      <c r="X118" s="801"/>
      <c r="Y118" s="801"/>
      <c r="Z118" s="801"/>
      <c r="AA118" s="801"/>
      <c r="AB118" s="801"/>
      <c r="AC118" s="801"/>
      <c r="AD118" s="801"/>
      <c r="AE118" s="801"/>
      <c r="AF118" s="801"/>
      <c r="AG118" s="801"/>
      <c r="AH118" s="801"/>
      <c r="AI118" s="801"/>
      <c r="AJ118" s="801"/>
    </row>
    <row r="119" spans="1:36" x14ac:dyDescent="0.3">
      <c r="A119" s="1125"/>
      <c r="B119" s="1080"/>
      <c r="C119" s="1080"/>
      <c r="D119" s="1080"/>
      <c r="E119" s="1080"/>
      <c r="F119" s="1080"/>
      <c r="G119" s="1080"/>
      <c r="H119" s="1080"/>
      <c r="I119" s="1080"/>
      <c r="J119" s="801"/>
      <c r="K119" s="801"/>
      <c r="L119" s="801"/>
      <c r="M119" s="801"/>
      <c r="N119" s="801"/>
      <c r="O119" s="801"/>
      <c r="P119" s="801"/>
      <c r="Q119" s="801"/>
      <c r="R119" s="801"/>
      <c r="S119" s="801"/>
      <c r="T119" s="801"/>
      <c r="U119" s="801"/>
      <c r="V119" s="801"/>
      <c r="W119" s="801"/>
      <c r="X119" s="801"/>
      <c r="Y119" s="801"/>
      <c r="Z119" s="801"/>
      <c r="AA119" s="801"/>
      <c r="AB119" s="801"/>
      <c r="AC119" s="801"/>
      <c r="AD119" s="801"/>
      <c r="AE119" s="801"/>
      <c r="AF119" s="801"/>
      <c r="AG119" s="801"/>
      <c r="AH119" s="801"/>
      <c r="AI119" s="801"/>
      <c r="AJ119" s="801"/>
    </row>
    <row r="120" spans="1:36" x14ac:dyDescent="0.3">
      <c r="A120" s="1125"/>
      <c r="B120" s="1080"/>
      <c r="C120" s="1080"/>
      <c r="D120" s="1080"/>
      <c r="E120" s="1080"/>
      <c r="F120" s="1080"/>
      <c r="G120" s="1080"/>
      <c r="H120" s="1080"/>
      <c r="I120" s="1080"/>
      <c r="J120" s="801"/>
      <c r="K120" s="801"/>
      <c r="L120" s="801"/>
      <c r="M120" s="801"/>
      <c r="N120" s="801"/>
      <c r="O120" s="801"/>
      <c r="P120" s="801"/>
      <c r="Q120" s="801"/>
      <c r="R120" s="801"/>
      <c r="S120" s="801"/>
      <c r="T120" s="801"/>
      <c r="U120" s="801"/>
      <c r="V120" s="801"/>
      <c r="W120" s="801"/>
      <c r="X120" s="801"/>
      <c r="Y120" s="801"/>
      <c r="Z120" s="801"/>
      <c r="AA120" s="801"/>
      <c r="AB120" s="801"/>
      <c r="AC120" s="801"/>
      <c r="AD120" s="801"/>
      <c r="AE120" s="801"/>
      <c r="AF120" s="801"/>
      <c r="AG120" s="801"/>
      <c r="AH120" s="801"/>
      <c r="AI120" s="801"/>
      <c r="AJ120" s="801"/>
    </row>
    <row r="121" spans="1:36" x14ac:dyDescent="0.3">
      <c r="A121" s="1125"/>
      <c r="B121" s="1080"/>
      <c r="C121" s="1080"/>
      <c r="D121" s="1080"/>
      <c r="E121" s="1080"/>
      <c r="F121" s="1080"/>
      <c r="G121" s="1080"/>
      <c r="H121" s="1080"/>
      <c r="I121" s="1080"/>
      <c r="J121" s="801"/>
      <c r="K121" s="801"/>
      <c r="L121" s="801"/>
      <c r="M121" s="801"/>
      <c r="N121" s="801"/>
      <c r="O121" s="801"/>
      <c r="P121" s="801"/>
      <c r="Q121" s="801"/>
      <c r="R121" s="801"/>
      <c r="S121" s="801"/>
      <c r="T121" s="801"/>
      <c r="U121" s="801"/>
      <c r="V121" s="801"/>
      <c r="W121" s="801"/>
      <c r="X121" s="801"/>
      <c r="Y121" s="801"/>
      <c r="Z121" s="801"/>
      <c r="AA121" s="801"/>
      <c r="AB121" s="801"/>
      <c r="AC121" s="801"/>
      <c r="AD121" s="801"/>
      <c r="AE121" s="801"/>
      <c r="AF121" s="801"/>
      <c r="AG121" s="801"/>
      <c r="AH121" s="801"/>
      <c r="AI121" s="801"/>
      <c r="AJ121" s="801"/>
    </row>
    <row r="122" spans="1:36" x14ac:dyDescent="0.3">
      <c r="A122" s="1125"/>
      <c r="B122" s="1080"/>
      <c r="C122" s="1080"/>
      <c r="D122" s="1080"/>
      <c r="E122" s="1080"/>
      <c r="F122" s="1080"/>
      <c r="G122" s="1080"/>
      <c r="H122" s="1080"/>
      <c r="I122" s="1080"/>
      <c r="J122" s="801"/>
      <c r="K122" s="801"/>
      <c r="L122" s="801"/>
      <c r="M122" s="801"/>
      <c r="N122" s="801"/>
      <c r="O122" s="801"/>
      <c r="P122" s="801"/>
      <c r="Q122" s="801"/>
      <c r="R122" s="801"/>
      <c r="S122" s="801"/>
      <c r="T122" s="801"/>
      <c r="U122" s="801"/>
      <c r="V122" s="801"/>
      <c r="W122" s="801"/>
      <c r="X122" s="801"/>
      <c r="Y122" s="801"/>
      <c r="Z122" s="801"/>
      <c r="AA122" s="801"/>
      <c r="AB122" s="801"/>
      <c r="AC122" s="801"/>
      <c r="AD122" s="801"/>
      <c r="AE122" s="801"/>
      <c r="AF122" s="801"/>
      <c r="AG122" s="801"/>
      <c r="AH122" s="801"/>
      <c r="AI122" s="801"/>
      <c r="AJ122" s="801"/>
    </row>
    <row r="123" spans="1:36" x14ac:dyDescent="0.3">
      <c r="A123" s="1125"/>
      <c r="B123" s="1080"/>
      <c r="C123" s="1080"/>
      <c r="D123" s="1080"/>
      <c r="E123" s="1080"/>
      <c r="F123" s="1080"/>
      <c r="G123" s="1080"/>
      <c r="H123" s="1080"/>
      <c r="I123" s="1080"/>
      <c r="J123" s="801"/>
      <c r="K123" s="801"/>
      <c r="L123" s="801"/>
      <c r="M123" s="801"/>
      <c r="N123" s="801"/>
      <c r="O123" s="801"/>
      <c r="P123" s="801"/>
      <c r="Q123" s="801"/>
      <c r="R123" s="801"/>
      <c r="S123" s="801"/>
      <c r="T123" s="801"/>
      <c r="U123" s="801"/>
      <c r="V123" s="801"/>
      <c r="W123" s="801"/>
      <c r="X123" s="801"/>
      <c r="Y123" s="801"/>
      <c r="Z123" s="801"/>
      <c r="AA123" s="801"/>
      <c r="AB123" s="801"/>
      <c r="AC123" s="801"/>
      <c r="AD123" s="801"/>
      <c r="AE123" s="801"/>
      <c r="AF123" s="801"/>
      <c r="AG123" s="801"/>
      <c r="AH123" s="801"/>
      <c r="AI123" s="801"/>
      <c r="AJ123" s="801"/>
    </row>
    <row r="124" spans="1:36" x14ac:dyDescent="0.3">
      <c r="A124" s="1125"/>
      <c r="B124" s="1080"/>
      <c r="C124" s="1080"/>
      <c r="D124" s="1080"/>
      <c r="E124" s="1080"/>
      <c r="F124" s="1080"/>
      <c r="G124" s="1080"/>
      <c r="H124" s="1080"/>
      <c r="I124" s="1080"/>
      <c r="J124" s="801"/>
      <c r="K124" s="801"/>
      <c r="L124" s="801"/>
      <c r="M124" s="801"/>
      <c r="N124" s="801"/>
      <c r="O124" s="801"/>
      <c r="P124" s="801"/>
      <c r="Q124" s="801"/>
      <c r="R124" s="801"/>
      <c r="S124" s="801"/>
      <c r="T124" s="801"/>
      <c r="U124" s="801"/>
      <c r="V124" s="801"/>
      <c r="W124" s="801"/>
      <c r="X124" s="801"/>
      <c r="Y124" s="801"/>
      <c r="Z124" s="801"/>
      <c r="AA124" s="801"/>
      <c r="AB124" s="801"/>
      <c r="AC124" s="801"/>
      <c r="AD124" s="801"/>
      <c r="AE124" s="801"/>
      <c r="AF124" s="801"/>
      <c r="AG124" s="801"/>
      <c r="AH124" s="801"/>
      <c r="AI124" s="801"/>
      <c r="AJ124" s="801"/>
    </row>
    <row r="125" spans="1:36" x14ac:dyDescent="0.3">
      <c r="A125" s="1125"/>
      <c r="B125" s="1080"/>
      <c r="C125" s="1080"/>
      <c r="D125" s="1080"/>
      <c r="E125" s="1080"/>
      <c r="F125" s="1080"/>
      <c r="G125" s="1080"/>
      <c r="H125" s="1080"/>
      <c r="I125" s="1080"/>
      <c r="J125" s="801"/>
      <c r="K125" s="801"/>
      <c r="L125" s="801"/>
      <c r="M125" s="801"/>
      <c r="N125" s="801"/>
      <c r="O125" s="801"/>
      <c r="P125" s="801"/>
      <c r="Q125" s="801"/>
      <c r="R125" s="801"/>
      <c r="S125" s="801"/>
      <c r="T125" s="801"/>
      <c r="U125" s="801"/>
      <c r="V125" s="801"/>
      <c r="W125" s="801"/>
      <c r="X125" s="801"/>
      <c r="Y125" s="801"/>
      <c r="Z125" s="801"/>
      <c r="AA125" s="801"/>
      <c r="AB125" s="801"/>
      <c r="AC125" s="801"/>
      <c r="AD125" s="801"/>
      <c r="AE125" s="801"/>
      <c r="AF125" s="801"/>
      <c r="AG125" s="801"/>
      <c r="AH125" s="801"/>
      <c r="AI125" s="801"/>
      <c r="AJ125" s="801"/>
    </row>
    <row r="126" spans="1:36" x14ac:dyDescent="0.3">
      <c r="A126" s="1125"/>
      <c r="B126" s="1080"/>
      <c r="C126" s="1080"/>
      <c r="D126" s="1080"/>
      <c r="E126" s="1080"/>
      <c r="F126" s="1080"/>
      <c r="G126" s="1080"/>
      <c r="H126" s="1080"/>
      <c r="I126" s="1080"/>
      <c r="J126" s="801"/>
      <c r="K126" s="801"/>
      <c r="L126" s="801"/>
      <c r="M126" s="801"/>
      <c r="N126" s="801"/>
      <c r="O126" s="801"/>
      <c r="P126" s="801"/>
      <c r="Q126" s="801"/>
      <c r="R126" s="801"/>
      <c r="S126" s="801"/>
      <c r="T126" s="801"/>
      <c r="U126" s="801"/>
      <c r="V126" s="801"/>
      <c r="W126" s="801"/>
      <c r="X126" s="801"/>
      <c r="Y126" s="801"/>
      <c r="Z126" s="801"/>
      <c r="AA126" s="801"/>
      <c r="AB126" s="801"/>
      <c r="AC126" s="801"/>
      <c r="AD126" s="801"/>
      <c r="AE126" s="801"/>
      <c r="AF126" s="801"/>
      <c r="AG126" s="801"/>
      <c r="AH126" s="801"/>
      <c r="AI126" s="801"/>
      <c r="AJ126" s="801"/>
    </row>
    <row r="127" spans="1:36" x14ac:dyDescent="0.3">
      <c r="A127" s="1125"/>
      <c r="B127" s="1080"/>
      <c r="C127" s="1080"/>
      <c r="D127" s="1080"/>
      <c r="E127" s="1080"/>
      <c r="F127" s="1080"/>
      <c r="G127" s="1080"/>
      <c r="H127" s="1080"/>
      <c r="I127" s="1080"/>
      <c r="J127" s="801"/>
      <c r="K127" s="801"/>
      <c r="L127" s="801"/>
      <c r="M127" s="801"/>
      <c r="N127" s="801"/>
      <c r="O127" s="801"/>
      <c r="P127" s="801"/>
      <c r="Q127" s="801"/>
      <c r="R127" s="801"/>
      <c r="S127" s="801"/>
      <c r="T127" s="801"/>
      <c r="U127" s="801"/>
      <c r="V127" s="801"/>
      <c r="W127" s="801"/>
      <c r="X127" s="801"/>
      <c r="Y127" s="801"/>
      <c r="Z127" s="801"/>
      <c r="AA127" s="801"/>
      <c r="AB127" s="801"/>
      <c r="AC127" s="801"/>
      <c r="AD127" s="801"/>
      <c r="AE127" s="801"/>
      <c r="AF127" s="801"/>
      <c r="AG127" s="801"/>
      <c r="AH127" s="801"/>
      <c r="AI127" s="801"/>
      <c r="AJ127" s="801"/>
    </row>
    <row r="128" spans="1:36" x14ac:dyDescent="0.3">
      <c r="A128" s="1125"/>
      <c r="B128" s="1080"/>
      <c r="C128" s="1080"/>
      <c r="D128" s="1080"/>
      <c r="E128" s="1080"/>
      <c r="F128" s="1080"/>
      <c r="G128" s="1080"/>
      <c r="H128" s="1080"/>
      <c r="I128" s="1080"/>
      <c r="J128" s="801"/>
      <c r="K128" s="801"/>
      <c r="L128" s="801"/>
      <c r="M128" s="801"/>
      <c r="N128" s="801"/>
      <c r="O128" s="801"/>
      <c r="P128" s="801"/>
      <c r="Q128" s="801"/>
      <c r="R128" s="801"/>
      <c r="S128" s="801"/>
      <c r="T128" s="801"/>
      <c r="U128" s="801"/>
      <c r="V128" s="801"/>
      <c r="W128" s="801"/>
      <c r="X128" s="801"/>
      <c r="Y128" s="801"/>
      <c r="Z128" s="801"/>
      <c r="AA128" s="801"/>
      <c r="AB128" s="801"/>
      <c r="AC128" s="801"/>
      <c r="AD128" s="801"/>
      <c r="AE128" s="801"/>
      <c r="AF128" s="801"/>
      <c r="AG128" s="801"/>
      <c r="AH128" s="801"/>
      <c r="AI128" s="801"/>
      <c r="AJ128" s="801"/>
    </row>
    <row r="129" spans="1:106" x14ac:dyDescent="0.3">
      <c r="A129" s="1126" t="s">
        <v>768</v>
      </c>
      <c r="B129" s="1084"/>
    </row>
    <row r="130" spans="1:106" x14ac:dyDescent="0.3">
      <c r="C130" s="1084"/>
      <c r="D130" s="1084"/>
      <c r="E130" s="1084"/>
      <c r="F130" s="1084"/>
      <c r="G130" s="1084"/>
      <c r="H130" s="1084"/>
      <c r="I130" s="1084"/>
    </row>
    <row r="131" spans="1:106" x14ac:dyDescent="0.3">
      <c r="A131" s="1126"/>
      <c r="C131" s="1128">
        <f>C61-C28</f>
        <v>-1.9921862985938787E-6</v>
      </c>
      <c r="D131" s="1128">
        <f>D61-D28</f>
        <v>-1.7823913367465138E-6</v>
      </c>
      <c r="E131" s="1128">
        <f t="shared" ref="E131:BP131" si="1">E61-E28</f>
        <v>-2.6919988158624619E-6</v>
      </c>
      <c r="F131" s="1128">
        <f t="shared" si="1"/>
        <v>4.922003427054733E-7</v>
      </c>
      <c r="G131" s="1128">
        <f t="shared" si="1"/>
        <v>1.5855912351980805E-6</v>
      </c>
      <c r="H131" s="1128">
        <f t="shared" si="1"/>
        <v>2.8698195819742978E-7</v>
      </c>
      <c r="I131" s="1128">
        <f t="shared" si="1"/>
        <v>9.10476956050843E-8</v>
      </c>
      <c r="J131" s="1128">
        <f t="shared" si="1"/>
        <v>1.9955405150540173E-7</v>
      </c>
      <c r="K131" s="1128">
        <f t="shared" si="1"/>
        <v>3.8879807107150555E-7</v>
      </c>
      <c r="L131" s="1128">
        <f t="shared" si="1"/>
        <v>6.8786903284490108E-8</v>
      </c>
      <c r="M131" s="1128">
        <f t="shared" si="1"/>
        <v>-4.5836604840587825E-6</v>
      </c>
      <c r="N131" s="1128">
        <f t="shared" si="1"/>
        <v>-5.4012343753129244E-7</v>
      </c>
      <c r="O131" s="1128">
        <f t="shared" si="1"/>
        <v>1.0467192623764277E-7</v>
      </c>
      <c r="P131" s="1128">
        <f t="shared" si="1"/>
        <v>-9.1131369117647409E-9</v>
      </c>
      <c r="Q131" s="1128">
        <f t="shared" si="1"/>
        <v>-3.6903984437230974E-6</v>
      </c>
      <c r="R131" s="1128">
        <f t="shared" si="1"/>
        <v>2.5979788915719837E-6</v>
      </c>
      <c r="S131" s="1128">
        <f t="shared" si="1"/>
        <v>2.3260508896782994E-7</v>
      </c>
      <c r="T131" s="1128">
        <f t="shared" si="1"/>
        <v>-8.3607665146701038E-7</v>
      </c>
      <c r="U131" s="1128">
        <f t="shared" si="1"/>
        <v>-2.227581717306748E-6</v>
      </c>
      <c r="V131" s="1128">
        <f t="shared" si="1"/>
        <v>-3.5185075830668211E-7</v>
      </c>
      <c r="W131" s="1128">
        <f t="shared" si="1"/>
        <v>-2.6157067622989416E-7</v>
      </c>
      <c r="X131" s="1128">
        <f t="shared" si="1"/>
        <v>2.7911119104828686E-6</v>
      </c>
      <c r="Y131" s="1128">
        <f t="shared" si="1"/>
        <v>1.5722907846793532E-6</v>
      </c>
      <c r="Z131" s="1128">
        <f t="shared" si="1"/>
        <v>7.0579335442744195E-7</v>
      </c>
      <c r="AA131" s="1128">
        <f t="shared" si="1"/>
        <v>1.9979779608547688E-7</v>
      </c>
      <c r="AB131" s="1128">
        <f t="shared" si="1"/>
        <v>-4.0090526454150677E-7</v>
      </c>
      <c r="AC131" s="1128">
        <f t="shared" si="1"/>
        <v>-6.89135049469769E-7</v>
      </c>
      <c r="AD131" s="1128">
        <f t="shared" si="1"/>
        <v>-6.1457103583961725E-7</v>
      </c>
      <c r="AE131" s="1128">
        <f t="shared" si="1"/>
        <v>-5.7456782087683678E-7</v>
      </c>
      <c r="AF131" s="1128">
        <f t="shared" si="1"/>
        <v>-1.1785814422182739E-6</v>
      </c>
      <c r="AG131" s="1128">
        <f t="shared" si="1"/>
        <v>-9.9879252957180142E-7</v>
      </c>
      <c r="AH131" s="1128">
        <f t="shared" si="1"/>
        <v>-1.6173507901839912E-6</v>
      </c>
      <c r="AI131" s="1128">
        <f t="shared" si="1"/>
        <v>-1.7190541257150471E-6</v>
      </c>
      <c r="AJ131" s="1128">
        <f t="shared" si="1"/>
        <v>-9.9357566796243191E-7</v>
      </c>
      <c r="AK131" s="1128">
        <f t="shared" si="1"/>
        <v>-1.4663892216049135E-6</v>
      </c>
      <c r="AL131" s="1128">
        <f t="shared" si="1"/>
        <v>-2.148248313460499E-6</v>
      </c>
      <c r="AM131" s="1128">
        <f t="shared" si="1"/>
        <v>-1.18556636152789E-6</v>
      </c>
      <c r="AN131" s="1128">
        <f t="shared" si="1"/>
        <v>-2.0152147044427693E-6</v>
      </c>
      <c r="AO131" s="1128">
        <f t="shared" si="1"/>
        <v>-2.2206586436368525E-6</v>
      </c>
      <c r="AP131" s="1128">
        <f t="shared" si="1"/>
        <v>-1.5723126125521958E-6</v>
      </c>
      <c r="AQ131" s="1128">
        <f t="shared" si="1"/>
        <v>-1.7147831385955215E-6</v>
      </c>
      <c r="AR131" s="1128">
        <f t="shared" si="1"/>
        <v>-1.5238329069688916E-6</v>
      </c>
      <c r="AS131" s="1128">
        <f t="shared" si="1"/>
        <v>-1.3778480933979154E-6</v>
      </c>
      <c r="AT131" s="1128">
        <f t="shared" si="1"/>
        <v>-5.5254349717870355E-7</v>
      </c>
      <c r="AU131" s="1128">
        <f t="shared" si="1"/>
        <v>-7.4182025855407119E-7</v>
      </c>
      <c r="AV131" s="1128">
        <f t="shared" si="1"/>
        <v>-8.634597179479897E-7</v>
      </c>
      <c r="AW131" s="1128">
        <f t="shared" si="1"/>
        <v>-4.3878389988094568E-7</v>
      </c>
      <c r="AX131" s="1128">
        <f t="shared" si="1"/>
        <v>-8.3897612057626247E-7</v>
      </c>
      <c r="AY131" s="1128">
        <f t="shared" si="1"/>
        <v>-2.1238010958768427E-6</v>
      </c>
      <c r="AZ131" s="1128">
        <f t="shared" si="1"/>
        <v>-9.7094743978232145E-7</v>
      </c>
      <c r="BA131" s="1128">
        <f t="shared" si="1"/>
        <v>-4.9597292672842741E-7</v>
      </c>
      <c r="BB131" s="1128">
        <f t="shared" si="1"/>
        <v>-1.0542935342527926E-6</v>
      </c>
      <c r="BC131" s="1128">
        <f t="shared" si="1"/>
        <v>-1.9979779608547688E-7</v>
      </c>
      <c r="BD131" s="1128">
        <f t="shared" si="1"/>
        <v>-1.4243778423406184E-6</v>
      </c>
      <c r="BE131" s="1128">
        <f t="shared" si="1"/>
        <v>-1.0724106687121093E-6</v>
      </c>
      <c r="BF131" s="1128">
        <f t="shared" si="1"/>
        <v>-3.5836274037137628E-7</v>
      </c>
      <c r="BG131" s="1128">
        <f t="shared" si="1"/>
        <v>2.7328496798872948E-7</v>
      </c>
      <c r="BH131" s="1128">
        <f t="shared" si="1"/>
        <v>3.0834053177386522E-7</v>
      </c>
      <c r="BI131" s="1128">
        <f t="shared" si="1"/>
        <v>-2.100052370224148E-6</v>
      </c>
      <c r="BJ131" s="1128">
        <f t="shared" si="1"/>
        <v>3.9231963455677032E-8</v>
      </c>
      <c r="BK131" s="1128">
        <f t="shared" si="1"/>
        <v>-1.8833816284313798E-7</v>
      </c>
      <c r="BL131" s="1128">
        <f t="shared" si="1"/>
        <v>1.1968950275331736E-8</v>
      </c>
      <c r="BM131" s="1128">
        <f t="shared" si="1"/>
        <v>-5.6916178436949849E-7</v>
      </c>
      <c r="BN131" s="1128">
        <f t="shared" si="1"/>
        <v>3.016320988535881E-7</v>
      </c>
      <c r="BO131" s="1128">
        <f t="shared" si="1"/>
        <v>-1.0193398338742554E-6</v>
      </c>
      <c r="BP131" s="1128">
        <f t="shared" si="1"/>
        <v>-1.8116115825250745E-6</v>
      </c>
      <c r="BQ131" s="1128">
        <f t="shared" ref="BQ131:CX131" si="2">BQ61-BQ28</f>
        <v>-4.3534964788705111E-7</v>
      </c>
      <c r="BR131" s="1128">
        <f t="shared" si="2"/>
        <v>-2.585853508207947E-6</v>
      </c>
      <c r="BS131" s="1128">
        <f t="shared" si="2"/>
        <v>-2.2458480088971555E-6</v>
      </c>
      <c r="BT131" s="1128">
        <f t="shared" si="2"/>
        <v>-1.6729245544411242E-6</v>
      </c>
      <c r="BU131" s="1128">
        <f t="shared" si="2"/>
        <v>-8.931383490562439E-7</v>
      </c>
      <c r="BV131" s="1128">
        <f t="shared" si="2"/>
        <v>8.3113263826817274E-8</v>
      </c>
      <c r="BW131" s="1128">
        <f t="shared" si="2"/>
        <v>-1.9028739188797772E-6</v>
      </c>
      <c r="BX131" s="1128">
        <f t="shared" si="2"/>
        <v>-1.7811398720368743E-6</v>
      </c>
      <c r="BY131" s="1128">
        <f t="shared" si="2"/>
        <v>-6.3161132857203484E-7</v>
      </c>
      <c r="BZ131" s="1128">
        <f t="shared" si="2"/>
        <v>-1.2353921192698181E-6</v>
      </c>
      <c r="CA131" s="1128">
        <f t="shared" si="2"/>
        <v>-1.5319747035391629E-6</v>
      </c>
      <c r="CB131" s="1128">
        <f t="shared" si="2"/>
        <v>-2.2063904907554388E-6</v>
      </c>
      <c r="CC131" s="1128">
        <f t="shared" si="2"/>
        <v>-4.5044725993648171E-7</v>
      </c>
      <c r="CD131" s="1128">
        <f t="shared" si="2"/>
        <v>-3.8652069633826613E-7</v>
      </c>
      <c r="CE131" s="1128">
        <f t="shared" si="2"/>
        <v>-1.2850068742409348E-7</v>
      </c>
      <c r="CF131" s="1128">
        <f t="shared" si="2"/>
        <v>2.9549119062721729E-7</v>
      </c>
      <c r="CG131" s="1128">
        <f t="shared" si="2"/>
        <v>-9.4399001682177186E-7</v>
      </c>
      <c r="CH131" s="1128">
        <f t="shared" si="2"/>
        <v>-1.0095973266288638E-6</v>
      </c>
      <c r="CI131" s="1128">
        <f t="shared" si="2"/>
        <v>-6.9335510488599539E-7</v>
      </c>
      <c r="CJ131" s="1128">
        <f t="shared" si="2"/>
        <v>-2.3119428078643978E-6</v>
      </c>
      <c r="CK131" s="1128">
        <f t="shared" si="2"/>
        <v>-1.7989877960644662E-6</v>
      </c>
      <c r="CL131" s="1128">
        <f t="shared" si="2"/>
        <v>-1.0983931133523583E-6</v>
      </c>
      <c r="CM131" s="1128">
        <f t="shared" si="2"/>
        <v>-1.3608660083264112E-6</v>
      </c>
      <c r="CN131" s="1128">
        <f t="shared" si="2"/>
        <v>-7.3130649980157614E-7</v>
      </c>
      <c r="CO131" s="1128">
        <f t="shared" si="2"/>
        <v>-8.6711952462792397E-7</v>
      </c>
      <c r="CP131" s="1128">
        <f t="shared" si="2"/>
        <v>-8.5976353147998452E-7</v>
      </c>
      <c r="CQ131" s="1128">
        <f t="shared" si="2"/>
        <v>-9.8798773251473904E-7</v>
      </c>
      <c r="CR131" s="1128">
        <f t="shared" si="2"/>
        <v>-1.2875098036602139E-6</v>
      </c>
      <c r="CS131" s="1128">
        <f t="shared" si="2"/>
        <v>-2.1160012693144381E-6</v>
      </c>
      <c r="CT131" s="1128">
        <f t="shared" si="2"/>
        <v>-1.5998957678675652E-6</v>
      </c>
      <c r="CU131" s="1128">
        <f t="shared" si="2"/>
        <v>-8.8473461801186204E-7</v>
      </c>
      <c r="CV131" s="1128">
        <f t="shared" si="2"/>
        <v>-5.8931618696078658E-7</v>
      </c>
      <c r="CW131" s="1128">
        <f t="shared" si="2"/>
        <v>-8.517381502315402E-7</v>
      </c>
      <c r="CX131" s="1128">
        <f t="shared" si="2"/>
        <v>-7.7299046097323298E-7</v>
      </c>
      <c r="CY131" s="1128"/>
      <c r="CZ131" s="1128"/>
      <c r="DA131" s="1128"/>
      <c r="DB131" s="1128"/>
    </row>
    <row r="133" spans="1:106" x14ac:dyDescent="0.3">
      <c r="C133" s="1128">
        <f>[172]Sheet1!$S$463/1000000</f>
        <v>25474.471452395435</v>
      </c>
      <c r="D133" s="1128">
        <f>[140]Sheet2!$C$433/1000000</f>
        <v>26072.063895684201</v>
      </c>
      <c r="E133" s="1128">
        <f>[141]Sheet2!$C$433/1000000</f>
        <v>26415.344452919999</v>
      </c>
      <c r="F133" s="1128">
        <f>[142]Sheet2!$C$433/1000000</f>
        <v>26856.4152350242</v>
      </c>
      <c r="G133" s="1128">
        <f>[143]Sheet2!$C$433/1000000</f>
        <v>27494.964101177593</v>
      </c>
      <c r="H133" s="1128">
        <f>[144]Sheet2!$C$433/1000000</f>
        <v>27955.940532792596</v>
      </c>
      <c r="I133" s="1128">
        <f>[145]Sheet2!$C$433/1000000</f>
        <v>28194.361602293327</v>
      </c>
      <c r="J133" s="1128">
        <f>[146]Sheet2!$C$433/1000000</f>
        <v>28336.892915349788</v>
      </c>
      <c r="K133" s="1128">
        <f>[147]Sheet2!$C$433/1000000</f>
        <v>28563.364929485931</v>
      </c>
      <c r="L133" s="1128">
        <f>[148]Sheet2!$C$433/1000000</f>
        <v>28740.361376723944</v>
      </c>
      <c r="M133" s="1128">
        <f>[149]Sheet2!$C$433/1000000</f>
        <v>29096.352207255881</v>
      </c>
      <c r="N133" s="1128">
        <f>[150]Sheet2!$C$433/1000000</f>
        <v>29423.313250309962</v>
      </c>
      <c r="O133" s="1128">
        <f>[151]Sheet2!$C$433/1000000</f>
        <v>29904.420293369949</v>
      </c>
      <c r="P133" s="1128">
        <f>[152]Sheet2!$C$433/1000000</f>
        <v>30192.423819521264</v>
      </c>
      <c r="Q133" s="1128">
        <f>[153]Sheet2!$C$433/1000000</f>
        <v>30534.515536923256</v>
      </c>
      <c r="R133" s="1128">
        <f>[154]Sheet2!$C$433/1000000</f>
        <v>30645.306166036935</v>
      </c>
      <c r="S133" s="1128">
        <f>[155]Sheet2!$C$433/1000000</f>
        <v>30723.1428050094</v>
      </c>
      <c r="T133" s="1128">
        <f>[156]Sheet2!$C$433/1000000</f>
        <v>30582.685570265083</v>
      </c>
      <c r="U133" s="1128">
        <f>[157]Sheet2!$C$433/1000000</f>
        <v>31026.051213552906</v>
      </c>
      <c r="V133" s="1128">
        <f>[158]Sheet2!$C$433/1000000</f>
        <v>31204.967849636963</v>
      </c>
      <c r="W133" s="1128">
        <f>[159]Sheet2!$C$433/1000000</f>
        <v>31436.78875257288</v>
      </c>
      <c r="X133" s="1128">
        <f>[160]Sheet2!$C$433/1000000</f>
        <v>31766.227604989108</v>
      </c>
      <c r="Y133" s="1128">
        <f>[161]Sheet2!$C$433/1000000</f>
        <v>32105.986535472326</v>
      </c>
      <c r="Z133" s="1128">
        <f>[162]Sheet2!$C$433/1000000</f>
        <v>32381.205792838249</v>
      </c>
      <c r="AA133" s="1128">
        <f>[163]Sheet2!$C$433/1000000</f>
        <v>32750.688683894692</v>
      </c>
      <c r="AB133" s="1128">
        <f>[164]Sheet2!$C$433/1000000</f>
        <v>33028.065470894588</v>
      </c>
      <c r="AC133" s="1128">
        <f>[165]Sheet2!$C$433/1000000</f>
        <v>33597.285546806248</v>
      </c>
      <c r="AD133" s="1128">
        <f>[166]Sheet2!$C$433/1000000</f>
        <v>33479.612832110332</v>
      </c>
      <c r="AE133" s="1128">
        <f>[167]Sheet2!$C$433/1000000</f>
        <v>33528.234725332208</v>
      </c>
      <c r="AF133" s="1128">
        <f>[168]Sheet2!$C$433/1000000</f>
        <v>33945.252423109217</v>
      </c>
      <c r="AG133" s="1128">
        <f>[169]Sheet2!$C$433/1000000</f>
        <v>34531.168337755749</v>
      </c>
      <c r="AH133" s="1128">
        <f>[170]Sheet2!$C$433/1000000</f>
        <v>35377.395748930103</v>
      </c>
      <c r="AI133" s="1128">
        <f>[171]Sheet2!$C$433/1000000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53"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P133"/>
  <sheetViews>
    <sheetView zoomScaleNormal="100" workbookViewId="0">
      <pane xSplit="105" ySplit="4" topLeftCell="EM5" activePane="bottomRight" state="frozen"/>
      <selection pane="topRight" activeCell="DB1" sqref="DB1"/>
      <selection pane="bottomLeft" activeCell="A5" sqref="A5"/>
      <selection pane="bottomRight"/>
    </sheetView>
  </sheetViews>
  <sheetFormatPr defaultRowHeight="16.5" x14ac:dyDescent="0.3"/>
  <cols>
    <col min="1" max="1" width="7" style="1127" customWidth="1"/>
    <col min="2" max="2" width="64.7109375" style="1060" customWidth="1"/>
    <col min="3" max="43" width="9.140625" style="1060" hidden="1" customWidth="1"/>
    <col min="44" max="55" width="9.28515625" style="1060" hidden="1" customWidth="1"/>
    <col min="56" max="56" width="9.42578125" style="1060" hidden="1" customWidth="1"/>
    <col min="57" max="57" width="8.28515625" style="1060" hidden="1" customWidth="1"/>
    <col min="58" max="61" width="9.28515625" style="1060" hidden="1" customWidth="1"/>
    <col min="62" max="64" width="10.7109375" style="1060" hidden="1" customWidth="1"/>
    <col min="65" max="65" width="10.5703125" style="1060" hidden="1" customWidth="1"/>
    <col min="66" max="95" width="10.7109375" style="1060" hidden="1" customWidth="1"/>
    <col min="96" max="96" width="11.85546875" style="1060" hidden="1" customWidth="1"/>
    <col min="97" max="123" width="12.7109375" style="1060" hidden="1" customWidth="1"/>
    <col min="124" max="133" width="13.42578125" style="1060" hidden="1" customWidth="1"/>
    <col min="134" max="146" width="13.42578125" style="1060" bestFit="1" customWidth="1"/>
    <col min="147" max="288" width="9.140625" style="1060"/>
    <col min="289" max="289" width="5.85546875" style="1060" customWidth="1"/>
    <col min="290" max="290" width="54.28515625" style="1060" customWidth="1"/>
    <col min="291" max="383" width="0" style="1060" hidden="1" customWidth="1"/>
    <col min="384" max="394" width="10.7109375" style="1060" customWidth="1"/>
    <col min="395" max="395" width="10.42578125" style="1060" customWidth="1"/>
    <col min="396" max="396" width="11" style="1060" bestFit="1" customWidth="1"/>
    <col min="397" max="544" width="9.140625" style="1060"/>
    <col min="545" max="545" width="5.85546875" style="1060" customWidth="1"/>
    <col min="546" max="546" width="54.28515625" style="1060" customWidth="1"/>
    <col min="547" max="639" width="0" style="1060" hidden="1" customWidth="1"/>
    <col min="640" max="650" width="10.7109375" style="1060" customWidth="1"/>
    <col min="651" max="651" width="10.42578125" style="1060" customWidth="1"/>
    <col min="652" max="652" width="11" style="1060" bestFit="1" customWidth="1"/>
    <col min="653" max="800" width="9.140625" style="1060"/>
    <col min="801" max="801" width="5.85546875" style="1060" customWidth="1"/>
    <col min="802" max="802" width="54.28515625" style="1060" customWidth="1"/>
    <col min="803" max="895" width="0" style="1060" hidden="1" customWidth="1"/>
    <col min="896" max="906" width="10.7109375" style="1060" customWidth="1"/>
    <col min="907" max="907" width="10.42578125" style="1060" customWidth="1"/>
    <col min="908" max="908" width="11" style="1060" bestFit="1" customWidth="1"/>
    <col min="909" max="1056" width="9.140625" style="1060"/>
    <col min="1057" max="1057" width="5.85546875" style="1060" customWidth="1"/>
    <col min="1058" max="1058" width="54.28515625" style="1060" customWidth="1"/>
    <col min="1059" max="1151" width="0" style="1060" hidden="1" customWidth="1"/>
    <col min="1152" max="1162" width="10.7109375" style="1060" customWidth="1"/>
    <col min="1163" max="1163" width="10.42578125" style="1060" customWidth="1"/>
    <col min="1164" max="1164" width="11" style="1060" bestFit="1" customWidth="1"/>
    <col min="1165" max="1312" width="9.140625" style="1060"/>
    <col min="1313" max="1313" width="5.85546875" style="1060" customWidth="1"/>
    <col min="1314" max="1314" width="54.28515625" style="1060" customWidth="1"/>
    <col min="1315" max="1407" width="0" style="1060" hidden="1" customWidth="1"/>
    <col min="1408" max="1418" width="10.7109375" style="1060" customWidth="1"/>
    <col min="1419" max="1419" width="10.42578125" style="1060" customWidth="1"/>
    <col min="1420" max="1420" width="11" style="1060" bestFit="1" customWidth="1"/>
    <col min="1421" max="1568" width="9.140625" style="1060"/>
    <col min="1569" max="1569" width="5.85546875" style="1060" customWidth="1"/>
    <col min="1570" max="1570" width="54.28515625" style="1060" customWidth="1"/>
    <col min="1571" max="1663" width="0" style="1060" hidden="1" customWidth="1"/>
    <col min="1664" max="1674" width="10.7109375" style="1060" customWidth="1"/>
    <col min="1675" max="1675" width="10.42578125" style="1060" customWidth="1"/>
    <col min="1676" max="1676" width="11" style="1060" bestFit="1" customWidth="1"/>
    <col min="1677" max="1824" width="9.140625" style="1060"/>
    <col min="1825" max="1825" width="5.85546875" style="1060" customWidth="1"/>
    <col min="1826" max="1826" width="54.28515625" style="1060" customWidth="1"/>
    <col min="1827" max="1919" width="0" style="1060" hidden="1" customWidth="1"/>
    <col min="1920" max="1930" width="10.7109375" style="1060" customWidth="1"/>
    <col min="1931" max="1931" width="10.42578125" style="1060" customWidth="1"/>
    <col min="1932" max="1932" width="11" style="1060" bestFit="1" customWidth="1"/>
    <col min="1933" max="2080" width="9.140625" style="1060"/>
    <col min="2081" max="2081" width="5.85546875" style="1060" customWidth="1"/>
    <col min="2082" max="2082" width="54.28515625" style="1060" customWidth="1"/>
    <col min="2083" max="2175" width="0" style="1060" hidden="1" customWidth="1"/>
    <col min="2176" max="2186" width="10.7109375" style="1060" customWidth="1"/>
    <col min="2187" max="2187" width="10.42578125" style="1060" customWidth="1"/>
    <col min="2188" max="2188" width="11" style="1060" bestFit="1" customWidth="1"/>
    <col min="2189" max="2336" width="9.140625" style="1060"/>
    <col min="2337" max="2337" width="5.85546875" style="1060" customWidth="1"/>
    <col min="2338" max="2338" width="54.28515625" style="1060" customWidth="1"/>
    <col min="2339" max="2431" width="0" style="1060" hidden="1" customWidth="1"/>
    <col min="2432" max="2442" width="10.7109375" style="1060" customWidth="1"/>
    <col min="2443" max="2443" width="10.42578125" style="1060" customWidth="1"/>
    <col min="2444" max="2444" width="11" style="1060" bestFit="1" customWidth="1"/>
    <col min="2445" max="2592" width="9.140625" style="1060"/>
    <col min="2593" max="2593" width="5.85546875" style="1060" customWidth="1"/>
    <col min="2594" max="2594" width="54.28515625" style="1060" customWidth="1"/>
    <col min="2595" max="2687" width="0" style="1060" hidden="1" customWidth="1"/>
    <col min="2688" max="2698" width="10.7109375" style="1060" customWidth="1"/>
    <col min="2699" max="2699" width="10.42578125" style="1060" customWidth="1"/>
    <col min="2700" max="2700" width="11" style="1060" bestFit="1" customWidth="1"/>
    <col min="2701" max="2848" width="9.140625" style="1060"/>
    <col min="2849" max="2849" width="5.85546875" style="1060" customWidth="1"/>
    <col min="2850" max="2850" width="54.28515625" style="1060" customWidth="1"/>
    <col min="2851" max="2943" width="0" style="1060" hidden="1" customWidth="1"/>
    <col min="2944" max="2954" width="10.7109375" style="1060" customWidth="1"/>
    <col min="2955" max="2955" width="10.42578125" style="1060" customWidth="1"/>
    <col min="2956" max="2956" width="11" style="1060" bestFit="1" customWidth="1"/>
    <col min="2957" max="3104" width="9.140625" style="1060"/>
    <col min="3105" max="3105" width="5.85546875" style="1060" customWidth="1"/>
    <col min="3106" max="3106" width="54.28515625" style="1060" customWidth="1"/>
    <col min="3107" max="3199" width="0" style="1060" hidden="1" customWidth="1"/>
    <col min="3200" max="3210" width="10.7109375" style="1060" customWidth="1"/>
    <col min="3211" max="3211" width="10.42578125" style="1060" customWidth="1"/>
    <col min="3212" max="3212" width="11" style="1060" bestFit="1" customWidth="1"/>
    <col min="3213" max="3360" width="9.140625" style="1060"/>
    <col min="3361" max="3361" width="5.85546875" style="1060" customWidth="1"/>
    <col min="3362" max="3362" width="54.28515625" style="1060" customWidth="1"/>
    <col min="3363" max="3455" width="0" style="1060" hidden="1" customWidth="1"/>
    <col min="3456" max="3466" width="10.7109375" style="1060" customWidth="1"/>
    <col min="3467" max="3467" width="10.42578125" style="1060" customWidth="1"/>
    <col min="3468" max="3468" width="11" style="1060" bestFit="1" customWidth="1"/>
    <col min="3469" max="3616" width="9.140625" style="1060"/>
    <col min="3617" max="3617" width="5.85546875" style="1060" customWidth="1"/>
    <col min="3618" max="3618" width="54.28515625" style="1060" customWidth="1"/>
    <col min="3619" max="3711" width="0" style="1060" hidden="1" customWidth="1"/>
    <col min="3712" max="3722" width="10.7109375" style="1060" customWidth="1"/>
    <col min="3723" max="3723" width="10.42578125" style="1060" customWidth="1"/>
    <col min="3724" max="3724" width="11" style="1060" bestFit="1" customWidth="1"/>
    <col min="3725" max="3872" width="9.140625" style="1060"/>
    <col min="3873" max="3873" width="5.85546875" style="1060" customWidth="1"/>
    <col min="3874" max="3874" width="54.28515625" style="1060" customWidth="1"/>
    <col min="3875" max="3967" width="0" style="1060" hidden="1" customWidth="1"/>
    <col min="3968" max="3978" width="10.7109375" style="1060" customWidth="1"/>
    <col min="3979" max="3979" width="10.42578125" style="1060" customWidth="1"/>
    <col min="3980" max="3980" width="11" style="1060" bestFit="1" customWidth="1"/>
    <col min="3981" max="4128" width="9.140625" style="1060"/>
    <col min="4129" max="4129" width="5.85546875" style="1060" customWidth="1"/>
    <col min="4130" max="4130" width="54.28515625" style="1060" customWidth="1"/>
    <col min="4131" max="4223" width="0" style="1060" hidden="1" customWidth="1"/>
    <col min="4224" max="4234" width="10.7109375" style="1060" customWidth="1"/>
    <col min="4235" max="4235" width="10.42578125" style="1060" customWidth="1"/>
    <col min="4236" max="4236" width="11" style="1060" bestFit="1" customWidth="1"/>
    <col min="4237" max="4384" width="9.140625" style="1060"/>
    <col min="4385" max="4385" width="5.85546875" style="1060" customWidth="1"/>
    <col min="4386" max="4386" width="54.28515625" style="1060" customWidth="1"/>
    <col min="4387" max="4479" width="0" style="1060" hidden="1" customWidth="1"/>
    <col min="4480" max="4490" width="10.7109375" style="1060" customWidth="1"/>
    <col min="4491" max="4491" width="10.42578125" style="1060" customWidth="1"/>
    <col min="4492" max="4492" width="11" style="1060" bestFit="1" customWidth="1"/>
    <col min="4493" max="4640" width="9.140625" style="1060"/>
    <col min="4641" max="4641" width="5.85546875" style="1060" customWidth="1"/>
    <col min="4642" max="4642" width="54.28515625" style="1060" customWidth="1"/>
    <col min="4643" max="4735" width="0" style="1060" hidden="1" customWidth="1"/>
    <col min="4736" max="4746" width="10.7109375" style="1060" customWidth="1"/>
    <col min="4747" max="4747" width="10.42578125" style="1060" customWidth="1"/>
    <col min="4748" max="4748" width="11" style="1060" bestFit="1" customWidth="1"/>
    <col min="4749" max="4896" width="9.140625" style="1060"/>
    <col min="4897" max="4897" width="5.85546875" style="1060" customWidth="1"/>
    <col min="4898" max="4898" width="54.28515625" style="1060" customWidth="1"/>
    <col min="4899" max="4991" width="0" style="1060" hidden="1" customWidth="1"/>
    <col min="4992" max="5002" width="10.7109375" style="1060" customWidth="1"/>
    <col min="5003" max="5003" width="10.42578125" style="1060" customWidth="1"/>
    <col min="5004" max="5004" width="11" style="1060" bestFit="1" customWidth="1"/>
    <col min="5005" max="5152" width="9.140625" style="1060"/>
    <col min="5153" max="5153" width="5.85546875" style="1060" customWidth="1"/>
    <col min="5154" max="5154" width="54.28515625" style="1060" customWidth="1"/>
    <col min="5155" max="5247" width="0" style="1060" hidden="1" customWidth="1"/>
    <col min="5248" max="5258" width="10.7109375" style="1060" customWidth="1"/>
    <col min="5259" max="5259" width="10.42578125" style="1060" customWidth="1"/>
    <col min="5260" max="5260" width="11" style="1060" bestFit="1" customWidth="1"/>
    <col min="5261" max="5408" width="9.140625" style="1060"/>
    <col min="5409" max="5409" width="5.85546875" style="1060" customWidth="1"/>
    <col min="5410" max="5410" width="54.28515625" style="1060" customWidth="1"/>
    <col min="5411" max="5503" width="0" style="1060" hidden="1" customWidth="1"/>
    <col min="5504" max="5514" width="10.7109375" style="1060" customWidth="1"/>
    <col min="5515" max="5515" width="10.42578125" style="1060" customWidth="1"/>
    <col min="5516" max="5516" width="11" style="1060" bestFit="1" customWidth="1"/>
    <col min="5517" max="5664" width="9.140625" style="1060"/>
    <col min="5665" max="5665" width="5.85546875" style="1060" customWidth="1"/>
    <col min="5666" max="5666" width="54.28515625" style="1060" customWidth="1"/>
    <col min="5667" max="5759" width="0" style="1060" hidden="1" customWidth="1"/>
    <col min="5760" max="5770" width="10.7109375" style="1060" customWidth="1"/>
    <col min="5771" max="5771" width="10.42578125" style="1060" customWidth="1"/>
    <col min="5772" max="5772" width="11" style="1060" bestFit="1" customWidth="1"/>
    <col min="5773" max="5920" width="9.140625" style="1060"/>
    <col min="5921" max="5921" width="5.85546875" style="1060" customWidth="1"/>
    <col min="5922" max="5922" width="54.28515625" style="1060" customWidth="1"/>
    <col min="5923" max="6015" width="0" style="1060" hidden="1" customWidth="1"/>
    <col min="6016" max="6026" width="10.7109375" style="1060" customWidth="1"/>
    <col min="6027" max="6027" width="10.42578125" style="1060" customWidth="1"/>
    <col min="6028" max="6028" width="11" style="1060" bestFit="1" customWidth="1"/>
    <col min="6029" max="6176" width="9.140625" style="1060"/>
    <col min="6177" max="6177" width="5.85546875" style="1060" customWidth="1"/>
    <col min="6178" max="6178" width="54.28515625" style="1060" customWidth="1"/>
    <col min="6179" max="6271" width="0" style="1060" hidden="1" customWidth="1"/>
    <col min="6272" max="6282" width="10.7109375" style="1060" customWidth="1"/>
    <col min="6283" max="6283" width="10.42578125" style="1060" customWidth="1"/>
    <col min="6284" max="6284" width="11" style="1060" bestFit="1" customWidth="1"/>
    <col min="6285" max="6432" width="9.140625" style="1060"/>
    <col min="6433" max="6433" width="5.85546875" style="1060" customWidth="1"/>
    <col min="6434" max="6434" width="54.28515625" style="1060" customWidth="1"/>
    <col min="6435" max="6527" width="0" style="1060" hidden="1" customWidth="1"/>
    <col min="6528" max="6538" width="10.7109375" style="1060" customWidth="1"/>
    <col min="6539" max="6539" width="10.42578125" style="1060" customWidth="1"/>
    <col min="6540" max="6540" width="11" style="1060" bestFit="1" customWidth="1"/>
    <col min="6541" max="6688" width="9.140625" style="1060"/>
    <col min="6689" max="6689" width="5.85546875" style="1060" customWidth="1"/>
    <col min="6690" max="6690" width="54.28515625" style="1060" customWidth="1"/>
    <col min="6691" max="6783" width="0" style="1060" hidden="1" customWidth="1"/>
    <col min="6784" max="6794" width="10.7109375" style="1060" customWidth="1"/>
    <col min="6795" max="6795" width="10.42578125" style="1060" customWidth="1"/>
    <col min="6796" max="6796" width="11" style="1060" bestFit="1" customWidth="1"/>
    <col min="6797" max="6944" width="9.140625" style="1060"/>
    <col min="6945" max="6945" width="5.85546875" style="1060" customWidth="1"/>
    <col min="6946" max="6946" width="54.28515625" style="1060" customWidth="1"/>
    <col min="6947" max="7039" width="0" style="1060" hidden="1" customWidth="1"/>
    <col min="7040" max="7050" width="10.7109375" style="1060" customWidth="1"/>
    <col min="7051" max="7051" width="10.42578125" style="1060" customWidth="1"/>
    <col min="7052" max="7052" width="11" style="1060" bestFit="1" customWidth="1"/>
    <col min="7053" max="7200" width="9.140625" style="1060"/>
    <col min="7201" max="7201" width="5.85546875" style="1060" customWidth="1"/>
    <col min="7202" max="7202" width="54.28515625" style="1060" customWidth="1"/>
    <col min="7203" max="7295" width="0" style="1060" hidden="1" customWidth="1"/>
    <col min="7296" max="7306" width="10.7109375" style="1060" customWidth="1"/>
    <col min="7307" max="7307" width="10.42578125" style="1060" customWidth="1"/>
    <col min="7308" max="7308" width="11" style="1060" bestFit="1" customWidth="1"/>
    <col min="7309" max="7456" width="9.140625" style="1060"/>
    <col min="7457" max="7457" width="5.85546875" style="1060" customWidth="1"/>
    <col min="7458" max="7458" width="54.28515625" style="1060" customWidth="1"/>
    <col min="7459" max="7551" width="0" style="1060" hidden="1" customWidth="1"/>
    <col min="7552" max="7562" width="10.7109375" style="1060" customWidth="1"/>
    <col min="7563" max="7563" width="10.42578125" style="1060" customWidth="1"/>
    <col min="7564" max="7564" width="11" style="1060" bestFit="1" customWidth="1"/>
    <col min="7565" max="7712" width="9.140625" style="1060"/>
    <col min="7713" max="7713" width="5.85546875" style="1060" customWidth="1"/>
    <col min="7714" max="7714" width="54.28515625" style="1060" customWidth="1"/>
    <col min="7715" max="7807" width="0" style="1060" hidden="1" customWidth="1"/>
    <col min="7808" max="7818" width="10.7109375" style="1060" customWidth="1"/>
    <col min="7819" max="7819" width="10.42578125" style="1060" customWidth="1"/>
    <col min="7820" max="7820" width="11" style="1060" bestFit="1" customWidth="1"/>
    <col min="7821" max="7968" width="9.140625" style="1060"/>
    <col min="7969" max="7969" width="5.85546875" style="1060" customWidth="1"/>
    <col min="7970" max="7970" width="54.28515625" style="1060" customWidth="1"/>
    <col min="7971" max="8063" width="0" style="1060" hidden="1" customWidth="1"/>
    <col min="8064" max="8074" width="10.7109375" style="1060" customWidth="1"/>
    <col min="8075" max="8075" width="10.42578125" style="1060" customWidth="1"/>
    <col min="8076" max="8076" width="11" style="1060" bestFit="1" customWidth="1"/>
    <col min="8077" max="8224" width="9.140625" style="1060"/>
    <col min="8225" max="8225" width="5.85546875" style="1060" customWidth="1"/>
    <col min="8226" max="8226" width="54.28515625" style="1060" customWidth="1"/>
    <col min="8227" max="8319" width="0" style="1060" hidden="1" customWidth="1"/>
    <col min="8320" max="8330" width="10.7109375" style="1060" customWidth="1"/>
    <col min="8331" max="8331" width="10.42578125" style="1060" customWidth="1"/>
    <col min="8332" max="8332" width="11" style="1060" bestFit="1" customWidth="1"/>
    <col min="8333" max="8480" width="9.140625" style="1060"/>
    <col min="8481" max="8481" width="5.85546875" style="1060" customWidth="1"/>
    <col min="8482" max="8482" width="54.28515625" style="1060" customWidth="1"/>
    <col min="8483" max="8575" width="0" style="1060" hidden="1" customWidth="1"/>
    <col min="8576" max="8586" width="10.7109375" style="1060" customWidth="1"/>
    <col min="8587" max="8587" width="10.42578125" style="1060" customWidth="1"/>
    <col min="8588" max="8588" width="11" style="1060" bestFit="1" customWidth="1"/>
    <col min="8589" max="8736" width="9.140625" style="1060"/>
    <col min="8737" max="8737" width="5.85546875" style="1060" customWidth="1"/>
    <col min="8738" max="8738" width="54.28515625" style="1060" customWidth="1"/>
    <col min="8739" max="8831" width="0" style="1060" hidden="1" customWidth="1"/>
    <col min="8832" max="8842" width="10.7109375" style="1060" customWidth="1"/>
    <col min="8843" max="8843" width="10.42578125" style="1060" customWidth="1"/>
    <col min="8844" max="8844" width="11" style="1060" bestFit="1" customWidth="1"/>
    <col min="8845" max="8992" width="9.140625" style="1060"/>
    <col min="8993" max="8993" width="5.85546875" style="1060" customWidth="1"/>
    <col min="8994" max="8994" width="54.28515625" style="1060" customWidth="1"/>
    <col min="8995" max="9087" width="0" style="1060" hidden="1" customWidth="1"/>
    <col min="9088" max="9098" width="10.7109375" style="1060" customWidth="1"/>
    <col min="9099" max="9099" width="10.42578125" style="1060" customWidth="1"/>
    <col min="9100" max="9100" width="11" style="1060" bestFit="1" customWidth="1"/>
    <col min="9101" max="9248" width="9.140625" style="1060"/>
    <col min="9249" max="9249" width="5.85546875" style="1060" customWidth="1"/>
    <col min="9250" max="9250" width="54.28515625" style="1060" customWidth="1"/>
    <col min="9251" max="9343" width="0" style="1060" hidden="1" customWidth="1"/>
    <col min="9344" max="9354" width="10.7109375" style="1060" customWidth="1"/>
    <col min="9355" max="9355" width="10.42578125" style="1060" customWidth="1"/>
    <col min="9356" max="9356" width="11" style="1060" bestFit="1" customWidth="1"/>
    <col min="9357" max="9504" width="9.140625" style="1060"/>
    <col min="9505" max="9505" width="5.85546875" style="1060" customWidth="1"/>
    <col min="9506" max="9506" width="54.28515625" style="1060" customWidth="1"/>
    <col min="9507" max="9599" width="0" style="1060" hidden="1" customWidth="1"/>
    <col min="9600" max="9610" width="10.7109375" style="1060" customWidth="1"/>
    <col min="9611" max="9611" width="10.42578125" style="1060" customWidth="1"/>
    <col min="9612" max="9612" width="11" style="1060" bestFit="1" customWidth="1"/>
    <col min="9613" max="9760" width="9.140625" style="1060"/>
    <col min="9761" max="9761" width="5.85546875" style="1060" customWidth="1"/>
    <col min="9762" max="9762" width="54.28515625" style="1060" customWidth="1"/>
    <col min="9763" max="9855" width="0" style="1060" hidden="1" customWidth="1"/>
    <col min="9856" max="9866" width="10.7109375" style="1060" customWidth="1"/>
    <col min="9867" max="9867" width="10.42578125" style="1060" customWidth="1"/>
    <col min="9868" max="9868" width="11" style="1060" bestFit="1" customWidth="1"/>
    <col min="9869" max="10016" width="9.140625" style="1060"/>
    <col min="10017" max="10017" width="5.85546875" style="1060" customWidth="1"/>
    <col min="10018" max="10018" width="54.28515625" style="1060" customWidth="1"/>
    <col min="10019" max="10111" width="0" style="1060" hidden="1" customWidth="1"/>
    <col min="10112" max="10122" width="10.7109375" style="1060" customWidth="1"/>
    <col min="10123" max="10123" width="10.42578125" style="1060" customWidth="1"/>
    <col min="10124" max="10124" width="11" style="1060" bestFit="1" customWidth="1"/>
    <col min="10125" max="10272" width="9.140625" style="1060"/>
    <col min="10273" max="10273" width="5.85546875" style="1060" customWidth="1"/>
    <col min="10274" max="10274" width="54.28515625" style="1060" customWidth="1"/>
    <col min="10275" max="10367" width="0" style="1060" hidden="1" customWidth="1"/>
    <col min="10368" max="10378" width="10.7109375" style="1060" customWidth="1"/>
    <col min="10379" max="10379" width="10.42578125" style="1060" customWidth="1"/>
    <col min="10380" max="10380" width="11" style="1060" bestFit="1" customWidth="1"/>
    <col min="10381" max="10528" width="9.140625" style="1060"/>
    <col min="10529" max="10529" width="5.85546875" style="1060" customWidth="1"/>
    <col min="10530" max="10530" width="54.28515625" style="1060" customWidth="1"/>
    <col min="10531" max="10623" width="0" style="1060" hidden="1" customWidth="1"/>
    <col min="10624" max="10634" width="10.7109375" style="1060" customWidth="1"/>
    <col min="10635" max="10635" width="10.42578125" style="1060" customWidth="1"/>
    <col min="10636" max="10636" width="11" style="1060" bestFit="1" customWidth="1"/>
    <col min="10637" max="10784" width="9.140625" style="1060"/>
    <col min="10785" max="10785" width="5.85546875" style="1060" customWidth="1"/>
    <col min="10786" max="10786" width="54.28515625" style="1060" customWidth="1"/>
    <col min="10787" max="10879" width="0" style="1060" hidden="1" customWidth="1"/>
    <col min="10880" max="10890" width="10.7109375" style="1060" customWidth="1"/>
    <col min="10891" max="10891" width="10.42578125" style="1060" customWidth="1"/>
    <col min="10892" max="10892" width="11" style="1060" bestFit="1" customWidth="1"/>
    <col min="10893" max="11040" width="9.140625" style="1060"/>
    <col min="11041" max="11041" width="5.85546875" style="1060" customWidth="1"/>
    <col min="11042" max="11042" width="54.28515625" style="1060" customWidth="1"/>
    <col min="11043" max="11135" width="0" style="1060" hidden="1" customWidth="1"/>
    <col min="11136" max="11146" width="10.7109375" style="1060" customWidth="1"/>
    <col min="11147" max="11147" width="10.42578125" style="1060" customWidth="1"/>
    <col min="11148" max="11148" width="11" style="1060" bestFit="1" customWidth="1"/>
    <col min="11149" max="11296" width="9.140625" style="1060"/>
    <col min="11297" max="11297" width="5.85546875" style="1060" customWidth="1"/>
    <col min="11298" max="11298" width="54.28515625" style="1060" customWidth="1"/>
    <col min="11299" max="11391" width="0" style="1060" hidden="1" customWidth="1"/>
    <col min="11392" max="11402" width="10.7109375" style="1060" customWidth="1"/>
    <col min="11403" max="11403" width="10.42578125" style="1060" customWidth="1"/>
    <col min="11404" max="11404" width="11" style="1060" bestFit="1" customWidth="1"/>
    <col min="11405" max="11552" width="9.140625" style="1060"/>
    <col min="11553" max="11553" width="5.85546875" style="1060" customWidth="1"/>
    <col min="11554" max="11554" width="54.28515625" style="1060" customWidth="1"/>
    <col min="11555" max="11647" width="0" style="1060" hidden="1" customWidth="1"/>
    <col min="11648" max="11658" width="10.7109375" style="1060" customWidth="1"/>
    <col min="11659" max="11659" width="10.42578125" style="1060" customWidth="1"/>
    <col min="11660" max="11660" width="11" style="1060" bestFit="1" customWidth="1"/>
    <col min="11661" max="11808" width="9.140625" style="1060"/>
    <col min="11809" max="11809" width="5.85546875" style="1060" customWidth="1"/>
    <col min="11810" max="11810" width="54.28515625" style="1060" customWidth="1"/>
    <col min="11811" max="11903" width="0" style="1060" hidden="1" customWidth="1"/>
    <col min="11904" max="11914" width="10.7109375" style="1060" customWidth="1"/>
    <col min="11915" max="11915" width="10.42578125" style="1060" customWidth="1"/>
    <col min="11916" max="11916" width="11" style="1060" bestFit="1" customWidth="1"/>
    <col min="11917" max="12064" width="9.140625" style="1060"/>
    <col min="12065" max="12065" width="5.85546875" style="1060" customWidth="1"/>
    <col min="12066" max="12066" width="54.28515625" style="1060" customWidth="1"/>
    <col min="12067" max="12159" width="0" style="1060" hidden="1" customWidth="1"/>
    <col min="12160" max="12170" width="10.7109375" style="1060" customWidth="1"/>
    <col min="12171" max="12171" width="10.42578125" style="1060" customWidth="1"/>
    <col min="12172" max="12172" width="11" style="1060" bestFit="1" customWidth="1"/>
    <col min="12173" max="12320" width="9.140625" style="1060"/>
    <col min="12321" max="12321" width="5.85546875" style="1060" customWidth="1"/>
    <col min="12322" max="12322" width="54.28515625" style="1060" customWidth="1"/>
    <col min="12323" max="12415" width="0" style="1060" hidden="1" customWidth="1"/>
    <col min="12416" max="12426" width="10.7109375" style="1060" customWidth="1"/>
    <col min="12427" max="12427" width="10.42578125" style="1060" customWidth="1"/>
    <col min="12428" max="12428" width="11" style="1060" bestFit="1" customWidth="1"/>
    <col min="12429" max="12576" width="9.140625" style="1060"/>
    <col min="12577" max="12577" width="5.85546875" style="1060" customWidth="1"/>
    <col min="12578" max="12578" width="54.28515625" style="1060" customWidth="1"/>
    <col min="12579" max="12671" width="0" style="1060" hidden="1" customWidth="1"/>
    <col min="12672" max="12682" width="10.7109375" style="1060" customWidth="1"/>
    <col min="12683" max="12683" width="10.42578125" style="1060" customWidth="1"/>
    <col min="12684" max="12684" width="11" style="1060" bestFit="1" customWidth="1"/>
    <col min="12685" max="12832" width="9.140625" style="1060"/>
    <col min="12833" max="12833" width="5.85546875" style="1060" customWidth="1"/>
    <col min="12834" max="12834" width="54.28515625" style="1060" customWidth="1"/>
    <col min="12835" max="12927" width="0" style="1060" hidden="1" customWidth="1"/>
    <col min="12928" max="12938" width="10.7109375" style="1060" customWidth="1"/>
    <col min="12939" max="12939" width="10.42578125" style="1060" customWidth="1"/>
    <col min="12940" max="12940" width="11" style="1060" bestFit="1" customWidth="1"/>
    <col min="12941" max="13088" width="9.140625" style="1060"/>
    <col min="13089" max="13089" width="5.85546875" style="1060" customWidth="1"/>
    <col min="13090" max="13090" width="54.28515625" style="1060" customWidth="1"/>
    <col min="13091" max="13183" width="0" style="1060" hidden="1" customWidth="1"/>
    <col min="13184" max="13194" width="10.7109375" style="1060" customWidth="1"/>
    <col min="13195" max="13195" width="10.42578125" style="1060" customWidth="1"/>
    <col min="13196" max="13196" width="11" style="1060" bestFit="1" customWidth="1"/>
    <col min="13197" max="13344" width="9.140625" style="1060"/>
    <col min="13345" max="13345" width="5.85546875" style="1060" customWidth="1"/>
    <col min="13346" max="13346" width="54.28515625" style="1060" customWidth="1"/>
    <col min="13347" max="13439" width="0" style="1060" hidden="1" customWidth="1"/>
    <col min="13440" max="13450" width="10.7109375" style="1060" customWidth="1"/>
    <col min="13451" max="13451" width="10.42578125" style="1060" customWidth="1"/>
    <col min="13452" max="13452" width="11" style="1060" bestFit="1" customWidth="1"/>
    <col min="13453" max="13600" width="9.140625" style="1060"/>
    <col min="13601" max="13601" width="5.85546875" style="1060" customWidth="1"/>
    <col min="13602" max="13602" width="54.28515625" style="1060" customWidth="1"/>
    <col min="13603" max="13695" width="0" style="1060" hidden="1" customWidth="1"/>
    <col min="13696" max="13706" width="10.7109375" style="1060" customWidth="1"/>
    <col min="13707" max="13707" width="10.42578125" style="1060" customWidth="1"/>
    <col min="13708" max="13708" width="11" style="1060" bestFit="1" customWidth="1"/>
    <col min="13709" max="13856" width="9.140625" style="1060"/>
    <col min="13857" max="13857" width="5.85546875" style="1060" customWidth="1"/>
    <col min="13858" max="13858" width="54.28515625" style="1060" customWidth="1"/>
    <col min="13859" max="13951" width="0" style="1060" hidden="1" customWidth="1"/>
    <col min="13952" max="13962" width="10.7109375" style="1060" customWidth="1"/>
    <col min="13963" max="13963" width="10.42578125" style="1060" customWidth="1"/>
    <col min="13964" max="13964" width="11" style="1060" bestFit="1" customWidth="1"/>
    <col min="13965" max="14112" width="9.140625" style="1060"/>
    <col min="14113" max="14113" width="5.85546875" style="1060" customWidth="1"/>
    <col min="14114" max="14114" width="54.28515625" style="1060" customWidth="1"/>
    <col min="14115" max="14207" width="0" style="1060" hidden="1" customWidth="1"/>
    <col min="14208" max="14218" width="10.7109375" style="1060" customWidth="1"/>
    <col min="14219" max="14219" width="10.42578125" style="1060" customWidth="1"/>
    <col min="14220" max="14220" width="11" style="1060" bestFit="1" customWidth="1"/>
    <col min="14221" max="14368" width="9.140625" style="1060"/>
    <col min="14369" max="14369" width="5.85546875" style="1060" customWidth="1"/>
    <col min="14370" max="14370" width="54.28515625" style="1060" customWidth="1"/>
    <col min="14371" max="14463" width="0" style="1060" hidden="1" customWidth="1"/>
    <col min="14464" max="14474" width="10.7109375" style="1060" customWidth="1"/>
    <col min="14475" max="14475" width="10.42578125" style="1060" customWidth="1"/>
    <col min="14476" max="14476" width="11" style="1060" bestFit="1" customWidth="1"/>
    <col min="14477" max="14624" width="9.140625" style="1060"/>
    <col min="14625" max="14625" width="5.85546875" style="1060" customWidth="1"/>
    <col min="14626" max="14626" width="54.28515625" style="1060" customWidth="1"/>
    <col min="14627" max="14719" width="0" style="1060" hidden="1" customWidth="1"/>
    <col min="14720" max="14730" width="10.7109375" style="1060" customWidth="1"/>
    <col min="14731" max="14731" width="10.42578125" style="1060" customWidth="1"/>
    <col min="14732" max="14732" width="11" style="1060" bestFit="1" customWidth="1"/>
    <col min="14733" max="14880" width="9.140625" style="1060"/>
    <col min="14881" max="14881" width="5.85546875" style="1060" customWidth="1"/>
    <col min="14882" max="14882" width="54.28515625" style="1060" customWidth="1"/>
    <col min="14883" max="14975" width="0" style="1060" hidden="1" customWidth="1"/>
    <col min="14976" max="14986" width="10.7109375" style="1060" customWidth="1"/>
    <col min="14987" max="14987" width="10.42578125" style="1060" customWidth="1"/>
    <col min="14988" max="14988" width="11" style="1060" bestFit="1" customWidth="1"/>
    <col min="14989" max="15136" width="9.140625" style="1060"/>
    <col min="15137" max="15137" width="5.85546875" style="1060" customWidth="1"/>
    <col min="15138" max="15138" width="54.28515625" style="1060" customWidth="1"/>
    <col min="15139" max="15231" width="0" style="1060" hidden="1" customWidth="1"/>
    <col min="15232" max="15242" width="10.7109375" style="1060" customWidth="1"/>
    <col min="15243" max="15243" width="10.42578125" style="1060" customWidth="1"/>
    <col min="15244" max="15244" width="11" style="1060" bestFit="1" customWidth="1"/>
    <col min="15245" max="15392" width="9.140625" style="1060"/>
    <col min="15393" max="15393" width="5.85546875" style="1060" customWidth="1"/>
    <col min="15394" max="15394" width="54.28515625" style="1060" customWidth="1"/>
    <col min="15395" max="15487" width="0" style="1060" hidden="1" customWidth="1"/>
    <col min="15488" max="15498" width="10.7109375" style="1060" customWidth="1"/>
    <col min="15499" max="15499" width="10.42578125" style="1060" customWidth="1"/>
    <col min="15500" max="15500" width="11" style="1060" bestFit="1" customWidth="1"/>
    <col min="15501" max="15648" width="9.140625" style="1060"/>
    <col min="15649" max="15649" width="5.85546875" style="1060" customWidth="1"/>
    <col min="15650" max="15650" width="54.28515625" style="1060" customWidth="1"/>
    <col min="15651" max="15743" width="0" style="1060" hidden="1" customWidth="1"/>
    <col min="15744" max="15754" width="10.7109375" style="1060" customWidth="1"/>
    <col min="15755" max="15755" width="10.42578125" style="1060" customWidth="1"/>
    <col min="15756" max="15756" width="11" style="1060" bestFit="1" customWidth="1"/>
    <col min="15757" max="15904" width="9.140625" style="1060"/>
    <col min="15905" max="15905" width="5.85546875" style="1060" customWidth="1"/>
    <col min="15906" max="15906" width="54.28515625" style="1060" customWidth="1"/>
    <col min="15907" max="15999" width="0" style="1060" hidden="1" customWidth="1"/>
    <col min="16000" max="16010" width="10.7109375" style="1060" customWidth="1"/>
    <col min="16011" max="16011" width="10.42578125" style="1060" customWidth="1"/>
    <col min="16012" max="16012" width="11" style="1060" bestFit="1" customWidth="1"/>
    <col min="16013" max="16160" width="9.140625" style="1060"/>
    <col min="16161" max="16161" width="5.85546875" style="1060" customWidth="1"/>
    <col min="16162" max="16162" width="54.28515625" style="1060" customWidth="1"/>
    <col min="16163" max="16255" width="0" style="1060" hidden="1" customWidth="1"/>
    <col min="16256" max="16266" width="10.7109375" style="1060" customWidth="1"/>
    <col min="16267" max="16267" width="10.42578125" style="1060" customWidth="1"/>
    <col min="16268" max="16268" width="11" style="1060" bestFit="1" customWidth="1"/>
    <col min="16269" max="16384" width="9.140625" style="1060"/>
  </cols>
  <sheetData>
    <row r="1" spans="1:146" ht="20.25" x14ac:dyDescent="0.35">
      <c r="A1" s="1055" t="s">
        <v>769</v>
      </c>
      <c r="B1" s="1129"/>
      <c r="C1" s="1130"/>
      <c r="D1" s="801"/>
      <c r="E1" s="801"/>
      <c r="F1" s="801"/>
      <c r="G1" s="801"/>
      <c r="H1" s="801"/>
      <c r="I1" s="801"/>
      <c r="J1" s="801"/>
      <c r="K1" s="801"/>
      <c r="L1" s="801"/>
      <c r="M1" s="801"/>
      <c r="N1" s="801"/>
      <c r="O1" s="801"/>
      <c r="P1" s="801"/>
      <c r="Q1" s="801"/>
      <c r="R1" s="801"/>
      <c r="S1" s="801"/>
      <c r="T1" s="801"/>
      <c r="U1" s="801"/>
      <c r="V1" s="801"/>
      <c r="W1" s="801"/>
      <c r="X1" s="801"/>
      <c r="Y1" s="801"/>
      <c r="Z1" s="801"/>
      <c r="AA1" s="801"/>
      <c r="AB1" s="801"/>
    </row>
    <row r="2" spans="1:146" hidden="1" x14ac:dyDescent="0.3">
      <c r="A2" s="1061"/>
      <c r="B2" s="1062"/>
      <c r="C2" s="1063"/>
      <c r="D2" s="801"/>
      <c r="E2" s="801"/>
      <c r="F2" s="801"/>
      <c r="G2" s="801"/>
      <c r="H2" s="801"/>
      <c r="I2" s="801"/>
      <c r="J2" s="801"/>
      <c r="K2" s="801"/>
      <c r="L2" s="801"/>
      <c r="M2" s="801"/>
      <c r="N2" s="801"/>
      <c r="O2" s="801"/>
      <c r="P2" s="801"/>
      <c r="Q2" s="801"/>
      <c r="R2" s="801"/>
      <c r="S2" s="801"/>
      <c r="T2" s="801"/>
      <c r="U2" s="801"/>
      <c r="V2" s="801"/>
      <c r="W2" s="801"/>
      <c r="X2" s="801"/>
      <c r="Y2" s="801"/>
      <c r="Z2" s="801"/>
      <c r="AA2" s="801"/>
      <c r="AB2" s="801"/>
    </row>
    <row r="3" spans="1:146" ht="17.25" customHeight="1" thickBot="1" x14ac:dyDescent="0.35">
      <c r="A3" s="1064"/>
      <c r="B3" s="1065"/>
      <c r="C3" s="801"/>
      <c r="D3" s="801"/>
      <c r="E3" s="801"/>
      <c r="F3" s="801"/>
      <c r="G3" s="801"/>
      <c r="H3" s="801"/>
      <c r="I3" s="801"/>
      <c r="J3" s="801"/>
      <c r="K3" s="801"/>
      <c r="L3" s="801"/>
      <c r="M3" s="801"/>
      <c r="N3" s="801"/>
      <c r="O3" s="801"/>
      <c r="P3" s="801"/>
      <c r="Q3" s="801"/>
      <c r="R3" s="801"/>
      <c r="S3" s="801"/>
      <c r="T3" s="801"/>
      <c r="V3" s="801"/>
      <c r="W3" s="801"/>
      <c r="X3" s="801"/>
      <c r="Y3" s="801"/>
      <c r="Z3" s="801"/>
      <c r="AA3" s="801"/>
      <c r="AB3" s="801"/>
      <c r="AC3" s="1031"/>
      <c r="AD3" s="1031"/>
      <c r="AG3" s="1031"/>
      <c r="AN3" s="3478"/>
      <c r="AO3" s="3478"/>
      <c r="AQ3" s="3478"/>
      <c r="AR3" s="3478"/>
      <c r="AT3" s="3478"/>
      <c r="AU3" s="3478"/>
      <c r="AZ3" s="3478"/>
      <c r="BA3" s="3478"/>
      <c r="BB3" s="3478"/>
      <c r="BC3" s="3478"/>
      <c r="BI3" s="3478"/>
      <c r="BJ3" s="3478"/>
      <c r="BK3" s="1066"/>
      <c r="BL3" s="1066"/>
      <c r="BM3" s="1066"/>
      <c r="BN3" s="1066"/>
      <c r="BO3" s="3478"/>
      <c r="BP3" s="3478"/>
      <c r="BQ3" s="1066"/>
      <c r="BR3" s="1066"/>
      <c r="BV3" s="1131"/>
      <c r="BX3" s="1132"/>
      <c r="BY3" s="1132"/>
      <c r="BZ3" s="1132"/>
      <c r="CA3" s="1132"/>
      <c r="CB3" s="1132"/>
      <c r="CC3" s="1132"/>
      <c r="CD3" s="1132"/>
      <c r="CE3" s="1132"/>
      <c r="CF3" s="1132"/>
      <c r="CG3" s="1132"/>
      <c r="CH3" s="1132"/>
      <c r="CI3" s="1132"/>
      <c r="CJ3" s="1132"/>
      <c r="CK3" s="1132"/>
      <c r="CL3" s="1132"/>
      <c r="CM3" s="1132"/>
      <c r="CN3" s="1132"/>
      <c r="CO3" s="1132"/>
      <c r="CP3" s="1132"/>
      <c r="CQ3" s="1132"/>
      <c r="CR3" s="1132"/>
      <c r="CS3" s="1132"/>
      <c r="CT3" s="1132"/>
      <c r="CU3" s="1132"/>
      <c r="CV3" s="1132"/>
      <c r="CW3" s="1132"/>
      <c r="CY3" s="1132"/>
      <c r="CZ3" s="1132"/>
      <c r="DA3" s="1132"/>
      <c r="DE3" s="1069"/>
      <c r="DF3" s="1069"/>
      <c r="DG3" s="1069"/>
      <c r="DH3" s="1069"/>
      <c r="DI3" s="1069"/>
      <c r="DJ3" s="1069"/>
      <c r="DK3" s="1069"/>
      <c r="DL3" s="1069"/>
      <c r="DM3" s="1069"/>
      <c r="DN3" s="1069"/>
      <c r="DO3" s="1069"/>
      <c r="DP3" s="1069"/>
      <c r="DQ3" s="1069"/>
      <c r="DR3" s="1069"/>
      <c r="DS3" s="1069"/>
      <c r="DT3" s="1069"/>
      <c r="DU3" s="1069"/>
      <c r="DV3" s="1069"/>
      <c r="DW3" s="1069"/>
      <c r="DX3" s="1069"/>
      <c r="DY3" s="1069"/>
      <c r="DZ3" s="1069"/>
      <c r="EA3" s="1069"/>
      <c r="EB3" s="1069"/>
      <c r="EC3" s="1069"/>
      <c r="ED3" s="1069"/>
      <c r="EE3" s="1069"/>
      <c r="EF3" s="619"/>
      <c r="EG3" s="619"/>
      <c r="EI3" s="619"/>
      <c r="EJ3" s="619"/>
      <c r="EK3" s="619"/>
      <c r="EL3" s="619"/>
      <c r="EM3" s="619"/>
      <c r="EN3" s="619"/>
      <c r="EO3" s="619"/>
      <c r="EP3" s="619" t="s">
        <v>770</v>
      </c>
    </row>
    <row r="4" spans="1:146" ht="23.25" customHeight="1" thickTop="1" thickBot="1" x14ac:dyDescent="0.35">
      <c r="A4" s="1133" t="s">
        <v>450</v>
      </c>
      <c r="B4" s="1133" t="s">
        <v>451</v>
      </c>
      <c r="C4" s="650">
        <v>38504</v>
      </c>
      <c r="D4" s="650">
        <v>38534</v>
      </c>
      <c r="E4" s="650">
        <v>38565</v>
      </c>
      <c r="F4" s="650">
        <v>38596</v>
      </c>
      <c r="G4" s="650">
        <v>38626</v>
      </c>
      <c r="H4" s="650">
        <v>38657</v>
      </c>
      <c r="I4" s="650">
        <v>38687</v>
      </c>
      <c r="J4" s="650">
        <v>38718</v>
      </c>
      <c r="K4" s="650">
        <v>38749</v>
      </c>
      <c r="L4" s="650">
        <v>38777</v>
      </c>
      <c r="M4" s="650">
        <v>38808</v>
      </c>
      <c r="N4" s="650">
        <v>38838</v>
      </c>
      <c r="O4" s="650">
        <v>38869</v>
      </c>
      <c r="P4" s="650">
        <v>38899</v>
      </c>
      <c r="Q4" s="650">
        <v>38930</v>
      </c>
      <c r="R4" s="650">
        <v>38961</v>
      </c>
      <c r="S4" s="650">
        <v>38991</v>
      </c>
      <c r="T4" s="650">
        <v>39022</v>
      </c>
      <c r="U4" s="650">
        <v>39052</v>
      </c>
      <c r="V4" s="650">
        <v>39083</v>
      </c>
      <c r="W4" s="650">
        <v>39114</v>
      </c>
      <c r="X4" s="650">
        <v>39142</v>
      </c>
      <c r="Y4" s="650">
        <v>39173</v>
      </c>
      <c r="Z4" s="650">
        <v>39203</v>
      </c>
      <c r="AA4" s="650">
        <v>39234</v>
      </c>
      <c r="AB4" s="650">
        <v>39264</v>
      </c>
      <c r="AC4" s="650">
        <v>39295</v>
      </c>
      <c r="AD4" s="650">
        <v>39326</v>
      </c>
      <c r="AE4" s="650">
        <v>39356</v>
      </c>
      <c r="AF4" s="650">
        <v>39387</v>
      </c>
      <c r="AG4" s="650">
        <v>39417</v>
      </c>
      <c r="AH4" s="650">
        <v>39448</v>
      </c>
      <c r="AI4" s="650">
        <v>39479</v>
      </c>
      <c r="AJ4" s="650">
        <v>39508</v>
      </c>
      <c r="AK4" s="650">
        <v>39539</v>
      </c>
      <c r="AL4" s="650">
        <v>39569</v>
      </c>
      <c r="AM4" s="650">
        <v>39600</v>
      </c>
      <c r="AN4" s="650">
        <v>39630</v>
      </c>
      <c r="AO4" s="650">
        <v>39661</v>
      </c>
      <c r="AP4" s="650">
        <v>39692</v>
      </c>
      <c r="AQ4" s="650">
        <v>39722</v>
      </c>
      <c r="AR4" s="650">
        <v>39753</v>
      </c>
      <c r="AS4" s="650">
        <v>39783</v>
      </c>
      <c r="AT4" s="650">
        <v>39814</v>
      </c>
      <c r="AU4" s="650">
        <v>39845</v>
      </c>
      <c r="AV4" s="650">
        <v>39881</v>
      </c>
      <c r="AW4" s="650">
        <v>39904</v>
      </c>
      <c r="AX4" s="650">
        <v>39934</v>
      </c>
      <c r="AY4" s="650">
        <v>39965</v>
      </c>
      <c r="AZ4" s="650">
        <v>39995</v>
      </c>
      <c r="BA4" s="650">
        <v>40026</v>
      </c>
      <c r="BB4" s="650">
        <v>40057</v>
      </c>
      <c r="BC4" s="650">
        <v>40087</v>
      </c>
      <c r="BD4" s="650">
        <v>40118</v>
      </c>
      <c r="BE4" s="650">
        <v>40148</v>
      </c>
      <c r="BF4" s="650">
        <v>40179</v>
      </c>
      <c r="BG4" s="650">
        <v>40210</v>
      </c>
      <c r="BH4" s="650">
        <v>40238</v>
      </c>
      <c r="BI4" s="650">
        <v>40269</v>
      </c>
      <c r="BJ4" s="650">
        <v>40299</v>
      </c>
      <c r="BK4" s="650">
        <v>40330</v>
      </c>
      <c r="BL4" s="650">
        <v>40360</v>
      </c>
      <c r="BM4" s="650">
        <v>40391</v>
      </c>
      <c r="BN4" s="650">
        <v>40422</v>
      </c>
      <c r="BO4" s="650">
        <v>40452</v>
      </c>
      <c r="BP4" s="650">
        <v>40483</v>
      </c>
      <c r="BQ4" s="650">
        <v>40513</v>
      </c>
      <c r="BR4" s="650">
        <v>40544</v>
      </c>
      <c r="BS4" s="650">
        <v>40575</v>
      </c>
      <c r="BT4" s="650">
        <v>40603</v>
      </c>
      <c r="BU4" s="650">
        <v>40634</v>
      </c>
      <c r="BV4" s="650">
        <v>40664</v>
      </c>
      <c r="BW4" s="650">
        <v>40695</v>
      </c>
      <c r="BX4" s="650">
        <v>40725</v>
      </c>
      <c r="BY4" s="650">
        <v>40756</v>
      </c>
      <c r="BZ4" s="650">
        <v>40787</v>
      </c>
      <c r="CA4" s="650">
        <v>40817</v>
      </c>
      <c r="CB4" s="650">
        <v>40848</v>
      </c>
      <c r="CC4" s="650">
        <v>40878</v>
      </c>
      <c r="CD4" s="650">
        <v>40909</v>
      </c>
      <c r="CE4" s="650">
        <v>40940</v>
      </c>
      <c r="CF4" s="650">
        <v>40969</v>
      </c>
      <c r="CG4" s="650">
        <v>41000</v>
      </c>
      <c r="CH4" s="650">
        <v>41030</v>
      </c>
      <c r="CI4" s="650">
        <v>41061</v>
      </c>
      <c r="CJ4" s="650">
        <v>41091</v>
      </c>
      <c r="CK4" s="650">
        <v>41122</v>
      </c>
      <c r="CL4" s="650">
        <v>41153</v>
      </c>
      <c r="CM4" s="650">
        <v>41183</v>
      </c>
      <c r="CN4" s="650">
        <v>41214</v>
      </c>
      <c r="CO4" s="650">
        <v>41244</v>
      </c>
      <c r="CP4" s="650">
        <v>41275</v>
      </c>
      <c r="CQ4" s="650">
        <v>41306</v>
      </c>
      <c r="CR4" s="650">
        <v>41334</v>
      </c>
      <c r="CS4" s="650">
        <v>41365</v>
      </c>
      <c r="CT4" s="650">
        <v>41395</v>
      </c>
      <c r="CU4" s="650">
        <v>41426</v>
      </c>
      <c r="CV4" s="650">
        <v>41456</v>
      </c>
      <c r="CW4" s="650">
        <v>41487</v>
      </c>
      <c r="CX4" s="650">
        <v>41518</v>
      </c>
      <c r="CY4" s="650">
        <v>41548</v>
      </c>
      <c r="CZ4" s="650">
        <v>41579</v>
      </c>
      <c r="DA4" s="650">
        <v>41609</v>
      </c>
      <c r="DB4" s="650">
        <v>41640</v>
      </c>
      <c r="DC4" s="650">
        <v>41671</v>
      </c>
      <c r="DD4" s="650">
        <v>41699</v>
      </c>
      <c r="DE4" s="650">
        <v>41730</v>
      </c>
      <c r="DF4" s="650">
        <v>41760</v>
      </c>
      <c r="DG4" s="650">
        <v>41791</v>
      </c>
      <c r="DH4" s="650">
        <v>41821</v>
      </c>
      <c r="DI4" s="650">
        <v>41852</v>
      </c>
      <c r="DJ4" s="650">
        <v>41883</v>
      </c>
      <c r="DK4" s="650">
        <v>41913</v>
      </c>
      <c r="DL4" s="650">
        <v>41944</v>
      </c>
      <c r="DM4" s="650">
        <v>41974</v>
      </c>
      <c r="DN4" s="650">
        <v>42005</v>
      </c>
      <c r="DO4" s="650">
        <v>42036</v>
      </c>
      <c r="DP4" s="650">
        <v>42064</v>
      </c>
      <c r="DQ4" s="650">
        <v>42095</v>
      </c>
      <c r="DR4" s="650">
        <v>42125</v>
      </c>
      <c r="DS4" s="650">
        <v>42156</v>
      </c>
      <c r="DT4" s="650">
        <v>42186</v>
      </c>
      <c r="DU4" s="650">
        <v>42217</v>
      </c>
      <c r="DV4" s="650">
        <v>42248</v>
      </c>
      <c r="DW4" s="650">
        <v>42278</v>
      </c>
      <c r="DX4" s="650">
        <v>42309</v>
      </c>
      <c r="DY4" s="650">
        <v>42339</v>
      </c>
      <c r="DZ4" s="650">
        <v>42370</v>
      </c>
      <c r="EA4" s="650">
        <v>42401</v>
      </c>
      <c r="EB4" s="650">
        <v>42430</v>
      </c>
      <c r="EC4" s="650">
        <v>42461</v>
      </c>
      <c r="ED4" s="650">
        <v>42491</v>
      </c>
      <c r="EE4" s="650">
        <v>42522</v>
      </c>
      <c r="EF4" s="650">
        <v>42552</v>
      </c>
      <c r="EG4" s="650">
        <v>42583</v>
      </c>
      <c r="EH4" s="650">
        <v>42614</v>
      </c>
      <c r="EI4" s="650">
        <v>42644</v>
      </c>
      <c r="EJ4" s="650">
        <v>42675</v>
      </c>
      <c r="EK4" s="650">
        <v>42705</v>
      </c>
      <c r="EL4" s="650">
        <v>42736</v>
      </c>
      <c r="EM4" s="650">
        <v>42767</v>
      </c>
      <c r="EN4" s="650">
        <v>42795</v>
      </c>
      <c r="EO4" s="650">
        <v>42826</v>
      </c>
      <c r="EP4" s="650">
        <v>42856</v>
      </c>
    </row>
    <row r="5" spans="1:146" ht="9" customHeight="1" thickTop="1" x14ac:dyDescent="0.3">
      <c r="A5" s="1134"/>
      <c r="B5" s="1135"/>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c r="AM5" s="630"/>
      <c r="AN5" s="630"/>
      <c r="AO5" s="630"/>
      <c r="AP5" s="630"/>
      <c r="AQ5" s="630"/>
      <c r="AR5" s="630"/>
      <c r="AS5" s="630"/>
      <c r="AT5" s="630"/>
      <c r="AU5" s="630"/>
      <c r="AV5" s="630"/>
      <c r="AW5" s="630"/>
      <c r="AX5" s="630"/>
      <c r="AY5" s="630"/>
      <c r="AZ5" s="630"/>
      <c r="BA5" s="630"/>
      <c r="BB5" s="630"/>
      <c r="BC5" s="630"/>
      <c r="BD5" s="630"/>
      <c r="BE5" s="630"/>
      <c r="BF5" s="630"/>
      <c r="BG5" s="630"/>
      <c r="BH5" s="630"/>
      <c r="BI5" s="630"/>
      <c r="BJ5" s="630"/>
      <c r="BK5" s="630"/>
      <c r="BL5" s="630"/>
      <c r="BM5" s="630"/>
      <c r="BN5" s="630"/>
      <c r="BO5" s="630"/>
      <c r="BP5" s="630"/>
      <c r="BQ5" s="630"/>
      <c r="BR5" s="630"/>
      <c r="BS5" s="630"/>
      <c r="BT5" s="630"/>
      <c r="BU5" s="630"/>
      <c r="BV5" s="630"/>
      <c r="BW5" s="630"/>
      <c r="BX5" s="630"/>
      <c r="BY5" s="630"/>
      <c r="BZ5" s="630"/>
      <c r="CA5" s="630"/>
      <c r="CB5" s="630"/>
      <c r="CC5" s="630"/>
      <c r="CD5" s="630"/>
      <c r="CE5" s="630"/>
      <c r="CF5" s="630"/>
      <c r="CG5" s="630"/>
      <c r="CH5" s="630"/>
      <c r="CI5" s="630"/>
      <c r="CJ5" s="630"/>
      <c r="CK5" s="630"/>
      <c r="CL5" s="630"/>
      <c r="CM5" s="630"/>
      <c r="CN5" s="630"/>
      <c r="CO5" s="630"/>
      <c r="CP5" s="630"/>
      <c r="CQ5" s="630"/>
      <c r="CR5" s="630"/>
      <c r="CS5" s="630"/>
      <c r="CT5" s="630"/>
      <c r="CU5" s="630"/>
      <c r="CV5" s="630"/>
      <c r="CW5" s="630"/>
      <c r="CX5" s="630"/>
      <c r="CY5" s="630"/>
      <c r="CZ5" s="630"/>
      <c r="DA5" s="630"/>
      <c r="DB5" s="630"/>
      <c r="DC5" s="630"/>
      <c r="DD5" s="630"/>
      <c r="DE5" s="630"/>
      <c r="DF5" s="630"/>
      <c r="DG5" s="630"/>
      <c r="DH5" s="630"/>
      <c r="DI5" s="630"/>
      <c r="DJ5" s="630"/>
      <c r="DK5" s="630"/>
      <c r="DL5" s="630"/>
      <c r="DM5" s="630"/>
      <c r="DN5" s="630"/>
      <c r="DO5" s="630"/>
      <c r="DP5" s="630"/>
      <c r="DQ5" s="630"/>
      <c r="DR5" s="630"/>
      <c r="DS5" s="630"/>
      <c r="DT5" s="630"/>
      <c r="DU5" s="630"/>
      <c r="DV5" s="630"/>
      <c r="DW5" s="630"/>
      <c r="DX5" s="630"/>
      <c r="DY5" s="630"/>
      <c r="DZ5" s="630"/>
      <c r="EA5" s="630"/>
      <c r="EB5" s="630"/>
      <c r="EC5" s="630"/>
      <c r="ED5" s="630"/>
      <c r="EE5" s="630"/>
      <c r="EF5" s="630"/>
      <c r="EG5" s="630"/>
      <c r="EH5" s="630"/>
      <c r="EI5" s="630"/>
      <c r="EJ5" s="630"/>
      <c r="EK5" s="630"/>
      <c r="EL5" s="630"/>
      <c r="EM5" s="630"/>
      <c r="EN5" s="630"/>
      <c r="EO5" s="630"/>
      <c r="EP5" s="630"/>
    </row>
    <row r="6" spans="1:146" ht="17.25" customHeight="1" x14ac:dyDescent="0.3">
      <c r="A6" s="1136" t="s">
        <v>452</v>
      </c>
      <c r="B6" s="1137" t="s">
        <v>453</v>
      </c>
      <c r="C6" s="626">
        <v>0</v>
      </c>
      <c r="D6" s="626">
        <v>0</v>
      </c>
      <c r="E6" s="626">
        <v>0</v>
      </c>
      <c r="F6" s="626">
        <v>0</v>
      </c>
      <c r="G6" s="626">
        <v>0</v>
      </c>
      <c r="H6" s="626">
        <v>0</v>
      </c>
      <c r="I6" s="626">
        <v>0</v>
      </c>
      <c r="J6" s="626">
        <v>0</v>
      </c>
      <c r="K6" s="626">
        <v>0</v>
      </c>
      <c r="L6" s="626">
        <v>0</v>
      </c>
      <c r="M6" s="626">
        <v>0</v>
      </c>
      <c r="N6" s="626">
        <v>0</v>
      </c>
      <c r="O6" s="626">
        <v>0</v>
      </c>
      <c r="P6" s="626">
        <v>0</v>
      </c>
      <c r="Q6" s="626">
        <v>0</v>
      </c>
      <c r="R6" s="626">
        <v>0</v>
      </c>
      <c r="S6" s="626">
        <v>0</v>
      </c>
      <c r="T6" s="626">
        <v>0</v>
      </c>
      <c r="U6" s="626">
        <v>0</v>
      </c>
      <c r="V6" s="626">
        <v>0</v>
      </c>
      <c r="W6" s="626">
        <v>0</v>
      </c>
      <c r="X6" s="626">
        <v>0</v>
      </c>
      <c r="Y6" s="626">
        <v>0</v>
      </c>
      <c r="Z6" s="626">
        <v>0</v>
      </c>
      <c r="AA6" s="626">
        <v>0</v>
      </c>
      <c r="AB6" s="626">
        <v>0</v>
      </c>
      <c r="AC6" s="626">
        <v>0</v>
      </c>
      <c r="AD6" s="626">
        <v>0</v>
      </c>
      <c r="AE6" s="626">
        <v>0</v>
      </c>
      <c r="AF6" s="626">
        <v>0</v>
      </c>
      <c r="AG6" s="626">
        <v>0</v>
      </c>
      <c r="AH6" s="626">
        <v>0</v>
      </c>
      <c r="AI6" s="626">
        <v>0</v>
      </c>
      <c r="AJ6" s="626">
        <v>0</v>
      </c>
      <c r="AK6" s="626">
        <v>0</v>
      </c>
      <c r="AL6" s="626">
        <v>0</v>
      </c>
      <c r="AM6" s="626">
        <v>0</v>
      </c>
      <c r="AN6" s="626">
        <v>0</v>
      </c>
      <c r="AO6" s="626">
        <v>0</v>
      </c>
      <c r="AP6" s="626">
        <v>0</v>
      </c>
      <c r="AQ6" s="626">
        <v>0</v>
      </c>
      <c r="AR6" s="626">
        <v>0</v>
      </c>
      <c r="AS6" s="626">
        <v>0</v>
      </c>
      <c r="AT6" s="626">
        <v>0</v>
      </c>
      <c r="AU6" s="626">
        <v>0</v>
      </c>
      <c r="AV6" s="626">
        <v>0</v>
      </c>
      <c r="AW6" s="626">
        <v>0</v>
      </c>
      <c r="AX6" s="626">
        <v>0</v>
      </c>
      <c r="AY6" s="626">
        <v>0</v>
      </c>
      <c r="AZ6" s="626">
        <v>0</v>
      </c>
      <c r="BA6" s="626">
        <v>0</v>
      </c>
      <c r="BB6" s="626">
        <v>0</v>
      </c>
      <c r="BC6" s="626">
        <v>0</v>
      </c>
      <c r="BD6" s="626">
        <v>0</v>
      </c>
      <c r="BE6" s="626">
        <v>0</v>
      </c>
      <c r="BF6" s="626">
        <v>0</v>
      </c>
      <c r="BG6" s="626">
        <v>0</v>
      </c>
      <c r="BH6" s="626">
        <v>0</v>
      </c>
      <c r="BI6" s="626">
        <v>0</v>
      </c>
      <c r="BJ6" s="626">
        <v>0</v>
      </c>
      <c r="BK6" s="626">
        <v>0</v>
      </c>
      <c r="BL6" s="626">
        <v>0</v>
      </c>
      <c r="BM6" s="626">
        <v>0</v>
      </c>
      <c r="BN6" s="626">
        <v>0</v>
      </c>
      <c r="BO6" s="626">
        <v>0</v>
      </c>
      <c r="BP6" s="626">
        <v>0</v>
      </c>
      <c r="BQ6" s="626">
        <v>0</v>
      </c>
      <c r="BR6" s="626">
        <v>0</v>
      </c>
      <c r="BS6" s="626">
        <v>0</v>
      </c>
      <c r="BT6" s="626">
        <v>0</v>
      </c>
      <c r="BU6" s="626">
        <v>0</v>
      </c>
      <c r="BV6" s="626">
        <v>0</v>
      </c>
      <c r="BW6" s="626">
        <v>0</v>
      </c>
      <c r="BX6" s="626">
        <v>0</v>
      </c>
      <c r="BY6" s="626">
        <v>0</v>
      </c>
      <c r="BZ6" s="626">
        <v>0</v>
      </c>
      <c r="CA6" s="626">
        <v>0</v>
      </c>
      <c r="CB6" s="626">
        <v>0</v>
      </c>
      <c r="CC6" s="626">
        <v>0</v>
      </c>
      <c r="CD6" s="626">
        <v>0</v>
      </c>
      <c r="CE6" s="626">
        <v>0</v>
      </c>
      <c r="CF6" s="626">
        <v>0</v>
      </c>
      <c r="CG6" s="626">
        <v>0</v>
      </c>
      <c r="CH6" s="626">
        <v>0</v>
      </c>
      <c r="CI6" s="626">
        <v>0</v>
      </c>
      <c r="CJ6" s="626">
        <v>0</v>
      </c>
      <c r="CK6" s="626">
        <v>0</v>
      </c>
      <c r="CL6" s="626">
        <v>0</v>
      </c>
      <c r="CM6" s="626">
        <v>0</v>
      </c>
      <c r="CN6" s="626">
        <v>0</v>
      </c>
      <c r="CO6" s="626">
        <v>0</v>
      </c>
      <c r="CP6" s="626">
        <v>0</v>
      </c>
      <c r="CQ6" s="626">
        <v>0</v>
      </c>
      <c r="CR6" s="626">
        <v>0</v>
      </c>
      <c r="CS6" s="626">
        <v>0</v>
      </c>
      <c r="CT6" s="626">
        <v>0</v>
      </c>
      <c r="CU6" s="626">
        <v>0</v>
      </c>
      <c r="CV6" s="626">
        <v>0</v>
      </c>
      <c r="CW6" s="626">
        <v>0</v>
      </c>
      <c r="CX6" s="626">
        <v>0</v>
      </c>
      <c r="CY6" s="626">
        <v>0</v>
      </c>
      <c r="CZ6" s="626">
        <v>0</v>
      </c>
      <c r="DA6" s="626">
        <v>0</v>
      </c>
      <c r="DB6" s="626">
        <v>0</v>
      </c>
      <c r="DC6" s="626">
        <v>0</v>
      </c>
      <c r="DD6" s="626">
        <v>0</v>
      </c>
      <c r="DE6" s="626">
        <v>0</v>
      </c>
      <c r="DF6" s="626">
        <v>0</v>
      </c>
      <c r="DG6" s="626">
        <v>0</v>
      </c>
      <c r="DH6" s="626">
        <v>0</v>
      </c>
      <c r="DI6" s="626">
        <v>0</v>
      </c>
      <c r="DJ6" s="626">
        <v>0</v>
      </c>
      <c r="DK6" s="626">
        <v>0</v>
      </c>
      <c r="DL6" s="626">
        <v>0</v>
      </c>
      <c r="DM6" s="626">
        <v>0</v>
      </c>
      <c r="DN6" s="626">
        <v>0</v>
      </c>
      <c r="DO6" s="626">
        <v>0</v>
      </c>
      <c r="DP6" s="626">
        <v>0</v>
      </c>
      <c r="DQ6" s="626">
        <v>0</v>
      </c>
      <c r="DR6" s="626">
        <v>0</v>
      </c>
      <c r="DS6" s="626">
        <v>0</v>
      </c>
      <c r="DT6" s="626">
        <v>0</v>
      </c>
      <c r="DU6" s="626">
        <v>0</v>
      </c>
      <c r="DV6" s="626">
        <v>0</v>
      </c>
      <c r="DW6" s="626">
        <v>0</v>
      </c>
      <c r="DX6" s="626">
        <v>0</v>
      </c>
      <c r="DY6" s="626">
        <v>0</v>
      </c>
      <c r="DZ6" s="626">
        <v>0</v>
      </c>
      <c r="EA6" s="626">
        <v>0</v>
      </c>
      <c r="EB6" s="626">
        <v>0</v>
      </c>
      <c r="EC6" s="626">
        <v>0</v>
      </c>
      <c r="ED6" s="626">
        <v>0</v>
      </c>
      <c r="EE6" s="626">
        <v>0</v>
      </c>
      <c r="EF6" s="626">
        <v>0</v>
      </c>
      <c r="EG6" s="626">
        <v>0</v>
      </c>
      <c r="EH6" s="626">
        <v>0</v>
      </c>
      <c r="EI6" s="626">
        <v>0</v>
      </c>
      <c r="EJ6" s="626">
        <v>0</v>
      </c>
      <c r="EK6" s="626">
        <v>0</v>
      </c>
      <c r="EL6" s="626">
        <v>0</v>
      </c>
      <c r="EM6" s="626">
        <v>0</v>
      </c>
      <c r="EN6" s="626">
        <v>0</v>
      </c>
      <c r="EO6" s="626">
        <v>0</v>
      </c>
      <c r="EP6" s="626">
        <v>0</v>
      </c>
    </row>
    <row r="7" spans="1:146" ht="17.25" customHeight="1" x14ac:dyDescent="0.3">
      <c r="A7" s="1138"/>
      <c r="B7" s="1139"/>
      <c r="C7" s="629"/>
      <c r="D7" s="629"/>
      <c r="E7" s="629"/>
      <c r="F7" s="629"/>
      <c r="G7" s="629"/>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c r="AL7" s="629"/>
      <c r="AM7" s="629"/>
      <c r="AN7" s="629"/>
      <c r="AO7" s="629"/>
      <c r="AP7" s="629"/>
      <c r="AQ7" s="629"/>
      <c r="AR7" s="629"/>
      <c r="AS7" s="629"/>
      <c r="AT7" s="629"/>
      <c r="AU7" s="629"/>
      <c r="AV7" s="629"/>
      <c r="AW7" s="629"/>
      <c r="AX7" s="629"/>
      <c r="AY7" s="629"/>
      <c r="AZ7" s="629"/>
      <c r="BA7" s="629"/>
      <c r="BB7" s="629"/>
      <c r="BC7" s="629"/>
      <c r="BD7" s="629"/>
      <c r="BE7" s="629"/>
      <c r="BF7" s="629"/>
      <c r="BG7" s="629"/>
      <c r="BH7" s="629"/>
      <c r="BI7" s="629"/>
      <c r="BJ7" s="629"/>
      <c r="BK7" s="629"/>
      <c r="BL7" s="629"/>
      <c r="BM7" s="629"/>
      <c r="BN7" s="629"/>
      <c r="BO7" s="629"/>
      <c r="BP7" s="629"/>
      <c r="BQ7" s="629"/>
      <c r="BR7" s="629"/>
      <c r="BS7" s="629"/>
      <c r="BT7" s="629"/>
      <c r="BU7" s="629"/>
      <c r="BV7" s="629"/>
      <c r="BW7" s="629"/>
      <c r="BX7" s="629"/>
      <c r="BY7" s="629"/>
      <c r="BZ7" s="629"/>
      <c r="CA7" s="629"/>
      <c r="CB7" s="629"/>
      <c r="CC7" s="629"/>
      <c r="CD7" s="629"/>
      <c r="CE7" s="629"/>
      <c r="CF7" s="629"/>
      <c r="CG7" s="629"/>
      <c r="CH7" s="629"/>
      <c r="CI7" s="629"/>
      <c r="CJ7" s="629"/>
      <c r="CK7" s="629"/>
      <c r="CL7" s="629"/>
      <c r="CM7" s="629"/>
      <c r="CN7" s="629"/>
      <c r="CO7" s="629"/>
      <c r="CP7" s="629"/>
      <c r="CQ7" s="629"/>
      <c r="CR7" s="629"/>
      <c r="CS7" s="629"/>
      <c r="CT7" s="629"/>
      <c r="CU7" s="629"/>
      <c r="CV7" s="629"/>
      <c r="CW7" s="629"/>
      <c r="CX7" s="629"/>
      <c r="CY7" s="629"/>
      <c r="CZ7" s="629"/>
      <c r="DA7" s="629"/>
      <c r="DB7" s="629"/>
      <c r="DC7" s="629"/>
      <c r="DD7" s="629"/>
      <c r="DE7" s="629"/>
      <c r="DF7" s="629"/>
      <c r="DG7" s="629"/>
      <c r="DH7" s="629"/>
      <c r="DI7" s="629"/>
      <c r="DJ7" s="629"/>
      <c r="DK7" s="629"/>
      <c r="DL7" s="629"/>
      <c r="DM7" s="629"/>
      <c r="DN7" s="629"/>
      <c r="DO7" s="629"/>
      <c r="DP7" s="629"/>
      <c r="DQ7" s="629"/>
      <c r="DR7" s="629"/>
      <c r="DS7" s="629"/>
      <c r="DT7" s="629"/>
      <c r="DU7" s="629"/>
      <c r="DV7" s="629"/>
      <c r="DW7" s="629"/>
      <c r="DX7" s="629"/>
      <c r="DY7" s="629"/>
      <c r="DZ7" s="629"/>
      <c r="EA7" s="629"/>
      <c r="EB7" s="629"/>
      <c r="EC7" s="629"/>
      <c r="ED7" s="629"/>
      <c r="EE7" s="629"/>
      <c r="EF7" s="629"/>
      <c r="EG7" s="629"/>
      <c r="EH7" s="629"/>
      <c r="EI7" s="629"/>
      <c r="EJ7" s="629"/>
      <c r="EK7" s="629"/>
      <c r="EL7" s="629"/>
      <c r="EM7" s="629"/>
      <c r="EN7" s="629"/>
      <c r="EO7" s="629"/>
      <c r="EP7" s="629"/>
    </row>
    <row r="8" spans="1:146" ht="17.25" customHeight="1" x14ac:dyDescent="0.3">
      <c r="A8" s="1136" t="s">
        <v>454</v>
      </c>
      <c r="B8" s="1137" t="s">
        <v>455</v>
      </c>
      <c r="C8" s="626">
        <v>137386.0341277422</v>
      </c>
      <c r="D8" s="626">
        <v>117399.348093801</v>
      </c>
      <c r="E8" s="626">
        <v>131125.28454545111</v>
      </c>
      <c r="F8" s="626">
        <v>140720.59705364634</v>
      </c>
      <c r="G8" s="626">
        <v>141011.62746160629</v>
      </c>
      <c r="H8" s="626">
        <v>159497.48855781881</v>
      </c>
      <c r="I8" s="626">
        <v>145285.62479737948</v>
      </c>
      <c r="J8" s="626">
        <v>150117.14150413964</v>
      </c>
      <c r="K8" s="626">
        <v>180139.24913477548</v>
      </c>
      <c r="L8" s="626">
        <v>185596.64168305803</v>
      </c>
      <c r="M8" s="626">
        <v>171768.35285375925</v>
      </c>
      <c r="N8" s="626">
        <v>197853.7032548814</v>
      </c>
      <c r="O8" s="626">
        <v>189741.42472981042</v>
      </c>
      <c r="P8" s="626">
        <v>201220.75243668648</v>
      </c>
      <c r="Q8" s="626">
        <v>207376.85327395448</v>
      </c>
      <c r="R8" s="626">
        <v>232379.02466321187</v>
      </c>
      <c r="S8" s="626">
        <v>235220.29024859404</v>
      </c>
      <c r="T8" s="626">
        <v>253038.36976652572</v>
      </c>
      <c r="U8" s="626">
        <v>278446.37739369058</v>
      </c>
      <c r="V8" s="626">
        <v>245272.14790840913</v>
      </c>
      <c r="W8" s="626">
        <v>242442.3100011294</v>
      </c>
      <c r="X8" s="626">
        <v>241406.61946127925</v>
      </c>
      <c r="Y8" s="626">
        <v>230874.92979168013</v>
      </c>
      <c r="Z8" s="626">
        <v>229179.90703698719</v>
      </c>
      <c r="AA8" s="626">
        <v>236414.29466614086</v>
      </c>
      <c r="AB8" s="626">
        <v>262561.77986380341</v>
      </c>
      <c r="AC8" s="626">
        <v>275642.83616328746</v>
      </c>
      <c r="AD8" s="626">
        <v>279192.4884326607</v>
      </c>
      <c r="AE8" s="626">
        <v>266967.41221147869</v>
      </c>
      <c r="AF8" s="626">
        <v>298101.25039353222</v>
      </c>
      <c r="AG8" s="626">
        <v>280388.48017139942</v>
      </c>
      <c r="AH8" s="626">
        <v>297271.43602694536</v>
      </c>
      <c r="AI8" s="626">
        <v>272698.01819091185</v>
      </c>
      <c r="AJ8" s="626">
        <v>263998.76533190883</v>
      </c>
      <c r="AK8" s="626">
        <v>241307.58789939963</v>
      </c>
      <c r="AL8" s="626">
        <v>248295.76869701056</v>
      </c>
      <c r="AM8" s="626">
        <v>260348.38627041283</v>
      </c>
      <c r="AN8" s="626">
        <v>284965.82628359669</v>
      </c>
      <c r="AO8" s="626">
        <v>262508.99074876745</v>
      </c>
      <c r="AP8" s="626">
        <v>240133.13641787361</v>
      </c>
      <c r="AQ8" s="626">
        <v>247172.15100666095</v>
      </c>
      <c r="AR8" s="626">
        <v>247318.16636269708</v>
      </c>
      <c r="AS8" s="626">
        <v>226472.68194759256</v>
      </c>
      <c r="AT8" s="626">
        <v>248498.39609261439</v>
      </c>
      <c r="AU8" s="626">
        <v>255750.81632148125</v>
      </c>
      <c r="AV8" s="626">
        <v>261668.2340031841</v>
      </c>
      <c r="AW8" s="626">
        <v>250963.08280641586</v>
      </c>
      <c r="AX8" s="626">
        <v>247165.85171388794</v>
      </c>
      <c r="AY8" s="626">
        <v>239066.4802707693</v>
      </c>
      <c r="AZ8" s="626">
        <v>222235.0930853264</v>
      </c>
      <c r="BA8" s="626">
        <v>213157.40076199675</v>
      </c>
      <c r="BB8" s="626">
        <v>221243.51232874728</v>
      </c>
      <c r="BC8" s="626">
        <v>230038.60302393045</v>
      </c>
      <c r="BD8" s="626">
        <v>225281.30221427255</v>
      </c>
      <c r="BE8" s="626">
        <v>242699.68803018064</v>
      </c>
      <c r="BF8" s="626">
        <v>252608.18815209827</v>
      </c>
      <c r="BG8" s="626">
        <v>246450.13653262565</v>
      </c>
      <c r="BH8" s="626">
        <v>257805.51736637356</v>
      </c>
      <c r="BI8" s="626">
        <v>240144.475173174</v>
      </c>
      <c r="BJ8" s="626">
        <v>273052.42501328693</v>
      </c>
      <c r="BK8" s="626">
        <v>258250.54107368217</v>
      </c>
      <c r="BL8" s="626">
        <v>213353.58345542761</v>
      </c>
      <c r="BM8" s="626">
        <v>240985.29380027275</v>
      </c>
      <c r="BN8" s="626">
        <v>244599.46316346692</v>
      </c>
      <c r="BO8" s="626">
        <v>251201.50909209871</v>
      </c>
      <c r="BP8" s="626">
        <v>257937.35828741209</v>
      </c>
      <c r="BQ8" s="626">
        <v>254678.39536562684</v>
      </c>
      <c r="BR8" s="626">
        <v>255903.56181570969</v>
      </c>
      <c r="BS8" s="626">
        <v>256948.65902961243</v>
      </c>
      <c r="BT8" s="626">
        <v>216110.11891233135</v>
      </c>
      <c r="BU8" s="626">
        <v>252412.87371397743</v>
      </c>
      <c r="BV8" s="626">
        <v>211799.71538531585</v>
      </c>
      <c r="BW8" s="626">
        <v>243411.21701593651</v>
      </c>
      <c r="BX8" s="626">
        <v>218376.56731882371</v>
      </c>
      <c r="BY8" s="626">
        <v>205178.3766125745</v>
      </c>
      <c r="BZ8" s="626">
        <v>217597.39724131243</v>
      </c>
      <c r="CA8" s="626">
        <v>217877.85670702509</v>
      </c>
      <c r="CB8" s="626">
        <v>264835.77243650565</v>
      </c>
      <c r="CC8" s="626">
        <v>214652.98685543862</v>
      </c>
      <c r="CD8" s="626">
        <v>175112.90033093217</v>
      </c>
      <c r="CE8" s="626">
        <v>196333.64010481746</v>
      </c>
      <c r="CF8" s="626">
        <v>245776.2354906844</v>
      </c>
      <c r="CG8" s="626">
        <v>243471.86069752497</v>
      </c>
      <c r="CH8" s="626">
        <v>250375.97247934691</v>
      </c>
      <c r="CI8" s="626">
        <v>191631.19084373233</v>
      </c>
      <c r="CJ8" s="626">
        <v>234311.0357581196</v>
      </c>
      <c r="CK8" s="626">
        <v>203931.27148979629</v>
      </c>
      <c r="CL8" s="626">
        <v>213939.94777051674</v>
      </c>
      <c r="CM8" s="626">
        <v>222561.47313528575</v>
      </c>
      <c r="CN8" s="626">
        <v>222971.41418918199</v>
      </c>
      <c r="CO8" s="626">
        <v>246823.32745835738</v>
      </c>
      <c r="CP8" s="626">
        <v>261840.31835304777</v>
      </c>
      <c r="CQ8" s="626">
        <v>215643.19264672711</v>
      </c>
      <c r="CR8" s="626">
        <v>253630.18403316487</v>
      </c>
      <c r="CS8" s="626">
        <v>255781.11688117657</v>
      </c>
      <c r="CT8" s="626">
        <v>278848.96760224138</v>
      </c>
      <c r="CU8" s="626">
        <v>259194.77186890645</v>
      </c>
      <c r="CV8" s="626">
        <v>277408.43667797395</v>
      </c>
      <c r="CW8" s="626">
        <v>250762.62740113301</v>
      </c>
      <c r="CX8" s="626">
        <v>248287.181337691</v>
      </c>
      <c r="CY8" s="626">
        <v>243315.283596783</v>
      </c>
      <c r="CZ8" s="626">
        <v>250895.80286462622</v>
      </c>
      <c r="DA8" s="626">
        <v>298861.06407877535</v>
      </c>
      <c r="DB8" s="626">
        <v>266446.31054302875</v>
      </c>
      <c r="DC8" s="626">
        <v>276911.55744731298</v>
      </c>
      <c r="DD8" s="626">
        <v>294091.43711811712</v>
      </c>
      <c r="DE8" s="626">
        <v>281590.62893361552</v>
      </c>
      <c r="DF8" s="626">
        <v>251634.25020283967</v>
      </c>
      <c r="DG8" s="626">
        <v>245249.35824401345</v>
      </c>
      <c r="DH8" s="626">
        <v>266539.52802206227</v>
      </c>
      <c r="DI8" s="626">
        <v>270974.50854947395</v>
      </c>
      <c r="DJ8" s="626">
        <v>298694.25647171494</v>
      </c>
      <c r="DK8" s="626">
        <v>344723.72345148132</v>
      </c>
      <c r="DL8" s="626">
        <v>305485.81360896304</v>
      </c>
      <c r="DM8" s="626">
        <v>325356.16338523262</v>
      </c>
      <c r="DN8" s="626">
        <v>347797.16931810044</v>
      </c>
      <c r="DO8" s="626">
        <v>340838.32364080468</v>
      </c>
      <c r="DP8" s="626">
        <v>387289.11317275709</v>
      </c>
      <c r="DQ8" s="626">
        <v>403573.51387649274</v>
      </c>
      <c r="DR8" s="626">
        <v>357590.5337754041</v>
      </c>
      <c r="DS8" s="626">
        <v>345910.41564563499</v>
      </c>
      <c r="DT8" s="626">
        <v>348177.76270035282</v>
      </c>
      <c r="DU8" s="626">
        <v>325109.36080701021</v>
      </c>
      <c r="DV8" s="626">
        <v>331963.34862987266</v>
      </c>
      <c r="DW8" s="626">
        <v>358759.03207566217</v>
      </c>
      <c r="DX8" s="626">
        <v>351220.76783670101</v>
      </c>
      <c r="DY8" s="626">
        <v>377418.45399414259</v>
      </c>
      <c r="DZ8" s="626">
        <v>400413.41673278186</v>
      </c>
      <c r="EA8" s="626">
        <v>410712.12891709403</v>
      </c>
      <c r="EB8" s="626">
        <v>373651.80902679765</v>
      </c>
      <c r="EC8" s="626">
        <v>393960.77056444698</v>
      </c>
      <c r="ED8" s="626">
        <v>396465.08211963094</v>
      </c>
      <c r="EE8" s="626">
        <v>379084.83625772997</v>
      </c>
      <c r="EF8" s="626">
        <v>388658.20065448032</v>
      </c>
      <c r="EG8" s="626">
        <v>383500.04166240303</v>
      </c>
      <c r="EH8" s="626">
        <v>384459.01293160679</v>
      </c>
      <c r="EI8" s="626">
        <v>378221.12958407227</v>
      </c>
      <c r="EJ8" s="626">
        <v>415766.60547446855</v>
      </c>
      <c r="EK8" s="626">
        <v>386431.75812985987</v>
      </c>
      <c r="EL8" s="626">
        <v>387068.96941078396</v>
      </c>
      <c r="EM8" s="626">
        <v>376479.84900981595</v>
      </c>
      <c r="EN8" s="626">
        <v>392833.59969635541</v>
      </c>
      <c r="EO8" s="626">
        <v>396627.75018837675</v>
      </c>
      <c r="EP8" s="626">
        <v>419663.38729453506</v>
      </c>
    </row>
    <row r="9" spans="1:146" ht="17.25" customHeight="1" x14ac:dyDescent="0.3">
      <c r="A9" s="1138" t="s">
        <v>456</v>
      </c>
      <c r="B9" s="1140" t="s">
        <v>751</v>
      </c>
      <c r="C9" s="631">
        <v>2411.6448719245864</v>
      </c>
      <c r="D9" s="631">
        <v>2374.4042479120635</v>
      </c>
      <c r="E9" s="631">
        <v>2689.557767122385</v>
      </c>
      <c r="F9" s="631">
        <v>2609.4719283896675</v>
      </c>
      <c r="G9" s="631">
        <v>2830.1345873619593</v>
      </c>
      <c r="H9" s="631">
        <v>3422.5043247995222</v>
      </c>
      <c r="I9" s="631">
        <v>3857.1887310018651</v>
      </c>
      <c r="J9" s="631">
        <v>2834.8099402158277</v>
      </c>
      <c r="K9" s="631">
        <v>2471.336450793483</v>
      </c>
      <c r="L9" s="631">
        <v>2243.0124421296227</v>
      </c>
      <c r="M9" s="631">
        <v>2325.8836747241262</v>
      </c>
      <c r="N9" s="631">
        <v>2201.271461872574</v>
      </c>
      <c r="O9" s="631">
        <v>2000.5660083582759</v>
      </c>
      <c r="P9" s="631">
        <v>2248.3279587485636</v>
      </c>
      <c r="Q9" s="631">
        <v>2611.3851675302876</v>
      </c>
      <c r="R9" s="631">
        <v>2145.5334598244067</v>
      </c>
      <c r="S9" s="631">
        <v>2471.2829387531992</v>
      </c>
      <c r="T9" s="631">
        <v>2775.8332068863997</v>
      </c>
      <c r="U9" s="631">
        <v>3733.53284045079</v>
      </c>
      <c r="V9" s="631">
        <v>2768.4633993110911</v>
      </c>
      <c r="W9" s="631">
        <v>2662.2735426748309</v>
      </c>
      <c r="X9" s="631">
        <v>2443.9914995117688</v>
      </c>
      <c r="Y9" s="631">
        <v>2448.4930247718553</v>
      </c>
      <c r="Z9" s="631">
        <v>2350.2080557019381</v>
      </c>
      <c r="AA9" s="631">
        <v>2179.9660078971137</v>
      </c>
      <c r="AB9" s="631">
        <v>2431.050977735094</v>
      </c>
      <c r="AC9" s="631">
        <v>2273.008936529533</v>
      </c>
      <c r="AD9" s="631">
        <v>2236.9975068954045</v>
      </c>
      <c r="AE9" s="631">
        <v>2654.2667859085932</v>
      </c>
      <c r="AF9" s="631">
        <v>2637.1692764746685</v>
      </c>
      <c r="AG9" s="631">
        <v>4080.571408117969</v>
      </c>
      <c r="AH9" s="631">
        <v>3184.2296227115567</v>
      </c>
      <c r="AI9" s="631">
        <v>2678.3764082254934</v>
      </c>
      <c r="AJ9" s="631">
        <v>2471.1708194960197</v>
      </c>
      <c r="AK9" s="631">
        <v>2611.5033620126337</v>
      </c>
      <c r="AL9" s="631">
        <v>2543.5802629821205</v>
      </c>
      <c r="AM9" s="631">
        <v>2419.5564327564121</v>
      </c>
      <c r="AN9" s="631">
        <v>2828.8218833200708</v>
      </c>
      <c r="AO9" s="631">
        <v>2636.1945565999749</v>
      </c>
      <c r="AP9" s="631">
        <v>2433.2374582085795</v>
      </c>
      <c r="AQ9" s="631">
        <v>2728.3825553319652</v>
      </c>
      <c r="AR9" s="631">
        <v>2743.7347612636531</v>
      </c>
      <c r="AS9" s="631">
        <v>4920.3742663607209</v>
      </c>
      <c r="AT9" s="631">
        <v>3158.0098267541052</v>
      </c>
      <c r="AU9" s="631">
        <v>2932.2880551760159</v>
      </c>
      <c r="AV9" s="631">
        <v>2636.3657891956341</v>
      </c>
      <c r="AW9" s="631">
        <v>2803.1081531132422</v>
      </c>
      <c r="AX9" s="631">
        <v>2501.6318487829526</v>
      </c>
      <c r="AY9" s="631">
        <v>2639.8834569233595</v>
      </c>
      <c r="AZ9" s="631">
        <v>2766.7236381778416</v>
      </c>
      <c r="BA9" s="631">
        <v>2763.7267800536069</v>
      </c>
      <c r="BB9" s="631">
        <v>2588.0230722182687</v>
      </c>
      <c r="BC9" s="631">
        <v>2616.4069659249826</v>
      </c>
      <c r="BD9" s="631">
        <v>2906.4401303405753</v>
      </c>
      <c r="BE9" s="631">
        <v>4540.8459481838481</v>
      </c>
      <c r="BF9" s="631">
        <v>3193.9353958894894</v>
      </c>
      <c r="BG9" s="631">
        <v>3014.0849166912244</v>
      </c>
      <c r="BH9" s="631">
        <v>3331.4921098954283</v>
      </c>
      <c r="BI9" s="631">
        <v>3034.892107271859</v>
      </c>
      <c r="BJ9" s="631">
        <v>3058.530793599246</v>
      </c>
      <c r="BK9" s="631">
        <v>3044.7412596029767</v>
      </c>
      <c r="BL9" s="631">
        <v>2922.8846427241333</v>
      </c>
      <c r="BM9" s="631">
        <v>3204.4366829432884</v>
      </c>
      <c r="BN9" s="631">
        <v>3270.9799411855515</v>
      </c>
      <c r="BO9" s="631">
        <v>3170.9120614312574</v>
      </c>
      <c r="BP9" s="631">
        <v>3235.7485965076662</v>
      </c>
      <c r="BQ9" s="631">
        <v>4206.4172802693201</v>
      </c>
      <c r="BR9" s="631">
        <v>3861.5959101247977</v>
      </c>
      <c r="BS9" s="631">
        <v>3248.3862172234908</v>
      </c>
      <c r="BT9" s="631">
        <v>3401.9818232472849</v>
      </c>
      <c r="BU9" s="631">
        <v>3143.5539530932256</v>
      </c>
      <c r="BV9" s="631">
        <v>3348.1496243326078</v>
      </c>
      <c r="BW9" s="631">
        <v>3196.0201372805332</v>
      </c>
      <c r="BX9" s="631">
        <v>3271.0530970156478</v>
      </c>
      <c r="BY9" s="631">
        <v>3723.4052513859419</v>
      </c>
      <c r="BZ9" s="631">
        <v>3523.040140670726</v>
      </c>
      <c r="CA9" s="631">
        <v>3952.8994427882349</v>
      </c>
      <c r="CB9" s="631">
        <v>3990.452736690575</v>
      </c>
      <c r="CC9" s="631">
        <v>4740.9176379585651</v>
      </c>
      <c r="CD9" s="631">
        <v>3776.1984780613684</v>
      </c>
      <c r="CE9" s="631">
        <v>3640.6363961059837</v>
      </c>
      <c r="CF9" s="631">
        <v>3312.0465586532928</v>
      </c>
      <c r="CG9" s="631">
        <v>3394.6748425060241</v>
      </c>
      <c r="CH9" s="631">
        <v>3669.5814846955191</v>
      </c>
      <c r="CI9" s="631">
        <v>3071.6160394472058</v>
      </c>
      <c r="CJ9" s="631">
        <v>3325.7167871601114</v>
      </c>
      <c r="CK9" s="631">
        <v>3592.0347304622965</v>
      </c>
      <c r="CL9" s="631">
        <v>3576.0201575213905</v>
      </c>
      <c r="CM9" s="631">
        <v>4228.9072712417847</v>
      </c>
      <c r="CN9" s="631">
        <v>3980.6171380319374</v>
      </c>
      <c r="CO9" s="631">
        <v>5632.117172286582</v>
      </c>
      <c r="CP9" s="631">
        <v>4741.4006917473353</v>
      </c>
      <c r="CQ9" s="631">
        <v>4118.0065336866073</v>
      </c>
      <c r="CR9" s="631">
        <v>4351.0623698149129</v>
      </c>
      <c r="CS9" s="631">
        <v>4596.3606216431745</v>
      </c>
      <c r="CT9" s="631">
        <v>4329.2837483554204</v>
      </c>
      <c r="CU9" s="631">
        <v>4266.0397142115489</v>
      </c>
      <c r="CV9" s="631">
        <v>4925.9016351455193</v>
      </c>
      <c r="CW9" s="631">
        <v>4658.7204731614402</v>
      </c>
      <c r="CX9" s="631">
        <v>4654.4669752292812</v>
      </c>
      <c r="CY9" s="631">
        <v>5259.4821673398319</v>
      </c>
      <c r="CZ9" s="631">
        <v>5001.5660718872232</v>
      </c>
      <c r="DA9" s="631">
        <v>7542.0020901580083</v>
      </c>
      <c r="DB9" s="631">
        <v>5697.5715944966496</v>
      </c>
      <c r="DC9" s="631">
        <v>5343.9951523647906</v>
      </c>
      <c r="DD9" s="631">
        <v>5083.3654926177778</v>
      </c>
      <c r="DE9" s="631">
        <v>5535.5682916965552</v>
      </c>
      <c r="DF9" s="631">
        <v>4747.4852326913342</v>
      </c>
      <c r="DG9" s="631">
        <v>5116.8642503795218</v>
      </c>
      <c r="DH9" s="631">
        <v>5683.8817326832032</v>
      </c>
      <c r="DI9" s="631">
        <v>5273.9525791407996</v>
      </c>
      <c r="DJ9" s="631">
        <v>5126.786030658146</v>
      </c>
      <c r="DK9" s="631">
        <v>4865.9541095494242</v>
      </c>
      <c r="DL9" s="631">
        <v>5200.0388666676427</v>
      </c>
      <c r="DM9" s="631">
        <v>7838.4591535342952</v>
      </c>
      <c r="DN9" s="631">
        <v>5087.7204574955331</v>
      </c>
      <c r="DO9" s="631">
        <v>5054.7909690630349</v>
      </c>
      <c r="DP9" s="631">
        <v>5055.754935800609</v>
      </c>
      <c r="DQ9" s="631">
        <v>5380.4048518875634</v>
      </c>
      <c r="DR9" s="631">
        <v>4600.6769141470777</v>
      </c>
      <c r="DS9" s="631">
        <v>4835.0287433737039</v>
      </c>
      <c r="DT9" s="631">
        <v>4951.8979393590125</v>
      </c>
      <c r="DU9" s="631">
        <v>4460.3508918198013</v>
      </c>
      <c r="DV9" s="631">
        <v>4887.1104510474015</v>
      </c>
      <c r="DW9" s="631">
        <v>4723.8420237672672</v>
      </c>
      <c r="DX9" s="631">
        <v>4615.8633728219756</v>
      </c>
      <c r="DY9" s="631">
        <v>6440.2605409716352</v>
      </c>
      <c r="DZ9" s="631">
        <v>5187.9056636353644</v>
      </c>
      <c r="EA9" s="631">
        <v>4562.7987769837882</v>
      </c>
      <c r="EB9" s="631">
        <v>4925.9721371537125</v>
      </c>
      <c r="EC9" s="631">
        <v>4583.3338953230441</v>
      </c>
      <c r="ED9" s="631">
        <v>4863.1175218075032</v>
      </c>
      <c r="EE9" s="631">
        <v>4709.8226705025927</v>
      </c>
      <c r="EF9" s="631">
        <v>4723.9425094404387</v>
      </c>
      <c r="EG9" s="631">
        <v>4982.4550273283712</v>
      </c>
      <c r="EH9" s="631">
        <v>5174.2087905670887</v>
      </c>
      <c r="EI9" s="631">
        <v>5248.0258730311889</v>
      </c>
      <c r="EJ9" s="631">
        <v>5484.7804937077017</v>
      </c>
      <c r="EK9" s="631">
        <v>6793.7590213633539</v>
      </c>
      <c r="EL9" s="631">
        <v>6090.8987494078019</v>
      </c>
      <c r="EM9" s="631">
        <v>5526.1224288883814</v>
      </c>
      <c r="EN9" s="631">
        <v>5828.4932026468714</v>
      </c>
      <c r="EO9" s="631">
        <v>5267.3958856857143</v>
      </c>
      <c r="EP9" s="631">
        <v>4952.178928505271</v>
      </c>
    </row>
    <row r="10" spans="1:146" ht="17.25" customHeight="1" x14ac:dyDescent="0.3">
      <c r="A10" s="1138" t="s">
        <v>458</v>
      </c>
      <c r="B10" s="1140" t="s">
        <v>757</v>
      </c>
      <c r="C10" s="631">
        <v>19975.080293458301</v>
      </c>
      <c r="D10" s="631">
        <v>22346.902759003209</v>
      </c>
      <c r="E10" s="631">
        <v>20475.947543321927</v>
      </c>
      <c r="F10" s="631">
        <v>22877.597539004928</v>
      </c>
      <c r="G10" s="631">
        <v>21847.663648703674</v>
      </c>
      <c r="H10" s="631">
        <v>34663.355402387118</v>
      </c>
      <c r="I10" s="631">
        <v>17902.909454611141</v>
      </c>
      <c r="J10" s="631">
        <v>25677.515168207792</v>
      </c>
      <c r="K10" s="631">
        <v>21561.612577053904</v>
      </c>
      <c r="L10" s="631">
        <v>22323.829189218744</v>
      </c>
      <c r="M10" s="631">
        <v>21509.83215564246</v>
      </c>
      <c r="N10" s="631">
        <v>22200.380501133372</v>
      </c>
      <c r="O10" s="631">
        <v>30343.168662323718</v>
      </c>
      <c r="P10" s="631">
        <v>73088.583959607771</v>
      </c>
      <c r="Q10" s="631">
        <v>20138.284316349331</v>
      </c>
      <c r="R10" s="631">
        <v>24953.663398915643</v>
      </c>
      <c r="S10" s="631">
        <v>24222.421543240973</v>
      </c>
      <c r="T10" s="631">
        <v>79514.592170465985</v>
      </c>
      <c r="U10" s="631">
        <v>90611.003020587581</v>
      </c>
      <c r="V10" s="631">
        <v>85868.06333871161</v>
      </c>
      <c r="W10" s="631">
        <v>86225.300003184399</v>
      </c>
      <c r="X10" s="631">
        <v>87306.730941753791</v>
      </c>
      <c r="Y10" s="631">
        <v>73307.135789904234</v>
      </c>
      <c r="Z10" s="631">
        <v>75156.728640008048</v>
      </c>
      <c r="AA10" s="631">
        <v>85896.07315991525</v>
      </c>
      <c r="AB10" s="631">
        <v>95706.061487670566</v>
      </c>
      <c r="AC10" s="631">
        <v>100024.42352192786</v>
      </c>
      <c r="AD10" s="631">
        <v>106983.1036179873</v>
      </c>
      <c r="AE10" s="631">
        <v>105272.22278386854</v>
      </c>
      <c r="AF10" s="631">
        <v>128581.35657862392</v>
      </c>
      <c r="AG10" s="631">
        <v>119614.38863466259</v>
      </c>
      <c r="AH10" s="631">
        <v>116901.70349935519</v>
      </c>
      <c r="AI10" s="631">
        <v>122889.85854175108</v>
      </c>
      <c r="AJ10" s="631">
        <v>116413.52518368076</v>
      </c>
      <c r="AK10" s="631">
        <v>104087.51083708563</v>
      </c>
      <c r="AL10" s="631">
        <v>116160.66223781955</v>
      </c>
      <c r="AM10" s="631">
        <v>117149.00051827468</v>
      </c>
      <c r="AN10" s="631">
        <v>125242.36273515598</v>
      </c>
      <c r="AO10" s="631">
        <v>123449.53393194849</v>
      </c>
      <c r="AP10" s="631">
        <v>103228.08979591788</v>
      </c>
      <c r="AQ10" s="631">
        <v>106145.31807003192</v>
      </c>
      <c r="AR10" s="631">
        <v>111695.80547703271</v>
      </c>
      <c r="AS10" s="631">
        <v>94127.095238527792</v>
      </c>
      <c r="AT10" s="631">
        <v>109408.71932217915</v>
      </c>
      <c r="AU10" s="631">
        <v>116582.52539816564</v>
      </c>
      <c r="AV10" s="631">
        <v>121635.64622612936</v>
      </c>
      <c r="AW10" s="631">
        <v>116678.60981528788</v>
      </c>
      <c r="AX10" s="631">
        <v>129243.60248592439</v>
      </c>
      <c r="AY10" s="631">
        <v>116942.44460790638</v>
      </c>
      <c r="AZ10" s="631">
        <v>113403.86664098399</v>
      </c>
      <c r="BA10" s="631">
        <v>93559.366855159329</v>
      </c>
      <c r="BB10" s="631">
        <v>112313.31301834264</v>
      </c>
      <c r="BC10" s="631">
        <v>127555.66274654098</v>
      </c>
      <c r="BD10" s="631">
        <v>118620.74633788063</v>
      </c>
      <c r="BE10" s="631">
        <v>132849.31107179535</v>
      </c>
      <c r="BF10" s="631">
        <v>85469.596649490719</v>
      </c>
      <c r="BG10" s="631">
        <v>111904.64422547795</v>
      </c>
      <c r="BH10" s="631">
        <v>117164.47701259931</v>
      </c>
      <c r="BI10" s="631">
        <v>124509.89209567537</v>
      </c>
      <c r="BJ10" s="631">
        <v>130066.30620843144</v>
      </c>
      <c r="BK10" s="631">
        <v>120171.29273877224</v>
      </c>
      <c r="BL10" s="631">
        <v>107286.74789194504</v>
      </c>
      <c r="BM10" s="631">
        <v>112166.31690164335</v>
      </c>
      <c r="BN10" s="631">
        <v>126786.72434546983</v>
      </c>
      <c r="BO10" s="631">
        <v>121092.10067095078</v>
      </c>
      <c r="BP10" s="631">
        <v>141326.79744404394</v>
      </c>
      <c r="BQ10" s="631">
        <v>131412.7484882109</v>
      </c>
      <c r="BR10" s="631">
        <v>113844.89811462261</v>
      </c>
      <c r="BS10" s="631">
        <v>127472.02314959349</v>
      </c>
      <c r="BT10" s="631">
        <v>106409.80316978128</v>
      </c>
      <c r="BU10" s="631">
        <v>100178.15867654752</v>
      </c>
      <c r="BV10" s="631">
        <v>95285.305464231365</v>
      </c>
      <c r="BW10" s="631">
        <v>112379.86962005035</v>
      </c>
      <c r="BX10" s="631">
        <v>96368.938647299103</v>
      </c>
      <c r="BY10" s="631">
        <v>97993.702883231395</v>
      </c>
      <c r="BZ10" s="631">
        <v>95265.289534892945</v>
      </c>
      <c r="CA10" s="631">
        <v>76726.773073888238</v>
      </c>
      <c r="CB10" s="631">
        <v>89010.888355937175</v>
      </c>
      <c r="CC10" s="631">
        <v>81702.210347968896</v>
      </c>
      <c r="CD10" s="631">
        <v>75748.717375522581</v>
      </c>
      <c r="CE10" s="631">
        <v>96946.295553742704</v>
      </c>
      <c r="CF10" s="631">
        <v>153645.87541378877</v>
      </c>
      <c r="CG10" s="631">
        <v>139707.75868664263</v>
      </c>
      <c r="CH10" s="631">
        <v>160857.2852431722</v>
      </c>
      <c r="CI10" s="631">
        <v>102410.46502473236</v>
      </c>
      <c r="CJ10" s="631">
        <v>141983.86840759171</v>
      </c>
      <c r="CK10" s="631">
        <v>101094.19029405949</v>
      </c>
      <c r="CL10" s="631">
        <v>114787.49756484</v>
      </c>
      <c r="CM10" s="631">
        <v>122996.08724202342</v>
      </c>
      <c r="CN10" s="631">
        <v>124265.81529070709</v>
      </c>
      <c r="CO10" s="631">
        <v>143331.1175241709</v>
      </c>
      <c r="CP10" s="631">
        <v>152212.84297757698</v>
      </c>
      <c r="CQ10" s="631">
        <v>104857.82785965674</v>
      </c>
      <c r="CR10" s="631">
        <v>122722.59521257292</v>
      </c>
      <c r="CS10" s="631">
        <v>126916.34748882419</v>
      </c>
      <c r="CT10" s="631">
        <v>139663.68233417126</v>
      </c>
      <c r="CU10" s="631">
        <v>131439.39612011795</v>
      </c>
      <c r="CV10" s="631">
        <v>131609.89199681405</v>
      </c>
      <c r="CW10" s="631">
        <v>126086.54356509868</v>
      </c>
      <c r="CX10" s="631">
        <v>126079.10050486807</v>
      </c>
      <c r="CY10" s="631">
        <v>124894.59331730337</v>
      </c>
      <c r="CZ10" s="631">
        <v>139588.10234629267</v>
      </c>
      <c r="DA10" s="631">
        <v>168583.42046297353</v>
      </c>
      <c r="DB10" s="631">
        <v>130482.78209013322</v>
      </c>
      <c r="DC10" s="631">
        <v>127093.03286621736</v>
      </c>
      <c r="DD10" s="631">
        <v>131561.0166720773</v>
      </c>
      <c r="DE10" s="631">
        <v>138847.11918340626</v>
      </c>
      <c r="DF10" s="631">
        <v>114062.96360885935</v>
      </c>
      <c r="DG10" s="631">
        <v>117536.28898080392</v>
      </c>
      <c r="DH10" s="631">
        <v>143085.66745809998</v>
      </c>
      <c r="DI10" s="631">
        <v>139069.36715490193</v>
      </c>
      <c r="DJ10" s="631">
        <v>155363.09246706343</v>
      </c>
      <c r="DK10" s="631">
        <v>202416.77084625143</v>
      </c>
      <c r="DL10" s="631">
        <v>186099.03419739526</v>
      </c>
      <c r="DM10" s="631">
        <v>207393.04285103054</v>
      </c>
      <c r="DN10" s="631">
        <v>223523.07603733239</v>
      </c>
      <c r="DO10" s="631">
        <v>209898.84847013044</v>
      </c>
      <c r="DP10" s="631">
        <v>252432.00200720425</v>
      </c>
      <c r="DQ10" s="631">
        <v>239606.62484859527</v>
      </c>
      <c r="DR10" s="631">
        <v>210616.30863563064</v>
      </c>
      <c r="DS10" s="631">
        <v>187799.00155882473</v>
      </c>
      <c r="DT10" s="631">
        <v>212145.17439285372</v>
      </c>
      <c r="DU10" s="631">
        <v>183476.30141325484</v>
      </c>
      <c r="DV10" s="631">
        <v>183184.17477927948</v>
      </c>
      <c r="DW10" s="631">
        <v>184690.82489211622</v>
      </c>
      <c r="DX10" s="631">
        <v>191025.36935818018</v>
      </c>
      <c r="DY10" s="631">
        <v>204125.4330478315</v>
      </c>
      <c r="DZ10" s="631">
        <v>199168.99334495599</v>
      </c>
      <c r="EA10" s="631">
        <v>190576.03600848344</v>
      </c>
      <c r="EB10" s="631">
        <v>173563.59273610564</v>
      </c>
      <c r="EC10" s="631">
        <v>179907.51733250529</v>
      </c>
      <c r="ED10" s="631">
        <v>193147.73468318584</v>
      </c>
      <c r="EE10" s="631">
        <v>187663.76828159034</v>
      </c>
      <c r="EF10" s="631">
        <v>187797.77170892907</v>
      </c>
      <c r="EG10" s="631">
        <v>184372.7765805673</v>
      </c>
      <c r="EH10" s="631">
        <v>179030.48400836295</v>
      </c>
      <c r="EI10" s="631">
        <v>179083.13211851046</v>
      </c>
      <c r="EJ10" s="631">
        <v>183770.55430498908</v>
      </c>
      <c r="EK10" s="631">
        <v>197788.67525528118</v>
      </c>
      <c r="EL10" s="631">
        <v>180312.25715615321</v>
      </c>
      <c r="EM10" s="631">
        <v>181046.37511903164</v>
      </c>
      <c r="EN10" s="631">
        <v>191995.04458511347</v>
      </c>
      <c r="EO10" s="631">
        <v>173274.0470405115</v>
      </c>
      <c r="EP10" s="631">
        <v>209826.09741182846</v>
      </c>
    </row>
    <row r="11" spans="1:146" ht="17.25" customHeight="1" x14ac:dyDescent="0.3">
      <c r="A11" s="1138" t="s">
        <v>460</v>
      </c>
      <c r="B11" s="1140" t="s">
        <v>758</v>
      </c>
      <c r="C11" s="631">
        <v>218.78021294999994</v>
      </c>
      <c r="D11" s="631">
        <v>479.12523298420001</v>
      </c>
      <c r="E11" s="631">
        <v>701.29248116420001</v>
      </c>
      <c r="F11" s="631">
        <v>385.54954311239999</v>
      </c>
      <c r="G11" s="631">
        <v>361.83599612679996</v>
      </c>
      <c r="H11" s="631">
        <v>1017.6780878194</v>
      </c>
      <c r="I11" s="631">
        <v>892.30805765639991</v>
      </c>
      <c r="J11" s="631">
        <v>1636.4558734556001</v>
      </c>
      <c r="K11" s="631">
        <v>918.29561470860006</v>
      </c>
      <c r="L11" s="631">
        <v>583.53288016479996</v>
      </c>
      <c r="M11" s="631">
        <v>797.90734200079999</v>
      </c>
      <c r="N11" s="631">
        <v>567.79508362299998</v>
      </c>
      <c r="O11" s="631">
        <v>404.05200875619988</v>
      </c>
      <c r="P11" s="631">
        <v>670.92330815859975</v>
      </c>
      <c r="Q11" s="631">
        <v>351.8244658915998</v>
      </c>
      <c r="R11" s="631">
        <v>360.95612798829973</v>
      </c>
      <c r="S11" s="631">
        <v>419.07166179979976</v>
      </c>
      <c r="T11" s="631">
        <v>407.1469993419999</v>
      </c>
      <c r="U11" s="631">
        <v>253.83415127499975</v>
      </c>
      <c r="V11" s="631">
        <v>398.89524168839989</v>
      </c>
      <c r="W11" s="631">
        <v>422.57914170369997</v>
      </c>
      <c r="X11" s="631">
        <v>344.25226376949979</v>
      </c>
      <c r="Y11" s="631">
        <v>327.54693126949985</v>
      </c>
      <c r="Z11" s="631">
        <v>345.70045700549986</v>
      </c>
      <c r="AA11" s="631">
        <v>415.78733357549993</v>
      </c>
      <c r="AB11" s="631">
        <v>322.57316390549983</v>
      </c>
      <c r="AC11" s="631">
        <v>381.24796877549994</v>
      </c>
      <c r="AD11" s="631">
        <v>342.66218756549989</v>
      </c>
      <c r="AE11" s="631">
        <v>415.11937078549983</v>
      </c>
      <c r="AF11" s="631">
        <v>463.51516345549982</v>
      </c>
      <c r="AG11" s="631">
        <v>415.43479584749974</v>
      </c>
      <c r="AH11" s="631">
        <v>815.05812312750004</v>
      </c>
      <c r="AI11" s="631">
        <v>802.83032962549987</v>
      </c>
      <c r="AJ11" s="631">
        <v>1135.1767810254998</v>
      </c>
      <c r="AK11" s="631">
        <v>886.41189388749979</v>
      </c>
      <c r="AL11" s="631">
        <v>840.51549616949967</v>
      </c>
      <c r="AM11" s="631">
        <v>970.02344611949979</v>
      </c>
      <c r="AN11" s="631">
        <v>891.52603242949999</v>
      </c>
      <c r="AO11" s="631">
        <v>895.08640470949979</v>
      </c>
      <c r="AP11" s="631">
        <v>670.43637266999997</v>
      </c>
      <c r="AQ11" s="631">
        <v>671.15422126999988</v>
      </c>
      <c r="AR11" s="631">
        <v>820.21852910999985</v>
      </c>
      <c r="AS11" s="631">
        <v>679.80989671999976</v>
      </c>
      <c r="AT11" s="631">
        <v>708.72556519999978</v>
      </c>
      <c r="AU11" s="631">
        <v>358.72875690999996</v>
      </c>
      <c r="AV11" s="631">
        <v>519.43095133999998</v>
      </c>
      <c r="AW11" s="631">
        <v>564.67693534000023</v>
      </c>
      <c r="AX11" s="631">
        <v>574.11750810000024</v>
      </c>
      <c r="AY11" s="631">
        <v>714.27319077120444</v>
      </c>
      <c r="AZ11" s="631">
        <v>901.16196808000018</v>
      </c>
      <c r="BA11" s="631">
        <v>943.81252893999977</v>
      </c>
      <c r="BB11" s="631">
        <v>703.73942211999997</v>
      </c>
      <c r="BC11" s="631">
        <v>930.61532617000012</v>
      </c>
      <c r="BD11" s="631">
        <v>769.33369759000016</v>
      </c>
      <c r="BE11" s="631">
        <v>874.56711007299998</v>
      </c>
      <c r="BF11" s="631">
        <v>731.51162923300001</v>
      </c>
      <c r="BG11" s="631">
        <v>1090.8223261130004</v>
      </c>
      <c r="BH11" s="631">
        <v>1327.5394631030001</v>
      </c>
      <c r="BI11" s="631">
        <v>1112.3969502259999</v>
      </c>
      <c r="BJ11" s="631">
        <v>1296.6844534877525</v>
      </c>
      <c r="BK11" s="631">
        <v>1198.1438791159997</v>
      </c>
      <c r="BL11" s="631">
        <v>981.85332459775259</v>
      </c>
      <c r="BM11" s="631">
        <v>1058.9843746860001</v>
      </c>
      <c r="BN11" s="631">
        <v>1092.9500498259999</v>
      </c>
      <c r="BO11" s="631">
        <v>1516.8234844930005</v>
      </c>
      <c r="BP11" s="631">
        <v>910.01958114300021</v>
      </c>
      <c r="BQ11" s="631">
        <v>879.76789356300003</v>
      </c>
      <c r="BR11" s="631">
        <v>1102.2721801730004</v>
      </c>
      <c r="BS11" s="631">
        <v>1165.3789722830002</v>
      </c>
      <c r="BT11" s="631">
        <v>1379.4388065599999</v>
      </c>
      <c r="BU11" s="631">
        <v>1828.9585669699998</v>
      </c>
      <c r="BV11" s="631">
        <v>1846.1887993699995</v>
      </c>
      <c r="BW11" s="631">
        <v>1020.9280029099999</v>
      </c>
      <c r="BX11" s="631">
        <v>1489.1784517899998</v>
      </c>
      <c r="BY11" s="631">
        <v>1295.146992332787</v>
      </c>
      <c r="BZ11" s="631">
        <v>1236.6824080599997</v>
      </c>
      <c r="CA11" s="631">
        <v>1188.6795859400006</v>
      </c>
      <c r="CB11" s="631">
        <v>1147.8261792799999</v>
      </c>
      <c r="CC11" s="631">
        <v>1151.2427044000001</v>
      </c>
      <c r="CD11" s="631">
        <v>1167.7523538799999</v>
      </c>
      <c r="CE11" s="631">
        <v>1052.5402204800002</v>
      </c>
      <c r="CF11" s="631">
        <v>1165.4846706000008</v>
      </c>
      <c r="CG11" s="631">
        <v>1374.7085454199998</v>
      </c>
      <c r="CH11" s="631">
        <v>904.32682813999952</v>
      </c>
      <c r="CI11" s="631">
        <v>1243.4650270600007</v>
      </c>
      <c r="CJ11" s="631">
        <v>893.48213018000001</v>
      </c>
      <c r="CK11" s="631">
        <v>930.23218397999926</v>
      </c>
      <c r="CL11" s="631">
        <v>960.76329350999958</v>
      </c>
      <c r="CM11" s="631">
        <v>998.74835851000023</v>
      </c>
      <c r="CN11" s="631">
        <v>887.46812767155393</v>
      </c>
      <c r="CO11" s="631">
        <v>891.35222507000015</v>
      </c>
      <c r="CP11" s="631">
        <v>742.26391527000021</v>
      </c>
      <c r="CQ11" s="631">
        <v>841.32659916999944</v>
      </c>
      <c r="CR11" s="631">
        <v>909.71778108249976</v>
      </c>
      <c r="CS11" s="631">
        <v>924.12947358000019</v>
      </c>
      <c r="CT11" s="631">
        <v>891.18874602999983</v>
      </c>
      <c r="CU11" s="631">
        <v>868.42660398999908</v>
      </c>
      <c r="CV11" s="631">
        <v>1091.3549138400003</v>
      </c>
      <c r="CW11" s="631">
        <v>1105.8538156299996</v>
      </c>
      <c r="CX11" s="631">
        <v>1102.8760863800005</v>
      </c>
      <c r="CY11" s="631">
        <v>1208.7891288799997</v>
      </c>
      <c r="CZ11" s="631">
        <v>973.80052544000125</v>
      </c>
      <c r="DA11" s="631">
        <v>982.85475648999943</v>
      </c>
      <c r="DB11" s="631">
        <v>903.75075932000038</v>
      </c>
      <c r="DC11" s="631">
        <v>922.91814051000097</v>
      </c>
      <c r="DD11" s="631">
        <v>956.55295500000011</v>
      </c>
      <c r="DE11" s="631">
        <v>1291.2759329700007</v>
      </c>
      <c r="DF11" s="631">
        <v>1050.364744583733</v>
      </c>
      <c r="DG11" s="631">
        <v>1131.5947210700003</v>
      </c>
      <c r="DH11" s="631">
        <v>1161.3309750700016</v>
      </c>
      <c r="DI11" s="631">
        <v>985.58970046000024</v>
      </c>
      <c r="DJ11" s="631">
        <v>1045.42153452</v>
      </c>
      <c r="DK11" s="631">
        <v>816.49197700000093</v>
      </c>
      <c r="DL11" s="631">
        <v>860.61857010999893</v>
      </c>
      <c r="DM11" s="631">
        <v>639.82458026999996</v>
      </c>
      <c r="DN11" s="631">
        <v>521.16269042999932</v>
      </c>
      <c r="DO11" s="631">
        <v>895.92869341000005</v>
      </c>
      <c r="DP11" s="631">
        <v>997.70517627999948</v>
      </c>
      <c r="DQ11" s="631">
        <v>1170.5282021280989</v>
      </c>
      <c r="DR11" s="631">
        <v>1298.5262800800001</v>
      </c>
      <c r="DS11" s="631">
        <v>1153.3410769699988</v>
      </c>
      <c r="DT11" s="631">
        <v>1035.4269669199984</v>
      </c>
      <c r="DU11" s="631">
        <v>1318.8728892900003</v>
      </c>
      <c r="DV11" s="631">
        <v>1348.8676055500002</v>
      </c>
      <c r="DW11" s="631">
        <v>1458.4500378600007</v>
      </c>
      <c r="DX11" s="631">
        <v>1712.7754418499994</v>
      </c>
      <c r="DY11" s="631">
        <v>1816.4358786399998</v>
      </c>
      <c r="DZ11" s="631">
        <v>1901.45261923</v>
      </c>
      <c r="EA11" s="631">
        <v>2018.8800698700006</v>
      </c>
      <c r="EB11" s="631">
        <v>1891.83026593</v>
      </c>
      <c r="EC11" s="631">
        <v>1937.9377325700007</v>
      </c>
      <c r="ED11" s="631">
        <v>1460.2532975499994</v>
      </c>
      <c r="EE11" s="631">
        <v>1337.9119090599995</v>
      </c>
      <c r="EF11" s="631">
        <v>1182.0546099700007</v>
      </c>
      <c r="EG11" s="631">
        <v>1464.50418481</v>
      </c>
      <c r="EH11" s="631">
        <v>1541.0257529800001</v>
      </c>
      <c r="EI11" s="631">
        <v>1289.28350155</v>
      </c>
      <c r="EJ11" s="631">
        <v>1510.1254998099996</v>
      </c>
      <c r="EK11" s="631">
        <v>1325.8021974300002</v>
      </c>
      <c r="EL11" s="631">
        <v>1251.3159798399993</v>
      </c>
      <c r="EM11" s="631">
        <v>1333.7717544300003</v>
      </c>
      <c r="EN11" s="631">
        <v>1456.1533626800431</v>
      </c>
      <c r="EO11" s="631">
        <v>1305.3571613800007</v>
      </c>
      <c r="EP11" s="631">
        <v>1513.2961889500418</v>
      </c>
    </row>
    <row r="12" spans="1:146" ht="17.25" customHeight="1" x14ac:dyDescent="0.3">
      <c r="A12" s="1138" t="s">
        <v>462</v>
      </c>
      <c r="B12" s="1140" t="s">
        <v>759</v>
      </c>
      <c r="C12" s="631">
        <v>114780.52874940931</v>
      </c>
      <c r="D12" s="631">
        <v>92198.915853901533</v>
      </c>
      <c r="E12" s="631">
        <v>107258.48675384259</v>
      </c>
      <c r="F12" s="631">
        <v>114847.97804313936</v>
      </c>
      <c r="G12" s="631">
        <v>115971.99322941387</v>
      </c>
      <c r="H12" s="631">
        <v>120393.95074281278</v>
      </c>
      <c r="I12" s="631">
        <v>122633.21855411009</v>
      </c>
      <c r="J12" s="631">
        <v>119968.36052226041</v>
      </c>
      <c r="K12" s="631">
        <v>155188.00449221951</v>
      </c>
      <c r="L12" s="631">
        <v>160446.26717154487</v>
      </c>
      <c r="M12" s="631">
        <v>147134.72968139185</v>
      </c>
      <c r="N12" s="631">
        <v>172884.25620825245</v>
      </c>
      <c r="O12" s="631">
        <v>156993.63805037222</v>
      </c>
      <c r="P12" s="631">
        <v>125212.91721017154</v>
      </c>
      <c r="Q12" s="631">
        <v>184275.35932418326</v>
      </c>
      <c r="R12" s="631">
        <v>204918.87167648351</v>
      </c>
      <c r="S12" s="631">
        <v>208107.51410480007</v>
      </c>
      <c r="T12" s="631">
        <v>170340.79738983134</v>
      </c>
      <c r="U12" s="631">
        <v>183848.00738137719</v>
      </c>
      <c r="V12" s="631">
        <v>156236.72592869803</v>
      </c>
      <c r="W12" s="631">
        <v>153132.15731356648</v>
      </c>
      <c r="X12" s="631">
        <v>151311.64475624418</v>
      </c>
      <c r="Y12" s="631">
        <v>154791.75404573453</v>
      </c>
      <c r="Z12" s="631">
        <v>151327.26988427169</v>
      </c>
      <c r="AA12" s="631">
        <v>147922.46816475302</v>
      </c>
      <c r="AB12" s="631">
        <v>164102.09423449222</v>
      </c>
      <c r="AC12" s="631">
        <v>172964.15573605456</v>
      </c>
      <c r="AD12" s="631">
        <v>169629.7251202125</v>
      </c>
      <c r="AE12" s="631">
        <v>158625.80327091605</v>
      </c>
      <c r="AF12" s="631">
        <v>166419.20937497812</v>
      </c>
      <c r="AG12" s="631">
        <v>156278.08533277138</v>
      </c>
      <c r="AH12" s="631">
        <v>176370.44478175111</v>
      </c>
      <c r="AI12" s="631">
        <v>146326.95291130981</v>
      </c>
      <c r="AJ12" s="631">
        <v>143978.89254770655</v>
      </c>
      <c r="AK12" s="631">
        <v>133722.16180641385</v>
      </c>
      <c r="AL12" s="631">
        <v>128751.01070003939</v>
      </c>
      <c r="AM12" s="631">
        <v>139809.80587326223</v>
      </c>
      <c r="AN12" s="631">
        <v>156003.11563269113</v>
      </c>
      <c r="AO12" s="631">
        <v>135528.1758555095</v>
      </c>
      <c r="AP12" s="631">
        <v>133801.37279107716</v>
      </c>
      <c r="AQ12" s="631">
        <v>137627.29616002706</v>
      </c>
      <c r="AR12" s="631">
        <v>132058.40759529072</v>
      </c>
      <c r="AS12" s="631">
        <v>126745.40254598403</v>
      </c>
      <c r="AT12" s="631">
        <v>135222.94137848113</v>
      </c>
      <c r="AU12" s="631">
        <v>135877.27411122961</v>
      </c>
      <c r="AV12" s="631">
        <v>136876.79103651911</v>
      </c>
      <c r="AW12" s="631">
        <v>130916.68790267475</v>
      </c>
      <c r="AX12" s="631">
        <v>114846.4998710806</v>
      </c>
      <c r="AY12" s="631">
        <v>118769.87901516836</v>
      </c>
      <c r="AZ12" s="631">
        <v>105163.34083808456</v>
      </c>
      <c r="BA12" s="631">
        <v>115890.49459784379</v>
      </c>
      <c r="BB12" s="631">
        <v>105638.43681606637</v>
      </c>
      <c r="BC12" s="631">
        <v>98935.917985294494</v>
      </c>
      <c r="BD12" s="631">
        <v>102984.78204846136</v>
      </c>
      <c r="BE12" s="631">
        <v>104434.96390012844</v>
      </c>
      <c r="BF12" s="631">
        <v>163213.14447748504</v>
      </c>
      <c r="BG12" s="631">
        <v>130440.58506434348</v>
      </c>
      <c r="BH12" s="631">
        <v>135982.00878077582</v>
      </c>
      <c r="BI12" s="631">
        <v>111487.29402000074</v>
      </c>
      <c r="BJ12" s="631">
        <v>138630.9035577685</v>
      </c>
      <c r="BK12" s="631">
        <v>133836.36319619094</v>
      </c>
      <c r="BL12" s="631">
        <v>102162.09759616066</v>
      </c>
      <c r="BM12" s="631">
        <v>124555.55584100011</v>
      </c>
      <c r="BN12" s="631">
        <v>113448.80882698554</v>
      </c>
      <c r="BO12" s="631">
        <v>125421.67287522368</v>
      </c>
      <c r="BP12" s="631">
        <v>112464.7926657175</v>
      </c>
      <c r="BQ12" s="631">
        <v>118179.46170358364</v>
      </c>
      <c r="BR12" s="631">
        <v>137094.79561078927</v>
      </c>
      <c r="BS12" s="631">
        <v>125062.87069051244</v>
      </c>
      <c r="BT12" s="631">
        <v>104918.89511274277</v>
      </c>
      <c r="BU12" s="631">
        <v>147262.20251736668</v>
      </c>
      <c r="BV12" s="631">
        <v>111320.07149738188</v>
      </c>
      <c r="BW12" s="631">
        <v>126814.39925569562</v>
      </c>
      <c r="BX12" s="631">
        <v>117247.39712271896</v>
      </c>
      <c r="BY12" s="631">
        <v>102166.1214856244</v>
      </c>
      <c r="BZ12" s="631">
        <v>117572.38515768877</v>
      </c>
      <c r="CA12" s="631">
        <v>136009.50460440863</v>
      </c>
      <c r="CB12" s="631">
        <v>170686.60516459792</v>
      </c>
      <c r="CC12" s="631">
        <v>127058.61616511113</v>
      </c>
      <c r="CD12" s="631">
        <v>94420.232123468231</v>
      </c>
      <c r="CE12" s="631">
        <v>94694.167934488767</v>
      </c>
      <c r="CF12" s="631">
        <v>87652.828847642333</v>
      </c>
      <c r="CG12" s="631">
        <v>98994.718622956323</v>
      </c>
      <c r="CH12" s="631">
        <v>84944.778923339196</v>
      </c>
      <c r="CI12" s="631">
        <v>84905.64475249275</v>
      </c>
      <c r="CJ12" s="631">
        <v>88107.968433187765</v>
      </c>
      <c r="CK12" s="631">
        <v>98314.814281294501</v>
      </c>
      <c r="CL12" s="631">
        <v>94615.666754645339</v>
      </c>
      <c r="CM12" s="631">
        <v>94337.730263510544</v>
      </c>
      <c r="CN12" s="631">
        <v>93837.513632771414</v>
      </c>
      <c r="CO12" s="631">
        <v>96968.740536829879</v>
      </c>
      <c r="CP12" s="631">
        <v>104143.81076845342</v>
      </c>
      <c r="CQ12" s="631">
        <v>105826.03165421376</v>
      </c>
      <c r="CR12" s="631">
        <v>125646.80866969452</v>
      </c>
      <c r="CS12" s="631">
        <v>123344.27929712922</v>
      </c>
      <c r="CT12" s="631">
        <v>133964.81277368468</v>
      </c>
      <c r="CU12" s="631">
        <v>122620.90943058695</v>
      </c>
      <c r="CV12" s="631">
        <v>139781.28813217438</v>
      </c>
      <c r="CW12" s="631">
        <v>118911.50954724291</v>
      </c>
      <c r="CX12" s="631">
        <v>116450.73777121364</v>
      </c>
      <c r="CY12" s="631">
        <v>111952.41898325982</v>
      </c>
      <c r="CZ12" s="631">
        <v>105332.33392100636</v>
      </c>
      <c r="DA12" s="631">
        <v>121752.78676915383</v>
      </c>
      <c r="DB12" s="631">
        <v>129362.20609907889</v>
      </c>
      <c r="DC12" s="631">
        <v>143551.6112882208</v>
      </c>
      <c r="DD12" s="631">
        <v>156490.50199842203</v>
      </c>
      <c r="DE12" s="631">
        <v>135916.66552554272</v>
      </c>
      <c r="DF12" s="631">
        <v>131773.43661670526</v>
      </c>
      <c r="DG12" s="631">
        <v>121464.61029176002</v>
      </c>
      <c r="DH12" s="631">
        <v>116608.64785620906</v>
      </c>
      <c r="DI12" s="631">
        <v>125645.59911497121</v>
      </c>
      <c r="DJ12" s="631">
        <v>137158.9564394734</v>
      </c>
      <c r="DK12" s="631">
        <v>136624.50651868049</v>
      </c>
      <c r="DL12" s="631">
        <v>113326.12197479018</v>
      </c>
      <c r="DM12" s="631">
        <v>109484.83680039777</v>
      </c>
      <c r="DN12" s="631">
        <v>118665.21013284252</v>
      </c>
      <c r="DO12" s="631">
        <v>124988.75550820121</v>
      </c>
      <c r="DP12" s="631">
        <v>128803.65105347223</v>
      </c>
      <c r="DQ12" s="631">
        <v>157415.95597388179</v>
      </c>
      <c r="DR12" s="631">
        <v>141075.02194554641</v>
      </c>
      <c r="DS12" s="631">
        <v>152123.04426646655</v>
      </c>
      <c r="DT12" s="631">
        <v>130045.26340122012</v>
      </c>
      <c r="DU12" s="631">
        <v>135853.83561264552</v>
      </c>
      <c r="DV12" s="631">
        <v>142543.19579399575</v>
      </c>
      <c r="DW12" s="631">
        <v>167885.91512191866</v>
      </c>
      <c r="DX12" s="631">
        <v>153866.75966384885</v>
      </c>
      <c r="DY12" s="631">
        <v>165036.32452669946</v>
      </c>
      <c r="DZ12" s="631">
        <v>194155.06510496049</v>
      </c>
      <c r="EA12" s="631">
        <v>213554.4140617568</v>
      </c>
      <c r="EB12" s="631">
        <v>193270.4138876083</v>
      </c>
      <c r="EC12" s="631">
        <v>207531.98160404866</v>
      </c>
      <c r="ED12" s="631">
        <v>196993.97661708761</v>
      </c>
      <c r="EE12" s="631">
        <v>185373.33339657704</v>
      </c>
      <c r="EF12" s="631">
        <v>194954.43182614079</v>
      </c>
      <c r="EG12" s="631">
        <v>192680.30586969739</v>
      </c>
      <c r="EH12" s="631">
        <v>198713.29437969674</v>
      </c>
      <c r="EI12" s="631">
        <v>192600.68809098064</v>
      </c>
      <c r="EJ12" s="631">
        <v>225001.14517596175</v>
      </c>
      <c r="EK12" s="631">
        <v>180523.52165578533</v>
      </c>
      <c r="EL12" s="631">
        <v>199414.49752538299</v>
      </c>
      <c r="EM12" s="631">
        <v>188573.57970746598</v>
      </c>
      <c r="EN12" s="631">
        <v>193553.90854591501</v>
      </c>
      <c r="EO12" s="631">
        <v>216780.95010079956</v>
      </c>
      <c r="EP12" s="631">
        <v>203371.81476525127</v>
      </c>
    </row>
    <row r="13" spans="1:146" ht="17.25" customHeight="1" x14ac:dyDescent="0.3">
      <c r="A13" s="1138"/>
      <c r="B13" s="1139"/>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L13" s="629"/>
      <c r="AM13" s="629"/>
      <c r="AN13" s="629"/>
      <c r="AO13" s="629"/>
      <c r="AP13" s="629"/>
      <c r="AQ13" s="629"/>
      <c r="AR13" s="629"/>
      <c r="AS13" s="629"/>
      <c r="AT13" s="629"/>
      <c r="AU13" s="629"/>
      <c r="AV13" s="629"/>
      <c r="AW13" s="629"/>
      <c r="AX13" s="629"/>
      <c r="AY13" s="629"/>
      <c r="AZ13" s="629"/>
      <c r="BA13" s="629"/>
      <c r="BB13" s="629"/>
      <c r="BC13" s="629"/>
      <c r="BD13" s="629"/>
      <c r="BE13" s="629"/>
      <c r="BF13" s="629"/>
      <c r="BG13" s="629"/>
      <c r="BH13" s="629"/>
      <c r="BI13" s="629"/>
      <c r="BJ13" s="629"/>
      <c r="BK13" s="629"/>
      <c r="BL13" s="629"/>
      <c r="BM13" s="629"/>
      <c r="BN13" s="629"/>
      <c r="BO13" s="629"/>
      <c r="BP13" s="629"/>
      <c r="BQ13" s="629"/>
      <c r="BR13" s="629"/>
      <c r="BS13" s="629"/>
      <c r="BT13" s="629"/>
      <c r="BU13" s="629"/>
      <c r="BV13" s="629"/>
      <c r="BW13" s="629"/>
      <c r="BX13" s="629"/>
      <c r="BY13" s="629"/>
      <c r="BZ13" s="629"/>
      <c r="CA13" s="629"/>
      <c r="CB13" s="629"/>
      <c r="CC13" s="629"/>
      <c r="CD13" s="629"/>
      <c r="CE13" s="629"/>
      <c r="CF13" s="629"/>
      <c r="CG13" s="629"/>
      <c r="CH13" s="629"/>
      <c r="CI13" s="629"/>
      <c r="CJ13" s="629"/>
      <c r="CK13" s="629"/>
      <c r="CL13" s="629"/>
      <c r="CM13" s="629"/>
      <c r="CN13" s="629"/>
      <c r="CO13" s="629"/>
      <c r="CP13" s="629"/>
      <c r="CQ13" s="629"/>
      <c r="CR13" s="629"/>
      <c r="CS13" s="629"/>
      <c r="CT13" s="629"/>
      <c r="CU13" s="629"/>
      <c r="CV13" s="629"/>
      <c r="CW13" s="629"/>
      <c r="CX13" s="629"/>
      <c r="CY13" s="629"/>
      <c r="CZ13" s="629"/>
      <c r="DA13" s="629"/>
      <c r="DB13" s="629"/>
      <c r="DC13" s="629"/>
      <c r="DD13" s="629"/>
      <c r="DE13" s="629"/>
      <c r="DF13" s="629"/>
      <c r="DG13" s="629"/>
      <c r="DH13" s="629"/>
      <c r="DI13" s="629"/>
      <c r="DJ13" s="629"/>
      <c r="DK13" s="629"/>
      <c r="DL13" s="629"/>
      <c r="DM13" s="629"/>
      <c r="DN13" s="629"/>
      <c r="DO13" s="629"/>
      <c r="DP13" s="629"/>
      <c r="DQ13" s="629"/>
      <c r="DR13" s="629"/>
      <c r="DS13" s="629"/>
      <c r="DT13" s="629"/>
      <c r="DU13" s="629"/>
      <c r="DV13" s="629"/>
      <c r="DW13" s="629"/>
      <c r="DX13" s="629"/>
      <c r="DY13" s="629"/>
      <c r="DZ13" s="629"/>
      <c r="EA13" s="629"/>
      <c r="EB13" s="629"/>
      <c r="EC13" s="629"/>
      <c r="ED13" s="629"/>
      <c r="EE13" s="629"/>
      <c r="EF13" s="629"/>
      <c r="EG13" s="629"/>
      <c r="EH13" s="629"/>
      <c r="EI13" s="629"/>
      <c r="EJ13" s="629"/>
      <c r="EK13" s="629"/>
      <c r="EL13" s="629"/>
      <c r="EM13" s="629"/>
      <c r="EN13" s="629"/>
      <c r="EO13" s="629"/>
      <c r="EP13" s="629"/>
    </row>
    <row r="14" spans="1:146" ht="17.25" customHeight="1" x14ac:dyDescent="0.3">
      <c r="A14" s="1136" t="s">
        <v>464</v>
      </c>
      <c r="B14" s="1137" t="s">
        <v>465</v>
      </c>
      <c r="C14" s="626">
        <v>85768.101618001616</v>
      </c>
      <c r="D14" s="626">
        <v>86725.799356485091</v>
      </c>
      <c r="E14" s="626">
        <v>84956.440768187036</v>
      </c>
      <c r="F14" s="626">
        <v>81904.329046623796</v>
      </c>
      <c r="G14" s="626">
        <v>81098.844307442909</v>
      </c>
      <c r="H14" s="626">
        <v>77922.091213270891</v>
      </c>
      <c r="I14" s="626">
        <v>77836.155041532154</v>
      </c>
      <c r="J14" s="626">
        <v>81628.329868855144</v>
      </c>
      <c r="K14" s="626">
        <v>80483.982146845359</v>
      </c>
      <c r="L14" s="626">
        <v>79601.826141637634</v>
      </c>
      <c r="M14" s="626">
        <v>77293.845814212837</v>
      </c>
      <c r="N14" s="626">
        <v>81197.003264282714</v>
      </c>
      <c r="O14" s="626">
        <v>80414.083177176522</v>
      </c>
      <c r="P14" s="626">
        <v>82165.709417242309</v>
      </c>
      <c r="Q14" s="626">
        <v>81879.003795156183</v>
      </c>
      <c r="R14" s="626">
        <v>77790.34492112766</v>
      </c>
      <c r="S14" s="626">
        <v>75679.422153171807</v>
      </c>
      <c r="T14" s="626">
        <v>75242.739826202829</v>
      </c>
      <c r="U14" s="626">
        <v>74950.694285117264</v>
      </c>
      <c r="V14" s="626">
        <v>73817.490238368322</v>
      </c>
      <c r="W14" s="626">
        <v>73793.102170893326</v>
      </c>
      <c r="X14" s="626">
        <v>76649.205505761129</v>
      </c>
      <c r="Y14" s="626">
        <v>82416.771496184316</v>
      </c>
      <c r="Z14" s="626">
        <v>82709.379905860493</v>
      </c>
      <c r="AA14" s="626">
        <v>83753.22513865566</v>
      </c>
      <c r="AB14" s="626">
        <v>82097.369034867952</v>
      </c>
      <c r="AC14" s="626">
        <v>84682.888815698796</v>
      </c>
      <c r="AD14" s="626">
        <v>83395.484899504401</v>
      </c>
      <c r="AE14" s="626">
        <v>82814.570828131255</v>
      </c>
      <c r="AF14" s="626">
        <v>86235.736855679963</v>
      </c>
      <c r="AG14" s="626">
        <v>85592.699238705725</v>
      </c>
      <c r="AH14" s="626">
        <v>86847.866583002033</v>
      </c>
      <c r="AI14" s="626">
        <v>87935.646434789407</v>
      </c>
      <c r="AJ14" s="626">
        <v>75792.299272587217</v>
      </c>
      <c r="AK14" s="626">
        <v>82780.492313511859</v>
      </c>
      <c r="AL14" s="626">
        <v>92953.9536492482</v>
      </c>
      <c r="AM14" s="626">
        <v>98168.8645630721</v>
      </c>
      <c r="AN14" s="626">
        <v>87532.163223141804</v>
      </c>
      <c r="AO14" s="626">
        <v>83537.093903936533</v>
      </c>
      <c r="AP14" s="626">
        <v>81121.660092495367</v>
      </c>
      <c r="AQ14" s="626">
        <v>78695.590004808691</v>
      </c>
      <c r="AR14" s="626">
        <v>77595.451426086671</v>
      </c>
      <c r="AS14" s="626">
        <v>95724.537910414336</v>
      </c>
      <c r="AT14" s="626">
        <v>79497.849259822455</v>
      </c>
      <c r="AU14" s="626">
        <v>80101.791451565427</v>
      </c>
      <c r="AV14" s="626">
        <v>81027.962760390219</v>
      </c>
      <c r="AW14" s="626">
        <v>86810.682307831783</v>
      </c>
      <c r="AX14" s="626">
        <v>88311.381266260389</v>
      </c>
      <c r="AY14" s="626">
        <v>98378.730677803658</v>
      </c>
      <c r="AZ14" s="626">
        <v>106751.2103873233</v>
      </c>
      <c r="BA14" s="626">
        <v>105095.83186605357</v>
      </c>
      <c r="BB14" s="626">
        <v>102090.4187805697</v>
      </c>
      <c r="BC14" s="626">
        <v>104504.09536311703</v>
      </c>
      <c r="BD14" s="626">
        <v>107636.63077667206</v>
      </c>
      <c r="BE14" s="626">
        <v>112580.29737774999</v>
      </c>
      <c r="BF14" s="626">
        <v>113283.95283699065</v>
      </c>
      <c r="BG14" s="626">
        <v>123425.61055936545</v>
      </c>
      <c r="BH14" s="626">
        <v>125147.82091468478</v>
      </c>
      <c r="BI14" s="626">
        <v>131099.95932432913</v>
      </c>
      <c r="BJ14" s="626">
        <v>149411.28451591876</v>
      </c>
      <c r="BK14" s="626">
        <v>145894.76729189398</v>
      </c>
      <c r="BL14" s="626">
        <v>140521.48015151516</v>
      </c>
      <c r="BM14" s="626">
        <v>141984.81507186859</v>
      </c>
      <c r="BN14" s="626">
        <v>148152.31360519517</v>
      </c>
      <c r="BO14" s="626">
        <v>145244.71763102073</v>
      </c>
      <c r="BP14" s="626">
        <v>145300.04737531042</v>
      </c>
      <c r="BQ14" s="626">
        <v>142236.58001312456</v>
      </c>
      <c r="BR14" s="626">
        <v>133650.78699992941</v>
      </c>
      <c r="BS14" s="626">
        <v>129806.03437077765</v>
      </c>
      <c r="BT14" s="626">
        <v>130737.22348823029</v>
      </c>
      <c r="BU14" s="626">
        <v>129580.16269868378</v>
      </c>
      <c r="BV14" s="626">
        <v>122182.56104689998</v>
      </c>
      <c r="BW14" s="626">
        <v>132378.82492657253</v>
      </c>
      <c r="BX14" s="626">
        <v>136296.67640350119</v>
      </c>
      <c r="BY14" s="626">
        <v>138176.53691638046</v>
      </c>
      <c r="BZ14" s="626">
        <v>134900.86854621588</v>
      </c>
      <c r="CA14" s="626">
        <v>136433.58327222336</v>
      </c>
      <c r="CB14" s="626">
        <v>129162.57147044834</v>
      </c>
      <c r="CC14" s="626">
        <v>125800.19534152022</v>
      </c>
      <c r="CD14" s="626">
        <v>137594.30727903513</v>
      </c>
      <c r="CE14" s="626">
        <v>132341.8026527745</v>
      </c>
      <c r="CF14" s="626">
        <v>135432.31771875036</v>
      </c>
      <c r="CG14" s="626">
        <v>139169.0883524252</v>
      </c>
      <c r="CH14" s="626">
        <v>135179.96924033374</v>
      </c>
      <c r="CI14" s="626">
        <v>145398.66199286413</v>
      </c>
      <c r="CJ14" s="626">
        <v>137592.6133651961</v>
      </c>
      <c r="CK14" s="626">
        <v>142779.8234122046</v>
      </c>
      <c r="CL14" s="626">
        <v>145313.72486497837</v>
      </c>
      <c r="CM14" s="626">
        <v>146552.84723938318</v>
      </c>
      <c r="CN14" s="626">
        <v>153501.3643928185</v>
      </c>
      <c r="CO14" s="626">
        <v>133773.74684271324</v>
      </c>
      <c r="CP14" s="626">
        <v>138524.56655245015</v>
      </c>
      <c r="CQ14" s="626">
        <v>143343.46704574098</v>
      </c>
      <c r="CR14" s="626">
        <v>151675.06701490912</v>
      </c>
      <c r="CS14" s="626">
        <v>151292.84146505498</v>
      </c>
      <c r="CT14" s="626">
        <v>152942.65517575535</v>
      </c>
      <c r="CU14" s="626">
        <v>149372.17086628088</v>
      </c>
      <c r="CV14" s="626">
        <v>159673.53533067036</v>
      </c>
      <c r="CW14" s="626">
        <v>158089.45567560461</v>
      </c>
      <c r="CX14" s="626">
        <v>162306.6078591843</v>
      </c>
      <c r="CY14" s="626">
        <v>150458.80137371802</v>
      </c>
      <c r="CZ14" s="626">
        <v>156918.44334227438</v>
      </c>
      <c r="DA14" s="626">
        <v>150458.92853299854</v>
      </c>
      <c r="DB14" s="626">
        <v>155067.06359033793</v>
      </c>
      <c r="DC14" s="626">
        <v>154661.32788848877</v>
      </c>
      <c r="DD14" s="626">
        <v>159063.34399853015</v>
      </c>
      <c r="DE14" s="626">
        <v>154812.7137783498</v>
      </c>
      <c r="DF14" s="626">
        <v>160866.07027832422</v>
      </c>
      <c r="DG14" s="626">
        <v>166143.56734609968</v>
      </c>
      <c r="DH14" s="626">
        <v>164673.81095214363</v>
      </c>
      <c r="DI14" s="626">
        <v>165010.05409671264</v>
      </c>
      <c r="DJ14" s="626">
        <v>186742.58692603617</v>
      </c>
      <c r="DK14" s="626">
        <v>181274.42390325438</v>
      </c>
      <c r="DL14" s="626">
        <v>185520.87421890977</v>
      </c>
      <c r="DM14" s="626">
        <v>180365.57511765067</v>
      </c>
      <c r="DN14" s="626">
        <v>178991.09800846624</v>
      </c>
      <c r="DO14" s="626">
        <v>177983.65285118969</v>
      </c>
      <c r="DP14" s="626">
        <v>191580.93501207433</v>
      </c>
      <c r="DQ14" s="626">
        <v>189374.37597531194</v>
      </c>
      <c r="DR14" s="626">
        <v>193942.45147726033</v>
      </c>
      <c r="DS14" s="626">
        <v>195174.71629779032</v>
      </c>
      <c r="DT14" s="626">
        <v>195135.79320789551</v>
      </c>
      <c r="DU14" s="626">
        <v>196401.34642890317</v>
      </c>
      <c r="DV14" s="626">
        <v>193364.32519121357</v>
      </c>
      <c r="DW14" s="626">
        <v>194504.98437216826</v>
      </c>
      <c r="DX14" s="626">
        <v>196809.5269496853</v>
      </c>
      <c r="DY14" s="626">
        <v>186512.60416584351</v>
      </c>
      <c r="DZ14" s="626">
        <v>190312.40957704344</v>
      </c>
      <c r="EA14" s="626">
        <v>189825.03593973842</v>
      </c>
      <c r="EB14" s="626">
        <v>199157.4499927513</v>
      </c>
      <c r="EC14" s="626">
        <v>198388.97852500872</v>
      </c>
      <c r="ED14" s="626">
        <v>200862.03374929243</v>
      </c>
      <c r="EE14" s="626">
        <v>214304.52200230249</v>
      </c>
      <c r="EF14" s="626">
        <v>219195.33543757006</v>
      </c>
      <c r="EG14" s="626">
        <v>222236.72930740606</v>
      </c>
      <c r="EH14" s="626">
        <v>216653.21179270709</v>
      </c>
      <c r="EI14" s="626">
        <v>219185.94925079693</v>
      </c>
      <c r="EJ14" s="626">
        <v>219179.16752500122</v>
      </c>
      <c r="EK14" s="626">
        <v>230063.40307197918</v>
      </c>
      <c r="EL14" s="626">
        <v>228607.25578552519</v>
      </c>
      <c r="EM14" s="626">
        <v>233363.95561250401</v>
      </c>
      <c r="EN14" s="626">
        <v>249670.99530133879</v>
      </c>
      <c r="EO14" s="626">
        <v>238789.37917814375</v>
      </c>
      <c r="EP14" s="626">
        <v>229535.48485303065</v>
      </c>
    </row>
    <row r="15" spans="1:146" ht="17.25" customHeight="1" x14ac:dyDescent="0.3">
      <c r="A15" s="1138"/>
      <c r="B15" s="1139"/>
      <c r="C15" s="629"/>
      <c r="D15" s="629"/>
      <c r="E15" s="629"/>
      <c r="F15" s="629"/>
      <c r="G15" s="629"/>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29"/>
      <c r="BW15" s="629"/>
      <c r="BX15" s="629"/>
      <c r="BY15" s="629"/>
      <c r="BZ15" s="629"/>
      <c r="CA15" s="629"/>
      <c r="CB15" s="629"/>
      <c r="CC15" s="629"/>
      <c r="CD15" s="629"/>
      <c r="CE15" s="629"/>
      <c r="CF15" s="629"/>
      <c r="CG15" s="629"/>
      <c r="CH15" s="629"/>
      <c r="CI15" s="629"/>
      <c r="CJ15" s="629"/>
      <c r="CK15" s="629"/>
      <c r="CL15" s="629"/>
      <c r="CM15" s="629"/>
      <c r="CN15" s="629"/>
      <c r="CO15" s="629"/>
      <c r="CP15" s="629"/>
      <c r="CQ15" s="629"/>
      <c r="CR15" s="629"/>
      <c r="CS15" s="629"/>
      <c r="CT15" s="629"/>
      <c r="CU15" s="629"/>
      <c r="CV15" s="629"/>
      <c r="CW15" s="629"/>
      <c r="CX15" s="629"/>
      <c r="CY15" s="629"/>
      <c r="CZ15" s="629"/>
      <c r="DA15" s="629"/>
      <c r="DB15" s="629"/>
      <c r="DC15" s="629"/>
      <c r="DD15" s="629"/>
      <c r="DE15" s="629"/>
      <c r="DF15" s="629"/>
      <c r="DG15" s="629"/>
      <c r="DH15" s="629"/>
      <c r="DI15" s="629"/>
      <c r="DJ15" s="629"/>
      <c r="DK15" s="629"/>
      <c r="DL15" s="629"/>
      <c r="DM15" s="629"/>
      <c r="DN15" s="629"/>
      <c r="DO15" s="629"/>
      <c r="DP15" s="629"/>
      <c r="DQ15" s="629"/>
      <c r="DR15" s="629"/>
      <c r="DS15" s="629"/>
      <c r="DT15" s="629"/>
      <c r="DU15" s="629"/>
      <c r="DV15" s="629"/>
      <c r="DW15" s="629"/>
      <c r="DX15" s="629"/>
      <c r="DY15" s="629"/>
      <c r="DZ15" s="629"/>
      <c r="EA15" s="629"/>
      <c r="EB15" s="629"/>
      <c r="EC15" s="629"/>
      <c r="ED15" s="629"/>
      <c r="EE15" s="629"/>
      <c r="EF15" s="629"/>
      <c r="EG15" s="629"/>
      <c r="EH15" s="629"/>
      <c r="EI15" s="629"/>
      <c r="EJ15" s="629"/>
      <c r="EK15" s="629"/>
      <c r="EL15" s="629"/>
      <c r="EM15" s="629"/>
      <c r="EN15" s="629"/>
      <c r="EO15" s="629"/>
      <c r="EP15" s="629"/>
    </row>
    <row r="16" spans="1:146" ht="17.25" customHeight="1" x14ac:dyDescent="0.3">
      <c r="A16" s="1136" t="s">
        <v>466</v>
      </c>
      <c r="B16" s="1137" t="s">
        <v>467</v>
      </c>
      <c r="C16" s="626">
        <v>199044.86807115094</v>
      </c>
      <c r="D16" s="626">
        <v>199273.87546531469</v>
      </c>
      <c r="E16" s="626">
        <v>200495.96875494719</v>
      </c>
      <c r="F16" s="626">
        <v>211374.12298909877</v>
      </c>
      <c r="G16" s="626">
        <v>209511.00246092153</v>
      </c>
      <c r="H16" s="626">
        <v>214380.85127147011</v>
      </c>
      <c r="I16" s="626">
        <v>216970.39499971044</v>
      </c>
      <c r="J16" s="626">
        <v>213131.13359317151</v>
      </c>
      <c r="K16" s="626">
        <v>210940.86692220892</v>
      </c>
      <c r="L16" s="626">
        <v>213698.30339226313</v>
      </c>
      <c r="M16" s="626">
        <v>222588.12279015593</v>
      </c>
      <c r="N16" s="626">
        <v>224021.10441421121</v>
      </c>
      <c r="O16" s="626">
        <v>224723.73570730275</v>
      </c>
      <c r="P16" s="626">
        <v>229838.18915842168</v>
      </c>
      <c r="Q16" s="626">
        <v>235868.75987431384</v>
      </c>
      <c r="R16" s="626">
        <v>240171.76476980947</v>
      </c>
      <c r="S16" s="626">
        <v>244440.67127370514</v>
      </c>
      <c r="T16" s="626">
        <v>252325.20331988618</v>
      </c>
      <c r="U16" s="626">
        <v>257409.18419898144</v>
      </c>
      <c r="V16" s="626">
        <v>262165.68204397318</v>
      </c>
      <c r="W16" s="626">
        <v>267493.53941010131</v>
      </c>
      <c r="X16" s="626">
        <v>281565.6706634998</v>
      </c>
      <c r="Y16" s="626">
        <v>286015.18726825056</v>
      </c>
      <c r="Z16" s="626">
        <v>293370.46462622704</v>
      </c>
      <c r="AA16" s="626">
        <v>304210.65120580251</v>
      </c>
      <c r="AB16" s="626">
        <v>302206.42017566657</v>
      </c>
      <c r="AC16" s="626">
        <v>304231.07448118116</v>
      </c>
      <c r="AD16" s="626">
        <v>311040.32277567685</v>
      </c>
      <c r="AE16" s="626">
        <v>320397.54983698472</v>
      </c>
      <c r="AF16" s="626">
        <v>331158.09054063866</v>
      </c>
      <c r="AG16" s="626">
        <v>331584.08298876742</v>
      </c>
      <c r="AH16" s="626">
        <v>342869.78521438804</v>
      </c>
      <c r="AI16" s="626">
        <v>348051.61166220682</v>
      </c>
      <c r="AJ16" s="626">
        <v>351947.5163436741</v>
      </c>
      <c r="AK16" s="626">
        <v>361502.89571217826</v>
      </c>
      <c r="AL16" s="626">
        <v>381153.23289374856</v>
      </c>
      <c r="AM16" s="626">
        <v>372472.46521316923</v>
      </c>
      <c r="AN16" s="626">
        <v>379003.75121309294</v>
      </c>
      <c r="AO16" s="626">
        <v>395775.9335207729</v>
      </c>
      <c r="AP16" s="626">
        <v>406834.60189462733</v>
      </c>
      <c r="AQ16" s="626">
        <v>436364.27636165597</v>
      </c>
      <c r="AR16" s="626">
        <v>438699.17790112528</v>
      </c>
      <c r="AS16" s="626">
        <v>437685.23793102987</v>
      </c>
      <c r="AT16" s="626">
        <v>437963.12173500529</v>
      </c>
      <c r="AU16" s="626">
        <v>439346.65455416957</v>
      </c>
      <c r="AV16" s="626">
        <v>424656.87682331202</v>
      </c>
      <c r="AW16" s="626">
        <v>419404.1463423876</v>
      </c>
      <c r="AX16" s="626">
        <v>414458.31451376568</v>
      </c>
      <c r="AY16" s="626">
        <v>410554.79309852852</v>
      </c>
      <c r="AZ16" s="626">
        <v>416485.54505075578</v>
      </c>
      <c r="BA16" s="626">
        <v>424937.65203636384</v>
      </c>
      <c r="BB16" s="626">
        <v>422625.32893888786</v>
      </c>
      <c r="BC16" s="626">
        <v>407640.50574806577</v>
      </c>
      <c r="BD16" s="626">
        <v>401543.06341815571</v>
      </c>
      <c r="BE16" s="626">
        <v>401376.81859416811</v>
      </c>
      <c r="BF16" s="626">
        <v>399243.52598673524</v>
      </c>
      <c r="BG16" s="626">
        <v>405466.44113927928</v>
      </c>
      <c r="BH16" s="626">
        <v>400972.46744072455</v>
      </c>
      <c r="BI16" s="626">
        <v>406537.31378205703</v>
      </c>
      <c r="BJ16" s="626">
        <v>433189.61248306325</v>
      </c>
      <c r="BK16" s="626">
        <v>442087.62024915137</v>
      </c>
      <c r="BL16" s="626">
        <v>441283.6088587023</v>
      </c>
      <c r="BM16" s="626">
        <v>450408.83801341825</v>
      </c>
      <c r="BN16" s="626">
        <v>445690.54504195182</v>
      </c>
      <c r="BO16" s="626">
        <v>443414.1225878126</v>
      </c>
      <c r="BP16" s="626">
        <v>446137.76658484689</v>
      </c>
      <c r="BQ16" s="626">
        <v>459466.78179734439</v>
      </c>
      <c r="BR16" s="626">
        <v>454961.55947965285</v>
      </c>
      <c r="BS16" s="626">
        <v>460404.29006142786</v>
      </c>
      <c r="BT16" s="626">
        <v>464652.66967792017</v>
      </c>
      <c r="BU16" s="626">
        <v>462654.02410401317</v>
      </c>
      <c r="BV16" s="626">
        <v>479648.43227309361</v>
      </c>
      <c r="BW16" s="626">
        <v>488435.90139164717</v>
      </c>
      <c r="BX16" s="626">
        <v>493550.4179817565</v>
      </c>
      <c r="BY16" s="626">
        <v>502263.41366293386</v>
      </c>
      <c r="BZ16" s="626">
        <v>509989.11698373855</v>
      </c>
      <c r="CA16" s="626">
        <v>512171.04834408086</v>
      </c>
      <c r="CB16" s="626">
        <v>521216.10183510539</v>
      </c>
      <c r="CC16" s="626">
        <v>533230.02726011456</v>
      </c>
      <c r="CD16" s="626">
        <v>536867.2763463913</v>
      </c>
      <c r="CE16" s="626">
        <v>525394.7975881641</v>
      </c>
      <c r="CF16" s="626">
        <v>526865.93319035333</v>
      </c>
      <c r="CG16" s="626">
        <v>527549.37775482878</v>
      </c>
      <c r="CH16" s="626">
        <v>536956.54280896531</v>
      </c>
      <c r="CI16" s="626">
        <v>557198.28514259751</v>
      </c>
      <c r="CJ16" s="626">
        <v>549969.14302484749</v>
      </c>
      <c r="CK16" s="626">
        <v>542636.02177314542</v>
      </c>
      <c r="CL16" s="626">
        <v>547270.4549938601</v>
      </c>
      <c r="CM16" s="626">
        <v>562688.6582219745</v>
      </c>
      <c r="CN16" s="626">
        <v>573128.48870609084</v>
      </c>
      <c r="CO16" s="626">
        <v>572836.64611042477</v>
      </c>
      <c r="CP16" s="626">
        <v>567285.89485305955</v>
      </c>
      <c r="CQ16" s="626">
        <v>576052.60663343885</v>
      </c>
      <c r="CR16" s="626">
        <v>565986.73899171792</v>
      </c>
      <c r="CS16" s="626">
        <v>575598.77089072135</v>
      </c>
      <c r="CT16" s="626">
        <v>577173.94285986328</v>
      </c>
      <c r="CU16" s="626">
        <v>580687.38346187875</v>
      </c>
      <c r="CV16" s="626">
        <v>586519.62847970054</v>
      </c>
      <c r="CW16" s="626">
        <v>595701.36300285079</v>
      </c>
      <c r="CX16" s="626">
        <v>588717.21137349878</v>
      </c>
      <c r="CY16" s="626">
        <v>588161.50215942971</v>
      </c>
      <c r="CZ16" s="626">
        <v>595968.39827161573</v>
      </c>
      <c r="DA16" s="626">
        <v>590129.46080587571</v>
      </c>
      <c r="DB16" s="626">
        <v>587569.69376326213</v>
      </c>
      <c r="DC16" s="626">
        <v>586919.09243850491</v>
      </c>
      <c r="DD16" s="626">
        <v>583219.23576268775</v>
      </c>
      <c r="DE16" s="626">
        <v>595577.4291535907</v>
      </c>
      <c r="DF16" s="626">
        <v>602736.20708928129</v>
      </c>
      <c r="DG16" s="626">
        <v>603841.48757523263</v>
      </c>
      <c r="DH16" s="626">
        <v>600239.45313483907</v>
      </c>
      <c r="DI16" s="626">
        <v>609034.50684880477</v>
      </c>
      <c r="DJ16" s="626">
        <v>617477.66437426326</v>
      </c>
      <c r="DK16" s="626">
        <v>627422.99513192452</v>
      </c>
      <c r="DL16" s="626">
        <v>648332.51590198616</v>
      </c>
      <c r="DM16" s="626">
        <v>652051.62483870215</v>
      </c>
      <c r="DN16" s="626">
        <v>649743.91469364008</v>
      </c>
      <c r="DO16" s="626">
        <v>658530.8891699824</v>
      </c>
      <c r="DP16" s="626">
        <v>680706.59086098475</v>
      </c>
      <c r="DQ16" s="626">
        <v>655409.81340131792</v>
      </c>
      <c r="DR16" s="626">
        <v>644279.41312078887</v>
      </c>
      <c r="DS16" s="626">
        <v>642244.30361891037</v>
      </c>
      <c r="DT16" s="626">
        <v>644297.87199349981</v>
      </c>
      <c r="DU16" s="626">
        <v>650277.84243415971</v>
      </c>
      <c r="DV16" s="626">
        <v>643370.7655961836</v>
      </c>
      <c r="DW16" s="626">
        <v>638202.71834665118</v>
      </c>
      <c r="DX16" s="626">
        <v>647008.76700035576</v>
      </c>
      <c r="DY16" s="626">
        <v>638697.6265733334</v>
      </c>
      <c r="DZ16" s="626">
        <v>636296.97315812716</v>
      </c>
      <c r="EA16" s="626">
        <v>633703.1978042213</v>
      </c>
      <c r="EB16" s="626">
        <v>625050.72861738631</v>
      </c>
      <c r="EC16" s="626">
        <v>614823.14678005641</v>
      </c>
      <c r="ED16" s="626">
        <v>617426.41198255192</v>
      </c>
      <c r="EE16" s="626">
        <v>628314.84833297099</v>
      </c>
      <c r="EF16" s="626">
        <v>638531.36132203555</v>
      </c>
      <c r="EG16" s="626">
        <v>632315.41220960044</v>
      </c>
      <c r="EH16" s="626">
        <v>637374.77851989015</v>
      </c>
      <c r="EI16" s="626">
        <v>641137.57601605193</v>
      </c>
      <c r="EJ16" s="626">
        <v>638501.82818878791</v>
      </c>
      <c r="EK16" s="626">
        <v>641564.69235847634</v>
      </c>
      <c r="EL16" s="626">
        <v>651796.40219793993</v>
      </c>
      <c r="EM16" s="626">
        <v>652637.40385651623</v>
      </c>
      <c r="EN16" s="626">
        <v>656021.52346955123</v>
      </c>
      <c r="EO16" s="626">
        <v>655512.41263771849</v>
      </c>
      <c r="EP16" s="626">
        <v>653737.92288386694</v>
      </c>
    </row>
    <row r="17" spans="1:146" ht="17.25" customHeight="1" x14ac:dyDescent="0.3">
      <c r="A17" s="1138"/>
      <c r="B17" s="1139"/>
      <c r="C17" s="629"/>
      <c r="D17" s="629"/>
      <c r="E17" s="629"/>
      <c r="F17" s="629"/>
      <c r="G17" s="629"/>
      <c r="H17" s="629"/>
      <c r="I17" s="629"/>
      <c r="J17" s="629"/>
      <c r="K17" s="629"/>
      <c r="L17" s="629"/>
      <c r="M17" s="629"/>
      <c r="N17" s="629"/>
      <c r="O17" s="629"/>
      <c r="P17" s="629"/>
      <c r="Q17" s="629"/>
      <c r="R17" s="629"/>
      <c r="S17" s="629"/>
      <c r="T17" s="629"/>
      <c r="U17" s="629"/>
      <c r="V17" s="629"/>
      <c r="W17" s="629"/>
      <c r="X17" s="629"/>
      <c r="Y17" s="629"/>
      <c r="Z17" s="629"/>
      <c r="AA17" s="629"/>
      <c r="AB17" s="629"/>
      <c r="AC17" s="629"/>
      <c r="AD17" s="629"/>
      <c r="AE17" s="629"/>
      <c r="AF17" s="629"/>
      <c r="AG17" s="629"/>
      <c r="AH17" s="629"/>
      <c r="AI17" s="629"/>
      <c r="AJ17" s="629"/>
      <c r="AK17" s="629"/>
      <c r="AL17" s="629"/>
      <c r="AM17" s="629"/>
      <c r="AN17" s="629"/>
      <c r="AO17" s="629"/>
      <c r="AP17" s="629"/>
      <c r="AQ17" s="629"/>
      <c r="AR17" s="629"/>
      <c r="AS17" s="629"/>
      <c r="AT17" s="629"/>
      <c r="AU17" s="629"/>
      <c r="AV17" s="629"/>
      <c r="AW17" s="629"/>
      <c r="AX17" s="629"/>
      <c r="AY17" s="629"/>
      <c r="AZ17" s="629"/>
      <c r="BA17" s="629"/>
      <c r="BB17" s="629"/>
      <c r="BC17" s="629"/>
      <c r="BD17" s="629"/>
      <c r="BE17" s="629"/>
      <c r="BF17" s="629"/>
      <c r="BG17" s="629"/>
      <c r="BH17" s="629"/>
      <c r="BI17" s="629"/>
      <c r="BJ17" s="629"/>
      <c r="BK17" s="629"/>
      <c r="BL17" s="629"/>
      <c r="BM17" s="629"/>
      <c r="BN17" s="629"/>
      <c r="BO17" s="629"/>
      <c r="BP17" s="629"/>
      <c r="BQ17" s="629"/>
      <c r="BR17" s="629"/>
      <c r="BS17" s="629"/>
      <c r="BT17" s="629"/>
      <c r="BU17" s="629"/>
      <c r="BV17" s="629"/>
      <c r="BW17" s="629"/>
      <c r="BX17" s="629"/>
      <c r="BY17" s="629"/>
      <c r="BZ17" s="629"/>
      <c r="CA17" s="629"/>
      <c r="CB17" s="629"/>
      <c r="CC17" s="629"/>
      <c r="CD17" s="629"/>
      <c r="CE17" s="629"/>
      <c r="CF17" s="629"/>
      <c r="CG17" s="629"/>
      <c r="CH17" s="629"/>
      <c r="CI17" s="629"/>
      <c r="CJ17" s="629"/>
      <c r="CK17" s="629"/>
      <c r="CL17" s="629"/>
      <c r="CM17" s="629"/>
      <c r="CN17" s="629"/>
      <c r="CO17" s="629"/>
      <c r="CP17" s="629"/>
      <c r="CQ17" s="629"/>
      <c r="CR17" s="629"/>
      <c r="CS17" s="629"/>
      <c r="CT17" s="629"/>
      <c r="CU17" s="629"/>
      <c r="CV17" s="629"/>
      <c r="CW17" s="629"/>
      <c r="CX17" s="629"/>
      <c r="CY17" s="629"/>
      <c r="CZ17" s="629"/>
      <c r="DA17" s="629"/>
      <c r="DB17" s="629"/>
      <c r="DC17" s="629"/>
      <c r="DD17" s="629"/>
      <c r="DE17" s="629"/>
      <c r="DF17" s="629"/>
      <c r="DG17" s="629"/>
      <c r="DH17" s="629"/>
      <c r="DI17" s="629"/>
      <c r="DJ17" s="629"/>
      <c r="DK17" s="629"/>
      <c r="DL17" s="629"/>
      <c r="DM17" s="629"/>
      <c r="DN17" s="629"/>
      <c r="DO17" s="629"/>
      <c r="DP17" s="629"/>
      <c r="DQ17" s="629"/>
      <c r="DR17" s="629"/>
      <c r="DS17" s="629"/>
      <c r="DT17" s="629"/>
      <c r="DU17" s="629"/>
      <c r="DV17" s="629"/>
      <c r="DW17" s="629"/>
      <c r="DX17" s="629"/>
      <c r="DY17" s="629"/>
      <c r="DZ17" s="629"/>
      <c r="EA17" s="629"/>
      <c r="EB17" s="629"/>
      <c r="EC17" s="629"/>
      <c r="ED17" s="629"/>
      <c r="EE17" s="629"/>
      <c r="EF17" s="629"/>
      <c r="EG17" s="629"/>
      <c r="EH17" s="629"/>
      <c r="EI17" s="629"/>
      <c r="EJ17" s="629"/>
      <c r="EK17" s="629"/>
      <c r="EL17" s="629"/>
      <c r="EM17" s="629"/>
      <c r="EN17" s="629"/>
      <c r="EO17" s="629"/>
      <c r="EP17" s="629"/>
    </row>
    <row r="18" spans="1:146" ht="17.25" customHeight="1" x14ac:dyDescent="0.3">
      <c r="A18" s="1136" t="s">
        <v>468</v>
      </c>
      <c r="B18" s="1137" t="s">
        <v>469</v>
      </c>
      <c r="C18" s="626">
        <v>5531.3803072675273</v>
      </c>
      <c r="D18" s="626">
        <v>6387.5791570814499</v>
      </c>
      <c r="E18" s="626">
        <v>6435.8123346383036</v>
      </c>
      <c r="F18" s="626">
        <v>6358.3726471190885</v>
      </c>
      <c r="G18" s="626">
        <v>6542.0766587614062</v>
      </c>
      <c r="H18" s="626">
        <v>6668.0273447598711</v>
      </c>
      <c r="I18" s="626">
        <v>6894.7895552277487</v>
      </c>
      <c r="J18" s="626">
        <v>6210.6469639805737</v>
      </c>
      <c r="K18" s="626">
        <v>6506.7939579539252</v>
      </c>
      <c r="L18" s="626">
        <v>6725.2691993683256</v>
      </c>
      <c r="M18" s="626">
        <v>6598.1875387907567</v>
      </c>
      <c r="N18" s="626">
        <v>6278.6362166460058</v>
      </c>
      <c r="O18" s="626">
        <v>7148.2176707650815</v>
      </c>
      <c r="P18" s="626">
        <v>7908.8866773073569</v>
      </c>
      <c r="Q18" s="626">
        <v>8262.1763758011475</v>
      </c>
      <c r="R18" s="626">
        <v>8439.8508473656493</v>
      </c>
      <c r="S18" s="626">
        <v>8876.5765234594801</v>
      </c>
      <c r="T18" s="626">
        <v>9159.1296191671809</v>
      </c>
      <c r="U18" s="626">
        <v>9227.589290234595</v>
      </c>
      <c r="V18" s="626">
        <v>8978.897620083173</v>
      </c>
      <c r="W18" s="626">
        <v>8949.6615872760776</v>
      </c>
      <c r="X18" s="626">
        <v>9163.1837597375415</v>
      </c>
      <c r="Y18" s="626">
        <v>9007.7821756606354</v>
      </c>
      <c r="Z18" s="626">
        <v>9274.506712431059</v>
      </c>
      <c r="AA18" s="626">
        <v>9830.2076527208119</v>
      </c>
      <c r="AB18" s="626">
        <v>9838.630834851343</v>
      </c>
      <c r="AC18" s="626">
        <v>9756.1844034573533</v>
      </c>
      <c r="AD18" s="626">
        <v>10025.473527816757</v>
      </c>
      <c r="AE18" s="626">
        <v>10193.467147840891</v>
      </c>
      <c r="AF18" s="626">
        <v>10055.262286736246</v>
      </c>
      <c r="AG18" s="626">
        <v>9654.0002269930301</v>
      </c>
      <c r="AH18" s="626">
        <v>9300.7369838365121</v>
      </c>
      <c r="AI18" s="626">
        <v>9242.7451026681883</v>
      </c>
      <c r="AJ18" s="626">
        <v>9192.6543237565475</v>
      </c>
      <c r="AK18" s="626">
        <v>9730.5789755466085</v>
      </c>
      <c r="AL18" s="626">
        <v>10188.353875013227</v>
      </c>
      <c r="AM18" s="626">
        <v>10558.961892640469</v>
      </c>
      <c r="AN18" s="626">
        <v>10430.709256339031</v>
      </c>
      <c r="AO18" s="626">
        <v>10420.232326054505</v>
      </c>
      <c r="AP18" s="626">
        <v>10283.576908598152</v>
      </c>
      <c r="AQ18" s="626">
        <v>10541.917578099252</v>
      </c>
      <c r="AR18" s="626">
        <v>10406.70067774412</v>
      </c>
      <c r="AS18" s="626">
        <v>10191.067582308317</v>
      </c>
      <c r="AT18" s="626">
        <v>10658.039614393652</v>
      </c>
      <c r="AU18" s="626">
        <v>10623.769803176141</v>
      </c>
      <c r="AV18" s="626">
        <v>10520.695410769431</v>
      </c>
      <c r="AW18" s="626">
        <v>10959.411512755578</v>
      </c>
      <c r="AX18" s="626">
        <v>11109.244786260213</v>
      </c>
      <c r="AY18" s="626">
        <v>11333.925216700934</v>
      </c>
      <c r="AZ18" s="626">
        <v>11142.604930165548</v>
      </c>
      <c r="BA18" s="626">
        <v>11197.881889352053</v>
      </c>
      <c r="BB18" s="626">
        <v>11521.457824656423</v>
      </c>
      <c r="BC18" s="626">
        <v>11428.483071625669</v>
      </c>
      <c r="BD18" s="626">
        <v>10972.59682197724</v>
      </c>
      <c r="BE18" s="626">
        <v>10744.865053888021</v>
      </c>
      <c r="BF18" s="626">
        <v>10824.733215237027</v>
      </c>
      <c r="BG18" s="626">
        <v>10314.152701945242</v>
      </c>
      <c r="BH18" s="626">
        <v>10598.433889664768</v>
      </c>
      <c r="BI18" s="626">
        <v>10538.736307325125</v>
      </c>
      <c r="BJ18" s="626">
        <v>10865.438622063248</v>
      </c>
      <c r="BK18" s="626">
        <v>11011.583328469778</v>
      </c>
      <c r="BL18" s="626">
        <v>10717.871770146487</v>
      </c>
      <c r="BM18" s="626">
        <v>10656.442933645629</v>
      </c>
      <c r="BN18" s="626">
        <v>10802.052404263091</v>
      </c>
      <c r="BO18" s="626">
        <v>10651.057622400416</v>
      </c>
      <c r="BP18" s="626">
        <v>10829.986002679034</v>
      </c>
      <c r="BQ18" s="626">
        <v>11359.467919985384</v>
      </c>
      <c r="BR18" s="626">
        <v>11304.982898396216</v>
      </c>
      <c r="BS18" s="626">
        <v>14357.840949577105</v>
      </c>
      <c r="BT18" s="626">
        <v>14343.210789106744</v>
      </c>
      <c r="BU18" s="626">
        <v>14222.00636356217</v>
      </c>
      <c r="BV18" s="626">
        <v>14480.126228350526</v>
      </c>
      <c r="BW18" s="626">
        <v>14898.04368517014</v>
      </c>
      <c r="BX18" s="626">
        <v>14758.578493405426</v>
      </c>
      <c r="BY18" s="626">
        <v>14517.367938910365</v>
      </c>
      <c r="BZ18" s="626">
        <v>15764.188411157973</v>
      </c>
      <c r="CA18" s="626">
        <v>15580.806845007333</v>
      </c>
      <c r="CB18" s="626">
        <v>15687.677436771995</v>
      </c>
      <c r="CC18" s="626">
        <v>13019.25104160525</v>
      </c>
      <c r="CD18" s="626">
        <v>12516.397201959582</v>
      </c>
      <c r="CE18" s="626">
        <v>13010.489896758496</v>
      </c>
      <c r="CF18" s="626">
        <v>14424.495194139741</v>
      </c>
      <c r="CG18" s="626">
        <v>15094.444195205204</v>
      </c>
      <c r="CH18" s="626">
        <v>15158.76710254092</v>
      </c>
      <c r="CI18" s="626">
        <v>15562.900465170398</v>
      </c>
      <c r="CJ18" s="626">
        <v>13910.043776192188</v>
      </c>
      <c r="CK18" s="626">
        <v>14241.144984327355</v>
      </c>
      <c r="CL18" s="626">
        <v>13492.500500712837</v>
      </c>
      <c r="CM18" s="626">
        <v>14024.466817268953</v>
      </c>
      <c r="CN18" s="626">
        <v>13762.226982812961</v>
      </c>
      <c r="CO18" s="626">
        <v>14506.032264859767</v>
      </c>
      <c r="CP18" s="626">
        <v>14008.857242580611</v>
      </c>
      <c r="CQ18" s="626">
        <v>13964.903900511505</v>
      </c>
      <c r="CR18" s="626">
        <v>14731.668035126782</v>
      </c>
      <c r="CS18" s="626">
        <v>15675.746735911605</v>
      </c>
      <c r="CT18" s="626">
        <v>17427.129096901157</v>
      </c>
      <c r="CU18" s="626">
        <v>16388.295159861784</v>
      </c>
      <c r="CV18" s="626">
        <v>15684.912529701458</v>
      </c>
      <c r="CW18" s="626">
        <v>14633.007551274062</v>
      </c>
      <c r="CX18" s="626">
        <v>15043.772992744618</v>
      </c>
      <c r="CY18" s="626">
        <v>15907.734889215501</v>
      </c>
      <c r="CZ18" s="626">
        <v>15738.582291339371</v>
      </c>
      <c r="DA18" s="626">
        <v>15373.211958661608</v>
      </c>
      <c r="DB18" s="626">
        <v>15327.034943849416</v>
      </c>
      <c r="DC18" s="626">
        <v>15340.378772302898</v>
      </c>
      <c r="DD18" s="626">
        <v>15795.325884716456</v>
      </c>
      <c r="DE18" s="626">
        <v>16213.914816034627</v>
      </c>
      <c r="DF18" s="626">
        <v>18601.116393538407</v>
      </c>
      <c r="DG18" s="626">
        <v>15283.691793063517</v>
      </c>
      <c r="DH18" s="626">
        <v>17113.54867804559</v>
      </c>
      <c r="DI18" s="626">
        <v>16333.511758810044</v>
      </c>
      <c r="DJ18" s="626">
        <v>15594.449729505366</v>
      </c>
      <c r="DK18" s="626">
        <v>16158.583665514321</v>
      </c>
      <c r="DL18" s="626">
        <v>16403.615938519375</v>
      </c>
      <c r="DM18" s="626">
        <v>16538.728900531834</v>
      </c>
      <c r="DN18" s="626">
        <v>17862.010553343509</v>
      </c>
      <c r="DO18" s="626">
        <v>19291.447846781586</v>
      </c>
      <c r="DP18" s="626">
        <v>20981.512444979417</v>
      </c>
      <c r="DQ18" s="626">
        <v>20499.936429927839</v>
      </c>
      <c r="DR18" s="626">
        <v>20739.10726062227</v>
      </c>
      <c r="DS18" s="626">
        <v>20144.481818450826</v>
      </c>
      <c r="DT18" s="626">
        <v>21744.576451521501</v>
      </c>
      <c r="DU18" s="626">
        <v>20367.179729698408</v>
      </c>
      <c r="DV18" s="626">
        <v>18635.015016273112</v>
      </c>
      <c r="DW18" s="626">
        <v>18091.150894143815</v>
      </c>
      <c r="DX18" s="626">
        <v>15731.347743492082</v>
      </c>
      <c r="DY18" s="626">
        <v>13847.883557901587</v>
      </c>
      <c r="DZ18" s="626">
        <v>12358.589343638852</v>
      </c>
      <c r="EA18" s="626">
        <v>11631.875406727229</v>
      </c>
      <c r="EB18" s="626">
        <v>11652.317402383071</v>
      </c>
      <c r="EC18" s="626">
        <v>11470.757260339673</v>
      </c>
      <c r="ED18" s="626">
        <v>11490.375604503817</v>
      </c>
      <c r="EE18" s="626">
        <v>7621.0116875367085</v>
      </c>
      <c r="EF18" s="626">
        <v>7852.7276405763741</v>
      </c>
      <c r="EG18" s="626">
        <v>7850.1063005979895</v>
      </c>
      <c r="EH18" s="626">
        <v>7853.4274523274125</v>
      </c>
      <c r="EI18" s="626">
        <v>7797.8837264339636</v>
      </c>
      <c r="EJ18" s="626">
        <v>7769.0646769223877</v>
      </c>
      <c r="EK18" s="626">
        <v>10726.819468075522</v>
      </c>
      <c r="EL18" s="626">
        <v>10722.534932616001</v>
      </c>
      <c r="EM18" s="626">
        <v>10648.778306602919</v>
      </c>
      <c r="EN18" s="626">
        <v>10172.675730421188</v>
      </c>
      <c r="EO18" s="626">
        <v>10181.752270173374</v>
      </c>
      <c r="EP18" s="626">
        <v>10141.930517297767</v>
      </c>
    </row>
    <row r="19" spans="1:146" ht="17.25" customHeight="1" x14ac:dyDescent="0.3">
      <c r="A19" s="1138"/>
      <c r="B19" s="1141"/>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629"/>
      <c r="BT19" s="629"/>
      <c r="BU19" s="629"/>
      <c r="BV19" s="629"/>
      <c r="BW19" s="629"/>
      <c r="BX19" s="629"/>
      <c r="BY19" s="629"/>
      <c r="BZ19" s="629"/>
      <c r="CA19" s="629"/>
      <c r="CB19" s="629"/>
      <c r="CC19" s="629"/>
      <c r="CD19" s="629"/>
      <c r="CE19" s="629"/>
      <c r="CF19" s="629"/>
      <c r="CG19" s="629"/>
      <c r="CH19" s="629"/>
      <c r="CI19" s="629"/>
      <c r="CJ19" s="629"/>
      <c r="CK19" s="629"/>
      <c r="CL19" s="629"/>
      <c r="CM19" s="629"/>
      <c r="CN19" s="629"/>
      <c r="CO19" s="629"/>
      <c r="CP19" s="629"/>
      <c r="CQ19" s="629"/>
      <c r="CR19" s="629"/>
      <c r="CS19" s="629"/>
      <c r="CT19" s="629"/>
      <c r="CU19" s="629"/>
      <c r="CV19" s="629"/>
      <c r="CW19" s="629"/>
      <c r="CX19" s="629"/>
      <c r="CY19" s="629"/>
      <c r="CZ19" s="629"/>
      <c r="DA19" s="629"/>
      <c r="DB19" s="629"/>
      <c r="DC19" s="629"/>
      <c r="DD19" s="629"/>
      <c r="DE19" s="629"/>
      <c r="DF19" s="629"/>
      <c r="DG19" s="629"/>
      <c r="DH19" s="629"/>
      <c r="DI19" s="629"/>
      <c r="DJ19" s="629"/>
      <c r="DK19" s="629"/>
      <c r="DL19" s="629"/>
      <c r="DM19" s="629"/>
      <c r="DN19" s="629"/>
      <c r="DO19" s="629"/>
      <c r="DP19" s="629"/>
      <c r="DQ19" s="629"/>
      <c r="DR19" s="629"/>
      <c r="DS19" s="629"/>
      <c r="DT19" s="629"/>
      <c r="DU19" s="629"/>
      <c r="DV19" s="629"/>
      <c r="DW19" s="629"/>
      <c r="DX19" s="629"/>
      <c r="DY19" s="629"/>
      <c r="DZ19" s="629"/>
      <c r="EA19" s="629"/>
      <c r="EB19" s="629"/>
      <c r="EC19" s="629"/>
      <c r="ED19" s="629"/>
      <c r="EE19" s="629"/>
      <c r="EF19" s="629"/>
      <c r="EG19" s="629"/>
      <c r="EH19" s="629"/>
      <c r="EI19" s="629"/>
      <c r="EJ19" s="629"/>
      <c r="EK19" s="629"/>
      <c r="EL19" s="629"/>
      <c r="EM19" s="629"/>
      <c r="EN19" s="629"/>
      <c r="EO19" s="629"/>
      <c r="EP19" s="629"/>
    </row>
    <row r="20" spans="1:146" ht="17.25" customHeight="1" x14ac:dyDescent="0.3">
      <c r="A20" s="1136" t="s">
        <v>470</v>
      </c>
      <c r="B20" s="1137" t="s">
        <v>471</v>
      </c>
      <c r="C20" s="626">
        <v>0</v>
      </c>
      <c r="D20" s="626">
        <v>0</v>
      </c>
      <c r="E20" s="626">
        <v>0</v>
      </c>
      <c r="F20" s="626">
        <v>0</v>
      </c>
      <c r="G20" s="626">
        <v>0</v>
      </c>
      <c r="H20" s="626">
        <v>0</v>
      </c>
      <c r="I20" s="626">
        <v>0</v>
      </c>
      <c r="J20" s="626">
        <v>0</v>
      </c>
      <c r="K20" s="626">
        <v>0</v>
      </c>
      <c r="L20" s="626">
        <v>0</v>
      </c>
      <c r="M20" s="626">
        <v>0</v>
      </c>
      <c r="N20" s="626">
        <v>0</v>
      </c>
      <c r="O20" s="626">
        <v>0</v>
      </c>
      <c r="P20" s="626">
        <v>0</v>
      </c>
      <c r="Q20" s="626">
        <v>0</v>
      </c>
      <c r="R20" s="626">
        <v>0</v>
      </c>
      <c r="S20" s="626">
        <v>0</v>
      </c>
      <c r="T20" s="626">
        <v>0</v>
      </c>
      <c r="U20" s="626">
        <v>0</v>
      </c>
      <c r="V20" s="626">
        <v>0</v>
      </c>
      <c r="W20" s="626">
        <v>0</v>
      </c>
      <c r="X20" s="626">
        <v>0</v>
      </c>
      <c r="Y20" s="626">
        <v>0</v>
      </c>
      <c r="Z20" s="626">
        <v>0</v>
      </c>
      <c r="AA20" s="626">
        <v>0</v>
      </c>
      <c r="AB20" s="626">
        <v>0</v>
      </c>
      <c r="AC20" s="626">
        <v>0</v>
      </c>
      <c r="AD20" s="626">
        <v>0</v>
      </c>
      <c r="AE20" s="626">
        <v>0</v>
      </c>
      <c r="AF20" s="626">
        <v>0</v>
      </c>
      <c r="AG20" s="626">
        <v>0</v>
      </c>
      <c r="AH20" s="626">
        <v>0</v>
      </c>
      <c r="AI20" s="626">
        <v>0</v>
      </c>
      <c r="AJ20" s="626">
        <v>0</v>
      </c>
      <c r="AK20" s="626">
        <v>0</v>
      </c>
      <c r="AL20" s="626">
        <v>0</v>
      </c>
      <c r="AM20" s="626">
        <v>0</v>
      </c>
      <c r="AN20" s="626">
        <v>0</v>
      </c>
      <c r="AO20" s="626">
        <v>0</v>
      </c>
      <c r="AP20" s="626">
        <v>0</v>
      </c>
      <c r="AQ20" s="626">
        <v>0</v>
      </c>
      <c r="AR20" s="626">
        <v>0</v>
      </c>
      <c r="AS20" s="626">
        <v>0</v>
      </c>
      <c r="AT20" s="626">
        <v>0</v>
      </c>
      <c r="AU20" s="626">
        <v>0</v>
      </c>
      <c r="AV20" s="626">
        <v>0</v>
      </c>
      <c r="AW20" s="626">
        <v>0</v>
      </c>
      <c r="AX20" s="626">
        <v>0</v>
      </c>
      <c r="AY20" s="626">
        <v>0</v>
      </c>
      <c r="AZ20" s="626">
        <v>0</v>
      </c>
      <c r="BA20" s="626">
        <v>0</v>
      </c>
      <c r="BB20" s="626">
        <v>0</v>
      </c>
      <c r="BC20" s="626">
        <v>0</v>
      </c>
      <c r="BD20" s="626">
        <v>0</v>
      </c>
      <c r="BE20" s="626">
        <v>0</v>
      </c>
      <c r="BF20" s="626">
        <v>0</v>
      </c>
      <c r="BG20" s="626">
        <v>0</v>
      </c>
      <c r="BH20" s="626">
        <v>0</v>
      </c>
      <c r="BI20" s="626">
        <v>0</v>
      </c>
      <c r="BJ20" s="626">
        <v>0</v>
      </c>
      <c r="BK20" s="626">
        <v>0</v>
      </c>
      <c r="BL20" s="626">
        <v>0</v>
      </c>
      <c r="BM20" s="626">
        <v>0</v>
      </c>
      <c r="BN20" s="626">
        <v>0</v>
      </c>
      <c r="BO20" s="626">
        <v>0</v>
      </c>
      <c r="BP20" s="626">
        <v>0</v>
      </c>
      <c r="BQ20" s="626">
        <v>0</v>
      </c>
      <c r="BR20" s="626">
        <v>0</v>
      </c>
      <c r="BS20" s="626">
        <v>0</v>
      </c>
      <c r="BT20" s="626">
        <v>0</v>
      </c>
      <c r="BU20" s="626">
        <v>0</v>
      </c>
      <c r="BV20" s="626">
        <v>0</v>
      </c>
      <c r="BW20" s="626">
        <v>0</v>
      </c>
      <c r="BX20" s="626">
        <v>0</v>
      </c>
      <c r="BY20" s="626">
        <v>0</v>
      </c>
      <c r="BZ20" s="626">
        <v>0</v>
      </c>
      <c r="CA20" s="626">
        <v>0</v>
      </c>
      <c r="CB20" s="626">
        <v>0</v>
      </c>
      <c r="CC20" s="626">
        <v>0</v>
      </c>
      <c r="CD20" s="626">
        <v>0</v>
      </c>
      <c r="CE20" s="626">
        <v>0</v>
      </c>
      <c r="CF20" s="626">
        <v>0</v>
      </c>
      <c r="CG20" s="626">
        <v>0</v>
      </c>
      <c r="CH20" s="626">
        <v>0</v>
      </c>
      <c r="CI20" s="626">
        <v>0</v>
      </c>
      <c r="CJ20" s="626">
        <v>0</v>
      </c>
      <c r="CK20" s="626">
        <v>0</v>
      </c>
      <c r="CL20" s="626">
        <v>0</v>
      </c>
      <c r="CM20" s="626">
        <v>0</v>
      </c>
      <c r="CN20" s="626">
        <v>0</v>
      </c>
      <c r="CO20" s="626">
        <v>0</v>
      </c>
      <c r="CP20" s="626">
        <v>0</v>
      </c>
      <c r="CQ20" s="626">
        <v>0</v>
      </c>
      <c r="CR20" s="626">
        <v>0</v>
      </c>
      <c r="CS20" s="626">
        <v>0</v>
      </c>
      <c r="CT20" s="626">
        <v>0</v>
      </c>
      <c r="CU20" s="626">
        <v>0</v>
      </c>
      <c r="CV20" s="626">
        <v>0</v>
      </c>
      <c r="CW20" s="626">
        <v>0</v>
      </c>
      <c r="CX20" s="626">
        <v>0</v>
      </c>
      <c r="CY20" s="626">
        <v>0</v>
      </c>
      <c r="CZ20" s="626">
        <v>0</v>
      </c>
      <c r="DA20" s="626">
        <v>0</v>
      </c>
      <c r="DB20" s="626">
        <v>0</v>
      </c>
      <c r="DC20" s="626">
        <v>0</v>
      </c>
      <c r="DD20" s="626">
        <v>0</v>
      </c>
      <c r="DE20" s="626">
        <v>0</v>
      </c>
      <c r="DF20" s="626">
        <v>0</v>
      </c>
      <c r="DG20" s="626">
        <v>0</v>
      </c>
      <c r="DH20" s="626">
        <v>0</v>
      </c>
      <c r="DI20" s="626">
        <v>0</v>
      </c>
      <c r="DJ20" s="626">
        <v>0</v>
      </c>
      <c r="DK20" s="626">
        <v>0</v>
      </c>
      <c r="DL20" s="626">
        <v>0</v>
      </c>
      <c r="DM20" s="626">
        <v>0</v>
      </c>
      <c r="DN20" s="626">
        <v>0</v>
      </c>
      <c r="DO20" s="626">
        <v>0</v>
      </c>
      <c r="DP20" s="626">
        <v>0</v>
      </c>
      <c r="DQ20" s="626">
        <v>0</v>
      </c>
      <c r="DR20" s="626">
        <v>0</v>
      </c>
      <c r="DS20" s="626">
        <v>0</v>
      </c>
      <c r="DT20" s="626">
        <v>0</v>
      </c>
      <c r="DU20" s="626">
        <v>0</v>
      </c>
      <c r="DV20" s="626">
        <v>0</v>
      </c>
      <c r="DW20" s="626">
        <v>0</v>
      </c>
      <c r="DX20" s="626">
        <v>0</v>
      </c>
      <c r="DY20" s="626">
        <v>0</v>
      </c>
      <c r="DZ20" s="626">
        <v>0</v>
      </c>
      <c r="EA20" s="626">
        <v>0</v>
      </c>
      <c r="EB20" s="626">
        <v>0</v>
      </c>
      <c r="EC20" s="626">
        <v>0</v>
      </c>
      <c r="ED20" s="626">
        <v>0</v>
      </c>
      <c r="EE20" s="626">
        <v>0</v>
      </c>
      <c r="EF20" s="626">
        <v>0</v>
      </c>
      <c r="EG20" s="626">
        <v>0</v>
      </c>
      <c r="EH20" s="626">
        <v>0</v>
      </c>
      <c r="EI20" s="626">
        <v>0</v>
      </c>
      <c r="EJ20" s="626">
        <v>0.24673200000000001</v>
      </c>
      <c r="EK20" s="626">
        <v>0.27056999999999998</v>
      </c>
      <c r="EL20" s="626">
        <v>0</v>
      </c>
      <c r="EM20" s="626">
        <v>0</v>
      </c>
      <c r="EN20" s="626">
        <v>0</v>
      </c>
      <c r="EO20" s="626">
        <v>0</v>
      </c>
      <c r="EP20" s="626">
        <v>0</v>
      </c>
    </row>
    <row r="21" spans="1:146" ht="17.25" customHeight="1" x14ac:dyDescent="0.3">
      <c r="A21" s="1138"/>
      <c r="B21" s="1139"/>
      <c r="C21" s="629"/>
      <c r="D21" s="629"/>
      <c r="E21" s="629"/>
      <c r="F21" s="629"/>
      <c r="G21" s="629"/>
      <c r="H21" s="629"/>
      <c r="I21" s="629"/>
      <c r="J21" s="629"/>
      <c r="K21" s="629"/>
      <c r="L21" s="629"/>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29"/>
      <c r="AM21" s="629"/>
      <c r="AN21" s="629"/>
      <c r="AO21" s="629"/>
      <c r="AP21" s="629"/>
      <c r="AQ21" s="629"/>
      <c r="AR21" s="629"/>
      <c r="AS21" s="629"/>
      <c r="AT21" s="629"/>
      <c r="AU21" s="629"/>
      <c r="AV21" s="629"/>
      <c r="AW21" s="629"/>
      <c r="AX21" s="629"/>
      <c r="AY21" s="629"/>
      <c r="AZ21" s="629"/>
      <c r="BA21" s="629"/>
      <c r="BB21" s="629"/>
      <c r="BC21" s="629"/>
      <c r="BD21" s="629"/>
      <c r="BE21" s="629"/>
      <c r="BF21" s="629"/>
      <c r="BG21" s="629"/>
      <c r="BH21" s="629"/>
      <c r="BI21" s="629"/>
      <c r="BJ21" s="629"/>
      <c r="BK21" s="629"/>
      <c r="BL21" s="629"/>
      <c r="BM21" s="629"/>
      <c r="BN21" s="629"/>
      <c r="BO21" s="629"/>
      <c r="BP21" s="629"/>
      <c r="BQ21" s="629"/>
      <c r="BR21" s="629"/>
      <c r="BS21" s="629"/>
      <c r="BT21" s="629"/>
      <c r="BU21" s="629"/>
      <c r="BV21" s="629"/>
      <c r="BW21" s="629"/>
      <c r="BX21" s="629"/>
      <c r="BY21" s="629"/>
      <c r="BZ21" s="629"/>
      <c r="CA21" s="629"/>
      <c r="CB21" s="629"/>
      <c r="CC21" s="629"/>
      <c r="CD21" s="629"/>
      <c r="CE21" s="629"/>
      <c r="CF21" s="629"/>
      <c r="CG21" s="629"/>
      <c r="CH21" s="629"/>
      <c r="CI21" s="629"/>
      <c r="CJ21" s="629"/>
      <c r="CK21" s="629"/>
      <c r="CL21" s="629"/>
      <c r="CM21" s="629"/>
      <c r="CN21" s="629"/>
      <c r="CO21" s="629"/>
      <c r="CP21" s="629"/>
      <c r="CQ21" s="629"/>
      <c r="CR21" s="629"/>
      <c r="CS21" s="629"/>
      <c r="CT21" s="629"/>
      <c r="CU21" s="629"/>
      <c r="CV21" s="629"/>
      <c r="CW21" s="629"/>
      <c r="CX21" s="629"/>
      <c r="CY21" s="629"/>
      <c r="CZ21" s="629"/>
      <c r="DA21" s="629"/>
      <c r="DB21" s="629"/>
      <c r="DC21" s="629"/>
      <c r="DD21" s="629"/>
      <c r="DE21" s="629"/>
      <c r="DF21" s="629"/>
      <c r="DG21" s="629"/>
      <c r="DH21" s="629"/>
      <c r="DI21" s="629"/>
      <c r="DJ21" s="629"/>
      <c r="DK21" s="629"/>
      <c r="DL21" s="629"/>
      <c r="DM21" s="629"/>
      <c r="DN21" s="629"/>
      <c r="DO21" s="629"/>
      <c r="DP21" s="629"/>
      <c r="DQ21" s="629"/>
      <c r="DR21" s="629"/>
      <c r="DS21" s="629"/>
      <c r="DT21" s="629"/>
      <c r="DU21" s="629"/>
      <c r="DV21" s="629"/>
      <c r="DW21" s="629"/>
      <c r="DX21" s="629"/>
      <c r="DY21" s="629"/>
      <c r="DZ21" s="629"/>
      <c r="EA21" s="629"/>
      <c r="EB21" s="629"/>
      <c r="EC21" s="629"/>
      <c r="ED21" s="629"/>
      <c r="EE21" s="629"/>
      <c r="EF21" s="629"/>
      <c r="EG21" s="629"/>
      <c r="EH21" s="629"/>
      <c r="EI21" s="629"/>
      <c r="EJ21" s="629"/>
      <c r="EK21" s="629"/>
      <c r="EL21" s="629"/>
      <c r="EM21" s="629"/>
      <c r="EN21" s="629"/>
      <c r="EO21" s="629"/>
      <c r="EP21" s="629"/>
    </row>
    <row r="22" spans="1:146" ht="17.25" customHeight="1" x14ac:dyDescent="0.3">
      <c r="A22" s="1136" t="s">
        <v>472</v>
      </c>
      <c r="B22" s="1137" t="s">
        <v>473</v>
      </c>
      <c r="C22" s="626">
        <v>26183.901282920287</v>
      </c>
      <c r="D22" s="626">
        <v>30920.629340638301</v>
      </c>
      <c r="E22" s="626">
        <v>30127.544491920886</v>
      </c>
      <c r="F22" s="626">
        <v>27572.021538983245</v>
      </c>
      <c r="G22" s="626">
        <v>33933.736539922735</v>
      </c>
      <c r="H22" s="626">
        <v>32760.140197956243</v>
      </c>
      <c r="I22" s="626">
        <v>30932.200626476388</v>
      </c>
      <c r="J22" s="626">
        <v>36789.194293661276</v>
      </c>
      <c r="K22" s="626">
        <v>38716.69300264043</v>
      </c>
      <c r="L22" s="626">
        <v>35113.899233169977</v>
      </c>
      <c r="M22" s="626">
        <v>38261.367843577915</v>
      </c>
      <c r="N22" s="626">
        <v>35373.730196793753</v>
      </c>
      <c r="O22" s="626">
        <v>30702.881672898991</v>
      </c>
      <c r="P22" s="626">
        <v>24608.514195546501</v>
      </c>
      <c r="Q22" s="626">
        <v>23590.456271051909</v>
      </c>
      <c r="R22" s="626">
        <v>26051.634146052649</v>
      </c>
      <c r="S22" s="626">
        <v>23754.468337843799</v>
      </c>
      <c r="T22" s="626">
        <v>26204.682153106383</v>
      </c>
      <c r="U22" s="626">
        <v>20675.033267786333</v>
      </c>
      <c r="V22" s="626">
        <v>22950.153968386727</v>
      </c>
      <c r="W22" s="626">
        <v>23418.528605273306</v>
      </c>
      <c r="X22" s="626">
        <v>25423.366629636468</v>
      </c>
      <c r="Y22" s="626">
        <v>29513.872719127681</v>
      </c>
      <c r="Z22" s="626">
        <v>23818.396172333396</v>
      </c>
      <c r="AA22" s="626">
        <v>34451.741724165789</v>
      </c>
      <c r="AB22" s="626">
        <v>33222.715717653664</v>
      </c>
      <c r="AC22" s="626">
        <v>30110.290967177945</v>
      </c>
      <c r="AD22" s="626">
        <v>28922.717702781105</v>
      </c>
      <c r="AE22" s="626">
        <v>34532.161147931627</v>
      </c>
      <c r="AF22" s="626">
        <v>30103.844928940875</v>
      </c>
      <c r="AG22" s="626">
        <v>26603.276718278383</v>
      </c>
      <c r="AH22" s="626">
        <v>26714.359443100075</v>
      </c>
      <c r="AI22" s="626">
        <v>40370.62161006096</v>
      </c>
      <c r="AJ22" s="626">
        <v>42571.506750741144</v>
      </c>
      <c r="AK22" s="626">
        <v>34963.558149141951</v>
      </c>
      <c r="AL22" s="626">
        <v>38700.580017500237</v>
      </c>
      <c r="AM22" s="626">
        <v>38769.383876147826</v>
      </c>
      <c r="AN22" s="626">
        <v>38750.924156272849</v>
      </c>
      <c r="AO22" s="626">
        <v>41982.447517360888</v>
      </c>
      <c r="AP22" s="626">
        <v>37091.78975061958</v>
      </c>
      <c r="AQ22" s="626">
        <v>57479.341437148803</v>
      </c>
      <c r="AR22" s="626">
        <v>42436.091494125823</v>
      </c>
      <c r="AS22" s="626">
        <v>48467.510631874728</v>
      </c>
      <c r="AT22" s="626">
        <v>43766.19374855388</v>
      </c>
      <c r="AU22" s="626">
        <v>43751.220261671922</v>
      </c>
      <c r="AV22" s="626">
        <v>43168.524312416805</v>
      </c>
      <c r="AW22" s="626">
        <v>54777.149352958186</v>
      </c>
      <c r="AX22" s="626">
        <v>56565.334847755534</v>
      </c>
      <c r="AY22" s="626">
        <v>70806.799089933018</v>
      </c>
      <c r="AZ22" s="626">
        <v>90527.344397130335</v>
      </c>
      <c r="BA22" s="626">
        <v>96028.651392077169</v>
      </c>
      <c r="BB22" s="626">
        <v>76118.656717261925</v>
      </c>
      <c r="BC22" s="626">
        <v>80474.430639867147</v>
      </c>
      <c r="BD22" s="626">
        <v>77218.847195249997</v>
      </c>
      <c r="BE22" s="626">
        <v>98721.071718576917</v>
      </c>
      <c r="BF22" s="626">
        <v>111246.1864692542</v>
      </c>
      <c r="BG22" s="626">
        <v>123630.10038815008</v>
      </c>
      <c r="BH22" s="626">
        <v>137628.01191243459</v>
      </c>
      <c r="BI22" s="626">
        <v>145174.68787323617</v>
      </c>
      <c r="BJ22" s="626">
        <v>179768.03997429187</v>
      </c>
      <c r="BK22" s="626">
        <v>170478.7823330292</v>
      </c>
      <c r="BL22" s="626">
        <v>161000.1806050069</v>
      </c>
      <c r="BM22" s="626">
        <v>164772.99928111248</v>
      </c>
      <c r="BN22" s="626">
        <v>180117.91477136695</v>
      </c>
      <c r="BO22" s="626">
        <v>196966.81957067244</v>
      </c>
      <c r="BP22" s="626">
        <v>164974.35568354317</v>
      </c>
      <c r="BQ22" s="626">
        <v>205532.71512867292</v>
      </c>
      <c r="BR22" s="626">
        <v>233615.43440302191</v>
      </c>
      <c r="BS22" s="626">
        <v>237429.01184841729</v>
      </c>
      <c r="BT22" s="626">
        <v>229439.60619730927</v>
      </c>
      <c r="BU22" s="626">
        <v>264086.64914514747</v>
      </c>
      <c r="BV22" s="626">
        <v>227132.10828651127</v>
      </c>
      <c r="BW22" s="626">
        <v>243937.36260248709</v>
      </c>
      <c r="BX22" s="626">
        <v>234468.511852241</v>
      </c>
      <c r="BY22" s="626">
        <v>223431.57729376826</v>
      </c>
      <c r="BZ22" s="626">
        <v>280749.98540102836</v>
      </c>
      <c r="CA22" s="626">
        <v>259276.10367702376</v>
      </c>
      <c r="CB22" s="626">
        <v>238813.20075755485</v>
      </c>
      <c r="CC22" s="626">
        <v>291326.19892175758</v>
      </c>
      <c r="CD22" s="626">
        <v>332228.6903683822</v>
      </c>
      <c r="CE22" s="626">
        <v>366057.60420105705</v>
      </c>
      <c r="CF22" s="626">
        <v>332692.92225448351</v>
      </c>
      <c r="CG22" s="626">
        <v>306885.93879038072</v>
      </c>
      <c r="CH22" s="626">
        <v>326897.43717744708</v>
      </c>
      <c r="CI22" s="626">
        <v>345977.21981359209</v>
      </c>
      <c r="CJ22" s="626">
        <v>356196.03470418812</v>
      </c>
      <c r="CK22" s="626">
        <v>345138.7756166319</v>
      </c>
      <c r="CL22" s="626">
        <v>352278.96527660429</v>
      </c>
      <c r="CM22" s="626">
        <v>331072.12614123517</v>
      </c>
      <c r="CN22" s="626">
        <v>288516.44618739793</v>
      </c>
      <c r="CO22" s="626">
        <v>281109.40385980502</v>
      </c>
      <c r="CP22" s="626">
        <v>298079.43139751867</v>
      </c>
      <c r="CQ22" s="626">
        <v>298951.46021708444</v>
      </c>
      <c r="CR22" s="626">
        <v>308166.34326273529</v>
      </c>
      <c r="CS22" s="626">
        <v>284867.13106017641</v>
      </c>
      <c r="CT22" s="626">
        <v>297357.83912524022</v>
      </c>
      <c r="CU22" s="626">
        <v>295323.93049225374</v>
      </c>
      <c r="CV22" s="626">
        <v>314515.56371994573</v>
      </c>
      <c r="CW22" s="626">
        <v>370297.8490114939</v>
      </c>
      <c r="CX22" s="626">
        <v>363107.71730177087</v>
      </c>
      <c r="CY22" s="626">
        <v>312843.50544339872</v>
      </c>
      <c r="CZ22" s="626">
        <v>290773.28742760501</v>
      </c>
      <c r="DA22" s="626">
        <v>245961.29706358048</v>
      </c>
      <c r="DB22" s="626">
        <v>228788.83545939447</v>
      </c>
      <c r="DC22" s="626">
        <v>236889.84815945203</v>
      </c>
      <c r="DD22" s="626">
        <v>224507.99969644891</v>
      </c>
      <c r="DE22" s="626">
        <v>216242.61411776507</v>
      </c>
      <c r="DF22" s="626">
        <v>210178.16381137507</v>
      </c>
      <c r="DG22" s="626">
        <v>199296.28029635065</v>
      </c>
      <c r="DH22" s="626">
        <v>162926.06365316006</v>
      </c>
      <c r="DI22" s="626">
        <v>137350.36057499834</v>
      </c>
      <c r="DJ22" s="626">
        <v>168027.54636504498</v>
      </c>
      <c r="DK22" s="626">
        <v>151683.13655269722</v>
      </c>
      <c r="DL22" s="626">
        <v>140420.28511015893</v>
      </c>
      <c r="DM22" s="626">
        <v>146732.48401225373</v>
      </c>
      <c r="DN22" s="626">
        <v>145309.89309986381</v>
      </c>
      <c r="DO22" s="626">
        <v>146940.14293640625</v>
      </c>
      <c r="DP22" s="626">
        <v>181061.12408194668</v>
      </c>
      <c r="DQ22" s="626">
        <v>183160.03853034083</v>
      </c>
      <c r="DR22" s="626">
        <v>174470.07187032959</v>
      </c>
      <c r="DS22" s="626">
        <v>146450.01639286181</v>
      </c>
      <c r="DT22" s="626">
        <v>138211.80318640507</v>
      </c>
      <c r="DU22" s="626">
        <v>138841.27612053964</v>
      </c>
      <c r="DV22" s="626">
        <v>157659.00386504576</v>
      </c>
      <c r="DW22" s="626">
        <v>134233.95268593746</v>
      </c>
      <c r="DX22" s="626">
        <v>133075.68389919461</v>
      </c>
      <c r="DY22" s="626">
        <v>149892.21979515898</v>
      </c>
      <c r="DZ22" s="626">
        <v>166946.90620761373</v>
      </c>
      <c r="EA22" s="626">
        <v>206445.59285607078</v>
      </c>
      <c r="EB22" s="626">
        <v>133461.54425450499</v>
      </c>
      <c r="EC22" s="626">
        <v>81449.778673306471</v>
      </c>
      <c r="ED22" s="626">
        <v>85208.726909621182</v>
      </c>
      <c r="EE22" s="626">
        <v>103853.12236973819</v>
      </c>
      <c r="EF22" s="626">
        <v>95661.908029919388</v>
      </c>
      <c r="EG22" s="626">
        <v>121396.76146152994</v>
      </c>
      <c r="EH22" s="626">
        <v>94913.564801246102</v>
      </c>
      <c r="EI22" s="626">
        <v>91125.237180896671</v>
      </c>
      <c r="EJ22" s="626">
        <v>84622.066666077211</v>
      </c>
      <c r="EK22" s="626">
        <v>98215.409382263242</v>
      </c>
      <c r="EL22" s="626">
        <v>97568.837371682239</v>
      </c>
      <c r="EM22" s="626">
        <v>105697.68670331614</v>
      </c>
      <c r="EN22" s="626">
        <v>135024.19221605535</v>
      </c>
      <c r="EO22" s="626">
        <v>143553.12190038821</v>
      </c>
      <c r="EP22" s="626">
        <v>151246.38797854286</v>
      </c>
    </row>
    <row r="23" spans="1:146" ht="17.25" customHeight="1" x14ac:dyDescent="0.3">
      <c r="A23" s="1138"/>
      <c r="B23" s="1139"/>
      <c r="C23" s="629"/>
      <c r="D23" s="629"/>
      <c r="E23" s="629"/>
      <c r="F23" s="629"/>
      <c r="G23" s="629"/>
      <c r="H23" s="629"/>
      <c r="I23" s="629"/>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29"/>
      <c r="BW23" s="629"/>
      <c r="BX23" s="629"/>
      <c r="BY23" s="629"/>
      <c r="BZ23" s="629"/>
      <c r="CA23" s="629"/>
      <c r="CB23" s="629"/>
      <c r="CC23" s="629"/>
      <c r="CD23" s="629"/>
      <c r="CE23" s="629"/>
      <c r="CF23" s="629"/>
      <c r="CG23" s="629"/>
      <c r="CH23" s="629"/>
      <c r="CI23" s="629"/>
      <c r="CJ23" s="629"/>
      <c r="CK23" s="629"/>
      <c r="CL23" s="629"/>
      <c r="CM23" s="629"/>
      <c r="CN23" s="629"/>
      <c r="CO23" s="629"/>
      <c r="CP23" s="629"/>
      <c r="CQ23" s="629"/>
      <c r="CR23" s="629"/>
      <c r="CS23" s="629"/>
      <c r="CT23" s="629"/>
      <c r="CU23" s="629"/>
      <c r="CV23" s="629"/>
      <c r="CW23" s="629"/>
      <c r="CX23" s="629"/>
      <c r="CY23" s="629"/>
      <c r="CZ23" s="629"/>
      <c r="DA23" s="629"/>
      <c r="DB23" s="629"/>
      <c r="DC23" s="629"/>
      <c r="DD23" s="629"/>
      <c r="DE23" s="629"/>
      <c r="DF23" s="629"/>
      <c r="DG23" s="629"/>
      <c r="DH23" s="629"/>
      <c r="DI23" s="629"/>
      <c r="DJ23" s="629"/>
      <c r="DK23" s="629"/>
      <c r="DL23" s="629"/>
      <c r="DM23" s="629"/>
      <c r="DN23" s="629"/>
      <c r="DO23" s="629"/>
      <c r="DP23" s="629"/>
      <c r="DQ23" s="629"/>
      <c r="DR23" s="629"/>
      <c r="DS23" s="629"/>
      <c r="DT23" s="629"/>
      <c r="DU23" s="629"/>
      <c r="DV23" s="629"/>
      <c r="DW23" s="629"/>
      <c r="DX23" s="629"/>
      <c r="DY23" s="629"/>
      <c r="DZ23" s="629"/>
      <c r="EA23" s="629"/>
      <c r="EB23" s="629"/>
      <c r="EC23" s="629"/>
      <c r="ED23" s="629"/>
      <c r="EE23" s="629"/>
      <c r="EF23" s="629"/>
      <c r="EG23" s="629"/>
      <c r="EH23" s="629"/>
      <c r="EI23" s="629"/>
      <c r="EJ23" s="629"/>
      <c r="EK23" s="629"/>
      <c r="EL23" s="629"/>
      <c r="EM23" s="629"/>
      <c r="EN23" s="629"/>
      <c r="EO23" s="629"/>
      <c r="EP23" s="629"/>
    </row>
    <row r="24" spans="1:146" ht="17.25" customHeight="1" x14ac:dyDescent="0.3">
      <c r="A24" s="1136" t="s">
        <v>474</v>
      </c>
      <c r="B24" s="1137" t="s">
        <v>475</v>
      </c>
      <c r="C24" s="626">
        <v>6383.2490385549081</v>
      </c>
      <c r="D24" s="626">
        <v>6649.8405896661707</v>
      </c>
      <c r="E24" s="626">
        <v>7114.2721878804759</v>
      </c>
      <c r="F24" s="626">
        <v>8514.2723916826089</v>
      </c>
      <c r="G24" s="626">
        <v>7303.9531977657052</v>
      </c>
      <c r="H24" s="626">
        <v>6915.06683532226</v>
      </c>
      <c r="I24" s="626">
        <v>7351.6898221375768</v>
      </c>
      <c r="J24" s="626">
        <v>7413.8849713734871</v>
      </c>
      <c r="K24" s="626">
        <v>7834.4323220745764</v>
      </c>
      <c r="L24" s="626">
        <v>7607.2765266712577</v>
      </c>
      <c r="M24" s="626">
        <v>8447.5385416162244</v>
      </c>
      <c r="N24" s="626">
        <v>8554.2135511803626</v>
      </c>
      <c r="O24" s="626">
        <v>9073.511018862926</v>
      </c>
      <c r="P24" s="626">
        <v>5899.4864869296798</v>
      </c>
      <c r="Q24" s="626">
        <v>6416.5738889620161</v>
      </c>
      <c r="R24" s="626">
        <v>8286.586384338043</v>
      </c>
      <c r="S24" s="626">
        <v>8298.6934993518025</v>
      </c>
      <c r="T24" s="626">
        <v>8975.7309610712982</v>
      </c>
      <c r="U24" s="626">
        <v>8215.2288523839616</v>
      </c>
      <c r="V24" s="626">
        <v>7728.3014778496608</v>
      </c>
      <c r="W24" s="626">
        <v>8629.2179477669088</v>
      </c>
      <c r="X24" s="626">
        <v>9340.7354288686456</v>
      </c>
      <c r="Y24" s="626">
        <v>12455.983672407905</v>
      </c>
      <c r="Z24" s="626">
        <v>13814.342736707898</v>
      </c>
      <c r="AA24" s="626">
        <v>14568.723427268338</v>
      </c>
      <c r="AB24" s="626">
        <v>12229.331331489073</v>
      </c>
      <c r="AC24" s="626">
        <v>12616.693411344611</v>
      </c>
      <c r="AD24" s="626">
        <v>11780.312898310107</v>
      </c>
      <c r="AE24" s="626">
        <v>12642.616229038504</v>
      </c>
      <c r="AF24" s="626">
        <v>11514.791850246491</v>
      </c>
      <c r="AG24" s="626">
        <v>11408.89432211054</v>
      </c>
      <c r="AH24" s="626">
        <v>12066.10625621072</v>
      </c>
      <c r="AI24" s="626">
        <v>12795.007061236227</v>
      </c>
      <c r="AJ24" s="626">
        <v>13327.70138321153</v>
      </c>
      <c r="AK24" s="626">
        <v>12470.688510267537</v>
      </c>
      <c r="AL24" s="626">
        <v>12401.375957310336</v>
      </c>
      <c r="AM24" s="626">
        <v>16578.990062358636</v>
      </c>
      <c r="AN24" s="626">
        <v>14233.110935510573</v>
      </c>
      <c r="AO24" s="626">
        <v>11871.338927178003</v>
      </c>
      <c r="AP24" s="626">
        <v>13742.275090813202</v>
      </c>
      <c r="AQ24" s="626">
        <v>16301.614131301429</v>
      </c>
      <c r="AR24" s="626">
        <v>14028.447093499477</v>
      </c>
      <c r="AS24" s="626">
        <v>14139.58602274734</v>
      </c>
      <c r="AT24" s="626">
        <v>11506.650629684891</v>
      </c>
      <c r="AU24" s="626">
        <v>12165.676450732737</v>
      </c>
      <c r="AV24" s="626">
        <v>13579.916542724737</v>
      </c>
      <c r="AW24" s="626">
        <v>12725.279247709694</v>
      </c>
      <c r="AX24" s="626">
        <v>12737.41604833714</v>
      </c>
      <c r="AY24" s="626">
        <v>12124.612961108782</v>
      </c>
      <c r="AZ24" s="626">
        <v>11017.24773704162</v>
      </c>
      <c r="BA24" s="626">
        <v>11875.871985426129</v>
      </c>
      <c r="BB24" s="626">
        <v>11104.933083112432</v>
      </c>
      <c r="BC24" s="626">
        <v>10153.916028146237</v>
      </c>
      <c r="BD24" s="626">
        <v>10149.670348070938</v>
      </c>
      <c r="BE24" s="626">
        <v>12306.792525007198</v>
      </c>
      <c r="BF24" s="626">
        <v>12112.721526070703</v>
      </c>
      <c r="BG24" s="626">
        <v>11582.558207341845</v>
      </c>
      <c r="BH24" s="626">
        <v>9518.4790455101702</v>
      </c>
      <c r="BI24" s="626">
        <v>8681.0042345374677</v>
      </c>
      <c r="BJ24" s="626">
        <v>7713.9847456788284</v>
      </c>
      <c r="BK24" s="626">
        <v>10163.115702151084</v>
      </c>
      <c r="BL24" s="626">
        <v>12977.486856481886</v>
      </c>
      <c r="BM24" s="626">
        <v>9168.8171159211252</v>
      </c>
      <c r="BN24" s="626">
        <v>8811.5464913536125</v>
      </c>
      <c r="BO24" s="626">
        <v>11821.644279738002</v>
      </c>
      <c r="BP24" s="626">
        <v>13645.589335515086</v>
      </c>
      <c r="BQ24" s="626">
        <v>13612.214057874427</v>
      </c>
      <c r="BR24" s="626">
        <v>13680.717392060966</v>
      </c>
      <c r="BS24" s="626">
        <v>12760.772569695599</v>
      </c>
      <c r="BT24" s="626">
        <v>24013.506030372882</v>
      </c>
      <c r="BU24" s="626">
        <v>23013.201073529097</v>
      </c>
      <c r="BV24" s="626">
        <v>18677.003819306119</v>
      </c>
      <c r="BW24" s="626">
        <v>16736.971253524825</v>
      </c>
      <c r="BX24" s="626">
        <v>16341.12426787452</v>
      </c>
      <c r="BY24" s="626">
        <v>8331.8106840226228</v>
      </c>
      <c r="BZ24" s="626">
        <v>18461.318596219749</v>
      </c>
      <c r="CA24" s="626">
        <v>18557.850228962649</v>
      </c>
      <c r="CB24" s="626">
        <v>20120.93315196945</v>
      </c>
      <c r="CC24" s="626">
        <v>21892.161488708211</v>
      </c>
      <c r="CD24" s="626">
        <v>19769.976753474097</v>
      </c>
      <c r="CE24" s="626">
        <v>19424.047709338327</v>
      </c>
      <c r="CF24" s="626">
        <v>18861.794187661322</v>
      </c>
      <c r="CG24" s="626">
        <v>20053.202827854817</v>
      </c>
      <c r="CH24" s="626">
        <v>25084.961723414857</v>
      </c>
      <c r="CI24" s="626">
        <v>24469.048413259949</v>
      </c>
      <c r="CJ24" s="626">
        <v>23530.975873098447</v>
      </c>
      <c r="CK24" s="626">
        <v>22241.974738439789</v>
      </c>
      <c r="CL24" s="626">
        <v>21840.044962163753</v>
      </c>
      <c r="CM24" s="626">
        <v>20331.502870957593</v>
      </c>
      <c r="CN24" s="626">
        <v>19280.85071621116</v>
      </c>
      <c r="CO24" s="626">
        <v>27604.694450787036</v>
      </c>
      <c r="CP24" s="626">
        <v>26935.272888946314</v>
      </c>
      <c r="CQ24" s="626">
        <v>26263.908825751721</v>
      </c>
      <c r="CR24" s="626">
        <v>23970.443309422441</v>
      </c>
      <c r="CS24" s="626">
        <v>24072.447682477483</v>
      </c>
      <c r="CT24" s="626">
        <v>21775.253964864623</v>
      </c>
      <c r="CU24" s="626">
        <v>23393.112546856104</v>
      </c>
      <c r="CV24" s="626">
        <v>25576.786002686127</v>
      </c>
      <c r="CW24" s="626">
        <v>26435.227941971436</v>
      </c>
      <c r="CX24" s="626">
        <v>25675.635647600808</v>
      </c>
      <c r="CY24" s="626">
        <v>22615.936895204573</v>
      </c>
      <c r="CZ24" s="626">
        <v>14873.142389816247</v>
      </c>
      <c r="DA24" s="626">
        <v>14760.620502544829</v>
      </c>
      <c r="DB24" s="626">
        <v>14726.619122892487</v>
      </c>
      <c r="DC24" s="626">
        <v>16138.105107426947</v>
      </c>
      <c r="DD24" s="626">
        <v>13998.813096603109</v>
      </c>
      <c r="DE24" s="626">
        <v>14965.689715532197</v>
      </c>
      <c r="DF24" s="626">
        <v>15091.165610121518</v>
      </c>
      <c r="DG24" s="626">
        <v>16380.913855891731</v>
      </c>
      <c r="DH24" s="626">
        <v>15437.529762923561</v>
      </c>
      <c r="DI24" s="626">
        <v>16929.732938862195</v>
      </c>
      <c r="DJ24" s="626">
        <v>18409.350164106458</v>
      </c>
      <c r="DK24" s="626">
        <v>16625.771401019141</v>
      </c>
      <c r="DL24" s="626">
        <v>17474.593291096346</v>
      </c>
      <c r="DM24" s="626">
        <v>17038.991399696199</v>
      </c>
      <c r="DN24" s="626">
        <v>18456.822239132885</v>
      </c>
      <c r="DO24" s="626">
        <v>17768.908608686761</v>
      </c>
      <c r="DP24" s="626">
        <v>18592.736764077152</v>
      </c>
      <c r="DQ24" s="626">
        <v>18909.718441675181</v>
      </c>
      <c r="DR24" s="626">
        <v>18055.551455303881</v>
      </c>
      <c r="DS24" s="626">
        <v>18153.567145530498</v>
      </c>
      <c r="DT24" s="626">
        <v>18922.086422444208</v>
      </c>
      <c r="DU24" s="626">
        <v>19688.046935321312</v>
      </c>
      <c r="DV24" s="626">
        <v>19439.865808456318</v>
      </c>
      <c r="DW24" s="626">
        <v>18791.609332512526</v>
      </c>
      <c r="DX24" s="626">
        <v>20283.223932237834</v>
      </c>
      <c r="DY24" s="626">
        <v>20254.24131475843</v>
      </c>
      <c r="DZ24" s="626">
        <v>20902.924293922468</v>
      </c>
      <c r="EA24" s="626">
        <v>21455.964240259425</v>
      </c>
      <c r="EB24" s="626">
        <v>18149.883532931453</v>
      </c>
      <c r="EC24" s="626">
        <v>20134.856145641443</v>
      </c>
      <c r="ED24" s="626">
        <v>23480.703766809223</v>
      </c>
      <c r="EE24" s="626">
        <v>23961.369388649975</v>
      </c>
      <c r="EF24" s="626">
        <v>24394.682751851335</v>
      </c>
      <c r="EG24" s="626">
        <v>18179.192680712655</v>
      </c>
      <c r="EH24" s="626">
        <v>15726.806844555269</v>
      </c>
      <c r="EI24" s="626">
        <v>16847.426441497668</v>
      </c>
      <c r="EJ24" s="626">
        <v>17024.261103046363</v>
      </c>
      <c r="EK24" s="626">
        <v>13952.049447307923</v>
      </c>
      <c r="EL24" s="626">
        <v>13280.516262962068</v>
      </c>
      <c r="EM24" s="626">
        <v>14116.91913767026</v>
      </c>
      <c r="EN24" s="626">
        <v>14522.750858877995</v>
      </c>
      <c r="EO24" s="626">
        <v>12329.530373720525</v>
      </c>
      <c r="EP24" s="626">
        <v>12736.946899304381</v>
      </c>
    </row>
    <row r="25" spans="1:146" ht="17.25" customHeight="1" x14ac:dyDescent="0.3">
      <c r="A25" s="1138"/>
      <c r="B25" s="1139"/>
      <c r="C25" s="629"/>
      <c r="D25" s="629"/>
      <c r="E25" s="629"/>
      <c r="F25" s="629"/>
      <c r="G25" s="629"/>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29"/>
      <c r="BW25" s="629"/>
      <c r="BX25" s="629"/>
      <c r="BY25" s="629"/>
      <c r="BZ25" s="629"/>
      <c r="CA25" s="629"/>
      <c r="CB25" s="629"/>
      <c r="CC25" s="629"/>
      <c r="CD25" s="629"/>
      <c r="CE25" s="629"/>
      <c r="CF25" s="629"/>
      <c r="CG25" s="629"/>
      <c r="CH25" s="629"/>
      <c r="CI25" s="629"/>
      <c r="CJ25" s="629"/>
      <c r="CK25" s="629"/>
      <c r="CL25" s="629"/>
      <c r="CM25" s="629"/>
      <c r="CN25" s="629"/>
      <c r="CO25" s="629"/>
      <c r="CP25" s="629"/>
      <c r="CQ25" s="629"/>
      <c r="CR25" s="629"/>
      <c r="CS25" s="629"/>
      <c r="CT25" s="629"/>
      <c r="CU25" s="629"/>
      <c r="CV25" s="629"/>
      <c r="CW25" s="629"/>
      <c r="CX25" s="629"/>
      <c r="CY25" s="629"/>
      <c r="CZ25" s="629"/>
      <c r="DA25" s="629"/>
      <c r="DB25" s="629"/>
      <c r="DC25" s="629"/>
      <c r="DD25" s="629"/>
      <c r="DE25" s="629"/>
      <c r="DF25" s="629"/>
      <c r="DG25" s="629"/>
      <c r="DH25" s="629"/>
      <c r="DI25" s="629"/>
      <c r="DJ25" s="629"/>
      <c r="DK25" s="629"/>
      <c r="DL25" s="629"/>
      <c r="DM25" s="629"/>
      <c r="DN25" s="629"/>
      <c r="DO25" s="629"/>
      <c r="DP25" s="629"/>
      <c r="DQ25" s="629"/>
      <c r="DR25" s="629"/>
      <c r="DS25" s="629"/>
      <c r="DT25" s="629"/>
      <c r="DU25" s="629"/>
      <c r="DV25" s="629"/>
      <c r="DW25" s="629"/>
      <c r="DX25" s="629"/>
      <c r="DY25" s="629"/>
      <c r="DZ25" s="629"/>
      <c r="EA25" s="629"/>
      <c r="EB25" s="629"/>
      <c r="EC25" s="629"/>
      <c r="ED25" s="629"/>
      <c r="EE25" s="629"/>
      <c r="EF25" s="629"/>
      <c r="EG25" s="629"/>
      <c r="EH25" s="629"/>
      <c r="EI25" s="629"/>
      <c r="EJ25" s="629"/>
      <c r="EK25" s="629"/>
      <c r="EL25" s="629"/>
      <c r="EM25" s="629"/>
      <c r="EN25" s="629"/>
      <c r="EO25" s="629"/>
      <c r="EP25" s="629"/>
    </row>
    <row r="26" spans="1:146" ht="17.25" customHeight="1" x14ac:dyDescent="0.3">
      <c r="A26" s="1136" t="s">
        <v>476</v>
      </c>
      <c r="B26" s="1137" t="s">
        <v>477</v>
      </c>
      <c r="C26" s="626">
        <v>11014.033481526913</v>
      </c>
      <c r="D26" s="626">
        <v>11048.727608207602</v>
      </c>
      <c r="E26" s="626">
        <v>11113.043092204985</v>
      </c>
      <c r="F26" s="626">
        <v>11153.496667586149</v>
      </c>
      <c r="G26" s="626">
        <v>11298.29312364251</v>
      </c>
      <c r="H26" s="626">
        <v>11278.38058623231</v>
      </c>
      <c r="I26" s="626">
        <v>11519.591591549974</v>
      </c>
      <c r="J26" s="626">
        <v>11540.759456266354</v>
      </c>
      <c r="K26" s="626">
        <v>11567.307409254552</v>
      </c>
      <c r="L26" s="626">
        <v>11603.499793669256</v>
      </c>
      <c r="M26" s="626">
        <v>11633.93335772253</v>
      </c>
      <c r="N26" s="626">
        <v>11807.799435036495</v>
      </c>
      <c r="O26" s="626">
        <v>11950.837410409435</v>
      </c>
      <c r="P26" s="626">
        <v>11977.17019824984</v>
      </c>
      <c r="Q26" s="626">
        <v>12000.18354502578</v>
      </c>
      <c r="R26" s="626">
        <v>12139.855507300956</v>
      </c>
      <c r="S26" s="626">
        <v>12169.938106646932</v>
      </c>
      <c r="T26" s="626">
        <v>12150.793829544418</v>
      </c>
      <c r="U26" s="626">
        <v>12221.782184337251</v>
      </c>
      <c r="V26" s="626">
        <v>12246.514085820239</v>
      </c>
      <c r="W26" s="626">
        <v>12221.421608163026</v>
      </c>
      <c r="X26" s="626">
        <v>12295.28914683382</v>
      </c>
      <c r="Y26" s="626">
        <v>12382.660895437844</v>
      </c>
      <c r="Z26" s="626">
        <v>12461.038735059528</v>
      </c>
      <c r="AA26" s="626">
        <v>12616.279351228695</v>
      </c>
      <c r="AB26" s="626">
        <v>12624.981711947359</v>
      </c>
      <c r="AC26" s="626">
        <v>12635.224624657145</v>
      </c>
      <c r="AD26" s="626">
        <v>12732.488328174561</v>
      </c>
      <c r="AE26" s="626">
        <v>12803.934268793244</v>
      </c>
      <c r="AF26" s="626">
        <v>12914.352655954235</v>
      </c>
      <c r="AG26" s="626">
        <v>13034.980613430849</v>
      </c>
      <c r="AH26" s="626">
        <v>13065.772707911896</v>
      </c>
      <c r="AI26" s="626">
        <v>13111.795636254179</v>
      </c>
      <c r="AJ26" s="626">
        <v>13135.517572718358</v>
      </c>
      <c r="AK26" s="626">
        <v>13340.71964781003</v>
      </c>
      <c r="AL26" s="626">
        <v>13385.633625959959</v>
      </c>
      <c r="AM26" s="626">
        <v>13497.897804176378</v>
      </c>
      <c r="AN26" s="626">
        <v>13542.863819914795</v>
      </c>
      <c r="AO26" s="626">
        <v>13847.265824195511</v>
      </c>
      <c r="AP26" s="626">
        <v>13895.378361877878</v>
      </c>
      <c r="AQ26" s="626">
        <v>14061.225677049795</v>
      </c>
      <c r="AR26" s="626">
        <v>14129.948875812004</v>
      </c>
      <c r="AS26" s="626">
        <v>14867.49662544334</v>
      </c>
      <c r="AT26" s="626">
        <v>15016.376592499861</v>
      </c>
      <c r="AU26" s="626">
        <v>14883.294521875829</v>
      </c>
      <c r="AV26" s="626">
        <v>15041.956249365756</v>
      </c>
      <c r="AW26" s="626">
        <v>15235.583839148105</v>
      </c>
      <c r="AX26" s="626">
        <v>15416.093372723208</v>
      </c>
      <c r="AY26" s="626">
        <v>15511.952693063038</v>
      </c>
      <c r="AZ26" s="626">
        <v>15628.316686064878</v>
      </c>
      <c r="BA26" s="626">
        <v>15724.480587961425</v>
      </c>
      <c r="BB26" s="626">
        <v>15728.165902294089</v>
      </c>
      <c r="BC26" s="626">
        <v>15948.920227210907</v>
      </c>
      <c r="BD26" s="626">
        <v>16046.530928559725</v>
      </c>
      <c r="BE26" s="626">
        <v>16179.164306182563</v>
      </c>
      <c r="BF26" s="626">
        <v>16186.430466736743</v>
      </c>
      <c r="BG26" s="626">
        <v>16268.813904278057</v>
      </c>
      <c r="BH26" s="626">
        <v>16370.446699364229</v>
      </c>
      <c r="BI26" s="626">
        <v>16665.968852907914</v>
      </c>
      <c r="BJ26" s="626">
        <v>16991.67181004403</v>
      </c>
      <c r="BK26" s="626">
        <v>17384.710621928669</v>
      </c>
      <c r="BL26" s="626">
        <v>17365.152191463854</v>
      </c>
      <c r="BM26" s="626">
        <v>17523.195378059605</v>
      </c>
      <c r="BN26" s="626">
        <v>17892.213160755415</v>
      </c>
      <c r="BO26" s="626">
        <v>17974.062573762763</v>
      </c>
      <c r="BP26" s="626">
        <v>19541.268493632055</v>
      </c>
      <c r="BQ26" s="626">
        <v>19839.07444869414</v>
      </c>
      <c r="BR26" s="626">
        <v>19881.415035014634</v>
      </c>
      <c r="BS26" s="626">
        <v>19895.270451295564</v>
      </c>
      <c r="BT26" s="626">
        <v>20065.058771296935</v>
      </c>
      <c r="BU26" s="626">
        <v>20064.027496214749</v>
      </c>
      <c r="BV26" s="626">
        <v>20196.003639849067</v>
      </c>
      <c r="BW26" s="626">
        <v>20558.658169025657</v>
      </c>
      <c r="BX26" s="626">
        <v>20793.085392956549</v>
      </c>
      <c r="BY26" s="626">
        <v>21056.009486298484</v>
      </c>
      <c r="BZ26" s="626">
        <v>21211.197226594864</v>
      </c>
      <c r="CA26" s="626">
        <v>21326.651264443</v>
      </c>
      <c r="CB26" s="626">
        <v>21456.918350381893</v>
      </c>
      <c r="CC26" s="626">
        <v>21790.382353207417</v>
      </c>
      <c r="CD26" s="626">
        <v>21813.765446692763</v>
      </c>
      <c r="CE26" s="626">
        <v>21821.621603021606</v>
      </c>
      <c r="CF26" s="626">
        <v>21858.585494262614</v>
      </c>
      <c r="CG26" s="626">
        <v>21896.466863457536</v>
      </c>
      <c r="CH26" s="626">
        <v>22339.695730386007</v>
      </c>
      <c r="CI26" s="626">
        <v>22562.627234666605</v>
      </c>
      <c r="CJ26" s="626">
        <v>21198.993556181529</v>
      </c>
      <c r="CK26" s="626">
        <v>20989.900446220578</v>
      </c>
      <c r="CL26" s="626">
        <v>20999.00918223854</v>
      </c>
      <c r="CM26" s="626">
        <v>21074.540085685647</v>
      </c>
      <c r="CN26" s="626">
        <v>21108.568285388013</v>
      </c>
      <c r="CO26" s="626">
        <v>21466.921812800294</v>
      </c>
      <c r="CP26" s="626">
        <v>21670.397031735833</v>
      </c>
      <c r="CQ26" s="626">
        <v>21722.483108871726</v>
      </c>
      <c r="CR26" s="626">
        <v>21755.276499939078</v>
      </c>
      <c r="CS26" s="626">
        <v>21693.701409915764</v>
      </c>
      <c r="CT26" s="626">
        <v>21773.99069525153</v>
      </c>
      <c r="CU26" s="626">
        <v>21767.139061038757</v>
      </c>
      <c r="CV26" s="626">
        <v>21768.024056184444</v>
      </c>
      <c r="CW26" s="626">
        <v>21789.667662884174</v>
      </c>
      <c r="CX26" s="626">
        <v>21919.728767470304</v>
      </c>
      <c r="CY26" s="626">
        <v>21922.52917172237</v>
      </c>
      <c r="CZ26" s="626">
        <v>21899.189093248657</v>
      </c>
      <c r="DA26" s="626">
        <v>22030.605270988261</v>
      </c>
      <c r="DB26" s="626">
        <v>22142.547430580122</v>
      </c>
      <c r="DC26" s="626">
        <v>22110.232217238514</v>
      </c>
      <c r="DD26" s="626">
        <v>22011.968287195839</v>
      </c>
      <c r="DE26" s="626">
        <v>21973.051377668962</v>
      </c>
      <c r="DF26" s="626">
        <v>22022.779691456803</v>
      </c>
      <c r="DG26" s="626">
        <v>22198.046125911344</v>
      </c>
      <c r="DH26" s="626">
        <v>22250.094945873188</v>
      </c>
      <c r="DI26" s="626">
        <v>22451.788501331364</v>
      </c>
      <c r="DJ26" s="626">
        <v>23806.14403392691</v>
      </c>
      <c r="DK26" s="626">
        <v>23978.770974241517</v>
      </c>
      <c r="DL26" s="626">
        <v>24017.583107453953</v>
      </c>
      <c r="DM26" s="626">
        <v>24137.343537317305</v>
      </c>
      <c r="DN26" s="626">
        <v>24140.564619004457</v>
      </c>
      <c r="DO26" s="626">
        <v>24141.564087079951</v>
      </c>
      <c r="DP26" s="626">
        <v>24221.549891363655</v>
      </c>
      <c r="DQ26" s="626">
        <v>24242.067375324197</v>
      </c>
      <c r="DR26" s="626">
        <v>24273.205548110891</v>
      </c>
      <c r="DS26" s="626">
        <v>24283.40577055372</v>
      </c>
      <c r="DT26" s="626">
        <v>24298.775407468009</v>
      </c>
      <c r="DU26" s="626">
        <v>24336.764815885352</v>
      </c>
      <c r="DV26" s="626">
        <v>24417.929159778458</v>
      </c>
      <c r="DW26" s="626">
        <v>24561.972366705511</v>
      </c>
      <c r="DX26" s="626">
        <v>24609.340597408685</v>
      </c>
      <c r="DY26" s="626">
        <v>24637.083965851118</v>
      </c>
      <c r="DZ26" s="626">
        <v>24651.2389265942</v>
      </c>
      <c r="EA26" s="626">
        <v>24736.880190148837</v>
      </c>
      <c r="EB26" s="626">
        <v>24882.649394728232</v>
      </c>
      <c r="EC26" s="626">
        <v>24825.861472844212</v>
      </c>
      <c r="ED26" s="626">
        <v>25364.472095559806</v>
      </c>
      <c r="EE26" s="626">
        <v>25529.957363336092</v>
      </c>
      <c r="EF26" s="626">
        <v>25710.19339087134</v>
      </c>
      <c r="EG26" s="626">
        <v>25828.55876022387</v>
      </c>
      <c r="EH26" s="626">
        <v>28563.779038463723</v>
      </c>
      <c r="EI26" s="626">
        <v>29957.130445340958</v>
      </c>
      <c r="EJ26" s="626">
        <v>30060.102000260456</v>
      </c>
      <c r="EK26" s="626">
        <v>30118.271590084125</v>
      </c>
      <c r="EL26" s="626">
        <v>29758.406320354065</v>
      </c>
      <c r="EM26" s="626">
        <v>29793.81530158591</v>
      </c>
      <c r="EN26" s="626">
        <v>29940.507652334272</v>
      </c>
      <c r="EO26" s="626">
        <v>29721.062876344396</v>
      </c>
      <c r="EP26" s="626">
        <v>29753.380714502255</v>
      </c>
    </row>
    <row r="27" spans="1:146" ht="17.25" customHeight="1" x14ac:dyDescent="0.3">
      <c r="A27" s="1138"/>
      <c r="B27" s="1139"/>
      <c r="C27" s="631"/>
      <c r="D27" s="631"/>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B27" s="631"/>
      <c r="BC27" s="631"/>
      <c r="BD27" s="631"/>
      <c r="BE27" s="631"/>
      <c r="BF27" s="631"/>
      <c r="BG27" s="631"/>
      <c r="BH27" s="631"/>
      <c r="BI27" s="631"/>
      <c r="BJ27" s="631"/>
      <c r="BK27" s="631"/>
      <c r="BL27" s="631"/>
      <c r="BM27" s="631"/>
      <c r="BN27" s="631"/>
      <c r="BO27" s="631"/>
      <c r="BP27" s="631"/>
      <c r="BQ27" s="631"/>
      <c r="BR27" s="631"/>
      <c r="BS27" s="631"/>
      <c r="BT27" s="631"/>
      <c r="BU27" s="631"/>
      <c r="BV27" s="631"/>
      <c r="BW27" s="631"/>
      <c r="BX27" s="631"/>
      <c r="BY27" s="631"/>
      <c r="BZ27" s="631"/>
      <c r="CA27" s="631"/>
      <c r="CB27" s="631"/>
      <c r="CC27" s="631"/>
      <c r="CD27" s="631"/>
      <c r="CE27" s="631"/>
      <c r="CF27" s="631"/>
      <c r="CG27" s="631"/>
      <c r="CH27" s="631"/>
      <c r="CI27" s="631"/>
      <c r="CJ27" s="631"/>
      <c r="CK27" s="631"/>
      <c r="CL27" s="631"/>
      <c r="CM27" s="631"/>
      <c r="CN27" s="631"/>
      <c r="CO27" s="631"/>
      <c r="CP27" s="631"/>
      <c r="CQ27" s="631"/>
      <c r="CR27" s="631"/>
      <c r="CS27" s="631"/>
      <c r="CT27" s="631"/>
      <c r="CU27" s="631"/>
      <c r="CV27" s="631"/>
      <c r="CW27" s="631"/>
      <c r="CX27" s="631"/>
      <c r="CY27" s="631"/>
      <c r="CZ27" s="631"/>
      <c r="DA27" s="631"/>
      <c r="DB27" s="631"/>
      <c r="DC27" s="631"/>
      <c r="DD27" s="631"/>
      <c r="DE27" s="631"/>
      <c r="DF27" s="631"/>
      <c r="DG27" s="631"/>
      <c r="DH27" s="631"/>
      <c r="DI27" s="631"/>
      <c r="DJ27" s="631"/>
      <c r="DK27" s="631"/>
      <c r="DL27" s="631"/>
      <c r="DM27" s="631"/>
      <c r="DN27" s="631"/>
      <c r="DO27" s="631"/>
      <c r="DP27" s="631"/>
      <c r="DQ27" s="631"/>
      <c r="DR27" s="631"/>
      <c r="DS27" s="631"/>
      <c r="DT27" s="631"/>
      <c r="DU27" s="631"/>
      <c r="DV27" s="631"/>
      <c r="DW27" s="631"/>
      <c r="DX27" s="631"/>
      <c r="DY27" s="631"/>
      <c r="DZ27" s="631"/>
      <c r="EA27" s="631"/>
      <c r="EB27" s="631"/>
      <c r="EC27" s="631"/>
      <c r="ED27" s="631"/>
      <c r="EE27" s="631"/>
      <c r="EF27" s="631"/>
      <c r="EG27" s="631"/>
      <c r="EH27" s="631"/>
      <c r="EI27" s="631"/>
      <c r="EJ27" s="631"/>
      <c r="EK27" s="631"/>
      <c r="EL27" s="631"/>
      <c r="EM27" s="631"/>
      <c r="EN27" s="631"/>
      <c r="EO27" s="631"/>
      <c r="EP27" s="631"/>
    </row>
    <row r="28" spans="1:146" ht="17.25" customHeight="1" x14ac:dyDescent="0.3">
      <c r="A28" s="1136"/>
      <c r="B28" s="1137" t="s">
        <v>426</v>
      </c>
      <c r="C28" s="626">
        <v>471311.56792716432</v>
      </c>
      <c r="D28" s="626">
        <v>458405.79961119429</v>
      </c>
      <c r="E28" s="626">
        <v>471368.36617523001</v>
      </c>
      <c r="F28" s="626">
        <v>487597.21233473998</v>
      </c>
      <c r="G28" s="626">
        <v>490699.53375006304</v>
      </c>
      <c r="H28" s="626">
        <v>509422.04600683041</v>
      </c>
      <c r="I28" s="626">
        <v>496790.44643401378</v>
      </c>
      <c r="J28" s="626">
        <v>506831.090651448</v>
      </c>
      <c r="K28" s="626">
        <v>536189.32489575329</v>
      </c>
      <c r="L28" s="626">
        <v>539946.7159698375</v>
      </c>
      <c r="M28" s="626">
        <v>536591.34873983543</v>
      </c>
      <c r="N28" s="626">
        <v>565086.19033303193</v>
      </c>
      <c r="O28" s="626">
        <v>553754.69138722611</v>
      </c>
      <c r="P28" s="626">
        <v>563618.70857038384</v>
      </c>
      <c r="Q28" s="626">
        <v>575394.00702426536</v>
      </c>
      <c r="R28" s="626">
        <v>605259.06123920635</v>
      </c>
      <c r="S28" s="626">
        <v>608440.06014277297</v>
      </c>
      <c r="T28" s="626">
        <v>637096.64947550418</v>
      </c>
      <c r="U28" s="626">
        <v>661145.8894725315</v>
      </c>
      <c r="V28" s="626">
        <v>633159.18734289054</v>
      </c>
      <c r="W28" s="626">
        <v>636947.78133060329</v>
      </c>
      <c r="X28" s="626">
        <v>655844.07059561671</v>
      </c>
      <c r="Y28" s="626">
        <v>662667.18801874912</v>
      </c>
      <c r="Z28" s="626">
        <v>664628.03592560661</v>
      </c>
      <c r="AA28" s="626">
        <v>695845.12316598266</v>
      </c>
      <c r="AB28" s="626">
        <v>714781.22867027926</v>
      </c>
      <c r="AC28" s="626">
        <v>729675.19286680454</v>
      </c>
      <c r="AD28" s="626">
        <v>737089.28856492438</v>
      </c>
      <c r="AE28" s="626">
        <v>740351.71167019883</v>
      </c>
      <c r="AF28" s="626">
        <v>780083.3295117286</v>
      </c>
      <c r="AG28" s="626">
        <v>758266.41427968536</v>
      </c>
      <c r="AH28" s="626">
        <v>788136.06321539462</v>
      </c>
      <c r="AI28" s="626">
        <v>784205.4456981275</v>
      </c>
      <c r="AJ28" s="626">
        <v>769965.96097859775</v>
      </c>
      <c r="AK28" s="626">
        <v>756096.5212078559</v>
      </c>
      <c r="AL28" s="626">
        <v>797078.89871579094</v>
      </c>
      <c r="AM28" s="626">
        <v>810394.94968197751</v>
      </c>
      <c r="AN28" s="626">
        <v>828459.34888786869</v>
      </c>
      <c r="AO28" s="626">
        <v>819943.30276826583</v>
      </c>
      <c r="AP28" s="626">
        <v>803102.41851690516</v>
      </c>
      <c r="AQ28" s="626">
        <v>860616.11619672494</v>
      </c>
      <c r="AR28" s="626">
        <v>844613.98383109039</v>
      </c>
      <c r="AS28" s="626">
        <v>847548.11865141056</v>
      </c>
      <c r="AT28" s="626">
        <v>846906.62767257448</v>
      </c>
      <c r="AU28" s="626">
        <v>856623.22336467297</v>
      </c>
      <c r="AV28" s="626">
        <v>849664.16610216291</v>
      </c>
      <c r="AW28" s="626">
        <v>850875.33540920669</v>
      </c>
      <c r="AX28" s="626">
        <v>845763.63654899003</v>
      </c>
      <c r="AY28" s="626">
        <v>857777.29400790727</v>
      </c>
      <c r="AZ28" s="626">
        <v>873787.36227380787</v>
      </c>
      <c r="BA28" s="626">
        <v>878017.7705192311</v>
      </c>
      <c r="BB28" s="626">
        <v>860432.47357552964</v>
      </c>
      <c r="BC28" s="626">
        <v>860188.9541019632</v>
      </c>
      <c r="BD28" s="626">
        <v>848848.64170295815</v>
      </c>
      <c r="BE28" s="626">
        <v>894608.69760575343</v>
      </c>
      <c r="BF28" s="626">
        <v>915505.73865312291</v>
      </c>
      <c r="BG28" s="626">
        <v>937137.81343298568</v>
      </c>
      <c r="BH28" s="626">
        <v>958041.17726875655</v>
      </c>
      <c r="BI28" s="626">
        <v>958842.1455475667</v>
      </c>
      <c r="BJ28" s="626">
        <v>1070992.4571643467</v>
      </c>
      <c r="BK28" s="626">
        <v>1055271.1206003062</v>
      </c>
      <c r="BL28" s="626">
        <v>997219.36388874415</v>
      </c>
      <c r="BM28" s="626">
        <v>1035500.4015942985</v>
      </c>
      <c r="BN28" s="626">
        <v>1056066.0486383529</v>
      </c>
      <c r="BO28" s="626">
        <v>1077273.9333575058</v>
      </c>
      <c r="BP28" s="626">
        <v>1058366.3717629386</v>
      </c>
      <c r="BQ28" s="626">
        <v>1106725.2287313228</v>
      </c>
      <c r="BR28" s="626">
        <v>1122998.4580237856</v>
      </c>
      <c r="BS28" s="626">
        <v>1131601.8792808035</v>
      </c>
      <c r="BT28" s="626">
        <v>1099361.3938665676</v>
      </c>
      <c r="BU28" s="626">
        <v>1166032.9445951278</v>
      </c>
      <c r="BV28" s="626">
        <v>1094115.9506793264</v>
      </c>
      <c r="BW28" s="626">
        <v>1160356.9790443636</v>
      </c>
      <c r="BX28" s="626">
        <v>1134584.961710559</v>
      </c>
      <c r="BY28" s="626">
        <v>1112955.0925948888</v>
      </c>
      <c r="BZ28" s="626">
        <v>1198674.0724062677</v>
      </c>
      <c r="CA28" s="626">
        <v>1181223.9003387662</v>
      </c>
      <c r="CB28" s="626">
        <v>1211293.1754387375</v>
      </c>
      <c r="CC28" s="626">
        <v>1221711.2032623517</v>
      </c>
      <c r="CD28" s="626">
        <v>1235903.3137268671</v>
      </c>
      <c r="CE28" s="626">
        <v>1274384.0037559315</v>
      </c>
      <c r="CF28" s="626">
        <v>1295912.2835303352</v>
      </c>
      <c r="CG28" s="626">
        <v>1274120.3794816772</v>
      </c>
      <c r="CH28" s="626">
        <v>1311993.346262435</v>
      </c>
      <c r="CI28" s="626">
        <v>1302799.933905883</v>
      </c>
      <c r="CJ28" s="626">
        <v>1336708.8400578236</v>
      </c>
      <c r="CK28" s="626">
        <v>1291958.9124607658</v>
      </c>
      <c r="CL28" s="626">
        <v>1315134.6475510746</v>
      </c>
      <c r="CM28" s="626">
        <v>1318305.6145117909</v>
      </c>
      <c r="CN28" s="626">
        <v>1292269.3594599015</v>
      </c>
      <c r="CO28" s="626">
        <v>1298120.7727997475</v>
      </c>
      <c r="CP28" s="626">
        <v>1328344.738319339</v>
      </c>
      <c r="CQ28" s="626">
        <v>1295942.0223781262</v>
      </c>
      <c r="CR28" s="626">
        <v>1339915.7211470155</v>
      </c>
      <c r="CS28" s="626">
        <v>1328981.7561254341</v>
      </c>
      <c r="CT28" s="626">
        <v>1367299.7785201175</v>
      </c>
      <c r="CU28" s="626">
        <v>1346126.8034570767</v>
      </c>
      <c r="CV28" s="626">
        <v>1401146.8867968624</v>
      </c>
      <c r="CW28" s="626">
        <v>1437709.198247212</v>
      </c>
      <c r="CX28" s="626">
        <v>1425057.8552799604</v>
      </c>
      <c r="CY28" s="626">
        <v>1355225.2935294721</v>
      </c>
      <c r="CZ28" s="626">
        <v>1347066.8456805258</v>
      </c>
      <c r="DA28" s="626">
        <v>1337575.1882134248</v>
      </c>
      <c r="DB28" s="626">
        <v>1290068.1048533451</v>
      </c>
      <c r="DC28" s="626">
        <v>1308970.542030727</v>
      </c>
      <c r="DD28" s="626">
        <v>1312688.1238442992</v>
      </c>
      <c r="DE28" s="626">
        <v>1301376.0418925567</v>
      </c>
      <c r="DF28" s="626">
        <v>1281129.753076937</v>
      </c>
      <c r="DG28" s="626">
        <v>1268393.3452365631</v>
      </c>
      <c r="DH28" s="626">
        <v>1249180.0291490473</v>
      </c>
      <c r="DI28" s="626">
        <v>1238084.4632689934</v>
      </c>
      <c r="DJ28" s="626">
        <v>1328751.9980645983</v>
      </c>
      <c r="DK28" s="626">
        <v>1361867.4050801324</v>
      </c>
      <c r="DL28" s="626">
        <v>1337655.2811770877</v>
      </c>
      <c r="DM28" s="626">
        <v>1362220.9111913845</v>
      </c>
      <c r="DN28" s="626">
        <v>1382301.4725315513</v>
      </c>
      <c r="DO28" s="626">
        <v>1385494.9291409315</v>
      </c>
      <c r="DP28" s="626">
        <v>1504433.562228183</v>
      </c>
      <c r="DQ28" s="626">
        <v>1495169.4640303906</v>
      </c>
      <c r="DR28" s="626">
        <v>1433350.33450782</v>
      </c>
      <c r="DS28" s="626">
        <v>1392360.9066897326</v>
      </c>
      <c r="DT28" s="626">
        <v>1390788.669369587</v>
      </c>
      <c r="DU28" s="626">
        <v>1375021.8172715178</v>
      </c>
      <c r="DV28" s="626">
        <v>1388850.2532668235</v>
      </c>
      <c r="DW28" s="626">
        <v>1387145.4200737812</v>
      </c>
      <c r="DX28" s="626">
        <v>1388738.6579590752</v>
      </c>
      <c r="DY28" s="626">
        <v>1411260.1133669897</v>
      </c>
      <c r="DZ28" s="626">
        <v>1451882.4582397216</v>
      </c>
      <c r="EA28" s="626">
        <v>1498510.6753542603</v>
      </c>
      <c r="EB28" s="626">
        <v>1386006.3822214834</v>
      </c>
      <c r="EC28" s="626">
        <v>1345054.1494216439</v>
      </c>
      <c r="ED28" s="626">
        <v>1360297.8062279695</v>
      </c>
      <c r="EE28" s="626">
        <v>1382669.6674022647</v>
      </c>
      <c r="EF28" s="626">
        <v>1400004.4092273046</v>
      </c>
      <c r="EG28" s="626">
        <v>1411306.8023824738</v>
      </c>
      <c r="EH28" s="626">
        <v>1385544.5813807966</v>
      </c>
      <c r="EI28" s="626">
        <v>1384272.3326450901</v>
      </c>
      <c r="EJ28" s="626">
        <v>1412923.3423665641</v>
      </c>
      <c r="EK28" s="626">
        <v>1411072.6740180459</v>
      </c>
      <c r="EL28" s="626">
        <v>1418802.9222818634</v>
      </c>
      <c r="EM28" s="626">
        <v>1422738.4079280116</v>
      </c>
      <c r="EN28" s="626">
        <v>1488186.2449249341</v>
      </c>
      <c r="EO28" s="626">
        <v>1486715.0094248655</v>
      </c>
      <c r="EP28" s="626">
        <v>1506815.4411410796</v>
      </c>
    </row>
    <row r="29" spans="1:146" ht="18" thickBot="1" x14ac:dyDescent="0.35">
      <c r="A29" s="1142"/>
      <c r="B29" s="1143"/>
      <c r="C29" s="1045"/>
      <c r="D29" s="1045"/>
      <c r="E29" s="1045"/>
      <c r="F29" s="1045"/>
      <c r="G29" s="1045"/>
      <c r="H29" s="1045"/>
      <c r="I29" s="1045"/>
      <c r="J29" s="1045"/>
      <c r="K29" s="1045"/>
      <c r="L29" s="1045"/>
      <c r="M29" s="1045"/>
      <c r="N29" s="1045"/>
      <c r="O29" s="1045"/>
      <c r="P29" s="1045"/>
      <c r="Q29" s="1045"/>
      <c r="R29" s="1045"/>
      <c r="S29" s="1045"/>
      <c r="T29" s="1045"/>
      <c r="U29" s="1045"/>
      <c r="V29" s="1045"/>
      <c r="W29" s="1045"/>
      <c r="X29" s="1045"/>
      <c r="Y29" s="1045"/>
      <c r="Z29" s="1045"/>
      <c r="AA29" s="1045"/>
      <c r="AB29" s="1045"/>
      <c r="AC29" s="1045"/>
      <c r="AD29" s="1045"/>
      <c r="AE29" s="1045"/>
      <c r="AF29" s="1045"/>
      <c r="AG29" s="1045"/>
      <c r="AH29" s="1045"/>
      <c r="AI29" s="1045"/>
      <c r="AJ29" s="1045"/>
      <c r="AK29" s="1045"/>
      <c r="AL29" s="1045"/>
      <c r="AM29" s="1045"/>
      <c r="AN29" s="1045"/>
      <c r="AO29" s="1045"/>
      <c r="AP29" s="1045"/>
      <c r="AQ29" s="1045"/>
      <c r="AR29" s="1045"/>
      <c r="AS29" s="1045"/>
      <c r="AT29" s="1045"/>
      <c r="AU29" s="1045"/>
      <c r="AV29" s="1045"/>
      <c r="AW29" s="1045"/>
      <c r="AX29" s="1045"/>
      <c r="AY29" s="1045"/>
      <c r="AZ29" s="1045"/>
      <c r="BA29" s="1045"/>
      <c r="BB29" s="1045"/>
      <c r="BC29" s="1045"/>
      <c r="BD29" s="1045"/>
      <c r="BE29" s="1045"/>
      <c r="BF29" s="1045"/>
      <c r="BG29" s="1045"/>
      <c r="BH29" s="1045"/>
      <c r="BI29" s="1045"/>
      <c r="BJ29" s="1045"/>
      <c r="BK29" s="1045"/>
      <c r="BL29" s="1045"/>
      <c r="BM29" s="1045"/>
      <c r="BN29" s="1045"/>
      <c r="BO29" s="1045"/>
      <c r="BP29" s="1045"/>
      <c r="BQ29" s="1045"/>
      <c r="BR29" s="1045"/>
      <c r="BS29" s="1045"/>
      <c r="BT29" s="1045"/>
      <c r="BU29" s="1045"/>
      <c r="BV29" s="1045"/>
      <c r="BW29" s="1045"/>
      <c r="BX29" s="1045"/>
      <c r="BY29" s="1045"/>
      <c r="BZ29" s="1045"/>
      <c r="CA29" s="1045"/>
      <c r="CB29" s="1045"/>
      <c r="CC29" s="1045"/>
      <c r="CD29" s="1045"/>
      <c r="CE29" s="1045"/>
      <c r="CF29" s="1045"/>
      <c r="CG29" s="1045"/>
      <c r="CH29" s="1045"/>
      <c r="CI29" s="1045"/>
      <c r="CJ29" s="1045"/>
      <c r="CK29" s="1045"/>
      <c r="CL29" s="1045"/>
      <c r="CM29" s="1045"/>
      <c r="CN29" s="1045"/>
      <c r="CO29" s="1045"/>
      <c r="CP29" s="1045"/>
      <c r="CQ29" s="1045"/>
      <c r="CR29" s="1045"/>
      <c r="CS29" s="1045"/>
      <c r="CT29" s="1045"/>
      <c r="CU29" s="1045"/>
      <c r="CV29" s="1045"/>
      <c r="CW29" s="1045"/>
      <c r="CX29" s="1045"/>
      <c r="CY29" s="1045"/>
      <c r="CZ29" s="1045"/>
      <c r="DA29" s="1045"/>
      <c r="DB29" s="1045"/>
      <c r="DC29" s="1045"/>
      <c r="DD29" s="1045"/>
      <c r="DE29" s="1045"/>
      <c r="DF29" s="1045"/>
      <c r="DG29" s="1045"/>
      <c r="DH29" s="1045"/>
      <c r="DI29" s="1045"/>
      <c r="DJ29" s="1045"/>
      <c r="DK29" s="1045"/>
      <c r="DL29" s="1045"/>
      <c r="DM29" s="1045"/>
      <c r="DN29" s="1045"/>
      <c r="DO29" s="1045"/>
      <c r="DP29" s="1045"/>
      <c r="DQ29" s="1045"/>
      <c r="DR29" s="1045"/>
      <c r="DS29" s="1045"/>
      <c r="DT29" s="1045"/>
      <c r="DU29" s="1045"/>
      <c r="DV29" s="1045"/>
      <c r="DW29" s="1045"/>
      <c r="DX29" s="1045"/>
      <c r="DY29" s="1045"/>
      <c r="DZ29" s="1045"/>
      <c r="EA29" s="1045"/>
      <c r="EB29" s="1045"/>
      <c r="EC29" s="1045"/>
      <c r="ED29" s="1045"/>
      <c r="EE29" s="1045"/>
      <c r="EF29" s="1045"/>
      <c r="EG29" s="1045"/>
      <c r="EH29" s="1045"/>
      <c r="EI29" s="1045"/>
      <c r="EJ29" s="1045"/>
      <c r="EK29" s="1045"/>
      <c r="EL29" s="1045"/>
      <c r="EM29" s="1045"/>
      <c r="EN29" s="1045"/>
      <c r="EO29" s="1045"/>
      <c r="EP29" s="1045"/>
    </row>
    <row r="30" spans="1:146" s="801" customFormat="1" ht="18" hidden="1" thickTop="1" x14ac:dyDescent="0.3">
      <c r="A30" s="1144"/>
      <c r="B30" s="1145"/>
      <c r="C30" s="1112"/>
      <c r="D30" s="1112"/>
      <c r="E30" s="1112"/>
      <c r="F30" s="1112"/>
      <c r="G30" s="1112"/>
      <c r="H30" s="1113"/>
      <c r="I30" s="1112"/>
      <c r="J30" s="1112"/>
      <c r="K30" s="1112"/>
      <c r="L30" s="1112"/>
      <c r="M30" s="1112"/>
      <c r="N30" s="1112"/>
      <c r="O30" s="1112"/>
      <c r="P30" s="1112"/>
      <c r="Q30" s="1112"/>
      <c r="R30" s="1112"/>
      <c r="S30" s="1112"/>
      <c r="T30" s="1112"/>
      <c r="U30" s="1112"/>
      <c r="V30" s="1112"/>
      <c r="W30" s="1112"/>
      <c r="X30" s="1112"/>
      <c r="Y30" s="1112"/>
      <c r="Z30" s="1112"/>
      <c r="AA30" s="1112"/>
      <c r="AB30" s="1112"/>
      <c r="AC30" s="1112"/>
      <c r="AD30" s="1112"/>
      <c r="AE30" s="1112"/>
      <c r="AF30" s="1112"/>
      <c r="AG30" s="1112"/>
      <c r="AH30" s="1112"/>
      <c r="AI30" s="1112"/>
      <c r="AJ30" s="1112"/>
      <c r="AK30" s="1112"/>
      <c r="AL30" s="1112"/>
      <c r="AM30" s="1112"/>
      <c r="AN30" s="1112"/>
      <c r="AO30" s="1112"/>
      <c r="AP30" s="1112"/>
      <c r="AQ30" s="1112"/>
      <c r="AR30" s="1112"/>
      <c r="AS30" s="1112"/>
      <c r="AT30" s="1112"/>
      <c r="AU30" s="1112"/>
      <c r="AV30" s="1146"/>
      <c r="AW30" s="1112"/>
      <c r="AX30" s="1112"/>
      <c r="AY30" s="1112"/>
      <c r="AZ30" s="1112"/>
      <c r="BA30" s="1112"/>
      <c r="BB30" s="1112"/>
      <c r="BC30" s="1112"/>
      <c r="BD30" s="1112"/>
      <c r="BE30" s="1112"/>
      <c r="BF30" s="1112"/>
      <c r="BG30" s="1112"/>
      <c r="BH30" s="1112"/>
      <c r="BI30" s="1112"/>
      <c r="BJ30" s="1112"/>
      <c r="BK30" s="1112"/>
      <c r="BL30" s="1112"/>
      <c r="BM30" s="1112"/>
      <c r="BN30" s="1112"/>
      <c r="BO30" s="1112"/>
      <c r="BP30" s="1112"/>
      <c r="BQ30" s="1112"/>
      <c r="BR30" s="1112"/>
      <c r="BS30" s="1112"/>
      <c r="BT30" s="1112"/>
      <c r="BU30" s="1112"/>
      <c r="BV30" s="1112"/>
      <c r="BW30" s="1112"/>
      <c r="BX30" s="1112"/>
      <c r="BY30" s="1112"/>
      <c r="BZ30" s="1112"/>
      <c r="CA30" s="1112"/>
      <c r="CB30" s="1112"/>
      <c r="CC30" s="1112"/>
      <c r="CD30" s="1112"/>
      <c r="CE30" s="1112"/>
      <c r="CF30" s="1112"/>
      <c r="CG30" s="1112"/>
      <c r="CH30" s="1112"/>
      <c r="CI30" s="1112"/>
      <c r="CJ30" s="1112"/>
      <c r="CK30" s="1112"/>
      <c r="CL30" s="1112"/>
      <c r="CM30" s="1112"/>
      <c r="CN30" s="1112"/>
      <c r="CO30" s="1112"/>
      <c r="CP30" s="1112"/>
      <c r="CQ30" s="1112"/>
      <c r="CR30" s="1112"/>
      <c r="CS30" s="1112"/>
      <c r="CT30" s="1112"/>
      <c r="CU30" s="1112"/>
      <c r="CV30" s="1112"/>
      <c r="CW30" s="1112"/>
      <c r="CX30" s="1112"/>
      <c r="CY30" s="1112"/>
      <c r="CZ30" s="1112"/>
      <c r="DA30" s="1112"/>
      <c r="DB30" s="1112"/>
      <c r="DC30" s="1112"/>
      <c r="DD30" s="1146"/>
      <c r="DE30" s="1146"/>
      <c r="DF30" s="1146"/>
      <c r="DG30" s="1146"/>
      <c r="DH30" s="1146"/>
      <c r="DI30" s="1146"/>
      <c r="DJ30" s="1146"/>
      <c r="DK30" s="1146"/>
      <c r="DL30" s="1146"/>
      <c r="DM30" s="1146"/>
      <c r="DN30" s="1146"/>
      <c r="DO30" s="1146"/>
      <c r="DP30" s="1146"/>
      <c r="DQ30" s="1146"/>
      <c r="DR30" s="1146"/>
      <c r="DS30" s="1146"/>
      <c r="DT30" s="1146"/>
      <c r="DU30" s="1146"/>
      <c r="DV30" s="1146"/>
      <c r="DW30" s="1146"/>
      <c r="DX30" s="1146"/>
      <c r="DY30" s="1146"/>
      <c r="DZ30" s="1146"/>
      <c r="EA30" s="1146"/>
      <c r="EB30" s="1146"/>
      <c r="EC30" s="1146"/>
      <c r="ED30" s="1146"/>
      <c r="EE30" s="1146"/>
      <c r="EF30" s="1146"/>
      <c r="EG30" s="1146"/>
      <c r="EH30" s="1146"/>
      <c r="EI30" s="1146"/>
      <c r="EJ30" s="1146"/>
      <c r="EK30" s="1146"/>
      <c r="EL30" s="1146"/>
      <c r="EM30" s="1146"/>
      <c r="EN30" s="1146"/>
      <c r="EO30" s="1146"/>
      <c r="EP30" s="1146"/>
    </row>
    <row r="31" spans="1:146" s="801" customFormat="1" ht="18" thickTop="1" x14ac:dyDescent="0.3">
      <c r="A31" s="1147"/>
      <c r="B31" s="1112"/>
      <c r="C31" s="1112"/>
      <c r="D31" s="1112"/>
      <c r="E31" s="1112"/>
      <c r="F31" s="1112"/>
      <c r="G31" s="1112"/>
      <c r="H31" s="1148"/>
      <c r="I31" s="1112"/>
      <c r="J31" s="1112"/>
      <c r="K31" s="1112"/>
      <c r="L31" s="1112"/>
      <c r="M31" s="1112"/>
      <c r="N31" s="1112"/>
      <c r="O31" s="1112"/>
      <c r="P31" s="1112"/>
      <c r="Q31" s="1112"/>
      <c r="R31" s="1112"/>
      <c r="S31" s="1112"/>
      <c r="T31" s="1112"/>
      <c r="U31" s="1112"/>
      <c r="V31" s="1112"/>
      <c r="W31" s="1112"/>
      <c r="X31" s="1112"/>
      <c r="Y31" s="1112"/>
      <c r="Z31" s="1112"/>
      <c r="AA31" s="1112"/>
      <c r="AB31" s="1112"/>
      <c r="AC31" s="1112"/>
      <c r="AD31" s="1112"/>
      <c r="AE31" s="1112"/>
      <c r="AF31" s="1112"/>
      <c r="AG31" s="1112"/>
      <c r="AH31" s="1112"/>
      <c r="AI31" s="1112"/>
      <c r="AJ31" s="1112"/>
      <c r="AK31" s="1112"/>
      <c r="AL31" s="1112"/>
      <c r="AM31" s="1112"/>
      <c r="AN31" s="1112"/>
      <c r="AO31" s="1112"/>
      <c r="AP31" s="1112"/>
      <c r="AQ31" s="1112"/>
      <c r="AR31" s="1112"/>
      <c r="AS31" s="1112"/>
      <c r="AT31" s="1112"/>
      <c r="AU31" s="1112"/>
      <c r="AV31" s="1146"/>
      <c r="AW31" s="1112"/>
      <c r="AX31" s="1112"/>
      <c r="AY31" s="1112"/>
      <c r="AZ31" s="1112"/>
      <c r="BA31" s="1112"/>
      <c r="BB31" s="1112"/>
      <c r="BC31" s="1112"/>
      <c r="BD31" s="1112"/>
      <c r="BE31" s="1112"/>
      <c r="BF31" s="1112"/>
      <c r="BG31" s="1112"/>
      <c r="BH31" s="1112"/>
      <c r="BI31" s="1112"/>
      <c r="BJ31" s="1112"/>
      <c r="BK31" s="1112"/>
      <c r="BL31" s="1112"/>
      <c r="BM31" s="1112"/>
      <c r="BN31" s="1112"/>
      <c r="BO31" s="1112"/>
      <c r="BP31" s="1112"/>
      <c r="BQ31" s="1112"/>
      <c r="BR31" s="1112"/>
      <c r="BS31" s="1112"/>
      <c r="BT31" s="1112"/>
      <c r="BU31" s="1112"/>
      <c r="BV31" s="1112"/>
      <c r="BW31" s="1112"/>
      <c r="BX31" s="1112"/>
      <c r="BY31" s="1112"/>
      <c r="BZ31" s="1112"/>
      <c r="CA31" s="1112"/>
      <c r="CB31" s="1112"/>
      <c r="CC31" s="1112"/>
      <c r="CD31" s="1112"/>
      <c r="CE31" s="1112"/>
      <c r="CF31" s="1112"/>
      <c r="CG31" s="1112"/>
      <c r="CH31" s="1112"/>
      <c r="CI31" s="1112"/>
      <c r="CJ31" s="1112"/>
      <c r="CK31" s="1112"/>
      <c r="CL31" s="1112"/>
      <c r="CM31" s="1112"/>
      <c r="CN31" s="1112"/>
      <c r="CO31" s="1112"/>
      <c r="CP31" s="1112"/>
      <c r="CQ31" s="1112"/>
      <c r="CR31" s="1112"/>
      <c r="CS31" s="1112"/>
      <c r="CT31" s="1112"/>
      <c r="CU31" s="1112"/>
      <c r="CV31" s="1112"/>
      <c r="CW31" s="1112"/>
      <c r="CX31" s="1112"/>
      <c r="CY31" s="1112"/>
      <c r="CZ31" s="1112"/>
      <c r="DA31" s="1112"/>
      <c r="DB31" s="1112"/>
      <c r="DC31" s="1112"/>
      <c r="DD31" s="1146"/>
      <c r="DE31" s="1146"/>
      <c r="DF31" s="1146"/>
      <c r="DG31" s="1146"/>
      <c r="DH31" s="1146"/>
      <c r="DI31" s="1146"/>
      <c r="DJ31" s="1146"/>
      <c r="DK31" s="1146"/>
      <c r="DL31" s="1146"/>
      <c r="DM31" s="1146"/>
      <c r="DN31" s="1146"/>
      <c r="DO31" s="1146"/>
      <c r="DP31" s="1146"/>
      <c r="DQ31" s="1146"/>
      <c r="DR31" s="1146"/>
      <c r="DS31" s="1146"/>
      <c r="DT31" s="1146"/>
      <c r="DU31" s="1146"/>
      <c r="DV31" s="1146"/>
      <c r="DW31" s="1146"/>
      <c r="DX31" s="1146"/>
      <c r="DY31" s="1146"/>
      <c r="DZ31" s="1146"/>
      <c r="EA31" s="1146"/>
      <c r="EB31" s="1146"/>
      <c r="EC31" s="1146"/>
      <c r="ED31" s="1146"/>
      <c r="EE31" s="1146"/>
      <c r="EF31" s="1146"/>
      <c r="EG31" s="1146"/>
      <c r="EH31" s="1146"/>
      <c r="EI31" s="1146"/>
      <c r="EJ31" s="1146"/>
      <c r="EK31" s="1146"/>
      <c r="EL31" s="1146"/>
      <c r="EM31" s="1146"/>
      <c r="EN31" s="1146"/>
      <c r="EO31" s="1146"/>
      <c r="EP31" s="1146"/>
    </row>
    <row r="32" spans="1:146" s="801" customFormat="1" ht="18" thickBot="1" x14ac:dyDescent="0.35">
      <c r="A32" s="1149"/>
      <c r="B32" s="1150"/>
      <c r="C32" s="1150"/>
      <c r="D32" s="1150"/>
      <c r="E32" s="1150"/>
      <c r="F32" s="1150"/>
      <c r="G32" s="1150"/>
      <c r="H32" s="1150"/>
      <c r="I32" s="1150"/>
      <c r="J32" s="1150"/>
      <c r="K32" s="1150"/>
      <c r="L32" s="1150"/>
      <c r="M32" s="1150"/>
      <c r="N32" s="1150"/>
      <c r="O32" s="1150"/>
      <c r="P32" s="1150"/>
      <c r="Q32" s="1150"/>
      <c r="R32" s="1150"/>
      <c r="S32" s="1150"/>
      <c r="T32" s="1150"/>
      <c r="U32" s="1150"/>
      <c r="V32" s="1150"/>
      <c r="W32" s="1150"/>
      <c r="X32" s="1150"/>
      <c r="Y32" s="1150"/>
      <c r="Z32" s="1150"/>
      <c r="AA32" s="1150"/>
      <c r="AB32" s="1150"/>
      <c r="AC32" s="1150"/>
      <c r="AD32" s="1150"/>
      <c r="AE32" s="1150"/>
      <c r="AF32" s="1150"/>
      <c r="AG32" s="1150"/>
      <c r="AH32" s="1150"/>
      <c r="AI32" s="1150"/>
      <c r="AJ32" s="1150"/>
      <c r="AK32" s="1150"/>
      <c r="AL32" s="1150"/>
      <c r="AM32" s="1150"/>
      <c r="AN32" s="1150"/>
      <c r="AO32" s="1150"/>
      <c r="AP32" s="1150"/>
      <c r="AQ32" s="1150"/>
      <c r="AR32" s="1150"/>
      <c r="AS32" s="1150"/>
      <c r="AT32" s="1150"/>
      <c r="AU32" s="1150"/>
      <c r="AV32" s="1151"/>
      <c r="AW32" s="1150"/>
      <c r="AX32" s="1150"/>
      <c r="AY32" s="1150"/>
      <c r="AZ32" s="1150"/>
      <c r="BA32" s="1150"/>
      <c r="BB32" s="1150"/>
      <c r="BC32" s="1150"/>
      <c r="BD32" s="1150"/>
      <c r="BE32" s="1150"/>
      <c r="BF32" s="1150"/>
      <c r="BG32" s="1150"/>
      <c r="BH32" s="1150"/>
      <c r="BI32" s="1150"/>
      <c r="BJ32" s="1150"/>
      <c r="BK32" s="1150"/>
      <c r="BL32" s="1150"/>
      <c r="BM32" s="1150"/>
      <c r="BN32" s="1150"/>
      <c r="BO32" s="1150"/>
      <c r="BP32" s="1150"/>
      <c r="BQ32" s="1150"/>
      <c r="BR32" s="1150"/>
      <c r="BS32" s="1150"/>
      <c r="BT32" s="1150"/>
      <c r="BU32" s="1150"/>
      <c r="BV32" s="1150"/>
      <c r="BW32" s="1150"/>
      <c r="BX32" s="1150"/>
      <c r="BY32" s="1150"/>
      <c r="BZ32" s="1150"/>
      <c r="CA32" s="1150"/>
      <c r="CB32" s="1150"/>
      <c r="CC32" s="1150"/>
      <c r="CD32" s="1150"/>
      <c r="CE32" s="1150"/>
      <c r="CF32" s="1150"/>
      <c r="CG32" s="1150"/>
      <c r="CH32" s="1150"/>
      <c r="CI32" s="1150"/>
      <c r="CJ32" s="1150"/>
      <c r="CK32" s="1150"/>
      <c r="CL32" s="1150"/>
      <c r="CM32" s="1150"/>
      <c r="CN32" s="1150"/>
      <c r="CO32" s="1150"/>
      <c r="CP32" s="1150"/>
      <c r="CQ32" s="1150"/>
      <c r="CR32" s="1150"/>
      <c r="CS32" s="1150"/>
      <c r="CT32" s="1150"/>
      <c r="CU32" s="1150"/>
      <c r="CV32" s="1150"/>
      <c r="CW32" s="1150"/>
      <c r="CX32" s="1150"/>
      <c r="CY32" s="1150"/>
      <c r="CZ32" s="1150"/>
      <c r="DA32" s="1150"/>
      <c r="DB32" s="1150"/>
      <c r="DC32" s="1150"/>
      <c r="DD32" s="1146"/>
      <c r="DE32" s="1146"/>
      <c r="DF32" s="1146"/>
      <c r="DG32" s="1146"/>
      <c r="DH32" s="1146"/>
      <c r="DI32" s="1146"/>
      <c r="DJ32" s="1146"/>
      <c r="DK32" s="1146"/>
      <c r="DL32" s="1146"/>
      <c r="DM32" s="1146"/>
      <c r="DN32" s="1146"/>
      <c r="DO32" s="1146"/>
      <c r="DP32" s="1146"/>
      <c r="DQ32" s="1146"/>
      <c r="DR32" s="1146"/>
      <c r="DS32" s="1146"/>
      <c r="DT32" s="1146"/>
      <c r="DU32" s="1146"/>
      <c r="DV32" s="1146"/>
      <c r="DW32" s="1146"/>
      <c r="DX32" s="1146"/>
      <c r="DY32" s="1146"/>
      <c r="DZ32" s="1146"/>
      <c r="EA32" s="1146"/>
      <c r="EB32" s="1146"/>
      <c r="EC32" s="1146"/>
      <c r="ED32" s="1146"/>
      <c r="EE32" s="1146"/>
      <c r="EF32" s="1146"/>
      <c r="EG32" s="1146"/>
      <c r="EH32" s="1146"/>
      <c r="EI32" s="1146"/>
      <c r="EJ32" s="1146"/>
      <c r="EK32" s="1146"/>
      <c r="EL32" s="1146"/>
      <c r="EM32" s="1146"/>
      <c r="EN32" s="1146"/>
      <c r="EO32" s="1146"/>
      <c r="EP32" s="1146"/>
    </row>
    <row r="33" spans="1:146" ht="23.25" customHeight="1" thickTop="1" thickBot="1" x14ac:dyDescent="0.35">
      <c r="A33" s="1152" t="s">
        <v>450</v>
      </c>
      <c r="B33" s="1153" t="s">
        <v>478</v>
      </c>
      <c r="C33" s="649">
        <f t="shared" ref="C33:AR33" si="0">C4</f>
        <v>38504</v>
      </c>
      <c r="D33" s="650">
        <f t="shared" si="0"/>
        <v>38534</v>
      </c>
      <c r="E33" s="650">
        <f t="shared" si="0"/>
        <v>38565</v>
      </c>
      <c r="F33" s="650">
        <f t="shared" si="0"/>
        <v>38596</v>
      </c>
      <c r="G33" s="650">
        <f t="shared" si="0"/>
        <v>38626</v>
      </c>
      <c r="H33" s="650">
        <f t="shared" si="0"/>
        <v>38657</v>
      </c>
      <c r="I33" s="650">
        <f t="shared" si="0"/>
        <v>38687</v>
      </c>
      <c r="J33" s="650">
        <f t="shared" si="0"/>
        <v>38718</v>
      </c>
      <c r="K33" s="650">
        <f t="shared" si="0"/>
        <v>38749</v>
      </c>
      <c r="L33" s="650">
        <f t="shared" si="0"/>
        <v>38777</v>
      </c>
      <c r="M33" s="650">
        <f t="shared" si="0"/>
        <v>38808</v>
      </c>
      <c r="N33" s="650">
        <f t="shared" si="0"/>
        <v>38838</v>
      </c>
      <c r="O33" s="650">
        <f t="shared" si="0"/>
        <v>38869</v>
      </c>
      <c r="P33" s="650">
        <f t="shared" si="0"/>
        <v>38899</v>
      </c>
      <c r="Q33" s="650">
        <f t="shared" si="0"/>
        <v>38930</v>
      </c>
      <c r="R33" s="650">
        <f t="shared" si="0"/>
        <v>38961</v>
      </c>
      <c r="S33" s="650">
        <f t="shared" si="0"/>
        <v>38991</v>
      </c>
      <c r="T33" s="650">
        <f t="shared" si="0"/>
        <v>39022</v>
      </c>
      <c r="U33" s="650">
        <f t="shared" si="0"/>
        <v>39052</v>
      </c>
      <c r="V33" s="650">
        <f t="shared" si="0"/>
        <v>39083</v>
      </c>
      <c r="W33" s="650">
        <f t="shared" si="0"/>
        <v>39114</v>
      </c>
      <c r="X33" s="650">
        <f t="shared" si="0"/>
        <v>39142</v>
      </c>
      <c r="Y33" s="650">
        <f t="shared" si="0"/>
        <v>39173</v>
      </c>
      <c r="Z33" s="650">
        <f t="shared" si="0"/>
        <v>39203</v>
      </c>
      <c r="AA33" s="650">
        <f t="shared" si="0"/>
        <v>39234</v>
      </c>
      <c r="AB33" s="650">
        <f t="shared" si="0"/>
        <v>39264</v>
      </c>
      <c r="AC33" s="650">
        <f t="shared" si="0"/>
        <v>39295</v>
      </c>
      <c r="AD33" s="650">
        <f t="shared" si="0"/>
        <v>39326</v>
      </c>
      <c r="AE33" s="650">
        <f t="shared" si="0"/>
        <v>39356</v>
      </c>
      <c r="AF33" s="650">
        <f t="shared" si="0"/>
        <v>39387</v>
      </c>
      <c r="AG33" s="650">
        <f t="shared" si="0"/>
        <v>39417</v>
      </c>
      <c r="AH33" s="650">
        <f t="shared" si="0"/>
        <v>39448</v>
      </c>
      <c r="AI33" s="650">
        <f t="shared" si="0"/>
        <v>39479</v>
      </c>
      <c r="AJ33" s="650">
        <f t="shared" si="0"/>
        <v>39508</v>
      </c>
      <c r="AK33" s="650">
        <f t="shared" si="0"/>
        <v>39539</v>
      </c>
      <c r="AL33" s="650">
        <f t="shared" si="0"/>
        <v>39569</v>
      </c>
      <c r="AM33" s="650">
        <f t="shared" si="0"/>
        <v>39600</v>
      </c>
      <c r="AN33" s="650">
        <f t="shared" si="0"/>
        <v>39630</v>
      </c>
      <c r="AO33" s="650">
        <f t="shared" si="0"/>
        <v>39661</v>
      </c>
      <c r="AP33" s="650">
        <f t="shared" si="0"/>
        <v>39692</v>
      </c>
      <c r="AQ33" s="650">
        <f t="shared" si="0"/>
        <v>39722</v>
      </c>
      <c r="AR33" s="650">
        <f t="shared" si="0"/>
        <v>39753</v>
      </c>
      <c r="AS33" s="650">
        <f>AS4</f>
        <v>39783</v>
      </c>
      <c r="AT33" s="650">
        <f>AT4</f>
        <v>39814</v>
      </c>
      <c r="AU33" s="650">
        <f>AU4</f>
        <v>39845</v>
      </c>
      <c r="AV33" s="650" t="s">
        <v>771</v>
      </c>
      <c r="AW33" s="650">
        <f t="shared" ref="AW33:CV33" si="1">AW4</f>
        <v>39904</v>
      </c>
      <c r="AX33" s="650">
        <f t="shared" si="1"/>
        <v>39934</v>
      </c>
      <c r="AY33" s="650">
        <f t="shared" si="1"/>
        <v>39965</v>
      </c>
      <c r="AZ33" s="650">
        <f t="shared" si="1"/>
        <v>39995</v>
      </c>
      <c r="BA33" s="650">
        <f t="shared" si="1"/>
        <v>40026</v>
      </c>
      <c r="BB33" s="650">
        <f t="shared" si="1"/>
        <v>40057</v>
      </c>
      <c r="BC33" s="650">
        <f t="shared" si="1"/>
        <v>40087</v>
      </c>
      <c r="BD33" s="650">
        <f t="shared" si="1"/>
        <v>40118</v>
      </c>
      <c r="BE33" s="650">
        <f t="shared" si="1"/>
        <v>40148</v>
      </c>
      <c r="BF33" s="650">
        <f t="shared" si="1"/>
        <v>40179</v>
      </c>
      <c r="BG33" s="650">
        <f t="shared" si="1"/>
        <v>40210</v>
      </c>
      <c r="BH33" s="650">
        <f t="shared" si="1"/>
        <v>40238</v>
      </c>
      <c r="BI33" s="650">
        <f t="shared" si="1"/>
        <v>40269</v>
      </c>
      <c r="BJ33" s="650">
        <f t="shared" si="1"/>
        <v>40299</v>
      </c>
      <c r="BK33" s="650">
        <f t="shared" si="1"/>
        <v>40330</v>
      </c>
      <c r="BL33" s="650">
        <f t="shared" si="1"/>
        <v>40360</v>
      </c>
      <c r="BM33" s="650">
        <f t="shared" si="1"/>
        <v>40391</v>
      </c>
      <c r="BN33" s="650">
        <f t="shared" si="1"/>
        <v>40422</v>
      </c>
      <c r="BO33" s="650">
        <f t="shared" si="1"/>
        <v>40452</v>
      </c>
      <c r="BP33" s="650">
        <f t="shared" si="1"/>
        <v>40483</v>
      </c>
      <c r="BQ33" s="650">
        <f t="shared" si="1"/>
        <v>40513</v>
      </c>
      <c r="BR33" s="650">
        <f t="shared" si="1"/>
        <v>40544</v>
      </c>
      <c r="BS33" s="650">
        <f t="shared" si="1"/>
        <v>40575</v>
      </c>
      <c r="BT33" s="650">
        <f t="shared" si="1"/>
        <v>40603</v>
      </c>
      <c r="BU33" s="650">
        <f t="shared" si="1"/>
        <v>40634</v>
      </c>
      <c r="BV33" s="650">
        <f t="shared" si="1"/>
        <v>40664</v>
      </c>
      <c r="BW33" s="650">
        <f t="shared" si="1"/>
        <v>40695</v>
      </c>
      <c r="BX33" s="650">
        <f t="shared" si="1"/>
        <v>40725</v>
      </c>
      <c r="BY33" s="650">
        <f t="shared" si="1"/>
        <v>40756</v>
      </c>
      <c r="BZ33" s="650">
        <f t="shared" si="1"/>
        <v>40787</v>
      </c>
      <c r="CA33" s="650">
        <f t="shared" si="1"/>
        <v>40817</v>
      </c>
      <c r="CB33" s="650">
        <f t="shared" si="1"/>
        <v>40848</v>
      </c>
      <c r="CC33" s="650">
        <f t="shared" si="1"/>
        <v>40878</v>
      </c>
      <c r="CD33" s="650">
        <f t="shared" si="1"/>
        <v>40909</v>
      </c>
      <c r="CE33" s="650">
        <f t="shared" si="1"/>
        <v>40940</v>
      </c>
      <c r="CF33" s="650">
        <f t="shared" si="1"/>
        <v>40969</v>
      </c>
      <c r="CG33" s="650">
        <f t="shared" si="1"/>
        <v>41000</v>
      </c>
      <c r="CH33" s="650">
        <f t="shared" si="1"/>
        <v>41030</v>
      </c>
      <c r="CI33" s="650">
        <f t="shared" si="1"/>
        <v>41061</v>
      </c>
      <c r="CJ33" s="650">
        <f t="shared" si="1"/>
        <v>41091</v>
      </c>
      <c r="CK33" s="650">
        <f t="shared" si="1"/>
        <v>41122</v>
      </c>
      <c r="CL33" s="650">
        <f t="shared" si="1"/>
        <v>41153</v>
      </c>
      <c r="CM33" s="650">
        <f t="shared" si="1"/>
        <v>41183</v>
      </c>
      <c r="CN33" s="650">
        <f t="shared" si="1"/>
        <v>41214</v>
      </c>
      <c r="CO33" s="650">
        <f t="shared" si="1"/>
        <v>41244</v>
      </c>
      <c r="CP33" s="650">
        <f t="shared" si="1"/>
        <v>41275</v>
      </c>
      <c r="CQ33" s="650">
        <f t="shared" si="1"/>
        <v>41306</v>
      </c>
      <c r="CR33" s="650">
        <f t="shared" si="1"/>
        <v>41334</v>
      </c>
      <c r="CS33" s="650">
        <f t="shared" si="1"/>
        <v>41365</v>
      </c>
      <c r="CT33" s="650">
        <f t="shared" si="1"/>
        <v>41395</v>
      </c>
      <c r="CU33" s="650">
        <f t="shared" si="1"/>
        <v>41426</v>
      </c>
      <c r="CV33" s="650">
        <f t="shared" si="1"/>
        <v>41456</v>
      </c>
      <c r="CW33" s="650">
        <f>CW4</f>
        <v>41487</v>
      </c>
      <c r="CX33" s="650">
        <v>41518</v>
      </c>
      <c r="CY33" s="650">
        <f>CY4</f>
        <v>41548</v>
      </c>
      <c r="CZ33" s="650">
        <f>CZ4</f>
        <v>41579</v>
      </c>
      <c r="DA33" s="650">
        <f>DA4</f>
        <v>41609</v>
      </c>
      <c r="DB33" s="650">
        <f>DB4</f>
        <v>41640</v>
      </c>
      <c r="DC33" s="650">
        <v>41671</v>
      </c>
      <c r="DD33" s="650">
        <v>41699</v>
      </c>
      <c r="DE33" s="650">
        <v>41730</v>
      </c>
      <c r="DF33" s="650">
        <v>41760</v>
      </c>
      <c r="DG33" s="650">
        <v>41791</v>
      </c>
      <c r="DH33" s="650">
        <v>41821</v>
      </c>
      <c r="DI33" s="650">
        <v>41852</v>
      </c>
      <c r="DJ33" s="650">
        <f>DJ4</f>
        <v>41883</v>
      </c>
      <c r="DK33" s="650">
        <v>41913</v>
      </c>
      <c r="DL33" s="650">
        <v>41944</v>
      </c>
      <c r="DM33" s="650">
        <v>41974</v>
      </c>
      <c r="DN33" s="650">
        <v>42005</v>
      </c>
      <c r="DO33" s="650">
        <v>42036</v>
      </c>
      <c r="DP33" s="650">
        <v>42064</v>
      </c>
      <c r="DQ33" s="650">
        <v>42095</v>
      </c>
      <c r="DR33" s="650">
        <v>42125</v>
      </c>
      <c r="DS33" s="650">
        <v>42156</v>
      </c>
      <c r="DT33" s="650">
        <v>42186</v>
      </c>
      <c r="DU33" s="650">
        <v>42217</v>
      </c>
      <c r="DV33" s="650">
        <v>42248</v>
      </c>
      <c r="DW33" s="650">
        <v>42278</v>
      </c>
      <c r="DX33" s="650">
        <v>42309</v>
      </c>
      <c r="DY33" s="650">
        <v>42339</v>
      </c>
      <c r="DZ33" s="650">
        <v>42370</v>
      </c>
      <c r="EA33" s="650">
        <v>42401</v>
      </c>
      <c r="EB33" s="650">
        <v>42430</v>
      </c>
      <c r="EC33" s="650">
        <v>42461</v>
      </c>
      <c r="ED33" s="650">
        <v>42491</v>
      </c>
      <c r="EE33" s="650">
        <v>42522</v>
      </c>
      <c r="EF33" s="650">
        <v>42552</v>
      </c>
      <c r="EG33" s="650">
        <v>42583</v>
      </c>
      <c r="EH33" s="650">
        <v>42614</v>
      </c>
      <c r="EI33" s="650">
        <v>42644</v>
      </c>
      <c r="EJ33" s="650">
        <v>42675</v>
      </c>
      <c r="EK33" s="650">
        <v>42705</v>
      </c>
      <c r="EL33" s="650">
        <v>42736</v>
      </c>
      <c r="EM33" s="650">
        <v>42767</v>
      </c>
      <c r="EN33" s="650">
        <v>42795</v>
      </c>
      <c r="EO33" s="650">
        <v>42826</v>
      </c>
      <c r="EP33" s="650">
        <v>42856</v>
      </c>
    </row>
    <row r="34" spans="1:146" ht="18" thickTop="1" x14ac:dyDescent="0.3">
      <c r="A34" s="1138"/>
      <c r="B34" s="1154"/>
      <c r="C34" s="1155"/>
      <c r="D34" s="631"/>
      <c r="E34" s="631"/>
      <c r="F34" s="631"/>
      <c r="G34" s="631"/>
      <c r="H34" s="631"/>
      <c r="I34" s="631"/>
      <c r="J34" s="631"/>
      <c r="K34" s="631"/>
      <c r="L34" s="631"/>
      <c r="M34" s="631"/>
      <c r="N34" s="631"/>
      <c r="O34" s="631"/>
      <c r="P34" s="631"/>
      <c r="Q34" s="631"/>
      <c r="R34" s="631"/>
      <c r="S34" s="631"/>
      <c r="T34" s="631"/>
      <c r="U34" s="631"/>
      <c r="V34" s="631"/>
      <c r="W34" s="631"/>
      <c r="X34" s="631"/>
      <c r="Y34" s="631"/>
      <c r="Z34" s="631"/>
      <c r="AA34" s="631"/>
      <c r="AB34" s="631"/>
      <c r="AC34" s="631"/>
      <c r="AD34" s="631"/>
      <c r="AE34" s="631"/>
      <c r="AF34" s="631"/>
      <c r="AG34" s="631"/>
      <c r="AH34" s="631"/>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1"/>
      <c r="BW34" s="631"/>
      <c r="BX34" s="631"/>
      <c r="BY34" s="631"/>
      <c r="BZ34" s="631"/>
      <c r="CA34" s="631"/>
      <c r="CB34" s="631"/>
      <c r="CC34" s="631"/>
      <c r="CD34" s="631"/>
      <c r="CE34" s="631"/>
      <c r="CF34" s="631"/>
      <c r="CG34" s="631"/>
      <c r="CH34" s="631"/>
      <c r="CI34" s="631"/>
      <c r="CJ34" s="631"/>
      <c r="CK34" s="631"/>
      <c r="CL34" s="631"/>
      <c r="CM34" s="631"/>
      <c r="CN34" s="631"/>
      <c r="CO34" s="631"/>
      <c r="CP34" s="631"/>
      <c r="CQ34" s="631"/>
      <c r="CR34" s="631"/>
      <c r="CS34" s="631"/>
      <c r="CT34" s="631"/>
      <c r="CU34" s="631"/>
      <c r="CV34" s="631"/>
      <c r="CW34" s="631"/>
      <c r="CX34" s="631"/>
      <c r="CY34" s="631"/>
      <c r="CZ34" s="631"/>
      <c r="DA34" s="631"/>
      <c r="DB34" s="631"/>
      <c r="DC34" s="631"/>
      <c r="DD34" s="631"/>
      <c r="DE34" s="631"/>
      <c r="DF34" s="631"/>
      <c r="DG34" s="631"/>
      <c r="DH34" s="631"/>
      <c r="DI34" s="631"/>
      <c r="DJ34" s="631"/>
      <c r="DK34" s="631"/>
      <c r="DL34" s="631"/>
      <c r="DM34" s="631"/>
      <c r="DN34" s="631"/>
      <c r="DO34" s="631"/>
      <c r="DP34" s="631"/>
      <c r="DQ34" s="631"/>
      <c r="DR34" s="631"/>
      <c r="DS34" s="631"/>
      <c r="DT34" s="631"/>
      <c r="DU34" s="631"/>
      <c r="DV34" s="631"/>
      <c r="DW34" s="631"/>
      <c r="DX34" s="631"/>
      <c r="DY34" s="631"/>
      <c r="DZ34" s="631"/>
      <c r="EA34" s="631"/>
      <c r="EB34" s="631"/>
      <c r="EC34" s="631"/>
      <c r="ED34" s="631"/>
      <c r="EE34" s="631"/>
      <c r="EF34" s="631"/>
      <c r="EG34" s="631"/>
      <c r="EH34" s="631"/>
      <c r="EI34" s="631"/>
      <c r="EJ34" s="631"/>
      <c r="EK34" s="631"/>
      <c r="EL34" s="631"/>
      <c r="EM34" s="631"/>
      <c r="EN34" s="631"/>
      <c r="EO34" s="631"/>
      <c r="EP34" s="631"/>
    </row>
    <row r="35" spans="1:146" ht="17.25" customHeight="1" x14ac:dyDescent="0.3">
      <c r="A35" s="1136" t="s">
        <v>479</v>
      </c>
      <c r="B35" s="1156" t="s">
        <v>428</v>
      </c>
      <c r="C35" s="1157">
        <v>0</v>
      </c>
      <c r="D35" s="626">
        <v>0</v>
      </c>
      <c r="E35" s="626">
        <v>0</v>
      </c>
      <c r="F35" s="626">
        <v>0</v>
      </c>
      <c r="G35" s="626">
        <v>0</v>
      </c>
      <c r="H35" s="626">
        <v>0</v>
      </c>
      <c r="I35" s="626">
        <v>0</v>
      </c>
      <c r="J35" s="626">
        <v>0</v>
      </c>
      <c r="K35" s="626">
        <v>0</v>
      </c>
      <c r="L35" s="626">
        <v>0</v>
      </c>
      <c r="M35" s="626">
        <v>0</v>
      </c>
      <c r="N35" s="626">
        <v>0</v>
      </c>
      <c r="O35" s="626">
        <v>0</v>
      </c>
      <c r="P35" s="626">
        <v>0</v>
      </c>
      <c r="Q35" s="626">
        <v>0</v>
      </c>
      <c r="R35" s="626">
        <v>0</v>
      </c>
      <c r="S35" s="626">
        <v>0</v>
      </c>
      <c r="T35" s="626">
        <v>0</v>
      </c>
      <c r="U35" s="626">
        <v>0</v>
      </c>
      <c r="V35" s="626">
        <v>0</v>
      </c>
      <c r="W35" s="626">
        <v>0</v>
      </c>
      <c r="X35" s="626">
        <v>0</v>
      </c>
      <c r="Y35" s="626">
        <v>0</v>
      </c>
      <c r="Z35" s="626">
        <v>0</v>
      </c>
      <c r="AA35" s="626">
        <v>0</v>
      </c>
      <c r="AB35" s="626">
        <v>0</v>
      </c>
      <c r="AC35" s="626">
        <v>0</v>
      </c>
      <c r="AD35" s="626">
        <v>0</v>
      </c>
      <c r="AE35" s="626">
        <v>0</v>
      </c>
      <c r="AF35" s="626">
        <v>0</v>
      </c>
      <c r="AG35" s="626">
        <v>0</v>
      </c>
      <c r="AH35" s="626">
        <v>0</v>
      </c>
      <c r="AI35" s="626">
        <v>0</v>
      </c>
      <c r="AJ35" s="626">
        <v>0</v>
      </c>
      <c r="AK35" s="626">
        <v>0</v>
      </c>
      <c r="AL35" s="626">
        <v>0</v>
      </c>
      <c r="AM35" s="626">
        <v>0</v>
      </c>
      <c r="AN35" s="626">
        <v>0</v>
      </c>
      <c r="AO35" s="626">
        <v>0</v>
      </c>
      <c r="AP35" s="626">
        <v>0</v>
      </c>
      <c r="AQ35" s="626">
        <v>0</v>
      </c>
      <c r="AR35" s="626">
        <v>0</v>
      </c>
      <c r="AS35" s="626">
        <v>0</v>
      </c>
      <c r="AT35" s="626">
        <v>0</v>
      </c>
      <c r="AU35" s="626">
        <v>0</v>
      </c>
      <c r="AV35" s="626">
        <v>0</v>
      </c>
      <c r="AW35" s="626">
        <v>0</v>
      </c>
      <c r="AX35" s="626">
        <v>0</v>
      </c>
      <c r="AY35" s="626">
        <v>0</v>
      </c>
      <c r="AZ35" s="626">
        <v>0</v>
      </c>
      <c r="BA35" s="626">
        <v>0</v>
      </c>
      <c r="BB35" s="626">
        <v>0</v>
      </c>
      <c r="BC35" s="626">
        <v>0</v>
      </c>
      <c r="BD35" s="626">
        <v>0</v>
      </c>
      <c r="BE35" s="626">
        <v>0</v>
      </c>
      <c r="BF35" s="626">
        <v>0</v>
      </c>
      <c r="BG35" s="626">
        <v>0</v>
      </c>
      <c r="BH35" s="626">
        <v>0</v>
      </c>
      <c r="BI35" s="626">
        <v>0</v>
      </c>
      <c r="BJ35" s="626">
        <v>0</v>
      </c>
      <c r="BK35" s="626">
        <v>0</v>
      </c>
      <c r="BL35" s="626">
        <v>0</v>
      </c>
      <c r="BM35" s="626">
        <v>0</v>
      </c>
      <c r="BN35" s="626">
        <v>0</v>
      </c>
      <c r="BO35" s="626">
        <v>0</v>
      </c>
      <c r="BP35" s="626">
        <v>0</v>
      </c>
      <c r="BQ35" s="626">
        <v>0</v>
      </c>
      <c r="BR35" s="626">
        <v>0</v>
      </c>
      <c r="BS35" s="626">
        <v>0</v>
      </c>
      <c r="BT35" s="626">
        <v>0</v>
      </c>
      <c r="BU35" s="626">
        <v>0</v>
      </c>
      <c r="BV35" s="626">
        <v>0</v>
      </c>
      <c r="BW35" s="626">
        <v>0</v>
      </c>
      <c r="BX35" s="626">
        <v>0</v>
      </c>
      <c r="BY35" s="626">
        <v>0</v>
      </c>
      <c r="BZ35" s="626">
        <v>0</v>
      </c>
      <c r="CA35" s="626">
        <v>0</v>
      </c>
      <c r="CB35" s="626">
        <v>0</v>
      </c>
      <c r="CC35" s="626">
        <v>0</v>
      </c>
      <c r="CD35" s="626">
        <v>0</v>
      </c>
      <c r="CE35" s="626">
        <v>0</v>
      </c>
      <c r="CF35" s="626">
        <v>0</v>
      </c>
      <c r="CG35" s="626">
        <v>0</v>
      </c>
      <c r="CH35" s="626">
        <v>0</v>
      </c>
      <c r="CI35" s="626">
        <v>0</v>
      </c>
      <c r="CJ35" s="626">
        <v>0</v>
      </c>
      <c r="CK35" s="626">
        <v>0</v>
      </c>
      <c r="CL35" s="626">
        <v>0</v>
      </c>
      <c r="CM35" s="626">
        <v>0</v>
      </c>
      <c r="CN35" s="626">
        <v>0</v>
      </c>
      <c r="CO35" s="626">
        <v>0</v>
      </c>
      <c r="CP35" s="626">
        <v>0</v>
      </c>
      <c r="CQ35" s="626">
        <v>0</v>
      </c>
      <c r="CR35" s="626">
        <v>0</v>
      </c>
      <c r="CS35" s="626">
        <v>0</v>
      </c>
      <c r="CT35" s="626">
        <v>0</v>
      </c>
      <c r="CU35" s="626">
        <v>0</v>
      </c>
      <c r="CV35" s="626">
        <v>0</v>
      </c>
      <c r="CW35" s="626">
        <v>0</v>
      </c>
      <c r="CX35" s="626">
        <v>0</v>
      </c>
      <c r="CY35" s="626">
        <v>0</v>
      </c>
      <c r="CZ35" s="626">
        <v>0</v>
      </c>
      <c r="DA35" s="626">
        <v>0</v>
      </c>
      <c r="DB35" s="626">
        <v>0</v>
      </c>
      <c r="DC35" s="626">
        <v>0</v>
      </c>
      <c r="DD35" s="626">
        <v>0</v>
      </c>
      <c r="DE35" s="626">
        <v>0</v>
      </c>
      <c r="DF35" s="626">
        <v>0</v>
      </c>
      <c r="DG35" s="626">
        <v>0</v>
      </c>
      <c r="DH35" s="626">
        <v>0</v>
      </c>
      <c r="DI35" s="626">
        <v>0</v>
      </c>
      <c r="DJ35" s="626">
        <v>0</v>
      </c>
      <c r="DK35" s="626">
        <v>0</v>
      </c>
      <c r="DL35" s="626">
        <v>0</v>
      </c>
      <c r="DM35" s="626">
        <v>0</v>
      </c>
      <c r="DN35" s="626">
        <v>0</v>
      </c>
      <c r="DO35" s="626">
        <v>0</v>
      </c>
      <c r="DP35" s="626">
        <v>0</v>
      </c>
      <c r="DQ35" s="626">
        <v>0</v>
      </c>
      <c r="DR35" s="626">
        <v>0</v>
      </c>
      <c r="DS35" s="626">
        <v>0</v>
      </c>
      <c r="DT35" s="626">
        <v>0</v>
      </c>
      <c r="DU35" s="626">
        <v>0</v>
      </c>
      <c r="DV35" s="626">
        <v>0</v>
      </c>
      <c r="DW35" s="626">
        <v>0</v>
      </c>
      <c r="DX35" s="626">
        <v>0</v>
      </c>
      <c r="DY35" s="626">
        <v>0</v>
      </c>
      <c r="DZ35" s="626">
        <v>0</v>
      </c>
      <c r="EA35" s="626">
        <v>0</v>
      </c>
      <c r="EB35" s="626">
        <v>0</v>
      </c>
      <c r="EC35" s="626">
        <v>0</v>
      </c>
      <c r="ED35" s="626">
        <v>0</v>
      </c>
      <c r="EE35" s="626">
        <v>0</v>
      </c>
      <c r="EF35" s="626">
        <v>0</v>
      </c>
      <c r="EG35" s="626">
        <v>0</v>
      </c>
      <c r="EH35" s="626">
        <v>0</v>
      </c>
      <c r="EI35" s="626">
        <v>0</v>
      </c>
      <c r="EJ35" s="626">
        <v>0</v>
      </c>
      <c r="EK35" s="626">
        <v>0</v>
      </c>
      <c r="EL35" s="626">
        <v>0</v>
      </c>
      <c r="EM35" s="626">
        <v>0</v>
      </c>
      <c r="EN35" s="626">
        <v>0</v>
      </c>
      <c r="EO35" s="626">
        <v>0</v>
      </c>
      <c r="EP35" s="626">
        <v>0</v>
      </c>
    </row>
    <row r="36" spans="1:146" ht="17.25" customHeight="1" x14ac:dyDescent="0.3">
      <c r="A36" s="1138"/>
      <c r="B36" s="1158"/>
      <c r="C36" s="1159"/>
      <c r="D36" s="1053"/>
      <c r="E36" s="1053"/>
      <c r="F36" s="1053"/>
      <c r="G36" s="1053"/>
      <c r="H36" s="1053"/>
      <c r="I36" s="1053"/>
      <c r="J36" s="1053"/>
      <c r="K36" s="1053"/>
      <c r="L36" s="1053"/>
      <c r="M36" s="1053"/>
      <c r="N36" s="1053"/>
      <c r="O36" s="1053"/>
      <c r="P36" s="1053"/>
      <c r="Q36" s="1053"/>
      <c r="R36" s="1053"/>
      <c r="S36" s="1053"/>
      <c r="T36" s="1053"/>
      <c r="U36" s="1053"/>
      <c r="V36" s="1053"/>
      <c r="W36" s="1053"/>
      <c r="X36" s="1053"/>
      <c r="Y36" s="1053"/>
      <c r="Z36" s="1053"/>
      <c r="AA36" s="1053"/>
      <c r="AB36" s="1053"/>
      <c r="AC36" s="1053"/>
      <c r="AD36" s="1053"/>
      <c r="AE36" s="1053"/>
      <c r="AF36" s="1053"/>
      <c r="AG36" s="1053"/>
      <c r="AH36" s="1053"/>
      <c r="AI36" s="1053"/>
      <c r="AJ36" s="1053"/>
      <c r="AK36" s="1053"/>
      <c r="AL36" s="1053"/>
      <c r="AM36" s="1053"/>
      <c r="AN36" s="1053"/>
      <c r="AO36" s="1053"/>
      <c r="AP36" s="1053"/>
      <c r="AQ36" s="1053"/>
      <c r="AR36" s="1053"/>
      <c r="AS36" s="1053"/>
      <c r="AT36" s="1053"/>
      <c r="AU36" s="1053"/>
      <c r="AV36" s="1053"/>
      <c r="AW36" s="1053"/>
      <c r="AX36" s="1053"/>
      <c r="AY36" s="1053"/>
      <c r="AZ36" s="1053"/>
      <c r="BA36" s="1053"/>
      <c r="BB36" s="1053"/>
      <c r="BC36" s="1053"/>
      <c r="BD36" s="1053"/>
      <c r="BE36" s="1053"/>
      <c r="BF36" s="1053"/>
      <c r="BG36" s="1053"/>
      <c r="BH36" s="1053"/>
      <c r="BI36" s="1053"/>
      <c r="BJ36" s="1053"/>
      <c r="BK36" s="1053"/>
      <c r="BL36" s="1053"/>
      <c r="BM36" s="1053"/>
      <c r="BN36" s="1053"/>
      <c r="BO36" s="1053"/>
      <c r="BP36" s="1053"/>
      <c r="BQ36" s="1053"/>
      <c r="BR36" s="1053"/>
      <c r="BS36" s="1053"/>
      <c r="BT36" s="1053"/>
      <c r="BU36" s="1053"/>
      <c r="BV36" s="1053"/>
      <c r="BW36" s="1053"/>
      <c r="BX36" s="1053"/>
      <c r="BY36" s="1053"/>
      <c r="BZ36" s="1053"/>
      <c r="CA36" s="1053"/>
      <c r="CB36" s="1053"/>
      <c r="CC36" s="1053"/>
      <c r="CD36" s="1053"/>
      <c r="CE36" s="1053"/>
      <c r="CF36" s="1053"/>
      <c r="CG36" s="1053"/>
      <c r="CH36" s="1053"/>
      <c r="CI36" s="1053"/>
      <c r="CJ36" s="1053"/>
      <c r="CK36" s="1053"/>
      <c r="CL36" s="1053"/>
      <c r="CM36" s="1053"/>
      <c r="CN36" s="1053"/>
      <c r="CO36" s="1053"/>
      <c r="CP36" s="1053"/>
      <c r="CQ36" s="1053"/>
      <c r="CR36" s="1053"/>
      <c r="CS36" s="1053"/>
      <c r="CT36" s="1053"/>
      <c r="CU36" s="1053"/>
      <c r="CV36" s="1053"/>
      <c r="CW36" s="1053"/>
      <c r="CX36" s="1053"/>
      <c r="CY36" s="1053"/>
      <c r="CZ36" s="1053"/>
      <c r="DA36" s="1053"/>
      <c r="DB36" s="1053"/>
      <c r="DC36" s="1053"/>
      <c r="DD36" s="1053"/>
      <c r="DE36" s="1053"/>
      <c r="DF36" s="1053"/>
      <c r="DG36" s="1053"/>
      <c r="DH36" s="1053"/>
      <c r="DI36" s="1053"/>
      <c r="DJ36" s="1053"/>
      <c r="DK36" s="1053"/>
      <c r="DL36" s="1053"/>
      <c r="DM36" s="1053"/>
      <c r="DN36" s="1053"/>
      <c r="DO36" s="1053"/>
      <c r="DP36" s="1053"/>
      <c r="DQ36" s="1053"/>
      <c r="DR36" s="1053"/>
      <c r="DS36" s="1053"/>
      <c r="DT36" s="1053"/>
      <c r="DU36" s="1053"/>
      <c r="DV36" s="1053"/>
      <c r="DW36" s="1053"/>
      <c r="DX36" s="1053"/>
      <c r="DY36" s="1053"/>
      <c r="DZ36" s="1053"/>
      <c r="EA36" s="1053"/>
      <c r="EB36" s="1053"/>
      <c r="EC36" s="1053"/>
      <c r="ED36" s="1053"/>
      <c r="EE36" s="1053"/>
      <c r="EF36" s="1053"/>
      <c r="EG36" s="1053"/>
      <c r="EH36" s="1053"/>
      <c r="EI36" s="1053"/>
      <c r="EJ36" s="1053"/>
      <c r="EK36" s="1053"/>
      <c r="EL36" s="1053"/>
      <c r="EM36" s="1053"/>
      <c r="EN36" s="1053"/>
      <c r="EO36" s="1053"/>
      <c r="EP36" s="1053"/>
    </row>
    <row r="37" spans="1:146" ht="17.25" customHeight="1" x14ac:dyDescent="0.3">
      <c r="A37" s="1136" t="s">
        <v>480</v>
      </c>
      <c r="B37" s="1156" t="s">
        <v>481</v>
      </c>
      <c r="C37" s="1157">
        <v>250458.84323342523</v>
      </c>
      <c r="D37" s="626">
        <v>232344.37571881473</v>
      </c>
      <c r="E37" s="626">
        <v>228235.39118466986</v>
      </c>
      <c r="F37" s="626">
        <v>238102.012621676</v>
      </c>
      <c r="G37" s="626">
        <v>241945.84697592363</v>
      </c>
      <c r="H37" s="626">
        <v>257530.96081466269</v>
      </c>
      <c r="I37" s="626">
        <v>257623.06344593974</v>
      </c>
      <c r="J37" s="626">
        <v>256496.45372474135</v>
      </c>
      <c r="K37" s="626">
        <v>266363.06062173715</v>
      </c>
      <c r="L37" s="626">
        <v>273240.13640816254</v>
      </c>
      <c r="M37" s="626">
        <v>271081.39112987602</v>
      </c>
      <c r="N37" s="626">
        <v>291097.30383042991</v>
      </c>
      <c r="O37" s="626">
        <v>288151.83005216735</v>
      </c>
      <c r="P37" s="626">
        <v>297918.84544162243</v>
      </c>
      <c r="Q37" s="626">
        <v>299555.12527521281</v>
      </c>
      <c r="R37" s="626">
        <v>312892.8379162114</v>
      </c>
      <c r="S37" s="626">
        <v>312515.85639029462</v>
      </c>
      <c r="T37" s="626">
        <v>319055.78120631597</v>
      </c>
      <c r="U37" s="626">
        <v>351509.22976781055</v>
      </c>
      <c r="V37" s="626">
        <v>336198.90510089661</v>
      </c>
      <c r="W37" s="626">
        <v>334056.8722718244</v>
      </c>
      <c r="X37" s="626">
        <v>345204.18698770378</v>
      </c>
      <c r="Y37" s="626">
        <v>339100.00185046456</v>
      </c>
      <c r="Z37" s="626">
        <v>343243.54984322423</v>
      </c>
      <c r="AA37" s="626">
        <v>358543.0601197778</v>
      </c>
      <c r="AB37" s="626">
        <v>373286.11364297924</v>
      </c>
      <c r="AC37" s="626">
        <v>374521.69560020615</v>
      </c>
      <c r="AD37" s="626">
        <v>387184.87756857043</v>
      </c>
      <c r="AE37" s="626">
        <v>391272.4695004368</v>
      </c>
      <c r="AF37" s="626">
        <v>421208.54206902086</v>
      </c>
      <c r="AG37" s="626">
        <v>401734.97128093918</v>
      </c>
      <c r="AH37" s="626">
        <v>433883.31707653031</v>
      </c>
      <c r="AI37" s="626">
        <v>420367.22269114229</v>
      </c>
      <c r="AJ37" s="626">
        <v>408014.73015083134</v>
      </c>
      <c r="AK37" s="626">
        <v>401309.23228438455</v>
      </c>
      <c r="AL37" s="626">
        <v>434604.45687616104</v>
      </c>
      <c r="AM37" s="626">
        <v>446231.22637777217</v>
      </c>
      <c r="AN37" s="626">
        <v>467892.65871725255</v>
      </c>
      <c r="AO37" s="626">
        <v>453509.44685149851</v>
      </c>
      <c r="AP37" s="626">
        <v>442464.53634706739</v>
      </c>
      <c r="AQ37" s="626">
        <v>449069.69028428837</v>
      </c>
      <c r="AR37" s="626">
        <v>452010.91733216215</v>
      </c>
      <c r="AS37" s="626">
        <v>450075.27047679329</v>
      </c>
      <c r="AT37" s="626">
        <v>453393.31970747019</v>
      </c>
      <c r="AU37" s="626">
        <v>460107.41472062981</v>
      </c>
      <c r="AV37" s="626">
        <v>459064.63089732453</v>
      </c>
      <c r="AW37" s="626">
        <v>463010.61895082297</v>
      </c>
      <c r="AX37" s="626">
        <v>471326.59715211438</v>
      </c>
      <c r="AY37" s="626">
        <v>470412.89928072237</v>
      </c>
      <c r="AZ37" s="626">
        <v>473336.31794361444</v>
      </c>
      <c r="BA37" s="626">
        <v>467026.51013994718</v>
      </c>
      <c r="BB37" s="626">
        <v>477372.11456896149</v>
      </c>
      <c r="BC37" s="626">
        <v>478651.28298538964</v>
      </c>
      <c r="BD37" s="626">
        <v>487447.76954633754</v>
      </c>
      <c r="BE37" s="626">
        <v>502634.61776737764</v>
      </c>
      <c r="BF37" s="626">
        <v>524230.97142096853</v>
      </c>
      <c r="BG37" s="626">
        <v>527845.64946072246</v>
      </c>
      <c r="BH37" s="626">
        <v>535092.36629862385</v>
      </c>
      <c r="BI37" s="626">
        <v>518088.96985501703</v>
      </c>
      <c r="BJ37" s="626">
        <v>569427.28420735314</v>
      </c>
      <c r="BK37" s="626">
        <v>566747.13613899588</v>
      </c>
      <c r="BL37" s="626">
        <v>526730.61480739736</v>
      </c>
      <c r="BM37" s="626">
        <v>549887.63141466305</v>
      </c>
      <c r="BN37" s="626">
        <v>552391.26138741407</v>
      </c>
      <c r="BO37" s="626">
        <v>555741.30023550731</v>
      </c>
      <c r="BP37" s="626">
        <v>564920.64286760148</v>
      </c>
      <c r="BQ37" s="626">
        <v>578900.95919625671</v>
      </c>
      <c r="BR37" s="626">
        <v>578819.25118008675</v>
      </c>
      <c r="BS37" s="626">
        <v>574059.2310141545</v>
      </c>
      <c r="BT37" s="626">
        <v>543670.68089811946</v>
      </c>
      <c r="BU37" s="626">
        <v>562040.55001311097</v>
      </c>
      <c r="BV37" s="626">
        <v>553963.14019487565</v>
      </c>
      <c r="BW37" s="626">
        <v>584700.86251400737</v>
      </c>
      <c r="BX37" s="626">
        <v>571978.46058021334</v>
      </c>
      <c r="BY37" s="626">
        <v>557158.7642709401</v>
      </c>
      <c r="BZ37" s="626">
        <v>562006.82047325955</v>
      </c>
      <c r="CA37" s="626">
        <v>564711.89723256102</v>
      </c>
      <c r="CB37" s="626">
        <v>617615.43948026793</v>
      </c>
      <c r="CC37" s="626">
        <v>565582.70624645427</v>
      </c>
      <c r="CD37" s="626">
        <v>539500.78679740021</v>
      </c>
      <c r="CE37" s="626">
        <v>544676.60483027366</v>
      </c>
      <c r="CF37" s="626">
        <v>594606.38741712971</v>
      </c>
      <c r="CG37" s="626">
        <v>595417.81737846974</v>
      </c>
      <c r="CH37" s="626">
        <v>615520.59286046412</v>
      </c>
      <c r="CI37" s="626">
        <v>554581.58495534596</v>
      </c>
      <c r="CJ37" s="626">
        <v>583839.66747363354</v>
      </c>
      <c r="CK37" s="626">
        <v>544720.87648373784</v>
      </c>
      <c r="CL37" s="626">
        <v>568865.35817346</v>
      </c>
      <c r="CM37" s="626">
        <v>590119.2052139343</v>
      </c>
      <c r="CN37" s="626">
        <v>593019.77146263747</v>
      </c>
      <c r="CO37" s="626">
        <v>602521.53799288091</v>
      </c>
      <c r="CP37" s="626">
        <v>621679.87125581503</v>
      </c>
      <c r="CQ37" s="626">
        <v>569878.42518445873</v>
      </c>
      <c r="CR37" s="626">
        <v>594480.2261923647</v>
      </c>
      <c r="CS37" s="626">
        <v>602369.28841782268</v>
      </c>
      <c r="CT37" s="626">
        <v>633548.93816647946</v>
      </c>
      <c r="CU37" s="626">
        <v>592613.50269915839</v>
      </c>
      <c r="CV37" s="626">
        <v>613811.28732334753</v>
      </c>
      <c r="CW37" s="626">
        <v>595422.16785062524</v>
      </c>
      <c r="CX37" s="626">
        <v>586391.14164995018</v>
      </c>
      <c r="CY37" s="626">
        <v>581706.77132610918</v>
      </c>
      <c r="CZ37" s="626">
        <v>589882.33867977094</v>
      </c>
      <c r="DA37" s="626">
        <v>619931.55078409833</v>
      </c>
      <c r="DB37" s="626">
        <v>589571.66774254874</v>
      </c>
      <c r="DC37" s="626">
        <v>596316.52203706396</v>
      </c>
      <c r="DD37" s="626">
        <v>590544.18367156386</v>
      </c>
      <c r="DE37" s="626">
        <v>611437.66581801255</v>
      </c>
      <c r="DF37" s="626">
        <v>598303.5378212264</v>
      </c>
      <c r="DG37" s="626">
        <v>595446.08077493508</v>
      </c>
      <c r="DH37" s="626">
        <v>605076.35199605348</v>
      </c>
      <c r="DI37" s="626">
        <v>620238.3358120888</v>
      </c>
      <c r="DJ37" s="626">
        <v>652935.36353394599</v>
      </c>
      <c r="DK37" s="626">
        <v>699688.151826774</v>
      </c>
      <c r="DL37" s="626">
        <v>669708.45040650154</v>
      </c>
      <c r="DM37" s="626">
        <v>686465.58550224965</v>
      </c>
      <c r="DN37" s="626">
        <v>706053.4213612508</v>
      </c>
      <c r="DO37" s="626">
        <v>710933.77678833297</v>
      </c>
      <c r="DP37" s="626">
        <v>773647.15841448866</v>
      </c>
      <c r="DQ37" s="626">
        <v>786460.72768748458</v>
      </c>
      <c r="DR37" s="626">
        <v>751066.34084334294</v>
      </c>
      <c r="DS37" s="626">
        <v>744504.95499241783</v>
      </c>
      <c r="DT37" s="626">
        <v>751248.12209057529</v>
      </c>
      <c r="DU37" s="626">
        <v>740064.66069075989</v>
      </c>
      <c r="DV37" s="626">
        <v>733595.79469126719</v>
      </c>
      <c r="DW37" s="626">
        <v>755638.52219080739</v>
      </c>
      <c r="DX37" s="626">
        <v>737821.34959590167</v>
      </c>
      <c r="DY37" s="626">
        <v>757325.00816535426</v>
      </c>
      <c r="DZ37" s="626">
        <v>757416.54707689327</v>
      </c>
      <c r="EA37" s="626">
        <v>765183.95334747096</v>
      </c>
      <c r="EB37" s="626">
        <v>734814.55434611707</v>
      </c>
      <c r="EC37" s="626">
        <v>753308.98463839141</v>
      </c>
      <c r="ED37" s="626">
        <v>742844.76689677103</v>
      </c>
      <c r="EE37" s="626">
        <v>757741.10269753356</v>
      </c>
      <c r="EF37" s="626">
        <v>773978.55389965675</v>
      </c>
      <c r="EG37" s="626">
        <v>784603.63452680199</v>
      </c>
      <c r="EH37" s="626">
        <v>781822.02244195587</v>
      </c>
      <c r="EI37" s="626">
        <v>780712.26510576671</v>
      </c>
      <c r="EJ37" s="626">
        <v>807060.77907084138</v>
      </c>
      <c r="EK37" s="626">
        <v>783510.59249735333</v>
      </c>
      <c r="EL37" s="626">
        <v>792494.53222210449</v>
      </c>
      <c r="EM37" s="626">
        <v>794128.06230295822</v>
      </c>
      <c r="EN37" s="626">
        <v>813333.39397238893</v>
      </c>
      <c r="EO37" s="626">
        <v>800985.85430000839</v>
      </c>
      <c r="EP37" s="626">
        <v>809578.48785555619</v>
      </c>
    </row>
    <row r="38" spans="1:146" ht="17.25" customHeight="1" x14ac:dyDescent="0.3">
      <c r="A38" s="1138" t="s">
        <v>482</v>
      </c>
      <c r="B38" s="1158" t="s">
        <v>483</v>
      </c>
      <c r="C38" s="1155">
        <v>85971.344917090784</v>
      </c>
      <c r="D38" s="631">
        <v>56233.825152112688</v>
      </c>
      <c r="E38" s="631">
        <v>60252.107619653412</v>
      </c>
      <c r="F38" s="631">
        <v>64917.25499278737</v>
      </c>
      <c r="G38" s="631">
        <v>67143.919556244378</v>
      </c>
      <c r="H38" s="631">
        <v>70429.597058082552</v>
      </c>
      <c r="I38" s="631">
        <v>73115.848879623896</v>
      </c>
      <c r="J38" s="631">
        <v>70584.508932084369</v>
      </c>
      <c r="K38" s="631">
        <v>72388.476477591976</v>
      </c>
      <c r="L38" s="631">
        <v>71006.542502962737</v>
      </c>
      <c r="M38" s="631">
        <v>64762.956991548017</v>
      </c>
      <c r="N38" s="631">
        <v>71376.843475018992</v>
      </c>
      <c r="O38" s="631">
        <v>70370.849442147213</v>
      </c>
      <c r="P38" s="631">
        <v>77834.490277323697</v>
      </c>
      <c r="Q38" s="631">
        <v>75479.578502125776</v>
      </c>
      <c r="R38" s="631">
        <v>75715.975696240974</v>
      </c>
      <c r="S38" s="631">
        <v>76501.098940951473</v>
      </c>
      <c r="T38" s="631">
        <v>83317.123458625007</v>
      </c>
      <c r="U38" s="631">
        <v>94783.297528469324</v>
      </c>
      <c r="V38" s="631">
        <v>97807.679188481052</v>
      </c>
      <c r="W38" s="631">
        <v>102541.53625631204</v>
      </c>
      <c r="X38" s="631">
        <v>104937.78384865716</v>
      </c>
      <c r="Y38" s="631">
        <v>102759.74497819504</v>
      </c>
      <c r="Z38" s="631">
        <v>98156.099633431339</v>
      </c>
      <c r="AA38" s="631">
        <v>108098.47599634138</v>
      </c>
      <c r="AB38" s="631">
        <v>113433.44803029559</v>
      </c>
      <c r="AC38" s="631">
        <v>107036.0017067583</v>
      </c>
      <c r="AD38" s="631">
        <v>123742.79734739376</v>
      </c>
      <c r="AE38" s="631">
        <v>120595.07091522172</v>
      </c>
      <c r="AF38" s="631">
        <v>136796.36000051288</v>
      </c>
      <c r="AG38" s="631">
        <v>126677.09650045166</v>
      </c>
      <c r="AH38" s="631">
        <v>132787.34762984278</v>
      </c>
      <c r="AI38" s="631">
        <v>121694.13096946044</v>
      </c>
      <c r="AJ38" s="631">
        <v>119716.94916424096</v>
      </c>
      <c r="AK38" s="631">
        <v>115913.87573404826</v>
      </c>
      <c r="AL38" s="631">
        <v>120037.92474904569</v>
      </c>
      <c r="AM38" s="631">
        <v>136102.50982904684</v>
      </c>
      <c r="AN38" s="631">
        <v>137760.12289358673</v>
      </c>
      <c r="AO38" s="631">
        <v>132653.62250465617</v>
      </c>
      <c r="AP38" s="631">
        <v>130313.38993089984</v>
      </c>
      <c r="AQ38" s="631">
        <v>140758.29932319175</v>
      </c>
      <c r="AR38" s="631">
        <v>141554.31136313253</v>
      </c>
      <c r="AS38" s="631">
        <v>143107.30549762354</v>
      </c>
      <c r="AT38" s="631">
        <v>150046.43147167374</v>
      </c>
      <c r="AU38" s="631">
        <v>155851.9510543645</v>
      </c>
      <c r="AV38" s="631">
        <v>160566.56518537708</v>
      </c>
      <c r="AW38" s="631">
        <v>158720.16497322492</v>
      </c>
      <c r="AX38" s="631">
        <v>164232.75667122781</v>
      </c>
      <c r="AY38" s="631">
        <v>170748.1548239853</v>
      </c>
      <c r="AZ38" s="631">
        <v>171344.24881251989</v>
      </c>
      <c r="BA38" s="631">
        <v>164099.5067574085</v>
      </c>
      <c r="BB38" s="631">
        <v>172846.76150691375</v>
      </c>
      <c r="BC38" s="631">
        <v>172189.43734370044</v>
      </c>
      <c r="BD38" s="631">
        <v>174265.05114018475</v>
      </c>
      <c r="BE38" s="631">
        <v>191048.92176675834</v>
      </c>
      <c r="BF38" s="631">
        <v>179915.97869980364</v>
      </c>
      <c r="BG38" s="631">
        <v>192180.69027072741</v>
      </c>
      <c r="BH38" s="631">
        <v>208788.97038426899</v>
      </c>
      <c r="BI38" s="631">
        <v>194250.10949376694</v>
      </c>
      <c r="BJ38" s="631">
        <v>208407.65075018074</v>
      </c>
      <c r="BK38" s="631">
        <v>208555.91568728545</v>
      </c>
      <c r="BL38" s="631">
        <v>182576.24376396686</v>
      </c>
      <c r="BM38" s="631">
        <v>191037.94546439327</v>
      </c>
      <c r="BN38" s="631">
        <v>204607.59015881389</v>
      </c>
      <c r="BO38" s="631">
        <v>200360.84813562041</v>
      </c>
      <c r="BP38" s="631">
        <v>209518.89747008457</v>
      </c>
      <c r="BQ38" s="631">
        <v>209295.6548992754</v>
      </c>
      <c r="BR38" s="631">
        <v>209637.39292402792</v>
      </c>
      <c r="BS38" s="631">
        <v>210767.21309718012</v>
      </c>
      <c r="BT38" s="631">
        <v>207308.49139739011</v>
      </c>
      <c r="BU38" s="631">
        <v>192464.96509982963</v>
      </c>
      <c r="BV38" s="631">
        <v>188726.39556423103</v>
      </c>
      <c r="BW38" s="631">
        <v>205308.35758070156</v>
      </c>
      <c r="BX38" s="631">
        <v>188313.19618431921</v>
      </c>
      <c r="BY38" s="631">
        <v>200419.60044157729</v>
      </c>
      <c r="BZ38" s="631">
        <v>198422.70198409588</v>
      </c>
      <c r="CA38" s="631">
        <v>201743.29043449453</v>
      </c>
      <c r="CB38" s="631">
        <v>214088.36141710865</v>
      </c>
      <c r="CC38" s="631">
        <v>205537.91356101009</v>
      </c>
      <c r="CD38" s="631">
        <v>205231.05536734877</v>
      </c>
      <c r="CE38" s="631">
        <v>206772.43078668762</v>
      </c>
      <c r="CF38" s="631">
        <v>259119.8327835619</v>
      </c>
      <c r="CG38" s="631">
        <v>256831.62678008329</v>
      </c>
      <c r="CH38" s="631">
        <v>266347.0832634134</v>
      </c>
      <c r="CI38" s="631">
        <v>185588.34878833563</v>
      </c>
      <c r="CJ38" s="631">
        <v>229789.48133857647</v>
      </c>
      <c r="CK38" s="631">
        <v>191664.32839531542</v>
      </c>
      <c r="CL38" s="631">
        <v>195659.65666632872</v>
      </c>
      <c r="CM38" s="631">
        <v>206437.66452216063</v>
      </c>
      <c r="CN38" s="631">
        <v>226858.78085671514</v>
      </c>
      <c r="CO38" s="631">
        <v>232397.77744178093</v>
      </c>
      <c r="CP38" s="631">
        <v>253266.41093040814</v>
      </c>
      <c r="CQ38" s="631">
        <v>205912.76219806424</v>
      </c>
      <c r="CR38" s="631">
        <v>228974.53216202161</v>
      </c>
      <c r="CS38" s="631">
        <v>209603.3922520495</v>
      </c>
      <c r="CT38" s="631">
        <v>236948.74495882238</v>
      </c>
      <c r="CU38" s="631">
        <v>226473.41388209624</v>
      </c>
      <c r="CV38" s="631">
        <v>249298.55269370315</v>
      </c>
      <c r="CW38" s="631">
        <v>232142.11169179843</v>
      </c>
      <c r="CX38" s="631">
        <v>219823.81216103063</v>
      </c>
      <c r="CY38" s="631">
        <v>215430.08009683026</v>
      </c>
      <c r="CZ38" s="631">
        <v>211132.13329911508</v>
      </c>
      <c r="DA38" s="631">
        <v>242832.98239723389</v>
      </c>
      <c r="DB38" s="631">
        <v>227138.3075219765</v>
      </c>
      <c r="DC38" s="631">
        <v>228630.83169578706</v>
      </c>
      <c r="DD38" s="631">
        <v>213634.22806992469</v>
      </c>
      <c r="DE38" s="631">
        <v>229625.01475195846</v>
      </c>
      <c r="DF38" s="631">
        <v>225075.36073976403</v>
      </c>
      <c r="DG38" s="631">
        <v>228962.60459457073</v>
      </c>
      <c r="DH38" s="631">
        <v>231670.43968625861</v>
      </c>
      <c r="DI38" s="631">
        <v>246604.26970415618</v>
      </c>
      <c r="DJ38" s="631">
        <v>257148.33085572478</v>
      </c>
      <c r="DK38" s="631">
        <v>258265.77502031249</v>
      </c>
      <c r="DL38" s="631">
        <v>236540.50958382024</v>
      </c>
      <c r="DM38" s="631">
        <v>246027.30395213159</v>
      </c>
      <c r="DN38" s="631">
        <v>266623.00285208237</v>
      </c>
      <c r="DO38" s="631">
        <v>271457.37271150126</v>
      </c>
      <c r="DP38" s="631">
        <v>316116.81090445758</v>
      </c>
      <c r="DQ38" s="631">
        <v>300166.50758820149</v>
      </c>
      <c r="DR38" s="631">
        <v>307377.53370310925</v>
      </c>
      <c r="DS38" s="631">
        <v>303181.43465204397</v>
      </c>
      <c r="DT38" s="631">
        <v>331130.31653619237</v>
      </c>
      <c r="DU38" s="631">
        <v>322523.15917334607</v>
      </c>
      <c r="DV38" s="631">
        <v>301145.0877967382</v>
      </c>
      <c r="DW38" s="631">
        <v>313292.87928460108</v>
      </c>
      <c r="DX38" s="631">
        <v>311591.52106263599</v>
      </c>
      <c r="DY38" s="631">
        <v>319648.37259481556</v>
      </c>
      <c r="DZ38" s="631">
        <v>323716.42503841536</v>
      </c>
      <c r="EA38" s="631">
        <v>323181.44238302106</v>
      </c>
      <c r="EB38" s="631">
        <v>309144.50124674872</v>
      </c>
      <c r="EC38" s="631">
        <v>318281.7585259492</v>
      </c>
      <c r="ED38" s="631">
        <v>307756.51292449021</v>
      </c>
      <c r="EE38" s="631">
        <v>311865.99132157874</v>
      </c>
      <c r="EF38" s="631">
        <v>337865.25755942066</v>
      </c>
      <c r="EG38" s="631">
        <v>339389.76438696077</v>
      </c>
      <c r="EH38" s="631">
        <v>341319.34100768151</v>
      </c>
      <c r="EI38" s="631">
        <v>341112.47870278428</v>
      </c>
      <c r="EJ38" s="631">
        <v>343047.18518046016</v>
      </c>
      <c r="EK38" s="631">
        <v>335746.09529125696</v>
      </c>
      <c r="EL38" s="631">
        <v>343648.17345138075</v>
      </c>
      <c r="EM38" s="631">
        <v>347744.64585134154</v>
      </c>
      <c r="EN38" s="631">
        <v>355200.35868435143</v>
      </c>
      <c r="EO38" s="631">
        <v>351910.72324331623</v>
      </c>
      <c r="EP38" s="631">
        <v>358822.96725627268</v>
      </c>
    </row>
    <row r="39" spans="1:146" ht="17.25" customHeight="1" x14ac:dyDescent="0.3">
      <c r="A39" s="1138" t="s">
        <v>484</v>
      </c>
      <c r="B39" s="1158" t="s">
        <v>485</v>
      </c>
      <c r="C39" s="1155">
        <v>55456.766540586381</v>
      </c>
      <c r="D39" s="631">
        <v>56409.558026902225</v>
      </c>
      <c r="E39" s="631">
        <v>56676.916913203575</v>
      </c>
      <c r="F39" s="631">
        <v>56446.331932011293</v>
      </c>
      <c r="G39" s="631">
        <v>57023.894498805021</v>
      </c>
      <c r="H39" s="631">
        <v>57907.788493609805</v>
      </c>
      <c r="I39" s="631">
        <v>62650.892724799902</v>
      </c>
      <c r="J39" s="631">
        <v>63024.610843555834</v>
      </c>
      <c r="K39" s="631">
        <v>61368.13042007175</v>
      </c>
      <c r="L39" s="631">
        <v>61053.283205791515</v>
      </c>
      <c r="M39" s="631">
        <v>60661.301301923188</v>
      </c>
      <c r="N39" s="631">
        <v>60978.126222878513</v>
      </c>
      <c r="O39" s="631">
        <v>60695.757939274074</v>
      </c>
      <c r="P39" s="631">
        <v>61009.736416268446</v>
      </c>
      <c r="Q39" s="631">
        <v>61732.874148325602</v>
      </c>
      <c r="R39" s="631">
        <v>61868.283133865785</v>
      </c>
      <c r="S39" s="631">
        <v>61522.229134000823</v>
      </c>
      <c r="T39" s="631">
        <v>62711.695908190661</v>
      </c>
      <c r="U39" s="631">
        <v>63729.516027608399</v>
      </c>
      <c r="V39" s="631">
        <v>64056.650559507521</v>
      </c>
      <c r="W39" s="631">
        <v>63638.572947251698</v>
      </c>
      <c r="X39" s="631">
        <v>65376.081047683816</v>
      </c>
      <c r="Y39" s="631">
        <v>65259.079659228315</v>
      </c>
      <c r="Z39" s="631">
        <v>64221.929274373069</v>
      </c>
      <c r="AA39" s="631">
        <v>66095.544656614788</v>
      </c>
      <c r="AB39" s="631">
        <v>65476.390059388992</v>
      </c>
      <c r="AC39" s="631">
        <v>65524.031192194372</v>
      </c>
      <c r="AD39" s="631">
        <v>61639.513680147509</v>
      </c>
      <c r="AE39" s="631">
        <v>61266.200567152599</v>
      </c>
      <c r="AF39" s="631">
        <v>62427.347630855766</v>
      </c>
      <c r="AG39" s="631">
        <v>65109.481147923419</v>
      </c>
      <c r="AH39" s="631">
        <v>66235.347691635165</v>
      </c>
      <c r="AI39" s="631">
        <v>67541.612313420977</v>
      </c>
      <c r="AJ39" s="631">
        <v>68108.303640445869</v>
      </c>
      <c r="AK39" s="631">
        <v>68869.179737235681</v>
      </c>
      <c r="AL39" s="631">
        <v>70219.272296007737</v>
      </c>
      <c r="AM39" s="631">
        <v>72298.326680456827</v>
      </c>
      <c r="AN39" s="631">
        <v>72576.095937727485</v>
      </c>
      <c r="AO39" s="631">
        <v>72458.780755457192</v>
      </c>
      <c r="AP39" s="631">
        <v>72977.193008200804</v>
      </c>
      <c r="AQ39" s="631">
        <v>72899.072392498012</v>
      </c>
      <c r="AR39" s="631">
        <v>74037.375257457243</v>
      </c>
      <c r="AS39" s="631">
        <v>75741.779815326096</v>
      </c>
      <c r="AT39" s="631">
        <v>76733.620682598455</v>
      </c>
      <c r="AU39" s="631">
        <v>78546.715695242718</v>
      </c>
      <c r="AV39" s="631">
        <v>79373.583615378142</v>
      </c>
      <c r="AW39" s="631">
        <v>78286.506441269856</v>
      </c>
      <c r="AX39" s="631">
        <v>79232.876773291457</v>
      </c>
      <c r="AY39" s="631">
        <v>81184.456778495878</v>
      </c>
      <c r="AZ39" s="631">
        <v>80487.755268852343</v>
      </c>
      <c r="BA39" s="631">
        <v>81476.260017902969</v>
      </c>
      <c r="BB39" s="631">
        <v>82165.97893315494</v>
      </c>
      <c r="BC39" s="631">
        <v>82772.057491794549</v>
      </c>
      <c r="BD39" s="631">
        <v>83498.608520614493</v>
      </c>
      <c r="BE39" s="631">
        <v>86281.150663870008</v>
      </c>
      <c r="BF39" s="631">
        <v>88129.266809014298</v>
      </c>
      <c r="BG39" s="631">
        <v>88038.78346473517</v>
      </c>
      <c r="BH39" s="631">
        <v>91457.634472638601</v>
      </c>
      <c r="BI39" s="631">
        <v>91898.67339562827</v>
      </c>
      <c r="BJ39" s="631">
        <v>91946.587501666989</v>
      </c>
      <c r="BK39" s="631">
        <v>93117.177439518855</v>
      </c>
      <c r="BL39" s="631">
        <v>93437.863100276925</v>
      </c>
      <c r="BM39" s="631">
        <v>98462.572505369142</v>
      </c>
      <c r="BN39" s="631">
        <v>99298.158751124836</v>
      </c>
      <c r="BO39" s="631">
        <v>102824.66932761139</v>
      </c>
      <c r="BP39" s="631">
        <v>102517.31023425236</v>
      </c>
      <c r="BQ39" s="631">
        <v>107483.18354177562</v>
      </c>
      <c r="BR39" s="631">
        <v>107065.91005206616</v>
      </c>
      <c r="BS39" s="631">
        <v>109948.37318606768</v>
      </c>
      <c r="BT39" s="631">
        <v>111176.82874093382</v>
      </c>
      <c r="BU39" s="631">
        <v>112551.09675535634</v>
      </c>
      <c r="BV39" s="631">
        <v>109592.48049322369</v>
      </c>
      <c r="BW39" s="631">
        <v>111080.41143256948</v>
      </c>
      <c r="BX39" s="631">
        <v>111393.18539564757</v>
      </c>
      <c r="BY39" s="631">
        <v>113241.97139249006</v>
      </c>
      <c r="BZ39" s="631">
        <v>110891.86366255653</v>
      </c>
      <c r="CA39" s="631">
        <v>112639.88002488608</v>
      </c>
      <c r="CB39" s="631">
        <v>111886.48328748738</v>
      </c>
      <c r="CC39" s="631">
        <v>115797.38828890627</v>
      </c>
      <c r="CD39" s="631">
        <v>115690.50203494569</v>
      </c>
      <c r="CE39" s="631">
        <v>117900.182190494</v>
      </c>
      <c r="CF39" s="631">
        <v>118773.81156699044</v>
      </c>
      <c r="CG39" s="631">
        <v>117546.4122682593</v>
      </c>
      <c r="CH39" s="631">
        <v>117387.25336958896</v>
      </c>
      <c r="CI39" s="631">
        <v>119606.41901363849</v>
      </c>
      <c r="CJ39" s="631">
        <v>119171.18732266128</v>
      </c>
      <c r="CK39" s="631">
        <v>118554.92876637385</v>
      </c>
      <c r="CL39" s="631">
        <v>121203.67452061395</v>
      </c>
      <c r="CM39" s="631">
        <v>119785.97243249523</v>
      </c>
      <c r="CN39" s="631">
        <v>121459.92141209303</v>
      </c>
      <c r="CO39" s="631">
        <v>125248.1103539145</v>
      </c>
      <c r="CP39" s="631">
        <v>128076.82253925536</v>
      </c>
      <c r="CQ39" s="631">
        <v>129827.67324198829</v>
      </c>
      <c r="CR39" s="631">
        <v>132021.90818918028</v>
      </c>
      <c r="CS39" s="631">
        <v>133058.74331657309</v>
      </c>
      <c r="CT39" s="631">
        <v>134590.07749324129</v>
      </c>
      <c r="CU39" s="631">
        <v>133996.57534747222</v>
      </c>
      <c r="CV39" s="631">
        <v>136089.66475867567</v>
      </c>
      <c r="CW39" s="631">
        <v>134376.5194241025</v>
      </c>
      <c r="CX39" s="631">
        <v>134703.34851609514</v>
      </c>
      <c r="CY39" s="631">
        <v>133844.32236795936</v>
      </c>
      <c r="CZ39" s="631">
        <v>134900.08177348072</v>
      </c>
      <c r="DA39" s="631">
        <v>138963.07560330845</v>
      </c>
      <c r="DB39" s="631">
        <v>141486.48654951985</v>
      </c>
      <c r="DC39" s="631">
        <v>143237.74079877391</v>
      </c>
      <c r="DD39" s="631">
        <v>144755.38747650504</v>
      </c>
      <c r="DE39" s="631">
        <v>144710.49033561134</v>
      </c>
      <c r="DF39" s="631">
        <v>144933.47361842843</v>
      </c>
      <c r="DG39" s="631">
        <v>146778.10574774371</v>
      </c>
      <c r="DH39" s="631">
        <v>149014.06272058343</v>
      </c>
      <c r="DI39" s="631">
        <v>148447.05111742966</v>
      </c>
      <c r="DJ39" s="631">
        <v>149173.36185346637</v>
      </c>
      <c r="DK39" s="631">
        <v>152623.97654745489</v>
      </c>
      <c r="DL39" s="631">
        <v>151699.94722115251</v>
      </c>
      <c r="DM39" s="631">
        <v>153580.05274598414</v>
      </c>
      <c r="DN39" s="631">
        <v>158116.58360671537</v>
      </c>
      <c r="DO39" s="631">
        <v>159721.8553873591</v>
      </c>
      <c r="DP39" s="631">
        <v>160474.59665869805</v>
      </c>
      <c r="DQ39" s="631">
        <v>160618.97627511015</v>
      </c>
      <c r="DR39" s="631">
        <v>161656.10945234966</v>
      </c>
      <c r="DS39" s="631">
        <v>164110.63317595926</v>
      </c>
      <c r="DT39" s="631">
        <v>164844.80342250853</v>
      </c>
      <c r="DU39" s="631">
        <v>165174.12681402225</v>
      </c>
      <c r="DV39" s="631">
        <v>167301.81255988599</v>
      </c>
      <c r="DW39" s="631">
        <v>168291.01885748853</v>
      </c>
      <c r="DX39" s="631">
        <v>168364.32883507459</v>
      </c>
      <c r="DY39" s="631">
        <v>174242.43508418003</v>
      </c>
      <c r="DZ39" s="631">
        <v>180180.59161826217</v>
      </c>
      <c r="EA39" s="631">
        <v>181832.35233834173</v>
      </c>
      <c r="EB39" s="631">
        <v>179429.51127814452</v>
      </c>
      <c r="EC39" s="631">
        <v>178987.08602601947</v>
      </c>
      <c r="ED39" s="631">
        <v>178307.64415195334</v>
      </c>
      <c r="EE39" s="631">
        <v>182572.64330978203</v>
      </c>
      <c r="EF39" s="631">
        <v>185080.75206322325</v>
      </c>
      <c r="EG39" s="631">
        <v>186637.55996296208</v>
      </c>
      <c r="EH39" s="631">
        <v>187748.86761158364</v>
      </c>
      <c r="EI39" s="631">
        <v>188488.72996469695</v>
      </c>
      <c r="EJ39" s="631">
        <v>189106.01190595404</v>
      </c>
      <c r="EK39" s="631">
        <v>196232.24156480332</v>
      </c>
      <c r="EL39" s="631">
        <v>197633.13290026449</v>
      </c>
      <c r="EM39" s="631">
        <v>199552.61110478465</v>
      </c>
      <c r="EN39" s="631">
        <v>200341.64968186803</v>
      </c>
      <c r="EO39" s="631">
        <v>201023.71891974474</v>
      </c>
      <c r="EP39" s="631">
        <v>200608.47579300593</v>
      </c>
    </row>
    <row r="40" spans="1:146" ht="17.25" customHeight="1" x14ac:dyDescent="0.3">
      <c r="A40" s="1138" t="s">
        <v>486</v>
      </c>
      <c r="B40" s="1158" t="s">
        <v>487</v>
      </c>
      <c r="C40" s="1155">
        <v>109030.73177574809</v>
      </c>
      <c r="D40" s="631">
        <v>119700.9925397998</v>
      </c>
      <c r="E40" s="631">
        <v>111306.36665181286</v>
      </c>
      <c r="F40" s="631">
        <v>116738.42569687733</v>
      </c>
      <c r="G40" s="631">
        <v>117778.03292087425</v>
      </c>
      <c r="H40" s="631">
        <v>129193.57526297031</v>
      </c>
      <c r="I40" s="631">
        <v>121856.32184151594</v>
      </c>
      <c r="J40" s="631">
        <v>122887.33394910117</v>
      </c>
      <c r="K40" s="631">
        <v>132606.45372407339</v>
      </c>
      <c r="L40" s="631">
        <v>141180.31069940826</v>
      </c>
      <c r="M40" s="631">
        <v>145657.13283640481</v>
      </c>
      <c r="N40" s="631">
        <v>158742.33413253239</v>
      </c>
      <c r="O40" s="631">
        <v>157085.22267074606</v>
      </c>
      <c r="P40" s="631">
        <v>159074.61874803028</v>
      </c>
      <c r="Q40" s="631">
        <v>162342.67262476141</v>
      </c>
      <c r="R40" s="631">
        <v>175308.57908610464</v>
      </c>
      <c r="S40" s="631">
        <v>174492.52831534229</v>
      </c>
      <c r="T40" s="631">
        <v>173026.96183950026</v>
      </c>
      <c r="U40" s="631">
        <v>192996.41621173284</v>
      </c>
      <c r="V40" s="631">
        <v>174334.57535290802</v>
      </c>
      <c r="W40" s="631">
        <v>167876.76306826068</v>
      </c>
      <c r="X40" s="631">
        <v>174890.32209136282</v>
      </c>
      <c r="Y40" s="631">
        <v>171081.1772130412</v>
      </c>
      <c r="Z40" s="631">
        <v>180865.5209354198</v>
      </c>
      <c r="AA40" s="631">
        <v>184349.03946682162</v>
      </c>
      <c r="AB40" s="631">
        <v>194376.27555329466</v>
      </c>
      <c r="AC40" s="631">
        <v>201961.66270125346</v>
      </c>
      <c r="AD40" s="631">
        <v>201802.5665410292</v>
      </c>
      <c r="AE40" s="631">
        <v>209411.19801806248</v>
      </c>
      <c r="AF40" s="631">
        <v>221984.8344376522</v>
      </c>
      <c r="AG40" s="631">
        <v>209948.39363256414</v>
      </c>
      <c r="AH40" s="631">
        <v>234860.62175505236</v>
      </c>
      <c r="AI40" s="631">
        <v>231131.47940826087</v>
      </c>
      <c r="AJ40" s="631">
        <v>220189.4773461445</v>
      </c>
      <c r="AK40" s="631">
        <v>216526.17681310058</v>
      </c>
      <c r="AL40" s="631">
        <v>244347.2598311076</v>
      </c>
      <c r="AM40" s="631">
        <v>237830.38986826851</v>
      </c>
      <c r="AN40" s="631">
        <v>257556.43988593834</v>
      </c>
      <c r="AO40" s="631">
        <v>248397.04359138513</v>
      </c>
      <c r="AP40" s="631">
        <v>239173.95340796676</v>
      </c>
      <c r="AQ40" s="631">
        <v>235412.31856859857</v>
      </c>
      <c r="AR40" s="631">
        <v>236419.23071157237</v>
      </c>
      <c r="AS40" s="631">
        <v>231226.18516384368</v>
      </c>
      <c r="AT40" s="631">
        <v>226613.26755319798</v>
      </c>
      <c r="AU40" s="631">
        <v>225708.74797102256</v>
      </c>
      <c r="AV40" s="631">
        <v>219124.48209656932</v>
      </c>
      <c r="AW40" s="631">
        <v>226003.94753632817</v>
      </c>
      <c r="AX40" s="631">
        <v>227860.9637075951</v>
      </c>
      <c r="AY40" s="631">
        <v>218480.28767824118</v>
      </c>
      <c r="AZ40" s="631">
        <v>221504.31386224221</v>
      </c>
      <c r="BA40" s="631">
        <v>221450.74336463574</v>
      </c>
      <c r="BB40" s="631">
        <v>222359.37412889278</v>
      </c>
      <c r="BC40" s="631">
        <v>223689.78814989465</v>
      </c>
      <c r="BD40" s="631">
        <v>229684.10988553832</v>
      </c>
      <c r="BE40" s="631">
        <v>225304.54533674929</v>
      </c>
      <c r="BF40" s="631">
        <v>256185.72591215058</v>
      </c>
      <c r="BG40" s="631">
        <v>247626.17572525988</v>
      </c>
      <c r="BH40" s="631">
        <v>234845.7614417162</v>
      </c>
      <c r="BI40" s="631">
        <v>231940.18696562186</v>
      </c>
      <c r="BJ40" s="631">
        <v>269073.04595550534</v>
      </c>
      <c r="BK40" s="631">
        <v>265074.04301219148</v>
      </c>
      <c r="BL40" s="631">
        <v>250716.5079431535</v>
      </c>
      <c r="BM40" s="631">
        <v>260387.11344490063</v>
      </c>
      <c r="BN40" s="631">
        <v>248485.51247747539</v>
      </c>
      <c r="BO40" s="631">
        <v>252555.7827722755</v>
      </c>
      <c r="BP40" s="631">
        <v>252884.43516326445</v>
      </c>
      <c r="BQ40" s="631">
        <v>262122.12075520572</v>
      </c>
      <c r="BR40" s="631">
        <v>262115.94820399274</v>
      </c>
      <c r="BS40" s="631">
        <v>253343.64473090673</v>
      </c>
      <c r="BT40" s="631">
        <v>225185.36075979553</v>
      </c>
      <c r="BU40" s="631">
        <v>257024.48815792499</v>
      </c>
      <c r="BV40" s="631">
        <v>255644.26413742092</v>
      </c>
      <c r="BW40" s="631">
        <v>268312.09350073629</v>
      </c>
      <c r="BX40" s="631">
        <v>272272.07900024659</v>
      </c>
      <c r="BY40" s="631">
        <v>243497.19243687281</v>
      </c>
      <c r="BZ40" s="631">
        <v>252692.25482660718</v>
      </c>
      <c r="CA40" s="631">
        <v>250328.72677318042</v>
      </c>
      <c r="CB40" s="631">
        <v>291640.59477567184</v>
      </c>
      <c r="CC40" s="631">
        <v>244247.40439653795</v>
      </c>
      <c r="CD40" s="631">
        <v>218579.22939510574</v>
      </c>
      <c r="CE40" s="631">
        <v>220003.99185309198</v>
      </c>
      <c r="CF40" s="631">
        <v>216712.74306657736</v>
      </c>
      <c r="CG40" s="631">
        <v>221039.77833012716</v>
      </c>
      <c r="CH40" s="631">
        <v>231786.25622746177</v>
      </c>
      <c r="CI40" s="631">
        <v>249386.81715337187</v>
      </c>
      <c r="CJ40" s="631">
        <v>234878.99881239576</v>
      </c>
      <c r="CK40" s="631">
        <v>234501.61932204853</v>
      </c>
      <c r="CL40" s="631">
        <v>252002.02698651736</v>
      </c>
      <c r="CM40" s="631">
        <v>263895.56825927843</v>
      </c>
      <c r="CN40" s="631">
        <v>244701.06919382926</v>
      </c>
      <c r="CO40" s="631">
        <v>244875.65019718549</v>
      </c>
      <c r="CP40" s="631">
        <v>240336.63778615158</v>
      </c>
      <c r="CQ40" s="631">
        <v>234137.98974440614</v>
      </c>
      <c r="CR40" s="631">
        <v>233483.78584116284</v>
      </c>
      <c r="CS40" s="631">
        <v>259707.15284920012</v>
      </c>
      <c r="CT40" s="631">
        <v>262010.11571441576</v>
      </c>
      <c r="CU40" s="631">
        <v>232143.51346958987</v>
      </c>
      <c r="CV40" s="631">
        <v>228423.06987096876</v>
      </c>
      <c r="CW40" s="631">
        <v>228903.53673472427</v>
      </c>
      <c r="CX40" s="631">
        <v>231863.98097282439</v>
      </c>
      <c r="CY40" s="631">
        <v>232432.36886131956</v>
      </c>
      <c r="CZ40" s="631">
        <v>243850.12360717508</v>
      </c>
      <c r="DA40" s="631">
        <v>238135.49278355602</v>
      </c>
      <c r="DB40" s="631">
        <v>220946.8736710524</v>
      </c>
      <c r="DC40" s="631">
        <v>224447.94954250293</v>
      </c>
      <c r="DD40" s="631">
        <v>232154.56812513413</v>
      </c>
      <c r="DE40" s="631">
        <v>237102.1607304427</v>
      </c>
      <c r="DF40" s="631">
        <v>228294.70346303398</v>
      </c>
      <c r="DG40" s="631">
        <v>219705.37043262066</v>
      </c>
      <c r="DH40" s="631">
        <v>224391.84958921143</v>
      </c>
      <c r="DI40" s="631">
        <v>225187.014990503</v>
      </c>
      <c r="DJ40" s="631">
        <v>246613.67082475481</v>
      </c>
      <c r="DK40" s="631">
        <v>288798.40025900665</v>
      </c>
      <c r="DL40" s="631">
        <v>281467.99360152881</v>
      </c>
      <c r="DM40" s="631">
        <v>286858.22880413389</v>
      </c>
      <c r="DN40" s="631">
        <v>281313.834902453</v>
      </c>
      <c r="DO40" s="631">
        <v>279754.54868947266</v>
      </c>
      <c r="DP40" s="631">
        <v>297055.75085133297</v>
      </c>
      <c r="DQ40" s="631">
        <v>325675.24382417294</v>
      </c>
      <c r="DR40" s="631">
        <v>282032.69768788398</v>
      </c>
      <c r="DS40" s="631">
        <v>277212.88716441463</v>
      </c>
      <c r="DT40" s="631">
        <v>255273.00213187435</v>
      </c>
      <c r="DU40" s="631">
        <v>252367.3747033916</v>
      </c>
      <c r="DV40" s="631">
        <v>265148.89433464297</v>
      </c>
      <c r="DW40" s="631">
        <v>274054.62404871779</v>
      </c>
      <c r="DX40" s="631">
        <v>257865.49969819107</v>
      </c>
      <c r="DY40" s="631">
        <v>263434.20048635866</v>
      </c>
      <c r="DZ40" s="631">
        <v>253519.53042021577</v>
      </c>
      <c r="EA40" s="631">
        <v>260170.15862610817</v>
      </c>
      <c r="EB40" s="631">
        <v>246240.54182122383</v>
      </c>
      <c r="EC40" s="631">
        <v>256040.14008642273</v>
      </c>
      <c r="ED40" s="631">
        <v>256780.60982032755</v>
      </c>
      <c r="EE40" s="631">
        <v>263302.46806617279</v>
      </c>
      <c r="EF40" s="631">
        <v>251032.54427701281</v>
      </c>
      <c r="EG40" s="631">
        <v>258576.31017687923</v>
      </c>
      <c r="EH40" s="631">
        <v>252753.81382269078</v>
      </c>
      <c r="EI40" s="631">
        <v>251111.05643828548</v>
      </c>
      <c r="EJ40" s="631">
        <v>274907.58198442723</v>
      </c>
      <c r="EK40" s="631">
        <v>251532.25564129304</v>
      </c>
      <c r="EL40" s="631">
        <v>251213.22587045928</v>
      </c>
      <c r="EM40" s="631">
        <v>246830.80534683209</v>
      </c>
      <c r="EN40" s="631">
        <v>257791.38560616953</v>
      </c>
      <c r="EO40" s="631">
        <v>248051.41213694745</v>
      </c>
      <c r="EP40" s="631">
        <v>250147.04480627758</v>
      </c>
    </row>
    <row r="41" spans="1:146" ht="17.25" customHeight="1" x14ac:dyDescent="0.3">
      <c r="A41" s="1138"/>
      <c r="B41" s="1158"/>
      <c r="C41" s="1159"/>
      <c r="D41" s="1053"/>
      <c r="E41" s="1053"/>
      <c r="F41" s="1053"/>
      <c r="G41" s="1053"/>
      <c r="H41" s="1053"/>
      <c r="I41" s="1053"/>
      <c r="J41" s="1053"/>
      <c r="K41" s="1053"/>
      <c r="L41" s="1053"/>
      <c r="M41" s="1053"/>
      <c r="N41" s="1053"/>
      <c r="O41" s="1053"/>
      <c r="P41" s="1053"/>
      <c r="Q41" s="1053"/>
      <c r="R41" s="1053"/>
      <c r="S41" s="1053"/>
      <c r="T41" s="1053"/>
      <c r="U41" s="1053"/>
      <c r="V41" s="1053"/>
      <c r="W41" s="1053"/>
      <c r="X41" s="1053"/>
      <c r="Y41" s="1053"/>
      <c r="Z41" s="1053"/>
      <c r="AA41" s="1053"/>
      <c r="AB41" s="1053"/>
      <c r="AC41" s="1053"/>
      <c r="AD41" s="1053"/>
      <c r="AE41" s="1053"/>
      <c r="AF41" s="1053"/>
      <c r="AG41" s="1053"/>
      <c r="AH41" s="1053"/>
      <c r="AI41" s="1053"/>
      <c r="AJ41" s="1053"/>
      <c r="AK41" s="1053"/>
      <c r="AL41" s="1053"/>
      <c r="AM41" s="1053"/>
      <c r="AN41" s="1053"/>
      <c r="AO41" s="1053"/>
      <c r="AP41" s="1053"/>
      <c r="AQ41" s="1053"/>
      <c r="AR41" s="1053"/>
      <c r="AS41" s="1053"/>
      <c r="AT41" s="1053"/>
      <c r="AU41" s="1053"/>
      <c r="AV41" s="1053"/>
      <c r="AW41" s="1053"/>
      <c r="AX41" s="1053"/>
      <c r="AY41" s="1053"/>
      <c r="AZ41" s="1053"/>
      <c r="BA41" s="1053"/>
      <c r="BB41" s="1053"/>
      <c r="BC41" s="1053"/>
      <c r="BD41" s="1053"/>
      <c r="BE41" s="1053"/>
      <c r="BF41" s="1053"/>
      <c r="BG41" s="1053"/>
      <c r="BH41" s="1053"/>
      <c r="BI41" s="1053"/>
      <c r="BJ41" s="1053"/>
      <c r="BK41" s="1053"/>
      <c r="BL41" s="1053"/>
      <c r="BM41" s="1053"/>
      <c r="BN41" s="1053"/>
      <c r="BO41" s="1053"/>
      <c r="BP41" s="1053"/>
      <c r="BQ41" s="1053"/>
      <c r="BR41" s="1053"/>
      <c r="BS41" s="1053"/>
      <c r="BT41" s="1053"/>
      <c r="BU41" s="1053"/>
      <c r="BV41" s="1053"/>
      <c r="BW41" s="1053"/>
      <c r="BX41" s="1053"/>
      <c r="BY41" s="1053"/>
      <c r="BZ41" s="1053"/>
      <c r="CA41" s="1053"/>
      <c r="CB41" s="1053"/>
      <c r="CC41" s="1053"/>
      <c r="CD41" s="1053"/>
      <c r="CE41" s="1053"/>
      <c r="CF41" s="1053"/>
      <c r="CG41" s="1053"/>
      <c r="CH41" s="1053"/>
      <c r="CI41" s="1053"/>
      <c r="CJ41" s="1053"/>
      <c r="CK41" s="1053"/>
      <c r="CL41" s="1053"/>
      <c r="CM41" s="1053"/>
      <c r="CN41" s="1053"/>
      <c r="CO41" s="1053"/>
      <c r="CP41" s="1053"/>
      <c r="CQ41" s="1053"/>
      <c r="CR41" s="1053"/>
      <c r="CS41" s="1053"/>
      <c r="CT41" s="1053"/>
      <c r="CU41" s="1053"/>
      <c r="CV41" s="1053"/>
      <c r="CW41" s="1053"/>
      <c r="CX41" s="1053"/>
      <c r="CY41" s="1053"/>
      <c r="CZ41" s="1053"/>
      <c r="DA41" s="1053"/>
      <c r="DB41" s="1053"/>
      <c r="DC41" s="1053"/>
      <c r="DD41" s="1053"/>
      <c r="DE41" s="1053"/>
      <c r="DF41" s="1053"/>
      <c r="DG41" s="1053"/>
      <c r="DH41" s="1053"/>
      <c r="DI41" s="1053"/>
      <c r="DJ41" s="1053"/>
      <c r="DK41" s="1053"/>
      <c r="DL41" s="1053"/>
      <c r="DM41" s="1053"/>
      <c r="DN41" s="1053"/>
      <c r="DO41" s="1053"/>
      <c r="DP41" s="1053"/>
      <c r="DQ41" s="1053"/>
      <c r="DR41" s="1053"/>
      <c r="DS41" s="1053"/>
      <c r="DT41" s="1053"/>
      <c r="DU41" s="1053"/>
      <c r="DV41" s="1053"/>
      <c r="DW41" s="1053"/>
      <c r="DX41" s="1053"/>
      <c r="DY41" s="1053"/>
      <c r="DZ41" s="1053"/>
      <c r="EA41" s="1053"/>
      <c r="EB41" s="1053"/>
      <c r="EC41" s="1053"/>
      <c r="ED41" s="1053"/>
      <c r="EE41" s="1053"/>
      <c r="EF41" s="1053"/>
      <c r="EG41" s="1053"/>
      <c r="EH41" s="1053"/>
      <c r="EI41" s="1053"/>
      <c r="EJ41" s="1053"/>
      <c r="EK41" s="1053"/>
      <c r="EL41" s="1053"/>
      <c r="EM41" s="1053"/>
      <c r="EN41" s="1053"/>
      <c r="EO41" s="1053"/>
      <c r="EP41" s="1053"/>
    </row>
    <row r="42" spans="1:146" ht="17.25" customHeight="1" x14ac:dyDescent="0.3">
      <c r="A42" s="1136" t="s">
        <v>488</v>
      </c>
      <c r="B42" s="1156" t="s">
        <v>761</v>
      </c>
      <c r="C42" s="1157">
        <v>80491.5790556188</v>
      </c>
      <c r="D42" s="626">
        <v>80697.809106184024</v>
      </c>
      <c r="E42" s="626">
        <v>87705.678274143997</v>
      </c>
      <c r="F42" s="626">
        <v>73784.756130328082</v>
      </c>
      <c r="G42" s="626">
        <v>72490.460604305175</v>
      </c>
      <c r="H42" s="626">
        <v>77427.406255812166</v>
      </c>
      <c r="I42" s="626">
        <v>66099.699093659015</v>
      </c>
      <c r="J42" s="626">
        <v>70833.680370135378</v>
      </c>
      <c r="K42" s="626">
        <v>88120.068275375394</v>
      </c>
      <c r="L42" s="626">
        <v>85019.088950657184</v>
      </c>
      <c r="M42" s="626">
        <v>73327.205655888421</v>
      </c>
      <c r="N42" s="626">
        <v>71069.375960490041</v>
      </c>
      <c r="O42" s="626">
        <v>77230.859836294956</v>
      </c>
      <c r="P42" s="626">
        <v>78255.409937428543</v>
      </c>
      <c r="Q42" s="626">
        <v>83007.09680195454</v>
      </c>
      <c r="R42" s="626">
        <v>93373.797255076002</v>
      </c>
      <c r="S42" s="626">
        <v>96481.845470338289</v>
      </c>
      <c r="T42" s="626">
        <v>114964.85499125741</v>
      </c>
      <c r="U42" s="626">
        <v>111645.24791947874</v>
      </c>
      <c r="V42" s="626">
        <v>99942.546984468252</v>
      </c>
      <c r="W42" s="626">
        <v>106620.44209692487</v>
      </c>
      <c r="X42" s="626">
        <v>105632.61913818453</v>
      </c>
      <c r="Y42" s="626">
        <v>111745.27884125496</v>
      </c>
      <c r="Z42" s="626">
        <v>103575.80796826008</v>
      </c>
      <c r="AA42" s="626">
        <v>99741.828133381481</v>
      </c>
      <c r="AB42" s="626">
        <v>119569.0172397062</v>
      </c>
      <c r="AC42" s="626">
        <v>127180.72113339081</v>
      </c>
      <c r="AD42" s="626">
        <v>121899.28328782997</v>
      </c>
      <c r="AE42" s="626">
        <v>120843.8192943973</v>
      </c>
      <c r="AF42" s="626">
        <v>131575.3054988909</v>
      </c>
      <c r="AG42" s="626">
        <v>129517.69597165757</v>
      </c>
      <c r="AH42" s="626">
        <v>128257.47232984914</v>
      </c>
      <c r="AI42" s="626">
        <v>122215.01007093082</v>
      </c>
      <c r="AJ42" s="626">
        <v>121890.88919858025</v>
      </c>
      <c r="AK42" s="626">
        <v>121794.56796619685</v>
      </c>
      <c r="AL42" s="626">
        <v>126312.25483534057</v>
      </c>
      <c r="AM42" s="626">
        <v>118841.74642610786</v>
      </c>
      <c r="AN42" s="626">
        <v>117863.20924431557</v>
      </c>
      <c r="AO42" s="626">
        <v>116355.45662098803</v>
      </c>
      <c r="AP42" s="626">
        <v>115587.07566438038</v>
      </c>
      <c r="AQ42" s="626">
        <v>133111.1564387317</v>
      </c>
      <c r="AR42" s="626">
        <v>131663.11318076306</v>
      </c>
      <c r="AS42" s="626">
        <v>128065.81607268049</v>
      </c>
      <c r="AT42" s="626">
        <v>131799.72708023948</v>
      </c>
      <c r="AU42" s="626">
        <v>131086.67195544034</v>
      </c>
      <c r="AV42" s="626">
        <v>128665.46387125392</v>
      </c>
      <c r="AW42" s="626">
        <v>123297.80121491598</v>
      </c>
      <c r="AX42" s="626">
        <v>116791.89378671935</v>
      </c>
      <c r="AY42" s="626">
        <v>108415.04497313853</v>
      </c>
      <c r="AZ42" s="626">
        <v>104289.99226519052</v>
      </c>
      <c r="BA42" s="626">
        <v>102716.08842777211</v>
      </c>
      <c r="BB42" s="626">
        <v>101757.81214174069</v>
      </c>
      <c r="BC42" s="626">
        <v>99433.722607934236</v>
      </c>
      <c r="BD42" s="626">
        <v>82944.729221307134</v>
      </c>
      <c r="BE42" s="626">
        <v>90309.277111334784</v>
      </c>
      <c r="BF42" s="626">
        <v>78667.024526159774</v>
      </c>
      <c r="BG42" s="626">
        <v>80554.354239733191</v>
      </c>
      <c r="BH42" s="626">
        <v>84690.225909486326</v>
      </c>
      <c r="BI42" s="626">
        <v>85623.26794906109</v>
      </c>
      <c r="BJ42" s="626">
        <v>96156.265010870848</v>
      </c>
      <c r="BK42" s="626">
        <v>91807.748033646349</v>
      </c>
      <c r="BL42" s="626">
        <v>90778.265086634579</v>
      </c>
      <c r="BM42" s="626">
        <v>93282.964628330083</v>
      </c>
      <c r="BN42" s="626">
        <v>98468.279970911579</v>
      </c>
      <c r="BO42" s="626">
        <v>99069.431729936943</v>
      </c>
      <c r="BP42" s="626">
        <v>98610.640375597839</v>
      </c>
      <c r="BQ42" s="626">
        <v>94524.236984010495</v>
      </c>
      <c r="BR42" s="626">
        <v>92182.966555755789</v>
      </c>
      <c r="BS42" s="626">
        <v>96030.450212167765</v>
      </c>
      <c r="BT42" s="626">
        <v>94772.472537003501</v>
      </c>
      <c r="BU42" s="626">
        <v>107690.070906644</v>
      </c>
      <c r="BV42" s="626">
        <v>93879.980016062153</v>
      </c>
      <c r="BW42" s="626">
        <v>103502.69653744902</v>
      </c>
      <c r="BX42" s="626">
        <v>91631.185972174542</v>
      </c>
      <c r="BY42" s="626">
        <v>96996.300713116405</v>
      </c>
      <c r="BZ42" s="626">
        <v>96954.886827257025</v>
      </c>
      <c r="CA42" s="626">
        <v>91673.207968479444</v>
      </c>
      <c r="CB42" s="626">
        <v>93348.601159788828</v>
      </c>
      <c r="CC42" s="626">
        <v>93697.154047417454</v>
      </c>
      <c r="CD42" s="626">
        <v>91501.42869486702</v>
      </c>
      <c r="CE42" s="626">
        <v>92537.9906437475</v>
      </c>
      <c r="CF42" s="626">
        <v>103149.97996094101</v>
      </c>
      <c r="CG42" s="626">
        <v>102551.27243887875</v>
      </c>
      <c r="CH42" s="626">
        <v>96419.683389639715</v>
      </c>
      <c r="CI42" s="626">
        <v>117452.8730538902</v>
      </c>
      <c r="CJ42" s="626">
        <v>115149.9011788893</v>
      </c>
      <c r="CK42" s="626">
        <v>124903.59743968595</v>
      </c>
      <c r="CL42" s="626">
        <v>113407.32885407397</v>
      </c>
      <c r="CM42" s="626">
        <v>118507.85262060841</v>
      </c>
      <c r="CN42" s="626">
        <v>125593.84637196726</v>
      </c>
      <c r="CO42" s="626">
        <v>139817.43680827963</v>
      </c>
      <c r="CP42" s="626">
        <v>142519.73521105712</v>
      </c>
      <c r="CQ42" s="626">
        <v>163361.4784103022</v>
      </c>
      <c r="CR42" s="626">
        <v>169042.00723445791</v>
      </c>
      <c r="CS42" s="626">
        <v>148489.56406763074</v>
      </c>
      <c r="CT42" s="626">
        <v>156436.13094266233</v>
      </c>
      <c r="CU42" s="626">
        <v>172787.31623900167</v>
      </c>
      <c r="CV42" s="626">
        <v>179554.05256704643</v>
      </c>
      <c r="CW42" s="626">
        <v>177098.25635244997</v>
      </c>
      <c r="CX42" s="626">
        <v>180542.27517278696</v>
      </c>
      <c r="CY42" s="626">
        <v>169453.70012330479</v>
      </c>
      <c r="CZ42" s="626">
        <v>166481.50102469139</v>
      </c>
      <c r="DA42" s="626">
        <v>192564.99889843416</v>
      </c>
      <c r="DB42" s="626">
        <v>189473.45742364379</v>
      </c>
      <c r="DC42" s="626">
        <v>193106.00723397272</v>
      </c>
      <c r="DD42" s="626">
        <v>197755.32273692451</v>
      </c>
      <c r="DE42" s="626">
        <v>176455.41817401792</v>
      </c>
      <c r="DF42" s="626">
        <v>146171.62551350016</v>
      </c>
      <c r="DG42" s="626">
        <v>152438.90449626313</v>
      </c>
      <c r="DH42" s="626">
        <v>152791.42553193358</v>
      </c>
      <c r="DI42" s="626">
        <v>149494.44184773127</v>
      </c>
      <c r="DJ42" s="626">
        <v>158615.98794888516</v>
      </c>
      <c r="DK42" s="626">
        <v>168439.44250099061</v>
      </c>
      <c r="DL42" s="626">
        <v>168550.01594421855</v>
      </c>
      <c r="DM42" s="626">
        <v>184232.83156417086</v>
      </c>
      <c r="DN42" s="626">
        <v>185665.66493615811</v>
      </c>
      <c r="DO42" s="626">
        <v>176420.73684061295</v>
      </c>
      <c r="DP42" s="626">
        <v>187738.47065844474</v>
      </c>
      <c r="DQ42" s="626">
        <v>172960.89409869455</v>
      </c>
      <c r="DR42" s="626">
        <v>173171.38005135133</v>
      </c>
      <c r="DS42" s="626">
        <v>171075.25281564827</v>
      </c>
      <c r="DT42" s="626">
        <v>161460.02582595783</v>
      </c>
      <c r="DU42" s="626">
        <v>164572.78616000744</v>
      </c>
      <c r="DV42" s="626">
        <v>173351.67140181048</v>
      </c>
      <c r="DW42" s="626">
        <v>170452.19363743579</v>
      </c>
      <c r="DX42" s="626">
        <v>183094.87985611046</v>
      </c>
      <c r="DY42" s="626">
        <v>182620.63995916588</v>
      </c>
      <c r="DZ42" s="626">
        <v>175721.60209468467</v>
      </c>
      <c r="EA42" s="626">
        <v>173431.18608907083</v>
      </c>
      <c r="EB42" s="626">
        <v>169832.0574969328</v>
      </c>
      <c r="EC42" s="626">
        <v>169501.32024240849</v>
      </c>
      <c r="ED42" s="626">
        <v>173641.07919978705</v>
      </c>
      <c r="EE42" s="626">
        <v>174207.9395465655</v>
      </c>
      <c r="EF42" s="626">
        <v>175290.54802983635</v>
      </c>
      <c r="EG42" s="626">
        <v>171541.44887124223</v>
      </c>
      <c r="EH42" s="626">
        <v>181529.64210271923</v>
      </c>
      <c r="EI42" s="626">
        <v>176967.14466502774</v>
      </c>
      <c r="EJ42" s="626">
        <v>176531.89507836121</v>
      </c>
      <c r="EK42" s="626">
        <v>176983.94410973645</v>
      </c>
      <c r="EL42" s="626">
        <v>173697.59213821375</v>
      </c>
      <c r="EM42" s="626">
        <v>175794.75422717372</v>
      </c>
      <c r="EN42" s="626">
        <v>179695.1382382809</v>
      </c>
      <c r="EO42" s="626">
        <v>180913.04998970201</v>
      </c>
      <c r="EP42" s="626">
        <v>191327.97092386958</v>
      </c>
    </row>
    <row r="43" spans="1:146" ht="17.25" customHeight="1" x14ac:dyDescent="0.3">
      <c r="A43" s="1138" t="s">
        <v>490</v>
      </c>
      <c r="B43" s="1158" t="s">
        <v>483</v>
      </c>
      <c r="C43" s="1155">
        <v>14022.40692473679</v>
      </c>
      <c r="D43" s="631">
        <v>8614.9470122550247</v>
      </c>
      <c r="E43" s="631">
        <v>9046.7667947900245</v>
      </c>
      <c r="F43" s="631">
        <v>8253.3560588930486</v>
      </c>
      <c r="G43" s="631">
        <v>8243.8970227649188</v>
      </c>
      <c r="H43" s="631">
        <v>14222.774405428938</v>
      </c>
      <c r="I43" s="631">
        <v>9773.4685437383559</v>
      </c>
      <c r="J43" s="631">
        <v>8464.5785294334873</v>
      </c>
      <c r="K43" s="631">
        <v>8618.9981428776773</v>
      </c>
      <c r="L43" s="631">
        <v>9444.8388877828729</v>
      </c>
      <c r="M43" s="631">
        <v>9352.6658480040496</v>
      </c>
      <c r="N43" s="631">
        <v>9078.0655663321577</v>
      </c>
      <c r="O43" s="631">
        <v>9420.9177350316659</v>
      </c>
      <c r="P43" s="631">
        <v>10747.092222015226</v>
      </c>
      <c r="Q43" s="631">
        <v>14520.159524510929</v>
      </c>
      <c r="R43" s="631">
        <v>9991.7010285336255</v>
      </c>
      <c r="S43" s="631">
        <v>9092.5564867792127</v>
      </c>
      <c r="T43" s="631">
        <v>10165.907027228755</v>
      </c>
      <c r="U43" s="631">
        <v>12983.843000142246</v>
      </c>
      <c r="V43" s="631">
        <v>11715.407392950861</v>
      </c>
      <c r="W43" s="631">
        <v>14475.547831222679</v>
      </c>
      <c r="X43" s="631">
        <v>19425.925564734509</v>
      </c>
      <c r="Y43" s="631">
        <v>13960.249322756885</v>
      </c>
      <c r="Z43" s="631">
        <v>15702.057529997388</v>
      </c>
      <c r="AA43" s="631">
        <v>11437.244710425246</v>
      </c>
      <c r="AB43" s="631">
        <v>13168.735278215197</v>
      </c>
      <c r="AC43" s="631">
        <v>13759.003379766453</v>
      </c>
      <c r="AD43" s="631">
        <v>13364.164291648372</v>
      </c>
      <c r="AE43" s="631">
        <v>14167.006895148679</v>
      </c>
      <c r="AF43" s="631">
        <v>13712.581781453029</v>
      </c>
      <c r="AG43" s="631">
        <v>15904.570471189527</v>
      </c>
      <c r="AH43" s="631">
        <v>15992.788304569956</v>
      </c>
      <c r="AI43" s="631">
        <v>19694.302836123796</v>
      </c>
      <c r="AJ43" s="631">
        <v>20611.516611396997</v>
      </c>
      <c r="AK43" s="631">
        <v>18384.805904107274</v>
      </c>
      <c r="AL43" s="631">
        <v>17418.271259703048</v>
      </c>
      <c r="AM43" s="631">
        <v>19673.09198335043</v>
      </c>
      <c r="AN43" s="631">
        <v>17490.392421126409</v>
      </c>
      <c r="AO43" s="631">
        <v>15789.829679464565</v>
      </c>
      <c r="AP43" s="631">
        <v>14897.063393489851</v>
      </c>
      <c r="AQ43" s="631">
        <v>17855.386396686707</v>
      </c>
      <c r="AR43" s="631">
        <v>19704.477664288788</v>
      </c>
      <c r="AS43" s="631">
        <v>19322.249388112468</v>
      </c>
      <c r="AT43" s="631">
        <v>19671.520938299513</v>
      </c>
      <c r="AU43" s="631">
        <v>21946.174337752516</v>
      </c>
      <c r="AV43" s="631">
        <v>22545.557014126411</v>
      </c>
      <c r="AW43" s="631">
        <v>22877.404338369684</v>
      </c>
      <c r="AX43" s="631">
        <v>25594.387499068926</v>
      </c>
      <c r="AY43" s="631">
        <v>24263.926402553021</v>
      </c>
      <c r="AZ43" s="631">
        <v>22543.248311728195</v>
      </c>
      <c r="BA43" s="631">
        <v>21234.901128839534</v>
      </c>
      <c r="BB43" s="631">
        <v>30290.441198478788</v>
      </c>
      <c r="BC43" s="631">
        <v>24337.911634397216</v>
      </c>
      <c r="BD43" s="631">
        <v>23016.085451020259</v>
      </c>
      <c r="BE43" s="631">
        <v>26127.521209808598</v>
      </c>
      <c r="BF43" s="631">
        <v>23921.084562984011</v>
      </c>
      <c r="BG43" s="631">
        <v>22208.752819936391</v>
      </c>
      <c r="BH43" s="631">
        <v>23156.253562813843</v>
      </c>
      <c r="BI43" s="631">
        <v>23121.383518245995</v>
      </c>
      <c r="BJ43" s="631">
        <v>24590.031698467454</v>
      </c>
      <c r="BK43" s="631">
        <v>23916.522247080891</v>
      </c>
      <c r="BL43" s="631">
        <v>23742.905440807965</v>
      </c>
      <c r="BM43" s="631">
        <v>24232.956685809291</v>
      </c>
      <c r="BN43" s="631">
        <v>26599.446508762252</v>
      </c>
      <c r="BO43" s="631">
        <v>29024.633317296066</v>
      </c>
      <c r="BP43" s="631">
        <v>27333.616765043411</v>
      </c>
      <c r="BQ43" s="631">
        <v>25716.207911377434</v>
      </c>
      <c r="BR43" s="631">
        <v>23815.733355021974</v>
      </c>
      <c r="BS43" s="631">
        <v>32057.999938223969</v>
      </c>
      <c r="BT43" s="631">
        <v>29087.255709827485</v>
      </c>
      <c r="BU43" s="631">
        <v>27682.723648223953</v>
      </c>
      <c r="BV43" s="631">
        <v>30605.533021761774</v>
      </c>
      <c r="BW43" s="631">
        <v>36707.213049972961</v>
      </c>
      <c r="BX43" s="631">
        <v>26209.195973646965</v>
      </c>
      <c r="BY43" s="631">
        <v>31883.152481903373</v>
      </c>
      <c r="BZ43" s="631">
        <v>31121.353675311264</v>
      </c>
      <c r="CA43" s="631">
        <v>26986.049667186711</v>
      </c>
      <c r="CB43" s="631">
        <v>27895.361200375159</v>
      </c>
      <c r="CC43" s="631">
        <v>27362.065229344491</v>
      </c>
      <c r="CD43" s="631">
        <v>27991.529754028328</v>
      </c>
      <c r="CE43" s="631">
        <v>30636.40264493529</v>
      </c>
      <c r="CF43" s="631">
        <v>32196.376471926222</v>
      </c>
      <c r="CG43" s="631">
        <v>29295.707543649169</v>
      </c>
      <c r="CH43" s="631">
        <v>31266.113443101447</v>
      </c>
      <c r="CI43" s="631">
        <v>32754.518333397475</v>
      </c>
      <c r="CJ43" s="631">
        <v>32771.984399307403</v>
      </c>
      <c r="CK43" s="631">
        <v>36520.885242843011</v>
      </c>
      <c r="CL43" s="631">
        <v>39405.925889257967</v>
      </c>
      <c r="CM43" s="631">
        <v>42509.915601848712</v>
      </c>
      <c r="CN43" s="631">
        <v>46812.632762614085</v>
      </c>
      <c r="CO43" s="631">
        <v>60404.274066625963</v>
      </c>
      <c r="CP43" s="631">
        <v>64176.642027490969</v>
      </c>
      <c r="CQ43" s="631">
        <v>53141.293309574496</v>
      </c>
      <c r="CR43" s="631">
        <v>57676.282520363959</v>
      </c>
      <c r="CS43" s="631">
        <v>61432.946588381412</v>
      </c>
      <c r="CT43" s="631">
        <v>59701.520731146054</v>
      </c>
      <c r="CU43" s="631">
        <v>67057.075566061321</v>
      </c>
      <c r="CV43" s="631">
        <v>69678.713956968146</v>
      </c>
      <c r="CW43" s="631">
        <v>73191.201505279183</v>
      </c>
      <c r="CX43" s="631">
        <v>68507.625070388312</v>
      </c>
      <c r="CY43" s="631">
        <v>65102.157469224556</v>
      </c>
      <c r="CZ43" s="631">
        <v>58334.616814234541</v>
      </c>
      <c r="DA43" s="631">
        <v>70770.248914523996</v>
      </c>
      <c r="DB43" s="631">
        <v>73227.274624757047</v>
      </c>
      <c r="DC43" s="631">
        <v>71740.712668774038</v>
      </c>
      <c r="DD43" s="631">
        <v>72942.46736347671</v>
      </c>
      <c r="DE43" s="631">
        <v>74106.670448174133</v>
      </c>
      <c r="DF43" s="631">
        <v>66679.538178442323</v>
      </c>
      <c r="DG43" s="631">
        <v>69867.393448514107</v>
      </c>
      <c r="DH43" s="631">
        <v>70233.084989007068</v>
      </c>
      <c r="DI43" s="631">
        <v>68132.574227126781</v>
      </c>
      <c r="DJ43" s="631">
        <v>74753.346603898739</v>
      </c>
      <c r="DK43" s="631">
        <v>83741.408117402083</v>
      </c>
      <c r="DL43" s="631">
        <v>79873.032783677103</v>
      </c>
      <c r="DM43" s="631">
        <v>93625.138333523224</v>
      </c>
      <c r="DN43" s="631">
        <v>95612.710791466394</v>
      </c>
      <c r="DO43" s="631">
        <v>88961.765299336839</v>
      </c>
      <c r="DP43" s="631">
        <v>91097.140368477529</v>
      </c>
      <c r="DQ43" s="631">
        <v>81832.147113959189</v>
      </c>
      <c r="DR43" s="631">
        <v>83314.444418574029</v>
      </c>
      <c r="DS43" s="631">
        <v>85980.003633500368</v>
      </c>
      <c r="DT43" s="631">
        <v>92959.890334712472</v>
      </c>
      <c r="DU43" s="631">
        <v>89618.045780981032</v>
      </c>
      <c r="DV43" s="631">
        <v>94141.075339449162</v>
      </c>
      <c r="DW43" s="631">
        <v>90695.36943860192</v>
      </c>
      <c r="DX43" s="631">
        <v>100064.86712297922</v>
      </c>
      <c r="DY43" s="631">
        <v>103826.92591982184</v>
      </c>
      <c r="DZ43" s="631">
        <v>99195.810213302728</v>
      </c>
      <c r="EA43" s="631">
        <v>101137.56674668306</v>
      </c>
      <c r="EB43" s="631">
        <v>100406.23506734286</v>
      </c>
      <c r="EC43" s="631">
        <v>100706.06956148602</v>
      </c>
      <c r="ED43" s="631">
        <v>108382.48533188665</v>
      </c>
      <c r="EE43" s="631">
        <v>108296.44652977002</v>
      </c>
      <c r="EF43" s="631">
        <v>106417.33671585099</v>
      </c>
      <c r="EG43" s="631">
        <v>102198.10999919078</v>
      </c>
      <c r="EH43" s="631">
        <v>109294.54418949487</v>
      </c>
      <c r="EI43" s="631">
        <v>107201.54630245846</v>
      </c>
      <c r="EJ43" s="631">
        <v>108150.24687698901</v>
      </c>
      <c r="EK43" s="631">
        <v>110759.96452707489</v>
      </c>
      <c r="EL43" s="631">
        <v>109964.50010331001</v>
      </c>
      <c r="EM43" s="631">
        <v>105617.60840219051</v>
      </c>
      <c r="EN43" s="631">
        <v>104935.27738116241</v>
      </c>
      <c r="EO43" s="631">
        <v>104163.42753303835</v>
      </c>
      <c r="EP43" s="631">
        <v>113267.67475506921</v>
      </c>
    </row>
    <row r="44" spans="1:146" ht="17.25" customHeight="1" x14ac:dyDescent="0.3">
      <c r="A44" s="1138" t="s">
        <v>491</v>
      </c>
      <c r="B44" s="1158" t="s">
        <v>485</v>
      </c>
      <c r="C44" s="1155">
        <v>3495.6415684986182</v>
      </c>
      <c r="D44" s="631">
        <v>3384.107689595849</v>
      </c>
      <c r="E44" s="631">
        <v>3271.6331236176302</v>
      </c>
      <c r="F44" s="631">
        <v>3272.7762917866294</v>
      </c>
      <c r="G44" s="631">
        <v>3255.0807226595352</v>
      </c>
      <c r="H44" s="631">
        <v>3742.6917097622304</v>
      </c>
      <c r="I44" s="631">
        <v>3648.2700050894687</v>
      </c>
      <c r="J44" s="631">
        <v>3230.8517671701861</v>
      </c>
      <c r="K44" s="631">
        <v>3662.8683849574359</v>
      </c>
      <c r="L44" s="631">
        <v>3848.8774807486584</v>
      </c>
      <c r="M44" s="631">
        <v>4134.721223380081</v>
      </c>
      <c r="N44" s="631">
        <v>3827.4946287044336</v>
      </c>
      <c r="O44" s="631">
        <v>4255.0011438979927</v>
      </c>
      <c r="P44" s="631">
        <v>4395.8558839348952</v>
      </c>
      <c r="Q44" s="631">
        <v>4170.1062686102305</v>
      </c>
      <c r="R44" s="631">
        <v>5002.1153473357035</v>
      </c>
      <c r="S44" s="631">
        <v>4347.658543524788</v>
      </c>
      <c r="T44" s="631">
        <v>4186.6316760905156</v>
      </c>
      <c r="U44" s="631">
        <v>4344.949446737709</v>
      </c>
      <c r="V44" s="631">
        <v>4129.9172620029522</v>
      </c>
      <c r="W44" s="631">
        <v>4392.8096184761398</v>
      </c>
      <c r="X44" s="631">
        <v>4095.4837599173816</v>
      </c>
      <c r="Y44" s="631">
        <v>4256.1719938747665</v>
      </c>
      <c r="Z44" s="631">
        <v>4183.4421946075481</v>
      </c>
      <c r="AA44" s="631">
        <v>4617.6160151286349</v>
      </c>
      <c r="AB44" s="631">
        <v>4614.5771849940811</v>
      </c>
      <c r="AC44" s="631">
        <v>4710.6523175544962</v>
      </c>
      <c r="AD44" s="631">
        <v>4157.6511166712844</v>
      </c>
      <c r="AE44" s="631">
        <v>4038.7104524642345</v>
      </c>
      <c r="AF44" s="631">
        <v>4161.2685977659812</v>
      </c>
      <c r="AG44" s="631">
        <v>4160.5040427488939</v>
      </c>
      <c r="AH44" s="631">
        <v>4837.0598256773301</v>
      </c>
      <c r="AI44" s="631">
        <v>4985.6069986008079</v>
      </c>
      <c r="AJ44" s="631">
        <v>5438.6799747489231</v>
      </c>
      <c r="AK44" s="631">
        <v>5310.7663303224208</v>
      </c>
      <c r="AL44" s="631">
        <v>5005.8586778588924</v>
      </c>
      <c r="AM44" s="631">
        <v>5291.6350886730352</v>
      </c>
      <c r="AN44" s="631">
        <v>4997.2479176020934</v>
      </c>
      <c r="AO44" s="631">
        <v>5598.6997302054842</v>
      </c>
      <c r="AP44" s="631">
        <v>4923.9416743037127</v>
      </c>
      <c r="AQ44" s="631">
        <v>4948.6041173017156</v>
      </c>
      <c r="AR44" s="631">
        <v>5083.326256160818</v>
      </c>
      <c r="AS44" s="631">
        <v>5066.4971476266437</v>
      </c>
      <c r="AT44" s="631">
        <v>5618.949444723492</v>
      </c>
      <c r="AU44" s="631">
        <v>5602.6020136190482</v>
      </c>
      <c r="AV44" s="631">
        <v>5770.8321336090139</v>
      </c>
      <c r="AW44" s="631">
        <v>5857.5384242466353</v>
      </c>
      <c r="AX44" s="631">
        <v>6028.7026773694788</v>
      </c>
      <c r="AY44" s="631">
        <v>6878.0023383476537</v>
      </c>
      <c r="AZ44" s="631">
        <v>7604.0455844604112</v>
      </c>
      <c r="BA44" s="631">
        <v>7893.7426159151346</v>
      </c>
      <c r="BB44" s="631">
        <v>7562.7404225683313</v>
      </c>
      <c r="BC44" s="631">
        <v>7715.2243616121796</v>
      </c>
      <c r="BD44" s="631">
        <v>7596.9742925374294</v>
      </c>
      <c r="BE44" s="631">
        <v>7545.8616838301859</v>
      </c>
      <c r="BF44" s="631">
        <v>7440.8625507930419</v>
      </c>
      <c r="BG44" s="631">
        <v>7823.5347870919741</v>
      </c>
      <c r="BH44" s="631">
        <v>7708.0265372259964</v>
      </c>
      <c r="BI44" s="631">
        <v>8489.0008841432118</v>
      </c>
      <c r="BJ44" s="631">
        <v>8506.3998487766876</v>
      </c>
      <c r="BK44" s="631">
        <v>8605.045459682482</v>
      </c>
      <c r="BL44" s="631">
        <v>8698.2606262574591</v>
      </c>
      <c r="BM44" s="631">
        <v>9280.4259172492548</v>
      </c>
      <c r="BN44" s="631">
        <v>9294.2342306476767</v>
      </c>
      <c r="BO44" s="631">
        <v>9635.5659515614152</v>
      </c>
      <c r="BP44" s="631">
        <v>9475.1206773081976</v>
      </c>
      <c r="BQ44" s="631">
        <v>9125.2985669564332</v>
      </c>
      <c r="BR44" s="631">
        <v>9288.7431539777772</v>
      </c>
      <c r="BS44" s="631">
        <v>9422.6555083620933</v>
      </c>
      <c r="BT44" s="631">
        <v>10264.134516770358</v>
      </c>
      <c r="BU44" s="631">
        <v>10721.405525402562</v>
      </c>
      <c r="BV44" s="631">
        <v>10046.549590326807</v>
      </c>
      <c r="BW44" s="631">
        <v>9537.0308950808067</v>
      </c>
      <c r="BX44" s="631">
        <v>9847.4090509647467</v>
      </c>
      <c r="BY44" s="631">
        <v>10097.346815957313</v>
      </c>
      <c r="BZ44" s="631">
        <v>10154.280731005787</v>
      </c>
      <c r="CA44" s="631">
        <v>10522.355121407993</v>
      </c>
      <c r="CB44" s="631">
        <v>10352.366136982795</v>
      </c>
      <c r="CC44" s="631">
        <v>10037.617270339781</v>
      </c>
      <c r="CD44" s="631">
        <v>10567.819826471554</v>
      </c>
      <c r="CE44" s="631">
        <v>10469.568391697207</v>
      </c>
      <c r="CF44" s="631">
        <v>10415.538359530783</v>
      </c>
      <c r="CG44" s="631">
        <v>11376.6833224169</v>
      </c>
      <c r="CH44" s="631">
        <v>10830.176198437317</v>
      </c>
      <c r="CI44" s="631">
        <v>10910.724934795169</v>
      </c>
      <c r="CJ44" s="631">
        <v>10828.158954843757</v>
      </c>
      <c r="CK44" s="631">
        <v>10776.328819657454</v>
      </c>
      <c r="CL44" s="631">
        <v>10680.105423668449</v>
      </c>
      <c r="CM44" s="631">
        <v>11095.252952426592</v>
      </c>
      <c r="CN44" s="631">
        <v>11140.947177616612</v>
      </c>
      <c r="CO44" s="631">
        <v>11379.951547673976</v>
      </c>
      <c r="CP44" s="631">
        <v>11595.072669347646</v>
      </c>
      <c r="CQ44" s="631">
        <v>11868.461831969422</v>
      </c>
      <c r="CR44" s="631">
        <v>11867.282196275353</v>
      </c>
      <c r="CS44" s="631">
        <v>12115.10142639816</v>
      </c>
      <c r="CT44" s="631">
        <v>12149.83826369694</v>
      </c>
      <c r="CU44" s="631">
        <v>12328.263682215664</v>
      </c>
      <c r="CV44" s="631">
        <v>12747.634636687382</v>
      </c>
      <c r="CW44" s="631">
        <v>12930.971464633123</v>
      </c>
      <c r="CX44" s="631">
        <v>13206.402540258914</v>
      </c>
      <c r="CY44" s="631">
        <v>13024.60011847623</v>
      </c>
      <c r="CZ44" s="631">
        <v>12826.45625597953</v>
      </c>
      <c r="DA44" s="631">
        <v>12993.682354884986</v>
      </c>
      <c r="DB44" s="631">
        <v>12442.048648592074</v>
      </c>
      <c r="DC44" s="631">
        <v>12887.461789553057</v>
      </c>
      <c r="DD44" s="631">
        <v>13154.226620819973</v>
      </c>
      <c r="DE44" s="631">
        <v>13366.470651808098</v>
      </c>
      <c r="DF44" s="631">
        <v>13702.425117124852</v>
      </c>
      <c r="DG44" s="631">
        <v>14383.121785474061</v>
      </c>
      <c r="DH44" s="631">
        <v>14947.903045389963</v>
      </c>
      <c r="DI44" s="631">
        <v>14766.185860499636</v>
      </c>
      <c r="DJ44" s="631">
        <v>14810.461342452931</v>
      </c>
      <c r="DK44" s="631">
        <v>14898.210738568056</v>
      </c>
      <c r="DL44" s="631">
        <v>14956.459656182262</v>
      </c>
      <c r="DM44" s="631">
        <v>14559.627373831481</v>
      </c>
      <c r="DN44" s="631">
        <v>14669.690969162668</v>
      </c>
      <c r="DO44" s="631">
        <v>14935.023783121873</v>
      </c>
      <c r="DP44" s="631">
        <v>15314.528794097789</v>
      </c>
      <c r="DQ44" s="631">
        <v>14985.673115780344</v>
      </c>
      <c r="DR44" s="631">
        <v>23051.163311469336</v>
      </c>
      <c r="DS44" s="631">
        <v>16149.542283132785</v>
      </c>
      <c r="DT44" s="631">
        <v>15885.939104603836</v>
      </c>
      <c r="DU44" s="631">
        <v>16220.436141178368</v>
      </c>
      <c r="DV44" s="631">
        <v>17418.158168435188</v>
      </c>
      <c r="DW44" s="631">
        <v>16770.777906887495</v>
      </c>
      <c r="DX44" s="631">
        <v>18146.22986509898</v>
      </c>
      <c r="DY44" s="631">
        <v>16802.751870402852</v>
      </c>
      <c r="DZ44" s="631">
        <v>17270.32506874813</v>
      </c>
      <c r="EA44" s="631">
        <v>16815.000822994087</v>
      </c>
      <c r="EB44" s="631">
        <v>16884.164750755248</v>
      </c>
      <c r="EC44" s="631">
        <v>16462.376780928622</v>
      </c>
      <c r="ED44" s="631">
        <v>16241.344119100626</v>
      </c>
      <c r="EE44" s="631">
        <v>16455.223151901679</v>
      </c>
      <c r="EF44" s="631">
        <v>16646.672997709273</v>
      </c>
      <c r="EG44" s="631">
        <v>16301.943054076542</v>
      </c>
      <c r="EH44" s="631">
        <v>16319.898024877579</v>
      </c>
      <c r="EI44" s="631">
        <v>16079.558816081877</v>
      </c>
      <c r="EJ44" s="631">
        <v>16487.608619093142</v>
      </c>
      <c r="EK44" s="631">
        <v>15318.895254132569</v>
      </c>
      <c r="EL44" s="631">
        <v>15322.093040522885</v>
      </c>
      <c r="EM44" s="631">
        <v>15129.59217440272</v>
      </c>
      <c r="EN44" s="631">
        <v>15584.291374879778</v>
      </c>
      <c r="EO44" s="631">
        <v>15942.036409419641</v>
      </c>
      <c r="EP44" s="631">
        <v>16476.928702889734</v>
      </c>
    </row>
    <row r="45" spans="1:146" ht="17.25" customHeight="1" x14ac:dyDescent="0.3">
      <c r="A45" s="1138" t="s">
        <v>492</v>
      </c>
      <c r="B45" s="1158" t="s">
        <v>487</v>
      </c>
      <c r="C45" s="1155">
        <v>62973.530562383392</v>
      </c>
      <c r="D45" s="631">
        <v>68698.754404333158</v>
      </c>
      <c r="E45" s="631">
        <v>75387.278355736344</v>
      </c>
      <c r="F45" s="631">
        <v>62258.623779648398</v>
      </c>
      <c r="G45" s="631">
        <v>60991.482858880714</v>
      </c>
      <c r="H45" s="631">
        <v>59461.940140620994</v>
      </c>
      <c r="I45" s="631">
        <v>52677.960544831192</v>
      </c>
      <c r="J45" s="631">
        <v>59138.250073531701</v>
      </c>
      <c r="K45" s="631">
        <v>75838.201747540283</v>
      </c>
      <c r="L45" s="631">
        <v>71725.372582125652</v>
      </c>
      <c r="M45" s="631">
        <v>59839.81858450429</v>
      </c>
      <c r="N45" s="631">
        <v>58163.815765453452</v>
      </c>
      <c r="O45" s="631">
        <v>63554.940957365296</v>
      </c>
      <c r="P45" s="631">
        <v>63112.461831478417</v>
      </c>
      <c r="Q45" s="631">
        <v>64316.831008833382</v>
      </c>
      <c r="R45" s="631">
        <v>78379.980879206676</v>
      </c>
      <c r="S45" s="631">
        <v>83041.630440034292</v>
      </c>
      <c r="T45" s="631">
        <v>100612.31628793814</v>
      </c>
      <c r="U45" s="631">
        <v>94316.455472598784</v>
      </c>
      <c r="V45" s="631">
        <v>84097.222329514436</v>
      </c>
      <c r="W45" s="631">
        <v>87752.08464722606</v>
      </c>
      <c r="X45" s="631">
        <v>82111.209813532638</v>
      </c>
      <c r="Y45" s="631">
        <v>93528.857524623309</v>
      </c>
      <c r="Z45" s="631">
        <v>83690.308243655149</v>
      </c>
      <c r="AA45" s="631">
        <v>83686.9674078276</v>
      </c>
      <c r="AB45" s="631">
        <v>101785.70477649692</v>
      </c>
      <c r="AC45" s="631">
        <v>108711.06543606985</v>
      </c>
      <c r="AD45" s="631">
        <v>104377.46787951031</v>
      </c>
      <c r="AE45" s="631">
        <v>102638.10194678439</v>
      </c>
      <c r="AF45" s="631">
        <v>113701.45511967188</v>
      </c>
      <c r="AG45" s="631">
        <v>109452.62145771914</v>
      </c>
      <c r="AH45" s="631">
        <v>107427.62419960187</v>
      </c>
      <c r="AI45" s="631">
        <v>97535.100236206214</v>
      </c>
      <c r="AJ45" s="631">
        <v>95840.69261243433</v>
      </c>
      <c r="AK45" s="631">
        <v>98098.995731767151</v>
      </c>
      <c r="AL45" s="631">
        <v>103888.12489777863</v>
      </c>
      <c r="AM45" s="631">
        <v>93877.01935408439</v>
      </c>
      <c r="AN45" s="631">
        <v>95375.568905587075</v>
      </c>
      <c r="AO45" s="631">
        <v>94966.927211317976</v>
      </c>
      <c r="AP45" s="631">
        <v>95766.070596586811</v>
      </c>
      <c r="AQ45" s="631">
        <v>110307.1659247433</v>
      </c>
      <c r="AR45" s="631">
        <v>106875.30926031344</v>
      </c>
      <c r="AS45" s="631">
        <v>103677.06953694137</v>
      </c>
      <c r="AT45" s="631">
        <v>106509.25669721646</v>
      </c>
      <c r="AU45" s="631">
        <v>103537.89560406878</v>
      </c>
      <c r="AV45" s="631">
        <v>100349.0747235185</v>
      </c>
      <c r="AW45" s="631">
        <v>94562.858452299653</v>
      </c>
      <c r="AX45" s="631">
        <v>85168.803610280942</v>
      </c>
      <c r="AY45" s="631">
        <v>77273.116232237851</v>
      </c>
      <c r="AZ45" s="631">
        <v>74142.698369001911</v>
      </c>
      <c r="BA45" s="631">
        <v>73587.444683017427</v>
      </c>
      <c r="BB45" s="631">
        <v>63904.630520693587</v>
      </c>
      <c r="BC45" s="631">
        <v>67380.586611924839</v>
      </c>
      <c r="BD45" s="631">
        <v>52331.669477749441</v>
      </c>
      <c r="BE45" s="631">
        <v>56635.89421769599</v>
      </c>
      <c r="BF45" s="631">
        <v>47305.077412382729</v>
      </c>
      <c r="BG45" s="631">
        <v>50522.066632704824</v>
      </c>
      <c r="BH45" s="631">
        <v>53825.945809446479</v>
      </c>
      <c r="BI45" s="631">
        <v>54012.883546671888</v>
      </c>
      <c r="BJ45" s="631">
        <v>63059.83346362671</v>
      </c>
      <c r="BK45" s="631">
        <v>59286.180326882968</v>
      </c>
      <c r="BL45" s="631">
        <v>58337.099019569163</v>
      </c>
      <c r="BM45" s="631">
        <v>59769.582025271528</v>
      </c>
      <c r="BN45" s="631">
        <v>62574.599231501648</v>
      </c>
      <c r="BO45" s="631">
        <v>60409.232461079453</v>
      </c>
      <c r="BP45" s="631">
        <v>61801.902933246223</v>
      </c>
      <c r="BQ45" s="631">
        <v>59682.730505676634</v>
      </c>
      <c r="BR45" s="631">
        <v>59078.490046756036</v>
      </c>
      <c r="BS45" s="631">
        <v>54549.794765581704</v>
      </c>
      <c r="BT45" s="631">
        <v>55421.082310405662</v>
      </c>
      <c r="BU45" s="631">
        <v>69285.941733017491</v>
      </c>
      <c r="BV45" s="631">
        <v>53227.897403973569</v>
      </c>
      <c r="BW45" s="631">
        <v>57258.452592395268</v>
      </c>
      <c r="BX45" s="631">
        <v>55574.580947562841</v>
      </c>
      <c r="BY45" s="631">
        <v>55015.801415255715</v>
      </c>
      <c r="BZ45" s="631">
        <v>55679.252420939971</v>
      </c>
      <c r="CA45" s="631">
        <v>54164.803179884737</v>
      </c>
      <c r="CB45" s="631">
        <v>55100.873822430876</v>
      </c>
      <c r="CC45" s="631">
        <v>56297.471547733192</v>
      </c>
      <c r="CD45" s="631">
        <v>52942.079114367138</v>
      </c>
      <c r="CE45" s="631">
        <v>51432.019607114999</v>
      </c>
      <c r="CF45" s="631">
        <v>60538.065129484006</v>
      </c>
      <c r="CG45" s="631">
        <v>61878.881572812686</v>
      </c>
      <c r="CH45" s="631">
        <v>54323.393748100949</v>
      </c>
      <c r="CI45" s="631">
        <v>73787.629785697558</v>
      </c>
      <c r="CJ45" s="631">
        <v>71549.757824738146</v>
      </c>
      <c r="CK45" s="631">
        <v>77606.383377185484</v>
      </c>
      <c r="CL45" s="631">
        <v>63321.297541147564</v>
      </c>
      <c r="CM45" s="631">
        <v>64902.684066333095</v>
      </c>
      <c r="CN45" s="631">
        <v>67640.266431736571</v>
      </c>
      <c r="CO45" s="631">
        <v>68033.211193979689</v>
      </c>
      <c r="CP45" s="631">
        <v>66748.02051421853</v>
      </c>
      <c r="CQ45" s="631">
        <v>98351.723268758287</v>
      </c>
      <c r="CR45" s="631">
        <v>99498.442517818592</v>
      </c>
      <c r="CS45" s="631">
        <v>74941.516052851177</v>
      </c>
      <c r="CT45" s="631">
        <v>84584.771947819332</v>
      </c>
      <c r="CU45" s="631">
        <v>93401.976990724681</v>
      </c>
      <c r="CV45" s="631">
        <v>97127.70397339089</v>
      </c>
      <c r="CW45" s="631">
        <v>90976.083382537661</v>
      </c>
      <c r="CX45" s="631">
        <v>98828.247562139746</v>
      </c>
      <c r="CY45" s="631">
        <v>91326.942535603986</v>
      </c>
      <c r="CZ45" s="631">
        <v>95320.427954477331</v>
      </c>
      <c r="DA45" s="631">
        <v>108801.06762902519</v>
      </c>
      <c r="DB45" s="631">
        <v>103804.13415029467</v>
      </c>
      <c r="DC45" s="631">
        <v>108477.83277564563</v>
      </c>
      <c r="DD45" s="631">
        <v>111658.62875262782</v>
      </c>
      <c r="DE45" s="631">
        <v>88982.277074035694</v>
      </c>
      <c r="DF45" s="631">
        <v>65789.662217932986</v>
      </c>
      <c r="DG45" s="631">
        <v>68188.389262274941</v>
      </c>
      <c r="DH45" s="631">
        <v>67610.43749753655</v>
      </c>
      <c r="DI45" s="631">
        <v>66595.681760104853</v>
      </c>
      <c r="DJ45" s="631">
        <v>69052.180002533481</v>
      </c>
      <c r="DK45" s="631">
        <v>69799.823645020471</v>
      </c>
      <c r="DL45" s="631">
        <v>73720.523504359197</v>
      </c>
      <c r="DM45" s="631">
        <v>76048.06585681616</v>
      </c>
      <c r="DN45" s="631">
        <v>75383.263175529049</v>
      </c>
      <c r="DO45" s="631">
        <v>72523.94775815426</v>
      </c>
      <c r="DP45" s="631">
        <v>81326.801495869411</v>
      </c>
      <c r="DQ45" s="631">
        <v>76143.073868955005</v>
      </c>
      <c r="DR45" s="631">
        <v>66805.772321307973</v>
      </c>
      <c r="DS45" s="631">
        <v>68945.706899015102</v>
      </c>
      <c r="DT45" s="631">
        <v>52614.196386641517</v>
      </c>
      <c r="DU45" s="631">
        <v>58734.304237848024</v>
      </c>
      <c r="DV45" s="631">
        <v>61792.437893926137</v>
      </c>
      <c r="DW45" s="631">
        <v>62986.046291946383</v>
      </c>
      <c r="DX45" s="631">
        <v>64883.782868032249</v>
      </c>
      <c r="DY45" s="631">
        <v>61990.962168941216</v>
      </c>
      <c r="DZ45" s="631">
        <v>59255.466812633807</v>
      </c>
      <c r="EA45" s="631">
        <v>55478.618519393676</v>
      </c>
      <c r="EB45" s="631">
        <v>52541.657678834679</v>
      </c>
      <c r="EC45" s="631">
        <v>52332.873899993843</v>
      </c>
      <c r="ED45" s="631">
        <v>49017.249748799768</v>
      </c>
      <c r="EE45" s="631">
        <v>49456.269864893802</v>
      </c>
      <c r="EF45" s="631">
        <v>52226.538316276092</v>
      </c>
      <c r="EG45" s="631">
        <v>53041.395817974917</v>
      </c>
      <c r="EH45" s="631">
        <v>55915.19988834679</v>
      </c>
      <c r="EI45" s="631">
        <v>53686.039546487416</v>
      </c>
      <c r="EJ45" s="631">
        <v>51894.03958227906</v>
      </c>
      <c r="EK45" s="631">
        <v>50905.084328528981</v>
      </c>
      <c r="EL45" s="631">
        <v>48410.998994380861</v>
      </c>
      <c r="EM45" s="631">
        <v>55047.553650580485</v>
      </c>
      <c r="EN45" s="631">
        <v>59175.569482238723</v>
      </c>
      <c r="EO45" s="631">
        <v>60807.586047243996</v>
      </c>
      <c r="EP45" s="631">
        <v>61583.367465910618</v>
      </c>
    </row>
    <row r="46" spans="1:146" ht="17.25" customHeight="1" x14ac:dyDescent="0.3">
      <c r="A46" s="1138"/>
      <c r="B46" s="1158"/>
      <c r="C46" s="1159"/>
      <c r="D46" s="1053"/>
      <c r="E46" s="1053"/>
      <c r="F46" s="1053"/>
      <c r="G46" s="1053"/>
      <c r="H46" s="1053"/>
      <c r="I46" s="1053"/>
      <c r="J46" s="1053"/>
      <c r="K46" s="1053"/>
      <c r="L46" s="1053"/>
      <c r="M46" s="1053"/>
      <c r="N46" s="1053"/>
      <c r="O46" s="1053"/>
      <c r="P46" s="1053"/>
      <c r="Q46" s="1053"/>
      <c r="R46" s="1053"/>
      <c r="S46" s="1053"/>
      <c r="T46" s="1053"/>
      <c r="U46" s="1053"/>
      <c r="V46" s="1053"/>
      <c r="W46" s="1053"/>
      <c r="X46" s="1053"/>
      <c r="Y46" s="1053"/>
      <c r="Z46" s="1053"/>
      <c r="AA46" s="1053"/>
      <c r="AB46" s="1053"/>
      <c r="AC46" s="1053"/>
      <c r="AD46" s="1053"/>
      <c r="AE46" s="1053"/>
      <c r="AF46" s="1053"/>
      <c r="AG46" s="1053"/>
      <c r="AH46" s="1053"/>
      <c r="AI46" s="1053"/>
      <c r="AJ46" s="1053"/>
      <c r="AK46" s="1053"/>
      <c r="AL46" s="1053"/>
      <c r="AM46" s="1053"/>
      <c r="AN46" s="1053"/>
      <c r="AO46" s="1053"/>
      <c r="AP46" s="1053"/>
      <c r="AQ46" s="1053"/>
      <c r="AR46" s="1053"/>
      <c r="AS46" s="1053"/>
      <c r="AT46" s="1053"/>
      <c r="AU46" s="1053"/>
      <c r="AV46" s="1053"/>
      <c r="AW46" s="1053"/>
      <c r="AX46" s="1053"/>
      <c r="AY46" s="1053"/>
      <c r="AZ46" s="1053"/>
      <c r="BA46" s="1053"/>
      <c r="BB46" s="1053"/>
      <c r="BC46" s="1053"/>
      <c r="BD46" s="1053"/>
      <c r="BE46" s="1053"/>
      <c r="BF46" s="1053"/>
      <c r="BG46" s="1053"/>
      <c r="BH46" s="1053"/>
      <c r="BI46" s="1053"/>
      <c r="BJ46" s="1053"/>
      <c r="BK46" s="1053"/>
      <c r="BL46" s="1053"/>
      <c r="BM46" s="1053"/>
      <c r="BN46" s="1053"/>
      <c r="BO46" s="1053"/>
      <c r="BP46" s="1053"/>
      <c r="BQ46" s="1053"/>
      <c r="BR46" s="1053"/>
      <c r="BS46" s="1053"/>
      <c r="BT46" s="1053"/>
      <c r="BU46" s="1053"/>
      <c r="BV46" s="1053"/>
      <c r="BW46" s="1053"/>
      <c r="BX46" s="1053"/>
      <c r="BY46" s="1053"/>
      <c r="BZ46" s="1053"/>
      <c r="CA46" s="1053"/>
      <c r="CB46" s="1053"/>
      <c r="CC46" s="1053"/>
      <c r="CD46" s="1053"/>
      <c r="CE46" s="1053"/>
      <c r="CF46" s="1053"/>
      <c r="CG46" s="1053"/>
      <c r="CH46" s="1053"/>
      <c r="CI46" s="1053"/>
      <c r="CJ46" s="1053"/>
      <c r="CK46" s="1053"/>
      <c r="CL46" s="1053"/>
      <c r="CM46" s="1053"/>
      <c r="CN46" s="1053"/>
      <c r="CO46" s="1053"/>
      <c r="CP46" s="1053"/>
      <c r="CQ46" s="1053"/>
      <c r="CR46" s="1053"/>
      <c r="CS46" s="1053"/>
      <c r="CT46" s="1053"/>
      <c r="CU46" s="1053"/>
      <c r="CV46" s="1053"/>
      <c r="CW46" s="1053"/>
      <c r="CX46" s="1053"/>
      <c r="CY46" s="1053"/>
      <c r="CZ46" s="1053"/>
      <c r="DA46" s="1053"/>
      <c r="DB46" s="1053"/>
      <c r="DC46" s="1053"/>
      <c r="DD46" s="1053"/>
      <c r="DE46" s="1053"/>
      <c r="DF46" s="1053"/>
      <c r="DG46" s="1053"/>
      <c r="DH46" s="1053"/>
      <c r="DI46" s="1053"/>
      <c r="DJ46" s="1053"/>
      <c r="DK46" s="1053"/>
      <c r="DL46" s="1053"/>
      <c r="DM46" s="1053"/>
      <c r="DN46" s="1053"/>
      <c r="DO46" s="1053"/>
      <c r="DP46" s="1053"/>
      <c r="DQ46" s="1053"/>
      <c r="DR46" s="1053"/>
      <c r="DS46" s="1053"/>
      <c r="DT46" s="1053"/>
      <c r="DU46" s="1053"/>
      <c r="DV46" s="1053"/>
      <c r="DW46" s="1053"/>
      <c r="DX46" s="1053"/>
      <c r="DY46" s="1053"/>
      <c r="DZ46" s="1053"/>
      <c r="EA46" s="1053"/>
      <c r="EB46" s="1053"/>
      <c r="EC46" s="1053"/>
      <c r="ED46" s="1053"/>
      <c r="EE46" s="1053"/>
      <c r="EF46" s="1053"/>
      <c r="EG46" s="1053"/>
      <c r="EH46" s="1053"/>
      <c r="EI46" s="1053"/>
      <c r="EJ46" s="1053"/>
      <c r="EK46" s="1053"/>
      <c r="EL46" s="1053"/>
      <c r="EM46" s="1053"/>
      <c r="EN46" s="1053"/>
      <c r="EO46" s="1053"/>
      <c r="EP46" s="1053"/>
    </row>
    <row r="47" spans="1:146" ht="17.25" customHeight="1" x14ac:dyDescent="0.3">
      <c r="A47" s="1136" t="s">
        <v>493</v>
      </c>
      <c r="B47" s="1156" t="s">
        <v>494</v>
      </c>
      <c r="C47" s="1157">
        <v>231.56321800000001</v>
      </c>
      <c r="D47" s="626">
        <v>244.56903</v>
      </c>
      <c r="E47" s="626">
        <v>243.88480200000001</v>
      </c>
      <c r="F47" s="626">
        <v>894.87686329999997</v>
      </c>
      <c r="G47" s="626">
        <v>902.47286123000003</v>
      </c>
      <c r="H47" s="626">
        <v>913.28048660000002</v>
      </c>
      <c r="I47" s="626">
        <v>924.24705643000004</v>
      </c>
      <c r="J47" s="626">
        <v>935.94412235000004</v>
      </c>
      <c r="K47" s="626">
        <v>947.48504020000007</v>
      </c>
      <c r="L47" s="626">
        <v>958.67395076888897</v>
      </c>
      <c r="M47" s="626">
        <v>970.47936142111109</v>
      </c>
      <c r="N47" s="626">
        <v>982.71418112888898</v>
      </c>
      <c r="O47" s="626">
        <v>1029.9734679333333</v>
      </c>
      <c r="P47" s="626">
        <v>1039.2984984133332</v>
      </c>
      <c r="Q47" s="626">
        <v>1054.6342642622224</v>
      </c>
      <c r="R47" s="626">
        <v>1064.6590485788888</v>
      </c>
      <c r="S47" s="626">
        <v>1076.2280478177779</v>
      </c>
      <c r="T47" s="626">
        <v>1088.8792321111112</v>
      </c>
      <c r="U47" s="626">
        <v>1101.5320324188888</v>
      </c>
      <c r="V47" s="626">
        <v>1114.4294483033332</v>
      </c>
      <c r="W47" s="626">
        <v>1127.11884353</v>
      </c>
      <c r="X47" s="626">
        <v>1141.7175953866667</v>
      </c>
      <c r="Y47" s="626">
        <v>1158.3885001033332</v>
      </c>
      <c r="Z47" s="626">
        <v>1173.85555658</v>
      </c>
      <c r="AA47" s="626">
        <v>1192.1119814356903</v>
      </c>
      <c r="AB47" s="626">
        <v>1204.7922557448296</v>
      </c>
      <c r="AC47" s="626">
        <v>1219.8609252011217</v>
      </c>
      <c r="AD47" s="626">
        <v>1231.7610712585674</v>
      </c>
      <c r="AE47" s="626">
        <v>1236.045001036345</v>
      </c>
      <c r="AF47" s="626">
        <v>1261.7841879768891</v>
      </c>
      <c r="AG47" s="626">
        <v>1278.5503714638587</v>
      </c>
      <c r="AH47" s="626">
        <v>1292.6733276455918</v>
      </c>
      <c r="AI47" s="626">
        <v>1307.8143752879118</v>
      </c>
      <c r="AJ47" s="626">
        <v>1325.2377130349007</v>
      </c>
      <c r="AK47" s="626">
        <v>1340.5265307413711</v>
      </c>
      <c r="AL47" s="626">
        <v>1356.4140406065899</v>
      </c>
      <c r="AM47" s="626">
        <v>1371.9830373129037</v>
      </c>
      <c r="AN47" s="626">
        <v>1387.7294814627639</v>
      </c>
      <c r="AO47" s="626">
        <v>1391.9710411111112</v>
      </c>
      <c r="AP47" s="626">
        <v>1345.0189419933752</v>
      </c>
      <c r="AQ47" s="626">
        <v>1356.0663831839051</v>
      </c>
      <c r="AR47" s="626">
        <v>1372.5229543510598</v>
      </c>
      <c r="AS47" s="626">
        <v>1389.1917470284782</v>
      </c>
      <c r="AT47" s="626">
        <v>1406.7636767705512</v>
      </c>
      <c r="AU47" s="626">
        <v>1424.1167111904763</v>
      </c>
      <c r="AV47" s="626">
        <v>1438.8276591848639</v>
      </c>
      <c r="AW47" s="626">
        <v>1437.5671838838095</v>
      </c>
      <c r="AX47" s="626">
        <v>1532.8619360233331</v>
      </c>
      <c r="AY47" s="626">
        <v>1555.8646305122222</v>
      </c>
      <c r="AZ47" s="626">
        <v>1570.2510025755557</v>
      </c>
      <c r="BA47" s="626">
        <v>1586.1209918133334</v>
      </c>
      <c r="BB47" s="626">
        <v>742.05842346999998</v>
      </c>
      <c r="BC47" s="626">
        <v>747.63109256000007</v>
      </c>
      <c r="BD47" s="626">
        <v>759.73270224999999</v>
      </c>
      <c r="BE47" s="626">
        <v>772.19647421000002</v>
      </c>
      <c r="BF47" s="626">
        <v>783.64372535000007</v>
      </c>
      <c r="BG47" s="626">
        <v>795.03426162999995</v>
      </c>
      <c r="BH47" s="626">
        <v>806.36142286999996</v>
      </c>
      <c r="BI47" s="626">
        <v>817.11920386999998</v>
      </c>
      <c r="BJ47" s="626">
        <v>829.69099343000005</v>
      </c>
      <c r="BK47" s="626">
        <v>841.75958768999999</v>
      </c>
      <c r="BL47" s="626">
        <v>841.34192214999996</v>
      </c>
      <c r="BM47" s="626">
        <v>850.71337003999997</v>
      </c>
      <c r="BN47" s="626">
        <v>860.90493549999997</v>
      </c>
      <c r="BO47" s="626">
        <v>871.46817457999987</v>
      </c>
      <c r="BP47" s="626">
        <v>882.04527719000009</v>
      </c>
      <c r="BQ47" s="626">
        <v>892.00809130000005</v>
      </c>
      <c r="BR47" s="626">
        <v>903.91998393000006</v>
      </c>
      <c r="BS47" s="626">
        <v>913.01940185000001</v>
      </c>
      <c r="BT47" s="626">
        <v>921.02394779999997</v>
      </c>
      <c r="BU47" s="626">
        <v>929.69761502000006</v>
      </c>
      <c r="BV47" s="626">
        <v>941.94318427000007</v>
      </c>
      <c r="BW47" s="626">
        <v>951.54407246999995</v>
      </c>
      <c r="BX47" s="626">
        <v>951.26087802999996</v>
      </c>
      <c r="BY47" s="626">
        <v>960.51654225000004</v>
      </c>
      <c r="BZ47" s="626">
        <v>959.27091482999992</v>
      </c>
      <c r="CA47" s="626">
        <v>968.69937096000001</v>
      </c>
      <c r="CB47" s="626">
        <v>976.84763184999997</v>
      </c>
      <c r="CC47" s="626">
        <v>987.94876218999991</v>
      </c>
      <c r="CD47" s="626">
        <v>997.67433128999994</v>
      </c>
      <c r="CE47" s="626">
        <v>1008.3339269400001</v>
      </c>
      <c r="CF47" s="626">
        <v>1018.04001825</v>
      </c>
      <c r="CG47" s="626">
        <v>1027.9046779100001</v>
      </c>
      <c r="CH47" s="626">
        <v>1034.54105153</v>
      </c>
      <c r="CI47" s="626">
        <v>1046.3292143400001</v>
      </c>
      <c r="CJ47" s="626">
        <v>1056.93696527</v>
      </c>
      <c r="CK47" s="626">
        <v>1068.1048831099999</v>
      </c>
      <c r="CL47" s="626">
        <v>1086.2447271100002</v>
      </c>
      <c r="CM47" s="626">
        <v>1094.89581032</v>
      </c>
      <c r="CN47" s="626">
        <v>1103.7077119</v>
      </c>
      <c r="CO47" s="626">
        <v>1114.0039380399999</v>
      </c>
      <c r="CP47" s="626">
        <v>1126.4172563299999</v>
      </c>
      <c r="CQ47" s="626">
        <v>1136.3494650599998</v>
      </c>
      <c r="CR47" s="626">
        <v>1148.6181616200001</v>
      </c>
      <c r="CS47" s="626">
        <v>1159.7702537600001</v>
      </c>
      <c r="CT47" s="626">
        <v>1170.5591787599999</v>
      </c>
      <c r="CU47" s="626">
        <v>1181.90419982</v>
      </c>
      <c r="CV47" s="626">
        <v>1190.8741275899999</v>
      </c>
      <c r="CW47" s="626">
        <v>1201.6446606699999</v>
      </c>
      <c r="CX47" s="626">
        <v>1213.0932805299999</v>
      </c>
      <c r="CY47" s="626">
        <v>1224.16639169</v>
      </c>
      <c r="CZ47" s="626">
        <v>1235.9602562800001</v>
      </c>
      <c r="DA47" s="626">
        <v>1250.3412743499998</v>
      </c>
      <c r="DB47" s="626">
        <v>1263.11193826</v>
      </c>
      <c r="DC47" s="626">
        <v>1275.6406891000001</v>
      </c>
      <c r="DD47" s="626">
        <v>1286.59783924</v>
      </c>
      <c r="DE47" s="626">
        <v>1297.00956477</v>
      </c>
      <c r="DF47" s="626">
        <v>1309.7397866099998</v>
      </c>
      <c r="DG47" s="626">
        <v>1321.1902400800002</v>
      </c>
      <c r="DH47" s="626">
        <v>1329.31778654</v>
      </c>
      <c r="DI47" s="626">
        <v>1337.5223003600001</v>
      </c>
      <c r="DJ47" s="626">
        <v>1348.4084109800001</v>
      </c>
      <c r="DK47" s="626">
        <v>1358.71483412</v>
      </c>
      <c r="DL47" s="626">
        <v>1367.46305525</v>
      </c>
      <c r="DM47" s="626">
        <v>1380.1434952499999</v>
      </c>
      <c r="DN47" s="626">
        <v>1392.2231166600002</v>
      </c>
      <c r="DO47" s="626">
        <v>1404.5468900500002</v>
      </c>
      <c r="DP47" s="626">
        <v>1413.72892305</v>
      </c>
      <c r="DQ47" s="626">
        <v>1419.5644658799999</v>
      </c>
      <c r="DR47" s="626">
        <v>1426.2431410899999</v>
      </c>
      <c r="DS47" s="626">
        <v>1439.1363995300001</v>
      </c>
      <c r="DT47" s="626">
        <v>1448.1125531499999</v>
      </c>
      <c r="DU47" s="626">
        <v>1459.4493050000001</v>
      </c>
      <c r="DV47" s="626">
        <v>1471.3457274500001</v>
      </c>
      <c r="DW47" s="626">
        <v>1481.4124169300001</v>
      </c>
      <c r="DX47" s="626">
        <v>1491.0998258900001</v>
      </c>
      <c r="DY47" s="626">
        <v>1504.0677675400002</v>
      </c>
      <c r="DZ47" s="626">
        <v>1517.5112380400003</v>
      </c>
      <c r="EA47" s="626">
        <v>1523.5827490800002</v>
      </c>
      <c r="EB47" s="626">
        <v>1524.93549147</v>
      </c>
      <c r="EC47" s="626">
        <v>1534.5647254300002</v>
      </c>
      <c r="ED47" s="626">
        <v>1538.5333516600001</v>
      </c>
      <c r="EE47" s="626">
        <v>1546.33606973</v>
      </c>
      <c r="EF47" s="626">
        <v>1553.3460501699999</v>
      </c>
      <c r="EG47" s="626">
        <v>1558.2400108699999</v>
      </c>
      <c r="EH47" s="626">
        <v>1567.80393635</v>
      </c>
      <c r="EI47" s="626">
        <v>1576.1873087500001</v>
      </c>
      <c r="EJ47" s="626">
        <v>1586.5860496899998</v>
      </c>
      <c r="EK47" s="626">
        <v>1601.6371589499997</v>
      </c>
      <c r="EL47" s="626">
        <v>1612.32031112</v>
      </c>
      <c r="EM47" s="626">
        <v>1622.0621299100001</v>
      </c>
      <c r="EN47" s="626">
        <v>1632.8242258499999</v>
      </c>
      <c r="EO47" s="626">
        <v>1639.5924783799999</v>
      </c>
      <c r="EP47" s="626">
        <v>1650.0070561800001</v>
      </c>
    </row>
    <row r="48" spans="1:146" ht="17.25" customHeight="1" x14ac:dyDescent="0.3">
      <c r="A48" s="1138"/>
      <c r="B48" s="1158"/>
      <c r="C48" s="1159"/>
      <c r="D48" s="1053"/>
      <c r="E48" s="1053"/>
      <c r="F48" s="1053"/>
      <c r="G48" s="1053"/>
      <c r="H48" s="1053"/>
      <c r="I48" s="1053"/>
      <c r="J48" s="1053"/>
      <c r="K48" s="1053"/>
      <c r="L48" s="1053"/>
      <c r="M48" s="1053"/>
      <c r="N48" s="1053"/>
      <c r="O48" s="1053"/>
      <c r="P48" s="1053"/>
      <c r="Q48" s="1053"/>
      <c r="R48" s="1053"/>
      <c r="S48" s="1053"/>
      <c r="T48" s="1053"/>
      <c r="U48" s="1053"/>
      <c r="V48" s="1053"/>
      <c r="W48" s="1053"/>
      <c r="X48" s="1053"/>
      <c r="Y48" s="1053"/>
      <c r="Z48" s="1053"/>
      <c r="AA48" s="1053"/>
      <c r="AB48" s="1053"/>
      <c r="AC48" s="1053"/>
      <c r="AD48" s="1053"/>
      <c r="AE48" s="1053"/>
      <c r="AF48" s="1053"/>
      <c r="AG48" s="1053"/>
      <c r="AH48" s="1053"/>
      <c r="AI48" s="1053"/>
      <c r="AJ48" s="1053"/>
      <c r="AK48" s="1053"/>
      <c r="AL48" s="1053"/>
      <c r="AM48" s="1053"/>
      <c r="AN48" s="1053"/>
      <c r="AO48" s="1053"/>
      <c r="AP48" s="1053"/>
      <c r="AQ48" s="1053"/>
      <c r="AR48" s="1053"/>
      <c r="AS48" s="1053"/>
      <c r="AT48" s="1053"/>
      <c r="AU48" s="1053"/>
      <c r="AV48" s="1053"/>
      <c r="AW48" s="1053"/>
      <c r="AX48" s="1053"/>
      <c r="AY48" s="1053"/>
      <c r="AZ48" s="1053"/>
      <c r="BA48" s="1053"/>
      <c r="BB48" s="1053"/>
      <c r="BC48" s="1053"/>
      <c r="BD48" s="1053"/>
      <c r="BE48" s="1053"/>
      <c r="BF48" s="1053"/>
      <c r="BG48" s="1053"/>
      <c r="BH48" s="1053"/>
      <c r="BI48" s="1053"/>
      <c r="BJ48" s="1053"/>
      <c r="BK48" s="1053"/>
      <c r="BL48" s="1053"/>
      <c r="BM48" s="1053"/>
      <c r="BN48" s="1053"/>
      <c r="BO48" s="1053"/>
      <c r="BP48" s="1053"/>
      <c r="BQ48" s="1053"/>
      <c r="BR48" s="1053"/>
      <c r="BS48" s="1053"/>
      <c r="BT48" s="1053"/>
      <c r="BU48" s="1053"/>
      <c r="BV48" s="1053"/>
      <c r="BW48" s="1053"/>
      <c r="BX48" s="1053"/>
      <c r="BY48" s="1053"/>
      <c r="BZ48" s="1053"/>
      <c r="CA48" s="1053"/>
      <c r="CB48" s="1053"/>
      <c r="CC48" s="1053"/>
      <c r="CD48" s="1053"/>
      <c r="CE48" s="1053"/>
      <c r="CF48" s="1053"/>
      <c r="CG48" s="1053"/>
      <c r="CH48" s="1053"/>
      <c r="CI48" s="1053"/>
      <c r="CJ48" s="1053"/>
      <c r="CK48" s="1053"/>
      <c r="CL48" s="1053"/>
      <c r="CM48" s="1053"/>
      <c r="CN48" s="1053"/>
      <c r="CO48" s="1053"/>
      <c r="CP48" s="1053"/>
      <c r="CQ48" s="1053"/>
      <c r="CR48" s="1053"/>
      <c r="CS48" s="1053"/>
      <c r="CT48" s="1053"/>
      <c r="CU48" s="1053"/>
      <c r="CV48" s="1053"/>
      <c r="CW48" s="1053"/>
      <c r="CX48" s="1053"/>
      <c r="CY48" s="1053"/>
      <c r="CZ48" s="1053"/>
      <c r="DA48" s="1053"/>
      <c r="DB48" s="1053"/>
      <c r="DC48" s="1053"/>
      <c r="DD48" s="1053"/>
      <c r="DE48" s="1053"/>
      <c r="DF48" s="1053"/>
      <c r="DG48" s="1053"/>
      <c r="DH48" s="1053"/>
      <c r="DI48" s="1053"/>
      <c r="DJ48" s="1053"/>
      <c r="DK48" s="1053"/>
      <c r="DL48" s="1053"/>
      <c r="DM48" s="1053"/>
      <c r="DN48" s="1053"/>
      <c r="DO48" s="1053"/>
      <c r="DP48" s="1053"/>
      <c r="DQ48" s="1053"/>
      <c r="DR48" s="1053"/>
      <c r="DS48" s="1053"/>
      <c r="DT48" s="1053"/>
      <c r="DU48" s="1053"/>
      <c r="DV48" s="1053"/>
      <c r="DW48" s="1053"/>
      <c r="DX48" s="1053"/>
      <c r="DY48" s="1053"/>
      <c r="DZ48" s="1053"/>
      <c r="EA48" s="1053"/>
      <c r="EB48" s="1053"/>
      <c r="EC48" s="1053"/>
      <c r="ED48" s="1053"/>
      <c r="EE48" s="1053"/>
      <c r="EF48" s="1053"/>
      <c r="EG48" s="1053"/>
      <c r="EH48" s="1053"/>
      <c r="EI48" s="1053"/>
      <c r="EJ48" s="1053"/>
      <c r="EK48" s="1053"/>
      <c r="EL48" s="1053"/>
      <c r="EM48" s="1053"/>
      <c r="EN48" s="1053"/>
      <c r="EO48" s="1053"/>
      <c r="EP48" s="1053"/>
    </row>
    <row r="49" spans="1:146" ht="17.25" customHeight="1" x14ac:dyDescent="0.3">
      <c r="A49" s="1136" t="s">
        <v>495</v>
      </c>
      <c r="B49" s="1156" t="s">
        <v>762</v>
      </c>
      <c r="C49" s="1157">
        <v>15645.512661406454</v>
      </c>
      <c r="D49" s="626">
        <v>15884.783669947929</v>
      </c>
      <c r="E49" s="626">
        <v>15153.842182608641</v>
      </c>
      <c r="F49" s="626">
        <v>15555.179380714215</v>
      </c>
      <c r="G49" s="626">
        <v>15292.70664958403</v>
      </c>
      <c r="H49" s="626">
        <v>14953.233001055829</v>
      </c>
      <c r="I49" s="626">
        <v>14949.287617767368</v>
      </c>
      <c r="J49" s="626">
        <v>14910.769174447587</v>
      </c>
      <c r="K49" s="626">
        <v>14835.403570225628</v>
      </c>
      <c r="L49" s="626">
        <v>14973.117719108574</v>
      </c>
      <c r="M49" s="626">
        <v>15410.342053047403</v>
      </c>
      <c r="N49" s="626">
        <v>15917.045083821948</v>
      </c>
      <c r="O49" s="626">
        <v>15643.62357843216</v>
      </c>
      <c r="P49" s="626">
        <v>15910.206036265174</v>
      </c>
      <c r="Q49" s="626">
        <v>16604.716301156575</v>
      </c>
      <c r="R49" s="626">
        <v>16569.771371776089</v>
      </c>
      <c r="S49" s="626">
        <v>16688.439361394347</v>
      </c>
      <c r="T49" s="626">
        <v>17479.208170804999</v>
      </c>
      <c r="U49" s="626">
        <v>16594.99025579686</v>
      </c>
      <c r="V49" s="626">
        <v>16716.496205298907</v>
      </c>
      <c r="W49" s="626">
        <v>16465.24152062762</v>
      </c>
      <c r="X49" s="626">
        <v>16478.725589911319</v>
      </c>
      <c r="Y49" s="626">
        <v>16614.809302686383</v>
      </c>
      <c r="Z49" s="626">
        <v>16325.490808256562</v>
      </c>
      <c r="AA49" s="626">
        <v>16380.635298681034</v>
      </c>
      <c r="AB49" s="626">
        <v>16722.130606199535</v>
      </c>
      <c r="AC49" s="626">
        <v>16622.821207805198</v>
      </c>
      <c r="AD49" s="626">
        <v>17046.157512781752</v>
      </c>
      <c r="AE49" s="626">
        <v>17264.306770457344</v>
      </c>
      <c r="AF49" s="626">
        <v>17498.136859660164</v>
      </c>
      <c r="AG49" s="626">
        <v>16698.808618465773</v>
      </c>
      <c r="AH49" s="626">
        <v>17100.436710464823</v>
      </c>
      <c r="AI49" s="626">
        <v>16746.070150179548</v>
      </c>
      <c r="AJ49" s="626">
        <v>1127.4601422405112</v>
      </c>
      <c r="AK49" s="626">
        <v>1095.5860619152888</v>
      </c>
      <c r="AL49" s="626">
        <v>1328.9540850303999</v>
      </c>
      <c r="AM49" s="626">
        <v>1211.6644621771668</v>
      </c>
      <c r="AN49" s="626">
        <v>1171.1074587792891</v>
      </c>
      <c r="AO49" s="626">
        <v>1236.2121890800224</v>
      </c>
      <c r="AP49" s="626">
        <v>1234.8537371959333</v>
      </c>
      <c r="AQ49" s="626">
        <v>1343.019678987924</v>
      </c>
      <c r="AR49" s="626">
        <v>1243.2708294678093</v>
      </c>
      <c r="AS49" s="626">
        <v>1279.8613689733668</v>
      </c>
      <c r="AT49" s="626">
        <v>1271.5996806622595</v>
      </c>
      <c r="AU49" s="626">
        <v>1199.1619262505569</v>
      </c>
      <c r="AV49" s="626">
        <v>1155.0305887734644</v>
      </c>
      <c r="AW49" s="626">
        <v>1139.6961893274311</v>
      </c>
      <c r="AX49" s="626">
        <v>1259.9482977386983</v>
      </c>
      <c r="AY49" s="626">
        <v>1238.3272744853004</v>
      </c>
      <c r="AZ49" s="626">
        <v>878.95489068434142</v>
      </c>
      <c r="BA49" s="626">
        <v>956.08903745806265</v>
      </c>
      <c r="BB49" s="626">
        <v>783.97270425570832</v>
      </c>
      <c r="BC49" s="626">
        <v>854.14120872096305</v>
      </c>
      <c r="BD49" s="626">
        <v>883.47022197736339</v>
      </c>
      <c r="BE49" s="626">
        <v>918.97752635636073</v>
      </c>
      <c r="BF49" s="626">
        <v>1006.803345868023</v>
      </c>
      <c r="BG49" s="626">
        <v>1541.7032591520708</v>
      </c>
      <c r="BH49" s="626">
        <v>1157.0924238882374</v>
      </c>
      <c r="BI49" s="626">
        <v>1220.1777750274027</v>
      </c>
      <c r="BJ49" s="626">
        <v>1247.2652278087021</v>
      </c>
      <c r="BK49" s="626">
        <v>1237.6344496282929</v>
      </c>
      <c r="BL49" s="626">
        <v>1219.0656411219168</v>
      </c>
      <c r="BM49" s="626">
        <v>1157.2090045506454</v>
      </c>
      <c r="BN49" s="626">
        <v>1256.4355875570463</v>
      </c>
      <c r="BO49" s="626">
        <v>1254.3869285360436</v>
      </c>
      <c r="BP49" s="626">
        <v>1302.1468264104776</v>
      </c>
      <c r="BQ49" s="626">
        <v>1217.2545327702653</v>
      </c>
      <c r="BR49" s="626">
        <v>1302.3310317796659</v>
      </c>
      <c r="BS49" s="626">
        <v>1204.6501408748975</v>
      </c>
      <c r="BT49" s="626">
        <v>1237.765141539488</v>
      </c>
      <c r="BU49" s="626">
        <v>1313.8005488732629</v>
      </c>
      <c r="BV49" s="626">
        <v>1182.4475531745416</v>
      </c>
      <c r="BW49" s="626">
        <v>1119.8991953549641</v>
      </c>
      <c r="BX49" s="626">
        <v>993.62369071162891</v>
      </c>
      <c r="BY49" s="626">
        <v>6420.4863756678606</v>
      </c>
      <c r="BZ49" s="626">
        <v>6486.7428962633339</v>
      </c>
      <c r="CA49" s="626">
        <v>6651.4769204397489</v>
      </c>
      <c r="CB49" s="626">
        <v>7714.8385189486571</v>
      </c>
      <c r="CC49" s="626">
        <v>7528.5721509488194</v>
      </c>
      <c r="CD49" s="626">
        <v>7609.5393174411147</v>
      </c>
      <c r="CE49" s="626">
        <v>7647.6678899913604</v>
      </c>
      <c r="CF49" s="626">
        <v>7764.8705142639292</v>
      </c>
      <c r="CG49" s="626">
        <v>7612.2662415359828</v>
      </c>
      <c r="CH49" s="626">
        <v>7669.7182570720006</v>
      </c>
      <c r="CI49" s="626">
        <v>8095.0391335804443</v>
      </c>
      <c r="CJ49" s="626">
        <v>7865.4789433237111</v>
      </c>
      <c r="CK49" s="626">
        <v>7890.0037322446178</v>
      </c>
      <c r="CL49" s="626">
        <v>8008.3467121284702</v>
      </c>
      <c r="CM49" s="626">
        <v>8646.3296934415921</v>
      </c>
      <c r="CN49" s="626">
        <v>7840.0146798454643</v>
      </c>
      <c r="CO49" s="626">
        <v>7766.9697828987692</v>
      </c>
      <c r="CP49" s="626">
        <v>8058.7182430322773</v>
      </c>
      <c r="CQ49" s="626">
        <v>8234.571529147137</v>
      </c>
      <c r="CR49" s="626">
        <v>8001.7661182826023</v>
      </c>
      <c r="CS49" s="626">
        <v>7978.7580518328195</v>
      </c>
      <c r="CT49" s="626">
        <v>8064.0392681820485</v>
      </c>
      <c r="CU49" s="626">
        <v>9343.9465719759646</v>
      </c>
      <c r="CV49" s="626">
        <v>9396.7240134001313</v>
      </c>
      <c r="CW49" s="626">
        <v>13780.199132482079</v>
      </c>
      <c r="CX49" s="626">
        <v>13694.15438558099</v>
      </c>
      <c r="CY49" s="626">
        <v>13561.030678638792</v>
      </c>
      <c r="CZ49" s="626">
        <v>13631.460155642533</v>
      </c>
      <c r="DA49" s="626">
        <v>13272.061651796099</v>
      </c>
      <c r="DB49" s="626">
        <v>13437.867494984626</v>
      </c>
      <c r="DC49" s="626">
        <v>13376.222837683907</v>
      </c>
      <c r="DD49" s="626">
        <v>14909.119321448543</v>
      </c>
      <c r="DE49" s="626">
        <v>15045.142499000014</v>
      </c>
      <c r="DF49" s="626">
        <v>17030.176292038144</v>
      </c>
      <c r="DG49" s="626">
        <v>17013.154985804216</v>
      </c>
      <c r="DH49" s="626">
        <v>17248.484776916484</v>
      </c>
      <c r="DI49" s="626">
        <v>17246.213901513034</v>
      </c>
      <c r="DJ49" s="626">
        <v>17316.854302356103</v>
      </c>
      <c r="DK49" s="626">
        <v>13829.275139381234</v>
      </c>
      <c r="DL49" s="626">
        <v>13926.674153755353</v>
      </c>
      <c r="DM49" s="626">
        <v>14026.051920884778</v>
      </c>
      <c r="DN49" s="626">
        <v>13993.503242497189</v>
      </c>
      <c r="DO49" s="626">
        <v>14008.446436449878</v>
      </c>
      <c r="DP49" s="626">
        <v>14807.128672268238</v>
      </c>
      <c r="DQ49" s="626">
        <v>15648.52590588326</v>
      </c>
      <c r="DR49" s="626">
        <v>15683.09577426965</v>
      </c>
      <c r="DS49" s="626">
        <v>11138.615411240744</v>
      </c>
      <c r="DT49" s="626">
        <v>11454.582084452775</v>
      </c>
      <c r="DU49" s="626">
        <v>11493.657605587368</v>
      </c>
      <c r="DV49" s="626">
        <v>11211.318724714867</v>
      </c>
      <c r="DW49" s="626">
        <v>11287.294820702169</v>
      </c>
      <c r="DX49" s="626">
        <v>11872.181735896005</v>
      </c>
      <c r="DY49" s="626">
        <v>11711.225934468555</v>
      </c>
      <c r="DZ49" s="626">
        <v>11793.018830789541</v>
      </c>
      <c r="EA49" s="626">
        <v>11415.004431410907</v>
      </c>
      <c r="EB49" s="626">
        <v>11288.538802566312</v>
      </c>
      <c r="EC49" s="626">
        <v>11216.184830299879</v>
      </c>
      <c r="ED49" s="626">
        <v>11308.626578791764</v>
      </c>
      <c r="EE49" s="626">
        <v>11682.072374982396</v>
      </c>
      <c r="EF49" s="626">
        <v>11781.948325709576</v>
      </c>
      <c r="EG49" s="626">
        <v>11112.936299784469</v>
      </c>
      <c r="EH49" s="626">
        <v>12324.04576345239</v>
      </c>
      <c r="EI49" s="626">
        <v>12437.394201636434</v>
      </c>
      <c r="EJ49" s="626">
        <v>12444.702551902352</v>
      </c>
      <c r="EK49" s="626">
        <v>12259.488676028508</v>
      </c>
      <c r="EL49" s="626">
        <v>12252.983949817219</v>
      </c>
      <c r="EM49" s="626">
        <v>12678.649863106933</v>
      </c>
      <c r="EN49" s="626">
        <v>12089.867112570591</v>
      </c>
      <c r="EO49" s="626">
        <v>11638.882983303463</v>
      </c>
      <c r="EP49" s="626">
        <v>11248.64404779432</v>
      </c>
    </row>
    <row r="50" spans="1:146" ht="17.25" customHeight="1" x14ac:dyDescent="0.3">
      <c r="A50" s="1138"/>
      <c r="B50" s="1158"/>
      <c r="C50" s="1159"/>
      <c r="D50" s="1053"/>
      <c r="E50" s="1053"/>
      <c r="F50" s="1053"/>
      <c r="G50" s="1053"/>
      <c r="H50" s="1053"/>
      <c r="I50" s="1053"/>
      <c r="J50" s="1053"/>
      <c r="K50" s="1053"/>
      <c r="L50" s="1053"/>
      <c r="M50" s="1053"/>
      <c r="N50" s="1053"/>
      <c r="O50" s="1053"/>
      <c r="P50" s="1053"/>
      <c r="Q50" s="1053"/>
      <c r="R50" s="1053"/>
      <c r="S50" s="1053"/>
      <c r="T50" s="1053"/>
      <c r="U50" s="1053"/>
      <c r="V50" s="1053"/>
      <c r="W50" s="1053"/>
      <c r="X50" s="1053"/>
      <c r="Y50" s="1053"/>
      <c r="Z50" s="1053"/>
      <c r="AA50" s="1053"/>
      <c r="AB50" s="1053"/>
      <c r="AC50" s="1053"/>
      <c r="AD50" s="1053"/>
      <c r="AE50" s="1053"/>
      <c r="AF50" s="1053"/>
      <c r="AG50" s="1053"/>
      <c r="AH50" s="1053"/>
      <c r="AI50" s="1053"/>
      <c r="AJ50" s="1053"/>
      <c r="AK50" s="1053"/>
      <c r="AL50" s="1053"/>
      <c r="AM50" s="1053"/>
      <c r="AN50" s="1053"/>
      <c r="AO50" s="1053"/>
      <c r="AP50" s="1053"/>
      <c r="AQ50" s="1053"/>
      <c r="AR50" s="1053"/>
      <c r="AS50" s="1053"/>
      <c r="AT50" s="1053"/>
      <c r="AU50" s="1053"/>
      <c r="AV50" s="1053"/>
      <c r="AW50" s="1053"/>
      <c r="AX50" s="1053"/>
      <c r="AY50" s="1053"/>
      <c r="AZ50" s="1053"/>
      <c r="BA50" s="1053"/>
      <c r="BB50" s="1053"/>
      <c r="BC50" s="1053"/>
      <c r="BD50" s="1053"/>
      <c r="BE50" s="1053"/>
      <c r="BF50" s="1053"/>
      <c r="BG50" s="1053"/>
      <c r="BH50" s="1053"/>
      <c r="BI50" s="1053"/>
      <c r="BJ50" s="1053"/>
      <c r="BK50" s="1053"/>
      <c r="BL50" s="1053"/>
      <c r="BM50" s="1053"/>
      <c r="BN50" s="1053"/>
      <c r="BO50" s="1053"/>
      <c r="BP50" s="1053"/>
      <c r="BQ50" s="1053"/>
      <c r="BR50" s="1053"/>
      <c r="BS50" s="1053"/>
      <c r="BT50" s="1053"/>
      <c r="BU50" s="1053"/>
      <c r="BV50" s="1053"/>
      <c r="BW50" s="1053"/>
      <c r="BX50" s="1053"/>
      <c r="BY50" s="1053"/>
      <c r="BZ50" s="1053"/>
      <c r="CA50" s="1053"/>
      <c r="CB50" s="1053"/>
      <c r="CC50" s="1053"/>
      <c r="CD50" s="1053"/>
      <c r="CE50" s="1053"/>
      <c r="CF50" s="1053"/>
      <c r="CG50" s="1053"/>
      <c r="CH50" s="1053"/>
      <c r="CI50" s="1053"/>
      <c r="CJ50" s="1053"/>
      <c r="CK50" s="1053"/>
      <c r="CL50" s="1053"/>
      <c r="CM50" s="1053"/>
      <c r="CN50" s="1053"/>
      <c r="CO50" s="1053"/>
      <c r="CP50" s="1053"/>
      <c r="CQ50" s="1053"/>
      <c r="CR50" s="1053"/>
      <c r="CS50" s="1053"/>
      <c r="CT50" s="1053"/>
      <c r="CU50" s="1053"/>
      <c r="CV50" s="1053"/>
      <c r="CW50" s="1053"/>
      <c r="CX50" s="1053"/>
      <c r="CY50" s="1053"/>
      <c r="CZ50" s="1053"/>
      <c r="DA50" s="1053"/>
      <c r="DB50" s="1053"/>
      <c r="DC50" s="1053"/>
      <c r="DD50" s="1053"/>
      <c r="DE50" s="1053"/>
      <c r="DF50" s="1053"/>
      <c r="DG50" s="1053"/>
      <c r="DH50" s="1053"/>
      <c r="DI50" s="1053"/>
      <c r="DJ50" s="1053"/>
      <c r="DK50" s="1053"/>
      <c r="DL50" s="1053"/>
      <c r="DM50" s="1053"/>
      <c r="DN50" s="1053"/>
      <c r="DO50" s="1053"/>
      <c r="DP50" s="1053"/>
      <c r="DQ50" s="1053"/>
      <c r="DR50" s="1053"/>
      <c r="DS50" s="1053"/>
      <c r="DT50" s="1053"/>
      <c r="DU50" s="1053"/>
      <c r="DV50" s="1053"/>
      <c r="DW50" s="1053"/>
      <c r="DX50" s="1053"/>
      <c r="DY50" s="1053"/>
      <c r="DZ50" s="1053"/>
      <c r="EA50" s="1053"/>
      <c r="EB50" s="1053"/>
      <c r="EC50" s="1053"/>
      <c r="ED50" s="1053"/>
      <c r="EE50" s="1053"/>
      <c r="EF50" s="1053"/>
      <c r="EG50" s="1053"/>
      <c r="EH50" s="1053"/>
      <c r="EI50" s="1053"/>
      <c r="EJ50" s="1053"/>
      <c r="EK50" s="1053"/>
      <c r="EL50" s="1053"/>
      <c r="EM50" s="1053"/>
      <c r="EN50" s="1053"/>
      <c r="EO50" s="1053"/>
      <c r="EP50" s="1053"/>
    </row>
    <row r="51" spans="1:146" ht="17.25" customHeight="1" x14ac:dyDescent="0.3">
      <c r="A51" s="1136" t="s">
        <v>497</v>
      </c>
      <c r="B51" s="1156" t="s">
        <v>467</v>
      </c>
      <c r="C51" s="1157">
        <v>38593.247237861709</v>
      </c>
      <c r="D51" s="626">
        <v>38677.340497140096</v>
      </c>
      <c r="E51" s="626">
        <v>42843.641158210005</v>
      </c>
      <c r="F51" s="626">
        <v>65483.236434659811</v>
      </c>
      <c r="G51" s="626">
        <v>64657.918560286758</v>
      </c>
      <c r="H51" s="626">
        <v>64909.87494291264</v>
      </c>
      <c r="I51" s="626">
        <v>66614.03196911265</v>
      </c>
      <c r="J51" s="626">
        <v>61194.403880325684</v>
      </c>
      <c r="K51" s="626">
        <v>61153.779540520707</v>
      </c>
      <c r="L51" s="626">
        <v>63267.283073639701</v>
      </c>
      <c r="M51" s="626">
        <v>68506.473766113093</v>
      </c>
      <c r="N51" s="626">
        <v>81825.475170299338</v>
      </c>
      <c r="O51" s="626">
        <v>73897.512442902123</v>
      </c>
      <c r="P51" s="626">
        <v>80482.069269630156</v>
      </c>
      <c r="Q51" s="626">
        <v>84050.252673433017</v>
      </c>
      <c r="R51" s="626">
        <v>83508.332175396252</v>
      </c>
      <c r="S51" s="626">
        <v>86283.661007009461</v>
      </c>
      <c r="T51" s="626">
        <v>84335.767344295877</v>
      </c>
      <c r="U51" s="626">
        <v>87801.587539537431</v>
      </c>
      <c r="V51" s="626">
        <v>84138.146538588568</v>
      </c>
      <c r="W51" s="626">
        <v>83924.254523185446</v>
      </c>
      <c r="X51" s="626">
        <v>89536.739291579681</v>
      </c>
      <c r="Y51" s="626">
        <v>88898.621396624178</v>
      </c>
      <c r="Z51" s="626">
        <v>97270.407194049927</v>
      </c>
      <c r="AA51" s="626">
        <v>105709.30663084517</v>
      </c>
      <c r="AB51" s="626">
        <v>92965.195511556536</v>
      </c>
      <c r="AC51" s="626">
        <v>99661.822357810452</v>
      </c>
      <c r="AD51" s="626">
        <v>103050.03455237173</v>
      </c>
      <c r="AE51" s="626">
        <v>94890.696139107196</v>
      </c>
      <c r="AF51" s="626">
        <v>98491.443921532758</v>
      </c>
      <c r="AG51" s="626">
        <v>100097.47735002411</v>
      </c>
      <c r="AH51" s="626">
        <v>96837.04364484665</v>
      </c>
      <c r="AI51" s="626">
        <v>98964.390651508802</v>
      </c>
      <c r="AJ51" s="626">
        <v>117346.8929578658</v>
      </c>
      <c r="AK51" s="626">
        <v>111275.61328789066</v>
      </c>
      <c r="AL51" s="626">
        <v>107262.44080956784</v>
      </c>
      <c r="AM51" s="626">
        <v>113670.27935133062</v>
      </c>
      <c r="AN51" s="626">
        <v>113755.21719033859</v>
      </c>
      <c r="AO51" s="626">
        <v>117193.49835107665</v>
      </c>
      <c r="AP51" s="626">
        <v>114680.19077415405</v>
      </c>
      <c r="AQ51" s="626">
        <v>123147.90621819874</v>
      </c>
      <c r="AR51" s="626">
        <v>119425.2267136252</v>
      </c>
      <c r="AS51" s="626">
        <v>118576.46671077813</v>
      </c>
      <c r="AT51" s="626">
        <v>116573.48517141373</v>
      </c>
      <c r="AU51" s="626">
        <v>120426.57360885096</v>
      </c>
      <c r="AV51" s="626">
        <v>116359.87033590101</v>
      </c>
      <c r="AW51" s="626">
        <v>105825.28699763148</v>
      </c>
      <c r="AX51" s="626">
        <v>98288.130353572473</v>
      </c>
      <c r="AY51" s="626">
        <v>104969.86663035757</v>
      </c>
      <c r="AZ51" s="626">
        <v>103948.52686116811</v>
      </c>
      <c r="BA51" s="626">
        <v>106507.97710862385</v>
      </c>
      <c r="BB51" s="626">
        <v>105168.80115035707</v>
      </c>
      <c r="BC51" s="626">
        <v>103289.30802621595</v>
      </c>
      <c r="BD51" s="626">
        <v>101209.88974647276</v>
      </c>
      <c r="BE51" s="626">
        <v>101802.88519657716</v>
      </c>
      <c r="BF51" s="626">
        <v>102215.43641454133</v>
      </c>
      <c r="BG51" s="626">
        <v>103186.64767693872</v>
      </c>
      <c r="BH51" s="626">
        <v>98237.147598277501</v>
      </c>
      <c r="BI51" s="626">
        <v>110456.56631133109</v>
      </c>
      <c r="BJ51" s="626">
        <v>117905.54553182973</v>
      </c>
      <c r="BK51" s="626">
        <v>116040.77335440496</v>
      </c>
      <c r="BL51" s="626">
        <v>111607.27794559913</v>
      </c>
      <c r="BM51" s="626">
        <v>120807.88255158193</v>
      </c>
      <c r="BN51" s="626">
        <v>118421.7534043886</v>
      </c>
      <c r="BO51" s="626">
        <v>113453.92012670453</v>
      </c>
      <c r="BP51" s="626">
        <v>111410.28450875383</v>
      </c>
      <c r="BQ51" s="626">
        <v>108772.31658004419</v>
      </c>
      <c r="BR51" s="626">
        <v>100975.44984973417</v>
      </c>
      <c r="BS51" s="626">
        <v>103454.89570334017</v>
      </c>
      <c r="BT51" s="626">
        <v>99451.910636502347</v>
      </c>
      <c r="BU51" s="626">
        <v>112738.19159063847</v>
      </c>
      <c r="BV51" s="626">
        <v>92730.008417822915</v>
      </c>
      <c r="BW51" s="626">
        <v>101962.05765910193</v>
      </c>
      <c r="BX51" s="626">
        <v>110765.08047791531</v>
      </c>
      <c r="BY51" s="626">
        <v>111531.95376658885</v>
      </c>
      <c r="BZ51" s="626">
        <v>124500.70438389295</v>
      </c>
      <c r="CA51" s="626">
        <v>128817.85302633214</v>
      </c>
      <c r="CB51" s="626">
        <v>119372.22481696228</v>
      </c>
      <c r="CC51" s="626">
        <v>130596.76080115068</v>
      </c>
      <c r="CD51" s="626">
        <v>133632.61062397828</v>
      </c>
      <c r="CE51" s="626">
        <v>130688.20569288245</v>
      </c>
      <c r="CF51" s="626">
        <v>122836.55612158577</v>
      </c>
      <c r="CG51" s="626">
        <v>124753.3283890309</v>
      </c>
      <c r="CH51" s="626">
        <v>118691.79673997832</v>
      </c>
      <c r="CI51" s="626">
        <v>127483.06080769184</v>
      </c>
      <c r="CJ51" s="626">
        <v>128990.12625627106</v>
      </c>
      <c r="CK51" s="626">
        <v>123734.53352169989</v>
      </c>
      <c r="CL51" s="626">
        <v>127917.19779857068</v>
      </c>
      <c r="CM51" s="626">
        <v>124318.47468098615</v>
      </c>
      <c r="CN51" s="626">
        <v>129666.95852809249</v>
      </c>
      <c r="CO51" s="626">
        <v>110358.23086029646</v>
      </c>
      <c r="CP51" s="626">
        <v>101027.91452672864</v>
      </c>
      <c r="CQ51" s="626">
        <v>94486.307687178443</v>
      </c>
      <c r="CR51" s="626">
        <v>98994.926734894529</v>
      </c>
      <c r="CS51" s="626">
        <v>119669.25134560544</v>
      </c>
      <c r="CT51" s="626">
        <v>112193.33946003798</v>
      </c>
      <c r="CU51" s="626">
        <v>113894.3952691341</v>
      </c>
      <c r="CV51" s="626">
        <v>120406.59304772885</v>
      </c>
      <c r="CW51" s="626">
        <v>116101.81193159243</v>
      </c>
      <c r="CX51" s="626">
        <v>115245.58941464416</v>
      </c>
      <c r="CY51" s="626">
        <v>116335.2518167284</v>
      </c>
      <c r="CZ51" s="626">
        <v>130861.25681762684</v>
      </c>
      <c r="DA51" s="626">
        <v>111386.08029227542</v>
      </c>
      <c r="DB51" s="626">
        <v>113765.48877805106</v>
      </c>
      <c r="DC51" s="626">
        <v>112455.14903501561</v>
      </c>
      <c r="DD51" s="626">
        <v>126395.53454864303</v>
      </c>
      <c r="DE51" s="626">
        <v>124179.88455053105</v>
      </c>
      <c r="DF51" s="626">
        <v>149385.98101848501</v>
      </c>
      <c r="DG51" s="626">
        <v>141377.18825667602</v>
      </c>
      <c r="DH51" s="626">
        <v>146889.30273567344</v>
      </c>
      <c r="DI51" s="626">
        <v>147479.5134372098</v>
      </c>
      <c r="DJ51" s="626">
        <v>160816.50570887057</v>
      </c>
      <c r="DK51" s="626">
        <v>157793.49341056636</v>
      </c>
      <c r="DL51" s="626">
        <v>171512.83087663387</v>
      </c>
      <c r="DM51" s="626">
        <v>157745.23645916328</v>
      </c>
      <c r="DN51" s="626">
        <v>154713.47998257953</v>
      </c>
      <c r="DO51" s="626">
        <v>156186.94840728308</v>
      </c>
      <c r="DP51" s="626">
        <v>157090.14973219205</v>
      </c>
      <c r="DQ51" s="626">
        <v>148746.24105407996</v>
      </c>
      <c r="DR51" s="626">
        <v>135821.40477458693</v>
      </c>
      <c r="DS51" s="626">
        <v>129463.31401157564</v>
      </c>
      <c r="DT51" s="626">
        <v>139096.1029056301</v>
      </c>
      <c r="DU51" s="626">
        <v>128148.1954642389</v>
      </c>
      <c r="DV51" s="626">
        <v>120749.79546275982</v>
      </c>
      <c r="DW51" s="626">
        <v>119198.50799540449</v>
      </c>
      <c r="DX51" s="626">
        <v>121280.93846981676</v>
      </c>
      <c r="DY51" s="626">
        <v>112386.89796360635</v>
      </c>
      <c r="DZ51" s="626">
        <v>129953.126467543</v>
      </c>
      <c r="EA51" s="626">
        <v>139291.28285310027</v>
      </c>
      <c r="EB51" s="626">
        <v>137924.98260162448</v>
      </c>
      <c r="EC51" s="626">
        <v>128956.90636388789</v>
      </c>
      <c r="ED51" s="626">
        <v>140307.80729659961</v>
      </c>
      <c r="EE51" s="626">
        <v>129363.8088632608</v>
      </c>
      <c r="EF51" s="626">
        <v>137594.89930295837</v>
      </c>
      <c r="EG51" s="626">
        <v>124771.32402381656</v>
      </c>
      <c r="EH51" s="626">
        <v>114819.78207758054</v>
      </c>
      <c r="EI51" s="626">
        <v>119578.99266270304</v>
      </c>
      <c r="EJ51" s="626">
        <v>126455.02312652404</v>
      </c>
      <c r="EK51" s="626">
        <v>133478.26959734349</v>
      </c>
      <c r="EL51" s="626">
        <v>136246.35146297127</v>
      </c>
      <c r="EM51" s="626">
        <v>124915.24321190733</v>
      </c>
      <c r="EN51" s="626">
        <v>134184.0474453528</v>
      </c>
      <c r="EO51" s="626">
        <v>139801.57749536514</v>
      </c>
      <c r="EP51" s="626">
        <v>131648.63336232625</v>
      </c>
    </row>
    <row r="52" spans="1:146" ht="17.25" customHeight="1" x14ac:dyDescent="0.3">
      <c r="A52" s="1138"/>
      <c r="B52" s="1160"/>
      <c r="C52" s="1159"/>
      <c r="D52" s="1053"/>
      <c r="E52" s="1053"/>
      <c r="F52" s="1053"/>
      <c r="G52" s="1053"/>
      <c r="H52" s="1053"/>
      <c r="I52" s="1053"/>
      <c r="J52" s="1053"/>
      <c r="K52" s="1053"/>
      <c r="L52" s="1053"/>
      <c r="M52" s="1053"/>
      <c r="N52" s="1053"/>
      <c r="O52" s="1053"/>
      <c r="P52" s="1053"/>
      <c r="Q52" s="1053"/>
      <c r="R52" s="1053"/>
      <c r="S52" s="1053"/>
      <c r="T52" s="1053"/>
      <c r="U52" s="1053"/>
      <c r="V52" s="1053"/>
      <c r="W52" s="1053"/>
      <c r="X52" s="1053"/>
      <c r="Y52" s="1053"/>
      <c r="Z52" s="1053"/>
      <c r="AA52" s="1053"/>
      <c r="AB52" s="1053"/>
      <c r="AC52" s="1053"/>
      <c r="AD52" s="1053"/>
      <c r="AE52" s="1053"/>
      <c r="AF52" s="1053"/>
      <c r="AG52" s="1053"/>
      <c r="AH52" s="1053"/>
      <c r="AI52" s="1053"/>
      <c r="AJ52" s="1053"/>
      <c r="AK52" s="1053"/>
      <c r="AL52" s="1053"/>
      <c r="AM52" s="1053"/>
      <c r="AN52" s="1053"/>
      <c r="AO52" s="1053"/>
      <c r="AP52" s="1053"/>
      <c r="AQ52" s="1053"/>
      <c r="AR52" s="1053"/>
      <c r="AS52" s="1053"/>
      <c r="AT52" s="1053"/>
      <c r="AU52" s="1053"/>
      <c r="AV52" s="1053"/>
      <c r="AW52" s="1053"/>
      <c r="AX52" s="1053"/>
      <c r="AY52" s="1053"/>
      <c r="AZ52" s="1053"/>
      <c r="BA52" s="1053"/>
      <c r="BB52" s="1053"/>
      <c r="BC52" s="1053"/>
      <c r="BD52" s="1053"/>
      <c r="BE52" s="1053"/>
      <c r="BF52" s="1053"/>
      <c r="BG52" s="1053"/>
      <c r="BH52" s="1053"/>
      <c r="BI52" s="1053"/>
      <c r="BJ52" s="1053"/>
      <c r="BK52" s="1053"/>
      <c r="BL52" s="1053"/>
      <c r="BM52" s="1053"/>
      <c r="BN52" s="1053"/>
      <c r="BO52" s="1053"/>
      <c r="BP52" s="1053"/>
      <c r="BQ52" s="1053"/>
      <c r="BR52" s="1053"/>
      <c r="BS52" s="1053"/>
      <c r="BT52" s="1053"/>
      <c r="BU52" s="1053"/>
      <c r="BV52" s="1053"/>
      <c r="BW52" s="1053"/>
      <c r="BX52" s="1053"/>
      <c r="BY52" s="1053"/>
      <c r="BZ52" s="1053"/>
      <c r="CA52" s="1053"/>
      <c r="CB52" s="1053"/>
      <c r="CC52" s="1053"/>
      <c r="CD52" s="1053"/>
      <c r="CE52" s="1053"/>
      <c r="CF52" s="1053"/>
      <c r="CG52" s="1053"/>
      <c r="CH52" s="1053"/>
      <c r="CI52" s="1053"/>
      <c r="CJ52" s="1053"/>
      <c r="CK52" s="1053"/>
      <c r="CL52" s="1053"/>
      <c r="CM52" s="1053"/>
      <c r="CN52" s="1053"/>
      <c r="CO52" s="1053"/>
      <c r="CP52" s="1053"/>
      <c r="CQ52" s="1053"/>
      <c r="CR52" s="1053"/>
      <c r="CS52" s="1053"/>
      <c r="CT52" s="1053"/>
      <c r="CU52" s="1053"/>
      <c r="CV52" s="1053"/>
      <c r="CW52" s="1053"/>
      <c r="CX52" s="1053"/>
      <c r="CY52" s="1053"/>
      <c r="CZ52" s="1053"/>
      <c r="DA52" s="1053"/>
      <c r="DB52" s="1053"/>
      <c r="DC52" s="1053"/>
      <c r="DD52" s="1053"/>
      <c r="DE52" s="1053"/>
      <c r="DF52" s="1053"/>
      <c r="DG52" s="1053"/>
      <c r="DH52" s="1053"/>
      <c r="DI52" s="1053"/>
      <c r="DJ52" s="1053"/>
      <c r="DK52" s="1053"/>
      <c r="DL52" s="1053"/>
      <c r="DM52" s="1053"/>
      <c r="DN52" s="1053"/>
      <c r="DO52" s="1053"/>
      <c r="DP52" s="1053"/>
      <c r="DQ52" s="1053"/>
      <c r="DR52" s="1053"/>
      <c r="DS52" s="1053"/>
      <c r="DT52" s="1053"/>
      <c r="DU52" s="1053"/>
      <c r="DV52" s="1053"/>
      <c r="DW52" s="1053"/>
      <c r="DX52" s="1053"/>
      <c r="DY52" s="1053"/>
      <c r="DZ52" s="1053"/>
      <c r="EA52" s="1053"/>
      <c r="EB52" s="1053"/>
      <c r="EC52" s="1053"/>
      <c r="ED52" s="1053"/>
      <c r="EE52" s="1053"/>
      <c r="EF52" s="1053"/>
      <c r="EG52" s="1053"/>
      <c r="EH52" s="1053"/>
      <c r="EI52" s="1053"/>
      <c r="EJ52" s="1053"/>
      <c r="EK52" s="1053"/>
      <c r="EL52" s="1053"/>
      <c r="EM52" s="1053"/>
      <c r="EN52" s="1053"/>
      <c r="EO52" s="1053"/>
      <c r="EP52" s="1053"/>
    </row>
    <row r="53" spans="1:146" ht="17.25" customHeight="1" x14ac:dyDescent="0.3">
      <c r="A53" s="1136" t="s">
        <v>498</v>
      </c>
      <c r="B53" s="1156" t="s">
        <v>471</v>
      </c>
      <c r="C53" s="1157">
        <v>0</v>
      </c>
      <c r="D53" s="626">
        <v>0</v>
      </c>
      <c r="E53" s="626">
        <v>0</v>
      </c>
      <c r="F53" s="626">
        <v>0</v>
      </c>
      <c r="G53" s="626">
        <v>0</v>
      </c>
      <c r="H53" s="626">
        <v>0</v>
      </c>
      <c r="I53" s="626">
        <v>0</v>
      </c>
      <c r="J53" s="626">
        <v>0</v>
      </c>
      <c r="K53" s="626">
        <v>0</v>
      </c>
      <c r="L53" s="626">
        <v>0</v>
      </c>
      <c r="M53" s="626">
        <v>0</v>
      </c>
      <c r="N53" s="626">
        <v>0</v>
      </c>
      <c r="O53" s="626">
        <v>0</v>
      </c>
      <c r="P53" s="626">
        <v>0</v>
      </c>
      <c r="Q53" s="626">
        <v>0</v>
      </c>
      <c r="R53" s="626">
        <v>0</v>
      </c>
      <c r="S53" s="626">
        <v>0</v>
      </c>
      <c r="T53" s="626">
        <v>0</v>
      </c>
      <c r="U53" s="626">
        <v>0</v>
      </c>
      <c r="V53" s="626">
        <v>0</v>
      </c>
      <c r="W53" s="626">
        <v>0</v>
      </c>
      <c r="X53" s="626">
        <v>0</v>
      </c>
      <c r="Y53" s="626">
        <v>0</v>
      </c>
      <c r="Z53" s="626">
        <v>0</v>
      </c>
      <c r="AA53" s="626">
        <v>0</v>
      </c>
      <c r="AB53" s="626">
        <v>0</v>
      </c>
      <c r="AC53" s="626">
        <v>0</v>
      </c>
      <c r="AD53" s="626">
        <v>0</v>
      </c>
      <c r="AE53" s="626">
        <v>0</v>
      </c>
      <c r="AF53" s="626">
        <v>0</v>
      </c>
      <c r="AG53" s="626">
        <v>0</v>
      </c>
      <c r="AH53" s="626">
        <v>0</v>
      </c>
      <c r="AI53" s="626">
        <v>0</v>
      </c>
      <c r="AJ53" s="626">
        <v>0</v>
      </c>
      <c r="AK53" s="626">
        <v>0</v>
      </c>
      <c r="AL53" s="626">
        <v>0</v>
      </c>
      <c r="AM53" s="626">
        <v>0</v>
      </c>
      <c r="AN53" s="626">
        <v>0</v>
      </c>
      <c r="AO53" s="626">
        <v>0</v>
      </c>
      <c r="AP53" s="626">
        <v>0</v>
      </c>
      <c r="AQ53" s="626">
        <v>0</v>
      </c>
      <c r="AR53" s="626">
        <v>0</v>
      </c>
      <c r="AS53" s="626">
        <v>0</v>
      </c>
      <c r="AT53" s="626">
        <v>0</v>
      </c>
      <c r="AU53" s="626">
        <v>0</v>
      </c>
      <c r="AV53" s="626">
        <v>0</v>
      </c>
      <c r="AW53" s="626">
        <v>0</v>
      </c>
      <c r="AX53" s="626">
        <v>0</v>
      </c>
      <c r="AY53" s="626">
        <v>0</v>
      </c>
      <c r="AZ53" s="626">
        <v>0</v>
      </c>
      <c r="BA53" s="626">
        <v>0</v>
      </c>
      <c r="BB53" s="626">
        <v>0</v>
      </c>
      <c r="BC53" s="626">
        <v>0</v>
      </c>
      <c r="BD53" s="626">
        <v>0</v>
      </c>
      <c r="BE53" s="626">
        <v>0</v>
      </c>
      <c r="BF53" s="626">
        <v>0</v>
      </c>
      <c r="BG53" s="626">
        <v>0</v>
      </c>
      <c r="BH53" s="626">
        <v>0</v>
      </c>
      <c r="BI53" s="626">
        <v>0</v>
      </c>
      <c r="BJ53" s="626">
        <v>0</v>
      </c>
      <c r="BK53" s="626">
        <v>0</v>
      </c>
      <c r="BL53" s="626">
        <v>0</v>
      </c>
      <c r="BM53" s="626">
        <v>0</v>
      </c>
      <c r="BN53" s="626">
        <v>0</v>
      </c>
      <c r="BO53" s="626">
        <v>0</v>
      </c>
      <c r="BP53" s="626">
        <v>0</v>
      </c>
      <c r="BQ53" s="626">
        <v>0</v>
      </c>
      <c r="BR53" s="626">
        <v>0</v>
      </c>
      <c r="BS53" s="626">
        <v>0</v>
      </c>
      <c r="BT53" s="626">
        <v>0</v>
      </c>
      <c r="BU53" s="626">
        <v>0</v>
      </c>
      <c r="BV53" s="626">
        <v>0</v>
      </c>
      <c r="BW53" s="626">
        <v>0</v>
      </c>
      <c r="BX53" s="626">
        <v>0</v>
      </c>
      <c r="BY53" s="626">
        <v>0</v>
      </c>
      <c r="BZ53" s="626">
        <v>0</v>
      </c>
      <c r="CA53" s="626">
        <v>0</v>
      </c>
      <c r="CB53" s="626">
        <v>0</v>
      </c>
      <c r="CC53" s="626">
        <v>0</v>
      </c>
      <c r="CD53" s="626">
        <v>0</v>
      </c>
      <c r="CE53" s="626">
        <v>0</v>
      </c>
      <c r="CF53" s="626">
        <v>0</v>
      </c>
      <c r="CG53" s="626">
        <v>0</v>
      </c>
      <c r="CH53" s="626">
        <v>0</v>
      </c>
      <c r="CI53" s="626">
        <v>0</v>
      </c>
      <c r="CJ53" s="626">
        <v>0</v>
      </c>
      <c r="CK53" s="626">
        <v>0</v>
      </c>
      <c r="CL53" s="626">
        <v>0</v>
      </c>
      <c r="CM53" s="626">
        <v>0</v>
      </c>
      <c r="CN53" s="626">
        <v>0</v>
      </c>
      <c r="CO53" s="626">
        <v>0</v>
      </c>
      <c r="CP53" s="626">
        <v>0</v>
      </c>
      <c r="CQ53" s="626">
        <v>0</v>
      </c>
      <c r="CR53" s="626">
        <v>0</v>
      </c>
      <c r="CS53" s="626">
        <v>0</v>
      </c>
      <c r="CT53" s="626">
        <v>0</v>
      </c>
      <c r="CU53" s="626">
        <v>0</v>
      </c>
      <c r="CV53" s="626">
        <v>0</v>
      </c>
      <c r="CW53" s="626">
        <v>0</v>
      </c>
      <c r="CX53" s="626">
        <v>0</v>
      </c>
      <c r="CY53" s="626">
        <v>0</v>
      </c>
      <c r="CZ53" s="626">
        <v>0</v>
      </c>
      <c r="DA53" s="626">
        <v>0</v>
      </c>
      <c r="DB53" s="626">
        <v>0</v>
      </c>
      <c r="DC53" s="626">
        <v>0</v>
      </c>
      <c r="DD53" s="626">
        <v>0</v>
      </c>
      <c r="DE53" s="626">
        <v>0</v>
      </c>
      <c r="DF53" s="626">
        <v>0</v>
      </c>
      <c r="DG53" s="626">
        <v>0</v>
      </c>
      <c r="DH53" s="626">
        <v>0</v>
      </c>
      <c r="DI53" s="626">
        <v>0</v>
      </c>
      <c r="DJ53" s="626">
        <v>0</v>
      </c>
      <c r="DK53" s="626">
        <v>0</v>
      </c>
      <c r="DL53" s="626">
        <v>0</v>
      </c>
      <c r="DM53" s="626">
        <v>0</v>
      </c>
      <c r="DN53" s="626">
        <v>0</v>
      </c>
      <c r="DO53" s="626">
        <v>0</v>
      </c>
      <c r="DP53" s="626">
        <v>0</v>
      </c>
      <c r="DQ53" s="626">
        <v>0</v>
      </c>
      <c r="DR53" s="626">
        <v>0</v>
      </c>
      <c r="DS53" s="626">
        <v>0</v>
      </c>
      <c r="DT53" s="626">
        <v>0</v>
      </c>
      <c r="DU53" s="626">
        <v>0</v>
      </c>
      <c r="DV53" s="626">
        <v>0</v>
      </c>
      <c r="DW53" s="626">
        <v>0</v>
      </c>
      <c r="DX53" s="626">
        <v>0</v>
      </c>
      <c r="DY53" s="626">
        <v>0</v>
      </c>
      <c r="DZ53" s="626">
        <v>0</v>
      </c>
      <c r="EA53" s="626">
        <v>0</v>
      </c>
      <c r="EB53" s="626">
        <v>0</v>
      </c>
      <c r="EC53" s="626">
        <v>0</v>
      </c>
      <c r="ED53" s="626">
        <v>0</v>
      </c>
      <c r="EE53" s="626">
        <v>0</v>
      </c>
      <c r="EF53" s="626">
        <v>0</v>
      </c>
      <c r="EG53" s="626">
        <v>0</v>
      </c>
      <c r="EH53" s="626">
        <v>0</v>
      </c>
      <c r="EI53" s="626">
        <v>0</v>
      </c>
      <c r="EJ53" s="626">
        <v>0</v>
      </c>
      <c r="EK53" s="626">
        <v>0</v>
      </c>
      <c r="EL53" s="626">
        <v>0</v>
      </c>
      <c r="EM53" s="626">
        <v>0</v>
      </c>
      <c r="EN53" s="626">
        <v>0</v>
      </c>
      <c r="EO53" s="626">
        <v>0</v>
      </c>
      <c r="EP53" s="626">
        <v>0</v>
      </c>
    </row>
    <row r="54" spans="1:146" ht="17.25" customHeight="1" x14ac:dyDescent="0.3">
      <c r="A54" s="1138"/>
      <c r="B54" s="1158"/>
      <c r="C54" s="1159"/>
      <c r="D54" s="1053"/>
      <c r="E54" s="1053"/>
      <c r="F54" s="1053"/>
      <c r="G54" s="1053"/>
      <c r="H54" s="1053"/>
      <c r="I54" s="1053"/>
      <c r="J54" s="1053"/>
      <c r="K54" s="1053"/>
      <c r="L54" s="1053"/>
      <c r="M54" s="1053"/>
      <c r="N54" s="1053"/>
      <c r="O54" s="1053"/>
      <c r="P54" s="1053"/>
      <c r="Q54" s="1053"/>
      <c r="R54" s="1053"/>
      <c r="S54" s="1053"/>
      <c r="T54" s="1053"/>
      <c r="U54" s="1053"/>
      <c r="V54" s="1053"/>
      <c r="W54" s="1053"/>
      <c r="X54" s="1053"/>
      <c r="Y54" s="1053"/>
      <c r="Z54" s="1053"/>
      <c r="AA54" s="1053"/>
      <c r="AB54" s="1053"/>
      <c r="AC54" s="1053"/>
      <c r="AD54" s="1053"/>
      <c r="AE54" s="1053"/>
      <c r="AF54" s="1053"/>
      <c r="AG54" s="1053"/>
      <c r="AH54" s="1053"/>
      <c r="AI54" s="1053"/>
      <c r="AJ54" s="1053"/>
      <c r="AK54" s="1053"/>
      <c r="AL54" s="1053"/>
      <c r="AM54" s="1053"/>
      <c r="AN54" s="1053"/>
      <c r="AO54" s="1053"/>
      <c r="AP54" s="1053"/>
      <c r="AQ54" s="1053"/>
      <c r="AR54" s="1053"/>
      <c r="AS54" s="1053"/>
      <c r="AT54" s="1053"/>
      <c r="AU54" s="1053"/>
      <c r="AV54" s="1053"/>
      <c r="AW54" s="1053"/>
      <c r="AX54" s="1053"/>
      <c r="AY54" s="1053"/>
      <c r="AZ54" s="1053"/>
      <c r="BA54" s="1053"/>
      <c r="BB54" s="1053"/>
      <c r="BC54" s="1053"/>
      <c r="BD54" s="1053"/>
      <c r="BE54" s="1053"/>
      <c r="BF54" s="1053"/>
      <c r="BG54" s="1053"/>
      <c r="BH54" s="1053"/>
      <c r="BI54" s="1053"/>
      <c r="BJ54" s="1053"/>
      <c r="BK54" s="1053"/>
      <c r="BL54" s="1053"/>
      <c r="BM54" s="1053"/>
      <c r="BN54" s="1053"/>
      <c r="BO54" s="1053"/>
      <c r="BP54" s="1053"/>
      <c r="BQ54" s="1053"/>
      <c r="BR54" s="1053"/>
      <c r="BS54" s="1053"/>
      <c r="BT54" s="1053"/>
      <c r="BU54" s="1053"/>
      <c r="BV54" s="1053"/>
      <c r="BW54" s="1053"/>
      <c r="BX54" s="1053"/>
      <c r="BY54" s="1053"/>
      <c r="BZ54" s="1053"/>
      <c r="CA54" s="1053"/>
      <c r="CB54" s="1053"/>
      <c r="CC54" s="1053"/>
      <c r="CD54" s="1053"/>
      <c r="CE54" s="1053"/>
      <c r="CF54" s="1053"/>
      <c r="CG54" s="1053"/>
      <c r="CH54" s="1053"/>
      <c r="CI54" s="1053"/>
      <c r="CJ54" s="1053"/>
      <c r="CK54" s="1053"/>
      <c r="CL54" s="1053"/>
      <c r="CM54" s="1053"/>
      <c r="CN54" s="1053"/>
      <c r="CO54" s="1053"/>
      <c r="CP54" s="1053"/>
      <c r="CQ54" s="1053"/>
      <c r="CR54" s="1053"/>
      <c r="CS54" s="1053"/>
      <c r="CT54" s="1053"/>
      <c r="CU54" s="1053"/>
      <c r="CV54" s="1053"/>
      <c r="CW54" s="1053"/>
      <c r="CX54" s="1053"/>
      <c r="CY54" s="1053"/>
      <c r="CZ54" s="1053"/>
      <c r="DA54" s="1053"/>
      <c r="DB54" s="1053"/>
      <c r="DC54" s="1053"/>
      <c r="DD54" s="1053"/>
      <c r="DE54" s="1053"/>
      <c r="DF54" s="1053"/>
      <c r="DG54" s="1053"/>
      <c r="DH54" s="1053"/>
      <c r="DI54" s="1053"/>
      <c r="DJ54" s="1053"/>
      <c r="DK54" s="1053"/>
      <c r="DL54" s="1053"/>
      <c r="DM54" s="1053"/>
      <c r="DN54" s="1053"/>
      <c r="DO54" s="1053"/>
      <c r="DP54" s="1053"/>
      <c r="DQ54" s="1053"/>
      <c r="DR54" s="1053"/>
      <c r="DS54" s="1053"/>
      <c r="DT54" s="1053"/>
      <c r="DU54" s="1053"/>
      <c r="DV54" s="1053"/>
      <c r="DW54" s="1053"/>
      <c r="DX54" s="1053"/>
      <c r="DY54" s="1053"/>
      <c r="DZ54" s="1053"/>
      <c r="EA54" s="1053"/>
      <c r="EB54" s="1053"/>
      <c r="EC54" s="1053"/>
      <c r="ED54" s="1053"/>
      <c r="EE54" s="1053"/>
      <c r="EF54" s="1053"/>
      <c r="EG54" s="1053"/>
      <c r="EH54" s="1053"/>
      <c r="EI54" s="1053"/>
      <c r="EJ54" s="1053"/>
      <c r="EK54" s="1053"/>
      <c r="EL54" s="1053"/>
      <c r="EM54" s="1053"/>
      <c r="EN54" s="1053"/>
      <c r="EO54" s="1053"/>
      <c r="EP54" s="1053"/>
    </row>
    <row r="55" spans="1:146" ht="17.25" customHeight="1" x14ac:dyDescent="0.3">
      <c r="A55" s="1136" t="s">
        <v>499</v>
      </c>
      <c r="B55" s="1156" t="s">
        <v>473</v>
      </c>
      <c r="C55" s="1157">
        <v>29432.767018766855</v>
      </c>
      <c r="D55" s="626">
        <v>34260.080803627447</v>
      </c>
      <c r="E55" s="626">
        <v>33736.445753137697</v>
      </c>
      <c r="F55" s="626">
        <v>30869.665977368513</v>
      </c>
      <c r="G55" s="626">
        <v>33148.508443650164</v>
      </c>
      <c r="H55" s="626">
        <v>32103.114393552522</v>
      </c>
      <c r="I55" s="626">
        <v>30169.13539053157</v>
      </c>
      <c r="J55" s="626">
        <v>39529.378811924573</v>
      </c>
      <c r="K55" s="626">
        <v>40813.964159177995</v>
      </c>
      <c r="L55" s="626">
        <v>38298.472398335762</v>
      </c>
      <c r="M55" s="626">
        <v>42561.914226997869</v>
      </c>
      <c r="N55" s="626">
        <v>39547.513947527019</v>
      </c>
      <c r="O55" s="626">
        <v>34322.485455183065</v>
      </c>
      <c r="P55" s="626">
        <v>23458.447846964125</v>
      </c>
      <c r="Q55" s="626">
        <v>22783.893341378978</v>
      </c>
      <c r="R55" s="626">
        <v>28642.687883647355</v>
      </c>
      <c r="S55" s="626">
        <v>25554.180948222551</v>
      </c>
      <c r="T55" s="626">
        <v>28986.653275119956</v>
      </c>
      <c r="U55" s="626">
        <v>23144.521802052503</v>
      </c>
      <c r="V55" s="626">
        <v>24778.631760438147</v>
      </c>
      <c r="W55" s="626">
        <v>25578.83426078095</v>
      </c>
      <c r="X55" s="626">
        <v>28469.195348005636</v>
      </c>
      <c r="Y55" s="626">
        <v>35207.911461794189</v>
      </c>
      <c r="Z55" s="626">
        <v>29022.884805908736</v>
      </c>
      <c r="AA55" s="626">
        <v>39967.940543216449</v>
      </c>
      <c r="AB55" s="626">
        <v>38952.669907664116</v>
      </c>
      <c r="AC55" s="626">
        <v>35611.417045563867</v>
      </c>
      <c r="AD55" s="626">
        <v>33834.882104414784</v>
      </c>
      <c r="AE55" s="626">
        <v>39070.798615132757</v>
      </c>
      <c r="AF55" s="626">
        <v>34309.875560910383</v>
      </c>
      <c r="AG55" s="626">
        <v>30761.533252157133</v>
      </c>
      <c r="AH55" s="626">
        <v>30209.616689337126</v>
      </c>
      <c r="AI55" s="626">
        <v>44387.928754471606</v>
      </c>
      <c r="AJ55" s="626">
        <v>40145.866677087492</v>
      </c>
      <c r="AK55" s="626">
        <v>37941.127663167666</v>
      </c>
      <c r="AL55" s="626">
        <v>40551.299268888004</v>
      </c>
      <c r="AM55" s="626">
        <v>43238.137322506242</v>
      </c>
      <c r="AN55" s="626">
        <v>42618.980175564284</v>
      </c>
      <c r="AO55" s="626">
        <v>44457.242976324567</v>
      </c>
      <c r="AP55" s="626">
        <v>39691.1360705482</v>
      </c>
      <c r="AQ55" s="626">
        <v>59777.699357459212</v>
      </c>
      <c r="AR55" s="626">
        <v>44315.485858984328</v>
      </c>
      <c r="AS55" s="626">
        <v>50022.483865121387</v>
      </c>
      <c r="AT55" s="626">
        <v>45071.427850664673</v>
      </c>
      <c r="AU55" s="626">
        <v>44825.023681978993</v>
      </c>
      <c r="AV55" s="626">
        <v>45723.11009277204</v>
      </c>
      <c r="AW55" s="626">
        <v>56623.470659186809</v>
      </c>
      <c r="AX55" s="626">
        <v>58954.183824958382</v>
      </c>
      <c r="AY55" s="626">
        <v>71511.057699533572</v>
      </c>
      <c r="AZ55" s="626">
        <v>90538.775278142028</v>
      </c>
      <c r="BA55" s="626">
        <v>96306.272537237586</v>
      </c>
      <c r="BB55" s="626">
        <v>77032.912200377803</v>
      </c>
      <c r="BC55" s="626">
        <v>81370.840048575323</v>
      </c>
      <c r="BD55" s="626">
        <v>78336.510964634406</v>
      </c>
      <c r="BE55" s="626">
        <v>99663.735643111504</v>
      </c>
      <c r="BF55" s="626">
        <v>111707.05893216262</v>
      </c>
      <c r="BG55" s="626">
        <v>123272.0779647421</v>
      </c>
      <c r="BH55" s="626">
        <v>137833.12623258727</v>
      </c>
      <c r="BI55" s="626">
        <v>143953.15384429533</v>
      </c>
      <c r="BJ55" s="626">
        <v>178862.29597032876</v>
      </c>
      <c r="BK55" s="626">
        <v>169154.96589423789</v>
      </c>
      <c r="BL55" s="626">
        <v>160607.1231365795</v>
      </c>
      <c r="BM55" s="626">
        <v>164575.23255486466</v>
      </c>
      <c r="BN55" s="626">
        <v>179484.48929827844</v>
      </c>
      <c r="BO55" s="626">
        <v>196442.74826099002</v>
      </c>
      <c r="BP55" s="626">
        <v>164531.17855713627</v>
      </c>
      <c r="BQ55" s="626">
        <v>204934.24004247849</v>
      </c>
      <c r="BR55" s="626">
        <v>232314.69118893062</v>
      </c>
      <c r="BS55" s="626">
        <v>236566.50196854505</v>
      </c>
      <c r="BT55" s="626">
        <v>228442.52946675199</v>
      </c>
      <c r="BU55" s="626">
        <v>262787.18552714447</v>
      </c>
      <c r="BV55" s="626">
        <v>225701.43862436843</v>
      </c>
      <c r="BW55" s="626">
        <v>242684.51972220954</v>
      </c>
      <c r="BX55" s="626">
        <v>233419.56582643723</v>
      </c>
      <c r="BY55" s="626">
        <v>222553.99565980441</v>
      </c>
      <c r="BZ55" s="626">
        <v>280216.22471588483</v>
      </c>
      <c r="CA55" s="626">
        <v>258504.49647729652</v>
      </c>
      <c r="CB55" s="626">
        <v>238443.67931575485</v>
      </c>
      <c r="CC55" s="626">
        <v>291258.19929144433</v>
      </c>
      <c r="CD55" s="626">
        <v>331551.52239167277</v>
      </c>
      <c r="CE55" s="626">
        <v>365150.9206607173</v>
      </c>
      <c r="CF55" s="626">
        <v>331744.64526177425</v>
      </c>
      <c r="CG55" s="626">
        <v>306206.7874403724</v>
      </c>
      <c r="CH55" s="626">
        <v>326287.14330588136</v>
      </c>
      <c r="CI55" s="626">
        <v>345566.76871943782</v>
      </c>
      <c r="CJ55" s="626">
        <v>355620.70449500385</v>
      </c>
      <c r="CK55" s="626">
        <v>344224.6446809328</v>
      </c>
      <c r="CL55" s="626">
        <v>351250.84561238473</v>
      </c>
      <c r="CM55" s="626">
        <v>330178.31108843983</v>
      </c>
      <c r="CN55" s="626">
        <v>287721.32492861018</v>
      </c>
      <c r="CO55" s="626">
        <v>279939.08250933321</v>
      </c>
      <c r="CP55" s="626">
        <v>296836.98913296411</v>
      </c>
      <c r="CQ55" s="626">
        <v>297892.84432366665</v>
      </c>
      <c r="CR55" s="626">
        <v>307347.90835321526</v>
      </c>
      <c r="CS55" s="626">
        <v>284028.29083379696</v>
      </c>
      <c r="CT55" s="626">
        <v>296186.66098618211</v>
      </c>
      <c r="CU55" s="626">
        <v>294401.09124277084</v>
      </c>
      <c r="CV55" s="626">
        <v>313836.05786084075</v>
      </c>
      <c r="CW55" s="626">
        <v>367269.29246765771</v>
      </c>
      <c r="CX55" s="626">
        <v>360956.46484693687</v>
      </c>
      <c r="CY55" s="626">
        <v>310919.57905538724</v>
      </c>
      <c r="CZ55" s="626">
        <v>288355.94132487784</v>
      </c>
      <c r="DA55" s="626">
        <v>244096.76228233028</v>
      </c>
      <c r="DB55" s="626">
        <v>226887.54080734405</v>
      </c>
      <c r="DC55" s="626">
        <v>235220.8493683727</v>
      </c>
      <c r="DD55" s="626">
        <v>223332.05145226975</v>
      </c>
      <c r="DE55" s="626">
        <v>213015.07227861648</v>
      </c>
      <c r="DF55" s="626">
        <v>208067.28408345862</v>
      </c>
      <c r="DG55" s="626">
        <v>198664.07230677677</v>
      </c>
      <c r="DH55" s="626">
        <v>163011.89731705171</v>
      </c>
      <c r="DI55" s="626">
        <v>136937.24142526506</v>
      </c>
      <c r="DJ55" s="626">
        <v>168231.58288372419</v>
      </c>
      <c r="DK55" s="626">
        <v>151653.23715752174</v>
      </c>
      <c r="DL55" s="626">
        <v>139977.31040497901</v>
      </c>
      <c r="DM55" s="626">
        <v>147077.22059171399</v>
      </c>
      <c r="DN55" s="626">
        <v>146627.91770260001</v>
      </c>
      <c r="DO55" s="626">
        <v>148457.33312874945</v>
      </c>
      <c r="DP55" s="626">
        <v>181837.55940702357</v>
      </c>
      <c r="DQ55" s="626">
        <v>182150.91998237191</v>
      </c>
      <c r="DR55" s="626">
        <v>173382.35923417661</v>
      </c>
      <c r="DS55" s="626">
        <v>144842.61480010487</v>
      </c>
      <c r="DT55" s="626">
        <v>136691.45247165122</v>
      </c>
      <c r="DU55" s="626">
        <v>136396.17829938509</v>
      </c>
      <c r="DV55" s="626">
        <v>155476.07297999755</v>
      </c>
      <c r="DW55" s="626">
        <v>133018.6432050424</v>
      </c>
      <c r="DX55" s="626">
        <v>132037.4436814787</v>
      </c>
      <c r="DY55" s="626">
        <v>149999.05563883213</v>
      </c>
      <c r="DZ55" s="626">
        <v>165742.32393762539</v>
      </c>
      <c r="EA55" s="626">
        <v>205225.69487357917</v>
      </c>
      <c r="EB55" s="626">
        <v>132487.54496389805</v>
      </c>
      <c r="EC55" s="626">
        <v>80813.698965197778</v>
      </c>
      <c r="ED55" s="626">
        <v>84857.047242401182</v>
      </c>
      <c r="EE55" s="626">
        <v>102648.76195029407</v>
      </c>
      <c r="EF55" s="626">
        <v>95096.399832475057</v>
      </c>
      <c r="EG55" s="626">
        <v>120627.25259257028</v>
      </c>
      <c r="EH55" s="626">
        <v>94406.254212882093</v>
      </c>
      <c r="EI55" s="626">
        <v>90138.905361509474</v>
      </c>
      <c r="EJ55" s="626">
        <v>83961.958070466339</v>
      </c>
      <c r="EK55" s="626">
        <v>98054.260146210683</v>
      </c>
      <c r="EL55" s="626">
        <v>98021.884084467078</v>
      </c>
      <c r="EM55" s="626">
        <v>105597.26588819623</v>
      </c>
      <c r="EN55" s="626">
        <v>135487.75929156167</v>
      </c>
      <c r="EO55" s="626">
        <v>144302.37206743305</v>
      </c>
      <c r="EP55" s="626">
        <v>151841.94510689247</v>
      </c>
    </row>
    <row r="56" spans="1:146" ht="17.25" customHeight="1" x14ac:dyDescent="0.3">
      <c r="A56" s="1138"/>
      <c r="B56" s="1158"/>
      <c r="C56" s="1159"/>
      <c r="D56" s="1053"/>
      <c r="E56" s="1053"/>
      <c r="F56" s="1053"/>
      <c r="G56" s="1053"/>
      <c r="H56" s="1053"/>
      <c r="I56" s="1053"/>
      <c r="J56" s="1053"/>
      <c r="K56" s="1053"/>
      <c r="L56" s="1053"/>
      <c r="M56" s="1053"/>
      <c r="N56" s="1053"/>
      <c r="O56" s="1053"/>
      <c r="P56" s="1053"/>
      <c r="Q56" s="1053"/>
      <c r="R56" s="1053"/>
      <c r="S56" s="1053"/>
      <c r="T56" s="1053"/>
      <c r="U56" s="1053"/>
      <c r="V56" s="1053"/>
      <c r="W56" s="1053"/>
      <c r="X56" s="1053"/>
      <c r="Y56" s="1053"/>
      <c r="Z56" s="1053"/>
      <c r="AA56" s="1053"/>
      <c r="AB56" s="1053"/>
      <c r="AC56" s="1053"/>
      <c r="AD56" s="1053"/>
      <c r="AE56" s="1053"/>
      <c r="AF56" s="1053"/>
      <c r="AG56" s="1053"/>
      <c r="AH56" s="1053"/>
      <c r="AI56" s="1053"/>
      <c r="AJ56" s="1053"/>
      <c r="AK56" s="1053"/>
      <c r="AL56" s="1053"/>
      <c r="AM56" s="1053"/>
      <c r="AN56" s="1053"/>
      <c r="AO56" s="1053"/>
      <c r="AP56" s="1053"/>
      <c r="AQ56" s="1053"/>
      <c r="AR56" s="1053"/>
      <c r="AS56" s="1053"/>
      <c r="AT56" s="1053"/>
      <c r="AU56" s="1053"/>
      <c r="AV56" s="1053"/>
      <c r="AW56" s="1053"/>
      <c r="AX56" s="1053"/>
      <c r="AY56" s="1053"/>
      <c r="AZ56" s="1053"/>
      <c r="BA56" s="1053"/>
      <c r="BB56" s="1053"/>
      <c r="BC56" s="1053"/>
      <c r="BD56" s="1053"/>
      <c r="BE56" s="1053"/>
      <c r="BF56" s="1053"/>
      <c r="BG56" s="1053"/>
      <c r="BH56" s="1053"/>
      <c r="BI56" s="1053"/>
      <c r="BJ56" s="1053"/>
      <c r="BK56" s="1053"/>
      <c r="BL56" s="1053"/>
      <c r="BM56" s="1053"/>
      <c r="BN56" s="1053"/>
      <c r="BO56" s="1053"/>
      <c r="BP56" s="1053"/>
      <c r="BQ56" s="1053"/>
      <c r="BR56" s="1053"/>
      <c r="BS56" s="1053"/>
      <c r="BT56" s="1053"/>
      <c r="BU56" s="1053"/>
      <c r="BV56" s="1053"/>
      <c r="BW56" s="1053"/>
      <c r="BX56" s="1053"/>
      <c r="BY56" s="1053"/>
      <c r="BZ56" s="1053"/>
      <c r="CA56" s="1053"/>
      <c r="CB56" s="1053"/>
      <c r="CC56" s="1053"/>
      <c r="CD56" s="1053"/>
      <c r="CE56" s="1053"/>
      <c r="CF56" s="1053"/>
      <c r="CG56" s="1053"/>
      <c r="CH56" s="1053"/>
      <c r="CI56" s="1053"/>
      <c r="CJ56" s="1053"/>
      <c r="CK56" s="1053"/>
      <c r="CL56" s="1053"/>
      <c r="CM56" s="1053"/>
      <c r="CN56" s="1053"/>
      <c r="CO56" s="1053"/>
      <c r="CP56" s="1053"/>
      <c r="CQ56" s="1053"/>
      <c r="CR56" s="1053"/>
      <c r="CS56" s="1053"/>
      <c r="CT56" s="1053"/>
      <c r="CU56" s="1053"/>
      <c r="CV56" s="1053"/>
      <c r="CW56" s="1053"/>
      <c r="CX56" s="1053"/>
      <c r="CY56" s="1053"/>
      <c r="CZ56" s="1053"/>
      <c r="DA56" s="1053"/>
      <c r="DB56" s="1053"/>
      <c r="DC56" s="1053"/>
      <c r="DD56" s="1053"/>
      <c r="DE56" s="1053"/>
      <c r="DF56" s="1053"/>
      <c r="DG56" s="1053"/>
      <c r="DH56" s="1053"/>
      <c r="DI56" s="1053"/>
      <c r="DJ56" s="1053"/>
      <c r="DK56" s="1053"/>
      <c r="DL56" s="1053"/>
      <c r="DM56" s="1053"/>
      <c r="DN56" s="1053"/>
      <c r="DO56" s="1053"/>
      <c r="DP56" s="1053"/>
      <c r="DQ56" s="1053"/>
      <c r="DR56" s="1053"/>
      <c r="DS56" s="1053"/>
      <c r="DT56" s="1053"/>
      <c r="DU56" s="1053"/>
      <c r="DV56" s="1053"/>
      <c r="DW56" s="1053"/>
      <c r="DX56" s="1053"/>
      <c r="DY56" s="1053"/>
      <c r="DZ56" s="1053"/>
      <c r="EA56" s="1053"/>
      <c r="EB56" s="1053"/>
      <c r="EC56" s="1053"/>
      <c r="ED56" s="1053"/>
      <c r="EE56" s="1053"/>
      <c r="EF56" s="1053"/>
      <c r="EG56" s="1053"/>
      <c r="EH56" s="1053"/>
      <c r="EI56" s="1053"/>
      <c r="EJ56" s="1053"/>
      <c r="EK56" s="1053"/>
      <c r="EL56" s="1053"/>
      <c r="EM56" s="1053"/>
      <c r="EN56" s="1053"/>
      <c r="EO56" s="1053"/>
      <c r="EP56" s="1053"/>
    </row>
    <row r="57" spans="1:146" ht="17.25" customHeight="1" x14ac:dyDescent="0.3">
      <c r="A57" s="1136" t="s">
        <v>500</v>
      </c>
      <c r="B57" s="1156" t="s">
        <v>501</v>
      </c>
      <c r="C57" s="1157">
        <v>16158.678189872391</v>
      </c>
      <c r="D57" s="626">
        <v>15399.666391304083</v>
      </c>
      <c r="E57" s="626">
        <v>22031.435805337154</v>
      </c>
      <c r="F57" s="626">
        <v>21475.643292177294</v>
      </c>
      <c r="G57" s="626">
        <v>20607.766992034929</v>
      </c>
      <c r="H57" s="626">
        <v>19201.823949447185</v>
      </c>
      <c r="I57" s="626">
        <v>17793.633641827717</v>
      </c>
      <c r="J57" s="626">
        <v>19316.304427188974</v>
      </c>
      <c r="K57" s="626">
        <v>20013.990508662733</v>
      </c>
      <c r="L57" s="626">
        <v>20256.913851944213</v>
      </c>
      <c r="M57" s="626">
        <v>19950.461601384475</v>
      </c>
      <c r="N57" s="626">
        <v>20450.920981053732</v>
      </c>
      <c r="O57" s="626">
        <v>19805.145389509093</v>
      </c>
      <c r="P57" s="626">
        <v>21329.915646678241</v>
      </c>
      <c r="Q57" s="626">
        <v>21488.567996316975</v>
      </c>
      <c r="R57" s="626">
        <v>22923.550957587766</v>
      </c>
      <c r="S57" s="626">
        <v>21825.190813529563</v>
      </c>
      <c r="T57" s="626">
        <v>21701.793808469345</v>
      </c>
      <c r="U57" s="626">
        <v>20872.484472240048</v>
      </c>
      <c r="V57" s="626">
        <v>20463.48981438058</v>
      </c>
      <c r="W57" s="626">
        <v>22331.350880751113</v>
      </c>
      <c r="X57" s="626">
        <v>22285.405925518662</v>
      </c>
      <c r="Y57" s="626">
        <v>22020.184815563014</v>
      </c>
      <c r="Z57" s="626">
        <v>25267.34982926305</v>
      </c>
      <c r="AA57" s="626">
        <v>24608.293075993377</v>
      </c>
      <c r="AB57" s="626">
        <v>21855.939058989279</v>
      </c>
      <c r="AC57" s="626">
        <v>24601.761641271045</v>
      </c>
      <c r="AD57" s="626">
        <v>22669.225900420108</v>
      </c>
      <c r="AE57" s="626">
        <v>24127.530389359155</v>
      </c>
      <c r="AF57" s="626">
        <v>23603.189087562012</v>
      </c>
      <c r="AG57" s="626">
        <v>26253.53710648734</v>
      </c>
      <c r="AH57" s="626">
        <v>26265.073123399943</v>
      </c>
      <c r="AI57" s="626">
        <v>25663.53690178521</v>
      </c>
      <c r="AJ57" s="626">
        <v>25332.953733783797</v>
      </c>
      <c r="AK57" s="626">
        <v>25047.975926123618</v>
      </c>
      <c r="AL57" s="626">
        <v>26628.938733172014</v>
      </c>
      <c r="AM57" s="626">
        <v>25493.150156275744</v>
      </c>
      <c r="AN57" s="626">
        <v>25336.709046442629</v>
      </c>
      <c r="AO57" s="626">
        <v>24076.817668915755</v>
      </c>
      <c r="AP57" s="626">
        <v>26978.584588775855</v>
      </c>
      <c r="AQ57" s="626">
        <v>28156.884939248106</v>
      </c>
      <c r="AR57" s="626">
        <v>28644.84748098725</v>
      </c>
      <c r="AS57" s="626">
        <v>30566.384319011457</v>
      </c>
      <c r="AT57" s="626">
        <v>28545.864615857005</v>
      </c>
      <c r="AU57" s="626">
        <v>26934.996123423614</v>
      </c>
      <c r="AV57" s="626">
        <v>25841.93165764619</v>
      </c>
      <c r="AW57" s="626">
        <v>28092.860571302979</v>
      </c>
      <c r="AX57" s="626">
        <v>26292.40951873811</v>
      </c>
      <c r="AY57" s="626">
        <v>28037.893862271598</v>
      </c>
      <c r="AZ57" s="626">
        <v>26860.379091036237</v>
      </c>
      <c r="BA57" s="626">
        <v>30188.881181034689</v>
      </c>
      <c r="BB57" s="626">
        <v>27094.074399699584</v>
      </c>
      <c r="BC57" s="626">
        <v>25315.67576164853</v>
      </c>
      <c r="BD57" s="626">
        <v>26697.460388662541</v>
      </c>
      <c r="BE57" s="626">
        <v>26492.668315637879</v>
      </c>
      <c r="BF57" s="626">
        <v>24927.705293513598</v>
      </c>
      <c r="BG57" s="626">
        <v>26670.992764928367</v>
      </c>
      <c r="BH57" s="626">
        <v>26375.217146415311</v>
      </c>
      <c r="BI57" s="626">
        <v>24820.832289797665</v>
      </c>
      <c r="BJ57" s="626">
        <v>29511.327082950043</v>
      </c>
      <c r="BK57" s="626">
        <v>30383.526504520516</v>
      </c>
      <c r="BL57" s="626">
        <v>28105.254953831773</v>
      </c>
      <c r="BM57" s="626">
        <v>26388.752473113425</v>
      </c>
      <c r="BN57" s="626">
        <v>26902.131664199755</v>
      </c>
      <c r="BO57" s="626">
        <v>31140.300341097565</v>
      </c>
      <c r="BP57" s="626">
        <v>32235.78470779585</v>
      </c>
      <c r="BQ57" s="626">
        <v>32445.356367323093</v>
      </c>
      <c r="BR57" s="626">
        <v>30805.015896943492</v>
      </c>
      <c r="BS57" s="626">
        <v>32671.667518136597</v>
      </c>
      <c r="BT57" s="626">
        <v>43780.854184367941</v>
      </c>
      <c r="BU57" s="626">
        <v>31436.979178190988</v>
      </c>
      <c r="BV57" s="626">
        <v>38380.12334699653</v>
      </c>
      <c r="BW57" s="626">
        <v>36398.612039613196</v>
      </c>
      <c r="BX57" s="626">
        <v>35610.019238602908</v>
      </c>
      <c r="BY57" s="626">
        <v>28220.660586893697</v>
      </c>
      <c r="BZ57" s="626">
        <v>35548.391283481265</v>
      </c>
      <c r="CA57" s="626">
        <v>37072.284151340195</v>
      </c>
      <c r="CB57" s="626">
        <v>38910.345796089772</v>
      </c>
      <c r="CC57" s="626">
        <v>39404.278051939822</v>
      </c>
      <c r="CD57" s="626">
        <v>37722.337078564677</v>
      </c>
      <c r="CE57" s="626">
        <v>38363.013823103916</v>
      </c>
      <c r="CF57" s="626">
        <v>38726.190562285257</v>
      </c>
      <c r="CG57" s="626">
        <v>39682.82334167861</v>
      </c>
      <c r="CH57" s="626">
        <v>46399.182294254191</v>
      </c>
      <c r="CI57" s="626">
        <v>46430.379387273628</v>
      </c>
      <c r="CJ57" s="626">
        <v>41199.290900733613</v>
      </c>
      <c r="CK57" s="626">
        <v>41543.969723707953</v>
      </c>
      <c r="CL57" s="626">
        <v>40483.929504703643</v>
      </c>
      <c r="CM57" s="626">
        <v>40217.169470184948</v>
      </c>
      <c r="CN57" s="626">
        <v>41140.443707170554</v>
      </c>
      <c r="CO57" s="626">
        <v>47446.201200333257</v>
      </c>
      <c r="CP57" s="626">
        <v>46961.57136462153</v>
      </c>
      <c r="CQ57" s="626">
        <v>48254.780355956907</v>
      </c>
      <c r="CR57" s="626">
        <v>46443.40917528428</v>
      </c>
      <c r="CS57" s="626">
        <v>49848.44690615451</v>
      </c>
      <c r="CT57" s="626">
        <v>45063.887441249055</v>
      </c>
      <c r="CU57" s="626">
        <v>46124.190772908441</v>
      </c>
      <c r="CV57" s="626">
        <v>46152.672104306788</v>
      </c>
      <c r="CW57" s="626">
        <v>50117.451247433062</v>
      </c>
      <c r="CX57" s="626">
        <v>51724.260593636587</v>
      </c>
      <c r="CY57" s="626">
        <v>46208.060636966627</v>
      </c>
      <c r="CZ57" s="626">
        <v>39718.043248880866</v>
      </c>
      <c r="DA57" s="626">
        <v>38629.663142935802</v>
      </c>
      <c r="DB57" s="626">
        <v>37955.90510136378</v>
      </c>
      <c r="DC57" s="626">
        <v>37742.235100137405</v>
      </c>
      <c r="DD57" s="626">
        <v>38076.078846724471</v>
      </c>
      <c r="DE57" s="626">
        <v>38609.971275321041</v>
      </c>
      <c r="DF57" s="626">
        <v>38417.566021774794</v>
      </c>
      <c r="DG57" s="626">
        <v>39378.186523585653</v>
      </c>
      <c r="DH57" s="626">
        <v>40494.360367042915</v>
      </c>
      <c r="DI57" s="626">
        <v>42252.213296070215</v>
      </c>
      <c r="DJ57" s="626">
        <v>46875.94909998068</v>
      </c>
      <c r="DK57" s="626">
        <v>46117.34828008146</v>
      </c>
      <c r="DL57" s="626">
        <v>47696.622416991995</v>
      </c>
      <c r="DM57" s="626">
        <v>45307.899130647558</v>
      </c>
      <c r="DN57" s="626">
        <v>45006.518026723817</v>
      </c>
      <c r="DO57" s="626">
        <v>46593.618340221117</v>
      </c>
      <c r="DP57" s="626">
        <v>50613.797049734661</v>
      </c>
      <c r="DQ57" s="626">
        <v>51525.459408858595</v>
      </c>
      <c r="DR57" s="626">
        <v>45064.945020367886</v>
      </c>
      <c r="DS57" s="626">
        <v>48499.679774459939</v>
      </c>
      <c r="DT57" s="626">
        <v>46637.706944947604</v>
      </c>
      <c r="DU57" s="626">
        <v>49860.194877802373</v>
      </c>
      <c r="DV57" s="626">
        <v>50452.817612039871</v>
      </c>
      <c r="DW57" s="626">
        <v>50876.830689760667</v>
      </c>
      <c r="DX57" s="626">
        <v>53631.607438347703</v>
      </c>
      <c r="DY57" s="626">
        <v>49434.343196748123</v>
      </c>
      <c r="DZ57" s="626">
        <v>60333.679794097508</v>
      </c>
      <c r="EA57" s="626">
        <v>51751.254853924009</v>
      </c>
      <c r="EB57" s="626">
        <v>55120.699880717199</v>
      </c>
      <c r="EC57" s="626">
        <v>56220.114049570082</v>
      </c>
      <c r="ED57" s="626">
        <v>59959.675002696284</v>
      </c>
      <c r="EE57" s="626">
        <v>62606.313567461635</v>
      </c>
      <c r="EF57" s="626">
        <v>60239.711427238712</v>
      </c>
      <c r="EG57" s="626">
        <v>54385.951762733632</v>
      </c>
      <c r="EH57" s="626">
        <v>55343.998135244015</v>
      </c>
      <c r="EI57" s="626">
        <v>58078.389003023258</v>
      </c>
      <c r="EJ57" s="626">
        <v>58355.030117232869</v>
      </c>
      <c r="EK57" s="626">
        <v>57859.76343963408</v>
      </c>
      <c r="EL57" s="626">
        <v>55135.353774927353</v>
      </c>
      <c r="EM57" s="626">
        <v>57405.862513323795</v>
      </c>
      <c r="EN57" s="626">
        <v>62433.383097132792</v>
      </c>
      <c r="EO57" s="626">
        <v>56696.965335807443</v>
      </c>
      <c r="EP57" s="626">
        <v>57648.074443487625</v>
      </c>
    </row>
    <row r="58" spans="1:146" ht="17.25" customHeight="1" x14ac:dyDescent="0.3">
      <c r="A58" s="1138"/>
      <c r="B58" s="1158"/>
      <c r="C58" s="1159"/>
      <c r="D58" s="1053"/>
      <c r="E58" s="1053"/>
      <c r="F58" s="1053"/>
      <c r="G58" s="1053"/>
      <c r="H58" s="1053"/>
      <c r="I58" s="1053"/>
      <c r="J58" s="1053"/>
      <c r="K58" s="1053"/>
      <c r="L58" s="1053"/>
      <c r="M58" s="1053"/>
      <c r="N58" s="1053"/>
      <c r="O58" s="1053"/>
      <c r="P58" s="1053"/>
      <c r="Q58" s="1053"/>
      <c r="R58" s="1053"/>
      <c r="S58" s="1053"/>
      <c r="T58" s="1053"/>
      <c r="U58" s="1053"/>
      <c r="V58" s="1053"/>
      <c r="W58" s="1053"/>
      <c r="X58" s="1053"/>
      <c r="Y58" s="1053"/>
      <c r="Z58" s="1053"/>
      <c r="AA58" s="1053"/>
      <c r="AB58" s="1053"/>
      <c r="AC58" s="1053"/>
      <c r="AD58" s="1053"/>
      <c r="AE58" s="1053"/>
      <c r="AF58" s="1053"/>
      <c r="AG58" s="1053"/>
      <c r="AH58" s="1053"/>
      <c r="AI58" s="1053"/>
      <c r="AJ58" s="1053"/>
      <c r="AK58" s="1053"/>
      <c r="AL58" s="1053"/>
      <c r="AM58" s="1053"/>
      <c r="AN58" s="1053"/>
      <c r="AO58" s="1053"/>
      <c r="AP58" s="1053"/>
      <c r="AQ58" s="1053"/>
      <c r="AR58" s="1053"/>
      <c r="AS58" s="1053"/>
      <c r="AT58" s="1053"/>
      <c r="AU58" s="1053"/>
      <c r="AV58" s="1053"/>
      <c r="AW58" s="1053"/>
      <c r="AX58" s="1053"/>
      <c r="AY58" s="1053"/>
      <c r="AZ58" s="1053"/>
      <c r="BA58" s="1053"/>
      <c r="BB58" s="1053"/>
      <c r="BC58" s="1053"/>
      <c r="BD58" s="1053"/>
      <c r="BE58" s="1053"/>
      <c r="BF58" s="1053"/>
      <c r="BG58" s="1053"/>
      <c r="BH58" s="1053"/>
      <c r="BI58" s="1053"/>
      <c r="BJ58" s="1053"/>
      <c r="BK58" s="1053"/>
      <c r="BL58" s="1053"/>
      <c r="BM58" s="1053"/>
      <c r="BN58" s="1053"/>
      <c r="BO58" s="1053"/>
      <c r="BP58" s="1053"/>
      <c r="BQ58" s="1053"/>
      <c r="BR58" s="1053"/>
      <c r="BS58" s="1053"/>
      <c r="BT58" s="1053"/>
      <c r="BU58" s="1053"/>
      <c r="BV58" s="1053"/>
      <c r="BW58" s="1053"/>
      <c r="BX58" s="1053"/>
      <c r="BY58" s="1053"/>
      <c r="BZ58" s="1053"/>
      <c r="CA58" s="1053"/>
      <c r="CB58" s="1053"/>
      <c r="CC58" s="1053"/>
      <c r="CD58" s="1053"/>
      <c r="CE58" s="1053"/>
      <c r="CF58" s="1053"/>
      <c r="CG58" s="1053"/>
      <c r="CH58" s="1053"/>
      <c r="CI58" s="1053"/>
      <c r="CJ58" s="1053"/>
      <c r="CK58" s="1053"/>
      <c r="CL58" s="1053"/>
      <c r="CM58" s="1053"/>
      <c r="CN58" s="1053"/>
      <c r="CO58" s="1053"/>
      <c r="CP58" s="1053"/>
      <c r="CQ58" s="1053"/>
      <c r="CR58" s="1053"/>
      <c r="CS58" s="1053"/>
      <c r="CT58" s="1053"/>
      <c r="CU58" s="1053"/>
      <c r="CV58" s="1053"/>
      <c r="CW58" s="1053"/>
      <c r="CX58" s="1053"/>
      <c r="CY58" s="1053"/>
      <c r="CZ58" s="1053"/>
      <c r="DA58" s="1053"/>
      <c r="DB58" s="1053"/>
      <c r="DC58" s="1053"/>
      <c r="DD58" s="1053"/>
      <c r="DE58" s="1053"/>
      <c r="DF58" s="1053"/>
      <c r="DG58" s="1053"/>
      <c r="DH58" s="1053"/>
      <c r="DI58" s="1053"/>
      <c r="DJ58" s="1053"/>
      <c r="DK58" s="1053"/>
      <c r="DL58" s="1053"/>
      <c r="DM58" s="1053"/>
      <c r="DN58" s="1053"/>
      <c r="DO58" s="1053"/>
      <c r="DP58" s="1053"/>
      <c r="DQ58" s="1053"/>
      <c r="DR58" s="1053"/>
      <c r="DS58" s="1053"/>
      <c r="DT58" s="1053"/>
      <c r="DU58" s="1053"/>
      <c r="DV58" s="1053"/>
      <c r="DW58" s="1053"/>
      <c r="DX58" s="1053"/>
      <c r="DY58" s="1053"/>
      <c r="DZ58" s="1053"/>
      <c r="EA58" s="1053"/>
      <c r="EB58" s="1053"/>
      <c r="EC58" s="1053"/>
      <c r="ED58" s="1053"/>
      <c r="EE58" s="1053"/>
      <c r="EF58" s="1053"/>
      <c r="EG58" s="1053"/>
      <c r="EH58" s="1053"/>
      <c r="EI58" s="1053"/>
      <c r="EJ58" s="1053"/>
      <c r="EK58" s="1053"/>
      <c r="EL58" s="1053"/>
      <c r="EM58" s="1053"/>
      <c r="EN58" s="1053"/>
      <c r="EO58" s="1053"/>
      <c r="EP58" s="1053"/>
    </row>
    <row r="59" spans="1:146" ht="17.25" customHeight="1" x14ac:dyDescent="0.3">
      <c r="A59" s="1136" t="s">
        <v>502</v>
      </c>
      <c r="B59" s="1156" t="s">
        <v>469</v>
      </c>
      <c r="C59" s="1157">
        <v>40299.377312539364</v>
      </c>
      <c r="D59" s="626">
        <v>40897.174464550713</v>
      </c>
      <c r="E59" s="626">
        <v>41418.046998493701</v>
      </c>
      <c r="F59" s="626">
        <v>41431.841635135694</v>
      </c>
      <c r="G59" s="626">
        <v>41653.852711723099</v>
      </c>
      <c r="H59" s="626">
        <v>42382.352172430445</v>
      </c>
      <c r="I59" s="626">
        <v>42617.348218640211</v>
      </c>
      <c r="J59" s="626">
        <v>43614.156140104787</v>
      </c>
      <c r="K59" s="626">
        <v>43941.573180620879</v>
      </c>
      <c r="L59" s="626">
        <v>43933.029616701744</v>
      </c>
      <c r="M59" s="626">
        <v>44783.080922080873</v>
      </c>
      <c r="N59" s="626">
        <v>44195.840824197207</v>
      </c>
      <c r="O59" s="626">
        <v>43673.261159687172</v>
      </c>
      <c r="P59" s="626">
        <v>45224.515831074161</v>
      </c>
      <c r="Q59" s="626">
        <v>46849.720232299231</v>
      </c>
      <c r="R59" s="626">
        <v>46283.42460264438</v>
      </c>
      <c r="S59" s="626">
        <v>48014.658053635692</v>
      </c>
      <c r="T59" s="626">
        <v>49483.711488206434</v>
      </c>
      <c r="U59" s="626">
        <v>48476.295669645828</v>
      </c>
      <c r="V59" s="626">
        <v>49806.541415925356</v>
      </c>
      <c r="W59" s="626">
        <v>46843.666865092833</v>
      </c>
      <c r="X59" s="626">
        <v>47095.480653384591</v>
      </c>
      <c r="Y59" s="626">
        <v>47921.991783679747</v>
      </c>
      <c r="Z59" s="626">
        <v>48748.689920030221</v>
      </c>
      <c r="AA59" s="626">
        <v>49701.947383272287</v>
      </c>
      <c r="AB59" s="626">
        <v>50225.370442197789</v>
      </c>
      <c r="AC59" s="626">
        <v>50255.092954445507</v>
      </c>
      <c r="AD59" s="626">
        <v>50173.066566671099</v>
      </c>
      <c r="AE59" s="626">
        <v>51646.045959744595</v>
      </c>
      <c r="AF59" s="626">
        <v>52135.052324756274</v>
      </c>
      <c r="AG59" s="626">
        <v>51923.840327734593</v>
      </c>
      <c r="AH59" s="626">
        <v>54290.430311067721</v>
      </c>
      <c r="AI59" s="626">
        <v>54553.47210097991</v>
      </c>
      <c r="AJ59" s="626">
        <v>54781.930404075538</v>
      </c>
      <c r="AK59" s="626">
        <v>56291.891485824599</v>
      </c>
      <c r="AL59" s="626">
        <v>59034.14006419474</v>
      </c>
      <c r="AM59" s="626">
        <v>60336.762547660219</v>
      </c>
      <c r="AN59" s="626">
        <v>58433.737571185309</v>
      </c>
      <c r="AO59" s="626">
        <v>61722.657067999608</v>
      </c>
      <c r="AP59" s="626">
        <v>61121.022388491496</v>
      </c>
      <c r="AQ59" s="626">
        <v>64653.692893753156</v>
      </c>
      <c r="AR59" s="626">
        <v>65938.599478865523</v>
      </c>
      <c r="AS59" s="626">
        <v>67572.644090477799</v>
      </c>
      <c r="AT59" s="626">
        <v>68844.439888866429</v>
      </c>
      <c r="AU59" s="626">
        <v>70619.264637318702</v>
      </c>
      <c r="AV59" s="626">
        <v>71415.300964999711</v>
      </c>
      <c r="AW59" s="626">
        <v>71448.033640741909</v>
      </c>
      <c r="AX59" s="626">
        <v>71317.611680365444</v>
      </c>
      <c r="AY59" s="626">
        <v>71636.339654546551</v>
      </c>
      <c r="AZ59" s="626">
        <v>72364.164940520423</v>
      </c>
      <c r="BA59" s="626">
        <v>72729.831094379726</v>
      </c>
      <c r="BB59" s="626">
        <v>70480.727987459832</v>
      </c>
      <c r="BC59" s="626">
        <v>70526.35235032397</v>
      </c>
      <c r="BD59" s="626">
        <v>70569.078909740943</v>
      </c>
      <c r="BE59" s="626">
        <v>72014.339570399199</v>
      </c>
      <c r="BF59" s="626">
        <v>71967.09499391503</v>
      </c>
      <c r="BG59" s="626">
        <v>73271.353804589948</v>
      </c>
      <c r="BH59" s="626">
        <v>73849.64023806437</v>
      </c>
      <c r="BI59" s="626">
        <v>73862.058317793577</v>
      </c>
      <c r="BJ59" s="626">
        <v>77052.783139840336</v>
      </c>
      <c r="BK59" s="626">
        <v>79057.576617151513</v>
      </c>
      <c r="BL59" s="626">
        <v>77330.420374281064</v>
      </c>
      <c r="BM59" s="626">
        <v>78550.01557674598</v>
      </c>
      <c r="BN59" s="626">
        <v>78280.792370200521</v>
      </c>
      <c r="BO59" s="626">
        <v>79300.377539482477</v>
      </c>
      <c r="BP59" s="626">
        <v>84473.648619102474</v>
      </c>
      <c r="BQ59" s="626">
        <v>85038.856916136458</v>
      </c>
      <c r="BR59" s="626">
        <v>85694.832314834071</v>
      </c>
      <c r="BS59" s="626">
        <v>86701.463298792383</v>
      </c>
      <c r="BT59" s="626">
        <v>87084.157034179327</v>
      </c>
      <c r="BU59" s="626">
        <v>87096.469192007018</v>
      </c>
      <c r="BV59" s="626">
        <v>87336.869322237704</v>
      </c>
      <c r="BW59" s="626">
        <v>89036.787249494402</v>
      </c>
      <c r="BX59" s="626">
        <v>89235.76502342461</v>
      </c>
      <c r="BY59" s="626">
        <v>89112.41465863293</v>
      </c>
      <c r="BZ59" s="626">
        <v>92001.030889734742</v>
      </c>
      <c r="CA59" s="626">
        <v>92823.98516812356</v>
      </c>
      <c r="CB59" s="626">
        <v>94911.198696198524</v>
      </c>
      <c r="CC59" s="626">
        <v>92655.583889346046</v>
      </c>
      <c r="CD59" s="626">
        <v>93387.414470685457</v>
      </c>
      <c r="CE59" s="626">
        <v>94311.266267564584</v>
      </c>
      <c r="CF59" s="626">
        <v>96065.61365127757</v>
      </c>
      <c r="CG59" s="626">
        <v>96868.179552567482</v>
      </c>
      <c r="CH59" s="626">
        <v>99970.6883411335</v>
      </c>
      <c r="CI59" s="626">
        <v>102143.89863464859</v>
      </c>
      <c r="CJ59" s="626">
        <v>102986.73384132363</v>
      </c>
      <c r="CK59" s="626">
        <v>103873.18199425921</v>
      </c>
      <c r="CL59" s="626">
        <v>104115.39616690495</v>
      </c>
      <c r="CM59" s="626">
        <v>105223.37593117294</v>
      </c>
      <c r="CN59" s="626">
        <v>106183.2920679449</v>
      </c>
      <c r="CO59" s="626">
        <v>109157.30970641969</v>
      </c>
      <c r="CP59" s="626">
        <v>110133.52132883098</v>
      </c>
      <c r="CQ59" s="626">
        <v>112697.26542386685</v>
      </c>
      <c r="CR59" s="626">
        <v>114456.85917704883</v>
      </c>
      <c r="CS59" s="626">
        <v>115438.38624675125</v>
      </c>
      <c r="CT59" s="626">
        <v>114636.22307468319</v>
      </c>
      <c r="CU59" s="626">
        <v>115780.45646126535</v>
      </c>
      <c r="CV59" s="626">
        <v>116798.62575181546</v>
      </c>
      <c r="CW59" s="626">
        <v>116718.37460353736</v>
      </c>
      <c r="CX59" s="626">
        <v>115290.87593457245</v>
      </c>
      <c r="CY59" s="626">
        <v>115816.73350059979</v>
      </c>
      <c r="CZ59" s="626">
        <v>116900.34417156516</v>
      </c>
      <c r="DA59" s="626">
        <v>116443.72988501663</v>
      </c>
      <c r="DB59" s="626">
        <v>117713.06556413938</v>
      </c>
      <c r="DC59" s="626">
        <v>119477.91572915741</v>
      </c>
      <c r="DD59" s="626">
        <v>120389.23542704701</v>
      </c>
      <c r="DE59" s="626">
        <v>121335.87773175302</v>
      </c>
      <c r="DF59" s="626">
        <v>122443.84253953373</v>
      </c>
      <c r="DG59" s="626">
        <v>122754.56765158188</v>
      </c>
      <c r="DH59" s="626">
        <v>122338.8886387339</v>
      </c>
      <c r="DI59" s="626">
        <v>123098.98124813495</v>
      </c>
      <c r="DJ59" s="626">
        <v>122611.34617465544</v>
      </c>
      <c r="DK59" s="626">
        <v>122987.7419303114</v>
      </c>
      <c r="DL59" s="626">
        <v>124915.91391719096</v>
      </c>
      <c r="DM59" s="626">
        <v>125985.94252650176</v>
      </c>
      <c r="DN59" s="626">
        <v>128848.74416195994</v>
      </c>
      <c r="DO59" s="626">
        <v>131489.52230850048</v>
      </c>
      <c r="DP59" s="626">
        <v>137285.56936983249</v>
      </c>
      <c r="DQ59" s="626">
        <v>136257.13142404266</v>
      </c>
      <c r="DR59" s="626">
        <v>137734.56566677371</v>
      </c>
      <c r="DS59" s="626">
        <v>141397.33848139661</v>
      </c>
      <c r="DT59" s="626">
        <v>142752.56449091074</v>
      </c>
      <c r="DU59" s="626">
        <v>143026.6948692867</v>
      </c>
      <c r="DV59" s="626">
        <v>142541.43666835761</v>
      </c>
      <c r="DW59" s="626">
        <v>145192.01511508328</v>
      </c>
      <c r="DX59" s="626">
        <v>147509.15735366853</v>
      </c>
      <c r="DY59" s="626">
        <v>146278.87474011761</v>
      </c>
      <c r="DZ59" s="626">
        <v>149404.64880138478</v>
      </c>
      <c r="EA59" s="626">
        <v>150688.7161556803</v>
      </c>
      <c r="EB59" s="626">
        <v>143013.06863699132</v>
      </c>
      <c r="EC59" s="626">
        <v>143502.3756052753</v>
      </c>
      <c r="ED59" s="626">
        <v>145840.27065850285</v>
      </c>
      <c r="EE59" s="626">
        <v>142873.33233166867</v>
      </c>
      <c r="EF59" s="626">
        <v>144469.00235897442</v>
      </c>
      <c r="EG59" s="626">
        <v>142706.01429465454</v>
      </c>
      <c r="EH59" s="626">
        <v>143731.03271059928</v>
      </c>
      <c r="EI59" s="626">
        <v>144783.05433667367</v>
      </c>
      <c r="EJ59" s="626">
        <v>146527.36830154585</v>
      </c>
      <c r="EK59" s="626">
        <v>147324.71839278931</v>
      </c>
      <c r="EL59" s="626">
        <v>149341.90433824368</v>
      </c>
      <c r="EM59" s="626">
        <v>150596.50779142763</v>
      </c>
      <c r="EN59" s="626">
        <v>149329.83154179528</v>
      </c>
      <c r="EO59" s="626">
        <v>150736.71477486443</v>
      </c>
      <c r="EP59" s="626">
        <v>151871.67834497208</v>
      </c>
    </row>
    <row r="60" spans="1:146" ht="17.25" customHeight="1" x14ac:dyDescent="0.3">
      <c r="A60" s="1138"/>
      <c r="B60" s="1158"/>
      <c r="C60" s="1155"/>
      <c r="D60" s="631"/>
      <c r="E60" s="631"/>
      <c r="F60" s="631"/>
      <c r="G60" s="631"/>
      <c r="H60" s="631"/>
      <c r="I60" s="631"/>
      <c r="J60" s="631"/>
      <c r="K60" s="631"/>
      <c r="L60" s="631"/>
      <c r="M60" s="631"/>
      <c r="N60" s="631"/>
      <c r="O60" s="631"/>
      <c r="P60" s="631"/>
      <c r="Q60" s="631"/>
      <c r="R60" s="631"/>
      <c r="S60" s="631"/>
      <c r="T60" s="631"/>
      <c r="U60" s="631"/>
      <c r="V60" s="631"/>
      <c r="W60" s="631"/>
      <c r="X60" s="631"/>
      <c r="Y60" s="631"/>
      <c r="Z60" s="631"/>
      <c r="AA60" s="631"/>
      <c r="AB60" s="631"/>
      <c r="AC60" s="631"/>
      <c r="AD60" s="631"/>
      <c r="AE60" s="631"/>
      <c r="AF60" s="631"/>
      <c r="AG60" s="631"/>
      <c r="AH60" s="631"/>
      <c r="AI60" s="631"/>
      <c r="AJ60" s="631"/>
      <c r="AK60" s="631"/>
      <c r="AL60" s="631"/>
      <c r="AM60" s="631"/>
      <c r="AN60" s="631"/>
      <c r="AO60" s="631"/>
      <c r="AP60" s="631"/>
      <c r="AQ60" s="631"/>
      <c r="AR60" s="631"/>
      <c r="AS60" s="631"/>
      <c r="AT60" s="631"/>
      <c r="AU60" s="631"/>
      <c r="AV60" s="631"/>
      <c r="AW60" s="631"/>
      <c r="AX60" s="631"/>
      <c r="AY60" s="631"/>
      <c r="AZ60" s="631"/>
      <c r="BA60" s="631"/>
      <c r="BB60" s="631"/>
      <c r="BC60" s="631"/>
      <c r="BD60" s="631"/>
      <c r="BE60" s="631"/>
      <c r="BF60" s="631"/>
      <c r="BG60" s="631"/>
      <c r="BH60" s="631"/>
      <c r="BI60" s="631"/>
      <c r="BJ60" s="631"/>
      <c r="BK60" s="631"/>
      <c r="BL60" s="631"/>
      <c r="BM60" s="631"/>
      <c r="BN60" s="631"/>
      <c r="BO60" s="631"/>
      <c r="BP60" s="631"/>
      <c r="BQ60" s="631"/>
      <c r="BR60" s="631"/>
      <c r="BS60" s="631"/>
      <c r="BT60" s="631"/>
      <c r="BU60" s="631"/>
      <c r="BV60" s="631"/>
      <c r="BW60" s="631"/>
      <c r="BX60" s="631"/>
      <c r="BY60" s="631"/>
      <c r="BZ60" s="631"/>
      <c r="CA60" s="631"/>
      <c r="CB60" s="631"/>
      <c r="CC60" s="631"/>
      <c r="CD60" s="631"/>
      <c r="CE60" s="631"/>
      <c r="CF60" s="631"/>
      <c r="CG60" s="631"/>
      <c r="CH60" s="631"/>
      <c r="CI60" s="631"/>
      <c r="CJ60" s="631"/>
      <c r="CK60" s="631"/>
      <c r="CL60" s="631"/>
      <c r="CM60" s="631"/>
      <c r="CN60" s="631"/>
      <c r="CO60" s="631"/>
      <c r="CP60" s="631"/>
      <c r="CQ60" s="631"/>
      <c r="CR60" s="631"/>
      <c r="CS60" s="631"/>
      <c r="CT60" s="631"/>
      <c r="CU60" s="631"/>
      <c r="CV60" s="631"/>
      <c r="CW60" s="631"/>
      <c r="CX60" s="631"/>
      <c r="CY60" s="631"/>
      <c r="CZ60" s="631"/>
      <c r="DA60" s="631"/>
      <c r="DB60" s="631"/>
      <c r="DC60" s="631"/>
      <c r="DD60" s="631"/>
      <c r="DE60" s="631"/>
      <c r="DF60" s="631"/>
      <c r="DG60" s="631"/>
      <c r="DH60" s="631"/>
      <c r="DI60" s="631"/>
      <c r="DJ60" s="631"/>
      <c r="DK60" s="631"/>
      <c r="DL60" s="631"/>
      <c r="DM60" s="631"/>
      <c r="DN60" s="631"/>
      <c r="DO60" s="631"/>
      <c r="DP60" s="631"/>
      <c r="DQ60" s="631"/>
      <c r="DR60" s="631"/>
      <c r="DS60" s="631"/>
      <c r="DT60" s="631"/>
      <c r="DU60" s="631"/>
      <c r="DV60" s="631"/>
      <c r="DW60" s="631"/>
      <c r="DX60" s="631"/>
      <c r="DY60" s="631"/>
      <c r="DZ60" s="631"/>
      <c r="EA60" s="631"/>
      <c r="EB60" s="631"/>
      <c r="EC60" s="631"/>
      <c r="ED60" s="631"/>
      <c r="EE60" s="631"/>
      <c r="EF60" s="631"/>
      <c r="EG60" s="631"/>
      <c r="EH60" s="631"/>
      <c r="EI60" s="631"/>
      <c r="EJ60" s="631"/>
      <c r="EK60" s="631"/>
      <c r="EL60" s="631"/>
      <c r="EM60" s="631"/>
      <c r="EN60" s="631"/>
      <c r="EO60" s="631"/>
      <c r="EP60" s="631"/>
    </row>
    <row r="61" spans="1:146" ht="17.25" customHeight="1" x14ac:dyDescent="0.3">
      <c r="A61" s="1136"/>
      <c r="B61" s="1156" t="s">
        <v>438</v>
      </c>
      <c r="C61" s="1157">
        <v>471311.5679274908</v>
      </c>
      <c r="D61" s="626">
        <v>458405.79968156898</v>
      </c>
      <c r="E61" s="626">
        <v>471368.36615860113</v>
      </c>
      <c r="F61" s="626">
        <v>487597.2123353596</v>
      </c>
      <c r="G61" s="626">
        <v>490699.5337987378</v>
      </c>
      <c r="H61" s="626">
        <v>509422.0460164735</v>
      </c>
      <c r="I61" s="626">
        <v>496790.44643390819</v>
      </c>
      <c r="J61" s="626">
        <v>506831.09065121831</v>
      </c>
      <c r="K61" s="626">
        <v>536189.32489652047</v>
      </c>
      <c r="L61" s="626">
        <v>539946.71596931864</v>
      </c>
      <c r="M61" s="626">
        <v>536591.3487168093</v>
      </c>
      <c r="N61" s="626">
        <v>565086.1899789481</v>
      </c>
      <c r="O61" s="626">
        <v>553754.69138210919</v>
      </c>
      <c r="P61" s="626">
        <v>563618.70850807615</v>
      </c>
      <c r="Q61" s="626">
        <v>575394.00688601425</v>
      </c>
      <c r="R61" s="626">
        <v>605259.06121091812</v>
      </c>
      <c r="S61" s="626">
        <v>608440.06009224232</v>
      </c>
      <c r="T61" s="626">
        <v>637096.64951658109</v>
      </c>
      <c r="U61" s="626">
        <v>661145.88945898088</v>
      </c>
      <c r="V61" s="626">
        <v>633159.18726829987</v>
      </c>
      <c r="W61" s="626">
        <v>636947.78126271733</v>
      </c>
      <c r="X61" s="626">
        <v>655844.07052967488</v>
      </c>
      <c r="Y61" s="626">
        <v>662667.18795217026</v>
      </c>
      <c r="Z61" s="626">
        <v>664628.03592557285</v>
      </c>
      <c r="AA61" s="626">
        <v>695845.12316660327</v>
      </c>
      <c r="AB61" s="626">
        <v>714781.22866503743</v>
      </c>
      <c r="AC61" s="626">
        <v>729675.19286569417</v>
      </c>
      <c r="AD61" s="626">
        <v>737089.28856431844</v>
      </c>
      <c r="AE61" s="626">
        <v>740351.71166967158</v>
      </c>
      <c r="AF61" s="626">
        <v>780083.3295103102</v>
      </c>
      <c r="AG61" s="626">
        <v>758266.41427892959</v>
      </c>
      <c r="AH61" s="626">
        <v>788136.06321314129</v>
      </c>
      <c r="AI61" s="626">
        <v>784205.44569628616</v>
      </c>
      <c r="AJ61" s="626">
        <v>769965.96097749961</v>
      </c>
      <c r="AK61" s="626">
        <v>756096.52120624471</v>
      </c>
      <c r="AL61" s="626">
        <v>797078.898712961</v>
      </c>
      <c r="AM61" s="626">
        <v>810394.94968114293</v>
      </c>
      <c r="AN61" s="626">
        <v>828459.34888534085</v>
      </c>
      <c r="AO61" s="626">
        <v>819943.30276699422</v>
      </c>
      <c r="AP61" s="626">
        <v>803102.41851260676</v>
      </c>
      <c r="AQ61" s="626">
        <v>860616.11619385111</v>
      </c>
      <c r="AR61" s="626">
        <v>844613.98382920632</v>
      </c>
      <c r="AS61" s="626">
        <v>847548.11865086446</v>
      </c>
      <c r="AT61" s="626">
        <v>846906.62767194433</v>
      </c>
      <c r="AU61" s="626">
        <v>856623.22336508334</v>
      </c>
      <c r="AV61" s="626">
        <v>849664.16606785567</v>
      </c>
      <c r="AW61" s="626">
        <v>850875.33540781343</v>
      </c>
      <c r="AX61" s="626">
        <v>845763.63655023009</v>
      </c>
      <c r="AY61" s="626">
        <v>857777.29400556756</v>
      </c>
      <c r="AZ61" s="626">
        <v>873787.36227293161</v>
      </c>
      <c r="BA61" s="626">
        <v>878017.77051826671</v>
      </c>
      <c r="BB61" s="626">
        <v>860432.47357632231</v>
      </c>
      <c r="BC61" s="626">
        <v>860188.95408136863</v>
      </c>
      <c r="BD61" s="626">
        <v>848848.64170138247</v>
      </c>
      <c r="BE61" s="626">
        <v>894608.69760500453</v>
      </c>
      <c r="BF61" s="626">
        <v>915505.7386524789</v>
      </c>
      <c r="BG61" s="626">
        <v>937137.8134324369</v>
      </c>
      <c r="BH61" s="626">
        <v>958041.17727021279</v>
      </c>
      <c r="BI61" s="626">
        <v>958842.14554619312</v>
      </c>
      <c r="BJ61" s="626">
        <v>1070992.4571644114</v>
      </c>
      <c r="BK61" s="626">
        <v>1055271.1205802755</v>
      </c>
      <c r="BL61" s="626">
        <v>997219.36386759533</v>
      </c>
      <c r="BM61" s="626">
        <v>1035500.4015738897</v>
      </c>
      <c r="BN61" s="626">
        <v>1056066.0486184501</v>
      </c>
      <c r="BO61" s="626">
        <v>1077273.9333368349</v>
      </c>
      <c r="BP61" s="626">
        <v>1058366.3717395882</v>
      </c>
      <c r="BQ61" s="626">
        <v>1106725.2287103198</v>
      </c>
      <c r="BR61" s="626">
        <v>1122998.4580019945</v>
      </c>
      <c r="BS61" s="626">
        <v>1131601.8792578613</v>
      </c>
      <c r="BT61" s="626">
        <v>1099361.3938462641</v>
      </c>
      <c r="BU61" s="626">
        <v>1166032.9445716292</v>
      </c>
      <c r="BV61" s="626">
        <v>1094115.950659808</v>
      </c>
      <c r="BW61" s="626">
        <v>1160356.9789897006</v>
      </c>
      <c r="BX61" s="626">
        <v>1134584.9616875097</v>
      </c>
      <c r="BY61" s="626">
        <v>1112955.0925738942</v>
      </c>
      <c r="BZ61" s="626">
        <v>1198674.0723846038</v>
      </c>
      <c r="CA61" s="626">
        <v>1181223.9003155327</v>
      </c>
      <c r="CB61" s="626">
        <v>1211293.175415861</v>
      </c>
      <c r="CC61" s="626">
        <v>1221711.2032408915</v>
      </c>
      <c r="CD61" s="626">
        <v>1235903.3137058993</v>
      </c>
      <c r="CE61" s="626">
        <v>1274384.0037352208</v>
      </c>
      <c r="CF61" s="626">
        <v>1295912.2835075075</v>
      </c>
      <c r="CG61" s="626">
        <v>1274120.3794604437</v>
      </c>
      <c r="CH61" s="626">
        <v>1311993.3462399533</v>
      </c>
      <c r="CI61" s="626">
        <v>1302799.9339062085</v>
      </c>
      <c r="CJ61" s="626">
        <v>1336708.8400544485</v>
      </c>
      <c r="CK61" s="626">
        <v>1291958.9124593784</v>
      </c>
      <c r="CL61" s="626">
        <v>1315134.6475493363</v>
      </c>
      <c r="CM61" s="626">
        <v>1318305.6145090882</v>
      </c>
      <c r="CN61" s="626">
        <v>1292269.3594581685</v>
      </c>
      <c r="CO61" s="626">
        <v>1298120.7727984819</v>
      </c>
      <c r="CP61" s="626">
        <v>1328344.7383193797</v>
      </c>
      <c r="CQ61" s="626">
        <v>1295942.022379637</v>
      </c>
      <c r="CR61" s="626">
        <v>1339915.721147168</v>
      </c>
      <c r="CS61" s="626">
        <v>1328981.7561233544</v>
      </c>
      <c r="CT61" s="626">
        <v>1367299.7785182362</v>
      </c>
      <c r="CU61" s="626">
        <v>1346126.803456035</v>
      </c>
      <c r="CV61" s="626">
        <v>1401146.8867960759</v>
      </c>
      <c r="CW61" s="626">
        <v>1437709.1982464476</v>
      </c>
      <c r="CX61" s="626">
        <v>1425057.8552786382</v>
      </c>
      <c r="CY61" s="626">
        <v>1355225.293529425</v>
      </c>
      <c r="CZ61" s="626">
        <v>1347066.8456793358</v>
      </c>
      <c r="DA61" s="626">
        <v>1337575.1882112366</v>
      </c>
      <c r="DB61" s="626">
        <v>1290068.1048503355</v>
      </c>
      <c r="DC61" s="626">
        <v>1308970.5420305035</v>
      </c>
      <c r="DD61" s="626">
        <v>1312688.1238438613</v>
      </c>
      <c r="DE61" s="626">
        <v>1301376.0418920221</v>
      </c>
      <c r="DF61" s="626">
        <v>1281129.7530766272</v>
      </c>
      <c r="DG61" s="626">
        <v>1268393.3452357026</v>
      </c>
      <c r="DH61" s="626">
        <v>1249180.0291499454</v>
      </c>
      <c r="DI61" s="626">
        <v>1238084.4632683732</v>
      </c>
      <c r="DJ61" s="626">
        <v>1328751.9980633983</v>
      </c>
      <c r="DK61" s="626">
        <v>1361867.4050797466</v>
      </c>
      <c r="DL61" s="626">
        <v>1337655.281175521</v>
      </c>
      <c r="DM61" s="626">
        <v>1362220.911190582</v>
      </c>
      <c r="DN61" s="626">
        <v>1382301.4725304293</v>
      </c>
      <c r="DO61" s="626">
        <v>1385494.9291401999</v>
      </c>
      <c r="DP61" s="626">
        <v>1504433.5622270345</v>
      </c>
      <c r="DQ61" s="626">
        <v>1495169.4640272954</v>
      </c>
      <c r="DR61" s="626">
        <v>1433350.3345059589</v>
      </c>
      <c r="DS61" s="626">
        <v>1392360.906686374</v>
      </c>
      <c r="DT61" s="626">
        <v>1390788.6693672752</v>
      </c>
      <c r="DU61" s="626">
        <v>1375021.8172720678</v>
      </c>
      <c r="DV61" s="626">
        <v>1388850.2532683974</v>
      </c>
      <c r="DW61" s="626">
        <v>1387145.420071166</v>
      </c>
      <c r="DX61" s="626">
        <v>1388738.6579571099</v>
      </c>
      <c r="DY61" s="626">
        <v>1411260.1133658329</v>
      </c>
      <c r="DZ61" s="626">
        <v>1451882.4582410583</v>
      </c>
      <c r="EA61" s="626">
        <v>1498510.6753533166</v>
      </c>
      <c r="EB61" s="626">
        <v>1386006.3822203174</v>
      </c>
      <c r="EC61" s="626">
        <v>1345054.1494204612</v>
      </c>
      <c r="ED61" s="626">
        <v>1360297.8062272097</v>
      </c>
      <c r="EE61" s="626">
        <v>1382669.6674014966</v>
      </c>
      <c r="EF61" s="626">
        <v>1400004.4092270192</v>
      </c>
      <c r="EG61" s="626">
        <v>1411306.8023824738</v>
      </c>
      <c r="EH61" s="626">
        <v>1385544.5813807833</v>
      </c>
      <c r="EI61" s="626">
        <v>1384272.3326450901</v>
      </c>
      <c r="EJ61" s="626">
        <v>1412923.3423665641</v>
      </c>
      <c r="EK61" s="626">
        <v>1411072.6740180459</v>
      </c>
      <c r="EL61" s="626">
        <v>1418802.9222818648</v>
      </c>
      <c r="EM61" s="626">
        <v>1422738.4079280039</v>
      </c>
      <c r="EN61" s="626">
        <v>1488186.244924933</v>
      </c>
      <c r="EO61" s="626">
        <v>1486715.0094248641</v>
      </c>
      <c r="EP61" s="626">
        <v>1506815.4411410787</v>
      </c>
    </row>
    <row r="62" spans="1:146" ht="17.25" customHeight="1" thickBot="1" x14ac:dyDescent="0.35">
      <c r="A62" s="1161"/>
      <c r="B62" s="1162"/>
      <c r="C62" s="1163"/>
      <c r="D62" s="640"/>
      <c r="E62" s="640"/>
      <c r="F62" s="640"/>
      <c r="G62" s="640"/>
      <c r="H62" s="640"/>
      <c r="I62" s="640"/>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0"/>
      <c r="AH62" s="640"/>
      <c r="AI62" s="640"/>
      <c r="AJ62" s="640"/>
      <c r="AK62" s="640"/>
      <c r="AL62" s="640"/>
      <c r="AM62" s="640"/>
      <c r="AN62" s="640"/>
      <c r="AO62" s="640"/>
      <c r="AP62" s="640"/>
      <c r="AQ62" s="640"/>
      <c r="AR62" s="640"/>
      <c r="AS62" s="640"/>
      <c r="AT62" s="640"/>
      <c r="AU62" s="640"/>
      <c r="AV62" s="640"/>
      <c r="AW62" s="640"/>
      <c r="AX62" s="640"/>
      <c r="AY62" s="640"/>
      <c r="AZ62" s="640"/>
      <c r="BA62" s="640"/>
      <c r="BB62" s="640"/>
      <c r="BC62" s="640"/>
      <c r="BD62" s="640"/>
      <c r="BE62" s="640"/>
      <c r="BF62" s="640"/>
      <c r="BG62" s="640"/>
      <c r="BH62" s="640"/>
      <c r="BI62" s="640"/>
      <c r="BJ62" s="640"/>
      <c r="BK62" s="640"/>
      <c r="BL62" s="640"/>
      <c r="BM62" s="640"/>
      <c r="BN62" s="640"/>
      <c r="BO62" s="640"/>
      <c r="BP62" s="640"/>
      <c r="BQ62" s="640"/>
      <c r="BR62" s="640"/>
      <c r="BS62" s="640"/>
      <c r="BT62" s="640"/>
      <c r="BU62" s="640"/>
      <c r="BV62" s="640"/>
      <c r="BW62" s="640"/>
      <c r="BX62" s="640"/>
      <c r="BY62" s="640"/>
      <c r="BZ62" s="640"/>
      <c r="CA62" s="640"/>
      <c r="CB62" s="640"/>
      <c r="CC62" s="640"/>
      <c r="CD62" s="640"/>
      <c r="CE62" s="640"/>
      <c r="CF62" s="640"/>
      <c r="CG62" s="640"/>
      <c r="CH62" s="640"/>
      <c r="CI62" s="640"/>
      <c r="CJ62" s="640"/>
      <c r="CK62" s="640"/>
      <c r="CL62" s="640"/>
      <c r="CM62" s="640"/>
      <c r="CN62" s="640"/>
      <c r="CO62" s="640"/>
      <c r="CP62" s="640"/>
      <c r="CQ62" s="640"/>
      <c r="CR62" s="640"/>
      <c r="CS62" s="640"/>
      <c r="CT62" s="640"/>
      <c r="CU62" s="640"/>
      <c r="CV62" s="640"/>
      <c r="CW62" s="640"/>
      <c r="CX62" s="640"/>
      <c r="CY62" s="640"/>
      <c r="CZ62" s="640"/>
      <c r="DA62" s="640"/>
      <c r="DB62" s="640"/>
      <c r="DC62" s="640"/>
      <c r="DD62" s="640"/>
      <c r="DE62" s="640"/>
      <c r="DF62" s="640"/>
      <c r="DG62" s="640"/>
      <c r="DH62" s="640"/>
      <c r="DI62" s="640"/>
      <c r="DJ62" s="640"/>
      <c r="DK62" s="640"/>
      <c r="DL62" s="640"/>
      <c r="DM62" s="640"/>
      <c r="DN62" s="640"/>
      <c r="DO62" s="640"/>
      <c r="DP62" s="640"/>
      <c r="DQ62" s="640"/>
      <c r="DR62" s="640"/>
      <c r="DS62" s="640"/>
      <c r="DT62" s="640"/>
      <c r="DU62" s="640"/>
      <c r="DV62" s="640"/>
      <c r="DW62" s="640"/>
      <c r="DX62" s="640"/>
      <c r="DY62" s="640"/>
      <c r="DZ62" s="640"/>
      <c r="EA62" s="640"/>
      <c r="EB62" s="640"/>
      <c r="EC62" s="640"/>
      <c r="ED62" s="640"/>
      <c r="EE62" s="640"/>
      <c r="EF62" s="640"/>
      <c r="EG62" s="640"/>
      <c r="EH62" s="640"/>
      <c r="EI62" s="640"/>
      <c r="EJ62" s="640"/>
      <c r="EK62" s="640"/>
      <c r="EL62" s="640"/>
      <c r="EM62" s="640"/>
      <c r="EN62" s="640"/>
      <c r="EO62" s="640"/>
      <c r="EP62" s="640"/>
    </row>
    <row r="63" spans="1:146" ht="17.25" thickTop="1" x14ac:dyDescent="0.3">
      <c r="A63" s="1124" t="s">
        <v>533</v>
      </c>
      <c r="B63" s="641"/>
      <c r="C63" s="641"/>
      <c r="D63" s="641"/>
      <c r="E63" s="641"/>
      <c r="F63" s="641"/>
      <c r="G63" s="641"/>
      <c r="H63" s="641"/>
      <c r="I63" s="641"/>
      <c r="J63" s="642"/>
      <c r="K63" s="642"/>
      <c r="L63" s="642"/>
      <c r="M63" s="642"/>
      <c r="N63" s="642"/>
      <c r="O63" s="642"/>
      <c r="P63" s="642"/>
      <c r="Q63" s="642"/>
      <c r="R63" s="642"/>
      <c r="S63" s="642"/>
      <c r="T63" s="642"/>
      <c r="U63" s="642"/>
      <c r="V63" s="642"/>
      <c r="W63" s="642"/>
      <c r="X63" s="642"/>
      <c r="Y63" s="642"/>
      <c r="Z63" s="642"/>
      <c r="AA63" s="642"/>
      <c r="AB63" s="642"/>
      <c r="AC63" s="642"/>
      <c r="AD63" s="642"/>
      <c r="AE63" s="642"/>
      <c r="AF63" s="642"/>
      <c r="AG63" s="642"/>
      <c r="AH63" s="642"/>
      <c r="AI63" s="642"/>
      <c r="AJ63" s="642"/>
      <c r="AK63" s="642"/>
      <c r="AL63" s="642"/>
      <c r="AM63" s="642"/>
      <c r="AN63" s="642"/>
      <c r="AO63" s="642"/>
      <c r="AP63" s="642"/>
      <c r="AQ63" s="642"/>
      <c r="AR63" s="642"/>
      <c r="AS63" s="642"/>
      <c r="AT63" s="642"/>
      <c r="AU63" s="642"/>
      <c r="AV63" s="642"/>
      <c r="AW63" s="642"/>
      <c r="AX63" s="642"/>
      <c r="AY63" s="642"/>
      <c r="AZ63" s="642"/>
      <c r="BA63" s="642"/>
      <c r="BB63" s="642"/>
      <c r="BC63" s="642"/>
      <c r="BD63" s="642"/>
      <c r="BE63" s="642"/>
      <c r="BF63" s="642"/>
      <c r="BG63" s="642"/>
      <c r="BH63" s="642"/>
      <c r="BI63" s="642"/>
      <c r="BJ63" s="642"/>
      <c r="BK63" s="642"/>
      <c r="BL63" s="642"/>
      <c r="BM63" s="642"/>
      <c r="BN63" s="642"/>
      <c r="BO63" s="642"/>
      <c r="BP63" s="642"/>
      <c r="BQ63" s="642"/>
      <c r="BR63" s="642"/>
      <c r="BS63" s="642"/>
      <c r="BT63" s="642"/>
      <c r="BU63" s="642"/>
      <c r="BV63" s="642"/>
      <c r="BW63" s="642"/>
      <c r="BX63" s="642"/>
      <c r="BY63" s="642"/>
      <c r="BZ63" s="642"/>
      <c r="CA63" s="642"/>
      <c r="CB63" s="642"/>
      <c r="CC63" s="642"/>
      <c r="CD63" s="642"/>
      <c r="CE63" s="642"/>
      <c r="CF63" s="642"/>
      <c r="CG63" s="642"/>
      <c r="CH63" s="642"/>
      <c r="CI63" s="642"/>
      <c r="CJ63" s="642"/>
      <c r="CK63" s="642"/>
      <c r="CL63" s="642"/>
      <c r="CM63" s="642"/>
      <c r="CN63" s="642"/>
      <c r="CO63" s="642"/>
      <c r="CP63" s="642"/>
      <c r="CQ63" s="642"/>
      <c r="CR63" s="642"/>
      <c r="CS63" s="642"/>
      <c r="CT63" s="642"/>
      <c r="CU63" s="642"/>
      <c r="CV63" s="642"/>
      <c r="CW63" s="642"/>
      <c r="CX63" s="642"/>
      <c r="CY63" s="642"/>
      <c r="CZ63" s="642"/>
      <c r="DA63" s="642"/>
      <c r="DB63" s="642"/>
      <c r="DC63" s="642"/>
      <c r="DD63" s="642"/>
      <c r="DE63" s="642"/>
      <c r="DF63" s="642"/>
      <c r="DG63" s="642"/>
      <c r="DH63" s="642"/>
      <c r="DI63" s="642"/>
      <c r="DJ63" s="642"/>
      <c r="DK63" s="642"/>
      <c r="DL63" s="642"/>
      <c r="DM63" s="642"/>
      <c r="DN63" s="642"/>
      <c r="DO63" s="642"/>
      <c r="DP63" s="642"/>
      <c r="DQ63" s="642"/>
      <c r="DR63" s="642"/>
      <c r="DS63" s="642"/>
      <c r="DT63" s="642"/>
      <c r="DU63" s="642"/>
      <c r="DV63" s="642"/>
      <c r="DW63" s="642"/>
      <c r="DX63" s="642"/>
      <c r="DY63" s="642"/>
      <c r="DZ63" s="642"/>
      <c r="EA63" s="642"/>
    </row>
    <row r="64" spans="1:146" hidden="1" x14ac:dyDescent="0.3">
      <c r="A64" s="1164" t="s">
        <v>772</v>
      </c>
      <c r="B64" s="641"/>
      <c r="C64" s="641"/>
      <c r="D64" s="641"/>
      <c r="E64" s="641"/>
      <c r="F64" s="641"/>
      <c r="G64" s="641"/>
      <c r="H64" s="641"/>
      <c r="I64" s="641"/>
      <c r="J64" s="642"/>
      <c r="K64" s="642"/>
      <c r="L64" s="642"/>
      <c r="M64" s="642"/>
      <c r="N64" s="642"/>
      <c r="O64" s="642"/>
      <c r="P64" s="642"/>
      <c r="Q64" s="642"/>
      <c r="R64" s="642"/>
      <c r="S64" s="642"/>
      <c r="T64" s="642"/>
      <c r="U64" s="642"/>
      <c r="V64" s="642"/>
      <c r="W64" s="642"/>
      <c r="X64" s="642"/>
      <c r="Y64" s="642"/>
      <c r="Z64" s="642"/>
      <c r="AA64" s="642"/>
      <c r="AB64" s="642"/>
      <c r="AC64" s="642"/>
      <c r="AD64" s="642"/>
      <c r="AE64" s="642"/>
      <c r="AF64" s="642"/>
      <c r="AG64" s="642"/>
      <c r="AH64" s="642"/>
      <c r="AI64" s="642"/>
      <c r="AJ64" s="642"/>
      <c r="AK64" s="642"/>
      <c r="AL64" s="642"/>
      <c r="AM64" s="642"/>
      <c r="AN64" s="642"/>
      <c r="AO64" s="642"/>
      <c r="AP64" s="642"/>
      <c r="AQ64" s="642"/>
      <c r="AR64" s="642"/>
      <c r="AS64" s="642"/>
      <c r="AT64" s="642"/>
      <c r="AU64" s="642"/>
      <c r="AV64" s="642"/>
      <c r="AW64" s="642"/>
      <c r="AX64" s="642"/>
      <c r="AY64" s="642"/>
      <c r="AZ64" s="642"/>
      <c r="BA64" s="642"/>
      <c r="BB64" s="642"/>
      <c r="BC64" s="642"/>
      <c r="BD64" s="642"/>
      <c r="BE64" s="642"/>
      <c r="BF64" s="642"/>
      <c r="BG64" s="642"/>
      <c r="BH64" s="642"/>
      <c r="BI64" s="642"/>
      <c r="BJ64" s="642"/>
      <c r="BK64" s="642"/>
      <c r="BL64" s="642"/>
      <c r="BM64" s="642"/>
      <c r="BN64" s="642"/>
      <c r="BO64" s="642"/>
      <c r="BP64" s="642"/>
      <c r="BQ64" s="642"/>
      <c r="BR64" s="642"/>
      <c r="BS64" s="642"/>
      <c r="BT64" s="642"/>
      <c r="BU64" s="642"/>
      <c r="BV64" s="642"/>
      <c r="BW64" s="642"/>
      <c r="BX64" s="642"/>
      <c r="BY64" s="642"/>
      <c r="BZ64" s="642"/>
      <c r="CA64" s="642"/>
      <c r="CB64" s="642"/>
      <c r="CC64" s="642"/>
      <c r="CD64" s="642"/>
      <c r="CE64" s="642"/>
      <c r="CF64" s="642"/>
      <c r="CG64" s="642"/>
      <c r="CH64" s="642"/>
      <c r="CI64" s="642"/>
      <c r="CJ64" s="642"/>
      <c r="CK64" s="642"/>
      <c r="CL64" s="642"/>
      <c r="CM64" s="642"/>
      <c r="CN64" s="642"/>
      <c r="CO64" s="642"/>
      <c r="CP64" s="642"/>
      <c r="CQ64" s="642"/>
      <c r="CR64" s="642"/>
      <c r="CS64" s="642"/>
      <c r="CT64" s="642"/>
      <c r="CU64" s="642"/>
      <c r="CV64" s="642"/>
      <c r="CW64" s="642"/>
      <c r="CX64" s="642"/>
      <c r="CY64" s="642"/>
      <c r="CZ64" s="642"/>
      <c r="DA64" s="642"/>
      <c r="DB64" s="642"/>
      <c r="DC64" s="642"/>
      <c r="DD64" s="642"/>
      <c r="DE64" s="642"/>
      <c r="DF64" s="642"/>
      <c r="DG64" s="642"/>
      <c r="DH64" s="642"/>
      <c r="DI64" s="642"/>
      <c r="DJ64" s="642"/>
      <c r="DK64" s="642"/>
      <c r="DL64" s="642"/>
      <c r="DM64" s="642"/>
      <c r="DN64" s="642"/>
      <c r="DO64" s="642"/>
      <c r="DP64" s="642"/>
      <c r="DQ64" s="642"/>
      <c r="DR64" s="642"/>
      <c r="DS64" s="642"/>
      <c r="DT64" s="642"/>
      <c r="DU64" s="642"/>
      <c r="DV64" s="642"/>
      <c r="DW64" s="642"/>
      <c r="DX64" s="642"/>
      <c r="DY64" s="642"/>
      <c r="DZ64" s="642"/>
      <c r="EA64" s="642"/>
    </row>
    <row r="65" spans="1:131" s="801" customFormat="1" x14ac:dyDescent="0.3">
      <c r="A65" s="1164" t="s">
        <v>773</v>
      </c>
      <c r="B65" s="641"/>
      <c r="C65" s="641"/>
      <c r="D65" s="641"/>
      <c r="E65" s="641"/>
      <c r="F65" s="641"/>
      <c r="G65" s="641"/>
      <c r="H65" s="641"/>
      <c r="I65" s="641"/>
      <c r="J65" s="642"/>
      <c r="K65" s="642"/>
      <c r="L65" s="642"/>
      <c r="M65" s="642"/>
      <c r="N65" s="642"/>
      <c r="O65" s="642"/>
      <c r="P65" s="642"/>
      <c r="Q65" s="642"/>
      <c r="R65" s="642"/>
      <c r="S65" s="642"/>
      <c r="T65" s="642"/>
      <c r="U65" s="642"/>
      <c r="V65" s="642"/>
      <c r="W65" s="642"/>
      <c r="X65" s="642"/>
      <c r="Y65" s="642"/>
      <c r="Z65" s="642"/>
      <c r="AA65" s="642"/>
      <c r="AB65" s="642"/>
      <c r="AC65" s="642"/>
      <c r="AD65" s="642"/>
      <c r="AE65" s="642"/>
      <c r="AF65" s="642"/>
      <c r="AG65" s="642"/>
      <c r="AH65" s="642"/>
      <c r="AI65" s="642"/>
      <c r="AJ65" s="642"/>
      <c r="AK65" s="642"/>
      <c r="AL65" s="642"/>
      <c r="AM65" s="642"/>
      <c r="AN65" s="642"/>
      <c r="AO65" s="642"/>
      <c r="AP65" s="642"/>
      <c r="AQ65" s="642"/>
      <c r="AR65" s="642"/>
      <c r="AS65" s="642"/>
      <c r="AT65" s="642"/>
      <c r="AU65" s="642"/>
      <c r="AV65" s="642"/>
      <c r="AW65" s="642"/>
      <c r="AX65" s="642"/>
      <c r="AY65" s="642"/>
      <c r="AZ65" s="642"/>
      <c r="BA65" s="642"/>
      <c r="BB65" s="642"/>
      <c r="BC65" s="642"/>
      <c r="BD65" s="642"/>
      <c r="BE65" s="642"/>
      <c r="BF65" s="642"/>
      <c r="BG65" s="642"/>
      <c r="BH65" s="642"/>
      <c r="BI65" s="642"/>
      <c r="BJ65" s="642"/>
      <c r="BK65" s="642"/>
      <c r="BL65" s="642"/>
      <c r="BM65" s="642"/>
      <c r="BN65" s="642"/>
      <c r="BO65" s="642"/>
      <c r="BP65" s="642"/>
      <c r="BQ65" s="642"/>
      <c r="BR65" s="642"/>
      <c r="BS65" s="642"/>
      <c r="BT65" s="642"/>
      <c r="BU65" s="642"/>
      <c r="BV65" s="642"/>
      <c r="BW65" s="642"/>
      <c r="BX65" s="642"/>
      <c r="BY65" s="642"/>
      <c r="BZ65" s="642"/>
      <c r="CA65" s="642"/>
      <c r="CB65" s="642"/>
      <c r="CC65" s="642"/>
      <c r="CD65" s="642"/>
      <c r="CE65" s="642"/>
      <c r="CF65" s="642"/>
      <c r="CG65" s="642"/>
      <c r="CH65" s="642"/>
      <c r="CI65" s="642"/>
      <c r="CJ65" s="642"/>
      <c r="CK65" s="642"/>
      <c r="CL65" s="642"/>
      <c r="CM65" s="642"/>
      <c r="CN65" s="642"/>
      <c r="CO65" s="642"/>
      <c r="CP65" s="642"/>
      <c r="CQ65" s="642"/>
      <c r="CR65" s="642"/>
      <c r="CS65" s="642"/>
      <c r="CT65" s="642"/>
      <c r="CU65" s="642"/>
      <c r="CV65" s="642"/>
      <c r="CW65" s="642"/>
      <c r="CX65" s="642"/>
      <c r="CY65" s="642"/>
      <c r="CZ65" s="642"/>
      <c r="DA65" s="642"/>
      <c r="DB65" s="642"/>
      <c r="DC65" s="642"/>
      <c r="DD65" s="642"/>
      <c r="DE65" s="642"/>
      <c r="DF65" s="642"/>
      <c r="DG65" s="642"/>
      <c r="DH65" s="642"/>
      <c r="DI65" s="642"/>
      <c r="DJ65" s="642"/>
      <c r="DK65" s="642"/>
      <c r="DL65" s="642"/>
      <c r="DM65" s="642"/>
      <c r="DN65" s="642"/>
      <c r="DO65" s="642"/>
      <c r="DP65" s="642"/>
      <c r="DQ65" s="642"/>
      <c r="DR65" s="642"/>
      <c r="DS65" s="642"/>
      <c r="DT65" s="642"/>
      <c r="DU65" s="642"/>
      <c r="DV65" s="642"/>
      <c r="DW65" s="642"/>
      <c r="DX65" s="642"/>
      <c r="DY65" s="642"/>
      <c r="DZ65" s="642"/>
      <c r="EA65" s="642"/>
    </row>
    <row r="66" spans="1:131" x14ac:dyDescent="0.3">
      <c r="A66" s="1124" t="s">
        <v>401</v>
      </c>
      <c r="B66" s="641"/>
      <c r="C66" s="641"/>
      <c r="D66" s="641"/>
      <c r="E66" s="641"/>
      <c r="F66" s="641"/>
      <c r="G66" s="641"/>
      <c r="H66" s="641"/>
      <c r="I66" s="641"/>
      <c r="J66" s="642"/>
      <c r="K66" s="642"/>
      <c r="L66" s="642"/>
      <c r="M66" s="642"/>
      <c r="N66" s="642"/>
      <c r="O66" s="642"/>
      <c r="P66" s="642"/>
      <c r="Q66" s="642"/>
      <c r="R66" s="642"/>
      <c r="S66" s="642"/>
      <c r="T66" s="642"/>
      <c r="U66" s="642"/>
      <c r="V66" s="642"/>
      <c r="W66" s="642"/>
      <c r="X66" s="642"/>
      <c r="Y66" s="642"/>
      <c r="Z66" s="642"/>
      <c r="AA66" s="642"/>
      <c r="AB66" s="642"/>
      <c r="AC66" s="642"/>
      <c r="AD66" s="642"/>
      <c r="AE66" s="642"/>
      <c r="AF66" s="642"/>
      <c r="AG66" s="642"/>
      <c r="AH66" s="642"/>
      <c r="AI66" s="642"/>
      <c r="AJ66" s="642"/>
      <c r="AK66" s="642"/>
      <c r="AL66" s="642"/>
      <c r="AM66" s="642"/>
      <c r="AN66" s="642"/>
      <c r="AO66" s="642"/>
      <c r="AP66" s="642"/>
      <c r="AQ66" s="642"/>
      <c r="AR66" s="642"/>
      <c r="AS66" s="642"/>
      <c r="AT66" s="642"/>
      <c r="AU66" s="642"/>
      <c r="AV66" s="642"/>
      <c r="AW66" s="642"/>
      <c r="AX66" s="642"/>
      <c r="AY66" s="642"/>
      <c r="AZ66" s="642"/>
      <c r="BA66" s="642"/>
      <c r="BB66" s="642"/>
      <c r="BC66" s="642"/>
      <c r="BD66" s="642"/>
      <c r="BE66" s="642"/>
      <c r="BF66" s="642"/>
      <c r="BG66" s="642"/>
      <c r="BH66" s="642"/>
      <c r="BI66" s="642"/>
      <c r="BJ66" s="642"/>
      <c r="BK66" s="642"/>
      <c r="BL66" s="642"/>
      <c r="BM66" s="642"/>
      <c r="BN66" s="642"/>
      <c r="BO66" s="642"/>
      <c r="BP66" s="642"/>
      <c r="BQ66" s="642"/>
      <c r="BR66" s="642"/>
      <c r="BS66" s="642"/>
      <c r="BT66" s="642"/>
      <c r="BU66" s="642"/>
      <c r="BV66" s="642"/>
      <c r="BW66" s="642"/>
      <c r="BX66" s="642"/>
      <c r="BY66" s="642"/>
      <c r="BZ66" s="642"/>
      <c r="CA66" s="642"/>
      <c r="CB66" s="642"/>
      <c r="CC66" s="642"/>
      <c r="CD66" s="642"/>
      <c r="CE66" s="642"/>
      <c r="CF66" s="642"/>
      <c r="CG66" s="642"/>
      <c r="CH66" s="642"/>
      <c r="CI66" s="642"/>
      <c r="CJ66" s="642"/>
      <c r="CK66" s="642"/>
      <c r="CL66" s="642"/>
      <c r="CM66" s="642"/>
      <c r="CN66" s="642"/>
      <c r="CO66" s="642"/>
      <c r="CP66" s="642"/>
      <c r="CQ66" s="642"/>
      <c r="CR66" s="642"/>
      <c r="CS66" s="642"/>
      <c r="CT66" s="642"/>
      <c r="CU66" s="642"/>
      <c r="CV66" s="642"/>
      <c r="CW66" s="642"/>
      <c r="CX66" s="642"/>
      <c r="CY66" s="642"/>
      <c r="CZ66" s="642"/>
      <c r="DA66" s="642"/>
      <c r="DB66" s="642"/>
      <c r="DC66" s="642"/>
      <c r="DD66" s="642"/>
      <c r="DE66" s="642"/>
      <c r="DF66" s="642"/>
      <c r="DG66" s="642"/>
      <c r="DH66" s="642"/>
      <c r="DI66" s="642"/>
      <c r="DJ66" s="642"/>
      <c r="DK66" s="642"/>
      <c r="DL66" s="642"/>
      <c r="DM66" s="642"/>
      <c r="DN66" s="642"/>
      <c r="DO66" s="642"/>
      <c r="DP66" s="642"/>
      <c r="DQ66" s="642"/>
      <c r="DR66" s="642"/>
      <c r="DS66" s="642"/>
      <c r="DT66" s="642"/>
      <c r="DU66" s="642"/>
      <c r="DV66" s="642"/>
      <c r="DW66" s="642"/>
      <c r="DX66" s="642"/>
      <c r="DY66" s="642"/>
      <c r="DZ66" s="642"/>
      <c r="EA66" s="642"/>
    </row>
    <row r="67" spans="1:131" hidden="1" x14ac:dyDescent="0.3">
      <c r="A67" s="1165"/>
      <c r="B67" s="404"/>
      <c r="C67" s="1054">
        <f>[173]Sheet1!$C$463/1000000</f>
        <v>471311.5679274908</v>
      </c>
      <c r="D67" s="1054">
        <f>[174]Sheet1!$C$434/1000000</f>
        <v>458405.79968156898</v>
      </c>
      <c r="E67" s="1054">
        <f>[175]Sheet1!$C$434/1000000</f>
        <v>471368.36615860107</v>
      </c>
      <c r="F67" s="1054">
        <f>[176]Sheet1!$C$434/1000000</f>
        <v>487597.2123353596</v>
      </c>
      <c r="G67" s="1054">
        <f>[177]Sheet1!$C$434/1000000</f>
        <v>490699.53379873774</v>
      </c>
      <c r="H67" s="1054">
        <f>[178]Sheet1!$C$434/1000000</f>
        <v>509422.04600647342</v>
      </c>
      <c r="I67" s="1054">
        <f>[179]Sheet1!$C$434/1000000</f>
        <v>496790.44643390825</v>
      </c>
      <c r="J67" s="1054">
        <f>[180]Sheet1!$C$434/1000000</f>
        <v>506831.09065121826</v>
      </c>
      <c r="K67" s="1054">
        <f>[181]Sheet1!$C$434/1000000</f>
        <v>536189.32489552046</v>
      </c>
      <c r="L67" s="1054">
        <f>[182]Sheet1!$C$434/1000000</f>
        <v>539946.71596831852</v>
      </c>
      <c r="M67" s="1054">
        <f>[183]Sheet1!$C$434/1000000</f>
        <v>536591.3487168093</v>
      </c>
      <c r="N67" s="1054">
        <f>[184]Sheet1!$C$434/1000000</f>
        <v>565086.18997894798</v>
      </c>
      <c r="O67" s="1054">
        <f>[185]Sheet1!$C$434/1000000</f>
        <v>553754.69138210919</v>
      </c>
      <c r="P67" s="1054">
        <f>[186]Sheet1!$C$434/1000000</f>
        <v>563618.70850807615</v>
      </c>
      <c r="Q67" s="1054">
        <f>[187]Sheet1!$C$434/1000000</f>
        <v>575394.00688601425</v>
      </c>
      <c r="R67" s="1054">
        <f>[188]Sheet1!$C$434/1000000</f>
        <v>605259.06121091812</v>
      </c>
      <c r="S67" s="1054">
        <f>[189]Sheet1!$C$434/1000000</f>
        <v>608440.06009224232</v>
      </c>
      <c r="T67" s="1054">
        <f>[190]Sheet1!$C$434/1000000</f>
        <v>637096.64951658109</v>
      </c>
      <c r="U67" s="1054">
        <f>[191]Sheet1!$C$434/1000000</f>
        <v>661145.88945898088</v>
      </c>
      <c r="V67" s="1054">
        <f>[192]Sheet1!$C$434/1000000</f>
        <v>633159.18726829975</v>
      </c>
      <c r="W67" s="1054">
        <f>[193]Sheet1!$C$434/1000000</f>
        <v>636947.78126271733</v>
      </c>
      <c r="X67" s="1054">
        <f>[194]Sheet1!$C$434/1000000</f>
        <v>655844.07052967488</v>
      </c>
      <c r="Y67" s="1054">
        <f>[195]Sheet1!$C$434/1000000</f>
        <v>662667.18795217038</v>
      </c>
      <c r="Z67" s="1054">
        <f>[196]Sheet1!$C$434/1000000</f>
        <v>664628.03592557285</v>
      </c>
      <c r="AA67" s="1054">
        <f>[197]Sheet1!$C$434/1000000</f>
        <v>695845.12316660339</v>
      </c>
      <c r="AB67" s="1054">
        <f>[198]Sheet1!$C$434/1000000</f>
        <v>714781.22866503731</v>
      </c>
      <c r="AC67" s="1054">
        <f>[199]Sheet1!$C$434/1000000</f>
        <v>729675.19286569406</v>
      </c>
      <c r="AD67" s="1054">
        <f>[200]Sheet1!$C$434/1000000</f>
        <v>737089.28856431856</v>
      </c>
      <c r="AE67" s="1054">
        <f>[201]Sheet1!$C$434/1000000</f>
        <v>740351.71166967147</v>
      </c>
      <c r="AF67" s="1054">
        <f>[202]Sheet1!$C$434/1000000</f>
        <v>780083.3295103102</v>
      </c>
      <c r="AG67" s="1054">
        <f>[203]Sheet1!$C$434/1000000</f>
        <v>758266.41427892959</v>
      </c>
      <c r="AH67" s="1054">
        <f>[204]Sheet1!$C$434/1000000</f>
        <v>788136.06321314152</v>
      </c>
      <c r="AI67" s="1054">
        <f>[205]Sheet1!$C$434/1000000</f>
        <v>784205.44569628581</v>
      </c>
      <c r="AJ67" s="404"/>
      <c r="AK67" s="404"/>
      <c r="AL67" s="404"/>
      <c r="AM67" s="404"/>
      <c r="AN67" s="404"/>
      <c r="AO67" s="404"/>
      <c r="AP67" s="404"/>
      <c r="AQ67" s="404"/>
      <c r="AR67" s="404"/>
      <c r="AS67" s="404"/>
      <c r="AT67" s="404"/>
      <c r="AU67" s="404"/>
      <c r="AV67" s="404"/>
      <c r="AW67" s="404"/>
      <c r="AX67" s="404"/>
      <c r="AY67" s="404"/>
      <c r="AZ67" s="404"/>
      <c r="BA67" s="404"/>
      <c r="BB67" s="404"/>
      <c r="BC67" s="404"/>
      <c r="BD67" s="404"/>
      <c r="BE67" s="404"/>
      <c r="BF67" s="404"/>
      <c r="BG67" s="404"/>
      <c r="BH67" s="404"/>
      <c r="BI67" s="404"/>
      <c r="BJ67" s="404"/>
      <c r="BK67" s="404"/>
      <c r="BL67" s="404"/>
      <c r="BM67" s="404"/>
      <c r="BN67" s="404"/>
      <c r="BO67" s="404"/>
      <c r="BP67" s="404"/>
      <c r="BQ67" s="404"/>
      <c r="BR67" s="404"/>
      <c r="BS67" s="404"/>
      <c r="BT67" s="404"/>
      <c r="BU67" s="404"/>
      <c r="BV67" s="404"/>
      <c r="BW67" s="404"/>
      <c r="BX67" s="404"/>
      <c r="BY67" s="404"/>
      <c r="BZ67" s="404"/>
      <c r="CA67" s="404"/>
      <c r="CB67" s="404"/>
      <c r="CC67" s="404"/>
      <c r="CD67" s="404"/>
      <c r="CE67" s="404"/>
      <c r="CF67" s="404"/>
      <c r="CG67" s="404"/>
      <c r="CH67" s="404"/>
      <c r="CI67" s="404"/>
      <c r="CJ67" s="404"/>
      <c r="CK67" s="404"/>
      <c r="CL67" s="404"/>
      <c r="CM67" s="404"/>
      <c r="CN67" s="404"/>
      <c r="CO67" s="404"/>
      <c r="CP67" s="404"/>
      <c r="CQ67" s="404"/>
      <c r="CR67" s="404"/>
      <c r="CS67" s="404"/>
      <c r="CT67" s="404"/>
      <c r="CU67" s="404"/>
      <c r="CV67" s="404"/>
      <c r="CW67" s="404"/>
      <c r="CX67" s="404"/>
      <c r="CY67" s="404"/>
      <c r="CZ67" s="404"/>
      <c r="DA67" s="404"/>
      <c r="DB67" s="404"/>
      <c r="DC67" s="404"/>
      <c r="DD67" s="404"/>
      <c r="DE67" s="404"/>
      <c r="DF67" s="404"/>
      <c r="DG67" s="404"/>
      <c r="DH67" s="404"/>
      <c r="DI67" s="404"/>
      <c r="DJ67" s="404"/>
      <c r="DK67" s="404"/>
      <c r="DL67" s="404"/>
      <c r="DM67" s="404"/>
      <c r="DN67" s="404"/>
      <c r="DO67" s="404"/>
      <c r="DP67" s="404"/>
      <c r="DQ67" s="404"/>
      <c r="DR67" s="404"/>
      <c r="DS67" s="404"/>
      <c r="DT67" s="404"/>
      <c r="DU67" s="404"/>
      <c r="DV67" s="404"/>
      <c r="DW67" s="404"/>
      <c r="DX67" s="404"/>
      <c r="DY67" s="404"/>
      <c r="DZ67" s="404"/>
      <c r="EA67" s="404"/>
    </row>
    <row r="68" spans="1:131" hidden="1" x14ac:dyDescent="0.3">
      <c r="A68" s="1165"/>
      <c r="B68" s="404"/>
      <c r="C68" s="1054">
        <f t="shared" ref="C68:BN68" si="2">C61-C28</f>
        <v>3.2648677006363869E-7</v>
      </c>
      <c r="D68" s="1054">
        <f t="shared" si="2"/>
        <v>7.0374691858887672E-5</v>
      </c>
      <c r="E68" s="1054">
        <f t="shared" si="2"/>
        <v>-1.6628880985081196E-5</v>
      </c>
      <c r="F68" s="1054">
        <f t="shared" si="2"/>
        <v>6.1962055042386055E-7</v>
      </c>
      <c r="G68" s="1054">
        <f t="shared" si="2"/>
        <v>4.8674759455025196E-5</v>
      </c>
      <c r="H68" s="1054">
        <f t="shared" si="2"/>
        <v>9.643088560551405E-6</v>
      </c>
      <c r="I68" s="1054">
        <f t="shared" si="2"/>
        <v>-1.0558869689702988E-7</v>
      </c>
      <c r="J68" s="1054">
        <f t="shared" si="2"/>
        <v>-2.2968742996454239E-7</v>
      </c>
      <c r="K68" s="1054">
        <f t="shared" si="2"/>
        <v>7.6717697083950043E-7</v>
      </c>
      <c r="L68" s="1054">
        <f t="shared" si="2"/>
        <v>-5.1886308938264847E-7</v>
      </c>
      <c r="M68" s="1054">
        <f t="shared" si="2"/>
        <v>-2.3026135750114918E-5</v>
      </c>
      <c r="N68" s="1054">
        <f t="shared" si="2"/>
        <v>-3.5408383700996637E-4</v>
      </c>
      <c r="O68" s="1054">
        <f t="shared" si="2"/>
        <v>-5.1169190555810928E-6</v>
      </c>
      <c r="P68" s="1054">
        <f t="shared" si="2"/>
        <v>-6.2307692132890224E-5</v>
      </c>
      <c r="Q68" s="1054">
        <f t="shared" si="2"/>
        <v>-1.3825111091136932E-4</v>
      </c>
      <c r="R68" s="1054">
        <f t="shared" si="2"/>
        <v>-2.8288224712014198E-5</v>
      </c>
      <c r="S68" s="1054">
        <f t="shared" si="2"/>
        <v>-5.0530652515590191E-5</v>
      </c>
      <c r="T68" s="1054">
        <f t="shared" si="2"/>
        <v>4.1076913475990295E-5</v>
      </c>
      <c r="U68" s="1054">
        <f t="shared" si="2"/>
        <v>-1.3550627045333385E-5</v>
      </c>
      <c r="V68" s="1054">
        <f t="shared" si="2"/>
        <v>-7.4590672738850117E-5</v>
      </c>
      <c r="W68" s="1054">
        <f t="shared" si="2"/>
        <v>-6.788596510887146E-5</v>
      </c>
      <c r="X68" s="1054">
        <f t="shared" si="2"/>
        <v>-6.5941829234361649E-5</v>
      </c>
      <c r="Y68" s="1054">
        <f t="shared" si="2"/>
        <v>-6.6578853875398636E-5</v>
      </c>
      <c r="Z68" s="1054">
        <f t="shared" si="2"/>
        <v>-3.3760443329811096E-8</v>
      </c>
      <c r="AA68" s="1054">
        <f t="shared" si="2"/>
        <v>6.206100806593895E-7</v>
      </c>
      <c r="AB68" s="1054">
        <f t="shared" si="2"/>
        <v>-5.2418326959013939E-6</v>
      </c>
      <c r="AC68" s="1054">
        <f t="shared" si="2"/>
        <v>-1.1103693395853043E-6</v>
      </c>
      <c r="AD68" s="1054">
        <f t="shared" si="2"/>
        <v>-6.0594175010919571E-7</v>
      </c>
      <c r="AE68" s="1054">
        <f t="shared" si="2"/>
        <v>-5.2724499255418777E-7</v>
      </c>
      <c r="AF68" s="1054">
        <f t="shared" si="2"/>
        <v>-1.4184042811393738E-6</v>
      </c>
      <c r="AG68" s="1054">
        <f t="shared" si="2"/>
        <v>-7.5576826930046082E-7</v>
      </c>
      <c r="AH68" s="1054">
        <f t="shared" si="2"/>
        <v>-2.2533349692821503E-6</v>
      </c>
      <c r="AI68" s="1054">
        <f t="shared" si="2"/>
        <v>-1.841341145336628E-6</v>
      </c>
      <c r="AJ68" s="1054">
        <f t="shared" si="2"/>
        <v>-1.0981457307934761E-6</v>
      </c>
      <c r="AK68" s="1054">
        <f t="shared" si="2"/>
        <v>-1.6111880540847778E-6</v>
      </c>
      <c r="AL68" s="1054">
        <f t="shared" si="2"/>
        <v>-2.8299400582909584E-6</v>
      </c>
      <c r="AM68" s="1054">
        <f t="shared" si="2"/>
        <v>-8.3458144217729568E-7</v>
      </c>
      <c r="AN68" s="1054">
        <f t="shared" si="2"/>
        <v>-2.5278422981500626E-6</v>
      </c>
      <c r="AO68" s="1054">
        <f t="shared" si="2"/>
        <v>-1.271604560315609E-6</v>
      </c>
      <c r="AP68" s="1054">
        <f t="shared" si="2"/>
        <v>-4.2984029278159142E-6</v>
      </c>
      <c r="AQ68" s="1054">
        <f t="shared" si="2"/>
        <v>-2.8738286346197128E-6</v>
      </c>
      <c r="AR68" s="1054">
        <f t="shared" si="2"/>
        <v>-1.884065568447113E-6</v>
      </c>
      <c r="AS68" s="1054">
        <f t="shared" si="2"/>
        <v>-5.4610427469015121E-7</v>
      </c>
      <c r="AT68" s="1054">
        <f t="shared" si="2"/>
        <v>-6.3015613704919815E-7</v>
      </c>
      <c r="AU68" s="1054">
        <f t="shared" si="2"/>
        <v>4.1036400943994522E-7</v>
      </c>
      <c r="AV68" s="1054">
        <f t="shared" si="2"/>
        <v>-3.4307246096432209E-5</v>
      </c>
      <c r="AW68" s="1054">
        <f t="shared" si="2"/>
        <v>-1.3932585716247559E-6</v>
      </c>
      <c r="AX68" s="1054">
        <f t="shared" si="2"/>
        <v>1.2400560081005096E-6</v>
      </c>
      <c r="AY68" s="1054">
        <f t="shared" si="2"/>
        <v>-2.3397151380777359E-6</v>
      </c>
      <c r="AZ68" s="1054">
        <f t="shared" si="2"/>
        <v>-8.7625812739133835E-7</v>
      </c>
      <c r="BA68" s="1054">
        <f t="shared" si="2"/>
        <v>-9.64384526014328E-7</v>
      </c>
      <c r="BB68" s="1054">
        <f t="shared" si="2"/>
        <v>7.9267192631959915E-7</v>
      </c>
      <c r="BC68" s="1054">
        <f t="shared" si="2"/>
        <v>-2.059456892311573E-5</v>
      </c>
      <c r="BD68" s="1054">
        <f t="shared" si="2"/>
        <v>-1.5756813809275627E-6</v>
      </c>
      <c r="BE68" s="1054">
        <f t="shared" si="2"/>
        <v>-7.4889976531267166E-7</v>
      </c>
      <c r="BF68" s="1054">
        <f t="shared" si="2"/>
        <v>-6.4400956034660339E-7</v>
      </c>
      <c r="BG68" s="1054">
        <f t="shared" si="2"/>
        <v>-5.4878182709217072E-7</v>
      </c>
      <c r="BH68" s="1054">
        <f t="shared" si="2"/>
        <v>1.4562392607331276E-6</v>
      </c>
      <c r="BI68" s="1054">
        <f t="shared" si="2"/>
        <v>-1.3735843822360039E-6</v>
      </c>
      <c r="BJ68" s="1054">
        <f t="shared" si="2"/>
        <v>6.4726918935775757E-8</v>
      </c>
      <c r="BK68" s="1054">
        <f t="shared" si="2"/>
        <v>-2.0030653104186058E-5</v>
      </c>
      <c r="BL68" s="1054">
        <f t="shared" si="2"/>
        <v>-2.1148822270333767E-5</v>
      </c>
      <c r="BM68" s="1054">
        <f t="shared" si="2"/>
        <v>-2.0408886484801769E-5</v>
      </c>
      <c r="BN68" s="1054">
        <f t="shared" si="2"/>
        <v>-1.9902829080820084E-5</v>
      </c>
      <c r="BO68" s="1054">
        <f t="shared" ref="BO68:CX68" si="3">BO61-BO28</f>
        <v>-2.06709373742342E-5</v>
      </c>
      <c r="BP68" s="1054">
        <f t="shared" si="3"/>
        <v>-2.3350352421402931E-5</v>
      </c>
      <c r="BQ68" s="1054">
        <f t="shared" si="3"/>
        <v>-2.1002953872084618E-5</v>
      </c>
      <c r="BR68" s="1054">
        <f t="shared" si="3"/>
        <v>-2.1791085600852966E-5</v>
      </c>
      <c r="BS68" s="1054">
        <f t="shared" si="3"/>
        <v>-2.2942200303077698E-5</v>
      </c>
      <c r="BT68" s="1054">
        <f t="shared" si="3"/>
        <v>-2.0303530618548393E-5</v>
      </c>
      <c r="BU68" s="1054">
        <f t="shared" si="3"/>
        <v>-2.3498665541410446E-5</v>
      </c>
      <c r="BV68" s="1054">
        <f t="shared" si="3"/>
        <v>-1.9518425688147545E-5</v>
      </c>
      <c r="BW68" s="1054">
        <f t="shared" si="3"/>
        <v>-5.4663047194480896E-5</v>
      </c>
      <c r="BX68" s="1054">
        <f t="shared" si="3"/>
        <v>-2.3049302399158478E-5</v>
      </c>
      <c r="BY68" s="1054">
        <f t="shared" si="3"/>
        <v>-2.0994571968913078E-5</v>
      </c>
      <c r="BZ68" s="1054">
        <f t="shared" si="3"/>
        <v>-2.1663960069417953E-5</v>
      </c>
      <c r="CA68" s="1054">
        <f t="shared" si="3"/>
        <v>-2.3233471438288689E-5</v>
      </c>
      <c r="CB68" s="1054">
        <f t="shared" si="3"/>
        <v>-2.2876542061567307E-5</v>
      </c>
      <c r="CC68" s="1054">
        <f t="shared" si="3"/>
        <v>-2.1460233256220818E-5</v>
      </c>
      <c r="CD68" s="1054">
        <f t="shared" si="3"/>
        <v>-2.0967796444892883E-5</v>
      </c>
      <c r="CE68" s="1054">
        <f t="shared" si="3"/>
        <v>-2.0710751414299011E-5</v>
      </c>
      <c r="CF68" s="1054">
        <f t="shared" si="3"/>
        <v>-2.2827647626399994E-5</v>
      </c>
      <c r="CG68" s="1054">
        <f t="shared" si="3"/>
        <v>-2.1233456209301949E-5</v>
      </c>
      <c r="CH68" s="1054">
        <f t="shared" si="3"/>
        <v>-2.2481661289930344E-5</v>
      </c>
      <c r="CI68" s="1054">
        <f t="shared" si="3"/>
        <v>3.2549723982810974E-7</v>
      </c>
      <c r="CJ68" s="1054">
        <f t="shared" si="3"/>
        <v>-3.3751130104064941E-6</v>
      </c>
      <c r="CK68" s="1054">
        <f t="shared" si="3"/>
        <v>-1.3874378055334091E-6</v>
      </c>
      <c r="CL68" s="1054">
        <f t="shared" si="3"/>
        <v>-1.7383135855197906E-6</v>
      </c>
      <c r="CM68" s="1054">
        <f t="shared" si="3"/>
        <v>-2.7026981115341187E-6</v>
      </c>
      <c r="CN68" s="1054">
        <f t="shared" si="3"/>
        <v>-1.7329584807157516E-6</v>
      </c>
      <c r="CO68" s="1054">
        <f t="shared" si="3"/>
        <v>-1.2656673789024353E-6</v>
      </c>
      <c r="CP68" s="1054">
        <f t="shared" si="3"/>
        <v>4.0745362639427185E-8</v>
      </c>
      <c r="CQ68" s="1054">
        <f t="shared" si="3"/>
        <v>1.51083804666996E-6</v>
      </c>
      <c r="CR68" s="1054">
        <f t="shared" si="3"/>
        <v>1.5250407159328461E-7</v>
      </c>
      <c r="CS68" s="1054">
        <f t="shared" si="3"/>
        <v>-2.0796433091163635E-6</v>
      </c>
      <c r="CT68" s="1054">
        <f t="shared" si="3"/>
        <v>-1.8812716007232666E-6</v>
      </c>
      <c r="CU68" s="1054">
        <f t="shared" si="3"/>
        <v>-1.0416842997074127E-6</v>
      </c>
      <c r="CV68" s="1054">
        <f t="shared" si="3"/>
        <v>-7.8650191426277161E-7</v>
      </c>
      <c r="CW68" s="1054">
        <f t="shared" si="3"/>
        <v>-7.6438300311565399E-7</v>
      </c>
      <c r="CX68" s="1054">
        <f t="shared" si="3"/>
        <v>-1.3222452253103256E-6</v>
      </c>
      <c r="CY68" s="1054"/>
      <c r="CZ68" s="1054"/>
      <c r="DA68" s="1054"/>
      <c r="DB68" s="1054"/>
      <c r="DC68" s="404"/>
      <c r="DD68" s="404"/>
      <c r="DE68" s="404"/>
      <c r="DF68" s="404"/>
      <c r="DG68" s="404"/>
      <c r="DH68" s="404"/>
      <c r="DI68" s="404"/>
      <c r="DJ68" s="404"/>
      <c r="DK68" s="404"/>
      <c r="DL68" s="404"/>
      <c r="DM68" s="404"/>
      <c r="DN68" s="404"/>
      <c r="DO68" s="404"/>
      <c r="DP68" s="404"/>
      <c r="DQ68" s="404"/>
      <c r="DR68" s="404"/>
      <c r="DS68" s="404"/>
      <c r="DT68" s="404"/>
      <c r="DU68" s="404"/>
      <c r="DV68" s="404"/>
      <c r="DW68" s="404"/>
      <c r="DX68" s="404"/>
      <c r="DY68" s="404"/>
      <c r="DZ68" s="404"/>
      <c r="EA68" s="404"/>
    </row>
    <row r="69" spans="1:131" x14ac:dyDescent="0.3">
      <c r="A69" s="1165"/>
      <c r="B69" s="404"/>
      <c r="C69" s="404"/>
      <c r="D69" s="404"/>
      <c r="E69" s="404"/>
      <c r="F69" s="404"/>
      <c r="G69" s="404"/>
      <c r="H69" s="404"/>
      <c r="I69" s="404"/>
      <c r="J69" s="404"/>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4"/>
      <c r="AM69" s="404"/>
      <c r="AN69" s="404"/>
      <c r="AO69" s="404"/>
      <c r="AP69" s="404"/>
      <c r="AQ69" s="404"/>
      <c r="AR69" s="404"/>
      <c r="AS69" s="404"/>
      <c r="AT69" s="404"/>
      <c r="AU69" s="404"/>
      <c r="AV69" s="404"/>
      <c r="AW69" s="404"/>
      <c r="AX69" s="404"/>
      <c r="AY69" s="404"/>
      <c r="AZ69" s="404"/>
      <c r="BA69" s="404"/>
      <c r="BB69" s="404"/>
      <c r="BC69" s="404"/>
      <c r="BD69" s="404"/>
      <c r="BE69" s="404"/>
      <c r="BF69" s="404"/>
      <c r="BG69" s="404"/>
      <c r="BH69" s="404"/>
      <c r="BI69" s="404"/>
      <c r="BJ69" s="404"/>
      <c r="BK69" s="404"/>
      <c r="BL69" s="404"/>
      <c r="BM69" s="404"/>
      <c r="BN69" s="404"/>
      <c r="BO69" s="404"/>
      <c r="BP69" s="404"/>
      <c r="BQ69" s="404"/>
      <c r="BR69" s="404"/>
      <c r="BS69" s="404"/>
      <c r="BT69" s="404"/>
      <c r="BU69" s="404"/>
      <c r="BV69" s="404"/>
      <c r="BW69" s="404"/>
      <c r="BX69" s="404"/>
      <c r="BY69" s="404"/>
      <c r="BZ69" s="404"/>
      <c r="CA69" s="404"/>
      <c r="CB69" s="404"/>
      <c r="CC69" s="404"/>
      <c r="CD69" s="404"/>
      <c r="CE69" s="404"/>
      <c r="CF69" s="404"/>
      <c r="CG69" s="404"/>
      <c r="CH69" s="404"/>
      <c r="CI69" s="404"/>
      <c r="CJ69" s="404"/>
      <c r="CK69" s="404"/>
      <c r="CL69" s="404"/>
      <c r="CM69" s="404"/>
      <c r="CN69" s="404"/>
      <c r="CO69" s="404"/>
      <c r="CP69" s="404"/>
      <c r="CQ69" s="404"/>
      <c r="CR69" s="404"/>
      <c r="CS69" s="404"/>
      <c r="CT69" s="404"/>
      <c r="CU69" s="404"/>
      <c r="CV69" s="404"/>
      <c r="CW69" s="404"/>
      <c r="CX69" s="404"/>
      <c r="CY69" s="404"/>
      <c r="CZ69" s="404"/>
      <c r="DA69" s="404"/>
      <c r="DB69" s="404"/>
      <c r="DC69" s="404"/>
      <c r="DD69" s="404"/>
      <c r="DE69" s="404"/>
      <c r="DF69" s="404"/>
      <c r="DG69" s="404"/>
      <c r="DH69" s="404"/>
      <c r="DI69" s="404"/>
      <c r="DJ69" s="404"/>
      <c r="DK69" s="404"/>
      <c r="DL69" s="404"/>
      <c r="DM69" s="404"/>
      <c r="DN69" s="404"/>
      <c r="DO69" s="404"/>
      <c r="DP69" s="404"/>
      <c r="DQ69" s="404"/>
      <c r="DR69" s="404"/>
      <c r="DS69" s="404"/>
      <c r="DT69" s="404"/>
      <c r="DU69" s="404"/>
      <c r="DV69" s="404"/>
      <c r="DW69" s="404"/>
      <c r="DX69" s="404"/>
      <c r="DY69" s="404"/>
      <c r="DZ69" s="404"/>
      <c r="EA69" s="404"/>
    </row>
    <row r="70" spans="1:131" x14ac:dyDescent="0.3">
      <c r="C70" s="1166"/>
      <c r="D70" s="1166"/>
      <c r="E70" s="1166"/>
      <c r="F70" s="1166"/>
      <c r="G70" s="1166"/>
      <c r="H70" s="1166"/>
      <c r="I70" s="1166"/>
      <c r="J70" s="1166"/>
      <c r="K70" s="1166"/>
      <c r="L70" s="1166"/>
      <c r="M70" s="1166"/>
      <c r="N70" s="1166"/>
      <c r="O70" s="1166"/>
      <c r="P70" s="1166"/>
      <c r="Q70" s="1166"/>
      <c r="R70" s="1166"/>
      <c r="S70" s="1166"/>
      <c r="T70" s="1166"/>
      <c r="U70" s="1166"/>
      <c r="V70" s="1166"/>
    </row>
    <row r="71" spans="1:131" x14ac:dyDescent="0.3">
      <c r="C71" s="1166"/>
      <c r="D71" s="1166"/>
      <c r="E71" s="1166"/>
      <c r="F71" s="1166"/>
      <c r="G71" s="1166"/>
      <c r="H71" s="1166"/>
      <c r="I71" s="1166"/>
      <c r="J71" s="1166"/>
      <c r="K71" s="1166"/>
      <c r="L71" s="1166"/>
      <c r="M71" s="1166"/>
      <c r="N71" s="1166"/>
      <c r="O71" s="1166"/>
      <c r="P71" s="1166"/>
      <c r="Q71" s="1166"/>
      <c r="R71" s="1166"/>
      <c r="S71" s="1166"/>
      <c r="T71" s="1166"/>
      <c r="U71" s="1166"/>
      <c r="V71" s="1166"/>
    </row>
    <row r="72" spans="1:131" x14ac:dyDescent="0.3">
      <c r="C72" s="1166"/>
      <c r="D72" s="1166"/>
      <c r="E72" s="1166"/>
      <c r="F72" s="1166"/>
      <c r="G72" s="1166"/>
      <c r="H72" s="1166"/>
      <c r="I72" s="1166"/>
      <c r="J72" s="1166"/>
      <c r="K72" s="1166"/>
      <c r="L72" s="1166"/>
      <c r="M72" s="1166"/>
      <c r="N72" s="1166"/>
      <c r="O72" s="1166"/>
      <c r="P72" s="1166"/>
      <c r="Q72" s="1166"/>
      <c r="R72" s="1166"/>
      <c r="S72" s="1166"/>
      <c r="T72" s="1166"/>
      <c r="U72" s="1166"/>
      <c r="V72" s="1166"/>
    </row>
    <row r="73" spans="1:131" x14ac:dyDescent="0.3">
      <c r="C73" s="1166"/>
      <c r="D73" s="1166"/>
      <c r="E73" s="1166"/>
      <c r="F73" s="1166"/>
      <c r="G73" s="1166"/>
      <c r="H73" s="1166"/>
      <c r="I73" s="1166"/>
      <c r="J73" s="1166"/>
      <c r="K73" s="1166"/>
      <c r="L73" s="1166"/>
      <c r="M73" s="1166"/>
      <c r="N73" s="1166"/>
      <c r="O73" s="1166"/>
      <c r="P73" s="1166"/>
      <c r="Q73" s="1166"/>
      <c r="R73" s="1166"/>
      <c r="S73" s="1166"/>
      <c r="T73" s="1166"/>
      <c r="U73" s="1166"/>
      <c r="V73" s="1166"/>
    </row>
    <row r="74" spans="1:131" x14ac:dyDescent="0.3">
      <c r="C74" s="1166"/>
      <c r="D74" s="1166"/>
      <c r="E74" s="1166"/>
      <c r="F74" s="1166"/>
      <c r="G74" s="1166"/>
      <c r="H74" s="1166"/>
      <c r="I74" s="1166"/>
      <c r="J74" s="1166"/>
      <c r="K74" s="1166"/>
      <c r="L74" s="1166"/>
      <c r="M74" s="1166"/>
      <c r="N74" s="1166"/>
      <c r="O74" s="1166"/>
      <c r="P74" s="1166"/>
      <c r="Q74" s="1166"/>
      <c r="R74" s="1166"/>
      <c r="S74" s="1166"/>
      <c r="T74" s="1166"/>
      <c r="U74" s="1166"/>
      <c r="V74" s="1166"/>
    </row>
    <row r="75" spans="1:131" x14ac:dyDescent="0.3">
      <c r="C75" s="1166"/>
      <c r="D75" s="1166"/>
      <c r="E75" s="1166"/>
      <c r="F75" s="1166"/>
      <c r="G75" s="1166"/>
      <c r="H75" s="1166"/>
      <c r="I75" s="1166"/>
      <c r="J75" s="1166"/>
      <c r="K75" s="1166"/>
      <c r="L75" s="1166"/>
      <c r="M75" s="1166"/>
      <c r="N75" s="1166"/>
      <c r="O75" s="1166"/>
      <c r="P75" s="1166"/>
      <c r="Q75" s="1166"/>
      <c r="R75" s="1166"/>
      <c r="S75" s="1166"/>
      <c r="T75" s="1166"/>
      <c r="U75" s="1166"/>
      <c r="V75" s="1166"/>
    </row>
    <row r="76" spans="1:131" x14ac:dyDescent="0.3">
      <c r="C76" s="1166"/>
      <c r="D76" s="1166"/>
      <c r="E76" s="1166"/>
      <c r="F76" s="1166"/>
      <c r="G76" s="1166"/>
      <c r="H76" s="1166"/>
      <c r="I76" s="1166"/>
      <c r="J76" s="1166"/>
      <c r="K76" s="1166"/>
      <c r="L76" s="1166"/>
      <c r="M76" s="1166"/>
      <c r="N76" s="1166"/>
      <c r="O76" s="1166"/>
      <c r="P76" s="1166"/>
      <c r="Q76" s="1166"/>
      <c r="R76" s="1166"/>
      <c r="S76" s="1166"/>
      <c r="T76" s="1166"/>
      <c r="U76" s="1166"/>
      <c r="V76" s="1166"/>
    </row>
    <row r="77" spans="1:131" x14ac:dyDescent="0.3">
      <c r="C77" s="1166"/>
      <c r="D77" s="1166"/>
      <c r="E77" s="1166"/>
      <c r="F77" s="1166"/>
      <c r="G77" s="1166"/>
      <c r="H77" s="1166"/>
      <c r="I77" s="1166"/>
      <c r="J77" s="1166"/>
      <c r="K77" s="1166"/>
      <c r="L77" s="1166"/>
      <c r="M77" s="1166"/>
      <c r="N77" s="1166"/>
      <c r="O77" s="1166"/>
      <c r="P77" s="1166"/>
      <c r="Q77" s="1166"/>
      <c r="R77" s="1166"/>
      <c r="S77" s="1166"/>
      <c r="T77" s="1166"/>
      <c r="U77" s="1166"/>
      <c r="V77" s="1166"/>
    </row>
    <row r="78" spans="1:131" x14ac:dyDescent="0.3">
      <c r="C78" s="1166"/>
      <c r="D78" s="1166"/>
      <c r="E78" s="1166"/>
      <c r="F78" s="1166"/>
      <c r="G78" s="1166"/>
      <c r="H78" s="1166"/>
      <c r="I78" s="1166"/>
      <c r="J78" s="1166"/>
      <c r="K78" s="1166"/>
      <c r="L78" s="1166"/>
      <c r="M78" s="1166"/>
      <c r="N78" s="1166"/>
      <c r="O78" s="1166"/>
      <c r="P78" s="1166"/>
      <c r="Q78" s="1166"/>
      <c r="R78" s="1166"/>
      <c r="S78" s="1166"/>
      <c r="T78" s="1166"/>
      <c r="U78" s="1166"/>
      <c r="V78" s="1166"/>
    </row>
    <row r="79" spans="1:131" x14ac:dyDescent="0.3">
      <c r="C79" s="1166"/>
      <c r="D79" s="1166"/>
      <c r="E79" s="1166"/>
      <c r="F79" s="1166"/>
      <c r="G79" s="1166"/>
      <c r="H79" s="1166"/>
      <c r="I79" s="1166"/>
      <c r="J79" s="1166"/>
      <c r="K79" s="1166"/>
      <c r="L79" s="1166"/>
      <c r="M79" s="1166"/>
      <c r="N79" s="1166"/>
      <c r="O79" s="1166"/>
      <c r="P79" s="1166"/>
      <c r="Q79" s="1166"/>
      <c r="R79" s="1166"/>
      <c r="S79" s="1166"/>
      <c r="T79" s="1166"/>
      <c r="U79" s="1166"/>
      <c r="V79" s="1166"/>
    </row>
    <row r="80" spans="1:131" x14ac:dyDescent="0.3">
      <c r="C80" s="1166"/>
      <c r="D80" s="1166"/>
      <c r="E80" s="1166"/>
      <c r="F80" s="1166"/>
      <c r="G80" s="1166"/>
      <c r="H80" s="1166"/>
      <c r="I80" s="1166"/>
      <c r="J80" s="1166"/>
      <c r="K80" s="1166"/>
      <c r="L80" s="1166"/>
      <c r="M80" s="1166"/>
      <c r="N80" s="1166"/>
      <c r="O80" s="1166"/>
      <c r="P80" s="1166"/>
      <c r="Q80" s="1166"/>
      <c r="R80" s="1166"/>
      <c r="S80" s="1166"/>
      <c r="T80" s="1166"/>
      <c r="U80" s="1166"/>
      <c r="V80" s="1166"/>
    </row>
    <row r="81" spans="3:22" x14ac:dyDescent="0.3">
      <c r="C81" s="1166"/>
      <c r="D81" s="1166"/>
      <c r="E81" s="1166"/>
      <c r="F81" s="1166"/>
      <c r="G81" s="1166"/>
      <c r="H81" s="1166"/>
      <c r="I81" s="1166"/>
      <c r="J81" s="1166"/>
      <c r="K81" s="1166"/>
      <c r="L81" s="1166"/>
      <c r="M81" s="1166"/>
      <c r="N81" s="1166"/>
      <c r="O81" s="1166"/>
      <c r="P81" s="1166"/>
      <c r="Q81" s="1166"/>
      <c r="R81" s="1166"/>
      <c r="S81" s="1166"/>
      <c r="T81" s="1166"/>
      <c r="U81" s="1166"/>
      <c r="V81" s="1166"/>
    </row>
    <row r="82" spans="3:22" x14ac:dyDescent="0.3">
      <c r="C82" s="1166"/>
      <c r="D82" s="1166"/>
      <c r="E82" s="1166"/>
      <c r="F82" s="1166"/>
      <c r="G82" s="1166"/>
      <c r="H82" s="1166"/>
      <c r="I82" s="1166"/>
      <c r="J82" s="1166"/>
      <c r="K82" s="1166"/>
      <c r="L82" s="1166"/>
      <c r="M82" s="1166"/>
      <c r="N82" s="1166"/>
      <c r="O82" s="1166"/>
      <c r="P82" s="1166"/>
      <c r="Q82" s="1166"/>
      <c r="R82" s="1166"/>
      <c r="S82" s="1166"/>
      <c r="T82" s="1166"/>
      <c r="U82" s="1166"/>
      <c r="V82" s="1166"/>
    </row>
    <row r="83" spans="3:22" x14ac:dyDescent="0.3">
      <c r="C83" s="1166"/>
      <c r="D83" s="1166"/>
      <c r="E83" s="1166"/>
      <c r="F83" s="1166"/>
      <c r="G83" s="1166"/>
      <c r="H83" s="1166"/>
      <c r="I83" s="1166"/>
      <c r="J83" s="1166"/>
      <c r="K83" s="1166"/>
      <c r="L83" s="1166"/>
      <c r="M83" s="1166"/>
      <c r="N83" s="1166"/>
      <c r="O83" s="1166"/>
      <c r="P83" s="1166"/>
      <c r="Q83" s="1166"/>
      <c r="R83" s="1166"/>
      <c r="S83" s="1166"/>
      <c r="T83" s="1166"/>
      <c r="U83" s="1166"/>
      <c r="V83" s="1166"/>
    </row>
    <row r="84" spans="3:22" x14ac:dyDescent="0.3">
      <c r="C84" s="1166"/>
      <c r="D84" s="1166"/>
      <c r="E84" s="1166"/>
      <c r="F84" s="1166"/>
      <c r="G84" s="1166"/>
      <c r="H84" s="1166"/>
      <c r="I84" s="1166"/>
      <c r="J84" s="1166"/>
      <c r="K84" s="1166"/>
      <c r="L84" s="1166"/>
      <c r="M84" s="1166"/>
      <c r="N84" s="1166"/>
      <c r="O84" s="1166"/>
      <c r="P84" s="1166"/>
      <c r="Q84" s="1166"/>
      <c r="R84" s="1166"/>
      <c r="S84" s="1166"/>
      <c r="T84" s="1166"/>
      <c r="U84" s="1166"/>
      <c r="V84" s="1166"/>
    </row>
    <row r="85" spans="3:22" x14ac:dyDescent="0.3">
      <c r="C85" s="1166"/>
      <c r="D85" s="1166"/>
      <c r="E85" s="1166"/>
      <c r="F85" s="1166"/>
      <c r="G85" s="1166"/>
      <c r="H85" s="1166"/>
      <c r="I85" s="1166"/>
      <c r="J85" s="1166"/>
      <c r="K85" s="1166"/>
      <c r="L85" s="1166"/>
      <c r="M85" s="1166"/>
      <c r="N85" s="1166"/>
      <c r="O85" s="1166"/>
      <c r="P85" s="1166"/>
      <c r="Q85" s="1166"/>
      <c r="R85" s="1166"/>
      <c r="S85" s="1166"/>
      <c r="T85" s="1166"/>
      <c r="U85" s="1166"/>
      <c r="V85" s="1166"/>
    </row>
    <row r="86" spans="3:22" x14ac:dyDescent="0.3">
      <c r="C86" s="1166"/>
      <c r="D86" s="1166"/>
      <c r="E86" s="1166"/>
      <c r="F86" s="1166"/>
      <c r="G86" s="1166"/>
      <c r="H86" s="1166"/>
      <c r="I86" s="1166"/>
      <c r="J86" s="1166"/>
      <c r="K86" s="1166"/>
      <c r="L86" s="1166"/>
      <c r="M86" s="1166"/>
      <c r="N86" s="1166"/>
      <c r="O86" s="1166"/>
      <c r="P86" s="1166"/>
      <c r="Q86" s="1166"/>
      <c r="R86" s="1166"/>
      <c r="S86" s="1166"/>
      <c r="T86" s="1166"/>
      <c r="U86" s="1166"/>
      <c r="V86" s="1166"/>
    </row>
    <row r="87" spans="3:22" x14ac:dyDescent="0.3">
      <c r="C87" s="1166"/>
      <c r="D87" s="1166"/>
      <c r="E87" s="1166"/>
      <c r="F87" s="1166"/>
      <c r="G87" s="1166"/>
      <c r="H87" s="1166"/>
      <c r="I87" s="1166"/>
      <c r="J87" s="1166"/>
      <c r="K87" s="1166"/>
      <c r="L87" s="1166"/>
      <c r="M87" s="1166"/>
      <c r="N87" s="1166"/>
      <c r="O87" s="1166"/>
      <c r="P87" s="1166"/>
      <c r="Q87" s="1166"/>
      <c r="R87" s="1166"/>
      <c r="S87" s="1166"/>
      <c r="T87" s="1166"/>
      <c r="U87" s="1166"/>
      <c r="V87" s="1166"/>
    </row>
    <row r="88" spans="3:22" x14ac:dyDescent="0.3">
      <c r="C88" s="1166"/>
      <c r="D88" s="1166"/>
      <c r="E88" s="1166"/>
      <c r="F88" s="1166"/>
      <c r="G88" s="1166"/>
      <c r="H88" s="1166"/>
      <c r="I88" s="1166"/>
      <c r="J88" s="1166"/>
      <c r="K88" s="1166"/>
      <c r="L88" s="1166"/>
      <c r="M88" s="1166"/>
      <c r="N88" s="1166"/>
      <c r="O88" s="1166"/>
      <c r="P88" s="1166"/>
      <c r="Q88" s="1166"/>
      <c r="R88" s="1166"/>
      <c r="S88" s="1166"/>
      <c r="T88" s="1166"/>
      <c r="U88" s="1166"/>
      <c r="V88" s="1166"/>
    </row>
    <row r="89" spans="3:22" x14ac:dyDescent="0.3">
      <c r="C89" s="1166"/>
      <c r="D89" s="1166"/>
      <c r="E89" s="1166"/>
      <c r="F89" s="1166"/>
      <c r="G89" s="1166"/>
      <c r="H89" s="1166"/>
      <c r="I89" s="1166"/>
      <c r="J89" s="1166"/>
      <c r="K89" s="1166"/>
      <c r="L89" s="1166"/>
      <c r="M89" s="1166"/>
      <c r="N89" s="1166"/>
      <c r="O89" s="1166"/>
      <c r="P89" s="1166"/>
      <c r="Q89" s="1166"/>
      <c r="R89" s="1166"/>
      <c r="S89" s="1166"/>
      <c r="T89" s="1166"/>
      <c r="U89" s="1166"/>
      <c r="V89" s="1166"/>
    </row>
    <row r="90" spans="3:22" x14ac:dyDescent="0.3">
      <c r="C90" s="1166"/>
      <c r="D90" s="1166"/>
      <c r="E90" s="1166"/>
      <c r="F90" s="1166"/>
      <c r="G90" s="1166"/>
      <c r="H90" s="1166"/>
      <c r="I90" s="1166"/>
      <c r="J90" s="1166"/>
      <c r="K90" s="1166"/>
      <c r="L90" s="1166"/>
      <c r="M90" s="1166"/>
      <c r="N90" s="1166"/>
      <c r="O90" s="1166"/>
      <c r="P90" s="1166"/>
      <c r="Q90" s="1166"/>
      <c r="R90" s="1166"/>
      <c r="S90" s="1166"/>
      <c r="T90" s="1166"/>
      <c r="U90" s="1166"/>
      <c r="V90" s="1166"/>
    </row>
    <row r="91" spans="3:22" x14ac:dyDescent="0.3">
      <c r="C91" s="1166"/>
      <c r="D91" s="1166"/>
      <c r="E91" s="1166"/>
      <c r="F91" s="1166"/>
      <c r="G91" s="1166"/>
      <c r="H91" s="1166"/>
      <c r="I91" s="1166"/>
      <c r="J91" s="1166"/>
      <c r="K91" s="1166"/>
      <c r="L91" s="1166"/>
      <c r="M91" s="1166"/>
      <c r="N91" s="1166"/>
      <c r="O91" s="1166"/>
      <c r="P91" s="1166"/>
      <c r="Q91" s="1166"/>
      <c r="R91" s="1166"/>
      <c r="S91" s="1166"/>
      <c r="T91" s="1166"/>
      <c r="U91" s="1166"/>
      <c r="V91" s="1166"/>
    </row>
    <row r="92" spans="3:22" x14ac:dyDescent="0.3">
      <c r="C92" s="1166"/>
      <c r="D92" s="1166"/>
      <c r="E92" s="1166"/>
      <c r="F92" s="1166"/>
      <c r="G92" s="1166"/>
      <c r="H92" s="1166"/>
      <c r="I92" s="1166"/>
      <c r="J92" s="1166"/>
      <c r="K92" s="1166"/>
      <c r="L92" s="1166"/>
      <c r="M92" s="1166"/>
      <c r="N92" s="1166"/>
      <c r="O92" s="1166"/>
      <c r="P92" s="1166"/>
      <c r="Q92" s="1166"/>
      <c r="R92" s="1166"/>
      <c r="S92" s="1166"/>
      <c r="T92" s="1166"/>
      <c r="U92" s="1166"/>
      <c r="V92" s="1166"/>
    </row>
    <row r="93" spans="3:22" x14ac:dyDescent="0.3">
      <c r="C93" s="1166"/>
      <c r="D93" s="1166"/>
      <c r="E93" s="1166"/>
      <c r="F93" s="1166"/>
      <c r="G93" s="1166"/>
      <c r="H93" s="1166"/>
      <c r="I93" s="1166"/>
      <c r="J93" s="1166"/>
      <c r="K93" s="1166"/>
      <c r="L93" s="1166"/>
      <c r="M93" s="1166"/>
      <c r="N93" s="1166"/>
      <c r="O93" s="1166"/>
      <c r="P93" s="1166"/>
      <c r="Q93" s="1166"/>
      <c r="R93" s="1166"/>
      <c r="S93" s="1166"/>
      <c r="T93" s="1166"/>
      <c r="U93" s="1166"/>
      <c r="V93" s="1166"/>
    </row>
    <row r="94" spans="3:22" x14ac:dyDescent="0.3">
      <c r="C94" s="1166"/>
      <c r="D94" s="1166"/>
      <c r="E94" s="1166"/>
      <c r="F94" s="1166"/>
      <c r="G94" s="1166"/>
      <c r="H94" s="1166"/>
      <c r="I94" s="1166"/>
      <c r="J94" s="1166"/>
      <c r="K94" s="1166"/>
      <c r="L94" s="1166"/>
      <c r="M94" s="1166"/>
      <c r="N94" s="1166"/>
      <c r="O94" s="1166"/>
      <c r="P94" s="1166"/>
      <c r="Q94" s="1166"/>
      <c r="R94" s="1166"/>
      <c r="S94" s="1166"/>
      <c r="T94" s="1166"/>
      <c r="U94" s="1166"/>
      <c r="V94" s="1166"/>
    </row>
    <row r="95" spans="3:22" x14ac:dyDescent="0.3">
      <c r="C95" s="1166"/>
      <c r="D95" s="1166"/>
      <c r="E95" s="1166"/>
      <c r="F95" s="1166"/>
      <c r="G95" s="1166"/>
      <c r="H95" s="1166"/>
      <c r="I95" s="1166"/>
      <c r="J95" s="1166"/>
      <c r="K95" s="1166"/>
      <c r="L95" s="1166"/>
      <c r="M95" s="1166"/>
      <c r="N95" s="1166"/>
      <c r="O95" s="1166"/>
      <c r="P95" s="1166"/>
      <c r="Q95" s="1166"/>
      <c r="R95" s="1166"/>
      <c r="S95" s="1166"/>
      <c r="T95" s="1166"/>
      <c r="U95" s="1166"/>
      <c r="V95" s="1166"/>
    </row>
    <row r="96" spans="3:22" x14ac:dyDescent="0.3">
      <c r="C96" s="1166"/>
      <c r="D96" s="1166"/>
      <c r="E96" s="1166"/>
      <c r="F96" s="1166"/>
      <c r="G96" s="1166"/>
      <c r="H96" s="1166"/>
      <c r="I96" s="1166"/>
      <c r="J96" s="1166"/>
      <c r="K96" s="1166"/>
      <c r="L96" s="1166"/>
      <c r="M96" s="1166"/>
      <c r="N96" s="1166"/>
      <c r="O96" s="1166"/>
      <c r="P96" s="1166"/>
      <c r="Q96" s="1166"/>
      <c r="R96" s="1166"/>
      <c r="S96" s="1166"/>
      <c r="T96" s="1166"/>
      <c r="U96" s="1166"/>
      <c r="V96" s="1166"/>
    </row>
    <row r="97" spans="3:22" x14ac:dyDescent="0.3">
      <c r="C97" s="1166"/>
      <c r="D97" s="1166"/>
      <c r="E97" s="1166"/>
      <c r="F97" s="1166"/>
      <c r="G97" s="1166"/>
      <c r="H97" s="1166"/>
      <c r="I97" s="1166"/>
      <c r="J97" s="1166"/>
      <c r="K97" s="1166"/>
      <c r="L97" s="1166"/>
      <c r="M97" s="1166"/>
      <c r="N97" s="1166"/>
      <c r="O97" s="1166"/>
      <c r="P97" s="1166"/>
      <c r="Q97" s="1166"/>
      <c r="R97" s="1166"/>
      <c r="S97" s="1166"/>
      <c r="T97" s="1166"/>
      <c r="U97" s="1166"/>
      <c r="V97" s="1166"/>
    </row>
    <row r="98" spans="3:22" x14ac:dyDescent="0.3">
      <c r="C98" s="1166"/>
      <c r="D98" s="1166"/>
      <c r="E98" s="1166"/>
      <c r="F98" s="1166"/>
      <c r="G98" s="1166"/>
      <c r="H98" s="1166"/>
      <c r="I98" s="1166"/>
      <c r="J98" s="1166"/>
      <c r="K98" s="1166"/>
      <c r="L98" s="1166"/>
      <c r="M98" s="1166"/>
      <c r="N98" s="1166"/>
      <c r="O98" s="1166"/>
      <c r="P98" s="1166"/>
      <c r="Q98" s="1166"/>
      <c r="R98" s="1166"/>
      <c r="S98" s="1166"/>
      <c r="T98" s="1166"/>
      <c r="U98" s="1166"/>
      <c r="V98" s="1166"/>
    </row>
    <row r="99" spans="3:22" x14ac:dyDescent="0.3">
      <c r="C99" s="1166"/>
      <c r="D99" s="1166"/>
      <c r="E99" s="1166"/>
      <c r="F99" s="1166"/>
      <c r="G99" s="1166"/>
      <c r="H99" s="1166"/>
      <c r="I99" s="1166"/>
      <c r="J99" s="1166"/>
      <c r="K99" s="1166"/>
      <c r="L99" s="1166"/>
      <c r="M99" s="1166"/>
      <c r="N99" s="1166"/>
      <c r="O99" s="1166"/>
      <c r="P99" s="1166"/>
      <c r="Q99" s="1166"/>
      <c r="R99" s="1166"/>
      <c r="S99" s="1166"/>
      <c r="T99" s="1166"/>
      <c r="U99" s="1166"/>
      <c r="V99" s="1166"/>
    </row>
    <row r="100" spans="3:22" x14ac:dyDescent="0.3">
      <c r="C100" s="1166"/>
      <c r="D100" s="1166"/>
      <c r="E100" s="1166"/>
      <c r="F100" s="1166"/>
      <c r="G100" s="1166"/>
      <c r="H100" s="1166"/>
      <c r="I100" s="1166"/>
      <c r="J100" s="1166"/>
      <c r="K100" s="1166"/>
      <c r="L100" s="1166"/>
      <c r="M100" s="1166"/>
      <c r="N100" s="1166"/>
      <c r="O100" s="1166"/>
      <c r="P100" s="1166"/>
      <c r="Q100" s="1166"/>
      <c r="R100" s="1166"/>
      <c r="S100" s="1166"/>
      <c r="T100" s="1166"/>
      <c r="U100" s="1166"/>
      <c r="V100" s="1166"/>
    </row>
    <row r="101" spans="3:22" x14ac:dyDescent="0.3">
      <c r="C101" s="1166"/>
      <c r="D101" s="1166"/>
      <c r="E101" s="1166"/>
      <c r="F101" s="1166"/>
      <c r="G101" s="1166"/>
      <c r="H101" s="1166"/>
      <c r="I101" s="1166"/>
      <c r="J101" s="1166"/>
      <c r="K101" s="1166"/>
      <c r="L101" s="1166"/>
      <c r="M101" s="1166"/>
      <c r="N101" s="1166"/>
      <c r="O101" s="1166"/>
      <c r="P101" s="1166"/>
      <c r="Q101" s="1166"/>
      <c r="R101" s="1166"/>
      <c r="S101" s="1166"/>
      <c r="T101" s="1166"/>
      <c r="U101" s="1166"/>
      <c r="V101" s="1166"/>
    </row>
    <row r="102" spans="3:22" x14ac:dyDescent="0.3">
      <c r="C102" s="1166"/>
      <c r="D102" s="1166"/>
      <c r="E102" s="1166"/>
      <c r="F102" s="1166"/>
      <c r="G102" s="1166"/>
      <c r="H102" s="1166"/>
      <c r="I102" s="1166"/>
      <c r="J102" s="1166"/>
      <c r="K102" s="1166"/>
      <c r="L102" s="1166"/>
      <c r="M102" s="1166"/>
      <c r="N102" s="1166"/>
      <c r="O102" s="1166"/>
      <c r="P102" s="1166"/>
      <c r="Q102" s="1166"/>
      <c r="R102" s="1166"/>
      <c r="S102" s="1166"/>
      <c r="T102" s="1166"/>
      <c r="U102" s="1166"/>
      <c r="V102" s="1166"/>
    </row>
    <row r="103" spans="3:22" x14ac:dyDescent="0.3">
      <c r="C103" s="1166"/>
      <c r="D103" s="1166"/>
      <c r="E103" s="1166"/>
      <c r="F103" s="1166"/>
      <c r="G103" s="1166"/>
      <c r="H103" s="1166"/>
      <c r="I103" s="1166"/>
      <c r="J103" s="1166"/>
      <c r="K103" s="1166"/>
      <c r="L103" s="1166"/>
      <c r="M103" s="1166"/>
      <c r="N103" s="1166"/>
      <c r="O103" s="1166"/>
      <c r="P103" s="1166"/>
      <c r="Q103" s="1166"/>
      <c r="R103" s="1166"/>
      <c r="S103" s="1166"/>
      <c r="T103" s="1166"/>
      <c r="U103" s="1166"/>
      <c r="V103" s="1166"/>
    </row>
    <row r="104" spans="3:22" x14ac:dyDescent="0.3">
      <c r="C104" s="1166"/>
      <c r="D104" s="1166"/>
      <c r="E104" s="1166"/>
      <c r="F104" s="1166"/>
      <c r="G104" s="1166"/>
      <c r="H104" s="1166"/>
      <c r="I104" s="1166"/>
      <c r="J104" s="1166"/>
      <c r="K104" s="1166"/>
      <c r="L104" s="1166"/>
      <c r="M104" s="1166"/>
      <c r="N104" s="1166"/>
      <c r="O104" s="1166"/>
      <c r="P104" s="1166"/>
      <c r="Q104" s="1166"/>
      <c r="R104" s="1166"/>
      <c r="S104" s="1166"/>
      <c r="T104" s="1166"/>
      <c r="U104" s="1166"/>
      <c r="V104" s="1166"/>
    </row>
    <row r="105" spans="3:22" x14ac:dyDescent="0.3">
      <c r="C105" s="1166"/>
      <c r="D105" s="1166"/>
      <c r="E105" s="1166"/>
      <c r="F105" s="1166"/>
      <c r="G105" s="1166"/>
      <c r="H105" s="1166"/>
      <c r="I105" s="1166"/>
      <c r="J105" s="1166"/>
      <c r="K105" s="1166"/>
      <c r="L105" s="1166"/>
      <c r="M105" s="1166"/>
      <c r="N105" s="1166"/>
      <c r="O105" s="1166"/>
      <c r="P105" s="1166"/>
      <c r="Q105" s="1166"/>
      <c r="R105" s="1166"/>
      <c r="S105" s="1166"/>
      <c r="T105" s="1166"/>
      <c r="U105" s="1166"/>
      <c r="V105" s="1166"/>
    </row>
    <row r="106" spans="3:22" x14ac:dyDescent="0.3">
      <c r="C106" s="1166"/>
      <c r="D106" s="1166"/>
      <c r="E106" s="1166"/>
      <c r="F106" s="1166"/>
      <c r="G106" s="1166"/>
      <c r="H106" s="1166"/>
      <c r="I106" s="1166"/>
      <c r="J106" s="1166"/>
      <c r="K106" s="1166"/>
      <c r="L106" s="1166"/>
      <c r="M106" s="1166"/>
      <c r="N106" s="1166"/>
      <c r="O106" s="1166"/>
      <c r="P106" s="1166"/>
      <c r="Q106" s="1166"/>
      <c r="R106" s="1166"/>
      <c r="S106" s="1166"/>
      <c r="T106" s="1166"/>
      <c r="U106" s="1166"/>
      <c r="V106" s="1166"/>
    </row>
    <row r="107" spans="3:22" x14ac:dyDescent="0.3">
      <c r="C107" s="1166"/>
      <c r="D107" s="1166"/>
      <c r="E107" s="1166"/>
      <c r="F107" s="1166"/>
      <c r="G107" s="1166"/>
      <c r="H107" s="1166"/>
      <c r="I107" s="1166"/>
      <c r="J107" s="1166"/>
      <c r="K107" s="1166"/>
      <c r="L107" s="1166"/>
      <c r="M107" s="1166"/>
      <c r="N107" s="1166"/>
      <c r="O107" s="1166"/>
      <c r="P107" s="1166"/>
      <c r="Q107" s="1166"/>
      <c r="R107" s="1166"/>
      <c r="S107" s="1166"/>
      <c r="T107" s="1166"/>
      <c r="U107" s="1166"/>
      <c r="V107" s="1166"/>
    </row>
    <row r="108" spans="3:22" x14ac:dyDescent="0.3">
      <c r="C108" s="1166"/>
      <c r="D108" s="1166"/>
      <c r="E108" s="1166"/>
      <c r="F108" s="1166"/>
      <c r="G108" s="1166"/>
      <c r="H108" s="1166"/>
      <c r="I108" s="1166"/>
      <c r="J108" s="1166"/>
      <c r="K108" s="1166"/>
      <c r="L108" s="1166"/>
      <c r="M108" s="1166"/>
      <c r="N108" s="1166"/>
      <c r="O108" s="1166"/>
      <c r="P108" s="1166"/>
      <c r="Q108" s="1166"/>
      <c r="R108" s="1166"/>
      <c r="S108" s="1166"/>
      <c r="T108" s="1166"/>
      <c r="U108" s="1166"/>
      <c r="V108" s="1166"/>
    </row>
    <row r="109" spans="3:22" x14ac:dyDescent="0.3">
      <c r="C109" s="1166"/>
      <c r="D109" s="1166"/>
      <c r="E109" s="1166"/>
      <c r="F109" s="1166"/>
      <c r="G109" s="1166"/>
      <c r="H109" s="1166"/>
      <c r="I109" s="1166"/>
      <c r="J109" s="1166"/>
      <c r="K109" s="1166"/>
      <c r="L109" s="1166"/>
      <c r="M109" s="1166"/>
      <c r="N109" s="1166"/>
      <c r="O109" s="1166"/>
      <c r="P109" s="1166"/>
      <c r="Q109" s="1166"/>
      <c r="R109" s="1166"/>
      <c r="S109" s="1166"/>
      <c r="T109" s="1166"/>
      <c r="U109" s="1166"/>
      <c r="V109" s="1166"/>
    </row>
    <row r="110" spans="3:22" x14ac:dyDescent="0.3">
      <c r="C110" s="1166"/>
      <c r="D110" s="1166"/>
      <c r="E110" s="1166"/>
      <c r="F110" s="1166"/>
      <c r="G110" s="1166"/>
      <c r="H110" s="1166"/>
      <c r="I110" s="1166"/>
      <c r="J110" s="1166"/>
      <c r="K110" s="1166"/>
      <c r="L110" s="1166"/>
      <c r="M110" s="1166"/>
      <c r="N110" s="1166"/>
      <c r="O110" s="1166"/>
      <c r="P110" s="1166"/>
      <c r="Q110" s="1166"/>
      <c r="R110" s="1166"/>
      <c r="S110" s="1166"/>
      <c r="T110" s="1166"/>
      <c r="U110" s="1166"/>
      <c r="V110" s="1166"/>
    </row>
    <row r="111" spans="3:22" x14ac:dyDescent="0.3">
      <c r="C111" s="1166"/>
      <c r="D111" s="1166"/>
      <c r="E111" s="1166"/>
      <c r="F111" s="1166"/>
      <c r="G111" s="1166"/>
      <c r="H111" s="1166"/>
      <c r="I111" s="1166"/>
      <c r="J111" s="1166"/>
      <c r="K111" s="1166"/>
      <c r="L111" s="1166"/>
      <c r="M111" s="1166"/>
      <c r="N111" s="1166"/>
      <c r="O111" s="1166"/>
      <c r="P111" s="1166"/>
      <c r="Q111" s="1166"/>
      <c r="R111" s="1166"/>
      <c r="S111" s="1166"/>
      <c r="T111" s="1166"/>
      <c r="U111" s="1166"/>
      <c r="V111" s="1166"/>
    </row>
    <row r="112" spans="3:22" x14ac:dyDescent="0.3">
      <c r="C112" s="1166"/>
      <c r="D112" s="1166"/>
      <c r="E112" s="1166"/>
      <c r="F112" s="1166"/>
      <c r="G112" s="1166"/>
      <c r="H112" s="1166"/>
      <c r="I112" s="1166"/>
      <c r="J112" s="1166"/>
      <c r="K112" s="1166"/>
      <c r="L112" s="1166"/>
      <c r="M112" s="1166"/>
      <c r="N112" s="1166"/>
      <c r="O112" s="1166"/>
      <c r="P112" s="1166"/>
      <c r="Q112" s="1166"/>
      <c r="R112" s="1166"/>
      <c r="S112" s="1166"/>
      <c r="T112" s="1166"/>
      <c r="U112" s="1166"/>
      <c r="V112" s="1166"/>
    </row>
    <row r="113" spans="3:22" x14ac:dyDescent="0.3">
      <c r="C113" s="1166"/>
      <c r="D113" s="1166"/>
      <c r="E113" s="1166"/>
      <c r="F113" s="1166"/>
      <c r="G113" s="1166"/>
      <c r="H113" s="1166"/>
      <c r="I113" s="1166"/>
      <c r="J113" s="1166"/>
      <c r="K113" s="1166"/>
      <c r="L113" s="1166"/>
      <c r="M113" s="1166"/>
      <c r="N113" s="1166"/>
      <c r="O113" s="1166"/>
      <c r="P113" s="1166"/>
      <c r="Q113" s="1166"/>
      <c r="R113" s="1166"/>
      <c r="S113" s="1166"/>
      <c r="T113" s="1166"/>
      <c r="U113" s="1166"/>
      <c r="V113" s="1166"/>
    </row>
    <row r="114" spans="3:22" x14ac:dyDescent="0.3">
      <c r="C114" s="1166"/>
      <c r="D114" s="1166"/>
      <c r="E114" s="1166"/>
      <c r="F114" s="1166"/>
      <c r="G114" s="1166"/>
      <c r="H114" s="1166"/>
      <c r="I114" s="1166"/>
      <c r="J114" s="1166"/>
      <c r="K114" s="1166"/>
      <c r="L114" s="1166"/>
      <c r="M114" s="1166"/>
      <c r="N114" s="1166"/>
      <c r="O114" s="1166"/>
      <c r="P114" s="1166"/>
      <c r="Q114" s="1166"/>
      <c r="R114" s="1166"/>
      <c r="S114" s="1166"/>
      <c r="T114" s="1166"/>
      <c r="U114" s="1166"/>
      <c r="V114" s="1166"/>
    </row>
    <row r="115" spans="3:22" x14ac:dyDescent="0.3">
      <c r="C115" s="1166"/>
      <c r="D115" s="1166"/>
      <c r="E115" s="1166"/>
      <c r="F115" s="1166"/>
      <c r="G115" s="1166"/>
      <c r="H115" s="1166"/>
      <c r="I115" s="1166"/>
      <c r="J115" s="1166"/>
      <c r="K115" s="1166"/>
      <c r="L115" s="1166"/>
      <c r="M115" s="1166"/>
      <c r="N115" s="1166"/>
      <c r="O115" s="1166"/>
      <c r="P115" s="1166"/>
      <c r="Q115" s="1166"/>
      <c r="R115" s="1166"/>
      <c r="S115" s="1166"/>
      <c r="T115" s="1166"/>
      <c r="U115" s="1166"/>
      <c r="V115" s="1166"/>
    </row>
    <row r="116" spans="3:22" x14ac:dyDescent="0.3">
      <c r="C116" s="1166"/>
      <c r="D116" s="1166"/>
      <c r="E116" s="1166"/>
      <c r="F116" s="1166"/>
      <c r="G116" s="1166"/>
      <c r="H116" s="1166"/>
      <c r="I116" s="1166"/>
      <c r="J116" s="1166"/>
      <c r="K116" s="1166"/>
      <c r="L116" s="1166"/>
      <c r="M116" s="1166"/>
      <c r="N116" s="1166"/>
      <c r="O116" s="1166"/>
      <c r="P116" s="1166"/>
      <c r="Q116" s="1166"/>
      <c r="R116" s="1166"/>
      <c r="S116" s="1166"/>
      <c r="T116" s="1166"/>
      <c r="U116" s="1166"/>
      <c r="V116" s="1166"/>
    </row>
    <row r="117" spans="3:22" x14ac:dyDescent="0.3">
      <c r="C117" s="1166"/>
      <c r="D117" s="1166"/>
      <c r="E117" s="1166"/>
      <c r="F117" s="1166"/>
      <c r="G117" s="1166"/>
      <c r="H117" s="1166"/>
      <c r="I117" s="1166"/>
      <c r="J117" s="1166"/>
      <c r="K117" s="1166"/>
      <c r="L117" s="1166"/>
      <c r="M117" s="1166"/>
      <c r="N117" s="1166"/>
      <c r="O117" s="1166"/>
      <c r="P117" s="1166"/>
      <c r="Q117" s="1166"/>
      <c r="R117" s="1166"/>
      <c r="S117" s="1166"/>
      <c r="T117" s="1166"/>
      <c r="U117" s="1166"/>
      <c r="V117" s="1166"/>
    </row>
    <row r="118" spans="3:22" x14ac:dyDescent="0.3">
      <c r="C118" s="1166"/>
      <c r="D118" s="1166"/>
      <c r="E118" s="1166"/>
      <c r="F118" s="1166"/>
      <c r="G118" s="1166"/>
      <c r="H118" s="1166"/>
      <c r="I118" s="1166"/>
      <c r="J118" s="1166"/>
      <c r="K118" s="1166"/>
      <c r="L118" s="1166"/>
      <c r="M118" s="1166"/>
      <c r="N118" s="1166"/>
      <c r="O118" s="1166"/>
      <c r="P118" s="1166"/>
      <c r="Q118" s="1166"/>
      <c r="R118" s="1166"/>
      <c r="S118" s="1166"/>
      <c r="T118" s="1166"/>
      <c r="U118" s="1166"/>
      <c r="V118" s="1166"/>
    </row>
    <row r="119" spans="3:22" x14ac:dyDescent="0.3">
      <c r="C119" s="1166"/>
      <c r="D119" s="1166"/>
      <c r="E119" s="1166"/>
      <c r="F119" s="1166"/>
      <c r="G119" s="1166"/>
      <c r="H119" s="1166"/>
      <c r="I119" s="1166"/>
      <c r="J119" s="1166"/>
      <c r="K119" s="1166"/>
      <c r="L119" s="1166"/>
      <c r="M119" s="1166"/>
      <c r="N119" s="1166"/>
      <c r="O119" s="1166"/>
      <c r="P119" s="1166"/>
      <c r="Q119" s="1166"/>
      <c r="R119" s="1166"/>
      <c r="S119" s="1166"/>
      <c r="T119" s="1166"/>
      <c r="U119" s="1166"/>
      <c r="V119" s="1166"/>
    </row>
    <row r="120" spans="3:22" x14ac:dyDescent="0.3">
      <c r="C120" s="1166"/>
      <c r="D120" s="1166"/>
      <c r="E120" s="1166"/>
      <c r="F120" s="1166"/>
      <c r="G120" s="1166"/>
      <c r="H120" s="1166"/>
      <c r="I120" s="1166"/>
      <c r="J120" s="1166"/>
      <c r="K120" s="1166"/>
      <c r="L120" s="1166"/>
      <c r="M120" s="1166"/>
      <c r="N120" s="1166"/>
      <c r="O120" s="1166"/>
      <c r="P120" s="1166"/>
      <c r="Q120" s="1166"/>
      <c r="R120" s="1166"/>
      <c r="S120" s="1166"/>
      <c r="T120" s="1166"/>
      <c r="U120" s="1166"/>
      <c r="V120" s="1166"/>
    </row>
    <row r="121" spans="3:22" x14ac:dyDescent="0.3">
      <c r="C121" s="1166"/>
      <c r="D121" s="1166"/>
      <c r="E121" s="1166"/>
      <c r="F121" s="1166"/>
      <c r="G121" s="1166"/>
      <c r="H121" s="1166"/>
      <c r="I121" s="1166"/>
      <c r="J121" s="1166"/>
      <c r="K121" s="1166"/>
      <c r="L121" s="1166"/>
      <c r="M121" s="1166"/>
      <c r="N121" s="1166"/>
      <c r="O121" s="1166"/>
      <c r="P121" s="1166"/>
      <c r="Q121" s="1166"/>
      <c r="R121" s="1166"/>
      <c r="S121" s="1166"/>
      <c r="T121" s="1166"/>
      <c r="U121" s="1166"/>
      <c r="V121" s="1166"/>
    </row>
    <row r="122" spans="3:22" x14ac:dyDescent="0.3">
      <c r="C122" s="1166"/>
      <c r="D122" s="1166"/>
      <c r="E122" s="1166"/>
      <c r="F122" s="1166"/>
      <c r="G122" s="1166"/>
      <c r="H122" s="1166"/>
      <c r="I122" s="1166"/>
      <c r="J122" s="1166"/>
      <c r="K122" s="1166"/>
      <c r="L122" s="1166"/>
      <c r="M122" s="1166"/>
      <c r="N122" s="1166"/>
      <c r="O122" s="1166"/>
      <c r="P122" s="1166"/>
      <c r="Q122" s="1166"/>
      <c r="R122" s="1166"/>
      <c r="S122" s="1166"/>
      <c r="T122" s="1166"/>
      <c r="U122" s="1166"/>
      <c r="V122" s="1166"/>
    </row>
    <row r="123" spans="3:22" x14ac:dyDescent="0.3">
      <c r="C123" s="1166"/>
      <c r="D123" s="1166"/>
      <c r="E123" s="1166"/>
      <c r="F123" s="1166"/>
      <c r="G123" s="1166"/>
      <c r="H123" s="1166"/>
      <c r="I123" s="1166"/>
      <c r="J123" s="1166"/>
      <c r="K123" s="1166"/>
      <c r="L123" s="1166"/>
      <c r="M123" s="1166"/>
      <c r="N123" s="1166"/>
      <c r="O123" s="1166"/>
      <c r="P123" s="1166"/>
      <c r="Q123" s="1166"/>
      <c r="R123" s="1166"/>
      <c r="S123" s="1166"/>
      <c r="T123" s="1166"/>
      <c r="U123" s="1166"/>
      <c r="V123" s="1166"/>
    </row>
    <row r="124" spans="3:22" x14ac:dyDescent="0.3">
      <c r="C124" s="1166"/>
      <c r="D124" s="1166"/>
      <c r="E124" s="1166"/>
      <c r="F124" s="1166"/>
      <c r="G124" s="1166"/>
      <c r="H124" s="1166"/>
      <c r="I124" s="1166"/>
      <c r="J124" s="1166"/>
      <c r="K124" s="1166"/>
      <c r="L124" s="1166"/>
      <c r="M124" s="1166"/>
      <c r="N124" s="1166"/>
      <c r="O124" s="1166"/>
      <c r="P124" s="1166"/>
      <c r="Q124" s="1166"/>
      <c r="R124" s="1166"/>
      <c r="S124" s="1166"/>
      <c r="T124" s="1166"/>
      <c r="U124" s="1166"/>
      <c r="V124" s="1166"/>
    </row>
    <row r="125" spans="3:22" x14ac:dyDescent="0.3">
      <c r="C125" s="1166"/>
      <c r="D125" s="1166"/>
      <c r="E125" s="1166"/>
      <c r="F125" s="1166"/>
      <c r="G125" s="1166"/>
      <c r="H125" s="1166"/>
      <c r="I125" s="1166"/>
      <c r="J125" s="1166"/>
      <c r="K125" s="1166"/>
      <c r="L125" s="1166"/>
      <c r="M125" s="1166"/>
      <c r="N125" s="1166"/>
      <c r="O125" s="1166"/>
      <c r="P125" s="1166"/>
      <c r="Q125" s="1166"/>
      <c r="R125" s="1166"/>
      <c r="S125" s="1166"/>
      <c r="T125" s="1166"/>
      <c r="U125" s="1166"/>
      <c r="V125" s="1166"/>
    </row>
    <row r="126" spans="3:22" x14ac:dyDescent="0.3">
      <c r="C126" s="1166"/>
      <c r="D126" s="1166"/>
      <c r="E126" s="1166"/>
      <c r="F126" s="1166"/>
      <c r="G126" s="1166"/>
      <c r="H126" s="1166"/>
      <c r="I126" s="1166"/>
      <c r="J126" s="1166"/>
      <c r="K126" s="1166"/>
      <c r="L126" s="1166"/>
      <c r="M126" s="1166"/>
      <c r="N126" s="1166"/>
      <c r="O126" s="1166"/>
      <c r="P126" s="1166"/>
      <c r="Q126" s="1166"/>
      <c r="R126" s="1166"/>
      <c r="S126" s="1166"/>
      <c r="T126" s="1166"/>
      <c r="U126" s="1166"/>
      <c r="V126" s="1166"/>
    </row>
    <row r="127" spans="3:22" x14ac:dyDescent="0.3">
      <c r="C127" s="1166"/>
      <c r="D127" s="1166"/>
      <c r="E127" s="1166"/>
      <c r="F127" s="1166"/>
      <c r="G127" s="1166"/>
      <c r="H127" s="1166"/>
      <c r="I127" s="1166"/>
      <c r="J127" s="1166"/>
      <c r="K127" s="1166"/>
      <c r="L127" s="1166"/>
      <c r="M127" s="1166"/>
      <c r="N127" s="1166"/>
      <c r="O127" s="1166"/>
      <c r="P127" s="1166"/>
      <c r="Q127" s="1166"/>
      <c r="R127" s="1166"/>
      <c r="S127" s="1166"/>
      <c r="T127" s="1166"/>
      <c r="U127" s="1166"/>
      <c r="V127" s="1166"/>
    </row>
    <row r="128" spans="3:22" x14ac:dyDescent="0.3">
      <c r="C128" s="1166"/>
      <c r="D128" s="1166"/>
      <c r="E128" s="1166"/>
      <c r="F128" s="1166"/>
      <c r="G128" s="1166"/>
      <c r="H128" s="1166"/>
      <c r="I128" s="1166"/>
      <c r="J128" s="1166"/>
      <c r="K128" s="1166"/>
      <c r="L128" s="1166"/>
      <c r="M128" s="1166"/>
      <c r="N128" s="1166"/>
      <c r="O128" s="1166"/>
      <c r="P128" s="1166"/>
      <c r="Q128" s="1166"/>
      <c r="R128" s="1166"/>
      <c r="S128" s="1166"/>
      <c r="T128" s="1166"/>
      <c r="U128" s="1166"/>
      <c r="V128" s="1166"/>
    </row>
    <row r="129" spans="3:22" x14ac:dyDescent="0.3">
      <c r="C129" s="1166"/>
      <c r="D129" s="1166"/>
      <c r="E129" s="1166"/>
      <c r="F129" s="1166"/>
      <c r="G129" s="1166"/>
      <c r="H129" s="1166"/>
      <c r="I129" s="1166"/>
      <c r="J129" s="1166"/>
      <c r="K129" s="1166"/>
      <c r="L129" s="1166"/>
      <c r="M129" s="1166"/>
      <c r="N129" s="1166"/>
      <c r="O129" s="1166"/>
      <c r="P129" s="1166"/>
      <c r="Q129" s="1166"/>
      <c r="R129" s="1166"/>
      <c r="S129" s="1166"/>
      <c r="T129" s="1166"/>
      <c r="U129" s="1166"/>
      <c r="V129" s="1166"/>
    </row>
    <row r="130" spans="3:22" x14ac:dyDescent="0.3">
      <c r="C130" s="1166"/>
      <c r="D130" s="1166"/>
      <c r="E130" s="1166"/>
      <c r="F130" s="1166"/>
      <c r="G130" s="1166"/>
      <c r="H130" s="1166"/>
      <c r="I130" s="1166"/>
      <c r="J130" s="1166"/>
      <c r="K130" s="1166"/>
      <c r="L130" s="1166"/>
      <c r="M130" s="1166"/>
      <c r="N130" s="1166"/>
      <c r="O130" s="1166"/>
      <c r="P130" s="1166"/>
      <c r="Q130" s="1166"/>
      <c r="R130" s="1166"/>
      <c r="S130" s="1166"/>
      <c r="T130" s="1166"/>
      <c r="U130" s="1166"/>
      <c r="V130" s="1166"/>
    </row>
    <row r="131" spans="3:22" x14ac:dyDescent="0.3">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row>
    <row r="132" spans="3:22" x14ac:dyDescent="0.3">
      <c r="C132" s="1166"/>
      <c r="D132" s="1166"/>
      <c r="E132" s="1166"/>
      <c r="F132" s="1166"/>
      <c r="G132" s="1166"/>
      <c r="H132" s="1166"/>
      <c r="I132" s="1166"/>
      <c r="J132" s="1166"/>
      <c r="K132" s="1166"/>
      <c r="L132" s="1166"/>
      <c r="M132" s="1166"/>
      <c r="N132" s="1166"/>
      <c r="O132" s="1166"/>
      <c r="P132" s="1166"/>
      <c r="Q132" s="1166"/>
      <c r="R132" s="1166"/>
      <c r="S132" s="1166"/>
      <c r="T132" s="1166"/>
      <c r="U132" s="1166"/>
      <c r="V132" s="1166"/>
    </row>
    <row r="133" spans="3:22" x14ac:dyDescent="0.3">
      <c r="C133" s="1166"/>
      <c r="D133" s="1166"/>
      <c r="E133" s="1166"/>
      <c r="F133" s="1166"/>
      <c r="G133" s="1166"/>
      <c r="H133" s="1166"/>
      <c r="I133" s="1166"/>
      <c r="J133" s="1166"/>
      <c r="K133" s="1166"/>
      <c r="L133" s="1166"/>
      <c r="M133" s="1166"/>
      <c r="N133" s="1166"/>
      <c r="O133" s="1166"/>
      <c r="P133" s="1166"/>
      <c r="Q133" s="1166"/>
      <c r="R133" s="1166"/>
      <c r="S133" s="1166"/>
      <c r="T133" s="1166"/>
      <c r="U133" s="1166"/>
      <c r="V133" s="1166"/>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53"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55"/>
  <sheetViews>
    <sheetView topLeftCell="A3" zoomScaleNormal="100" workbookViewId="0">
      <pane xSplit="76" ySplit="4" topLeftCell="BZ7" activePane="bottomRight" state="frozen"/>
      <selection activeCell="A3" sqref="A3"/>
      <selection pane="topRight" activeCell="BY3" sqref="BY3"/>
      <selection pane="bottomLeft" activeCell="A7" sqref="A7"/>
      <selection pane="bottomRight" activeCell="A4" sqref="A4"/>
    </sheetView>
  </sheetViews>
  <sheetFormatPr defaultRowHeight="15" customHeight="1" x14ac:dyDescent="0.25"/>
  <cols>
    <col min="1" max="1" width="61.5703125" style="1167" customWidth="1"/>
    <col min="2" max="2" width="0.140625" style="1167" customWidth="1"/>
    <col min="3" max="3" width="14.7109375" style="1167" hidden="1" customWidth="1"/>
    <col min="4" max="5" width="13.28515625" style="1167" hidden="1" customWidth="1"/>
    <col min="6" max="6" width="13.42578125" style="1167" hidden="1" customWidth="1"/>
    <col min="7" max="7" width="13.28515625" style="1167" hidden="1" customWidth="1"/>
    <col min="8" max="8" width="13.42578125" style="1167" hidden="1" customWidth="1"/>
    <col min="9" max="10" width="13.28515625" style="1167" hidden="1" customWidth="1"/>
    <col min="11" max="11" width="13.42578125" style="1167" hidden="1" customWidth="1"/>
    <col min="12" max="14" width="13.28515625" style="1167" hidden="1" customWidth="1"/>
    <col min="15" max="15" width="13" style="1167" hidden="1" customWidth="1"/>
    <col min="16" max="17" width="13.28515625" style="1167" hidden="1" customWidth="1"/>
    <col min="18" max="40" width="10.7109375" style="1167" hidden="1" customWidth="1"/>
    <col min="41" max="77" width="16.28515625" style="1167" hidden="1" customWidth="1"/>
    <col min="78" max="90" width="16.28515625" style="1167" customWidth="1"/>
    <col min="91" max="287" width="9.140625" style="1167"/>
    <col min="288" max="288" width="53.85546875" style="1167" customWidth="1"/>
    <col min="289" max="326" width="0" style="1167" hidden="1" customWidth="1"/>
    <col min="327" max="339" width="10.7109375" style="1167" customWidth="1"/>
    <col min="340" max="340" width="9.140625" style="1167"/>
    <col min="341" max="341" width="15.5703125" style="1167" customWidth="1"/>
    <col min="342" max="543" width="9.140625" style="1167"/>
    <col min="544" max="544" width="53.85546875" style="1167" customWidth="1"/>
    <col min="545" max="582" width="0" style="1167" hidden="1" customWidth="1"/>
    <col min="583" max="595" width="10.7109375" style="1167" customWidth="1"/>
    <col min="596" max="596" width="9.140625" style="1167"/>
    <col min="597" max="597" width="15.5703125" style="1167" customWidth="1"/>
    <col min="598" max="799" width="9.140625" style="1167"/>
    <col min="800" max="800" width="53.85546875" style="1167" customWidth="1"/>
    <col min="801" max="838" width="0" style="1167" hidden="1" customWidth="1"/>
    <col min="839" max="851" width="10.7109375" style="1167" customWidth="1"/>
    <col min="852" max="852" width="9.140625" style="1167"/>
    <col min="853" max="853" width="15.5703125" style="1167" customWidth="1"/>
    <col min="854" max="1055" width="9.140625" style="1167"/>
    <col min="1056" max="1056" width="53.85546875" style="1167" customWidth="1"/>
    <col min="1057" max="1094" width="0" style="1167" hidden="1" customWidth="1"/>
    <col min="1095" max="1107" width="10.7109375" style="1167" customWidth="1"/>
    <col min="1108" max="1108" width="9.140625" style="1167"/>
    <col min="1109" max="1109" width="15.5703125" style="1167" customWidth="1"/>
    <col min="1110" max="1311" width="9.140625" style="1167"/>
    <col min="1312" max="1312" width="53.85546875" style="1167" customWidth="1"/>
    <col min="1313" max="1350" width="0" style="1167" hidden="1" customWidth="1"/>
    <col min="1351" max="1363" width="10.7109375" style="1167" customWidth="1"/>
    <col min="1364" max="1364" width="9.140625" style="1167"/>
    <col min="1365" max="1365" width="15.5703125" style="1167" customWidth="1"/>
    <col min="1366" max="1567" width="9.140625" style="1167"/>
    <col min="1568" max="1568" width="53.85546875" style="1167" customWidth="1"/>
    <col min="1569" max="1606" width="0" style="1167" hidden="1" customWidth="1"/>
    <col min="1607" max="1619" width="10.7109375" style="1167" customWidth="1"/>
    <col min="1620" max="1620" width="9.140625" style="1167"/>
    <col min="1621" max="1621" width="15.5703125" style="1167" customWidth="1"/>
    <col min="1622" max="1823" width="9.140625" style="1167"/>
    <col min="1824" max="1824" width="53.85546875" style="1167" customWidth="1"/>
    <col min="1825" max="1862" width="0" style="1167" hidden="1" customWidth="1"/>
    <col min="1863" max="1875" width="10.7109375" style="1167" customWidth="1"/>
    <col min="1876" max="1876" width="9.140625" style="1167"/>
    <col min="1877" max="1877" width="15.5703125" style="1167" customWidth="1"/>
    <col min="1878" max="2079" width="9.140625" style="1167"/>
    <col min="2080" max="2080" width="53.85546875" style="1167" customWidth="1"/>
    <col min="2081" max="2118" width="0" style="1167" hidden="1" customWidth="1"/>
    <col min="2119" max="2131" width="10.7109375" style="1167" customWidth="1"/>
    <col min="2132" max="2132" width="9.140625" style="1167"/>
    <col min="2133" max="2133" width="15.5703125" style="1167" customWidth="1"/>
    <col min="2134" max="2335" width="9.140625" style="1167"/>
    <col min="2336" max="2336" width="53.85546875" style="1167" customWidth="1"/>
    <col min="2337" max="2374" width="0" style="1167" hidden="1" customWidth="1"/>
    <col min="2375" max="2387" width="10.7109375" style="1167" customWidth="1"/>
    <col min="2388" max="2388" width="9.140625" style="1167"/>
    <col min="2389" max="2389" width="15.5703125" style="1167" customWidth="1"/>
    <col min="2390" max="2591" width="9.140625" style="1167"/>
    <col min="2592" max="2592" width="53.85546875" style="1167" customWidth="1"/>
    <col min="2593" max="2630" width="0" style="1167" hidden="1" customWidth="1"/>
    <col min="2631" max="2643" width="10.7109375" style="1167" customWidth="1"/>
    <col min="2644" max="2644" width="9.140625" style="1167"/>
    <col min="2645" max="2645" width="15.5703125" style="1167" customWidth="1"/>
    <col min="2646" max="2847" width="9.140625" style="1167"/>
    <col min="2848" max="2848" width="53.85546875" style="1167" customWidth="1"/>
    <col min="2849" max="2886" width="0" style="1167" hidden="1" customWidth="1"/>
    <col min="2887" max="2899" width="10.7109375" style="1167" customWidth="1"/>
    <col min="2900" max="2900" width="9.140625" style="1167"/>
    <col min="2901" max="2901" width="15.5703125" style="1167" customWidth="1"/>
    <col min="2902" max="3103" width="9.140625" style="1167"/>
    <col min="3104" max="3104" width="53.85546875" style="1167" customWidth="1"/>
    <col min="3105" max="3142" width="0" style="1167" hidden="1" customWidth="1"/>
    <col min="3143" max="3155" width="10.7109375" style="1167" customWidth="1"/>
    <col min="3156" max="3156" width="9.140625" style="1167"/>
    <col min="3157" max="3157" width="15.5703125" style="1167" customWidth="1"/>
    <col min="3158" max="3359" width="9.140625" style="1167"/>
    <col min="3360" max="3360" width="53.85546875" style="1167" customWidth="1"/>
    <col min="3361" max="3398" width="0" style="1167" hidden="1" customWidth="1"/>
    <col min="3399" max="3411" width="10.7109375" style="1167" customWidth="1"/>
    <col min="3412" max="3412" width="9.140625" style="1167"/>
    <col min="3413" max="3413" width="15.5703125" style="1167" customWidth="1"/>
    <col min="3414" max="3615" width="9.140625" style="1167"/>
    <col min="3616" max="3616" width="53.85546875" style="1167" customWidth="1"/>
    <col min="3617" max="3654" width="0" style="1167" hidden="1" customWidth="1"/>
    <col min="3655" max="3667" width="10.7109375" style="1167" customWidth="1"/>
    <col min="3668" max="3668" width="9.140625" style="1167"/>
    <col min="3669" max="3669" width="15.5703125" style="1167" customWidth="1"/>
    <col min="3670" max="3871" width="9.140625" style="1167"/>
    <col min="3872" max="3872" width="53.85546875" style="1167" customWidth="1"/>
    <col min="3873" max="3910" width="0" style="1167" hidden="1" customWidth="1"/>
    <col min="3911" max="3923" width="10.7109375" style="1167" customWidth="1"/>
    <col min="3924" max="3924" width="9.140625" style="1167"/>
    <col min="3925" max="3925" width="15.5703125" style="1167" customWidth="1"/>
    <col min="3926" max="4127" width="9.140625" style="1167"/>
    <col min="4128" max="4128" width="53.85546875" style="1167" customWidth="1"/>
    <col min="4129" max="4166" width="0" style="1167" hidden="1" customWidth="1"/>
    <col min="4167" max="4179" width="10.7109375" style="1167" customWidth="1"/>
    <col min="4180" max="4180" width="9.140625" style="1167"/>
    <col min="4181" max="4181" width="15.5703125" style="1167" customWidth="1"/>
    <col min="4182" max="4383" width="9.140625" style="1167"/>
    <col min="4384" max="4384" width="53.85546875" style="1167" customWidth="1"/>
    <col min="4385" max="4422" width="0" style="1167" hidden="1" customWidth="1"/>
    <col min="4423" max="4435" width="10.7109375" style="1167" customWidth="1"/>
    <col min="4436" max="4436" width="9.140625" style="1167"/>
    <col min="4437" max="4437" width="15.5703125" style="1167" customWidth="1"/>
    <col min="4438" max="4639" width="9.140625" style="1167"/>
    <col min="4640" max="4640" width="53.85546875" style="1167" customWidth="1"/>
    <col min="4641" max="4678" width="0" style="1167" hidden="1" customWidth="1"/>
    <col min="4679" max="4691" width="10.7109375" style="1167" customWidth="1"/>
    <col min="4692" max="4692" width="9.140625" style="1167"/>
    <col min="4693" max="4693" width="15.5703125" style="1167" customWidth="1"/>
    <col min="4694" max="4895" width="9.140625" style="1167"/>
    <col min="4896" max="4896" width="53.85546875" style="1167" customWidth="1"/>
    <col min="4897" max="4934" width="0" style="1167" hidden="1" customWidth="1"/>
    <col min="4935" max="4947" width="10.7109375" style="1167" customWidth="1"/>
    <col min="4948" max="4948" width="9.140625" style="1167"/>
    <col min="4949" max="4949" width="15.5703125" style="1167" customWidth="1"/>
    <col min="4950" max="5151" width="9.140625" style="1167"/>
    <col min="5152" max="5152" width="53.85546875" style="1167" customWidth="1"/>
    <col min="5153" max="5190" width="0" style="1167" hidden="1" customWidth="1"/>
    <col min="5191" max="5203" width="10.7109375" style="1167" customWidth="1"/>
    <col min="5204" max="5204" width="9.140625" style="1167"/>
    <col min="5205" max="5205" width="15.5703125" style="1167" customWidth="1"/>
    <col min="5206" max="5407" width="9.140625" style="1167"/>
    <col min="5408" max="5408" width="53.85546875" style="1167" customWidth="1"/>
    <col min="5409" max="5446" width="0" style="1167" hidden="1" customWidth="1"/>
    <col min="5447" max="5459" width="10.7109375" style="1167" customWidth="1"/>
    <col min="5460" max="5460" width="9.140625" style="1167"/>
    <col min="5461" max="5461" width="15.5703125" style="1167" customWidth="1"/>
    <col min="5462" max="5663" width="9.140625" style="1167"/>
    <col min="5664" max="5664" width="53.85546875" style="1167" customWidth="1"/>
    <col min="5665" max="5702" width="0" style="1167" hidden="1" customWidth="1"/>
    <col min="5703" max="5715" width="10.7109375" style="1167" customWidth="1"/>
    <col min="5716" max="5716" width="9.140625" style="1167"/>
    <col min="5717" max="5717" width="15.5703125" style="1167" customWidth="1"/>
    <col min="5718" max="5919" width="9.140625" style="1167"/>
    <col min="5920" max="5920" width="53.85546875" style="1167" customWidth="1"/>
    <col min="5921" max="5958" width="0" style="1167" hidden="1" customWidth="1"/>
    <col min="5959" max="5971" width="10.7109375" style="1167" customWidth="1"/>
    <col min="5972" max="5972" width="9.140625" style="1167"/>
    <col min="5973" max="5973" width="15.5703125" style="1167" customWidth="1"/>
    <col min="5974" max="6175" width="9.140625" style="1167"/>
    <col min="6176" max="6176" width="53.85546875" style="1167" customWidth="1"/>
    <col min="6177" max="6214" width="0" style="1167" hidden="1" customWidth="1"/>
    <col min="6215" max="6227" width="10.7109375" style="1167" customWidth="1"/>
    <col min="6228" max="6228" width="9.140625" style="1167"/>
    <col min="6229" max="6229" width="15.5703125" style="1167" customWidth="1"/>
    <col min="6230" max="6431" width="9.140625" style="1167"/>
    <col min="6432" max="6432" width="53.85546875" style="1167" customWidth="1"/>
    <col min="6433" max="6470" width="0" style="1167" hidden="1" customWidth="1"/>
    <col min="6471" max="6483" width="10.7109375" style="1167" customWidth="1"/>
    <col min="6484" max="6484" width="9.140625" style="1167"/>
    <col min="6485" max="6485" width="15.5703125" style="1167" customWidth="1"/>
    <col min="6486" max="6687" width="9.140625" style="1167"/>
    <col min="6688" max="6688" width="53.85546875" style="1167" customWidth="1"/>
    <col min="6689" max="6726" width="0" style="1167" hidden="1" customWidth="1"/>
    <col min="6727" max="6739" width="10.7109375" style="1167" customWidth="1"/>
    <col min="6740" max="6740" width="9.140625" style="1167"/>
    <col min="6741" max="6741" width="15.5703125" style="1167" customWidth="1"/>
    <col min="6742" max="6943" width="9.140625" style="1167"/>
    <col min="6944" max="6944" width="53.85546875" style="1167" customWidth="1"/>
    <col min="6945" max="6982" width="0" style="1167" hidden="1" customWidth="1"/>
    <col min="6983" max="6995" width="10.7109375" style="1167" customWidth="1"/>
    <col min="6996" max="6996" width="9.140625" style="1167"/>
    <col min="6997" max="6997" width="15.5703125" style="1167" customWidth="1"/>
    <col min="6998" max="7199" width="9.140625" style="1167"/>
    <col min="7200" max="7200" width="53.85546875" style="1167" customWidth="1"/>
    <col min="7201" max="7238" width="0" style="1167" hidden="1" customWidth="1"/>
    <col min="7239" max="7251" width="10.7109375" style="1167" customWidth="1"/>
    <col min="7252" max="7252" width="9.140625" style="1167"/>
    <col min="7253" max="7253" width="15.5703125" style="1167" customWidth="1"/>
    <col min="7254" max="7455" width="9.140625" style="1167"/>
    <col min="7456" max="7456" width="53.85546875" style="1167" customWidth="1"/>
    <col min="7457" max="7494" width="0" style="1167" hidden="1" customWidth="1"/>
    <col min="7495" max="7507" width="10.7109375" style="1167" customWidth="1"/>
    <col min="7508" max="7508" width="9.140625" style="1167"/>
    <col min="7509" max="7509" width="15.5703125" style="1167" customWidth="1"/>
    <col min="7510" max="7711" width="9.140625" style="1167"/>
    <col min="7712" max="7712" width="53.85546875" style="1167" customWidth="1"/>
    <col min="7713" max="7750" width="0" style="1167" hidden="1" customWidth="1"/>
    <col min="7751" max="7763" width="10.7109375" style="1167" customWidth="1"/>
    <col min="7764" max="7764" width="9.140625" style="1167"/>
    <col min="7765" max="7765" width="15.5703125" style="1167" customWidth="1"/>
    <col min="7766" max="7967" width="9.140625" style="1167"/>
    <col min="7968" max="7968" width="53.85546875" style="1167" customWidth="1"/>
    <col min="7969" max="8006" width="0" style="1167" hidden="1" customWidth="1"/>
    <col min="8007" max="8019" width="10.7109375" style="1167" customWidth="1"/>
    <col min="8020" max="8020" width="9.140625" style="1167"/>
    <col min="8021" max="8021" width="15.5703125" style="1167" customWidth="1"/>
    <col min="8022" max="8223" width="9.140625" style="1167"/>
    <col min="8224" max="8224" width="53.85546875" style="1167" customWidth="1"/>
    <col min="8225" max="8262" width="0" style="1167" hidden="1" customWidth="1"/>
    <col min="8263" max="8275" width="10.7109375" style="1167" customWidth="1"/>
    <col min="8276" max="8276" width="9.140625" style="1167"/>
    <col min="8277" max="8277" width="15.5703125" style="1167" customWidth="1"/>
    <col min="8278" max="8479" width="9.140625" style="1167"/>
    <col min="8480" max="8480" width="53.85546875" style="1167" customWidth="1"/>
    <col min="8481" max="8518" width="0" style="1167" hidden="1" customWidth="1"/>
    <col min="8519" max="8531" width="10.7109375" style="1167" customWidth="1"/>
    <col min="8532" max="8532" width="9.140625" style="1167"/>
    <col min="8533" max="8533" width="15.5703125" style="1167" customWidth="1"/>
    <col min="8534" max="8735" width="9.140625" style="1167"/>
    <col min="8736" max="8736" width="53.85546875" style="1167" customWidth="1"/>
    <col min="8737" max="8774" width="0" style="1167" hidden="1" customWidth="1"/>
    <col min="8775" max="8787" width="10.7109375" style="1167" customWidth="1"/>
    <col min="8788" max="8788" width="9.140625" style="1167"/>
    <col min="8789" max="8789" width="15.5703125" style="1167" customWidth="1"/>
    <col min="8790" max="8991" width="9.140625" style="1167"/>
    <col min="8992" max="8992" width="53.85546875" style="1167" customWidth="1"/>
    <col min="8993" max="9030" width="0" style="1167" hidden="1" customWidth="1"/>
    <col min="9031" max="9043" width="10.7109375" style="1167" customWidth="1"/>
    <col min="9044" max="9044" width="9.140625" style="1167"/>
    <col min="9045" max="9045" width="15.5703125" style="1167" customWidth="1"/>
    <col min="9046" max="9247" width="9.140625" style="1167"/>
    <col min="9248" max="9248" width="53.85546875" style="1167" customWidth="1"/>
    <col min="9249" max="9286" width="0" style="1167" hidden="1" customWidth="1"/>
    <col min="9287" max="9299" width="10.7109375" style="1167" customWidth="1"/>
    <col min="9300" max="9300" width="9.140625" style="1167"/>
    <col min="9301" max="9301" width="15.5703125" style="1167" customWidth="1"/>
    <col min="9302" max="9503" width="9.140625" style="1167"/>
    <col min="9504" max="9504" width="53.85546875" style="1167" customWidth="1"/>
    <col min="9505" max="9542" width="0" style="1167" hidden="1" customWidth="1"/>
    <col min="9543" max="9555" width="10.7109375" style="1167" customWidth="1"/>
    <col min="9556" max="9556" width="9.140625" style="1167"/>
    <col min="9557" max="9557" width="15.5703125" style="1167" customWidth="1"/>
    <col min="9558" max="9759" width="9.140625" style="1167"/>
    <col min="9760" max="9760" width="53.85546875" style="1167" customWidth="1"/>
    <col min="9761" max="9798" width="0" style="1167" hidden="1" customWidth="1"/>
    <col min="9799" max="9811" width="10.7109375" style="1167" customWidth="1"/>
    <col min="9812" max="9812" width="9.140625" style="1167"/>
    <col min="9813" max="9813" width="15.5703125" style="1167" customWidth="1"/>
    <col min="9814" max="10015" width="9.140625" style="1167"/>
    <col min="10016" max="10016" width="53.85546875" style="1167" customWidth="1"/>
    <col min="10017" max="10054" width="0" style="1167" hidden="1" customWidth="1"/>
    <col min="10055" max="10067" width="10.7109375" style="1167" customWidth="1"/>
    <col min="10068" max="10068" width="9.140625" style="1167"/>
    <col min="10069" max="10069" width="15.5703125" style="1167" customWidth="1"/>
    <col min="10070" max="10271" width="9.140625" style="1167"/>
    <col min="10272" max="10272" width="53.85546875" style="1167" customWidth="1"/>
    <col min="10273" max="10310" width="0" style="1167" hidden="1" customWidth="1"/>
    <col min="10311" max="10323" width="10.7109375" style="1167" customWidth="1"/>
    <col min="10324" max="10324" width="9.140625" style="1167"/>
    <col min="10325" max="10325" width="15.5703125" style="1167" customWidth="1"/>
    <col min="10326" max="10527" width="9.140625" style="1167"/>
    <col min="10528" max="10528" width="53.85546875" style="1167" customWidth="1"/>
    <col min="10529" max="10566" width="0" style="1167" hidden="1" customWidth="1"/>
    <col min="10567" max="10579" width="10.7109375" style="1167" customWidth="1"/>
    <col min="10580" max="10580" width="9.140625" style="1167"/>
    <col min="10581" max="10581" width="15.5703125" style="1167" customWidth="1"/>
    <col min="10582" max="10783" width="9.140625" style="1167"/>
    <col min="10784" max="10784" width="53.85546875" style="1167" customWidth="1"/>
    <col min="10785" max="10822" width="0" style="1167" hidden="1" customWidth="1"/>
    <col min="10823" max="10835" width="10.7109375" style="1167" customWidth="1"/>
    <col min="10836" max="10836" width="9.140625" style="1167"/>
    <col min="10837" max="10837" width="15.5703125" style="1167" customWidth="1"/>
    <col min="10838" max="11039" width="9.140625" style="1167"/>
    <col min="11040" max="11040" width="53.85546875" style="1167" customWidth="1"/>
    <col min="11041" max="11078" width="0" style="1167" hidden="1" customWidth="1"/>
    <col min="11079" max="11091" width="10.7109375" style="1167" customWidth="1"/>
    <col min="11092" max="11092" width="9.140625" style="1167"/>
    <col min="11093" max="11093" width="15.5703125" style="1167" customWidth="1"/>
    <col min="11094" max="11295" width="9.140625" style="1167"/>
    <col min="11296" max="11296" width="53.85546875" style="1167" customWidth="1"/>
    <col min="11297" max="11334" width="0" style="1167" hidden="1" customWidth="1"/>
    <col min="11335" max="11347" width="10.7109375" style="1167" customWidth="1"/>
    <col min="11348" max="11348" width="9.140625" style="1167"/>
    <col min="11349" max="11349" width="15.5703125" style="1167" customWidth="1"/>
    <col min="11350" max="11551" width="9.140625" style="1167"/>
    <col min="11552" max="11552" width="53.85546875" style="1167" customWidth="1"/>
    <col min="11553" max="11590" width="0" style="1167" hidden="1" customWidth="1"/>
    <col min="11591" max="11603" width="10.7109375" style="1167" customWidth="1"/>
    <col min="11604" max="11604" width="9.140625" style="1167"/>
    <col min="11605" max="11605" width="15.5703125" style="1167" customWidth="1"/>
    <col min="11606" max="11807" width="9.140625" style="1167"/>
    <col min="11808" max="11808" width="53.85546875" style="1167" customWidth="1"/>
    <col min="11809" max="11846" width="0" style="1167" hidden="1" customWidth="1"/>
    <col min="11847" max="11859" width="10.7109375" style="1167" customWidth="1"/>
    <col min="11860" max="11860" width="9.140625" style="1167"/>
    <col min="11861" max="11861" width="15.5703125" style="1167" customWidth="1"/>
    <col min="11862" max="12063" width="9.140625" style="1167"/>
    <col min="12064" max="12064" width="53.85546875" style="1167" customWidth="1"/>
    <col min="12065" max="12102" width="0" style="1167" hidden="1" customWidth="1"/>
    <col min="12103" max="12115" width="10.7109375" style="1167" customWidth="1"/>
    <col min="12116" max="12116" width="9.140625" style="1167"/>
    <col min="12117" max="12117" width="15.5703125" style="1167" customWidth="1"/>
    <col min="12118" max="12319" width="9.140625" style="1167"/>
    <col min="12320" max="12320" width="53.85546875" style="1167" customWidth="1"/>
    <col min="12321" max="12358" width="0" style="1167" hidden="1" customWidth="1"/>
    <col min="12359" max="12371" width="10.7109375" style="1167" customWidth="1"/>
    <col min="12372" max="12372" width="9.140625" style="1167"/>
    <col min="12373" max="12373" width="15.5703125" style="1167" customWidth="1"/>
    <col min="12374" max="12575" width="9.140625" style="1167"/>
    <col min="12576" max="12576" width="53.85546875" style="1167" customWidth="1"/>
    <col min="12577" max="12614" width="0" style="1167" hidden="1" customWidth="1"/>
    <col min="12615" max="12627" width="10.7109375" style="1167" customWidth="1"/>
    <col min="12628" max="12628" width="9.140625" style="1167"/>
    <col min="12629" max="12629" width="15.5703125" style="1167" customWidth="1"/>
    <col min="12630" max="12831" width="9.140625" style="1167"/>
    <col min="12832" max="12832" width="53.85546875" style="1167" customWidth="1"/>
    <col min="12833" max="12870" width="0" style="1167" hidden="1" customWidth="1"/>
    <col min="12871" max="12883" width="10.7109375" style="1167" customWidth="1"/>
    <col min="12884" max="12884" width="9.140625" style="1167"/>
    <col min="12885" max="12885" width="15.5703125" style="1167" customWidth="1"/>
    <col min="12886" max="13087" width="9.140625" style="1167"/>
    <col min="13088" max="13088" width="53.85546875" style="1167" customWidth="1"/>
    <col min="13089" max="13126" width="0" style="1167" hidden="1" customWidth="1"/>
    <col min="13127" max="13139" width="10.7109375" style="1167" customWidth="1"/>
    <col min="13140" max="13140" width="9.140625" style="1167"/>
    <col min="13141" max="13141" width="15.5703125" style="1167" customWidth="1"/>
    <col min="13142" max="13343" width="9.140625" style="1167"/>
    <col min="13344" max="13344" width="53.85546875" style="1167" customWidth="1"/>
    <col min="13345" max="13382" width="0" style="1167" hidden="1" customWidth="1"/>
    <col min="13383" max="13395" width="10.7109375" style="1167" customWidth="1"/>
    <col min="13396" max="13396" width="9.140625" style="1167"/>
    <col min="13397" max="13397" width="15.5703125" style="1167" customWidth="1"/>
    <col min="13398" max="13599" width="9.140625" style="1167"/>
    <col min="13600" max="13600" width="53.85546875" style="1167" customWidth="1"/>
    <col min="13601" max="13638" width="0" style="1167" hidden="1" customWidth="1"/>
    <col min="13639" max="13651" width="10.7109375" style="1167" customWidth="1"/>
    <col min="13652" max="13652" width="9.140625" style="1167"/>
    <col min="13653" max="13653" width="15.5703125" style="1167" customWidth="1"/>
    <col min="13654" max="13855" width="9.140625" style="1167"/>
    <col min="13856" max="13856" width="53.85546875" style="1167" customWidth="1"/>
    <col min="13857" max="13894" width="0" style="1167" hidden="1" customWidth="1"/>
    <col min="13895" max="13907" width="10.7109375" style="1167" customWidth="1"/>
    <col min="13908" max="13908" width="9.140625" style="1167"/>
    <col min="13909" max="13909" width="15.5703125" style="1167" customWidth="1"/>
    <col min="13910" max="14111" width="9.140625" style="1167"/>
    <col min="14112" max="14112" width="53.85546875" style="1167" customWidth="1"/>
    <col min="14113" max="14150" width="0" style="1167" hidden="1" customWidth="1"/>
    <col min="14151" max="14163" width="10.7109375" style="1167" customWidth="1"/>
    <col min="14164" max="14164" width="9.140625" style="1167"/>
    <col min="14165" max="14165" width="15.5703125" style="1167" customWidth="1"/>
    <col min="14166" max="14367" width="9.140625" style="1167"/>
    <col min="14368" max="14368" width="53.85546875" style="1167" customWidth="1"/>
    <col min="14369" max="14406" width="0" style="1167" hidden="1" customWidth="1"/>
    <col min="14407" max="14419" width="10.7109375" style="1167" customWidth="1"/>
    <col min="14420" max="14420" width="9.140625" style="1167"/>
    <col min="14421" max="14421" width="15.5703125" style="1167" customWidth="1"/>
    <col min="14422" max="14623" width="9.140625" style="1167"/>
    <col min="14624" max="14624" width="53.85546875" style="1167" customWidth="1"/>
    <col min="14625" max="14662" width="0" style="1167" hidden="1" customWidth="1"/>
    <col min="14663" max="14675" width="10.7109375" style="1167" customWidth="1"/>
    <col min="14676" max="14676" width="9.140625" style="1167"/>
    <col min="14677" max="14677" width="15.5703125" style="1167" customWidth="1"/>
    <col min="14678" max="14879" width="9.140625" style="1167"/>
    <col min="14880" max="14880" width="53.85546875" style="1167" customWidth="1"/>
    <col min="14881" max="14918" width="0" style="1167" hidden="1" customWidth="1"/>
    <col min="14919" max="14931" width="10.7109375" style="1167" customWidth="1"/>
    <col min="14932" max="14932" width="9.140625" style="1167"/>
    <col min="14933" max="14933" width="15.5703125" style="1167" customWidth="1"/>
    <col min="14934" max="15135" width="9.140625" style="1167"/>
    <col min="15136" max="15136" width="53.85546875" style="1167" customWidth="1"/>
    <col min="15137" max="15174" width="0" style="1167" hidden="1" customWidth="1"/>
    <col min="15175" max="15187" width="10.7109375" style="1167" customWidth="1"/>
    <col min="15188" max="15188" width="9.140625" style="1167"/>
    <col min="15189" max="15189" width="15.5703125" style="1167" customWidth="1"/>
    <col min="15190" max="15391" width="9.140625" style="1167"/>
    <col min="15392" max="15392" width="53.85546875" style="1167" customWidth="1"/>
    <col min="15393" max="15430" width="0" style="1167" hidden="1" customWidth="1"/>
    <col min="15431" max="15443" width="10.7109375" style="1167" customWidth="1"/>
    <col min="15444" max="15444" width="9.140625" style="1167"/>
    <col min="15445" max="15445" width="15.5703125" style="1167" customWidth="1"/>
    <col min="15446" max="15647" width="9.140625" style="1167"/>
    <col min="15648" max="15648" width="53.85546875" style="1167" customWidth="1"/>
    <col min="15649" max="15686" width="0" style="1167" hidden="1" customWidth="1"/>
    <col min="15687" max="15699" width="10.7109375" style="1167" customWidth="1"/>
    <col min="15700" max="15700" width="9.140625" style="1167"/>
    <col min="15701" max="15701" width="15.5703125" style="1167" customWidth="1"/>
    <col min="15702" max="15903" width="9.140625" style="1167"/>
    <col min="15904" max="15904" width="53.85546875" style="1167" customWidth="1"/>
    <col min="15905" max="15942" width="0" style="1167" hidden="1" customWidth="1"/>
    <col min="15943" max="15955" width="10.7109375" style="1167" customWidth="1"/>
    <col min="15956" max="15956" width="9.140625" style="1167"/>
    <col min="15957" max="15957" width="15.5703125" style="1167" customWidth="1"/>
    <col min="15958" max="16159" width="9.140625" style="1167"/>
    <col min="16160" max="16160" width="53.85546875" style="1167" customWidth="1"/>
    <col min="16161" max="16198" width="0" style="1167" hidden="1" customWidth="1"/>
    <col min="16199" max="16211" width="10.7109375" style="1167" customWidth="1"/>
    <col min="16212" max="16212" width="9.140625" style="1167"/>
    <col min="16213" max="16213" width="15.5703125" style="1167" customWidth="1"/>
    <col min="16214" max="16384" width="9.140625" style="1167"/>
  </cols>
  <sheetData>
    <row r="1" spans="1:90" ht="19.5" hidden="1" customHeight="1" x14ac:dyDescent="0.25"/>
    <row r="2" spans="1:90" ht="18" hidden="1" customHeight="1" x14ac:dyDescent="0.25"/>
    <row r="4" spans="1:90" ht="25.5" x14ac:dyDescent="0.25">
      <c r="A4" s="1168" t="s">
        <v>774</v>
      </c>
      <c r="B4" s="1169"/>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c r="AA4" s="1170"/>
      <c r="AB4" s="1170"/>
      <c r="AC4" s="1170"/>
      <c r="AD4" s="1170"/>
      <c r="AE4" s="1170"/>
      <c r="AF4" s="1170"/>
      <c r="AG4" s="1169"/>
      <c r="AH4" s="1169"/>
      <c r="AI4" s="1169"/>
      <c r="AJ4" s="1169"/>
      <c r="AK4" s="1169"/>
      <c r="AL4" s="1169"/>
      <c r="AM4" s="1169"/>
      <c r="AN4" s="1169"/>
      <c r="AO4" s="1171"/>
      <c r="AP4" s="1171"/>
      <c r="AQ4" s="1171"/>
      <c r="AR4" s="1172"/>
      <c r="AS4" s="1172"/>
      <c r="AT4" s="1172"/>
      <c r="AU4" s="1172"/>
      <c r="AV4" s="1172"/>
      <c r="AW4" s="1172"/>
      <c r="AX4" s="1172"/>
      <c r="AY4" s="1172"/>
      <c r="AZ4" s="1172"/>
      <c r="BA4" s="1172"/>
      <c r="BB4" s="1172"/>
      <c r="BC4" s="1172"/>
      <c r="BD4" s="1172"/>
      <c r="BE4" s="1172"/>
      <c r="BF4" s="1172"/>
      <c r="BG4" s="1172"/>
      <c r="BH4" s="1172"/>
      <c r="BI4" s="1172"/>
      <c r="BJ4" s="1172"/>
      <c r="BK4" s="1172"/>
      <c r="BL4" s="1172"/>
      <c r="BM4" s="1172"/>
      <c r="BN4" s="1172"/>
      <c r="BO4" s="1172"/>
      <c r="BP4" s="1172"/>
      <c r="BQ4" s="1172"/>
      <c r="BR4" s="1172"/>
      <c r="BS4" s="1172"/>
      <c r="BT4" s="1172"/>
      <c r="BU4" s="1172"/>
      <c r="BV4" s="1172"/>
      <c r="BW4" s="1172"/>
      <c r="BX4" s="1172"/>
      <c r="BY4" s="1172"/>
      <c r="BZ4" s="1172"/>
      <c r="CA4" s="1172"/>
      <c r="CB4" s="1172"/>
      <c r="CC4" s="1172"/>
      <c r="CD4" s="1172"/>
      <c r="CE4" s="1172"/>
      <c r="CF4" s="1172"/>
      <c r="CG4" s="1172"/>
      <c r="CH4" s="1172"/>
      <c r="CI4" s="1172"/>
      <c r="CJ4" s="1172"/>
      <c r="CK4" s="1172"/>
      <c r="CL4" s="1172"/>
    </row>
    <row r="5" spans="1:90" ht="15" customHeight="1" thickBot="1" x14ac:dyDescent="0.3">
      <c r="A5" s="1173"/>
      <c r="B5" s="1172"/>
      <c r="C5" s="1172"/>
      <c r="D5" s="1172"/>
      <c r="E5" s="1172"/>
      <c r="F5" s="1172"/>
      <c r="G5" s="1172"/>
      <c r="H5" s="1172"/>
      <c r="I5" s="1172"/>
      <c r="J5" s="1172"/>
      <c r="K5" s="1172"/>
      <c r="L5" s="1172"/>
      <c r="M5" s="3479"/>
      <c r="N5" s="3479"/>
      <c r="O5" s="1172"/>
      <c r="P5" s="1172"/>
      <c r="Q5" s="1172"/>
      <c r="R5" s="1174"/>
      <c r="S5" s="1172"/>
      <c r="T5" s="1174"/>
      <c r="U5" s="1174"/>
      <c r="V5" s="1174"/>
      <c r="W5" s="1174"/>
      <c r="X5" s="1174"/>
      <c r="Y5" s="1174"/>
      <c r="Z5" s="1174"/>
      <c r="AA5" s="1174"/>
      <c r="AB5" s="1174"/>
      <c r="AC5" s="1174"/>
      <c r="AD5" s="1174"/>
      <c r="AE5" s="1174"/>
      <c r="AF5" s="1172"/>
      <c r="AG5" s="1172"/>
      <c r="AH5" s="1174"/>
      <c r="AI5" s="1174"/>
      <c r="AJ5" s="1172"/>
      <c r="AK5" s="1172"/>
      <c r="AL5" s="1174"/>
      <c r="AM5" s="1174"/>
      <c r="AN5" s="1174"/>
      <c r="AO5" s="1174"/>
      <c r="AP5" s="1174"/>
      <c r="AQ5" s="1172"/>
      <c r="AR5" s="1172"/>
      <c r="AS5" s="1172"/>
      <c r="AT5" s="1172"/>
      <c r="AU5" s="1174"/>
      <c r="AV5" s="1174"/>
      <c r="AW5" s="1174"/>
      <c r="AX5" s="1174"/>
      <c r="AY5" s="1172"/>
      <c r="AZ5" s="1172"/>
      <c r="BA5" s="1175"/>
      <c r="BB5" s="1175"/>
      <c r="BC5" s="1175"/>
      <c r="BD5" s="1175"/>
      <c r="BE5" s="1175"/>
      <c r="BF5" s="1175"/>
      <c r="BG5" s="1175"/>
      <c r="BH5" s="1175"/>
      <c r="BI5" s="1175"/>
      <c r="BJ5" s="1175"/>
      <c r="BK5" s="1175"/>
      <c r="BL5" s="1175"/>
      <c r="BM5" s="1175"/>
      <c r="BN5" s="1175"/>
      <c r="BO5" s="1175"/>
      <c r="BP5" s="1175"/>
      <c r="BQ5" s="1175"/>
      <c r="BR5" s="1175"/>
      <c r="BS5" s="1175"/>
      <c r="BT5" s="1175"/>
      <c r="BU5" s="1175"/>
      <c r="BV5" s="1175"/>
      <c r="BW5" s="1175"/>
      <c r="BX5" s="1175"/>
      <c r="BY5" s="1175"/>
      <c r="BZ5" s="1175"/>
      <c r="CA5" s="1175"/>
      <c r="CB5" s="1175"/>
      <c r="CC5" s="1175"/>
      <c r="CE5" s="1175"/>
      <c r="CF5" s="1175"/>
      <c r="CG5" s="1175"/>
      <c r="CH5" s="1175"/>
      <c r="CI5" s="1175"/>
      <c r="CJ5" s="1175"/>
      <c r="CK5" s="1175"/>
      <c r="CL5" s="1175" t="s">
        <v>11</v>
      </c>
    </row>
    <row r="6" spans="1:90" ht="26.25" customHeight="1" thickTop="1" thickBot="1" x14ac:dyDescent="0.3">
      <c r="A6" s="1176"/>
      <c r="B6" s="1177">
        <v>40179</v>
      </c>
      <c r="C6" s="1178">
        <v>40210</v>
      </c>
      <c r="D6" s="1178">
        <v>40238</v>
      </c>
      <c r="E6" s="1178">
        <v>40269</v>
      </c>
      <c r="F6" s="1178">
        <v>40299</v>
      </c>
      <c r="G6" s="1178">
        <v>40330</v>
      </c>
      <c r="H6" s="1178">
        <v>40360</v>
      </c>
      <c r="I6" s="1178">
        <v>40391</v>
      </c>
      <c r="J6" s="1178">
        <v>40422</v>
      </c>
      <c r="K6" s="1178">
        <v>40452</v>
      </c>
      <c r="L6" s="1178">
        <v>40483</v>
      </c>
      <c r="M6" s="1178">
        <v>40513</v>
      </c>
      <c r="N6" s="1178">
        <v>40544</v>
      </c>
      <c r="O6" s="1178">
        <v>40575</v>
      </c>
      <c r="P6" s="1178">
        <v>40603</v>
      </c>
      <c r="Q6" s="1178">
        <v>40634</v>
      </c>
      <c r="R6" s="1178">
        <v>40668</v>
      </c>
      <c r="S6" s="1178">
        <v>40699</v>
      </c>
      <c r="T6" s="1178">
        <v>40729</v>
      </c>
      <c r="U6" s="1178">
        <v>40760</v>
      </c>
      <c r="V6" s="1178">
        <v>40791</v>
      </c>
      <c r="W6" s="1178">
        <v>40821</v>
      </c>
      <c r="X6" s="1178">
        <v>40852</v>
      </c>
      <c r="Y6" s="1178">
        <v>40882</v>
      </c>
      <c r="Z6" s="1178">
        <v>40913</v>
      </c>
      <c r="AA6" s="1178">
        <v>40944</v>
      </c>
      <c r="AB6" s="1178">
        <v>40973</v>
      </c>
      <c r="AC6" s="1178">
        <v>41004</v>
      </c>
      <c r="AD6" s="1178">
        <v>41034</v>
      </c>
      <c r="AE6" s="1178">
        <v>41065</v>
      </c>
      <c r="AF6" s="1178">
        <v>41095</v>
      </c>
      <c r="AG6" s="1178">
        <v>41126</v>
      </c>
      <c r="AH6" s="1178">
        <v>41157</v>
      </c>
      <c r="AI6" s="1178">
        <v>41187</v>
      </c>
      <c r="AJ6" s="1178">
        <v>41218</v>
      </c>
      <c r="AK6" s="1178">
        <v>41248</v>
      </c>
      <c r="AL6" s="1178">
        <v>41279</v>
      </c>
      <c r="AM6" s="1178">
        <v>41310</v>
      </c>
      <c r="AN6" s="1178">
        <v>41338</v>
      </c>
      <c r="AO6" s="1178">
        <v>41369</v>
      </c>
      <c r="AP6" s="1178">
        <v>41399</v>
      </c>
      <c r="AQ6" s="1178">
        <v>41430</v>
      </c>
      <c r="AR6" s="1178">
        <v>41460</v>
      </c>
      <c r="AS6" s="1178">
        <v>41491</v>
      </c>
      <c r="AT6" s="1178">
        <v>41522</v>
      </c>
      <c r="AU6" s="1178">
        <v>41552</v>
      </c>
      <c r="AV6" s="1178">
        <v>41583</v>
      </c>
      <c r="AW6" s="1178">
        <v>41613</v>
      </c>
      <c r="AX6" s="1178">
        <v>41644</v>
      </c>
      <c r="AY6" s="1178">
        <v>41675</v>
      </c>
      <c r="AZ6" s="1178">
        <v>41703</v>
      </c>
      <c r="BA6" s="1178">
        <v>41734</v>
      </c>
      <c r="BB6" s="1178">
        <v>41764</v>
      </c>
      <c r="BC6" s="1178">
        <v>41795</v>
      </c>
      <c r="BD6" s="1178">
        <v>41825</v>
      </c>
      <c r="BE6" s="1178">
        <v>41856</v>
      </c>
      <c r="BF6" s="1178">
        <v>41887</v>
      </c>
      <c r="BG6" s="1178">
        <v>41917</v>
      </c>
      <c r="BH6" s="1178">
        <v>41948</v>
      </c>
      <c r="BI6" s="1178">
        <v>41978</v>
      </c>
      <c r="BJ6" s="1178">
        <v>42009</v>
      </c>
      <c r="BK6" s="1178">
        <v>42040</v>
      </c>
      <c r="BL6" s="1178">
        <v>42068</v>
      </c>
      <c r="BM6" s="1179" t="s">
        <v>775</v>
      </c>
      <c r="BN6" s="1178">
        <v>42129</v>
      </c>
      <c r="BO6" s="1178">
        <v>42160</v>
      </c>
      <c r="BP6" s="1178">
        <v>42190</v>
      </c>
      <c r="BQ6" s="1178">
        <v>42221</v>
      </c>
      <c r="BR6" s="1178">
        <v>42252</v>
      </c>
      <c r="BS6" s="1178">
        <v>42282</v>
      </c>
      <c r="BT6" s="1178">
        <v>42313</v>
      </c>
      <c r="BU6" s="1178">
        <v>42343</v>
      </c>
      <c r="BV6" s="1178">
        <v>42374</v>
      </c>
      <c r="BW6" s="1178">
        <v>42405</v>
      </c>
      <c r="BX6" s="1178">
        <v>42434</v>
      </c>
      <c r="BY6" s="1178">
        <v>42465</v>
      </c>
      <c r="BZ6" s="1178">
        <v>42495</v>
      </c>
      <c r="CA6" s="1178">
        <v>42526</v>
      </c>
      <c r="CB6" s="1178">
        <v>42556</v>
      </c>
      <c r="CC6" s="1178">
        <v>42587</v>
      </c>
      <c r="CD6" s="1178">
        <v>42618</v>
      </c>
      <c r="CE6" s="1178">
        <v>42648</v>
      </c>
      <c r="CF6" s="1178">
        <v>42679</v>
      </c>
      <c r="CG6" s="1178">
        <v>42709</v>
      </c>
      <c r="CH6" s="1178">
        <v>42740</v>
      </c>
      <c r="CI6" s="1178">
        <v>42771</v>
      </c>
      <c r="CJ6" s="1178">
        <v>42799</v>
      </c>
      <c r="CK6" s="1178">
        <v>42830</v>
      </c>
      <c r="CL6" s="1178">
        <v>42860</v>
      </c>
    </row>
    <row r="7" spans="1:90" ht="18" customHeight="1" thickTop="1" x14ac:dyDescent="0.25">
      <c r="A7" s="1180"/>
      <c r="B7" s="1181"/>
      <c r="C7" s="1182"/>
      <c r="D7" s="1182"/>
      <c r="E7" s="1182"/>
      <c r="F7" s="1182"/>
      <c r="G7" s="1182"/>
      <c r="H7" s="1182"/>
      <c r="I7" s="1182"/>
      <c r="J7" s="1182"/>
      <c r="K7" s="1182"/>
      <c r="L7" s="1182"/>
      <c r="M7" s="1182"/>
      <c r="N7" s="1182"/>
      <c r="O7" s="1182"/>
      <c r="P7" s="1182"/>
      <c r="Q7" s="1182"/>
      <c r="R7" s="1182"/>
      <c r="S7" s="1182"/>
      <c r="T7" s="1182"/>
      <c r="U7" s="1182"/>
      <c r="V7" s="1182"/>
      <c r="W7" s="1182"/>
      <c r="X7" s="1182"/>
      <c r="Y7" s="1182"/>
      <c r="Z7" s="1182"/>
      <c r="AA7" s="1182"/>
      <c r="AB7" s="1182"/>
      <c r="AC7" s="1182"/>
      <c r="AD7" s="1182"/>
      <c r="AE7" s="1182"/>
      <c r="AF7" s="1182"/>
      <c r="AG7" s="1182"/>
      <c r="AH7" s="1182"/>
      <c r="AI7" s="1182"/>
      <c r="AJ7" s="1182"/>
      <c r="AK7" s="1182"/>
      <c r="AL7" s="1182"/>
      <c r="AM7" s="1182"/>
      <c r="AN7" s="1182"/>
      <c r="AO7" s="1182"/>
      <c r="AP7" s="1182"/>
      <c r="AQ7" s="1182"/>
      <c r="AR7" s="1182"/>
      <c r="AS7" s="1182"/>
      <c r="AT7" s="1182"/>
      <c r="AU7" s="1182"/>
      <c r="AV7" s="1182"/>
      <c r="AW7" s="1182"/>
      <c r="AX7" s="1182"/>
      <c r="AY7" s="1182"/>
      <c r="AZ7" s="1182"/>
      <c r="BA7" s="1182"/>
      <c r="BB7" s="1182"/>
      <c r="BC7" s="1182"/>
      <c r="BD7" s="1182"/>
      <c r="BE7" s="1182"/>
      <c r="BF7" s="1182"/>
      <c r="BG7" s="1182"/>
      <c r="BH7" s="1182"/>
      <c r="BI7" s="1182"/>
      <c r="BJ7" s="1182"/>
      <c r="BK7" s="1182"/>
      <c r="BL7" s="1182"/>
      <c r="BM7" s="1182"/>
      <c r="BN7" s="1182"/>
      <c r="BO7" s="1182"/>
      <c r="BP7" s="1182"/>
      <c r="BQ7" s="1182"/>
      <c r="BR7" s="1182"/>
      <c r="BS7" s="1182"/>
      <c r="BT7" s="1182"/>
      <c r="BU7" s="1182"/>
      <c r="BV7" s="1182"/>
      <c r="BW7" s="1182"/>
      <c r="BX7" s="1182"/>
      <c r="BY7" s="1182"/>
      <c r="BZ7" s="1182"/>
      <c r="CA7" s="1182"/>
      <c r="CB7" s="1182"/>
      <c r="CC7" s="1182"/>
      <c r="CD7" s="1182"/>
      <c r="CE7" s="1182"/>
      <c r="CF7" s="1182"/>
      <c r="CG7" s="1182"/>
      <c r="CH7" s="1182"/>
      <c r="CI7" s="1182"/>
      <c r="CJ7" s="1182"/>
      <c r="CK7" s="1182"/>
      <c r="CL7" s="1182"/>
    </row>
    <row r="8" spans="1:90" ht="22.5" customHeight="1" x14ac:dyDescent="0.25">
      <c r="A8" s="1183" t="s">
        <v>776</v>
      </c>
      <c r="B8" s="1184">
        <v>289410.72792542854</v>
      </c>
      <c r="C8" s="1185">
        <v>292791.70235634677</v>
      </c>
      <c r="D8" s="1185">
        <v>297432.04491911986</v>
      </c>
      <c r="E8" s="1185">
        <v>279938.10502433998</v>
      </c>
      <c r="F8" s="1185">
        <v>327910.8320255389</v>
      </c>
      <c r="G8" s="1185">
        <v>320171.30679858039</v>
      </c>
      <c r="H8" s="1185">
        <v>280822.53492081689</v>
      </c>
      <c r="I8" s="1185">
        <v>304449.98967204109</v>
      </c>
      <c r="J8" s="1185">
        <v>301088.89713564055</v>
      </c>
      <c r="K8" s="1185">
        <v>302930.04240626586</v>
      </c>
      <c r="L8" s="1185">
        <v>312451.91898554342</v>
      </c>
      <c r="M8" s="1185">
        <v>318118.48321293283</v>
      </c>
      <c r="N8" s="1185">
        <v>323227.47303719167</v>
      </c>
      <c r="O8" s="1185">
        <v>317121.40861257981</v>
      </c>
      <c r="P8" s="1185">
        <v>286354.90462211403</v>
      </c>
      <c r="Q8" s="1185">
        <v>301260.61578368506</v>
      </c>
      <c r="R8" s="1185">
        <v>291716.10072829016</v>
      </c>
      <c r="S8" s="1185">
        <v>318687.03130866907</v>
      </c>
      <c r="T8" s="1185">
        <v>305188.07283541822</v>
      </c>
      <c r="U8" s="1185">
        <v>287606.55099744862</v>
      </c>
      <c r="V8" s="1185">
        <v>293475.2466610134</v>
      </c>
      <c r="W8" s="1185">
        <v>292604.82713334222</v>
      </c>
      <c r="X8" s="1185">
        <v>347383.24200691615</v>
      </c>
      <c r="Y8" s="1185">
        <v>290654.23951224022</v>
      </c>
      <c r="Z8" s="1185">
        <v>267988.61551349226</v>
      </c>
      <c r="AA8" s="1185">
        <v>274768.44322053925</v>
      </c>
      <c r="AB8" s="1185">
        <v>321049.06011849875</v>
      </c>
      <c r="AC8" s="1185">
        <v>321847.61654908379</v>
      </c>
      <c r="AD8" s="1185">
        <v>340836.36152997706</v>
      </c>
      <c r="AE8" s="1185">
        <v>273456.51895855844</v>
      </c>
      <c r="AF8" s="1185">
        <v>304922.60916409292</v>
      </c>
      <c r="AG8" s="1185">
        <v>262526.97220607544</v>
      </c>
      <c r="AH8" s="1185">
        <v>286567.44082683767</v>
      </c>
      <c r="AI8" s="1185">
        <v>306184.25194562681</v>
      </c>
      <c r="AJ8" s="1185">
        <v>306172.36115914932</v>
      </c>
      <c r="AK8" s="1185">
        <v>309761.08105135418</v>
      </c>
      <c r="AL8" s="1185">
        <v>331111.15474308265</v>
      </c>
      <c r="AM8" s="1185">
        <v>278409.44842492574</v>
      </c>
      <c r="AN8" s="1185">
        <v>299533.06954427459</v>
      </c>
      <c r="AO8" s="1185">
        <v>310668.14065564412</v>
      </c>
      <c r="AP8" s="1185">
        <v>335198.83073661407</v>
      </c>
      <c r="AQ8" s="1185">
        <v>290541.90389346273</v>
      </c>
      <c r="AR8" s="1185">
        <v>307493.41187806381</v>
      </c>
      <c r="AS8" s="1185">
        <v>289118.00046138023</v>
      </c>
      <c r="AT8" s="1185">
        <v>281064.49624281575</v>
      </c>
      <c r="AU8" s="1185">
        <v>272297.13350531843</v>
      </c>
      <c r="AV8" s="1185">
        <v>276661.49469331006</v>
      </c>
      <c r="AW8" s="1185">
        <v>292801.9517582464</v>
      </c>
      <c r="AX8" s="1185">
        <v>268497.86107759853</v>
      </c>
      <c r="AY8" s="1185">
        <v>265920.13405156572</v>
      </c>
      <c r="AZ8" s="1185">
        <v>261333.85246753774</v>
      </c>
      <c r="BA8" s="1185">
        <v>281399.23989507044</v>
      </c>
      <c r="BB8" s="1185">
        <v>266165.4506704887</v>
      </c>
      <c r="BC8" s="1185">
        <v>262621.90154981613</v>
      </c>
      <c r="BD8" s="1185">
        <v>271259.19882236311</v>
      </c>
      <c r="BE8" s="1185">
        <v>285995.84924047318</v>
      </c>
      <c r="BF8" s="1185">
        <v>319933.42308586923</v>
      </c>
      <c r="BG8" s="1185">
        <v>358996.96364427783</v>
      </c>
      <c r="BH8" s="1185">
        <v>322355.93779513089</v>
      </c>
      <c r="BI8" s="1185">
        <v>335087.73974829266</v>
      </c>
      <c r="BJ8" s="1185">
        <v>355989.09586107393</v>
      </c>
      <c r="BK8" s="1185">
        <v>359122.29739360325</v>
      </c>
      <c r="BL8" s="1185">
        <v>418918.09434418491</v>
      </c>
      <c r="BM8" s="1185">
        <v>429695.2027612754</v>
      </c>
      <c r="BN8" s="1185">
        <v>395171.42290077568</v>
      </c>
      <c r="BO8" s="1185">
        <v>381222.78593859496</v>
      </c>
      <c r="BP8" s="1185">
        <v>387769.16350020299</v>
      </c>
      <c r="BQ8" s="1185">
        <v>367967.32633086276</v>
      </c>
      <c r="BR8" s="1185">
        <v>361379.31338741345</v>
      </c>
      <c r="BS8" s="1185">
        <v>382743.65721500339</v>
      </c>
      <c r="BT8" s="1185">
        <v>362196.82071930351</v>
      </c>
      <c r="BU8" s="1185">
        <v>377506.09205138503</v>
      </c>
      <c r="BV8" s="1185">
        <v>383906.73856191809</v>
      </c>
      <c r="BW8" s="1185">
        <v>379634.32814171806</v>
      </c>
      <c r="BX8" s="1185">
        <v>350088.93636299996</v>
      </c>
      <c r="BY8" s="1185">
        <v>368694.14927772473</v>
      </c>
      <c r="BZ8" s="1185">
        <v>358124.24747616262</v>
      </c>
      <c r="CA8" s="1185">
        <v>363039.01022894704</v>
      </c>
      <c r="CB8" s="1185">
        <v>369715.59231093543</v>
      </c>
      <c r="CC8" s="1185">
        <v>381125.70461161173</v>
      </c>
      <c r="CD8" s="1185">
        <v>371593.02489104785</v>
      </c>
      <c r="CE8" s="1185">
        <v>370188.71630007518</v>
      </c>
      <c r="CF8" s="1185">
        <v>402871.7595466873</v>
      </c>
      <c r="CG8" s="1185">
        <v>371482.12289978075</v>
      </c>
      <c r="CH8" s="1185">
        <v>377611.50216689205</v>
      </c>
      <c r="CI8" s="1185">
        <v>375200.48262668593</v>
      </c>
      <c r="CJ8" s="1185">
        <v>389809.58689533646</v>
      </c>
      <c r="CK8" s="1185">
        <v>372389.18463075813</v>
      </c>
      <c r="CL8" s="1185">
        <v>382967.31972282327</v>
      </c>
    </row>
    <row r="9" spans="1:90" ht="22.5" customHeight="1" x14ac:dyDescent="0.25">
      <c r="A9" s="1186" t="s">
        <v>777</v>
      </c>
      <c r="B9" s="1187">
        <v>554129.25189955614</v>
      </c>
      <c r="C9" s="1188">
        <v>574198.55662555143</v>
      </c>
      <c r="D9" s="1188">
        <v>595999.30990686174</v>
      </c>
      <c r="E9" s="1188">
        <v>592325.27184835775</v>
      </c>
      <c r="F9" s="1188">
        <v>690782.21328024485</v>
      </c>
      <c r="G9" s="1188">
        <v>671738.656082973</v>
      </c>
      <c r="H9" s="1188">
        <v>615185.20037483866</v>
      </c>
      <c r="I9" s="1188">
        <v>649487.02620965545</v>
      </c>
      <c r="J9" s="1188">
        <v>665659.57883432286</v>
      </c>
      <c r="K9" s="1188">
        <v>683035.47805789532</v>
      </c>
      <c r="L9" s="1188">
        <v>655369.07597230945</v>
      </c>
      <c r="M9" s="1188">
        <v>701809.95337544847</v>
      </c>
      <c r="N9" s="1188">
        <v>718145.26458332082</v>
      </c>
      <c r="O9" s="1188">
        <v>724484.74699546129</v>
      </c>
      <c r="P9" s="1188">
        <v>695498.74745078781</v>
      </c>
      <c r="Q9" s="1188">
        <v>757252.14003806759</v>
      </c>
      <c r="R9" s="1188">
        <v>683532.74611194688</v>
      </c>
      <c r="S9" s="1188">
        <v>739275.68099999998</v>
      </c>
      <c r="T9" s="1188">
        <v>713079.36609643954</v>
      </c>
      <c r="U9" s="1188">
        <v>689923.28349499148</v>
      </c>
      <c r="V9" s="1188">
        <v>770300.32276175159</v>
      </c>
      <c r="W9" s="1188">
        <v>743847.0539604628</v>
      </c>
      <c r="X9" s="1188">
        <v>776997.92170646996</v>
      </c>
      <c r="Y9" s="1188">
        <v>783159.19996672636</v>
      </c>
      <c r="Z9" s="1188">
        <v>803323.10318789806</v>
      </c>
      <c r="AA9" s="1188">
        <v>844333.87104523438</v>
      </c>
      <c r="AB9" s="1188">
        <v>855506.44080762076</v>
      </c>
      <c r="AC9" s="1188">
        <v>829173.73109211109</v>
      </c>
      <c r="AD9" s="1188">
        <v>863015.68687695405</v>
      </c>
      <c r="AE9" s="1188">
        <v>839674.20833327714</v>
      </c>
      <c r="AF9" s="1188">
        <v>873225.06715132389</v>
      </c>
      <c r="AG9" s="1188">
        <v>824222.32142519916</v>
      </c>
      <c r="AH9" s="1188">
        <v>842221.48180383351</v>
      </c>
      <c r="AI9" s="1188">
        <v>839944.4604024936</v>
      </c>
      <c r="AJ9" s="1188">
        <v>807682.83964783652</v>
      </c>
      <c r="AK9" s="1188">
        <v>802935.72269750375</v>
      </c>
      <c r="AL9" s="1188">
        <v>830727.99263529305</v>
      </c>
      <c r="AM9" s="1188">
        <v>788894.7544634412</v>
      </c>
      <c r="AN9" s="1188">
        <v>831590.79147575842</v>
      </c>
      <c r="AO9" s="1188">
        <v>816818.14189296542</v>
      </c>
      <c r="AP9" s="1188">
        <v>855003.56485537684</v>
      </c>
      <c r="AQ9" s="1188">
        <v>835164.11841797386</v>
      </c>
      <c r="AR9" s="1188">
        <v>876000.90766366245</v>
      </c>
      <c r="AS9" s="1188">
        <v>886516.84231797955</v>
      </c>
      <c r="AT9" s="1188">
        <v>867993.27974259004</v>
      </c>
      <c r="AU9" s="1188">
        <v>810184.50971048442</v>
      </c>
      <c r="AV9" s="1188">
        <v>793260.31807916111</v>
      </c>
      <c r="AW9" s="1188">
        <v>772471.29067283787</v>
      </c>
      <c r="AX9" s="1188">
        <v>741950.61904163694</v>
      </c>
      <c r="AY9" s="1188">
        <v>750807.72838511539</v>
      </c>
      <c r="AZ9" s="1188">
        <v>750315.003823495</v>
      </c>
      <c r="BA9" s="1188">
        <v>734324.2736315073</v>
      </c>
      <c r="BB9" s="1188">
        <v>717738.6893311129</v>
      </c>
      <c r="BC9" s="1188">
        <v>708659.48015011754</v>
      </c>
      <c r="BD9" s="1188">
        <v>687462.77767260105</v>
      </c>
      <c r="BE9" s="1188">
        <v>677085.65310546861</v>
      </c>
      <c r="BF9" s="1188">
        <v>766360.47981011763</v>
      </c>
      <c r="BG9" s="1188">
        <v>792280.73812625674</v>
      </c>
      <c r="BH9" s="1188">
        <v>760513.21455190761</v>
      </c>
      <c r="BI9" s="1188">
        <v>782494.49146167573</v>
      </c>
      <c r="BJ9" s="1188">
        <v>796735.95019848226</v>
      </c>
      <c r="BK9" s="1188">
        <v>794676.28122325859</v>
      </c>
      <c r="BL9" s="1188">
        <v>898881.93526850198</v>
      </c>
      <c r="BM9" s="1188">
        <v>899116.41149282467</v>
      </c>
      <c r="BN9" s="1188">
        <v>837223.64078272064</v>
      </c>
      <c r="BO9" s="1188">
        <v>789125.94891854352</v>
      </c>
      <c r="BP9" s="1188">
        <v>784194.54425454396</v>
      </c>
      <c r="BQ9" s="1188">
        <v>757667.77496739104</v>
      </c>
      <c r="BR9" s="1188">
        <v>771742.67756220605</v>
      </c>
      <c r="BS9" s="1188">
        <v>763957.32558778406</v>
      </c>
      <c r="BT9" s="1188">
        <v>761072.46394620661</v>
      </c>
      <c r="BU9" s="1188">
        <v>777975.2244239006</v>
      </c>
      <c r="BV9" s="1188">
        <v>812943.85377381253</v>
      </c>
      <c r="BW9" s="1188">
        <v>854643.56883606198</v>
      </c>
      <c r="BX9" s="1188">
        <v>744936.65254485712</v>
      </c>
      <c r="BY9" s="1188">
        <v>707085.87418205652</v>
      </c>
      <c r="BZ9" s="1188">
        <v>714909.99660832749</v>
      </c>
      <c r="CA9" s="1188">
        <v>730342.7237176596</v>
      </c>
      <c r="CB9" s="1188">
        <v>734656.13661380671</v>
      </c>
      <c r="CC9" s="1188">
        <v>752995.85925622692</v>
      </c>
      <c r="CD9" s="1188">
        <v>715695.57141139254</v>
      </c>
      <c r="CE9" s="1188">
        <v>703511.0545796199</v>
      </c>
      <c r="CF9" s="1188">
        <v>738137.74093520758</v>
      </c>
      <c r="CG9" s="1188">
        <v>725605.43602903734</v>
      </c>
      <c r="CH9" s="1188">
        <v>736111.47102049086</v>
      </c>
      <c r="CI9" s="1188">
        <v>723673.03800772468</v>
      </c>
      <c r="CJ9" s="1188">
        <v>770876.18656765472</v>
      </c>
      <c r="CK9" s="1188">
        <v>767137.87806302903</v>
      </c>
      <c r="CL9" s="1188">
        <v>779864.37068560068</v>
      </c>
    </row>
    <row r="10" spans="1:90" ht="22.5" customHeight="1" x14ac:dyDescent="0.25">
      <c r="A10" s="1186" t="s">
        <v>778</v>
      </c>
      <c r="B10" s="1187">
        <v>-264718.5239741276</v>
      </c>
      <c r="C10" s="1188">
        <v>-281406.85426920466</v>
      </c>
      <c r="D10" s="1188">
        <v>-298567.26498774189</v>
      </c>
      <c r="E10" s="1188">
        <v>-312387.16682401777</v>
      </c>
      <c r="F10" s="1188">
        <v>-362871.38125470595</v>
      </c>
      <c r="G10" s="1188">
        <v>-351567.34928439261</v>
      </c>
      <c r="H10" s="1188">
        <v>-334362.66545402177</v>
      </c>
      <c r="I10" s="1188">
        <v>-345037.03653761436</v>
      </c>
      <c r="J10" s="1188">
        <v>-364570.68169868231</v>
      </c>
      <c r="K10" s="1188">
        <v>-380105.43565162946</v>
      </c>
      <c r="L10" s="1188">
        <v>-342917.15698676603</v>
      </c>
      <c r="M10" s="1188">
        <v>-383691.47016251564</v>
      </c>
      <c r="N10" s="1188">
        <v>-394917.79154612916</v>
      </c>
      <c r="O10" s="1188">
        <v>-407363.33838288148</v>
      </c>
      <c r="P10" s="1188">
        <v>-409143.84282867378</v>
      </c>
      <c r="Q10" s="1188">
        <v>-455991.52425438253</v>
      </c>
      <c r="R10" s="1188">
        <v>-391816.64538365672</v>
      </c>
      <c r="S10" s="1188">
        <v>-420588.64969133091</v>
      </c>
      <c r="T10" s="1188">
        <v>-407891.29326102132</v>
      </c>
      <c r="U10" s="1188">
        <v>-402316.73249754286</v>
      </c>
      <c r="V10" s="1188">
        <v>-476825.0761007382</v>
      </c>
      <c r="W10" s="1188">
        <v>-451242.22682712058</v>
      </c>
      <c r="X10" s="1188">
        <v>-429614.67969955382</v>
      </c>
      <c r="Y10" s="1188">
        <v>-492504.96045448614</v>
      </c>
      <c r="Z10" s="1188">
        <v>-535334.4876744058</v>
      </c>
      <c r="AA10" s="1188">
        <v>-569565.42782469513</v>
      </c>
      <c r="AB10" s="1188">
        <v>-534457.38068912202</v>
      </c>
      <c r="AC10" s="1188">
        <v>-507326.1145430273</v>
      </c>
      <c r="AD10" s="1188">
        <v>-522179.32534697698</v>
      </c>
      <c r="AE10" s="1188">
        <v>-566217.6893747187</v>
      </c>
      <c r="AF10" s="1188">
        <v>-568302.45798723097</v>
      </c>
      <c r="AG10" s="1188">
        <v>-561695.34921912372</v>
      </c>
      <c r="AH10" s="1188">
        <v>-555654.04097699584</v>
      </c>
      <c r="AI10" s="1188">
        <v>-533760.20845686679</v>
      </c>
      <c r="AJ10" s="1188">
        <v>-501510.47848868719</v>
      </c>
      <c r="AK10" s="1188">
        <v>-493174.64164614957</v>
      </c>
      <c r="AL10" s="1188">
        <v>-499616.8378922104</v>
      </c>
      <c r="AM10" s="1188">
        <v>-510485.30603851547</v>
      </c>
      <c r="AN10" s="1188">
        <v>-532057.72193148383</v>
      </c>
      <c r="AO10" s="1188">
        <v>-506150.0012373213</v>
      </c>
      <c r="AP10" s="1188">
        <v>-519804.73411876278</v>
      </c>
      <c r="AQ10" s="1188">
        <v>-544622.21452451113</v>
      </c>
      <c r="AR10" s="1188">
        <v>-568507.49578559864</v>
      </c>
      <c r="AS10" s="1188">
        <v>-597398.84185659932</v>
      </c>
      <c r="AT10" s="1188">
        <v>-586928.78349977429</v>
      </c>
      <c r="AU10" s="1188">
        <v>-537887.37620516599</v>
      </c>
      <c r="AV10" s="1188">
        <v>-516598.82338585105</v>
      </c>
      <c r="AW10" s="1188">
        <v>-479669.33891459147</v>
      </c>
      <c r="AX10" s="1188">
        <v>-473452.75796403841</v>
      </c>
      <c r="AY10" s="1188">
        <v>-484887.59433354967</v>
      </c>
      <c r="AZ10" s="1188">
        <v>-488981.15135595726</v>
      </c>
      <c r="BA10" s="1188">
        <v>-452925.03373643686</v>
      </c>
      <c r="BB10" s="1188">
        <v>-451573.23866062419</v>
      </c>
      <c r="BC10" s="1188">
        <v>-446037.57860030141</v>
      </c>
      <c r="BD10" s="1188">
        <v>-416203.57885023794</v>
      </c>
      <c r="BE10" s="1188">
        <v>-391089.80386499543</v>
      </c>
      <c r="BF10" s="1188">
        <v>-446427.0567242484</v>
      </c>
      <c r="BG10" s="1188">
        <v>-433283.77448197891</v>
      </c>
      <c r="BH10" s="1188">
        <v>-438157.27675677673</v>
      </c>
      <c r="BI10" s="1188">
        <v>-447406.75171338307</v>
      </c>
      <c r="BJ10" s="1188">
        <v>-440746.85433740832</v>
      </c>
      <c r="BK10" s="1188">
        <v>-435553.98382965534</v>
      </c>
      <c r="BL10" s="1188">
        <v>-479963.84092431708</v>
      </c>
      <c r="BM10" s="1188">
        <v>-469421.20873154927</v>
      </c>
      <c r="BN10" s="1188">
        <v>-442052.21788194496</v>
      </c>
      <c r="BO10" s="1188">
        <v>-407903.16297994857</v>
      </c>
      <c r="BP10" s="1188">
        <v>-396425.38075434096</v>
      </c>
      <c r="BQ10" s="1188">
        <v>-389700.44863652828</v>
      </c>
      <c r="BR10" s="1188">
        <v>-410363.3641747926</v>
      </c>
      <c r="BS10" s="1188">
        <v>-381213.66837278067</v>
      </c>
      <c r="BT10" s="1188">
        <v>-398875.64322690311</v>
      </c>
      <c r="BU10" s="1188">
        <v>-400469.13237251557</v>
      </c>
      <c r="BV10" s="1188">
        <v>-429037.11521189444</v>
      </c>
      <c r="BW10" s="1188">
        <v>-475009.24069434393</v>
      </c>
      <c r="BX10" s="1188">
        <v>-394847.71618185716</v>
      </c>
      <c r="BY10" s="1188">
        <v>-338391.72490433179</v>
      </c>
      <c r="BZ10" s="1188">
        <v>-356785.74913216487</v>
      </c>
      <c r="CA10" s="1188">
        <v>-367303.71348871256</v>
      </c>
      <c r="CB10" s="1188">
        <v>-364940.54430287128</v>
      </c>
      <c r="CC10" s="1188">
        <v>-371870.15464461519</v>
      </c>
      <c r="CD10" s="1188">
        <v>-344102.54652034468</v>
      </c>
      <c r="CE10" s="1188">
        <v>-333322.33827954473</v>
      </c>
      <c r="CF10" s="1188">
        <v>-335265.98138852027</v>
      </c>
      <c r="CG10" s="1188">
        <v>-354123.3131292566</v>
      </c>
      <c r="CH10" s="1188">
        <v>-358499.96885359881</v>
      </c>
      <c r="CI10" s="1188">
        <v>-348472.55538103875</v>
      </c>
      <c r="CJ10" s="1188">
        <v>-381066.59967231826</v>
      </c>
      <c r="CK10" s="1188">
        <v>-394748.6934322709</v>
      </c>
      <c r="CL10" s="1188">
        <v>-396897.0509627774</v>
      </c>
    </row>
    <row r="11" spans="1:90" ht="22.5" customHeight="1" x14ac:dyDescent="0.25">
      <c r="A11" s="1186"/>
      <c r="B11" s="1187"/>
      <c r="C11" s="1188"/>
      <c r="D11" s="1188"/>
      <c r="E11" s="1188"/>
      <c r="F11" s="1188"/>
      <c r="G11" s="1188"/>
      <c r="H11" s="1188"/>
      <c r="I11" s="1188"/>
      <c r="J11" s="1188"/>
      <c r="K11" s="1188"/>
      <c r="L11" s="1188"/>
      <c r="M11" s="1188"/>
      <c r="N11" s="1188"/>
      <c r="O11" s="1188"/>
      <c r="P11" s="1188"/>
      <c r="Q11" s="1188"/>
      <c r="R11" s="1188"/>
      <c r="S11" s="1188"/>
      <c r="T11" s="1188"/>
      <c r="U11" s="1188"/>
      <c r="V11" s="1188"/>
      <c r="W11" s="1188"/>
      <c r="X11" s="1188"/>
      <c r="Y11" s="1188"/>
      <c r="Z11" s="1188"/>
      <c r="AA11" s="1188"/>
      <c r="AB11" s="1188"/>
      <c r="AC11" s="1188"/>
      <c r="AD11" s="1188"/>
      <c r="AE11" s="1188"/>
      <c r="AF11" s="1188"/>
      <c r="AG11" s="1188"/>
      <c r="AH11" s="1188"/>
      <c r="AI11" s="1188"/>
      <c r="AJ11" s="1188"/>
      <c r="AK11" s="1188"/>
      <c r="AL11" s="1188"/>
      <c r="AM11" s="1188"/>
      <c r="AN11" s="1188"/>
      <c r="AO11" s="1188"/>
      <c r="AP11" s="1188"/>
      <c r="AQ11" s="1188"/>
      <c r="AR11" s="1188"/>
      <c r="AS11" s="1188"/>
      <c r="AT11" s="1188"/>
      <c r="AU11" s="1188"/>
      <c r="AV11" s="1188"/>
      <c r="AW11" s="1188"/>
      <c r="AX11" s="1188"/>
      <c r="AY11" s="1188"/>
      <c r="AZ11" s="1188"/>
      <c r="BA11" s="1188"/>
      <c r="BB11" s="1188"/>
      <c r="BC11" s="1188"/>
      <c r="BD11" s="1188"/>
      <c r="BE11" s="1188"/>
      <c r="BF11" s="1188"/>
      <c r="BG11" s="1188"/>
      <c r="BH11" s="1188"/>
      <c r="BI11" s="1188"/>
      <c r="BJ11" s="1188"/>
      <c r="BK11" s="1188"/>
      <c r="BL11" s="1188"/>
      <c r="BM11" s="1188"/>
      <c r="BN11" s="1188"/>
      <c r="BO11" s="1188"/>
      <c r="BP11" s="1188"/>
      <c r="BQ11" s="1188"/>
      <c r="BR11" s="1188"/>
      <c r="BS11" s="1188"/>
      <c r="BT11" s="1188"/>
      <c r="BU11" s="1188"/>
      <c r="BV11" s="1188"/>
      <c r="BW11" s="1188"/>
      <c r="BX11" s="1188"/>
      <c r="BY11" s="1188"/>
      <c r="BZ11" s="1188"/>
      <c r="CA11" s="1188"/>
      <c r="CB11" s="1188"/>
      <c r="CC11" s="1188"/>
      <c r="CD11" s="1188"/>
      <c r="CE11" s="1188"/>
      <c r="CF11" s="1188"/>
      <c r="CG11" s="1188"/>
      <c r="CH11" s="1188"/>
      <c r="CI11" s="1188"/>
      <c r="CJ11" s="1188"/>
      <c r="CK11" s="1188"/>
      <c r="CL11" s="1188"/>
    </row>
    <row r="12" spans="1:90" ht="22.5" customHeight="1" x14ac:dyDescent="0.25">
      <c r="A12" s="1183" t="s">
        <v>779</v>
      </c>
      <c r="B12" s="1184">
        <v>15883.54626933713</v>
      </c>
      <c r="C12" s="1185">
        <v>19204.398491121799</v>
      </c>
      <c r="D12" s="1185">
        <v>22795.501324295175</v>
      </c>
      <c r="E12" s="1185">
        <v>20531.286862214078</v>
      </c>
      <c r="F12" s="1185">
        <v>20818.509804281664</v>
      </c>
      <c r="G12" s="1185">
        <v>22185.535998862859</v>
      </c>
      <c r="H12" s="1185">
        <v>23556.414353128181</v>
      </c>
      <c r="I12" s="1185">
        <v>21518.199613537079</v>
      </c>
      <c r="J12" s="1185">
        <v>25248.348319826946</v>
      </c>
      <c r="K12" s="1185">
        <v>27381.67336833676</v>
      </c>
      <c r="L12" s="1185">
        <v>28293.545060959175</v>
      </c>
      <c r="M12" s="1185">
        <v>29434.82293110558</v>
      </c>
      <c r="N12" s="1185">
        <v>30390.546227934283</v>
      </c>
      <c r="O12" s="1185">
        <v>31076.999940529997</v>
      </c>
      <c r="P12" s="1185">
        <v>30091.098269384391</v>
      </c>
      <c r="Q12" s="1185">
        <v>30980.17593003501</v>
      </c>
      <c r="R12" s="1185">
        <v>30034.995411972028</v>
      </c>
      <c r="S12" s="1185">
        <v>31617.683999999997</v>
      </c>
      <c r="T12" s="1185">
        <v>31908.506064140747</v>
      </c>
      <c r="U12" s="1185">
        <v>33473.694393502381</v>
      </c>
      <c r="V12" s="1185">
        <v>30969.328194597925</v>
      </c>
      <c r="W12" s="1185">
        <v>30773.4028834204</v>
      </c>
      <c r="X12" s="1185">
        <v>30649.208384962472</v>
      </c>
      <c r="Y12" s="1185">
        <v>33371.31098330504</v>
      </c>
      <c r="Z12" s="1185">
        <v>30528.812363751418</v>
      </c>
      <c r="AA12" s="1185">
        <v>31819.07879519276</v>
      </c>
      <c r="AB12" s="1185">
        <v>31406.353760574326</v>
      </c>
      <c r="AC12" s="1185">
        <v>31033.287909103608</v>
      </c>
      <c r="AD12" s="1185">
        <v>30952.833307015837</v>
      </c>
      <c r="AE12" s="1185">
        <v>31581.437679148868</v>
      </c>
      <c r="AF12" s="1185">
        <v>31415.124832631391</v>
      </c>
      <c r="AG12" s="1185">
        <v>30875.81402145933</v>
      </c>
      <c r="AH12" s="1185">
        <v>31887.315677383078</v>
      </c>
      <c r="AI12" s="1185">
        <v>30820.132658355989</v>
      </c>
      <c r="AJ12" s="1185">
        <v>29633.958087153787</v>
      </c>
      <c r="AK12" s="1185">
        <v>34037.183666135119</v>
      </c>
      <c r="AL12" s="1185">
        <v>35233.724996757279</v>
      </c>
      <c r="AM12" s="1185">
        <v>37081.318759745285</v>
      </c>
      <c r="AN12" s="1185">
        <v>38246.699542748305</v>
      </c>
      <c r="AO12" s="1185">
        <v>36037.6615946647</v>
      </c>
      <c r="AP12" s="1185">
        <v>41395.631779504234</v>
      </c>
      <c r="AQ12" s="1185">
        <v>42287.360183243058</v>
      </c>
      <c r="AR12" s="1185">
        <v>43225.636986448866</v>
      </c>
      <c r="AS12" s="1185">
        <v>42023.616847947887</v>
      </c>
      <c r="AT12" s="1185">
        <v>40823.307736586619</v>
      </c>
      <c r="AU12" s="1185">
        <v>42622.338426117305</v>
      </c>
      <c r="AV12" s="1185">
        <v>43925.061943251792</v>
      </c>
      <c r="AW12" s="1185">
        <v>49632.33640586229</v>
      </c>
      <c r="AX12" s="1185">
        <v>49473.037480839434</v>
      </c>
      <c r="AY12" s="1185">
        <v>54950.875877070568</v>
      </c>
      <c r="AZ12" s="1185">
        <v>55148.686053227022</v>
      </c>
      <c r="BA12" s="1185">
        <v>55642.872052752253</v>
      </c>
      <c r="BB12" s="1185">
        <v>57687.2608324178</v>
      </c>
      <c r="BC12" s="1185">
        <v>57341.817645797317</v>
      </c>
      <c r="BD12" s="1185">
        <v>58414.201097182864</v>
      </c>
      <c r="BE12" s="1185">
        <v>58439.635107671224</v>
      </c>
      <c r="BF12" s="1185">
        <v>54701.308099686437</v>
      </c>
      <c r="BG12" s="1185">
        <v>54740.539371784849</v>
      </c>
      <c r="BH12" s="1185">
        <v>56118.323095988118</v>
      </c>
      <c r="BI12" s="1185">
        <v>58250.509178515204</v>
      </c>
      <c r="BJ12" s="1185">
        <v>59026.17492475461</v>
      </c>
      <c r="BK12" s="1185">
        <v>60198.640688576401</v>
      </c>
      <c r="BL12" s="1185">
        <v>64958.585089628599</v>
      </c>
      <c r="BM12" s="1185">
        <v>65757.18537476749</v>
      </c>
      <c r="BN12" s="1185">
        <v>66462.342217031648</v>
      </c>
      <c r="BO12" s="1185">
        <v>72221.319072544851</v>
      </c>
      <c r="BP12" s="1185">
        <v>70110.6625385886</v>
      </c>
      <c r="BQ12" s="1185">
        <v>70478.286213527637</v>
      </c>
      <c r="BR12" s="1185">
        <v>70977.967225705448</v>
      </c>
      <c r="BS12" s="1185">
        <v>74646.581851374634</v>
      </c>
      <c r="BT12" s="1185">
        <v>72734.86644310932</v>
      </c>
      <c r="BU12" s="1185">
        <v>72682.370768808905</v>
      </c>
      <c r="BV12" s="1185">
        <v>76463.875816282205</v>
      </c>
      <c r="BW12" s="1185">
        <v>76653.784321170155</v>
      </c>
      <c r="BX12" s="1185">
        <v>74941.926721448806</v>
      </c>
      <c r="BY12" s="1185">
        <v>72428.30925528126</v>
      </c>
      <c r="BZ12" s="1185">
        <v>80971.438185553197</v>
      </c>
      <c r="CA12" s="1185">
        <v>79859.302783150371</v>
      </c>
      <c r="CB12" s="1185">
        <v>79840.959142304928</v>
      </c>
      <c r="CC12" s="1185">
        <v>78442.005150227109</v>
      </c>
      <c r="CD12" s="1185">
        <v>79757.826371300354</v>
      </c>
      <c r="CE12" s="1185">
        <v>77143.479003144676</v>
      </c>
      <c r="CF12" s="1185">
        <v>80952.872670213284</v>
      </c>
      <c r="CG12" s="1185">
        <v>86193.490012433118</v>
      </c>
      <c r="CH12" s="1185">
        <v>91022.972567360455</v>
      </c>
      <c r="CI12" s="1185">
        <v>88342.229416090544</v>
      </c>
      <c r="CJ12" s="1185">
        <v>84516.242722305818</v>
      </c>
      <c r="CK12" s="1185">
        <v>89633.223007783279</v>
      </c>
      <c r="CL12" s="1185">
        <v>93727.293800000683</v>
      </c>
    </row>
    <row r="13" spans="1:90" ht="22.5" customHeight="1" x14ac:dyDescent="0.25">
      <c r="A13" s="1186" t="s">
        <v>780</v>
      </c>
      <c r="B13" s="1187">
        <v>2780.4818602185601</v>
      </c>
      <c r="C13" s="1188">
        <v>2661.1428895894396</v>
      </c>
      <c r="D13" s="1188">
        <v>2898.1288821314602</v>
      </c>
      <c r="E13" s="1188">
        <v>2715.3582111474198</v>
      </c>
      <c r="F13" s="1188">
        <v>2684.0971327969996</v>
      </c>
      <c r="G13" s="1188">
        <v>2744.9043118847799</v>
      </c>
      <c r="H13" s="1188">
        <v>2589.7509924748701</v>
      </c>
      <c r="I13" s="1188">
        <v>2818.4901145357098</v>
      </c>
      <c r="J13" s="1188">
        <v>2854.1944993078296</v>
      </c>
      <c r="K13" s="1188">
        <v>2652.7364417868398</v>
      </c>
      <c r="L13" s="1188">
        <v>2792.7197988087801</v>
      </c>
      <c r="M13" s="1188">
        <v>3616.75520117109</v>
      </c>
      <c r="N13" s="1188">
        <v>3226.06529056934</v>
      </c>
      <c r="O13" s="1188">
        <v>2789.5613597740103</v>
      </c>
      <c r="P13" s="1188">
        <v>3064.4438332881496</v>
      </c>
      <c r="Q13" s="1188">
        <v>2706.3366797338899</v>
      </c>
      <c r="R13" s="1188">
        <v>3000.4766235805801</v>
      </c>
      <c r="S13" s="1188">
        <v>2937.2269999999999</v>
      </c>
      <c r="T13" s="1188">
        <v>2860.3833820514101</v>
      </c>
      <c r="U13" s="1188">
        <v>3375.9320411612498</v>
      </c>
      <c r="V13" s="1188">
        <v>3198.9278438555498</v>
      </c>
      <c r="W13" s="1188">
        <v>3543.8328578868195</v>
      </c>
      <c r="X13" s="1188">
        <v>3523.5380632228698</v>
      </c>
      <c r="Y13" s="1188">
        <v>4161.9693968672</v>
      </c>
      <c r="Z13" s="1188">
        <v>3378.4848058553798</v>
      </c>
      <c r="AA13" s="1188">
        <v>3248.23803906067</v>
      </c>
      <c r="AB13" s="1188">
        <v>2883.3512458578198</v>
      </c>
      <c r="AC13" s="1188">
        <v>2977.8079643617698</v>
      </c>
      <c r="AD13" s="1188">
        <v>3403.95765762887</v>
      </c>
      <c r="AE13" s="1188">
        <v>2731.8580123987799</v>
      </c>
      <c r="AF13" s="1188">
        <v>2921.5261027483198</v>
      </c>
      <c r="AG13" s="1188">
        <v>3285.2655863486998</v>
      </c>
      <c r="AH13" s="1188">
        <v>3218.97800381967</v>
      </c>
      <c r="AI13" s="1188">
        <v>3775.3428060113501</v>
      </c>
      <c r="AJ13" s="1188">
        <v>3586.6000795631298</v>
      </c>
      <c r="AK13" s="1188">
        <v>4791.5966149175529</v>
      </c>
      <c r="AL13" s="1188">
        <v>4198.8004375281098</v>
      </c>
      <c r="AM13" s="1188">
        <v>3718.4681231650479</v>
      </c>
      <c r="AN13" s="1188">
        <v>3968.0071440123438</v>
      </c>
      <c r="AO13" s="1188">
        <v>4263.4817446186689</v>
      </c>
      <c r="AP13" s="1188">
        <v>4030.7237780018918</v>
      </c>
      <c r="AQ13" s="1188">
        <v>3881.5519780801178</v>
      </c>
      <c r="AR13" s="1188">
        <v>4400.6176584587956</v>
      </c>
      <c r="AS13" s="1188">
        <v>4329.7500811983455</v>
      </c>
      <c r="AT13" s="1188">
        <v>4242.0866869116808</v>
      </c>
      <c r="AU13" s="1188">
        <v>4812.0552422003866</v>
      </c>
      <c r="AV13" s="1188">
        <v>4467.8940639118146</v>
      </c>
      <c r="AW13" s="1188">
        <v>6810.9656838341225</v>
      </c>
      <c r="AX13" s="1188">
        <v>5069.9095430427915</v>
      </c>
      <c r="AY13" s="1188">
        <v>4859.8693030329596</v>
      </c>
      <c r="AZ13" s="1188">
        <v>4678.5999159676958</v>
      </c>
      <c r="BA13" s="1188">
        <v>5002.6420686924439</v>
      </c>
      <c r="BB13" s="1188">
        <v>4285.1118852461977</v>
      </c>
      <c r="BC13" s="1188">
        <v>4659.9065244093199</v>
      </c>
      <c r="BD13" s="1188">
        <v>5162.9735006449473</v>
      </c>
      <c r="BE13" s="1188">
        <v>4784.119899514094</v>
      </c>
      <c r="BF13" s="1188">
        <v>4722.670419430573</v>
      </c>
      <c r="BG13" s="1188">
        <v>4493.5170977541047</v>
      </c>
      <c r="BH13" s="1188">
        <v>4728.3325385640619</v>
      </c>
      <c r="BI13" s="1188">
        <v>7139.7543311749869</v>
      </c>
      <c r="BJ13" s="1188">
        <v>4663.7387838217473</v>
      </c>
      <c r="BK13" s="1188">
        <v>4523.7478623699599</v>
      </c>
      <c r="BL13" s="1188">
        <v>4450.9223558028089</v>
      </c>
      <c r="BM13" s="1188">
        <v>4979.4203134760128</v>
      </c>
      <c r="BN13" s="1188">
        <v>4161.0018502116955</v>
      </c>
      <c r="BO13" s="1188">
        <v>4383.6580079079868</v>
      </c>
      <c r="BP13" s="1188">
        <v>4496.3473000134763</v>
      </c>
      <c r="BQ13" s="1188">
        <v>3994.4044263306255</v>
      </c>
      <c r="BR13" s="1188">
        <v>4461.7785986819208</v>
      </c>
      <c r="BS13" s="1188">
        <v>4318.628638748115</v>
      </c>
      <c r="BT13" s="1188">
        <v>4136.1890971867178</v>
      </c>
      <c r="BU13" s="1188">
        <v>5699.8280473514978</v>
      </c>
      <c r="BV13" s="1188">
        <v>4639.9123097070715</v>
      </c>
      <c r="BW13" s="1188">
        <v>4120.3852649670216</v>
      </c>
      <c r="BX13" s="1188">
        <v>4559.5574301768565</v>
      </c>
      <c r="BY13" s="1188">
        <v>4193.0783909652037</v>
      </c>
      <c r="BZ13" s="1188">
        <v>4398.2989610010391</v>
      </c>
      <c r="CA13" s="1188">
        <v>4326.8833435254101</v>
      </c>
      <c r="CB13" s="1188">
        <v>4260.7877591309334</v>
      </c>
      <c r="CC13" s="1188">
        <v>4589.0046524532281</v>
      </c>
      <c r="CD13" s="1188">
        <v>4732.6255099037444</v>
      </c>
      <c r="CE13" s="1188">
        <v>4727.9586299159955</v>
      </c>
      <c r="CF13" s="1188">
        <v>5014.1771895143556</v>
      </c>
      <c r="CG13" s="1188">
        <v>6187.1460565193684</v>
      </c>
      <c r="CH13" s="1188">
        <v>5518.0582707766389</v>
      </c>
      <c r="CI13" s="1188">
        <v>5086.7802471466075</v>
      </c>
      <c r="CJ13" s="1188">
        <v>5413.5634866610299</v>
      </c>
      <c r="CK13" s="1188">
        <v>4919.5590877596596</v>
      </c>
      <c r="CL13" s="1188">
        <v>4519.4033162250489</v>
      </c>
    </row>
    <row r="14" spans="1:90" ht="22.5" customHeight="1" x14ac:dyDescent="0.25">
      <c r="A14" s="1186" t="s">
        <v>781</v>
      </c>
      <c r="B14" s="1187">
        <v>13103.06440911857</v>
      </c>
      <c r="C14" s="1188">
        <v>15440.03880347136</v>
      </c>
      <c r="D14" s="1188">
        <v>19039.147348759965</v>
      </c>
      <c r="E14" s="1188">
        <v>16779.205501493328</v>
      </c>
      <c r="F14" s="1188">
        <v>15997.32476802577</v>
      </c>
      <c r="G14" s="1188">
        <v>18820.724511978078</v>
      </c>
      <c r="H14" s="1188">
        <v>19036.469558432131</v>
      </c>
      <c r="I14" s="1188">
        <v>17179.597992931718</v>
      </c>
      <c r="J14" s="1188">
        <v>17080.557081261119</v>
      </c>
      <c r="K14" s="1188">
        <v>19591.851296260469</v>
      </c>
      <c r="L14" s="1188">
        <v>20372.515139623167</v>
      </c>
      <c r="M14" s="1188">
        <v>22158.698883537549</v>
      </c>
      <c r="N14" s="1188">
        <v>22866.410367366283</v>
      </c>
      <c r="O14" s="1188">
        <v>22793.917400515667</v>
      </c>
      <c r="P14" s="1188">
        <v>21927.07894676127</v>
      </c>
      <c r="Q14" s="1188">
        <v>22959.958484987659</v>
      </c>
      <c r="R14" s="1188">
        <v>20852.85236387136</v>
      </c>
      <c r="S14" s="1188">
        <v>21290.077999999998</v>
      </c>
      <c r="T14" s="1188">
        <v>21041.356357863908</v>
      </c>
      <c r="U14" s="1188">
        <v>22394.577515877951</v>
      </c>
      <c r="V14" s="1188">
        <v>20955.744019507987</v>
      </c>
      <c r="W14" s="1188">
        <v>20389.512999437429</v>
      </c>
      <c r="X14" s="1188">
        <v>20287.807507148442</v>
      </c>
      <c r="Y14" s="1188">
        <v>23667.518772783042</v>
      </c>
      <c r="Z14" s="1188">
        <v>21143.898082034419</v>
      </c>
      <c r="AA14" s="1188">
        <v>22595.355402345889</v>
      </c>
      <c r="AB14" s="1188">
        <v>22642.908420646967</v>
      </c>
      <c r="AC14" s="1188">
        <v>22438.039174189456</v>
      </c>
      <c r="AD14" s="1188">
        <v>22470.955748627337</v>
      </c>
      <c r="AE14" s="1188">
        <v>23952.999551973287</v>
      </c>
      <c r="AF14" s="1188">
        <v>23711.907692205081</v>
      </c>
      <c r="AG14" s="1188">
        <v>23526.400576950011</v>
      </c>
      <c r="AH14" s="1188">
        <v>24570.12411190939</v>
      </c>
      <c r="AI14" s="1188">
        <v>23309.13281240355</v>
      </c>
      <c r="AJ14" s="1188">
        <v>22121.435074765439</v>
      </c>
      <c r="AK14" s="1188">
        <v>25339.887051448743</v>
      </c>
      <c r="AL14" s="1188">
        <v>24811.603418029583</v>
      </c>
      <c r="AM14" s="1188">
        <v>27616.35811862698</v>
      </c>
      <c r="AN14" s="1188">
        <v>26916.749406765295</v>
      </c>
      <c r="AO14" s="1188">
        <v>23732.996889685543</v>
      </c>
      <c r="AP14" s="1188">
        <v>28098.346732737707</v>
      </c>
      <c r="AQ14" s="1188">
        <v>28142.382556545286</v>
      </c>
      <c r="AR14" s="1188">
        <v>28846.291705289455</v>
      </c>
      <c r="AS14" s="1188">
        <v>26079.808146629897</v>
      </c>
      <c r="AT14" s="1188">
        <v>24891.543612324742</v>
      </c>
      <c r="AU14" s="1188">
        <v>26386.191195087289</v>
      </c>
      <c r="AV14" s="1188">
        <v>28215.631845464515</v>
      </c>
      <c r="AW14" s="1188">
        <v>32104.807109869311</v>
      </c>
      <c r="AX14" s="1188">
        <v>31278.728444616794</v>
      </c>
      <c r="AY14" s="1188">
        <v>37065.082675889476</v>
      </c>
      <c r="AZ14" s="1188">
        <v>35348.424453984</v>
      </c>
      <c r="BA14" s="1188">
        <v>34975.964181445357</v>
      </c>
      <c r="BB14" s="1188">
        <v>36294.811287839671</v>
      </c>
      <c r="BC14" s="1188">
        <v>35562.721802992994</v>
      </c>
      <c r="BD14" s="1188">
        <v>37436.540629326395</v>
      </c>
      <c r="BE14" s="1188">
        <v>39491.972824339624</v>
      </c>
      <c r="BF14" s="1188">
        <v>37018.289982058544</v>
      </c>
      <c r="BG14" s="1188">
        <v>38516.834474019604</v>
      </c>
      <c r="BH14" s="1188">
        <v>36098.028646470615</v>
      </c>
      <c r="BI14" s="1188">
        <v>35352.203031436744</v>
      </c>
      <c r="BJ14" s="1188">
        <v>40596.638702052791</v>
      </c>
      <c r="BK14" s="1188">
        <v>43101.961531756053</v>
      </c>
      <c r="BL14" s="1188">
        <v>47797.471520471467</v>
      </c>
      <c r="BM14" s="1188">
        <v>48837.429833669907</v>
      </c>
      <c r="BN14" s="1188">
        <v>46976.981750401275</v>
      </c>
      <c r="BO14" s="1188">
        <v>48706.533126328075</v>
      </c>
      <c r="BP14" s="1188">
        <v>45383.373951858637</v>
      </c>
      <c r="BQ14" s="1188">
        <v>43810.06359502289</v>
      </c>
      <c r="BR14" s="1188">
        <v>44719.738972059109</v>
      </c>
      <c r="BS14" s="1188">
        <v>49392.800101377507</v>
      </c>
      <c r="BT14" s="1188">
        <v>48761.640481103183</v>
      </c>
      <c r="BU14" s="1188">
        <v>47600.845091624971</v>
      </c>
      <c r="BV14" s="1188">
        <v>51171.626241215519</v>
      </c>
      <c r="BW14" s="1188">
        <v>50725.428399279481</v>
      </c>
      <c r="BX14" s="1188">
        <v>46964.962889247305</v>
      </c>
      <c r="BY14" s="1188">
        <v>45174.117241818145</v>
      </c>
      <c r="BZ14" s="1188">
        <v>52820.054780455459</v>
      </c>
      <c r="CA14" s="1188">
        <v>49445.187527702474</v>
      </c>
      <c r="CB14" s="1188">
        <v>50177.239153237548</v>
      </c>
      <c r="CC14" s="1188">
        <v>50537.501495204269</v>
      </c>
      <c r="CD14" s="1188">
        <v>51757.451658435719</v>
      </c>
      <c r="CE14" s="1188">
        <v>49145.341522501978</v>
      </c>
      <c r="CF14" s="1188">
        <v>52647.546760960366</v>
      </c>
      <c r="CG14" s="1188">
        <v>56871.219931806168</v>
      </c>
      <c r="CH14" s="1188">
        <v>60930.509721672381</v>
      </c>
      <c r="CI14" s="1188">
        <v>57237.173812420908</v>
      </c>
      <c r="CJ14" s="1188">
        <v>53809.557043703928</v>
      </c>
      <c r="CK14" s="1188">
        <v>62018.585643385959</v>
      </c>
      <c r="CL14" s="1188">
        <v>64192.633072566889</v>
      </c>
    </row>
    <row r="15" spans="1:90" ht="22.5" customHeight="1" x14ac:dyDescent="0.25">
      <c r="A15" s="1186" t="s">
        <v>782</v>
      </c>
      <c r="B15" s="1187">
        <v>0</v>
      </c>
      <c r="C15" s="1188">
        <v>1103.216798061</v>
      </c>
      <c r="D15" s="1188">
        <v>858.22509340374995</v>
      </c>
      <c r="E15" s="1188">
        <v>1036.7231495733299</v>
      </c>
      <c r="F15" s="1188">
        <v>2137.0879034588929</v>
      </c>
      <c r="G15" s="1188">
        <v>619.90717499999994</v>
      </c>
      <c r="H15" s="1188">
        <v>1930.1938022211798</v>
      </c>
      <c r="I15" s="1188">
        <v>1520.11150606965</v>
      </c>
      <c r="J15" s="1188">
        <v>5313.5967392580005</v>
      </c>
      <c r="K15" s="1188">
        <v>5137.0856302894499</v>
      </c>
      <c r="L15" s="1188">
        <v>5128.3101225272303</v>
      </c>
      <c r="M15" s="1188">
        <v>3659.3688463969402</v>
      </c>
      <c r="N15" s="1188">
        <v>4298.0705699986602</v>
      </c>
      <c r="O15" s="1188">
        <v>5493.5211802403201</v>
      </c>
      <c r="P15" s="1188">
        <v>5099.5754893349704</v>
      </c>
      <c r="Q15" s="1188">
        <v>5313.88076531346</v>
      </c>
      <c r="R15" s="1188">
        <v>6181.66642452009</v>
      </c>
      <c r="S15" s="1188">
        <v>7390.3789999999999</v>
      </c>
      <c r="T15" s="1188">
        <v>8006.7663242254293</v>
      </c>
      <c r="U15" s="1188">
        <v>7703.1848364631796</v>
      </c>
      <c r="V15" s="1188">
        <v>6814.6563312343897</v>
      </c>
      <c r="W15" s="1188">
        <v>6840.0570260961504</v>
      </c>
      <c r="X15" s="1188">
        <v>6837.8628145911598</v>
      </c>
      <c r="Y15" s="1188">
        <v>5541.8228136548005</v>
      </c>
      <c r="Z15" s="1188">
        <v>6006.4294758616197</v>
      </c>
      <c r="AA15" s="1188">
        <v>5975.4853537861991</v>
      </c>
      <c r="AB15" s="1188">
        <v>5880.09409406954</v>
      </c>
      <c r="AC15" s="1188">
        <v>5617.440770552379</v>
      </c>
      <c r="AD15" s="1188">
        <v>5077.9199007596299</v>
      </c>
      <c r="AE15" s="1188">
        <v>4896.5801147767997</v>
      </c>
      <c r="AF15" s="1188">
        <v>4781.6910376779897</v>
      </c>
      <c r="AG15" s="1188">
        <v>4064.1478581606202</v>
      </c>
      <c r="AH15" s="1188">
        <v>4098.2135616540199</v>
      </c>
      <c r="AI15" s="1188">
        <v>3735.6570399410898</v>
      </c>
      <c r="AJ15" s="1188">
        <v>3925.92293282522</v>
      </c>
      <c r="AK15" s="1188">
        <v>3905.6999997688235</v>
      </c>
      <c r="AL15" s="1188">
        <v>6223.3211411995881</v>
      </c>
      <c r="AM15" s="1188">
        <v>5746.4925179532611</v>
      </c>
      <c r="AN15" s="1188">
        <v>7361.9429919706654</v>
      </c>
      <c r="AO15" s="1188">
        <v>8041.182960360492</v>
      </c>
      <c r="AP15" s="1188">
        <v>9266.5612687646371</v>
      </c>
      <c r="AQ15" s="1188">
        <v>10263.425648617649</v>
      </c>
      <c r="AR15" s="1188">
        <v>9978.7276227006132</v>
      </c>
      <c r="AS15" s="1188">
        <v>11614.058620119647</v>
      </c>
      <c r="AT15" s="1188">
        <v>11689.677437350201</v>
      </c>
      <c r="AU15" s="1188">
        <v>11424.091988829627</v>
      </c>
      <c r="AV15" s="1188">
        <v>11241.53603387546</v>
      </c>
      <c r="AW15" s="1188">
        <v>10716.563612158852</v>
      </c>
      <c r="AX15" s="1188">
        <v>13124.399493179844</v>
      </c>
      <c r="AY15" s="1188">
        <v>13025.923898148132</v>
      </c>
      <c r="AZ15" s="1188">
        <v>15121.66168327533</v>
      </c>
      <c r="BA15" s="1188">
        <v>15664.265802614449</v>
      </c>
      <c r="BB15" s="1188">
        <v>17107.337659331937</v>
      </c>
      <c r="BC15" s="1188">
        <v>17119.189318394998</v>
      </c>
      <c r="BD15" s="1188">
        <v>15814.686967211521</v>
      </c>
      <c r="BE15" s="1188">
        <v>14163.542383817503</v>
      </c>
      <c r="BF15" s="1188">
        <v>12960.347698197322</v>
      </c>
      <c r="BG15" s="1188">
        <v>11730.187800011139</v>
      </c>
      <c r="BH15" s="1188">
        <v>15291.961910953436</v>
      </c>
      <c r="BI15" s="1188">
        <v>15758.551815903467</v>
      </c>
      <c r="BJ15" s="1188">
        <v>13765.797438880069</v>
      </c>
      <c r="BK15" s="1188">
        <v>12572.931294450393</v>
      </c>
      <c r="BL15" s="1188">
        <v>12710.191213354321</v>
      </c>
      <c r="BM15" s="1188">
        <v>11940.33522762157</v>
      </c>
      <c r="BN15" s="1188">
        <v>15324.358616418673</v>
      </c>
      <c r="BO15" s="1188">
        <v>19131.127938308789</v>
      </c>
      <c r="BP15" s="1188">
        <v>20230.941286716483</v>
      </c>
      <c r="BQ15" s="1188">
        <v>22673.81819217412</v>
      </c>
      <c r="BR15" s="1188">
        <v>21796.449654964425</v>
      </c>
      <c r="BS15" s="1188">
        <v>20935.153111249016</v>
      </c>
      <c r="BT15" s="1188">
        <v>19837.036864819413</v>
      </c>
      <c r="BU15" s="1188">
        <v>19381.697629832444</v>
      </c>
      <c r="BV15" s="1188">
        <v>20652.33726535962</v>
      </c>
      <c r="BW15" s="1188">
        <v>21807.970656923655</v>
      </c>
      <c r="BX15" s="1188">
        <v>23417.406402024648</v>
      </c>
      <c r="BY15" s="1188">
        <v>23061.113622497913</v>
      </c>
      <c r="BZ15" s="1188">
        <v>23753.084444096701</v>
      </c>
      <c r="CA15" s="1188">
        <v>26087.231911922481</v>
      </c>
      <c r="CB15" s="1188">
        <v>25402.932229936447</v>
      </c>
      <c r="CC15" s="1188">
        <v>23315.499002569606</v>
      </c>
      <c r="CD15" s="1188">
        <v>23267.749202960884</v>
      </c>
      <c r="CE15" s="1188">
        <v>23270.178850726708</v>
      </c>
      <c r="CF15" s="1188">
        <v>23291.148719738561</v>
      </c>
      <c r="CG15" s="1188">
        <v>23135.124024107572</v>
      </c>
      <c r="CH15" s="1188">
        <v>24574.40457491143</v>
      </c>
      <c r="CI15" s="1188">
        <v>26018.275356523034</v>
      </c>
      <c r="CJ15" s="1188">
        <v>25293.122191940871</v>
      </c>
      <c r="CK15" s="1188">
        <v>22695.078276637669</v>
      </c>
      <c r="CL15" s="1188">
        <v>25015.25741120875</v>
      </c>
    </row>
    <row r="16" spans="1:90" ht="22.5" customHeight="1" x14ac:dyDescent="0.25">
      <c r="A16" s="1186"/>
      <c r="B16" s="1187"/>
      <c r="C16" s="1188"/>
      <c r="D16" s="1188"/>
      <c r="E16" s="1188"/>
      <c r="F16" s="1188"/>
      <c r="G16" s="1188"/>
      <c r="H16" s="1188"/>
      <c r="I16" s="1188"/>
      <c r="J16" s="1188"/>
      <c r="K16" s="1188"/>
      <c r="L16" s="1188"/>
      <c r="M16" s="1188"/>
      <c r="N16" s="1188"/>
      <c r="O16" s="1188"/>
      <c r="P16" s="1188"/>
      <c r="Q16" s="1188"/>
      <c r="R16" s="1188"/>
      <c r="S16" s="1188"/>
      <c r="T16" s="1188"/>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D16" s="1188"/>
      <c r="BE16" s="1188"/>
      <c r="BF16" s="1188"/>
      <c r="BG16" s="1188"/>
      <c r="BH16" s="1188"/>
      <c r="BI16" s="1188"/>
      <c r="BJ16" s="1188"/>
      <c r="BK16" s="1188"/>
      <c r="BL16" s="1188"/>
      <c r="BM16" s="1188"/>
      <c r="BN16" s="1188"/>
      <c r="BO16" s="1188"/>
      <c r="BP16" s="1188"/>
      <c r="BQ16" s="1188"/>
      <c r="BR16" s="1188"/>
      <c r="BS16" s="1188"/>
      <c r="BT16" s="1188"/>
      <c r="BU16" s="1188"/>
      <c r="BV16" s="1188"/>
      <c r="BW16" s="1188"/>
      <c r="BX16" s="1188"/>
      <c r="BY16" s="1188"/>
      <c r="BZ16" s="1188"/>
      <c r="CA16" s="1188"/>
      <c r="CB16" s="1188"/>
      <c r="CC16" s="1188"/>
      <c r="CD16" s="1188"/>
      <c r="CE16" s="1188"/>
      <c r="CF16" s="1188"/>
      <c r="CG16" s="1188"/>
      <c r="CH16" s="1188"/>
      <c r="CI16" s="1188"/>
      <c r="CJ16" s="1188"/>
      <c r="CK16" s="1188"/>
      <c r="CL16" s="1188"/>
    </row>
    <row r="17" spans="1:90" ht="22.5" customHeight="1" x14ac:dyDescent="0.25">
      <c r="A17" s="1183" t="s">
        <v>783</v>
      </c>
      <c r="B17" s="1184">
        <v>46202.381153037422</v>
      </c>
      <c r="C17" s="1185">
        <v>46228.406055545434</v>
      </c>
      <c r="D17" s="1185">
        <v>41536.992128390921</v>
      </c>
      <c r="E17" s="1185">
        <v>44882.80088516805</v>
      </c>
      <c r="F17" s="1185">
        <v>45475.44274596269</v>
      </c>
      <c r="G17" s="1185">
        <v>44794.197115178016</v>
      </c>
      <c r="H17" s="1185">
        <v>42743.634040358695</v>
      </c>
      <c r="I17" s="1185">
        <v>42684.666598872558</v>
      </c>
      <c r="J17" s="1185">
        <v>39512.084307652403</v>
      </c>
      <c r="K17" s="1185">
        <v>37873.234926130637</v>
      </c>
      <c r="L17" s="1185">
        <v>38047.671032386119</v>
      </c>
      <c r="M17" s="1185">
        <v>39530.568073384442</v>
      </c>
      <c r="N17" s="1185">
        <v>37970.913603621055</v>
      </c>
      <c r="O17" s="1185">
        <v>37627.442935225292</v>
      </c>
      <c r="P17" s="1185">
        <v>37124.316265183399</v>
      </c>
      <c r="Q17" s="1185">
        <v>37498.010716390738</v>
      </c>
      <c r="R17" s="1185">
        <v>39156.500657266479</v>
      </c>
      <c r="S17" s="1185">
        <v>39719.398716347743</v>
      </c>
      <c r="T17" s="1185">
        <v>40015.946904981633</v>
      </c>
      <c r="U17" s="1185">
        <v>38104.583793049038</v>
      </c>
      <c r="V17" s="1185">
        <v>38569.778049363464</v>
      </c>
      <c r="W17" s="1185">
        <v>39102.256814221233</v>
      </c>
      <c r="X17" s="1185">
        <v>40235.09569635136</v>
      </c>
      <c r="Y17" s="1185">
        <v>38010.725821035056</v>
      </c>
      <c r="Z17" s="1185">
        <v>37715.524786278307</v>
      </c>
      <c r="AA17" s="1185">
        <v>37198.005824070475</v>
      </c>
      <c r="AB17" s="1185">
        <v>39388.131370601855</v>
      </c>
      <c r="AC17" s="1185">
        <v>37729.771750879547</v>
      </c>
      <c r="AD17" s="1185">
        <v>38466.088325971257</v>
      </c>
      <c r="AE17" s="1185">
        <v>38614.536427936197</v>
      </c>
      <c r="AF17" s="1185">
        <v>36020.403238634601</v>
      </c>
      <c r="AG17" s="1185">
        <v>38023.271401596801</v>
      </c>
      <c r="AH17" s="1185">
        <v>38782.171932746089</v>
      </c>
      <c r="AI17" s="1185">
        <v>40042.67679724047</v>
      </c>
      <c r="AJ17" s="1185">
        <v>40388.807298398693</v>
      </c>
      <c r="AK17" s="1185">
        <v>38215.234501639141</v>
      </c>
      <c r="AL17" s="1185">
        <v>38620.833582376174</v>
      </c>
      <c r="AM17" s="1185">
        <v>39378.909148163963</v>
      </c>
      <c r="AN17" s="1185">
        <v>40525.143152874312</v>
      </c>
      <c r="AO17" s="1185">
        <v>41416.619773306156</v>
      </c>
      <c r="AP17" s="1185">
        <v>41078.313658385188</v>
      </c>
      <c r="AQ17" s="1185">
        <v>42602.287880723379</v>
      </c>
      <c r="AR17" s="1185">
        <v>43238.649830528462</v>
      </c>
      <c r="AS17" s="1185">
        <v>45405.208901882943</v>
      </c>
      <c r="AT17" s="1185">
        <v>46220.139047351651</v>
      </c>
      <c r="AU17" s="1185">
        <v>44656.885576869994</v>
      </c>
      <c r="AV17" s="1185">
        <v>45774.594745586095</v>
      </c>
      <c r="AW17" s="1185">
        <v>45691.741470481815</v>
      </c>
      <c r="AX17" s="1185">
        <v>47258.21111998758</v>
      </c>
      <c r="AY17" s="1185">
        <v>47281.17757882041</v>
      </c>
      <c r="AZ17" s="1185">
        <v>49241.285426161441</v>
      </c>
      <c r="BA17" s="1185">
        <v>50718.48109885717</v>
      </c>
      <c r="BB17" s="1185">
        <v>52289.78105109265</v>
      </c>
      <c r="BC17" s="1185">
        <v>53416.285285469537</v>
      </c>
      <c r="BD17" s="1185">
        <v>53547.879789756094</v>
      </c>
      <c r="BE17" s="1185">
        <v>54514.044100659296</v>
      </c>
      <c r="BF17" s="1185">
        <v>58687.724699497056</v>
      </c>
      <c r="BG17" s="1185">
        <v>61425.598183187853</v>
      </c>
      <c r="BH17" s="1185">
        <v>62018.620758286714</v>
      </c>
      <c r="BI17" s="1185">
        <v>65514.913034232362</v>
      </c>
      <c r="BJ17" s="1185">
        <v>64388.884232883029</v>
      </c>
      <c r="BK17" s="1185">
        <v>68680.541678861002</v>
      </c>
      <c r="BL17" s="1185">
        <v>64686.317615352782</v>
      </c>
      <c r="BM17" s="1185">
        <v>65762.691277930338</v>
      </c>
      <c r="BN17" s="1185">
        <v>68499.217784755587</v>
      </c>
      <c r="BO17" s="1185">
        <v>68182.650759181372</v>
      </c>
      <c r="BP17" s="1185">
        <v>68128.712224035102</v>
      </c>
      <c r="BQ17" s="1185">
        <v>69643.648440979785</v>
      </c>
      <c r="BR17" s="1185">
        <v>70510.932658274454</v>
      </c>
      <c r="BS17" s="1185">
        <v>70549.403383430981</v>
      </c>
      <c r="BT17" s="1185">
        <v>72641.010874311149</v>
      </c>
      <c r="BU17" s="1185">
        <v>70615.341422668876</v>
      </c>
      <c r="BV17" s="1185">
        <v>72369.760921741923</v>
      </c>
      <c r="BW17" s="1185">
        <v>75162.945258156906</v>
      </c>
      <c r="BX17" s="1185">
        <v>79430.500641123828</v>
      </c>
      <c r="BY17" s="1185">
        <v>83359.793312833179</v>
      </c>
      <c r="BZ17" s="1185">
        <v>78704.101200409044</v>
      </c>
      <c r="CA17" s="1185">
        <v>84472.561070069307</v>
      </c>
      <c r="CB17" s="1185">
        <v>86130.51061645709</v>
      </c>
      <c r="CC17" s="1185">
        <v>88721.956967194157</v>
      </c>
      <c r="CD17" s="1185">
        <v>90637.110197009999</v>
      </c>
      <c r="CE17" s="1185">
        <v>92508.094945531513</v>
      </c>
      <c r="CF17" s="1185">
        <v>92094.120485676482</v>
      </c>
      <c r="CG17" s="1185">
        <v>92591.847015432722</v>
      </c>
      <c r="CH17" s="1185">
        <v>90191.310891088098</v>
      </c>
      <c r="CI17" s="1185">
        <v>95741.774537972058</v>
      </c>
      <c r="CJ17" s="1185">
        <v>98866.257915045455</v>
      </c>
      <c r="CK17" s="1185">
        <v>99101.325137028412</v>
      </c>
      <c r="CL17" s="1185">
        <v>95372.094007191161</v>
      </c>
    </row>
    <row r="18" spans="1:90" ht="22.5" customHeight="1" x14ac:dyDescent="0.25">
      <c r="A18" s="1186" t="s">
        <v>784</v>
      </c>
      <c r="B18" s="1187">
        <v>61697.699491806692</v>
      </c>
      <c r="C18" s="1188">
        <v>61527.770521082202</v>
      </c>
      <c r="D18" s="1188">
        <v>58144.213647966099</v>
      </c>
      <c r="E18" s="1188">
        <v>60200.988352624197</v>
      </c>
      <c r="F18" s="1188">
        <v>60772.32521689569</v>
      </c>
      <c r="G18" s="1188">
        <v>61607.820306387795</v>
      </c>
      <c r="H18" s="1188">
        <v>58363.919896878702</v>
      </c>
      <c r="I18" s="1188">
        <v>57105.798453794298</v>
      </c>
      <c r="J18" s="1188">
        <v>55485.379014505001</v>
      </c>
      <c r="K18" s="1188">
        <v>54502.82545001019</v>
      </c>
      <c r="L18" s="1188">
        <v>55811.491806131999</v>
      </c>
      <c r="M18" s="1188">
        <v>57799.429730604592</v>
      </c>
      <c r="N18" s="1188">
        <v>55154.155917721793</v>
      </c>
      <c r="O18" s="1188">
        <v>53730.606421803001</v>
      </c>
      <c r="P18" s="1188">
        <v>53584.161687032698</v>
      </c>
      <c r="Q18" s="1188">
        <v>54224.1075535458</v>
      </c>
      <c r="R18" s="1188">
        <v>54041.613664753</v>
      </c>
      <c r="S18" s="1188">
        <v>53369.036999999997</v>
      </c>
      <c r="T18" s="1188">
        <v>54168.068775473293</v>
      </c>
      <c r="U18" s="1188">
        <v>52462.482641120398</v>
      </c>
      <c r="V18" s="1188">
        <v>51968.032708957195</v>
      </c>
      <c r="W18" s="1188">
        <v>53745.253183736495</v>
      </c>
      <c r="X18" s="1188">
        <v>52340.988993587001</v>
      </c>
      <c r="Y18" s="1188">
        <v>51334.594771566495</v>
      </c>
      <c r="Z18" s="1188">
        <v>52042.447587275899</v>
      </c>
      <c r="AA18" s="1188">
        <v>50971.725694157401</v>
      </c>
      <c r="AB18" s="1188">
        <v>52771.889928957207</v>
      </c>
      <c r="AC18" s="1188">
        <v>51559.155262933498</v>
      </c>
      <c r="AD18" s="1188">
        <v>52664.915751283894</v>
      </c>
      <c r="AE18" s="1188">
        <v>53230.1549786256</v>
      </c>
      <c r="AF18" s="1188">
        <v>51457.523353041099</v>
      </c>
      <c r="AG18" s="1188">
        <v>52862.332407013098</v>
      </c>
      <c r="AH18" s="1188">
        <v>52766.2205435664</v>
      </c>
      <c r="AI18" s="1188">
        <v>54521.632375816698</v>
      </c>
      <c r="AJ18" s="1188">
        <v>56235.882947774793</v>
      </c>
      <c r="AK18" s="1188">
        <v>56068.183178167761</v>
      </c>
      <c r="AL18" s="1188">
        <v>55077.431588997802</v>
      </c>
      <c r="AM18" s="1188">
        <v>55087.760136904428</v>
      </c>
      <c r="AN18" s="1188">
        <v>56242.198198822225</v>
      </c>
      <c r="AO18" s="1188">
        <v>56644.260832215325</v>
      </c>
      <c r="AP18" s="1188">
        <v>56959.411963216669</v>
      </c>
      <c r="AQ18" s="1188">
        <v>56570.905357101823</v>
      </c>
      <c r="AR18" s="1188">
        <v>58205.509405643192</v>
      </c>
      <c r="AS18" s="1188">
        <v>59402.71315994102</v>
      </c>
      <c r="AT18" s="1188">
        <v>59682.560063146098</v>
      </c>
      <c r="AU18" s="1188">
        <v>59017.462286455491</v>
      </c>
      <c r="AV18" s="1188">
        <v>58507.486551949019</v>
      </c>
      <c r="AW18" s="1188">
        <v>58807.708911047412</v>
      </c>
      <c r="AX18" s="1188">
        <v>59725.402208406747</v>
      </c>
      <c r="AY18" s="1188">
        <v>60950.761154975131</v>
      </c>
      <c r="AZ18" s="1188">
        <v>61983.411209069614</v>
      </c>
      <c r="BA18" s="1188">
        <v>64291.900730207402</v>
      </c>
      <c r="BB18" s="1188">
        <v>65769.893757727157</v>
      </c>
      <c r="BC18" s="1188">
        <v>68126.358653511197</v>
      </c>
      <c r="BD18" s="1188">
        <v>67162.29059532519</v>
      </c>
      <c r="BE18" s="1188">
        <v>67432.676164503297</v>
      </c>
      <c r="BF18" s="1188">
        <v>71111.826657722253</v>
      </c>
      <c r="BG18" s="1188">
        <v>72773.982965934192</v>
      </c>
      <c r="BH18" s="1188">
        <v>74085.674746929973</v>
      </c>
      <c r="BI18" s="1188">
        <v>73828.344555172196</v>
      </c>
      <c r="BJ18" s="1188">
        <v>73497.840716369916</v>
      </c>
      <c r="BK18" s="1188">
        <v>75448.817410137184</v>
      </c>
      <c r="BL18" s="1188">
        <v>72286.540236038301</v>
      </c>
      <c r="BM18" s="1188">
        <v>74272.042612170117</v>
      </c>
      <c r="BN18" s="1188">
        <v>77025.873876352707</v>
      </c>
      <c r="BO18" s="1188">
        <v>76190.370601122806</v>
      </c>
      <c r="BP18" s="1188">
        <v>76872.017091015048</v>
      </c>
      <c r="BQ18" s="1188">
        <v>78098.426723212237</v>
      </c>
      <c r="BR18" s="1188">
        <v>78688.380336765505</v>
      </c>
      <c r="BS18" s="1188">
        <v>79281.352083640581</v>
      </c>
      <c r="BT18" s="1188">
        <v>81750.233490579965</v>
      </c>
      <c r="BU18" s="1188">
        <v>80508.352365969258</v>
      </c>
      <c r="BV18" s="1188">
        <v>81493.245008216312</v>
      </c>
      <c r="BW18" s="1188">
        <v>84764.798805538492</v>
      </c>
      <c r="BX18" s="1188">
        <v>88275.996749975093</v>
      </c>
      <c r="BY18" s="1188">
        <v>91493.641114795668</v>
      </c>
      <c r="BZ18" s="1188">
        <v>88073.022838894467</v>
      </c>
      <c r="CA18" s="1188">
        <v>93079.313872083396</v>
      </c>
      <c r="CB18" s="1188">
        <v>94661.819988876785</v>
      </c>
      <c r="CC18" s="1188">
        <v>95781.129374902317</v>
      </c>
      <c r="CD18" s="1188">
        <v>98274.395503143154</v>
      </c>
      <c r="CE18" s="1188">
        <v>100425.01305197418</v>
      </c>
      <c r="CF18" s="1188">
        <v>99553.199044624227</v>
      </c>
      <c r="CG18" s="1188">
        <v>100306.50273937578</v>
      </c>
      <c r="CH18" s="1188">
        <v>98329.340528239147</v>
      </c>
      <c r="CI18" s="1188">
        <v>103710.91350050257</v>
      </c>
      <c r="CJ18" s="1188">
        <v>109524.81764449242</v>
      </c>
      <c r="CK18" s="1188">
        <v>110032.00155250618</v>
      </c>
      <c r="CL18" s="1188">
        <v>108376.99568598799</v>
      </c>
    </row>
    <row r="19" spans="1:90" ht="22.5" customHeight="1" x14ac:dyDescent="0.25">
      <c r="A19" s="1186" t="s">
        <v>785</v>
      </c>
      <c r="B19" s="1187">
        <v>-15495.318338769268</v>
      </c>
      <c r="C19" s="1188">
        <v>-15299.364465536764</v>
      </c>
      <c r="D19" s="1188">
        <v>-16607.221519575178</v>
      </c>
      <c r="E19" s="1188">
        <v>-15318.187467456148</v>
      </c>
      <c r="F19" s="1188">
        <v>-15296.882470933002</v>
      </c>
      <c r="G19" s="1188">
        <v>-16813.623191209776</v>
      </c>
      <c r="H19" s="1188">
        <v>-15620.285856520004</v>
      </c>
      <c r="I19" s="1188">
        <v>-14421.131854921736</v>
      </c>
      <c r="J19" s="1188">
        <v>-15973.294706852601</v>
      </c>
      <c r="K19" s="1188">
        <v>-16629.590523879549</v>
      </c>
      <c r="L19" s="1188">
        <v>-17763.820773745876</v>
      </c>
      <c r="M19" s="1188">
        <v>-18268.86165722015</v>
      </c>
      <c r="N19" s="1188">
        <v>-17183.242314100742</v>
      </c>
      <c r="O19" s="1188">
        <v>-16103.163486577711</v>
      </c>
      <c r="P19" s="1188">
        <v>-16459.845421849299</v>
      </c>
      <c r="Q19" s="1188">
        <v>-16726.096837155063</v>
      </c>
      <c r="R19" s="1188">
        <v>-14885.11300748652</v>
      </c>
      <c r="S19" s="1188">
        <v>-13649.638283652252</v>
      </c>
      <c r="T19" s="1188">
        <v>-14152.121870491659</v>
      </c>
      <c r="U19" s="1188">
        <v>-14357.898848071361</v>
      </c>
      <c r="V19" s="1188">
        <v>-13398.254659593729</v>
      </c>
      <c r="W19" s="1188">
        <v>-14642.99636951526</v>
      </c>
      <c r="X19" s="1188">
        <v>-12105.893297235638</v>
      </c>
      <c r="Y19" s="1188">
        <v>-13323.868950531438</v>
      </c>
      <c r="Z19" s="1188">
        <v>-14326.922800997592</v>
      </c>
      <c r="AA19" s="1188">
        <v>-13773.719870086928</v>
      </c>
      <c r="AB19" s="1188">
        <v>-13383.758558355355</v>
      </c>
      <c r="AC19" s="1188">
        <v>-13829.38351205395</v>
      </c>
      <c r="AD19" s="1188">
        <v>-14198.827425312636</v>
      </c>
      <c r="AE19" s="1188">
        <v>-14615.618550689402</v>
      </c>
      <c r="AF19" s="1188">
        <v>-15437.120114406496</v>
      </c>
      <c r="AG19" s="1188">
        <v>-14839.061005416299</v>
      </c>
      <c r="AH19" s="1188">
        <v>-13984.048610820311</v>
      </c>
      <c r="AI19" s="1188">
        <v>-14478.955578576226</v>
      </c>
      <c r="AJ19" s="1188">
        <v>-15847.075649376096</v>
      </c>
      <c r="AK19" s="1188">
        <v>-17852.94867652862</v>
      </c>
      <c r="AL19" s="1188">
        <v>-16456.598006621625</v>
      </c>
      <c r="AM19" s="1188">
        <v>-15708.850988740465</v>
      </c>
      <c r="AN19" s="1188">
        <v>-15717.055045947913</v>
      </c>
      <c r="AO19" s="1188">
        <v>-15227.641058909167</v>
      </c>
      <c r="AP19" s="1188">
        <v>-15881.098304831483</v>
      </c>
      <c r="AQ19" s="1188">
        <v>-13968.617476378444</v>
      </c>
      <c r="AR19" s="1188">
        <v>-14966.859575114733</v>
      </c>
      <c r="AS19" s="1188">
        <v>-13997.504258058081</v>
      </c>
      <c r="AT19" s="1188">
        <v>-13462.421015794444</v>
      </c>
      <c r="AU19" s="1188">
        <v>-14360.576709585495</v>
      </c>
      <c r="AV19" s="1188">
        <v>-12732.891806362924</v>
      </c>
      <c r="AW19" s="1188">
        <v>-13115.967440565595</v>
      </c>
      <c r="AX19" s="1188">
        <v>-12467.191088419166</v>
      </c>
      <c r="AY19" s="1188">
        <v>-13669.583576154722</v>
      </c>
      <c r="AZ19" s="1188">
        <v>-12742.125782908175</v>
      </c>
      <c r="BA19" s="1188">
        <v>-13573.419631350231</v>
      </c>
      <c r="BB19" s="1188">
        <v>-13480.112706634505</v>
      </c>
      <c r="BC19" s="1188">
        <v>-14710.07336804166</v>
      </c>
      <c r="BD19" s="1188">
        <v>-13614.410805569098</v>
      </c>
      <c r="BE19" s="1188">
        <v>-12918.632063844001</v>
      </c>
      <c r="BF19" s="1188">
        <v>-12424.101958225196</v>
      </c>
      <c r="BG19" s="1188">
        <v>-11348.38478274634</v>
      </c>
      <c r="BH19" s="1188">
        <v>-12067.053988643258</v>
      </c>
      <c r="BI19" s="1188">
        <v>-8313.4315209398355</v>
      </c>
      <c r="BJ19" s="1188">
        <v>-9108.956483486887</v>
      </c>
      <c r="BK19" s="1188">
        <v>-6768.2757312761842</v>
      </c>
      <c r="BL19" s="1188">
        <v>-7600.2226206855175</v>
      </c>
      <c r="BM19" s="1188">
        <v>-8509.35133423978</v>
      </c>
      <c r="BN19" s="1188">
        <v>-8526.6560915971204</v>
      </c>
      <c r="BO19" s="1188">
        <v>-8007.7198419414353</v>
      </c>
      <c r="BP19" s="1188">
        <v>-8743.3048669799482</v>
      </c>
      <c r="BQ19" s="1188">
        <v>-8454.7782822324552</v>
      </c>
      <c r="BR19" s="1188">
        <v>-8177.4476784910439</v>
      </c>
      <c r="BS19" s="1188">
        <v>-8731.9487002096012</v>
      </c>
      <c r="BT19" s="1188">
        <v>-9109.2226162688221</v>
      </c>
      <c r="BU19" s="1188">
        <v>-9893.0109433003781</v>
      </c>
      <c r="BV19" s="1188">
        <v>-9123.4840864743946</v>
      </c>
      <c r="BW19" s="1188">
        <v>-9601.8535473815882</v>
      </c>
      <c r="BX19" s="1188">
        <v>-8845.4961088512628</v>
      </c>
      <c r="BY19" s="1188">
        <v>-8133.8478019624836</v>
      </c>
      <c r="BZ19" s="1188">
        <v>-9368.9216384854262</v>
      </c>
      <c r="CA19" s="1188">
        <v>-8606.7528020140926</v>
      </c>
      <c r="CB19" s="1188">
        <v>-8531.3093724197006</v>
      </c>
      <c r="CC19" s="1188">
        <v>-7059.1724077081617</v>
      </c>
      <c r="CD19" s="1188">
        <v>-7637.2853061331571</v>
      </c>
      <c r="CE19" s="1188">
        <v>-7916.9181064426666</v>
      </c>
      <c r="CF19" s="1188">
        <v>-7459.0785589477464</v>
      </c>
      <c r="CG19" s="1188">
        <v>-7714.6557239430585</v>
      </c>
      <c r="CH19" s="1188">
        <v>-8138.0296371510467</v>
      </c>
      <c r="CI19" s="1188">
        <v>-7969.1389625305128</v>
      </c>
      <c r="CJ19" s="1188">
        <v>-10658.55972944697</v>
      </c>
      <c r="CK19" s="1188">
        <v>-10930.676415477759</v>
      </c>
      <c r="CL19" s="1188">
        <v>-13004.901678796827</v>
      </c>
    </row>
    <row r="20" spans="1:90" ht="22.5" customHeight="1" x14ac:dyDescent="0.25">
      <c r="A20" s="1183"/>
      <c r="B20" s="1184"/>
      <c r="C20" s="1185"/>
      <c r="D20" s="1185"/>
      <c r="E20" s="1185"/>
      <c r="F20" s="1185"/>
      <c r="G20" s="1185"/>
      <c r="H20" s="1185"/>
      <c r="I20" s="1185"/>
      <c r="J20" s="1185"/>
      <c r="K20" s="1185"/>
      <c r="L20" s="1185"/>
      <c r="M20" s="1185"/>
      <c r="N20" s="1185"/>
      <c r="O20" s="1185"/>
      <c r="P20" s="1185"/>
      <c r="Q20" s="1185"/>
      <c r="R20" s="1185"/>
      <c r="S20" s="1185"/>
      <c r="T20" s="1185"/>
      <c r="U20" s="1185"/>
      <c r="V20" s="1185"/>
      <c r="W20" s="1185"/>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185"/>
      <c r="AS20" s="1185"/>
      <c r="AT20" s="1185"/>
      <c r="AU20" s="1185"/>
      <c r="AV20" s="1185"/>
      <c r="AW20" s="1185"/>
      <c r="AX20" s="1185"/>
      <c r="AY20" s="1185"/>
      <c r="AZ20" s="1185"/>
      <c r="BA20" s="1185"/>
      <c r="BB20" s="1185"/>
      <c r="BC20" s="1185"/>
      <c r="BD20" s="1185"/>
      <c r="BE20" s="1185"/>
      <c r="BF20" s="1185"/>
      <c r="BG20" s="1185"/>
      <c r="BH20" s="1185"/>
      <c r="BI20" s="1185"/>
      <c r="BJ20" s="1185"/>
      <c r="BK20" s="1185"/>
      <c r="BL20" s="1185"/>
      <c r="BM20" s="1185"/>
      <c r="BN20" s="1185"/>
      <c r="BO20" s="1185"/>
      <c r="BP20" s="1185"/>
      <c r="BQ20" s="1185"/>
      <c r="BR20" s="1185"/>
      <c r="BS20" s="1185"/>
      <c r="BT20" s="1185"/>
      <c r="BU20" s="1185"/>
      <c r="BV20" s="1185"/>
      <c r="BW20" s="1185"/>
      <c r="BX20" s="1185"/>
      <c r="BY20" s="1185"/>
      <c r="BZ20" s="1185"/>
      <c r="CA20" s="1185"/>
      <c r="CB20" s="1185"/>
      <c r="CC20" s="1185"/>
      <c r="CD20" s="1185"/>
      <c r="CE20" s="1185"/>
      <c r="CF20" s="1185"/>
      <c r="CG20" s="1185"/>
      <c r="CH20" s="1185"/>
      <c r="CI20" s="1185"/>
      <c r="CJ20" s="1185"/>
      <c r="CK20" s="1185"/>
      <c r="CL20" s="1185"/>
    </row>
    <row r="21" spans="1:90" ht="22.5" customHeight="1" x14ac:dyDescent="0.25">
      <c r="A21" s="1183" t="s">
        <v>516</v>
      </c>
      <c r="B21" s="1184">
        <v>248896.44796015669</v>
      </c>
      <c r="C21" s="1185">
        <v>248653.45619608354</v>
      </c>
      <c r="D21" s="1185">
        <v>251077.63427885834</v>
      </c>
      <c r="E21" s="1185">
        <v>252425.94624199052</v>
      </c>
      <c r="F21" s="1185">
        <v>263632.61535834562</v>
      </c>
      <c r="G21" s="1185">
        <v>267429.23357882927</v>
      </c>
      <c r="H21" s="1185">
        <v>266409.72737461125</v>
      </c>
      <c r="I21" s="1185">
        <v>271789.49549483845</v>
      </c>
      <c r="J21" s="1185">
        <v>272438.92333583586</v>
      </c>
      <c r="K21" s="1185">
        <v>274786.27410636976</v>
      </c>
      <c r="L21" s="1185">
        <v>276758.11127369711</v>
      </c>
      <c r="M21" s="1185">
        <v>278722.79442939977</v>
      </c>
      <c r="N21" s="1185">
        <v>278600.24378589995</v>
      </c>
      <c r="O21" s="1185">
        <v>281528.0408852456</v>
      </c>
      <c r="P21" s="1185">
        <v>282270.29557447811</v>
      </c>
      <c r="Q21" s="1185">
        <v>286205.00782829389</v>
      </c>
      <c r="R21" s="1185">
        <v>288062.89631386375</v>
      </c>
      <c r="S21" s="1185">
        <v>291979.36699999997</v>
      </c>
      <c r="T21" s="1185">
        <v>295765.24081791023</v>
      </c>
      <c r="U21" s="1185">
        <v>298723.10082013893</v>
      </c>
      <c r="V21" s="1185">
        <v>304169.75661760999</v>
      </c>
      <c r="W21" s="1185">
        <v>312829.84980890236</v>
      </c>
      <c r="X21" s="1185">
        <v>311259.87505072553</v>
      </c>
      <c r="Y21" s="1185">
        <v>310940.94408568816</v>
      </c>
      <c r="Z21" s="1185">
        <v>311430.19972326333</v>
      </c>
      <c r="AA21" s="1185">
        <v>311817.78021051805</v>
      </c>
      <c r="AB21" s="1185">
        <v>316023.83094058069</v>
      </c>
      <c r="AC21" s="1185">
        <v>322035.05858234013</v>
      </c>
      <c r="AD21" s="1185">
        <v>328217.72178075509</v>
      </c>
      <c r="AE21" s="1185">
        <v>339849.9028008671</v>
      </c>
      <c r="AF21" s="1185">
        <v>344055.84470338566</v>
      </c>
      <c r="AG21" s="1185">
        <v>346600.31551877788</v>
      </c>
      <c r="AH21" s="1185">
        <v>349150.76667742536</v>
      </c>
      <c r="AI21" s="1185">
        <v>353662.92069438443</v>
      </c>
      <c r="AJ21" s="1185">
        <v>357257.64889147726</v>
      </c>
      <c r="AK21" s="1185">
        <v>364089.16545909585</v>
      </c>
      <c r="AL21" s="1185">
        <v>365541.50957684341</v>
      </c>
      <c r="AM21" s="1185">
        <v>371871.74131732079</v>
      </c>
      <c r="AN21" s="1185">
        <v>369618.51315964782</v>
      </c>
      <c r="AO21" s="1185">
        <v>373394.63948564482</v>
      </c>
      <c r="AP21" s="1185">
        <v>371730.50697090762</v>
      </c>
      <c r="AQ21" s="1185">
        <v>371254.15903107461</v>
      </c>
      <c r="AR21" s="1185">
        <v>381390.04929219646</v>
      </c>
      <c r="AS21" s="1185">
        <v>403063.78199327271</v>
      </c>
      <c r="AT21" s="1185">
        <v>409690.2555806723</v>
      </c>
      <c r="AU21" s="1185">
        <v>403167.60833401035</v>
      </c>
      <c r="AV21" s="1185">
        <v>406264.59212819877</v>
      </c>
      <c r="AW21" s="1185">
        <v>413242.84634938056</v>
      </c>
      <c r="AX21" s="1185">
        <v>398464.06317138515</v>
      </c>
      <c r="AY21" s="1185">
        <v>400908.30294153123</v>
      </c>
      <c r="AZ21" s="1185">
        <v>402785.96424363606</v>
      </c>
      <c r="BA21" s="1185">
        <v>403811.99425607623</v>
      </c>
      <c r="BB21" s="1185">
        <v>397925.2993697779</v>
      </c>
      <c r="BC21" s="1185">
        <v>391817.662834491</v>
      </c>
      <c r="BD21" s="1185">
        <v>390269.53374281881</v>
      </c>
      <c r="BE21" s="1185">
        <v>389003.61252033565</v>
      </c>
      <c r="BF21" s="1185">
        <v>390191.53592435858</v>
      </c>
      <c r="BG21" s="1185">
        <v>394573.66480154311</v>
      </c>
      <c r="BH21" s="1185">
        <v>403487.2665493745</v>
      </c>
      <c r="BI21" s="1185">
        <v>401882.35468503676</v>
      </c>
      <c r="BJ21" s="1185">
        <v>402934.63282387966</v>
      </c>
      <c r="BK21" s="1185">
        <v>406582.5739196642</v>
      </c>
      <c r="BL21" s="1185">
        <v>420706.37299226795</v>
      </c>
      <c r="BM21" s="1185">
        <v>409627.57400568476</v>
      </c>
      <c r="BN21" s="1185">
        <v>409669.18132355774</v>
      </c>
      <c r="BO21" s="1185">
        <v>410792.76027623925</v>
      </c>
      <c r="BP21" s="1185">
        <v>412195.84023260057</v>
      </c>
      <c r="BQ21" s="1185">
        <v>420849.35839928698</v>
      </c>
      <c r="BR21" s="1185">
        <v>422942.43818747927</v>
      </c>
      <c r="BS21" s="1185">
        <v>423954.50157529995</v>
      </c>
      <c r="BT21" s="1185">
        <v>427152.97702708578</v>
      </c>
      <c r="BU21" s="1185">
        <v>431003.55511745578</v>
      </c>
      <c r="BV21" s="1185">
        <v>435586.47008202545</v>
      </c>
      <c r="BW21" s="1185">
        <v>435733.33744633215</v>
      </c>
      <c r="BX21" s="1185">
        <v>431378.25883393374</v>
      </c>
      <c r="BY21" s="1185">
        <v>427475.70888727915</v>
      </c>
      <c r="BZ21" s="1185">
        <v>431717.81533041236</v>
      </c>
      <c r="CA21" s="1185">
        <v>433362.55073189136</v>
      </c>
      <c r="CB21" s="1185">
        <v>440863.62827933289</v>
      </c>
      <c r="CC21" s="1185">
        <v>435298.56242332031</v>
      </c>
      <c r="CD21" s="1185">
        <v>436299.30347777955</v>
      </c>
      <c r="CE21" s="1185">
        <v>443700.2548596792</v>
      </c>
      <c r="CF21" s="1185">
        <v>437661.55066691473</v>
      </c>
      <c r="CG21" s="1185">
        <v>435266.33304888615</v>
      </c>
      <c r="CH21" s="1185">
        <v>434449.18403276306</v>
      </c>
      <c r="CI21" s="1185">
        <v>449991.6587511627</v>
      </c>
      <c r="CJ21" s="1185">
        <v>462800.55039749353</v>
      </c>
      <c r="CK21" s="1185">
        <v>463218.39789696428</v>
      </c>
      <c r="CL21" s="1185">
        <v>467672.94565543305</v>
      </c>
    </row>
    <row r="22" spans="1:90" ht="22.5" customHeight="1" x14ac:dyDescent="0.25">
      <c r="A22" s="1189"/>
      <c r="B22" s="1187"/>
      <c r="C22" s="1188"/>
      <c r="D22" s="1188"/>
      <c r="E22" s="1188"/>
      <c r="F22" s="1188"/>
      <c r="G22" s="1188"/>
      <c r="H22" s="1188"/>
      <c r="I22" s="1188"/>
      <c r="J22" s="1188"/>
      <c r="K22" s="1188"/>
      <c r="L22" s="1188"/>
      <c r="M22" s="1188"/>
      <c r="N22" s="1188"/>
      <c r="O22" s="1188"/>
      <c r="P22" s="1188"/>
      <c r="Q22" s="1188"/>
      <c r="R22" s="1188"/>
      <c r="S22" s="1188"/>
      <c r="T22" s="1188"/>
      <c r="U22" s="1188"/>
      <c r="V22" s="1188"/>
      <c r="W22" s="1188"/>
      <c r="X22" s="1188"/>
      <c r="Y22" s="1188"/>
      <c r="Z22" s="1188"/>
      <c r="AA22" s="1188"/>
      <c r="AB22" s="1188"/>
      <c r="AC22" s="1188"/>
      <c r="AD22" s="1188"/>
      <c r="AE22" s="1188"/>
      <c r="AF22" s="1188"/>
      <c r="AG22" s="1188"/>
      <c r="AH22" s="1188"/>
      <c r="AI22" s="1188"/>
      <c r="AJ22" s="1188"/>
      <c r="AK22" s="1188"/>
      <c r="AL22" s="1188"/>
      <c r="AM22" s="1188"/>
      <c r="AN22" s="1188"/>
      <c r="AO22" s="1188"/>
      <c r="AP22" s="1188"/>
      <c r="AQ22" s="1188"/>
      <c r="AR22" s="1188"/>
      <c r="AS22" s="1188"/>
      <c r="AT22" s="1188"/>
      <c r="AU22" s="1188"/>
      <c r="AV22" s="1188"/>
      <c r="AW22" s="1188"/>
      <c r="AX22" s="1188"/>
      <c r="AY22" s="1188"/>
      <c r="AZ22" s="1188"/>
      <c r="BA22" s="1188"/>
      <c r="BB22" s="1188"/>
      <c r="BC22" s="1188"/>
      <c r="BD22" s="1188"/>
      <c r="BE22" s="1188"/>
      <c r="BF22" s="1188"/>
      <c r="BG22" s="1188"/>
      <c r="BH22" s="1188"/>
      <c r="BI22" s="1188"/>
      <c r="BJ22" s="1188"/>
      <c r="BK22" s="1188"/>
      <c r="BL22" s="1188"/>
      <c r="BM22" s="1188"/>
      <c r="BN22" s="1188"/>
      <c r="BO22" s="1188"/>
      <c r="BP22" s="1188"/>
      <c r="BQ22" s="1188"/>
      <c r="BR22" s="1188"/>
      <c r="BS22" s="1188"/>
      <c r="BT22" s="1188"/>
      <c r="BU22" s="1188"/>
      <c r="BV22" s="1188"/>
      <c r="BW22" s="1188"/>
      <c r="BX22" s="1188"/>
      <c r="BY22" s="1188"/>
      <c r="BZ22" s="1188"/>
      <c r="CA22" s="1188"/>
      <c r="CB22" s="1188"/>
      <c r="CC22" s="1188"/>
      <c r="CD22" s="1188"/>
      <c r="CE22" s="1188"/>
      <c r="CF22" s="1188"/>
      <c r="CG22" s="1188"/>
      <c r="CH22" s="1188"/>
      <c r="CI22" s="1188"/>
      <c r="CJ22" s="1188"/>
      <c r="CK22" s="1188"/>
      <c r="CL22" s="1188"/>
    </row>
    <row r="23" spans="1:90" ht="22.5" customHeight="1" x14ac:dyDescent="0.25">
      <c r="A23" s="1183" t="s">
        <v>786</v>
      </c>
      <c r="B23" s="1184">
        <v>354.97145637</v>
      </c>
      <c r="C23" s="1185">
        <v>1458.0634336810001</v>
      </c>
      <c r="D23" s="1185">
        <v>1234.8880738037499</v>
      </c>
      <c r="E23" s="1185">
        <v>1426.9580185933298</v>
      </c>
      <c r="F23" s="1185">
        <v>1799.6625738501998</v>
      </c>
      <c r="G23" s="1185">
        <v>1018.8706620099999</v>
      </c>
      <c r="H23" s="1185">
        <v>934.56167797000001</v>
      </c>
      <c r="I23" s="1185">
        <v>570.37408744000004</v>
      </c>
      <c r="J23" s="1185">
        <v>753.09918457000003</v>
      </c>
      <c r="K23" s="1185">
        <v>624.16111209999997</v>
      </c>
      <c r="L23" s="1185">
        <v>1020.68219698</v>
      </c>
      <c r="M23" s="1185">
        <v>1003.2277356599999</v>
      </c>
      <c r="N23" s="1185">
        <v>994.98082905999991</v>
      </c>
      <c r="O23" s="1185">
        <v>994.86971218999997</v>
      </c>
      <c r="P23" s="1185">
        <v>233.12811006999999</v>
      </c>
      <c r="Q23" s="1185">
        <v>222.31467438999996</v>
      </c>
      <c r="R23" s="1185">
        <v>623.47827548999999</v>
      </c>
      <c r="S23" s="1185">
        <v>208.369</v>
      </c>
      <c r="T23" s="1185">
        <v>1780.2658135799998</v>
      </c>
      <c r="U23" s="1185">
        <v>1060.8937028600001</v>
      </c>
      <c r="V23" s="1185">
        <v>753.35824074999994</v>
      </c>
      <c r="W23" s="1185">
        <v>939.68474980999986</v>
      </c>
      <c r="X23" s="1185">
        <v>1096.7768037200001</v>
      </c>
      <c r="Y23" s="1185">
        <v>1145.3559687899999</v>
      </c>
      <c r="Z23" s="1185">
        <v>1123.0559826400001</v>
      </c>
      <c r="AA23" s="1185">
        <v>1132.92843081</v>
      </c>
      <c r="AB23" s="1185">
        <v>1132.9984324300001</v>
      </c>
      <c r="AC23" s="1185">
        <v>1114.9996515999999</v>
      </c>
      <c r="AD23" s="1185">
        <v>82.772141879999992</v>
      </c>
      <c r="AE23" s="1185">
        <v>447.20645667000002</v>
      </c>
      <c r="AF23" s="1185">
        <v>181.53818857999997</v>
      </c>
      <c r="AG23" s="1185">
        <v>429.82487684</v>
      </c>
      <c r="AH23" s="1185">
        <v>771.05274240999995</v>
      </c>
      <c r="AI23" s="1185">
        <v>1174.1884462799999</v>
      </c>
      <c r="AJ23" s="1185">
        <v>1345.1627521099999</v>
      </c>
      <c r="AK23" s="1185">
        <v>1721.84122639</v>
      </c>
      <c r="AL23" s="1185">
        <v>2044.3475266400001</v>
      </c>
      <c r="AM23" s="1185">
        <v>2134.24912275</v>
      </c>
      <c r="AN23" s="1185">
        <v>2124.9154918429999</v>
      </c>
      <c r="AO23" s="1185">
        <v>2296.7695687609998</v>
      </c>
      <c r="AP23" s="1185">
        <v>1259.733286289</v>
      </c>
      <c r="AQ23" s="1185">
        <v>1518.3219098943753</v>
      </c>
      <c r="AR23" s="1185">
        <v>1694.6787664978499</v>
      </c>
      <c r="AS23" s="1185">
        <v>1973.2142783755003</v>
      </c>
      <c r="AT23" s="1185">
        <v>2988.8611264908004</v>
      </c>
      <c r="AU23" s="1185">
        <v>2494.2524502342753</v>
      </c>
      <c r="AV23" s="1185">
        <v>2635.7734011398752</v>
      </c>
      <c r="AW23" s="1185">
        <v>2626.8451721566498</v>
      </c>
      <c r="AX23" s="1185">
        <v>3645.3085861486002</v>
      </c>
      <c r="AY23" s="1185">
        <v>3500.2813603073996</v>
      </c>
      <c r="AZ23" s="1185">
        <v>3493.4737958735996</v>
      </c>
      <c r="BA23" s="1185">
        <v>3496.5289533664004</v>
      </c>
      <c r="BB23" s="1185">
        <v>2534.7028019690201</v>
      </c>
      <c r="BC23" s="1185">
        <v>2335.3993855694903</v>
      </c>
      <c r="BD23" s="1185">
        <v>1779.8687648113403</v>
      </c>
      <c r="BE23" s="1185">
        <v>2061.6950526299597</v>
      </c>
      <c r="BF23" s="1185">
        <v>2108.72433228514</v>
      </c>
      <c r="BG23" s="1185">
        <v>2101.9929374896651</v>
      </c>
      <c r="BH23" s="1185">
        <v>2268.8605227212502</v>
      </c>
      <c r="BI23" s="1185">
        <v>2237.0970716378151</v>
      </c>
      <c r="BJ23" s="1185">
        <v>2223.2476261923393</v>
      </c>
      <c r="BK23" s="1185">
        <v>2387.1009375569997</v>
      </c>
      <c r="BL23" s="1185">
        <v>2398.3699645123197</v>
      </c>
      <c r="BM23" s="1185">
        <v>2592.1940626814403</v>
      </c>
      <c r="BN23" s="1185">
        <v>2009.0889083875081</v>
      </c>
      <c r="BO23" s="1185">
        <v>1896.4873963501877</v>
      </c>
      <c r="BP23" s="1185">
        <v>1597.3344818168393</v>
      </c>
      <c r="BQ23" s="1185">
        <v>1218.5783749468928</v>
      </c>
      <c r="BR23" s="1185">
        <v>1112.6992353525206</v>
      </c>
      <c r="BS23" s="1185">
        <v>1103.1212674843323</v>
      </c>
      <c r="BT23" s="1185">
        <v>1072.8281149782899</v>
      </c>
      <c r="BU23" s="1185">
        <v>1015.1228623002351</v>
      </c>
      <c r="BV23" s="1185">
        <v>1013.612795305811</v>
      </c>
      <c r="BW23" s="1185">
        <v>1011.8365169231471</v>
      </c>
      <c r="BX23" s="1185">
        <v>1032.5859431421832</v>
      </c>
      <c r="BY23" s="1185">
        <v>1035.1981123027301</v>
      </c>
      <c r="BZ23" s="1185">
        <v>1023.354583726776</v>
      </c>
      <c r="CA23" s="1185">
        <v>909.44136777484607</v>
      </c>
      <c r="CB23" s="1185">
        <v>908.11944965682551</v>
      </c>
      <c r="CC23" s="1185">
        <v>902.53687738162807</v>
      </c>
      <c r="CD23" s="1185">
        <v>909.92778656678991</v>
      </c>
      <c r="CE23" s="1185">
        <v>905.43894025650297</v>
      </c>
      <c r="CF23" s="1185">
        <v>882.61728254362902</v>
      </c>
      <c r="CG23" s="1185">
        <v>797.17875091554902</v>
      </c>
      <c r="CH23" s="1185">
        <v>801.2747907485541</v>
      </c>
      <c r="CI23" s="1185">
        <v>791.71582522650897</v>
      </c>
      <c r="CJ23" s="1185">
        <v>792.92607997360994</v>
      </c>
      <c r="CK23" s="1185">
        <v>801.06802595266993</v>
      </c>
      <c r="CL23" s="1185">
        <v>816.30062064265599</v>
      </c>
    </row>
    <row r="24" spans="1:90" ht="22.5" customHeight="1" x14ac:dyDescent="0.25">
      <c r="A24" s="1183"/>
      <c r="B24" s="1187"/>
      <c r="C24" s="1188"/>
      <c r="D24" s="1188"/>
      <c r="E24" s="1188"/>
      <c r="F24" s="1188"/>
      <c r="G24" s="1188"/>
      <c r="H24" s="1188"/>
      <c r="I24" s="1188"/>
      <c r="J24" s="1188"/>
      <c r="K24" s="1188"/>
      <c r="L24" s="1188"/>
      <c r="M24" s="1188"/>
      <c r="N24" s="1188"/>
      <c r="O24" s="1188"/>
      <c r="P24" s="1188"/>
      <c r="Q24" s="1188"/>
      <c r="R24" s="1188"/>
      <c r="S24" s="1188"/>
      <c r="T24" s="1188"/>
      <c r="U24" s="1188"/>
      <c r="V24" s="1188"/>
      <c r="W24" s="1188"/>
      <c r="X24" s="1188"/>
      <c r="Y24" s="1188"/>
      <c r="Z24" s="1188"/>
      <c r="AA24" s="1188"/>
      <c r="AB24" s="1188"/>
      <c r="AC24" s="1188"/>
      <c r="AD24" s="1188"/>
      <c r="AE24" s="1188"/>
      <c r="AF24" s="1188"/>
      <c r="AG24" s="1188"/>
      <c r="AH24" s="1188"/>
      <c r="AI24" s="1188"/>
      <c r="AJ24" s="1188"/>
      <c r="AK24" s="1188"/>
      <c r="AL24" s="1188"/>
      <c r="AM24" s="1188"/>
      <c r="AN24" s="1188"/>
      <c r="AO24" s="1188"/>
      <c r="AP24" s="1188"/>
      <c r="AQ24" s="1188"/>
      <c r="AR24" s="1188"/>
      <c r="AS24" s="1188"/>
      <c r="AT24" s="1188"/>
      <c r="AU24" s="1188"/>
      <c r="AV24" s="1188"/>
      <c r="AW24" s="1188"/>
      <c r="AX24" s="1188"/>
      <c r="AY24" s="1188"/>
      <c r="AZ24" s="1188"/>
      <c r="BA24" s="1188"/>
      <c r="BB24" s="1188"/>
      <c r="BC24" s="1188"/>
      <c r="BD24" s="1188"/>
      <c r="BE24" s="1188"/>
      <c r="BF24" s="1188"/>
      <c r="BG24" s="1188"/>
      <c r="BH24" s="1188"/>
      <c r="BI24" s="1188"/>
      <c r="BJ24" s="1188"/>
      <c r="BK24" s="1188"/>
      <c r="BL24" s="1188"/>
      <c r="BM24" s="1188"/>
      <c r="BN24" s="1188"/>
      <c r="BO24" s="1188"/>
      <c r="BP24" s="1188"/>
      <c r="BQ24" s="1188"/>
      <c r="BR24" s="1188"/>
      <c r="BS24" s="1188"/>
      <c r="BT24" s="1188"/>
      <c r="BU24" s="1188"/>
      <c r="BV24" s="1188"/>
      <c r="BW24" s="1188"/>
      <c r="BX24" s="1188"/>
      <c r="BY24" s="1188"/>
      <c r="BZ24" s="1188"/>
      <c r="CA24" s="1188"/>
      <c r="CB24" s="1188"/>
      <c r="CC24" s="1188"/>
      <c r="CD24" s="1188"/>
      <c r="CE24" s="1188"/>
      <c r="CF24" s="1188"/>
      <c r="CG24" s="1188"/>
      <c r="CH24" s="1188"/>
      <c r="CI24" s="1188"/>
      <c r="CJ24" s="1188"/>
      <c r="CK24" s="1188"/>
      <c r="CL24" s="1188"/>
    </row>
    <row r="25" spans="1:90" ht="22.5" customHeight="1" x14ac:dyDescent="0.25">
      <c r="A25" s="1183" t="s">
        <v>787</v>
      </c>
      <c r="B25" s="1184">
        <v>68417.576114417345</v>
      </c>
      <c r="C25" s="1185">
        <v>69653.631969699985</v>
      </c>
      <c r="D25" s="1185">
        <v>70215.348591119095</v>
      </c>
      <c r="E25" s="1185">
        <v>68338.963920090217</v>
      </c>
      <c r="F25" s="1185">
        <v>70215.250846567549</v>
      </c>
      <c r="G25" s="1185">
        <v>71274.171742057268</v>
      </c>
      <c r="H25" s="1185">
        <v>64471.853299839051</v>
      </c>
      <c r="I25" s="1185">
        <v>60661.93993289076</v>
      </c>
      <c r="J25" s="1185">
        <v>62154.188763703103</v>
      </c>
      <c r="K25" s="1185">
        <v>64297.935015412811</v>
      </c>
      <c r="L25" s="1185">
        <v>62964.396630661162</v>
      </c>
      <c r="M25" s="1185">
        <v>66798.141782746941</v>
      </c>
      <c r="N25" s="1185">
        <v>66843.4212763182</v>
      </c>
      <c r="O25" s="1185">
        <v>64714.829885364074</v>
      </c>
      <c r="P25" s="1185">
        <v>64923.221281450686</v>
      </c>
      <c r="Q25" s="1185">
        <v>64083.54788373335</v>
      </c>
      <c r="R25" s="1185">
        <v>64808.801830606011</v>
      </c>
      <c r="S25" s="1185">
        <v>67724.779263747987</v>
      </c>
      <c r="T25" s="1185">
        <v>65041.300731756433</v>
      </c>
      <c r="U25" s="1185">
        <v>67309.642340643681</v>
      </c>
      <c r="V25" s="1185">
        <v>67613.559138661833</v>
      </c>
      <c r="W25" s="1185">
        <v>66007.450705723328</v>
      </c>
      <c r="X25" s="1185">
        <v>69174.68774187642</v>
      </c>
      <c r="Y25" s="1185">
        <v>69409.104881614985</v>
      </c>
      <c r="Z25" s="1185">
        <v>70398.977756641951</v>
      </c>
      <c r="AA25" s="1185">
        <v>68945.312493441015</v>
      </c>
      <c r="AB25" s="1185">
        <v>68951.221762668312</v>
      </c>
      <c r="AC25" s="1185">
        <v>69926.762835496062</v>
      </c>
      <c r="AD25" s="1185">
        <v>71122.489226837395</v>
      </c>
      <c r="AE25" s="1185">
        <v>72242.56115368141</v>
      </c>
      <c r="AF25" s="1185">
        <v>71290.812961026197</v>
      </c>
      <c r="AG25" s="1185">
        <v>70857.429743249348</v>
      </c>
      <c r="AH25" s="1185">
        <v>71447.475539043153</v>
      </c>
      <c r="AI25" s="1185">
        <v>72952.083069411558</v>
      </c>
      <c r="AJ25" s="1185">
        <v>74578.349415192075</v>
      </c>
      <c r="AK25" s="1185">
        <v>74618.532625004475</v>
      </c>
      <c r="AL25" s="1185">
        <v>71871.101379207234</v>
      </c>
      <c r="AM25" s="1185">
        <v>72479.192117654864</v>
      </c>
      <c r="AN25" s="1185">
        <v>73943.808174877224</v>
      </c>
      <c r="AO25" s="1185">
        <v>73234.279247781014</v>
      </c>
      <c r="AP25" s="1185">
        <v>72947.399607409403</v>
      </c>
      <c r="AQ25" s="1185">
        <v>74107.709862834367</v>
      </c>
      <c r="AR25" s="1185">
        <v>76824.334770920614</v>
      </c>
      <c r="AS25" s="1185">
        <v>76247.366230465879</v>
      </c>
      <c r="AT25" s="1185">
        <v>76056.609471451098</v>
      </c>
      <c r="AU25" s="1185">
        <v>74268.542712026101</v>
      </c>
      <c r="AV25" s="1185">
        <v>75843.457167872461</v>
      </c>
      <c r="AW25" s="1185">
        <v>80380.278819563566</v>
      </c>
      <c r="AX25" s="1185">
        <v>80986.327513685974</v>
      </c>
      <c r="AY25" s="1185">
        <v>83205.206720997492</v>
      </c>
      <c r="AZ25" s="1185">
        <v>80740.817193901355</v>
      </c>
      <c r="BA25" s="1185">
        <v>83532.929309591753</v>
      </c>
      <c r="BB25" s="1185">
        <v>84377.573074406901</v>
      </c>
      <c r="BC25" s="1185">
        <v>84977.208322015504</v>
      </c>
      <c r="BD25" s="1185">
        <v>81912.093754483169</v>
      </c>
      <c r="BE25" s="1185">
        <v>82517.765685236445</v>
      </c>
      <c r="BF25" s="1185">
        <v>83780.472174381124</v>
      </c>
      <c r="BG25" s="1185">
        <v>87235.429559917859</v>
      </c>
      <c r="BH25" s="1185">
        <v>89195.525666624046</v>
      </c>
      <c r="BI25" s="1185">
        <v>92691.37357843596</v>
      </c>
      <c r="BJ25" s="1185">
        <v>93171.902824633711</v>
      </c>
      <c r="BK25" s="1185">
        <v>96534.393163275367</v>
      </c>
      <c r="BL25" s="1185">
        <v>100564.33017739406</v>
      </c>
      <c r="BM25" s="1185">
        <v>101529.86765301334</v>
      </c>
      <c r="BN25" s="1185">
        <v>100767.71541834825</v>
      </c>
      <c r="BO25" s="1185">
        <v>102248.21337766193</v>
      </c>
      <c r="BP25" s="1185">
        <v>102464.95093822277</v>
      </c>
      <c r="BQ25" s="1185">
        <v>106992.94802882223</v>
      </c>
      <c r="BR25" s="1185">
        <v>104951.3866106551</v>
      </c>
      <c r="BS25" s="1185">
        <v>104938.45904114223</v>
      </c>
      <c r="BT25" s="1185">
        <v>109137.90184692024</v>
      </c>
      <c r="BU25" s="1185">
        <v>107961.45521592448</v>
      </c>
      <c r="BV25" s="1185">
        <v>110587.58191838322</v>
      </c>
      <c r="BW25" s="1185">
        <v>110185.34194485706</v>
      </c>
      <c r="BX25" s="1185">
        <v>110730.654659108</v>
      </c>
      <c r="BY25" s="1185">
        <v>111916.2053122849</v>
      </c>
      <c r="BZ25" s="1185">
        <v>115910.02745802398</v>
      </c>
      <c r="CA25" s="1185">
        <v>116473.58608902438</v>
      </c>
      <c r="CB25" s="1185">
        <v>118211.30681965264</v>
      </c>
      <c r="CC25" s="1185">
        <v>116962.15602815899</v>
      </c>
      <c r="CD25" s="1185">
        <v>117321.65212800496</v>
      </c>
      <c r="CE25" s="1185">
        <v>121837.09230037889</v>
      </c>
      <c r="CF25" s="1185">
        <v>119000.71200237118</v>
      </c>
      <c r="CG25" s="1185">
        <v>122384.95909976716</v>
      </c>
      <c r="CH25" s="1185">
        <v>124148.43075262509</v>
      </c>
      <c r="CI25" s="1185">
        <v>125631.30510052676</v>
      </c>
      <c r="CJ25" s="1185">
        <v>126544.06625170501</v>
      </c>
      <c r="CK25" s="1185">
        <v>127467.61587503125</v>
      </c>
      <c r="CL25" s="1185">
        <v>133572.70256619775</v>
      </c>
    </row>
    <row r="26" spans="1:90" ht="22.5" customHeight="1" x14ac:dyDescent="0.25">
      <c r="A26" s="1183"/>
      <c r="B26" s="1184"/>
      <c r="C26" s="1185"/>
      <c r="D26" s="1185"/>
      <c r="E26" s="1185"/>
      <c r="F26" s="1185"/>
      <c r="G26" s="1185"/>
      <c r="H26" s="1185"/>
      <c r="I26" s="1185"/>
      <c r="J26" s="1185"/>
      <c r="K26" s="1185"/>
      <c r="L26" s="1185"/>
      <c r="M26" s="1185"/>
      <c r="N26" s="1185"/>
      <c r="O26" s="1185"/>
      <c r="P26" s="1185"/>
      <c r="Q26" s="1185"/>
      <c r="R26" s="1185"/>
      <c r="S26" s="1185"/>
      <c r="T26" s="1185"/>
      <c r="U26" s="1185"/>
      <c r="V26" s="1185"/>
      <c r="W26" s="1185"/>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185"/>
      <c r="AS26" s="1185"/>
      <c r="AT26" s="1185"/>
      <c r="AU26" s="1185"/>
      <c r="AV26" s="1185"/>
      <c r="AW26" s="1185"/>
      <c r="AX26" s="1185"/>
      <c r="AY26" s="1185"/>
      <c r="AZ26" s="1185"/>
      <c r="BA26" s="1185"/>
      <c r="BB26" s="1185"/>
      <c r="BC26" s="1185"/>
      <c r="BD26" s="1185"/>
      <c r="BE26" s="1185"/>
      <c r="BF26" s="1185"/>
      <c r="BG26" s="1185"/>
      <c r="BH26" s="1185"/>
      <c r="BI26" s="1185"/>
      <c r="BJ26" s="1185"/>
      <c r="BK26" s="1185"/>
      <c r="BL26" s="1185"/>
      <c r="BM26" s="1185"/>
      <c r="BN26" s="1185"/>
      <c r="BO26" s="1185"/>
      <c r="BP26" s="1185"/>
      <c r="BQ26" s="1185"/>
      <c r="BR26" s="1185"/>
      <c r="BS26" s="1185"/>
      <c r="BT26" s="1185"/>
      <c r="BU26" s="1185"/>
      <c r="BV26" s="1185"/>
      <c r="BW26" s="1185"/>
      <c r="BX26" s="1185"/>
      <c r="BY26" s="1185"/>
      <c r="BZ26" s="1185"/>
      <c r="CA26" s="1185"/>
      <c r="CB26" s="1185"/>
      <c r="CC26" s="1185"/>
      <c r="CD26" s="1185"/>
      <c r="CE26" s="1185"/>
      <c r="CF26" s="1185"/>
      <c r="CG26" s="1185"/>
      <c r="CH26" s="1185"/>
      <c r="CI26" s="1185"/>
      <c r="CJ26" s="1185"/>
      <c r="CK26" s="1185"/>
      <c r="CL26" s="1185"/>
    </row>
    <row r="27" spans="1:90" ht="22.5" customHeight="1" x14ac:dyDescent="0.25">
      <c r="A27" s="1183" t="s">
        <v>788</v>
      </c>
      <c r="B27" s="1184">
        <v>86002.005008486682</v>
      </c>
      <c r="C27" s="1185">
        <v>86430.334994463396</v>
      </c>
      <c r="D27" s="1185">
        <v>87980.657385565777</v>
      </c>
      <c r="E27" s="1185">
        <v>88701.149805639681</v>
      </c>
      <c r="F27" s="1185">
        <v>89270.248456882007</v>
      </c>
      <c r="G27" s="1185">
        <v>89154.323627973514</v>
      </c>
      <c r="H27" s="1185">
        <v>90701.193436550544</v>
      </c>
      <c r="I27" s="1185">
        <v>94966.115896958989</v>
      </c>
      <c r="J27" s="1185">
        <v>96640.404973560464</v>
      </c>
      <c r="K27" s="1185">
        <v>98032.756931829164</v>
      </c>
      <c r="L27" s="1185">
        <v>97861.717844145649</v>
      </c>
      <c r="M27" s="1185">
        <v>103724.85564967337</v>
      </c>
      <c r="N27" s="1185">
        <v>104389.22207054911</v>
      </c>
      <c r="O27" s="1185">
        <v>106664.57534290411</v>
      </c>
      <c r="P27" s="1185">
        <v>107206.88138370164</v>
      </c>
      <c r="Q27" s="1185">
        <v>108620.08748099591</v>
      </c>
      <c r="R27" s="1185">
        <v>107655.14280378608</v>
      </c>
      <c r="S27" s="1185">
        <v>108184.74986758425</v>
      </c>
      <c r="T27" s="1185">
        <v>108733.92540058088</v>
      </c>
      <c r="U27" s="1185">
        <v>109085.11095657838</v>
      </c>
      <c r="V27" s="1185">
        <v>108846.39305074242</v>
      </c>
      <c r="W27" s="1185">
        <v>109719.8377185056</v>
      </c>
      <c r="X27" s="1185">
        <v>109948.1827041051</v>
      </c>
      <c r="Y27" s="1185">
        <v>114277.70110134366</v>
      </c>
      <c r="Z27" s="1185">
        <v>113985.53990418378</v>
      </c>
      <c r="AA27" s="1185">
        <v>116610.20363369156</v>
      </c>
      <c r="AB27" s="1185">
        <v>117693.25363014425</v>
      </c>
      <c r="AC27" s="1185">
        <v>116060.31403665496</v>
      </c>
      <c r="AD27" s="1185">
        <v>116163.6332307518</v>
      </c>
      <c r="AE27" s="1185">
        <v>118175.51892211345</v>
      </c>
      <c r="AF27" s="1185">
        <v>117894.59109897181</v>
      </c>
      <c r="AG27" s="1185">
        <v>117293.51383782346</v>
      </c>
      <c r="AH27" s="1185">
        <v>118335.53065373108</v>
      </c>
      <c r="AI27" s="1185">
        <v>118419.04652726192</v>
      </c>
      <c r="AJ27" s="1185">
        <v>120267.96107586552</v>
      </c>
      <c r="AK27" s="1185">
        <v>123940.24706978291</v>
      </c>
      <c r="AL27" s="1185">
        <v>125927.59113183178</v>
      </c>
      <c r="AM27" s="1185">
        <v>127700.67489801101</v>
      </c>
      <c r="AN27" s="1185">
        <v>130221.61249399875</v>
      </c>
      <c r="AO27" s="1185">
        <v>129555.58381315233</v>
      </c>
      <c r="AP27" s="1185">
        <v>130874.52793089766</v>
      </c>
      <c r="AQ27" s="1185">
        <v>132412.54231621322</v>
      </c>
      <c r="AR27" s="1185">
        <v>134150.43078186901</v>
      </c>
      <c r="AS27" s="1185">
        <v>132965.69728082433</v>
      </c>
      <c r="AT27" s="1185">
        <v>132891.3405092886</v>
      </c>
      <c r="AU27" s="1185">
        <v>131916.76361065177</v>
      </c>
      <c r="AV27" s="1185">
        <v>132916.41188870533</v>
      </c>
      <c r="AW27" s="1185">
        <v>137028.58257943401</v>
      </c>
      <c r="AX27" s="1185">
        <v>139536.17451725059</v>
      </c>
      <c r="AY27" s="1185">
        <v>141374.11037787879</v>
      </c>
      <c r="AZ27" s="1185">
        <v>143389.44134980321</v>
      </c>
      <c r="BA27" s="1185">
        <v>143137.20575972123</v>
      </c>
      <c r="BB27" s="1185">
        <v>143112.36780075575</v>
      </c>
      <c r="BC27" s="1185">
        <v>145274.23009115169</v>
      </c>
      <c r="BD27" s="1185">
        <v>146738.11960623346</v>
      </c>
      <c r="BE27" s="1185">
        <v>146609.26600948314</v>
      </c>
      <c r="BF27" s="1185">
        <v>147441.75915400017</v>
      </c>
      <c r="BG27" s="1185">
        <v>150897.85414947488</v>
      </c>
      <c r="BH27" s="1185">
        <v>150022.70341062004</v>
      </c>
      <c r="BI27" s="1185">
        <v>151721.29844907482</v>
      </c>
      <c r="BJ27" s="1185">
        <v>155891.4138969772</v>
      </c>
      <c r="BK27" s="1185">
        <v>157687.33850349611</v>
      </c>
      <c r="BL27" s="1185">
        <v>157723.53110445768</v>
      </c>
      <c r="BM27" s="1185">
        <v>158508.70418172545</v>
      </c>
      <c r="BN27" s="1185">
        <v>159802.28138109492</v>
      </c>
      <c r="BO27" s="1185">
        <v>162367.58641059365</v>
      </c>
      <c r="BP27" s="1185">
        <v>163212.85536403063</v>
      </c>
      <c r="BQ27" s="1185">
        <v>163339.49024732222</v>
      </c>
      <c r="BR27" s="1185">
        <v>163856.69744432965</v>
      </c>
      <c r="BS27" s="1185">
        <v>166313.55156211261</v>
      </c>
      <c r="BT27" s="1185">
        <v>166456.1968425122</v>
      </c>
      <c r="BU27" s="1185">
        <v>171829.46753571433</v>
      </c>
      <c r="BV27" s="1185">
        <v>174620.19748435059</v>
      </c>
      <c r="BW27" s="1185">
        <v>176804.69491635181</v>
      </c>
      <c r="BX27" s="1185">
        <v>177427.02083549256</v>
      </c>
      <c r="BY27" s="1185">
        <v>178812.21562706216</v>
      </c>
      <c r="BZ27" s="1185">
        <v>178142.2169198904</v>
      </c>
      <c r="CA27" s="1185">
        <v>182445.77028148208</v>
      </c>
      <c r="CB27" s="1185">
        <v>185003.97413309844</v>
      </c>
      <c r="CC27" s="1185">
        <v>186531.73084009014</v>
      </c>
      <c r="CD27" s="1185">
        <v>187659.02734756141</v>
      </c>
      <c r="CE27" s="1185">
        <v>188421.90799141646</v>
      </c>
      <c r="CF27" s="1185">
        <v>189046.36458582515</v>
      </c>
      <c r="CG27" s="1185">
        <v>196181.04820277431</v>
      </c>
      <c r="CH27" s="1185">
        <v>197603.09174949603</v>
      </c>
      <c r="CI27" s="1185">
        <v>199510.73471570326</v>
      </c>
      <c r="CJ27" s="1185">
        <v>200300.14772151932</v>
      </c>
      <c r="CK27" s="1185">
        <v>200961.24331760328</v>
      </c>
      <c r="CL27" s="1185">
        <v>200378.14821427234</v>
      </c>
    </row>
    <row r="28" spans="1:90" ht="22.5" customHeight="1" x14ac:dyDescent="0.25">
      <c r="A28" s="1183"/>
      <c r="B28" s="1184"/>
      <c r="C28" s="1185"/>
      <c r="D28" s="1185"/>
      <c r="E28" s="1185"/>
      <c r="F28" s="1185"/>
      <c r="G28" s="1185"/>
      <c r="H28" s="1185"/>
      <c r="I28" s="1185"/>
      <c r="J28" s="1185"/>
      <c r="K28" s="1185"/>
      <c r="L28" s="1185"/>
      <c r="M28" s="1185"/>
      <c r="N28" s="1185"/>
      <c r="O28" s="1185"/>
      <c r="P28" s="1185"/>
      <c r="Q28" s="1185"/>
      <c r="R28" s="1185"/>
      <c r="S28" s="1185"/>
      <c r="T28" s="1185"/>
      <c r="U28" s="1185"/>
      <c r="V28" s="1185"/>
      <c r="W28" s="1185"/>
      <c r="X28" s="1185"/>
      <c r="Y28" s="1185"/>
      <c r="Z28" s="1185"/>
      <c r="AA28" s="1185"/>
      <c r="AB28" s="1185"/>
      <c r="AC28" s="1185"/>
      <c r="AD28" s="1185"/>
      <c r="AE28" s="1185"/>
      <c r="AF28" s="1185"/>
      <c r="AG28" s="1185"/>
      <c r="AH28" s="1185"/>
      <c r="AI28" s="1185"/>
      <c r="AJ28" s="1185"/>
      <c r="AK28" s="1185"/>
      <c r="AL28" s="1185"/>
      <c r="AM28" s="1185"/>
      <c r="AN28" s="1185"/>
      <c r="AO28" s="1185"/>
      <c r="AP28" s="1185"/>
      <c r="AQ28" s="1185"/>
      <c r="AR28" s="1185"/>
      <c r="AS28" s="1185"/>
      <c r="AT28" s="1185"/>
      <c r="AU28" s="1185"/>
      <c r="AV28" s="1185"/>
      <c r="AW28" s="1185"/>
      <c r="AX28" s="1185"/>
      <c r="AY28" s="1185"/>
      <c r="AZ28" s="1185"/>
      <c r="BA28" s="1185"/>
      <c r="BB28" s="1185"/>
      <c r="BC28" s="1185"/>
      <c r="BD28" s="1185"/>
      <c r="BE28" s="1185"/>
      <c r="BF28" s="1185"/>
      <c r="BG28" s="1185"/>
      <c r="BH28" s="1185"/>
      <c r="BI28" s="1185"/>
      <c r="BJ28" s="1185"/>
      <c r="BK28" s="1185"/>
      <c r="BL28" s="1185"/>
      <c r="BM28" s="1185"/>
      <c r="BN28" s="1185"/>
      <c r="BO28" s="1185"/>
      <c r="BP28" s="1185"/>
      <c r="BQ28" s="1185"/>
      <c r="BR28" s="1185"/>
      <c r="BS28" s="1185"/>
      <c r="BT28" s="1185"/>
      <c r="BU28" s="1185"/>
      <c r="BV28" s="1185"/>
      <c r="BW28" s="1185"/>
      <c r="BX28" s="1185"/>
      <c r="BY28" s="1185"/>
      <c r="BZ28" s="1185"/>
      <c r="CA28" s="1185"/>
      <c r="CB28" s="1185"/>
      <c r="CC28" s="1185"/>
      <c r="CD28" s="1185"/>
      <c r="CE28" s="1185"/>
      <c r="CF28" s="1185"/>
      <c r="CG28" s="1185"/>
      <c r="CH28" s="1185"/>
      <c r="CI28" s="1185"/>
      <c r="CJ28" s="1185"/>
      <c r="CK28" s="1185"/>
      <c r="CL28" s="1185"/>
    </row>
    <row r="29" spans="1:90" ht="22.5" customHeight="1" x14ac:dyDescent="0.25">
      <c r="A29" s="1183" t="s">
        <v>789</v>
      </c>
      <c r="B29" s="1184">
        <v>108186.14460182063</v>
      </c>
      <c r="C29" s="1185">
        <v>107871.64613230935</v>
      </c>
      <c r="D29" s="1185">
        <v>106472.46624005419</v>
      </c>
      <c r="E29" s="1185">
        <v>108063.35612843526</v>
      </c>
      <c r="F29" s="1185">
        <v>109526.84877539893</v>
      </c>
      <c r="G29" s="1185">
        <v>109237.11205135696</v>
      </c>
      <c r="H29" s="1185">
        <v>109451.94414594011</v>
      </c>
      <c r="I29" s="1185">
        <v>108901.9461516438</v>
      </c>
      <c r="J29" s="1185">
        <v>106914.66391770453</v>
      </c>
      <c r="K29" s="1185">
        <v>107100.24215791043</v>
      </c>
      <c r="L29" s="1185">
        <v>109055.36053895146</v>
      </c>
      <c r="M29" s="1185">
        <v>109207.81382407888</v>
      </c>
      <c r="N29" s="1185">
        <v>107745.74287748217</v>
      </c>
      <c r="O29" s="1185">
        <v>107599.41045783951</v>
      </c>
      <c r="P29" s="1185">
        <v>106746.66606577481</v>
      </c>
      <c r="Q29" s="1185">
        <v>106849.11315212832</v>
      </c>
      <c r="R29" s="1185">
        <v>107417.14382677035</v>
      </c>
      <c r="S29" s="1185">
        <v>110511.24299510724</v>
      </c>
      <c r="T29" s="1185">
        <v>111052.85472120719</v>
      </c>
      <c r="U29" s="1185">
        <v>111654.30310460235</v>
      </c>
      <c r="V29" s="1185">
        <v>112467.72002936109</v>
      </c>
      <c r="W29" s="1185">
        <v>113219.37896141577</v>
      </c>
      <c r="X29" s="1185">
        <v>113547.22391566647</v>
      </c>
      <c r="Y29" s="1185">
        <v>113435.48782537348</v>
      </c>
      <c r="Z29" s="1185">
        <v>112461.82849679363</v>
      </c>
      <c r="AA29" s="1185">
        <v>111714.22892767936</v>
      </c>
      <c r="AB29" s="1185">
        <v>113270.70949100395</v>
      </c>
      <c r="AC29" s="1185">
        <v>114177.36675103454</v>
      </c>
      <c r="AD29" s="1185">
        <v>116075.87533956936</v>
      </c>
      <c r="AE29" s="1185">
        <v>116355.8678889685</v>
      </c>
      <c r="AF29" s="1185">
        <v>118325.33974725219</v>
      </c>
      <c r="AG29" s="1185">
        <v>119849.00138286772</v>
      </c>
      <c r="AH29" s="1185">
        <v>120208.58510439517</v>
      </c>
      <c r="AI29" s="1185">
        <v>121769.56355380318</v>
      </c>
      <c r="AJ29" s="1185">
        <v>120139.4397799687</v>
      </c>
      <c r="AK29" s="1185">
        <v>122767.9044164784</v>
      </c>
      <c r="AL29" s="1185">
        <v>119814.13086053214</v>
      </c>
      <c r="AM29" s="1185">
        <v>121449.11197988532</v>
      </c>
      <c r="AN29" s="1185">
        <v>119579.54509858412</v>
      </c>
      <c r="AO29" s="1185">
        <v>119309.98499980234</v>
      </c>
      <c r="AP29" s="1185">
        <v>118265.05726933386</v>
      </c>
      <c r="AQ29" s="1185">
        <v>120054.85814749781</v>
      </c>
      <c r="AR29" s="1185">
        <v>117254.17791251148</v>
      </c>
      <c r="AS29" s="1185">
        <v>116932.01019127456</v>
      </c>
      <c r="AT29" s="1185">
        <v>116847.83673386324</v>
      </c>
      <c r="AU29" s="1185">
        <v>118991.40012527069</v>
      </c>
      <c r="AV29" s="1185">
        <v>121061.1048357854</v>
      </c>
      <c r="AW29" s="1185">
        <v>121486.63215333641</v>
      </c>
      <c r="AX29" s="1185">
        <v>119293.63868033765</v>
      </c>
      <c r="AY29" s="1185">
        <v>119523.34795476634</v>
      </c>
      <c r="AZ29" s="1185">
        <v>122556.57036738006</v>
      </c>
      <c r="BA29" s="1185">
        <v>121362.37180555731</v>
      </c>
      <c r="BB29" s="1185">
        <v>121886.73219142022</v>
      </c>
      <c r="BC29" s="1185">
        <v>123005.80985975852</v>
      </c>
      <c r="BD29" s="1185">
        <v>123520.76447442369</v>
      </c>
      <c r="BE29" s="1185">
        <v>124601.74002718055</v>
      </c>
      <c r="BF29" s="1185">
        <v>123128.37278158699</v>
      </c>
      <c r="BG29" s="1185">
        <v>122407.12749760035</v>
      </c>
      <c r="BH29" s="1185">
        <v>124153.78349949441</v>
      </c>
      <c r="BI29" s="1185">
        <v>124261.75823891172</v>
      </c>
      <c r="BJ29" s="1185">
        <v>122185.88926902582</v>
      </c>
      <c r="BK29" s="1185">
        <v>121583.84295172573</v>
      </c>
      <c r="BL29" s="1185">
        <v>124112.74568214279</v>
      </c>
      <c r="BM29" s="1185">
        <v>122397.19621745318</v>
      </c>
      <c r="BN29" s="1185">
        <v>123524.84123770551</v>
      </c>
      <c r="BO29" s="1185">
        <v>126129.18119480774</v>
      </c>
      <c r="BP29" s="1185">
        <v>125956.23845817303</v>
      </c>
      <c r="BQ29" s="1185">
        <v>125357.98660940932</v>
      </c>
      <c r="BR29" s="1185">
        <v>126238.36592811924</v>
      </c>
      <c r="BS29" s="1185">
        <v>128092.82244753919</v>
      </c>
      <c r="BT29" s="1185">
        <v>126626.31112381855</v>
      </c>
      <c r="BU29" s="1185">
        <v>125772.9644197194</v>
      </c>
      <c r="BV29" s="1185">
        <v>125599.10216289473</v>
      </c>
      <c r="BW29" s="1185">
        <v>123978.20092508002</v>
      </c>
      <c r="BX29" s="1185">
        <v>122751.80670227821</v>
      </c>
      <c r="BY29" s="1185">
        <v>124414.18059068613</v>
      </c>
      <c r="BZ29" s="1185">
        <v>124077.55115707217</v>
      </c>
      <c r="CA29" s="1185">
        <v>124204.22426349136</v>
      </c>
      <c r="CB29" s="1185">
        <v>125502.83395061335</v>
      </c>
      <c r="CC29" s="1185">
        <v>125661.9594831923</v>
      </c>
      <c r="CD29" s="1185">
        <v>124314.31105182209</v>
      </c>
      <c r="CE29" s="1185">
        <v>124621.65404750958</v>
      </c>
      <c r="CF29" s="1185">
        <v>125468.8604124516</v>
      </c>
      <c r="CG29" s="1185">
        <v>123296.49691355581</v>
      </c>
      <c r="CH29" s="1185">
        <v>126647.6945413872</v>
      </c>
      <c r="CI29" s="1185">
        <v>125451.16460422004</v>
      </c>
      <c r="CJ29" s="1185">
        <v>123957.11637417987</v>
      </c>
      <c r="CK29" s="1185">
        <v>123790.38651001244</v>
      </c>
      <c r="CL29" s="1185">
        <v>125182.5267950519</v>
      </c>
    </row>
    <row r="30" spans="1:90" ht="22.5" customHeight="1" x14ac:dyDescent="0.25">
      <c r="A30" s="1190"/>
      <c r="B30" s="1187"/>
      <c r="C30" s="1188"/>
      <c r="D30" s="1188"/>
      <c r="E30" s="1188"/>
      <c r="F30" s="1188"/>
      <c r="G30" s="1188"/>
      <c r="H30" s="1188"/>
      <c r="I30" s="1188"/>
      <c r="J30" s="1188"/>
      <c r="K30" s="1188"/>
      <c r="L30" s="1188"/>
      <c r="M30" s="1188"/>
      <c r="N30" s="1188"/>
      <c r="O30" s="1188"/>
      <c r="P30" s="1188"/>
      <c r="Q30" s="1188"/>
      <c r="R30" s="1188"/>
      <c r="S30" s="1188"/>
      <c r="T30" s="1188"/>
      <c r="U30" s="1188"/>
      <c r="V30" s="1188"/>
      <c r="W30" s="1188"/>
      <c r="X30" s="1188"/>
      <c r="Y30" s="1188"/>
      <c r="Z30" s="1188"/>
      <c r="AA30" s="1188"/>
      <c r="AB30" s="1188"/>
      <c r="AC30" s="1188"/>
      <c r="AD30" s="1188"/>
      <c r="AE30" s="1188"/>
      <c r="AF30" s="1188"/>
      <c r="AG30" s="1188"/>
      <c r="AH30" s="1188"/>
      <c r="AI30" s="1188"/>
      <c r="AJ30" s="1188"/>
      <c r="AK30" s="1188"/>
      <c r="AL30" s="1188"/>
      <c r="AM30" s="1188"/>
      <c r="AN30" s="1188"/>
      <c r="AO30" s="1188"/>
      <c r="AP30" s="1188"/>
      <c r="AQ30" s="1188"/>
      <c r="AR30" s="1188"/>
      <c r="AS30" s="1188"/>
      <c r="AT30" s="1188"/>
      <c r="AU30" s="1188"/>
      <c r="AV30" s="1188"/>
      <c r="AW30" s="1188"/>
      <c r="AX30" s="1188"/>
      <c r="AY30" s="1188"/>
      <c r="AZ30" s="1188"/>
      <c r="BA30" s="1188"/>
      <c r="BB30" s="1188"/>
      <c r="BC30" s="1188"/>
      <c r="BD30" s="1188"/>
      <c r="BE30" s="1188"/>
      <c r="BF30" s="1188"/>
      <c r="BG30" s="1188"/>
      <c r="BH30" s="1188"/>
      <c r="BI30" s="1188"/>
      <c r="BJ30" s="1188"/>
      <c r="BK30" s="1188"/>
      <c r="BL30" s="1188"/>
      <c r="BM30" s="1188"/>
      <c r="BN30" s="1188"/>
      <c r="BO30" s="1188"/>
      <c r="BP30" s="1188"/>
      <c r="BQ30" s="1188"/>
      <c r="BR30" s="1188"/>
      <c r="BS30" s="1188"/>
      <c r="BT30" s="1188"/>
      <c r="BU30" s="1188"/>
      <c r="BV30" s="1188"/>
      <c r="BW30" s="1188"/>
      <c r="BX30" s="1188"/>
      <c r="BY30" s="1188"/>
      <c r="BZ30" s="1188"/>
      <c r="CA30" s="1188"/>
      <c r="CB30" s="1188"/>
      <c r="CC30" s="1188"/>
      <c r="CD30" s="1188"/>
      <c r="CE30" s="1188"/>
      <c r="CF30" s="1188"/>
      <c r="CG30" s="1188"/>
      <c r="CH30" s="1188"/>
      <c r="CI30" s="1188"/>
      <c r="CJ30" s="1188"/>
      <c r="CK30" s="1188"/>
      <c r="CL30" s="1188"/>
    </row>
    <row r="31" spans="1:90" ht="22.5" customHeight="1" x14ac:dyDescent="0.25">
      <c r="A31" s="1183" t="s">
        <v>790</v>
      </c>
      <c r="B31" s="1184">
        <v>783.64372534999995</v>
      </c>
      <c r="C31" s="1185">
        <v>795.03426162999995</v>
      </c>
      <c r="D31" s="1185">
        <v>806.36142286999996</v>
      </c>
      <c r="E31" s="1185">
        <v>817.11920386999998</v>
      </c>
      <c r="F31" s="1185">
        <v>829.69099342999993</v>
      </c>
      <c r="G31" s="1185">
        <v>841.75958768999999</v>
      </c>
      <c r="H31" s="1185">
        <v>841.34192214999996</v>
      </c>
      <c r="I31" s="1185">
        <v>850.71337003999997</v>
      </c>
      <c r="J31" s="1185">
        <v>860.90493549999997</v>
      </c>
      <c r="K31" s="1185">
        <v>871.46817457999998</v>
      </c>
      <c r="L31" s="1185">
        <v>882.04527718999998</v>
      </c>
      <c r="M31" s="1185">
        <v>892.00809129999993</v>
      </c>
      <c r="N31" s="1185">
        <v>903.91998392999994</v>
      </c>
      <c r="O31" s="1185">
        <v>913.01940185000001</v>
      </c>
      <c r="P31" s="1185">
        <v>921.02394779999986</v>
      </c>
      <c r="Q31" s="1185">
        <v>929.69761501999994</v>
      </c>
      <c r="R31" s="1185">
        <v>941.94318426999996</v>
      </c>
      <c r="S31" s="1185">
        <v>951.54399999999998</v>
      </c>
      <c r="T31" s="1185">
        <v>951.26087802999996</v>
      </c>
      <c r="U31" s="1185">
        <v>960.51654224999993</v>
      </c>
      <c r="V31" s="1185">
        <v>959.27091483000004</v>
      </c>
      <c r="W31" s="1185">
        <v>968.69937096000001</v>
      </c>
      <c r="X31" s="1185">
        <v>976.84763184999997</v>
      </c>
      <c r="Y31" s="1185">
        <v>987.94876219000002</v>
      </c>
      <c r="Z31" s="1185">
        <v>997.67433128999994</v>
      </c>
      <c r="AA31" s="1185">
        <v>1008.33392694</v>
      </c>
      <c r="AB31" s="1185">
        <v>1018.04001825</v>
      </c>
      <c r="AC31" s="1185">
        <v>1027.9046779099999</v>
      </c>
      <c r="AD31" s="1185">
        <v>1034.54105153</v>
      </c>
      <c r="AE31" s="1185">
        <v>1046.3292143399999</v>
      </c>
      <c r="AF31" s="1185">
        <v>1056.93696527</v>
      </c>
      <c r="AG31" s="1185">
        <v>1068.1048831099999</v>
      </c>
      <c r="AH31" s="1185">
        <v>1086.2447271099998</v>
      </c>
      <c r="AI31" s="1185">
        <v>1094.8958103199998</v>
      </c>
      <c r="AJ31" s="1185">
        <v>1103.7077119</v>
      </c>
      <c r="AK31" s="1185">
        <v>1114.0039380399999</v>
      </c>
      <c r="AL31" s="1185">
        <v>1126.4172563299999</v>
      </c>
      <c r="AM31" s="1185">
        <v>1136.3494650599998</v>
      </c>
      <c r="AN31" s="1185">
        <v>1148.6181616200001</v>
      </c>
      <c r="AO31" s="1185">
        <v>1159.7702537600001</v>
      </c>
      <c r="AP31" s="1185">
        <v>1170.5591787599999</v>
      </c>
      <c r="AQ31" s="1185">
        <v>1181.90419982</v>
      </c>
      <c r="AR31" s="1185">
        <v>1190.8741275899999</v>
      </c>
      <c r="AS31" s="1185">
        <v>1201.6446606699999</v>
      </c>
      <c r="AT31" s="1185">
        <v>1213.0932805299999</v>
      </c>
      <c r="AU31" s="1185">
        <v>1224.16639169</v>
      </c>
      <c r="AV31" s="1185">
        <v>1235.9602562800001</v>
      </c>
      <c r="AW31" s="1185">
        <v>1250.3412743499998</v>
      </c>
      <c r="AX31" s="1185">
        <v>1263.11193826</v>
      </c>
      <c r="AY31" s="1185">
        <v>1275.6406891000001</v>
      </c>
      <c r="AZ31" s="1185">
        <v>1286.59783924</v>
      </c>
      <c r="BA31" s="1185">
        <v>1297.00956477</v>
      </c>
      <c r="BB31" s="1185">
        <v>1309.7397866099998</v>
      </c>
      <c r="BC31" s="1185">
        <v>1321.1902400800002</v>
      </c>
      <c r="BD31" s="1185">
        <v>1329.31778654</v>
      </c>
      <c r="BE31" s="1185">
        <v>1337.5223003600001</v>
      </c>
      <c r="BF31" s="1185">
        <v>1348.4084109800001</v>
      </c>
      <c r="BG31" s="1185">
        <v>1358.71483412</v>
      </c>
      <c r="BH31" s="1185">
        <v>1367.46305525</v>
      </c>
      <c r="BI31" s="1185">
        <v>1380.1434952499999</v>
      </c>
      <c r="BJ31" s="1185">
        <v>1392.2231166600002</v>
      </c>
      <c r="BK31" s="1185">
        <v>1404.5468900500002</v>
      </c>
      <c r="BL31" s="1185">
        <v>1413.72892305</v>
      </c>
      <c r="BM31" s="1185">
        <v>1419.5644658799999</v>
      </c>
      <c r="BN31" s="1185">
        <v>1426.2431410899999</v>
      </c>
      <c r="BO31" s="1185">
        <v>1439.1363995300001</v>
      </c>
      <c r="BP31" s="1185">
        <v>1448.1125531499999</v>
      </c>
      <c r="BQ31" s="1185">
        <v>1459.4493050000001</v>
      </c>
      <c r="BR31" s="1185">
        <v>1471.3457274500001</v>
      </c>
      <c r="BS31" s="1185">
        <v>1481.4124169300001</v>
      </c>
      <c r="BT31" s="1185">
        <v>1491.0998258900001</v>
      </c>
      <c r="BU31" s="1185">
        <v>1504.0677675400002</v>
      </c>
      <c r="BV31" s="1185">
        <v>1517.5112380400003</v>
      </c>
      <c r="BW31" s="1185">
        <v>1523.5827490800002</v>
      </c>
      <c r="BX31" s="1185">
        <v>1524.93549147</v>
      </c>
      <c r="BY31" s="1185">
        <v>1534.5647254300002</v>
      </c>
      <c r="BZ31" s="1185">
        <v>1538.5333516600001</v>
      </c>
      <c r="CA31" s="1185">
        <v>1546.33606973</v>
      </c>
      <c r="CB31" s="1185">
        <v>1553.3460501699999</v>
      </c>
      <c r="CC31" s="1185">
        <v>1558.2400108699999</v>
      </c>
      <c r="CD31" s="1185">
        <v>1567.80393635</v>
      </c>
      <c r="CE31" s="1185">
        <v>1576.1873087500001</v>
      </c>
      <c r="CF31" s="1185">
        <v>1586.5860496899998</v>
      </c>
      <c r="CG31" s="1185">
        <v>1601.6371589499997</v>
      </c>
      <c r="CH31" s="1185">
        <v>1612.32031112</v>
      </c>
      <c r="CI31" s="1185">
        <v>1622.0621299100001</v>
      </c>
      <c r="CJ31" s="1185">
        <v>1632.8242258499999</v>
      </c>
      <c r="CK31" s="1185">
        <v>1639.5924783799999</v>
      </c>
      <c r="CL31" s="1185">
        <v>1650.0070561800001</v>
      </c>
    </row>
    <row r="32" spans="1:90" ht="22.5" customHeight="1" x14ac:dyDescent="0.25">
      <c r="A32" s="1186"/>
      <c r="B32" s="1187"/>
      <c r="C32" s="1188"/>
      <c r="D32" s="1188"/>
      <c r="E32" s="1188"/>
      <c r="F32" s="1188"/>
      <c r="G32" s="1188"/>
      <c r="H32" s="1188"/>
      <c r="I32" s="1188"/>
      <c r="J32" s="1188"/>
      <c r="K32" s="1188"/>
      <c r="L32" s="1188"/>
      <c r="M32" s="1188"/>
      <c r="N32" s="1188"/>
      <c r="O32" s="1188"/>
      <c r="P32" s="1188"/>
      <c r="Q32" s="1188"/>
      <c r="R32" s="1188"/>
      <c r="S32" s="1188"/>
      <c r="T32" s="1188"/>
      <c r="U32" s="1188"/>
      <c r="V32" s="1188"/>
      <c r="W32" s="1188"/>
      <c r="X32" s="1188"/>
      <c r="Y32" s="1188"/>
      <c r="Z32" s="1188"/>
      <c r="AA32" s="1188"/>
      <c r="AB32" s="1188"/>
      <c r="AC32" s="1188"/>
      <c r="AD32" s="1188"/>
      <c r="AE32" s="1188"/>
      <c r="AF32" s="1188"/>
      <c r="AG32" s="1188"/>
      <c r="AH32" s="1188"/>
      <c r="AI32" s="1188"/>
      <c r="AJ32" s="1188"/>
      <c r="AK32" s="1188"/>
      <c r="AL32" s="1188"/>
      <c r="AM32" s="1188"/>
      <c r="AN32" s="1188"/>
      <c r="AO32" s="1188"/>
      <c r="AP32" s="1188"/>
      <c r="AQ32" s="1188"/>
      <c r="AR32" s="1188"/>
      <c r="AS32" s="1188"/>
      <c r="AT32" s="1188"/>
      <c r="AU32" s="1188"/>
      <c r="AV32" s="1188"/>
      <c r="AW32" s="1188"/>
      <c r="AX32" s="1188"/>
      <c r="AY32" s="1188"/>
      <c r="AZ32" s="1188"/>
      <c r="BA32" s="1188"/>
      <c r="BB32" s="1188"/>
      <c r="BC32" s="1188"/>
      <c r="BD32" s="1188"/>
      <c r="BE32" s="1188"/>
      <c r="BF32" s="1188"/>
      <c r="BG32" s="1188"/>
      <c r="BH32" s="1188"/>
      <c r="BI32" s="1188"/>
      <c r="BJ32" s="1188"/>
      <c r="BK32" s="1188"/>
      <c r="BL32" s="1188"/>
      <c r="BM32" s="1188"/>
      <c r="BN32" s="1188"/>
      <c r="BO32" s="1188"/>
      <c r="BP32" s="1188"/>
      <c r="BQ32" s="1188"/>
      <c r="BR32" s="1188"/>
      <c r="BS32" s="1188"/>
      <c r="BT32" s="1188"/>
      <c r="BU32" s="1188"/>
      <c r="BV32" s="1188"/>
      <c r="BW32" s="1188"/>
      <c r="BX32" s="1188"/>
      <c r="BY32" s="1188"/>
      <c r="BZ32" s="1188"/>
      <c r="CA32" s="1188"/>
      <c r="CB32" s="1188"/>
      <c r="CC32" s="1188"/>
      <c r="CD32" s="1188"/>
      <c r="CE32" s="1188"/>
      <c r="CF32" s="1188"/>
      <c r="CG32" s="1188"/>
      <c r="CH32" s="1188"/>
      <c r="CI32" s="1188"/>
      <c r="CJ32" s="1188"/>
      <c r="CK32" s="1188"/>
      <c r="CL32" s="1188"/>
    </row>
    <row r="33" spans="1:90" ht="22.5" customHeight="1" x14ac:dyDescent="0.25">
      <c r="A33" s="1183" t="s">
        <v>791</v>
      </c>
      <c r="B33" s="1184"/>
      <c r="C33" s="1185"/>
      <c r="D33" s="1185"/>
      <c r="E33" s="1185"/>
      <c r="F33" s="1185"/>
      <c r="G33" s="1185"/>
      <c r="H33" s="1185"/>
      <c r="I33" s="1185"/>
      <c r="J33" s="1185"/>
      <c r="K33" s="1185"/>
      <c r="L33" s="1185"/>
      <c r="M33" s="1185"/>
      <c r="N33" s="1185"/>
      <c r="O33" s="1185"/>
      <c r="P33" s="1185"/>
      <c r="Q33" s="1185"/>
      <c r="R33" s="1185"/>
      <c r="S33" s="1185"/>
      <c r="T33" s="1185"/>
      <c r="U33" s="1185"/>
      <c r="V33" s="1185"/>
      <c r="W33" s="1185"/>
      <c r="X33" s="1185"/>
      <c r="Y33" s="1185"/>
      <c r="Z33" s="1185"/>
      <c r="AA33" s="1185"/>
      <c r="AB33" s="1185"/>
      <c r="AC33" s="1185"/>
      <c r="AD33" s="1185"/>
      <c r="AE33" s="1185"/>
      <c r="AF33" s="1185"/>
      <c r="AG33" s="1185"/>
      <c r="AH33" s="1185"/>
      <c r="AI33" s="1185"/>
      <c r="AJ33" s="1185"/>
      <c r="AK33" s="1185"/>
      <c r="AL33" s="1185"/>
      <c r="AM33" s="1185"/>
      <c r="AN33" s="1185"/>
      <c r="AO33" s="1185"/>
      <c r="AP33" s="1185"/>
      <c r="AQ33" s="1185"/>
      <c r="AR33" s="1185"/>
      <c r="AS33" s="1185"/>
      <c r="AT33" s="1185"/>
      <c r="AU33" s="1185"/>
      <c r="AV33" s="1185"/>
      <c r="AW33" s="1185"/>
      <c r="AX33" s="1185"/>
      <c r="AY33" s="1185"/>
      <c r="AZ33" s="1185"/>
      <c r="BA33" s="1185"/>
      <c r="BB33" s="1185"/>
      <c r="BC33" s="1185"/>
      <c r="BD33" s="1185"/>
      <c r="BE33" s="1185"/>
      <c r="BF33" s="1185"/>
      <c r="BG33" s="1185"/>
      <c r="BH33" s="1185"/>
      <c r="BI33" s="1185"/>
      <c r="BJ33" s="1185"/>
      <c r="BK33" s="1185"/>
      <c r="BL33" s="1185"/>
      <c r="BM33" s="1185"/>
      <c r="BN33" s="1185"/>
      <c r="BO33" s="1185"/>
      <c r="BP33" s="1185"/>
      <c r="BQ33" s="1185"/>
      <c r="BR33" s="1185"/>
      <c r="BS33" s="1185"/>
      <c r="BT33" s="1185"/>
      <c r="BU33" s="1185"/>
      <c r="BV33" s="1185"/>
      <c r="BW33" s="1185"/>
      <c r="BX33" s="1185"/>
      <c r="BY33" s="1185"/>
      <c r="BZ33" s="1185"/>
      <c r="CA33" s="1185"/>
      <c r="CB33" s="1185"/>
      <c r="CC33" s="1185"/>
      <c r="CD33" s="1185"/>
      <c r="CE33" s="1185"/>
      <c r="CF33" s="1185"/>
      <c r="CG33" s="1185"/>
      <c r="CH33" s="1185"/>
      <c r="CI33" s="1185"/>
      <c r="CJ33" s="1185"/>
      <c r="CK33" s="1185"/>
      <c r="CL33" s="1185"/>
    </row>
    <row r="34" spans="1:90" ht="22.5" customHeight="1" x14ac:dyDescent="0.25">
      <c r="A34" s="1180" t="s">
        <v>792</v>
      </c>
      <c r="B34" s="1184">
        <v>249360.69651986239</v>
      </c>
      <c r="C34" s="1185">
        <v>251622.7170243435</v>
      </c>
      <c r="D34" s="1185">
        <v>257215.39942037046</v>
      </c>
      <c r="E34" s="1185">
        <v>240972.03568809986</v>
      </c>
      <c r="F34" s="1185">
        <v>288254.52867823391</v>
      </c>
      <c r="G34" s="1185">
        <v>283442.52268889075</v>
      </c>
      <c r="H34" s="1185">
        <v>249839.02988721139</v>
      </c>
      <c r="I34" s="1185">
        <v>274342.31773691805</v>
      </c>
      <c r="J34" s="1185">
        <v>273779.93564134021</v>
      </c>
      <c r="K34" s="1185">
        <v>272801.95000061835</v>
      </c>
      <c r="L34" s="1185">
        <v>280387.78172803833</v>
      </c>
      <c r="M34" s="1185">
        <v>285066.20083127124</v>
      </c>
      <c r="N34" s="1185">
        <v>285888.7361757406</v>
      </c>
      <c r="O34" s="1185">
        <v>282314.17421844183</v>
      </c>
      <c r="P34" s="1185">
        <v>252067.54477551434</v>
      </c>
      <c r="Q34" s="1185">
        <v>269744.23065324407</v>
      </c>
      <c r="R34" s="1185">
        <v>262472.03593615501</v>
      </c>
      <c r="S34" s="1185">
        <v>288101.32264357829</v>
      </c>
      <c r="T34" s="1185">
        <v>276970.62324911181</v>
      </c>
      <c r="U34" s="1185">
        <v>259096.97982526961</v>
      </c>
      <c r="V34" s="1185">
        <v>263239.52009323618</v>
      </c>
      <c r="W34" s="1185">
        <v>265845.06246742804</v>
      </c>
      <c r="X34" s="1185">
        <v>316404.36635368416</v>
      </c>
      <c r="Y34" s="1185">
        <v>258918.40932451026</v>
      </c>
      <c r="Z34" s="1185">
        <v>232975.13791190481</v>
      </c>
      <c r="AA34" s="1185">
        <v>237937.95141806465</v>
      </c>
      <c r="AB34" s="1185">
        <v>285684.36288633069</v>
      </c>
      <c r="AC34" s="1185">
        <v>285988.67051305622</v>
      </c>
      <c r="AD34" s="1185">
        <v>302666.35092124564</v>
      </c>
      <c r="AE34" s="1185">
        <v>237796.98005223632</v>
      </c>
      <c r="AF34" s="1185">
        <v>265847.36200055724</v>
      </c>
      <c r="AG34" s="1185">
        <v>226859.55689751479</v>
      </c>
      <c r="AH34" s="1185">
        <v>250067.2693901007</v>
      </c>
      <c r="AI34" s="1185">
        <v>267852.03612333984</v>
      </c>
      <c r="AJ34" s="1185">
        <v>268085.52613238478</v>
      </c>
      <c r="AK34" s="1185">
        <v>269984.1691173499</v>
      </c>
      <c r="AL34" s="1185">
        <v>293403.84355044481</v>
      </c>
      <c r="AM34" s="1185">
        <v>238330.56300423178</v>
      </c>
      <c r="AN34" s="1185">
        <v>260311.57647663605</v>
      </c>
      <c r="AO34" s="1185">
        <v>270455.5412878762</v>
      </c>
      <c r="AP34" s="1185">
        <v>301423.00157699449</v>
      </c>
      <c r="AQ34" s="1185">
        <v>257204.06170884101</v>
      </c>
      <c r="AR34" s="1185">
        <v>276078.62263399689</v>
      </c>
      <c r="AS34" s="1185">
        <v>260816.24722917966</v>
      </c>
      <c r="AT34" s="1185">
        <v>252659.8037139785</v>
      </c>
      <c r="AU34" s="1185">
        <v>249140.86970997555</v>
      </c>
      <c r="AV34" s="1185">
        <v>253128.59896445659</v>
      </c>
      <c r="AW34" s="1185">
        <v>273154.71810106433</v>
      </c>
      <c r="AX34" s="1185">
        <v>241847.93123396079</v>
      </c>
      <c r="AY34" s="1185">
        <v>243072.41931690247</v>
      </c>
      <c r="AZ34" s="1185">
        <v>235637.38906148812</v>
      </c>
      <c r="BA34" s="1185">
        <v>254346.87418876984</v>
      </c>
      <c r="BB34" s="1185">
        <v>240795.00739479513</v>
      </c>
      <c r="BC34" s="1185">
        <v>232605.36464353438</v>
      </c>
      <c r="BD34" s="1185">
        <v>245375.69599383362</v>
      </c>
      <c r="BE34" s="1185">
        <v>259527.91169330734</v>
      </c>
      <c r="BF34" s="1185">
        <v>291963.39838821907</v>
      </c>
      <c r="BG34" s="1185">
        <v>332129.08706283494</v>
      </c>
      <c r="BH34" s="1185">
        <v>299001.18680901983</v>
      </c>
      <c r="BI34" s="1185">
        <v>313532.88191786828</v>
      </c>
      <c r="BJ34" s="1185">
        <v>329756.0860107615</v>
      </c>
      <c r="BK34" s="1185">
        <v>332147.62063827831</v>
      </c>
      <c r="BL34" s="1185">
        <v>387323.26893354539</v>
      </c>
      <c r="BM34" s="1185">
        <v>398867.40882889036</v>
      </c>
      <c r="BN34" s="1185">
        <v>362645.92628307006</v>
      </c>
      <c r="BO34" s="1185">
        <v>350334.7932427529</v>
      </c>
      <c r="BP34" s="1185">
        <v>355432.18597132911</v>
      </c>
      <c r="BQ34" s="1185">
        <v>340290.50263041887</v>
      </c>
      <c r="BR34" s="1185">
        <v>334272.62258796836</v>
      </c>
      <c r="BS34" s="1185">
        <v>351771.75520130934</v>
      </c>
      <c r="BT34" s="1185">
        <v>330876.47553494445</v>
      </c>
      <c r="BU34" s="1185">
        <v>346961.78450452234</v>
      </c>
      <c r="BV34" s="1185">
        <v>342302.61318759463</v>
      </c>
      <c r="BW34" s="1185">
        <v>349618.52752997197</v>
      </c>
      <c r="BX34" s="1185">
        <v>320020.35800982598</v>
      </c>
      <c r="BY34" s="1185">
        <v>335192.48193553992</v>
      </c>
      <c r="BZ34" s="1185">
        <v>321756.04807507602</v>
      </c>
      <c r="CA34" s="1185">
        <v>332383.28617045842</v>
      </c>
      <c r="CB34" s="1185">
        <v>343036.00024025317</v>
      </c>
      <c r="CC34" s="1185">
        <v>353490.47168902919</v>
      </c>
      <c r="CD34" s="1185">
        <v>350346.19140015624</v>
      </c>
      <c r="CE34" s="1185">
        <v>343165.06061891944</v>
      </c>
      <c r="CF34" s="1185">
        <v>371757.4527474296</v>
      </c>
      <c r="CG34" s="1185">
        <v>339445.44176985463</v>
      </c>
      <c r="CH34" s="1185">
        <v>341821.7637716126</v>
      </c>
      <c r="CI34" s="1185">
        <v>341502.58581552096</v>
      </c>
      <c r="CJ34" s="1185">
        <v>360948.97013252683</v>
      </c>
      <c r="CK34" s="1185">
        <v>347393.2439390478</v>
      </c>
      <c r="CL34" s="1185">
        <v>348970.94459103385</v>
      </c>
    </row>
    <row r="35" spans="1:90" ht="22.5" customHeight="1" x14ac:dyDescent="0.25">
      <c r="A35" s="1183"/>
      <c r="B35" s="1184"/>
      <c r="C35" s="1185"/>
      <c r="D35" s="1185"/>
      <c r="E35" s="1185"/>
      <c r="F35" s="1185"/>
      <c r="G35" s="1185"/>
      <c r="H35" s="1185"/>
      <c r="I35" s="1185"/>
      <c r="J35" s="1185"/>
      <c r="K35" s="1185"/>
      <c r="L35" s="1185"/>
      <c r="M35" s="1185"/>
      <c r="N35" s="1185"/>
      <c r="O35" s="1185"/>
      <c r="P35" s="1185"/>
      <c r="Q35" s="1185"/>
      <c r="R35" s="1185"/>
      <c r="S35" s="1185"/>
      <c r="T35" s="1185"/>
      <c r="U35" s="1185"/>
      <c r="V35" s="1185"/>
      <c r="W35" s="1185"/>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185"/>
      <c r="AS35" s="1185"/>
      <c r="AT35" s="1185"/>
      <c r="AU35" s="1185"/>
      <c r="AV35" s="1185"/>
      <c r="AW35" s="1185"/>
      <c r="AX35" s="1185"/>
      <c r="AY35" s="1185"/>
      <c r="AZ35" s="1185"/>
      <c r="BA35" s="1185"/>
      <c r="BB35" s="1185"/>
      <c r="BC35" s="1185"/>
      <c r="BD35" s="1185"/>
      <c r="BE35" s="1185"/>
      <c r="BF35" s="1185"/>
      <c r="BG35" s="1185"/>
      <c r="BH35" s="1185"/>
      <c r="BI35" s="1185"/>
      <c r="BJ35" s="1185"/>
      <c r="BK35" s="1185"/>
      <c r="BL35" s="1185"/>
      <c r="BM35" s="1185"/>
      <c r="BN35" s="1185"/>
      <c r="BO35" s="1185"/>
      <c r="BP35" s="1185"/>
      <c r="BQ35" s="1185"/>
      <c r="BR35" s="1185"/>
      <c r="BS35" s="1185"/>
      <c r="BT35" s="1185"/>
      <c r="BU35" s="1185"/>
      <c r="BV35" s="1185"/>
      <c r="BW35" s="1185"/>
      <c r="BX35" s="1185"/>
      <c r="BY35" s="1185"/>
      <c r="BZ35" s="1185"/>
      <c r="CA35" s="1185"/>
      <c r="CB35" s="1185"/>
      <c r="CC35" s="1185"/>
      <c r="CD35" s="1185"/>
      <c r="CE35" s="1185"/>
      <c r="CF35" s="1185"/>
      <c r="CG35" s="1185"/>
      <c r="CH35" s="1185"/>
      <c r="CI35" s="1185"/>
      <c r="CJ35" s="1185"/>
      <c r="CK35" s="1185"/>
      <c r="CL35" s="1185"/>
    </row>
    <row r="36" spans="1:90" ht="22.5" customHeight="1" x14ac:dyDescent="0.25">
      <c r="A36" s="1191"/>
      <c r="B36" s="1187"/>
      <c r="C36" s="1188"/>
      <c r="D36" s="1188"/>
      <c r="E36" s="1188"/>
      <c r="F36" s="1188"/>
      <c r="G36" s="1188"/>
      <c r="H36" s="1188"/>
      <c r="I36" s="1188"/>
      <c r="J36" s="1188"/>
      <c r="K36" s="1188"/>
      <c r="L36" s="1188"/>
      <c r="M36" s="1188"/>
      <c r="N36" s="1188"/>
      <c r="O36" s="1188"/>
      <c r="P36" s="1188"/>
      <c r="Q36" s="1188"/>
      <c r="R36" s="1188"/>
      <c r="S36" s="1188"/>
      <c r="T36" s="1188"/>
      <c r="U36" s="1188"/>
      <c r="V36" s="1188"/>
      <c r="W36" s="1188"/>
      <c r="X36" s="1188"/>
      <c r="Y36" s="1188"/>
      <c r="Z36" s="1188"/>
      <c r="AA36" s="1188"/>
      <c r="AB36" s="1188"/>
      <c r="AC36" s="1188"/>
      <c r="AD36" s="1188"/>
      <c r="AE36" s="1188"/>
      <c r="AF36" s="1188"/>
      <c r="AG36" s="1188"/>
      <c r="AH36" s="1188"/>
      <c r="AI36" s="1188"/>
      <c r="AJ36" s="1188"/>
      <c r="AK36" s="1188"/>
      <c r="AL36" s="1188"/>
      <c r="AM36" s="1188"/>
      <c r="AN36" s="1188"/>
      <c r="AO36" s="1188"/>
      <c r="AP36" s="1188"/>
      <c r="AQ36" s="1188"/>
      <c r="AR36" s="1188"/>
      <c r="AS36" s="1188"/>
      <c r="AT36" s="1188"/>
      <c r="AU36" s="1188"/>
      <c r="AV36" s="1188"/>
      <c r="AW36" s="1188"/>
      <c r="AX36" s="1188"/>
      <c r="AY36" s="1188"/>
      <c r="AZ36" s="1188"/>
      <c r="BA36" s="1188"/>
      <c r="BB36" s="1188"/>
      <c r="BC36" s="1188"/>
      <c r="BD36" s="1188"/>
      <c r="BE36" s="1188"/>
      <c r="BF36" s="1188"/>
      <c r="BG36" s="1188"/>
      <c r="BH36" s="1188"/>
      <c r="BI36" s="1188"/>
      <c r="BJ36" s="1188"/>
      <c r="BK36" s="1188"/>
      <c r="BL36" s="1188"/>
      <c r="BM36" s="1188"/>
      <c r="BN36" s="1188"/>
      <c r="BO36" s="1188"/>
      <c r="BP36" s="1188"/>
      <c r="BQ36" s="1188"/>
      <c r="BR36" s="1188"/>
      <c r="BS36" s="1188"/>
      <c r="BT36" s="1188"/>
      <c r="BU36" s="1188"/>
      <c r="BV36" s="1188"/>
      <c r="BW36" s="1188"/>
      <c r="BX36" s="1188"/>
      <c r="BY36" s="1188"/>
      <c r="BZ36" s="1188"/>
      <c r="CA36" s="1188"/>
      <c r="CB36" s="1188"/>
      <c r="CC36" s="1188"/>
      <c r="CD36" s="1188"/>
      <c r="CE36" s="1188"/>
      <c r="CF36" s="1188"/>
      <c r="CG36" s="1188"/>
      <c r="CH36" s="1188"/>
      <c r="CI36" s="1188"/>
      <c r="CJ36" s="1188"/>
      <c r="CK36" s="1188"/>
      <c r="CL36" s="1188"/>
    </row>
    <row r="37" spans="1:90" ht="22.5" customHeight="1" x14ac:dyDescent="0.25">
      <c r="A37" s="1183" t="s">
        <v>793</v>
      </c>
      <c r="B37" s="1184">
        <v>779.8563754780231</v>
      </c>
      <c r="C37" s="1185">
        <v>1306.3706472020708</v>
      </c>
      <c r="D37" s="1185">
        <v>869.81856441823697</v>
      </c>
      <c r="E37" s="1185">
        <v>905.77134001740285</v>
      </c>
      <c r="F37" s="1185">
        <v>953.61912509870194</v>
      </c>
      <c r="G37" s="1185">
        <v>905.59047324829282</v>
      </c>
      <c r="H37" s="1185">
        <v>893.14782032191704</v>
      </c>
      <c r="I37" s="1185">
        <v>886.28017686064481</v>
      </c>
      <c r="J37" s="1185">
        <v>918.87860321704704</v>
      </c>
      <c r="K37" s="1185">
        <v>960.71175483604384</v>
      </c>
      <c r="L37" s="1185">
        <v>1029.7745460104779</v>
      </c>
      <c r="M37" s="1185">
        <v>975.48743325026498</v>
      </c>
      <c r="N37" s="1185">
        <v>1031.204026959666</v>
      </c>
      <c r="O37" s="1185">
        <v>978.166643874898</v>
      </c>
      <c r="P37" s="1185">
        <v>965.73138316948803</v>
      </c>
      <c r="Q37" s="1185">
        <v>1075.015738483263</v>
      </c>
      <c r="R37" s="1185">
        <v>922.63988792454199</v>
      </c>
      <c r="S37" s="1185">
        <v>850.86400000000003</v>
      </c>
      <c r="T37" s="1185">
        <v>788.9558609616289</v>
      </c>
      <c r="U37" s="1185">
        <v>790.719423331896</v>
      </c>
      <c r="V37" s="1185">
        <v>793.71809299350195</v>
      </c>
      <c r="W37" s="1185">
        <v>954.91120817975002</v>
      </c>
      <c r="X37" s="1185">
        <v>1214.5715763658072</v>
      </c>
      <c r="Y37" s="1185">
        <v>1019.2733192047189</v>
      </c>
      <c r="Z37" s="1185">
        <v>1086.111822120298</v>
      </c>
      <c r="AA37" s="1185">
        <v>1082.1906095791599</v>
      </c>
      <c r="AB37" s="1185">
        <v>1127.0450183855298</v>
      </c>
      <c r="AC37" s="1185">
        <v>1032.7614692868167</v>
      </c>
      <c r="AD37" s="1185">
        <v>989.92551787866694</v>
      </c>
      <c r="AE37" s="1185">
        <v>1120.38707868651</v>
      </c>
      <c r="AF37" s="1185">
        <v>979.2667800134459</v>
      </c>
      <c r="AG37" s="1185">
        <v>1063.945033827616</v>
      </c>
      <c r="AH37" s="1185">
        <v>1203.5788762601721</v>
      </c>
      <c r="AI37" s="1185">
        <v>1240.2975364657088</v>
      </c>
      <c r="AJ37" s="1185">
        <v>1027.1574170188649</v>
      </c>
      <c r="AK37" s="1185">
        <v>878.796846807836</v>
      </c>
      <c r="AL37" s="1185">
        <v>1192.2947044366099</v>
      </c>
      <c r="AM37" s="1185">
        <v>1328.794689429548</v>
      </c>
      <c r="AN37" s="1185">
        <v>987.77430103862844</v>
      </c>
      <c r="AO37" s="1185">
        <v>963.23997870440735</v>
      </c>
      <c r="AP37" s="1185">
        <v>1095.9881694846295</v>
      </c>
      <c r="AQ37" s="1185">
        <v>1083.4216265967143</v>
      </c>
      <c r="AR37" s="1185">
        <v>1134.9238888761838</v>
      </c>
      <c r="AS37" s="1185">
        <v>4887.6047848808576</v>
      </c>
      <c r="AT37" s="1185">
        <v>4867.060514409859</v>
      </c>
      <c r="AU37" s="1185">
        <v>4805.9840402648806</v>
      </c>
      <c r="AV37" s="1185">
        <v>4815.6010543365264</v>
      </c>
      <c r="AW37" s="1185">
        <v>4573.4654754329376</v>
      </c>
      <c r="AX37" s="1185">
        <v>4726.2561336399431</v>
      </c>
      <c r="AY37" s="1185">
        <v>4635.9334007893376</v>
      </c>
      <c r="AZ37" s="1185">
        <v>6152.3381018723958</v>
      </c>
      <c r="BA37" s="1185">
        <v>6316.0841679209325</v>
      </c>
      <c r="BB37" s="1185">
        <v>6774.3354044690504</v>
      </c>
      <c r="BC37" s="1185">
        <v>7220.3972456638403</v>
      </c>
      <c r="BD37" s="1185">
        <v>7416.8118291044275</v>
      </c>
      <c r="BE37" s="1185">
        <v>7345.4232554220962</v>
      </c>
      <c r="BF37" s="1185">
        <v>7298.1644446360369</v>
      </c>
      <c r="BG37" s="1185">
        <v>5229.285345397212</v>
      </c>
      <c r="BH37" s="1185">
        <v>4870.1768714820701</v>
      </c>
      <c r="BI37" s="1185">
        <v>5416.6512399672183</v>
      </c>
      <c r="BJ37" s="1185">
        <v>5269.6261494441269</v>
      </c>
      <c r="BK37" s="1185">
        <v>5171.4021802074258</v>
      </c>
      <c r="BL37" s="1185">
        <v>5378.7808937291002</v>
      </c>
      <c r="BM37" s="1185">
        <v>6433.8233095129963</v>
      </c>
      <c r="BN37" s="1185">
        <v>6465.1103841093573</v>
      </c>
      <c r="BO37" s="1185">
        <v>2137.7109790786021</v>
      </c>
      <c r="BP37" s="1185">
        <v>2329.8881476588772</v>
      </c>
      <c r="BQ37" s="1185">
        <v>2390.2540443269077</v>
      </c>
      <c r="BR37" s="1185">
        <v>2156.2316795829843</v>
      </c>
      <c r="BS37" s="1185">
        <v>2196.4211595718248</v>
      </c>
      <c r="BT37" s="1185">
        <v>2821.271728492799</v>
      </c>
      <c r="BU37" s="1185">
        <v>2667.8790567954879</v>
      </c>
      <c r="BV37" s="1185">
        <v>2763.7617280509448</v>
      </c>
      <c r="BW37" s="1185">
        <v>2370.1411772805136</v>
      </c>
      <c r="BX37" s="1185">
        <v>2277.0098224527997</v>
      </c>
      <c r="BY37" s="1185">
        <v>2234.3848052464323</v>
      </c>
      <c r="BZ37" s="1185">
        <v>2243.8211092385936</v>
      </c>
      <c r="CA37" s="1185">
        <v>2625.0568053777706</v>
      </c>
      <c r="CB37" s="1185">
        <v>2707.5702362096849</v>
      </c>
      <c r="CC37" s="1185">
        <v>2094.7412558530873</v>
      </c>
      <c r="CD37" s="1185">
        <v>3225.3577674250255</v>
      </c>
      <c r="CE37" s="1185">
        <v>3344.6712679260636</v>
      </c>
      <c r="CF37" s="1185">
        <v>3390.6794695555063</v>
      </c>
      <c r="CG37" s="1185">
        <v>3197.9226126742406</v>
      </c>
      <c r="CH37" s="1185">
        <v>3244.9022176990165</v>
      </c>
      <c r="CI37" s="1185">
        <v>3720.0477035877029</v>
      </c>
      <c r="CJ37" s="1185">
        <v>3109.6874404918826</v>
      </c>
      <c r="CK37" s="1185">
        <v>2705.4303851584637</v>
      </c>
      <c r="CL37" s="1185">
        <v>2360.575694846018</v>
      </c>
    </row>
    <row r="38" spans="1:90" ht="22.5" customHeight="1" x14ac:dyDescent="0.25">
      <c r="A38" s="1191"/>
      <c r="B38" s="1187"/>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8"/>
      <c r="Y38" s="1188"/>
      <c r="Z38" s="1188"/>
      <c r="AA38" s="1188"/>
      <c r="AB38" s="1188"/>
      <c r="AC38" s="1188"/>
      <c r="AD38" s="1188"/>
      <c r="AE38" s="1188"/>
      <c r="AF38" s="1188"/>
      <c r="AG38" s="1188"/>
      <c r="AH38" s="1188"/>
      <c r="AI38" s="1188"/>
      <c r="AJ38" s="1188"/>
      <c r="AK38" s="1188"/>
      <c r="AL38" s="1188"/>
      <c r="AM38" s="1188"/>
      <c r="AN38" s="1188"/>
      <c r="AO38" s="1188"/>
      <c r="AP38" s="1188"/>
      <c r="AQ38" s="1188"/>
      <c r="AR38" s="1188"/>
      <c r="AS38" s="1188"/>
      <c r="AT38" s="1188"/>
      <c r="AU38" s="1188"/>
      <c r="AV38" s="1188"/>
      <c r="AW38" s="1188"/>
      <c r="AX38" s="1188"/>
      <c r="AY38" s="1188"/>
      <c r="AZ38" s="1188"/>
      <c r="BA38" s="1188"/>
      <c r="BB38" s="1188"/>
      <c r="BC38" s="1188"/>
      <c r="BD38" s="1188"/>
      <c r="BE38" s="1188"/>
      <c r="BF38" s="1188"/>
      <c r="BG38" s="1188"/>
      <c r="BH38" s="1188"/>
      <c r="BI38" s="1188"/>
      <c r="BJ38" s="1188"/>
      <c r="BK38" s="1188"/>
      <c r="BL38" s="1188"/>
      <c r="BM38" s="1188"/>
      <c r="BN38" s="1188"/>
      <c r="BO38" s="1188"/>
      <c r="BP38" s="1188"/>
      <c r="BQ38" s="1188"/>
      <c r="BR38" s="1188"/>
      <c r="BS38" s="1188"/>
      <c r="BT38" s="1188"/>
      <c r="BU38" s="1188"/>
      <c r="BV38" s="1188"/>
      <c r="BW38" s="1188"/>
      <c r="BX38" s="1188"/>
      <c r="BY38" s="1188"/>
      <c r="BZ38" s="1188"/>
      <c r="CA38" s="1188"/>
      <c r="CB38" s="1188"/>
      <c r="CC38" s="1188"/>
      <c r="CD38" s="1188"/>
      <c r="CE38" s="1188"/>
      <c r="CF38" s="1188"/>
      <c r="CG38" s="1188"/>
      <c r="CH38" s="1188"/>
      <c r="CI38" s="1188"/>
      <c r="CJ38" s="1188"/>
      <c r="CK38" s="1188"/>
      <c r="CL38" s="1188"/>
    </row>
    <row r="39" spans="1:90" ht="22.5" customHeight="1" x14ac:dyDescent="0.25">
      <c r="A39" s="1183" t="s">
        <v>467</v>
      </c>
      <c r="B39" s="1184">
        <v>954.40139647000001</v>
      </c>
      <c r="C39" s="1185">
        <v>773.83237627999995</v>
      </c>
      <c r="D39" s="1185">
        <v>832.74037261000001</v>
      </c>
      <c r="E39" s="1185">
        <v>877.0711045999999</v>
      </c>
      <c r="F39" s="1185">
        <v>912.78641126999992</v>
      </c>
      <c r="G39" s="1185">
        <v>990.83616271999995</v>
      </c>
      <c r="H39" s="1185">
        <v>1178.8645466399998</v>
      </c>
      <c r="I39" s="1185">
        <v>1144.15429767</v>
      </c>
      <c r="J39" s="1185">
        <v>935.40036557999997</v>
      </c>
      <c r="K39" s="1185">
        <v>736.85754703999999</v>
      </c>
      <c r="L39" s="1185">
        <v>890.49728249999998</v>
      </c>
      <c r="M39" s="1185">
        <v>1197.75504847</v>
      </c>
      <c r="N39" s="1185">
        <v>1098.23310578</v>
      </c>
      <c r="O39" s="1185">
        <v>1073.3048325499999</v>
      </c>
      <c r="P39" s="1185">
        <v>1154.3039894599997</v>
      </c>
      <c r="Q39" s="1185">
        <v>1163.7714331699999</v>
      </c>
      <c r="R39" s="1185">
        <v>1462.8666796499999</v>
      </c>
      <c r="S39" s="1185">
        <v>1434.5940000000001</v>
      </c>
      <c r="T39" s="1185">
        <v>1579.19917358</v>
      </c>
      <c r="U39" s="1185">
        <v>1497.92577121</v>
      </c>
      <c r="V39" s="1185">
        <v>1707.9922760499999</v>
      </c>
      <c r="W39" s="1185">
        <v>1700.3897597799998</v>
      </c>
      <c r="X39" s="1185">
        <v>1729.7772085899996</v>
      </c>
      <c r="Y39" s="1185">
        <v>1762.5908422200002</v>
      </c>
      <c r="Z39" s="1185">
        <v>1682.78710776</v>
      </c>
      <c r="AA39" s="1185">
        <v>1713.32924157</v>
      </c>
      <c r="AB39" s="1185">
        <v>1656.5536764200001</v>
      </c>
      <c r="AC39" s="1185">
        <v>1632.2673410399998</v>
      </c>
      <c r="AD39" s="1185">
        <v>1685.5414563100001</v>
      </c>
      <c r="AE39" s="1185">
        <v>1851.5900833599997</v>
      </c>
      <c r="AF39" s="1185">
        <v>1868.84614268</v>
      </c>
      <c r="AG39" s="1185">
        <v>1748.8815379</v>
      </c>
      <c r="AH39" s="1185">
        <v>1722.18598217</v>
      </c>
      <c r="AI39" s="1185">
        <v>1714.25887257</v>
      </c>
      <c r="AJ39" s="1185">
        <v>2049.9443790199998</v>
      </c>
      <c r="AK39" s="1185">
        <v>2023.3571086500001</v>
      </c>
      <c r="AL39" s="1185">
        <v>2043.31956182</v>
      </c>
      <c r="AM39" s="1185">
        <v>2002.55015974</v>
      </c>
      <c r="AN39" s="1185">
        <v>2078.8768424</v>
      </c>
      <c r="AO39" s="1185">
        <v>2122.2261027499999</v>
      </c>
      <c r="AP39" s="1185">
        <v>2003.80352659</v>
      </c>
      <c r="AQ39" s="1185">
        <v>2339.1142400200001</v>
      </c>
      <c r="AR39" s="1185">
        <v>2357.4444714199999</v>
      </c>
      <c r="AS39" s="1185">
        <v>2598.09075153</v>
      </c>
      <c r="AT39" s="1185">
        <v>3525.4559250552802</v>
      </c>
      <c r="AU39" s="1185">
        <v>3753.9238259589997</v>
      </c>
      <c r="AV39" s="1185">
        <v>3807.8426272781999</v>
      </c>
      <c r="AW39" s="1185">
        <v>4047.3651736438596</v>
      </c>
      <c r="AX39" s="1185">
        <v>4084.9571735700001</v>
      </c>
      <c r="AY39" s="1185">
        <v>4097.551853063861</v>
      </c>
      <c r="AZ39" s="1185">
        <v>4224.5270528158399</v>
      </c>
      <c r="BA39" s="1185">
        <v>4476.8457098246809</v>
      </c>
      <c r="BB39" s="1185">
        <v>4638.9772561358905</v>
      </c>
      <c r="BC39" s="1185">
        <v>4251.5199626081203</v>
      </c>
      <c r="BD39" s="1185">
        <v>4433.6908449118746</v>
      </c>
      <c r="BE39" s="1185">
        <v>4562.4686395815997</v>
      </c>
      <c r="BF39" s="1185">
        <v>4752.2897572731999</v>
      </c>
      <c r="BG39" s="1185">
        <v>4709.609627492101</v>
      </c>
      <c r="BH39" s="1185">
        <v>4851.0005767818602</v>
      </c>
      <c r="BI39" s="1185">
        <v>4642.3921049384098</v>
      </c>
      <c r="BJ39" s="1185">
        <v>4677.6723879410001</v>
      </c>
      <c r="BK39" s="1185">
        <v>4763.0074741839999</v>
      </c>
      <c r="BL39" s="1185">
        <v>4796.4405217106996</v>
      </c>
      <c r="BM39" s="1185">
        <v>4452.9241270059247</v>
      </c>
      <c r="BN39" s="1185">
        <v>4408.7073510668697</v>
      </c>
      <c r="BO39" s="1185">
        <v>4214.0726971081122</v>
      </c>
      <c r="BP39" s="1185">
        <v>4184.5179470731873</v>
      </c>
      <c r="BQ39" s="1185">
        <v>4174.9655733601312</v>
      </c>
      <c r="BR39" s="1185">
        <v>4332.7072278469495</v>
      </c>
      <c r="BS39" s="1185">
        <v>4283.3280599190002</v>
      </c>
      <c r="BT39" s="1185">
        <v>4249.2798328944946</v>
      </c>
      <c r="BU39" s="1185">
        <v>4243.4027028338896</v>
      </c>
      <c r="BV39" s="1185">
        <v>4754.6775937437078</v>
      </c>
      <c r="BW39" s="1185">
        <v>4610.4957955462396</v>
      </c>
      <c r="BX39" s="1185">
        <v>4507.2798876795496</v>
      </c>
      <c r="BY39" s="1185">
        <v>4682.6000451228101</v>
      </c>
      <c r="BZ39" s="1185">
        <v>4561.6828711551252</v>
      </c>
      <c r="CA39" s="1185">
        <v>4416.0531024755501</v>
      </c>
      <c r="CB39" s="1185">
        <v>4439.4681281843004</v>
      </c>
      <c r="CC39" s="1185">
        <v>4352.1883856249997</v>
      </c>
      <c r="CD39" s="1185">
        <v>3480.6431171500003</v>
      </c>
      <c r="CE39" s="1185">
        <v>3290.0459944599997</v>
      </c>
      <c r="CF39" s="1185">
        <v>3333.3920998300005</v>
      </c>
      <c r="CG39" s="1185">
        <v>3236.80106557</v>
      </c>
      <c r="CH39" s="1185">
        <v>3225.8110624800001</v>
      </c>
      <c r="CI39" s="1185">
        <v>3111.6963487100006</v>
      </c>
      <c r="CJ39" s="1185">
        <v>3031.7815612627383</v>
      </c>
      <c r="CK39" s="1185">
        <v>3018.0561442100006</v>
      </c>
      <c r="CL39" s="1185">
        <v>2846.9442336452894</v>
      </c>
    </row>
    <row r="40" spans="1:90" ht="22.5" customHeight="1" x14ac:dyDescent="0.25">
      <c r="A40" s="1191"/>
      <c r="B40" s="1187"/>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8"/>
      <c r="Y40" s="1188"/>
      <c r="Z40" s="1188"/>
      <c r="AA40" s="1188"/>
      <c r="AB40" s="1188"/>
      <c r="AC40" s="1188"/>
      <c r="AD40" s="1188"/>
      <c r="AE40" s="1188"/>
      <c r="AF40" s="1188"/>
      <c r="AG40" s="1188"/>
      <c r="AH40" s="1188"/>
      <c r="AI40" s="1188"/>
      <c r="AJ40" s="1188"/>
      <c r="AK40" s="1188"/>
      <c r="AL40" s="1188"/>
      <c r="AM40" s="1188"/>
      <c r="AN40" s="1188"/>
      <c r="AO40" s="1188"/>
      <c r="AP40" s="1188"/>
      <c r="AQ40" s="1188"/>
      <c r="AR40" s="1188"/>
      <c r="AS40" s="1188"/>
      <c r="AT40" s="1188"/>
      <c r="AU40" s="1188"/>
      <c r="AV40" s="1188"/>
      <c r="AW40" s="1188"/>
      <c r="AX40" s="1188"/>
      <c r="AY40" s="1188"/>
      <c r="AZ40" s="1188"/>
      <c r="BA40" s="1188"/>
      <c r="BB40" s="1188"/>
      <c r="BC40" s="1188"/>
      <c r="BD40" s="1188"/>
      <c r="BE40" s="1188"/>
      <c r="BF40" s="1188"/>
      <c r="BG40" s="1188"/>
      <c r="BH40" s="1188"/>
      <c r="BI40" s="1188"/>
      <c r="BJ40" s="1188"/>
      <c r="BK40" s="1188"/>
      <c r="BL40" s="1188"/>
      <c r="BM40" s="1188"/>
      <c r="BN40" s="1188"/>
      <c r="BO40" s="1188"/>
      <c r="BP40" s="1188"/>
      <c r="BQ40" s="1188"/>
      <c r="BR40" s="1188"/>
      <c r="BS40" s="1188"/>
      <c r="BT40" s="1188"/>
      <c r="BU40" s="1188"/>
      <c r="BV40" s="1188"/>
      <c r="BW40" s="1188"/>
      <c r="BX40" s="1188"/>
      <c r="BY40" s="1188"/>
      <c r="BZ40" s="1188"/>
      <c r="CA40" s="1188"/>
      <c r="CB40" s="1188"/>
      <c r="CC40" s="1188"/>
      <c r="CD40" s="1188"/>
      <c r="CE40" s="1188"/>
      <c r="CF40" s="1188"/>
      <c r="CG40" s="1188"/>
      <c r="CH40" s="1188"/>
      <c r="CI40" s="1188"/>
      <c r="CJ40" s="1188"/>
      <c r="CK40" s="1188"/>
      <c r="CL40" s="1188"/>
    </row>
    <row r="41" spans="1:90" ht="22.5" customHeight="1" x14ac:dyDescent="0.25">
      <c r="A41" s="1183" t="s">
        <v>473</v>
      </c>
      <c r="B41" s="1184">
        <v>8004.9418573799994</v>
      </c>
      <c r="C41" s="1185">
        <v>6345.2660890399993</v>
      </c>
      <c r="D41" s="1185">
        <v>7274.3973694999995</v>
      </c>
      <c r="E41" s="1185">
        <v>7471.1022488100007</v>
      </c>
      <c r="F41" s="1185">
        <v>12450.12102138</v>
      </c>
      <c r="G41" s="1185">
        <v>13043.306204839999</v>
      </c>
      <c r="H41" s="1185">
        <v>13172.8547151776</v>
      </c>
      <c r="I41" s="1185">
        <v>14515.80547266</v>
      </c>
      <c r="J41" s="1185">
        <v>13240.189651499</v>
      </c>
      <c r="K41" s="1185">
        <v>13236.251026315998</v>
      </c>
      <c r="L41" s="1185">
        <v>13317.192274773599</v>
      </c>
      <c r="M41" s="1185">
        <v>9501.1873320228879</v>
      </c>
      <c r="N41" s="1185">
        <v>10357.0032780292</v>
      </c>
      <c r="O41" s="1185">
        <v>11055.461459829201</v>
      </c>
      <c r="P41" s="1185">
        <v>11127.2517693058</v>
      </c>
      <c r="Q41" s="1185">
        <v>12865.488681405699</v>
      </c>
      <c r="R41" s="1185">
        <v>12319.008321619429</v>
      </c>
      <c r="S41" s="1185">
        <v>12482.525</v>
      </c>
      <c r="T41" s="1185">
        <v>14247.6379276189</v>
      </c>
      <c r="U41" s="1185">
        <v>14089.231251202</v>
      </c>
      <c r="V41" s="1185">
        <v>16530.263901124497</v>
      </c>
      <c r="W41" s="1185">
        <v>20328.644211066796</v>
      </c>
      <c r="X41" s="1185">
        <v>17594.954029616001</v>
      </c>
      <c r="Y41" s="1185">
        <v>17280.523779515599</v>
      </c>
      <c r="Z41" s="1185">
        <v>17821.451958536396</v>
      </c>
      <c r="AA41" s="1185">
        <v>18147.069136084898</v>
      </c>
      <c r="AB41" s="1185">
        <v>17882.999953672599</v>
      </c>
      <c r="AC41" s="1185">
        <v>20587.424013521402</v>
      </c>
      <c r="AD41" s="1185">
        <v>24441.2549489757</v>
      </c>
      <c r="AE41" s="1185">
        <v>27500.8282418255</v>
      </c>
      <c r="AF41" s="1185">
        <v>31205.986672913001</v>
      </c>
      <c r="AG41" s="1185">
        <v>29918.687292360497</v>
      </c>
      <c r="AH41" s="1185">
        <v>30731.6072824232</v>
      </c>
      <c r="AI41" s="1185">
        <v>31935.307121929403</v>
      </c>
      <c r="AJ41" s="1185">
        <v>31548.632029781798</v>
      </c>
      <c r="AK41" s="1185">
        <v>33922.982514620904</v>
      </c>
      <c r="AL41" s="1185">
        <v>37130.725390234526</v>
      </c>
      <c r="AM41" s="1185">
        <v>40196.987263964569</v>
      </c>
      <c r="AN41" s="1185">
        <v>36119.447936337179</v>
      </c>
      <c r="AO41" s="1185">
        <v>39442.185711229904</v>
      </c>
      <c r="AP41" s="1185">
        <v>37721.251117337226</v>
      </c>
      <c r="AQ41" s="1185">
        <v>31613.741695206623</v>
      </c>
      <c r="AR41" s="1185">
        <v>37412.899783422552</v>
      </c>
      <c r="AS41" s="1185">
        <v>54416.710918332916</v>
      </c>
      <c r="AT41" s="1185">
        <v>56432.192213846894</v>
      </c>
      <c r="AU41" s="1185">
        <v>50440.246592234478</v>
      </c>
      <c r="AV41" s="1185">
        <v>48881.789015601302</v>
      </c>
      <c r="AW41" s="1185">
        <v>48880.560964746386</v>
      </c>
      <c r="AX41" s="1185">
        <v>39948.766296267277</v>
      </c>
      <c r="AY41" s="1185">
        <v>38593.980605309778</v>
      </c>
      <c r="AZ41" s="1185">
        <v>40498.299068308806</v>
      </c>
      <c r="BA41" s="1185">
        <v>41178.206022089078</v>
      </c>
      <c r="BB41" s="1185">
        <v>33805.521873733574</v>
      </c>
      <c r="BC41" s="1185">
        <v>29398.686670884017</v>
      </c>
      <c r="BD41" s="1185">
        <v>27257.72379902887</v>
      </c>
      <c r="BE41" s="1185">
        <v>22869.704785399732</v>
      </c>
      <c r="BF41" s="1185">
        <v>24039.086564300596</v>
      </c>
      <c r="BG41" s="1185">
        <v>25613.554496006123</v>
      </c>
      <c r="BH41" s="1185">
        <v>26795.004876852636</v>
      </c>
      <c r="BI41" s="1185">
        <v>24875.937234929897</v>
      </c>
      <c r="BJ41" s="1185">
        <v>25516.752884201425</v>
      </c>
      <c r="BK41" s="1185">
        <v>27691.003048840001</v>
      </c>
      <c r="BL41" s="1185">
        <v>30158.965265442595</v>
      </c>
      <c r="BM41" s="1185">
        <v>25886.464964752795</v>
      </c>
      <c r="BN41" s="1185">
        <v>27114.111732047993</v>
      </c>
      <c r="BO41" s="1185">
        <v>24374.629169193489</v>
      </c>
      <c r="BP41" s="1185">
        <v>23422.453439970584</v>
      </c>
      <c r="BQ41" s="1185">
        <v>24893.600002795105</v>
      </c>
      <c r="BR41" s="1185">
        <v>26988.597457577725</v>
      </c>
      <c r="BS41" s="1185">
        <v>28356.91269681292</v>
      </c>
      <c r="BT41" s="1185">
        <v>24871.343893774218</v>
      </c>
      <c r="BU41" s="1185">
        <v>26324.552439009116</v>
      </c>
      <c r="BV41" s="1185">
        <v>29314.19185264457</v>
      </c>
      <c r="BW41" s="1185">
        <v>27592.004433406553</v>
      </c>
      <c r="BX41" s="1185">
        <v>31338.55516834664</v>
      </c>
      <c r="BY41" s="1185">
        <v>26854.178580857722</v>
      </c>
      <c r="BZ41" s="1185">
        <v>28925.794644650367</v>
      </c>
      <c r="CA41" s="1185">
        <v>24269.778888347038</v>
      </c>
      <c r="CB41" s="1185">
        <v>26228.557968732828</v>
      </c>
      <c r="CC41" s="1185">
        <v>29175.177619236161</v>
      </c>
      <c r="CD41" s="1185">
        <v>28631.541744759346</v>
      </c>
      <c r="CE41" s="1185">
        <v>33086.801142772099</v>
      </c>
      <c r="CF41" s="1185">
        <v>33084.36271627411</v>
      </c>
      <c r="CG41" s="1185">
        <v>30683.098720907892</v>
      </c>
      <c r="CH41" s="1185">
        <v>26740.747395939103</v>
      </c>
      <c r="CI41" s="1185">
        <v>37620.901338296011</v>
      </c>
      <c r="CJ41" s="1185">
        <v>46323.857207906527</v>
      </c>
      <c r="CK41" s="1185">
        <v>49009.760117813858</v>
      </c>
      <c r="CL41" s="1185">
        <v>53787.101887777244</v>
      </c>
    </row>
    <row r="42" spans="1:90" ht="22.5" customHeight="1" x14ac:dyDescent="0.25">
      <c r="A42" s="1183"/>
      <c r="B42" s="1184"/>
      <c r="C42" s="1185"/>
      <c r="D42" s="1185"/>
      <c r="E42" s="1185"/>
      <c r="F42" s="1185"/>
      <c r="G42" s="1185"/>
      <c r="H42" s="1185"/>
      <c r="I42" s="1185"/>
      <c r="J42" s="1185"/>
      <c r="K42" s="1185"/>
      <c r="L42" s="1185"/>
      <c r="M42" s="1185"/>
      <c r="N42" s="1185"/>
      <c r="O42" s="1185"/>
      <c r="P42" s="1185"/>
      <c r="Q42" s="1185"/>
      <c r="R42" s="1185"/>
      <c r="S42" s="1185"/>
      <c r="T42" s="1185"/>
      <c r="U42" s="1185"/>
      <c r="V42" s="1185"/>
      <c r="W42" s="1185"/>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185"/>
      <c r="AS42" s="1185"/>
      <c r="AT42" s="1185"/>
      <c r="AU42" s="1185"/>
      <c r="AV42" s="1185"/>
      <c r="AW42" s="1185"/>
      <c r="AX42" s="1185"/>
      <c r="AY42" s="1185"/>
      <c r="AZ42" s="1185"/>
      <c r="BA42" s="1185"/>
      <c r="BB42" s="1185"/>
      <c r="BC42" s="1185"/>
      <c r="BD42" s="1185"/>
      <c r="BE42" s="1185"/>
      <c r="BF42" s="1185"/>
      <c r="BG42" s="1185"/>
      <c r="BH42" s="1185"/>
      <c r="BI42" s="1185"/>
      <c r="BJ42" s="1185"/>
      <c r="BK42" s="1185"/>
      <c r="BL42" s="1185"/>
      <c r="BM42" s="1185"/>
      <c r="BN42" s="1185"/>
      <c r="BO42" s="1185"/>
      <c r="BP42" s="1185"/>
      <c r="BQ42" s="1185"/>
      <c r="BR42" s="1185"/>
      <c r="BS42" s="1185"/>
      <c r="BT42" s="1185"/>
      <c r="BU42" s="1185"/>
      <c r="BV42" s="1185"/>
      <c r="BW42" s="1185"/>
      <c r="BX42" s="1185"/>
      <c r="BY42" s="1185"/>
      <c r="BZ42" s="1185"/>
      <c r="CA42" s="1185"/>
      <c r="CB42" s="1185"/>
      <c r="CC42" s="1185"/>
      <c r="CD42" s="1185"/>
      <c r="CE42" s="1185"/>
      <c r="CF42" s="1185"/>
      <c r="CG42" s="1185"/>
      <c r="CH42" s="1185"/>
      <c r="CI42" s="1185"/>
      <c r="CJ42" s="1185"/>
      <c r="CK42" s="1185"/>
      <c r="CL42" s="1185"/>
    </row>
    <row r="43" spans="1:90" ht="22.5" customHeight="1" x14ac:dyDescent="0.25">
      <c r="A43" s="1183" t="s">
        <v>471</v>
      </c>
      <c r="B43" s="1184">
        <v>0</v>
      </c>
      <c r="C43" s="1185">
        <v>0</v>
      </c>
      <c r="D43" s="1185">
        <v>0</v>
      </c>
      <c r="E43" s="1185">
        <v>0</v>
      </c>
      <c r="F43" s="1185">
        <v>0</v>
      </c>
      <c r="G43" s="1185">
        <v>0</v>
      </c>
      <c r="H43" s="1185">
        <v>0</v>
      </c>
      <c r="I43" s="1185">
        <v>0</v>
      </c>
      <c r="J43" s="1185">
        <v>0</v>
      </c>
      <c r="K43" s="1185">
        <v>0</v>
      </c>
      <c r="L43" s="1185">
        <v>0</v>
      </c>
      <c r="M43" s="1185">
        <v>0</v>
      </c>
      <c r="N43" s="1185">
        <v>0</v>
      </c>
      <c r="O43" s="1185">
        <v>0</v>
      </c>
      <c r="P43" s="1185">
        <v>0</v>
      </c>
      <c r="Q43" s="1185">
        <v>0</v>
      </c>
      <c r="R43" s="1185">
        <v>0</v>
      </c>
      <c r="S43" s="1185">
        <v>0</v>
      </c>
      <c r="T43" s="1185">
        <v>0</v>
      </c>
      <c r="U43" s="1185">
        <v>0</v>
      </c>
      <c r="V43" s="1185">
        <v>0</v>
      </c>
      <c r="W43" s="1185">
        <v>0</v>
      </c>
      <c r="X43" s="1185">
        <v>0</v>
      </c>
      <c r="Y43" s="1185">
        <v>0</v>
      </c>
      <c r="Z43" s="1185">
        <v>0</v>
      </c>
      <c r="AA43" s="1185">
        <v>0</v>
      </c>
      <c r="AB43" s="1185">
        <v>0</v>
      </c>
      <c r="AC43" s="1185">
        <v>0</v>
      </c>
      <c r="AD43" s="1185">
        <v>0</v>
      </c>
      <c r="AE43" s="1185">
        <v>0</v>
      </c>
      <c r="AF43" s="1185">
        <v>0</v>
      </c>
      <c r="AG43" s="1185">
        <v>0</v>
      </c>
      <c r="AH43" s="1185">
        <v>0</v>
      </c>
      <c r="AI43" s="1185">
        <v>0</v>
      </c>
      <c r="AJ43" s="1185">
        <v>0</v>
      </c>
      <c r="AK43" s="1185">
        <v>0</v>
      </c>
      <c r="AL43" s="1185">
        <v>0</v>
      </c>
      <c r="AM43" s="1185">
        <v>0</v>
      </c>
      <c r="AN43" s="1185">
        <v>0</v>
      </c>
      <c r="AO43" s="1185">
        <v>0</v>
      </c>
      <c r="AP43" s="1185">
        <v>0</v>
      </c>
      <c r="AQ43" s="1185">
        <v>0</v>
      </c>
      <c r="AR43" s="1185">
        <v>0</v>
      </c>
      <c r="AS43" s="1185">
        <v>0</v>
      </c>
      <c r="AT43" s="1185">
        <v>0</v>
      </c>
      <c r="AU43" s="1185">
        <v>0</v>
      </c>
      <c r="AV43" s="1185">
        <v>0</v>
      </c>
      <c r="AW43" s="1185">
        <v>0</v>
      </c>
      <c r="AX43" s="1185">
        <v>0</v>
      </c>
      <c r="AY43" s="1185">
        <v>0</v>
      </c>
      <c r="AZ43" s="1185">
        <v>0</v>
      </c>
      <c r="BA43" s="1185">
        <v>0</v>
      </c>
      <c r="BB43" s="1185">
        <v>0</v>
      </c>
      <c r="BC43" s="1185">
        <v>0</v>
      </c>
      <c r="BD43" s="1185">
        <v>0</v>
      </c>
      <c r="BE43" s="1185">
        <v>0</v>
      </c>
      <c r="BF43" s="1185">
        <v>0</v>
      </c>
      <c r="BG43" s="1185">
        <v>0</v>
      </c>
      <c r="BH43" s="1185">
        <v>0</v>
      </c>
      <c r="BI43" s="1185">
        <v>0</v>
      </c>
      <c r="BJ43" s="1185">
        <v>0</v>
      </c>
      <c r="BK43" s="1185">
        <v>0</v>
      </c>
      <c r="BL43" s="1185">
        <v>0</v>
      </c>
      <c r="BM43" s="1185">
        <v>0</v>
      </c>
      <c r="BN43" s="1185">
        <v>0</v>
      </c>
      <c r="BO43" s="1185">
        <v>0</v>
      </c>
      <c r="BP43" s="1185">
        <v>0</v>
      </c>
      <c r="BQ43" s="1185">
        <v>0</v>
      </c>
      <c r="BR43" s="1185">
        <v>0</v>
      </c>
      <c r="BS43" s="1185">
        <v>0</v>
      </c>
      <c r="BT43" s="1185">
        <v>0</v>
      </c>
      <c r="BU43" s="1185">
        <v>0</v>
      </c>
      <c r="BV43" s="1185">
        <v>0</v>
      </c>
      <c r="BW43" s="1185">
        <v>0</v>
      </c>
      <c r="BX43" s="1185">
        <v>0</v>
      </c>
      <c r="BY43" s="1185">
        <v>0</v>
      </c>
      <c r="BZ43" s="1185">
        <v>0</v>
      </c>
      <c r="CA43" s="1185">
        <v>0</v>
      </c>
      <c r="CB43" s="1185">
        <v>0</v>
      </c>
      <c r="CC43" s="1185">
        <v>0</v>
      </c>
      <c r="CD43" s="1185">
        <v>0</v>
      </c>
      <c r="CE43" s="1185">
        <v>0</v>
      </c>
      <c r="CF43" s="1185">
        <v>0</v>
      </c>
      <c r="CG43" s="1185">
        <v>0</v>
      </c>
      <c r="CH43" s="1185">
        <v>0</v>
      </c>
      <c r="CI43" s="1185">
        <v>0</v>
      </c>
      <c r="CJ43" s="1185">
        <v>0</v>
      </c>
      <c r="CK43" s="1185">
        <v>0</v>
      </c>
      <c r="CL43" s="1185">
        <v>0</v>
      </c>
    </row>
    <row r="44" spans="1:90" ht="22.5" customHeight="1" x14ac:dyDescent="0.25">
      <c r="A44" s="1191"/>
      <c r="B44" s="1187"/>
      <c r="C44" s="1188"/>
      <c r="D44" s="1188"/>
      <c r="E44" s="1188"/>
      <c r="F44" s="1188"/>
      <c r="G44" s="1188"/>
      <c r="H44" s="1188"/>
      <c r="I44" s="1188"/>
      <c r="J44" s="1188"/>
      <c r="K44" s="1188"/>
      <c r="L44" s="1188"/>
      <c r="M44" s="1188"/>
      <c r="N44" s="1188"/>
      <c r="O44" s="1188"/>
      <c r="P44" s="1188"/>
      <c r="Q44" s="1188"/>
      <c r="R44" s="1188"/>
      <c r="S44" s="1188"/>
      <c r="T44" s="1188"/>
      <c r="U44" s="1188"/>
      <c r="V44" s="1188"/>
      <c r="W44" s="1188"/>
      <c r="X44" s="1188"/>
      <c r="Y44" s="1188"/>
      <c r="Z44" s="1188"/>
      <c r="AA44" s="1188"/>
      <c r="AB44" s="1188"/>
      <c r="AC44" s="1188"/>
      <c r="AD44" s="1188"/>
      <c r="AE44" s="1188"/>
      <c r="AF44" s="1188"/>
      <c r="AG44" s="1188"/>
      <c r="AH44" s="1188"/>
      <c r="AI44" s="1188"/>
      <c r="AJ44" s="1188"/>
      <c r="AK44" s="1188"/>
      <c r="AL44" s="1188"/>
      <c r="AM44" s="1188"/>
      <c r="AN44" s="1188"/>
      <c r="AO44" s="1188"/>
      <c r="AP44" s="1188"/>
      <c r="AQ44" s="1188"/>
      <c r="AR44" s="1188"/>
      <c r="AS44" s="1188"/>
      <c r="AT44" s="1188"/>
      <c r="AU44" s="1188"/>
      <c r="AV44" s="1188"/>
      <c r="AW44" s="1188"/>
      <c r="AX44" s="1188"/>
      <c r="AY44" s="1188"/>
      <c r="AZ44" s="1188"/>
      <c r="BA44" s="1188"/>
      <c r="BB44" s="1188"/>
      <c r="BC44" s="1188"/>
      <c r="BD44" s="1188"/>
      <c r="BE44" s="1188"/>
      <c r="BF44" s="1188"/>
      <c r="BG44" s="1188"/>
      <c r="BH44" s="1188"/>
      <c r="BI44" s="1188"/>
      <c r="BJ44" s="1188"/>
      <c r="BK44" s="1188"/>
      <c r="BL44" s="1188"/>
      <c r="BM44" s="1188"/>
      <c r="BN44" s="1188"/>
      <c r="BO44" s="1188"/>
      <c r="BP44" s="1188"/>
      <c r="BQ44" s="1188"/>
      <c r="BR44" s="1188"/>
      <c r="BS44" s="1188"/>
      <c r="BT44" s="1188"/>
      <c r="BU44" s="1188"/>
      <c r="BV44" s="1188"/>
      <c r="BW44" s="1188"/>
      <c r="BX44" s="1188"/>
      <c r="BY44" s="1188"/>
      <c r="BZ44" s="1188"/>
      <c r="CA44" s="1188"/>
      <c r="CB44" s="1188"/>
      <c r="CC44" s="1188"/>
      <c r="CD44" s="1188"/>
      <c r="CE44" s="1188"/>
      <c r="CF44" s="1188"/>
      <c r="CG44" s="1188"/>
      <c r="CH44" s="1188"/>
      <c r="CI44" s="1188"/>
      <c r="CJ44" s="1188"/>
      <c r="CK44" s="1188"/>
      <c r="CL44" s="1188"/>
    </row>
    <row r="45" spans="1:90" ht="22.5" customHeight="1" x14ac:dyDescent="0.25">
      <c r="A45" s="1183" t="s">
        <v>469</v>
      </c>
      <c r="B45" s="1184">
        <v>71967.09499391506</v>
      </c>
      <c r="C45" s="1185">
        <v>73271.353804589889</v>
      </c>
      <c r="D45" s="1185">
        <v>73849.64023806437</v>
      </c>
      <c r="E45" s="1185">
        <v>73862.058317793577</v>
      </c>
      <c r="F45" s="1185">
        <v>77052.783139840336</v>
      </c>
      <c r="G45" s="1185">
        <v>79057.57761715159</v>
      </c>
      <c r="H45" s="1185">
        <v>77330.420374281079</v>
      </c>
      <c r="I45" s="1185">
        <v>78550.015576745995</v>
      </c>
      <c r="J45" s="1185">
        <v>78280.792370200536</v>
      </c>
      <c r="K45" s="1185">
        <v>79300.37753948255</v>
      </c>
      <c r="L45" s="1185">
        <v>84473.648619102561</v>
      </c>
      <c r="M45" s="1185">
        <v>85038.856916136458</v>
      </c>
      <c r="N45" s="1185">
        <v>85694.832314834028</v>
      </c>
      <c r="O45" s="1185">
        <v>86701.463298792325</v>
      </c>
      <c r="P45" s="1185">
        <v>87084.157034179283</v>
      </c>
      <c r="Q45" s="1185">
        <v>87096.461957007064</v>
      </c>
      <c r="R45" s="1185">
        <v>87336.869322237821</v>
      </c>
      <c r="S45" s="1185">
        <v>89036.786999999982</v>
      </c>
      <c r="T45" s="1185">
        <v>89235.765023424581</v>
      </c>
      <c r="U45" s="1185">
        <v>89112.41465844195</v>
      </c>
      <c r="V45" s="1185">
        <v>92001.030889734771</v>
      </c>
      <c r="W45" s="1185">
        <v>92823.985168123545</v>
      </c>
      <c r="X45" s="1185">
        <v>94911.198696198597</v>
      </c>
      <c r="Y45" s="1185">
        <v>92655.583889346017</v>
      </c>
      <c r="Z45" s="1185">
        <v>93387.414470685457</v>
      </c>
      <c r="AA45" s="1185">
        <v>94311.266267564599</v>
      </c>
      <c r="AB45" s="1185">
        <v>96065.613651277527</v>
      </c>
      <c r="AC45" s="1185">
        <v>96868.179552567439</v>
      </c>
      <c r="AD45" s="1185">
        <v>99970.689341133475</v>
      </c>
      <c r="AE45" s="1185">
        <v>102143.89963464859</v>
      </c>
      <c r="AF45" s="1185">
        <v>102986.73584132361</v>
      </c>
      <c r="AG45" s="1185">
        <v>103873.18199425921</v>
      </c>
      <c r="AH45" s="1185">
        <v>104115.39616690503</v>
      </c>
      <c r="AI45" s="1185">
        <v>105223.37593117298</v>
      </c>
      <c r="AJ45" s="1185">
        <v>106183.29106794487</v>
      </c>
      <c r="AK45" s="1185">
        <v>109157.30970641968</v>
      </c>
      <c r="AL45" s="1185">
        <v>110133.521328831</v>
      </c>
      <c r="AM45" s="1185">
        <v>112697.26542386686</v>
      </c>
      <c r="AN45" s="1185">
        <v>114456.85917704881</v>
      </c>
      <c r="AO45" s="1185">
        <v>115438.38624675125</v>
      </c>
      <c r="AP45" s="1185">
        <v>114636.22307468321</v>
      </c>
      <c r="AQ45" s="1185">
        <v>115780.45646126536</v>
      </c>
      <c r="AR45" s="1185">
        <v>116798.62575181547</v>
      </c>
      <c r="AS45" s="1185">
        <v>116718.37460353736</v>
      </c>
      <c r="AT45" s="1185">
        <v>115290.87593457245</v>
      </c>
      <c r="AU45" s="1185">
        <v>115816.73350059977</v>
      </c>
      <c r="AV45" s="1185">
        <v>116900.34417156519</v>
      </c>
      <c r="AW45" s="1185">
        <v>116443.72988501664</v>
      </c>
      <c r="AX45" s="1185">
        <v>117713.06556413938</v>
      </c>
      <c r="AY45" s="1185">
        <v>119477.91572915741</v>
      </c>
      <c r="AZ45" s="1185">
        <v>120389.23542704701</v>
      </c>
      <c r="BA45" s="1185">
        <v>121335.877731753</v>
      </c>
      <c r="BB45" s="1185">
        <v>122443.84253953373</v>
      </c>
      <c r="BC45" s="1185">
        <v>122754.56765158189</v>
      </c>
      <c r="BD45" s="1185">
        <v>122338.8886387339</v>
      </c>
      <c r="BE45" s="1185">
        <v>123098.98124813494</v>
      </c>
      <c r="BF45" s="1185">
        <v>122611.34617465544</v>
      </c>
      <c r="BG45" s="1185">
        <v>122987.7419303114</v>
      </c>
      <c r="BH45" s="1185">
        <v>124915.91391719095</v>
      </c>
      <c r="BI45" s="1185">
        <v>125985.94252650176</v>
      </c>
      <c r="BJ45" s="1185">
        <v>128848.74416195997</v>
      </c>
      <c r="BK45" s="1185">
        <v>131489.52230850048</v>
      </c>
      <c r="BL45" s="1185">
        <v>137285.56936983249</v>
      </c>
      <c r="BM45" s="1185">
        <v>136257.13142404263</v>
      </c>
      <c r="BN45" s="1185">
        <v>137734.56566677371</v>
      </c>
      <c r="BO45" s="1185">
        <v>141397.33848139661</v>
      </c>
      <c r="BP45" s="1185">
        <v>142752.56449091074</v>
      </c>
      <c r="BQ45" s="1185">
        <v>143026.69486928673</v>
      </c>
      <c r="BR45" s="1185">
        <v>142541.43666835761</v>
      </c>
      <c r="BS45" s="1185">
        <v>145192.01511508328</v>
      </c>
      <c r="BT45" s="1185">
        <v>147509.15735366853</v>
      </c>
      <c r="BU45" s="1185">
        <v>146278.87474011764</v>
      </c>
      <c r="BV45" s="1185">
        <v>149404.64880138478</v>
      </c>
      <c r="BW45" s="1185">
        <v>150688.71615568027</v>
      </c>
      <c r="BX45" s="1185">
        <v>143013.06863699132</v>
      </c>
      <c r="BY45" s="1185">
        <v>143502.3756052753</v>
      </c>
      <c r="BZ45" s="1185">
        <v>145840.27065850288</v>
      </c>
      <c r="CA45" s="1185">
        <v>142873.33233166867</v>
      </c>
      <c r="CB45" s="1185">
        <v>144469.00235897445</v>
      </c>
      <c r="CC45" s="1185">
        <v>142706.01429465457</v>
      </c>
      <c r="CD45" s="1185">
        <v>143731.03271059928</v>
      </c>
      <c r="CE45" s="1185">
        <v>144783.0543366737</v>
      </c>
      <c r="CF45" s="1185">
        <v>146527.36830154585</v>
      </c>
      <c r="CG45" s="1185">
        <v>147324.71839278931</v>
      </c>
      <c r="CH45" s="1185">
        <v>149341.90433824368</v>
      </c>
      <c r="CI45" s="1185">
        <v>150596.50779142766</v>
      </c>
      <c r="CJ45" s="1185">
        <v>149329.83154179528</v>
      </c>
      <c r="CK45" s="1185">
        <v>150736.71477486446</v>
      </c>
      <c r="CL45" s="1185">
        <v>151871.67834497208</v>
      </c>
    </row>
    <row r="46" spans="1:90" ht="22.5" customHeight="1" x14ac:dyDescent="0.25">
      <c r="A46" s="1186"/>
      <c r="B46" s="1187"/>
      <c r="C46" s="1188"/>
      <c r="D46" s="1188"/>
      <c r="E46" s="1188"/>
      <c r="F46" s="1188"/>
      <c r="G46" s="1188"/>
      <c r="H46" s="1188"/>
      <c r="I46" s="1188"/>
      <c r="J46" s="1188"/>
      <c r="K46" s="1188"/>
      <c r="L46" s="1188"/>
      <c r="M46" s="1188"/>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8"/>
      <c r="AK46" s="1188"/>
      <c r="AL46" s="1188"/>
      <c r="AM46" s="1188"/>
      <c r="AN46" s="1188"/>
      <c r="AO46" s="1188"/>
      <c r="AP46" s="1188"/>
      <c r="AQ46" s="1188"/>
      <c r="AR46" s="1188"/>
      <c r="AS46" s="1188"/>
      <c r="AT46" s="1188"/>
      <c r="AU46" s="1188"/>
      <c r="AV46" s="1188"/>
      <c r="AW46" s="1188"/>
      <c r="AX46" s="1188"/>
      <c r="AY46" s="1188"/>
      <c r="AZ46" s="1188"/>
      <c r="BA46" s="1188"/>
      <c r="BB46" s="1188"/>
      <c r="BC46" s="1188"/>
      <c r="BD46" s="1188"/>
      <c r="BE46" s="1188"/>
      <c r="BF46" s="1188"/>
      <c r="BG46" s="1188"/>
      <c r="BH46" s="1188"/>
      <c r="BI46" s="1188"/>
      <c r="BJ46" s="1188"/>
      <c r="BK46" s="1188"/>
      <c r="BL46" s="1188"/>
      <c r="BM46" s="1188"/>
      <c r="BN46" s="1188"/>
      <c r="BO46" s="1188"/>
      <c r="BP46" s="1188"/>
      <c r="BQ46" s="1188"/>
      <c r="BR46" s="1188"/>
      <c r="BS46" s="1188"/>
      <c r="BT46" s="1188"/>
      <c r="BU46" s="1188"/>
      <c r="BV46" s="1188"/>
      <c r="BW46" s="1188"/>
      <c r="BX46" s="1188"/>
      <c r="BY46" s="1188"/>
      <c r="BZ46" s="1188"/>
      <c r="CA46" s="1188"/>
      <c r="CB46" s="1188"/>
      <c r="CC46" s="1188"/>
      <c r="CD46" s="1188"/>
      <c r="CE46" s="1188"/>
      <c r="CF46" s="1188"/>
      <c r="CG46" s="1188"/>
      <c r="CH46" s="1188"/>
      <c r="CI46" s="1188"/>
      <c r="CJ46" s="1188"/>
      <c r="CK46" s="1188"/>
      <c r="CL46" s="1188"/>
    </row>
    <row r="47" spans="1:90" ht="22.5" customHeight="1" x14ac:dyDescent="0.25">
      <c r="A47" s="1183" t="s">
        <v>528</v>
      </c>
      <c r="B47" s="1184">
        <v>5581.7712577664606</v>
      </c>
      <c r="C47" s="1185">
        <v>7349.7123653095168</v>
      </c>
      <c r="D47" s="1185">
        <v>6090.4550390823679</v>
      </c>
      <c r="E47" s="1185">
        <v>6342.5532362396898</v>
      </c>
      <c r="F47" s="1185">
        <v>6571.8599122411506</v>
      </c>
      <c r="G47" s="1185">
        <v>5614.203526141453</v>
      </c>
      <c r="H47" s="1185">
        <v>4717.0988415455067</v>
      </c>
      <c r="I47" s="1185">
        <v>5052.6886590529721</v>
      </c>
      <c r="J47" s="1185">
        <v>3809.7946721767003</v>
      </c>
      <c r="K47" s="1185">
        <v>5008.5135263069751</v>
      </c>
      <c r="L47" s="1185">
        <v>3668.1493908827251</v>
      </c>
      <c r="M47" s="1185">
        <v>2401.1339812109291</v>
      </c>
      <c r="N47" s="1185">
        <v>5241.8806941717303</v>
      </c>
      <c r="O47" s="1185">
        <v>4344.6170981780451</v>
      </c>
      <c r="P47" s="1185">
        <v>3410.7049704305682</v>
      </c>
      <c r="Q47" s="1185">
        <v>3294.0737302186244</v>
      </c>
      <c r="R47" s="1185">
        <v>3010.5630233639567</v>
      </c>
      <c r="S47" s="1185">
        <v>2516.7033064554053</v>
      </c>
      <c r="T47" s="1185">
        <v>2495.977819549611</v>
      </c>
      <c r="U47" s="1185">
        <v>3250.1924065643507</v>
      </c>
      <c r="V47" s="1185">
        <v>2271.2828734367395</v>
      </c>
      <c r="W47" s="1185">
        <v>2802.2922956597322</v>
      </c>
      <c r="X47" s="1185">
        <v>2928.8344544064785</v>
      </c>
      <c r="Y47" s="1185">
        <v>2085.2406866995916</v>
      </c>
      <c r="Z47" s="1185">
        <v>1743.1726232611036</v>
      </c>
      <c r="AA47" s="1185">
        <v>3000.4939441840688</v>
      </c>
      <c r="AB47" s="1185">
        <v>3384.5776468462318</v>
      </c>
      <c r="AC47" s="1185">
        <v>4229.0839280067703</v>
      </c>
      <c r="AD47" s="1185">
        <v>4239.932745127011</v>
      </c>
      <c r="AE47" s="1185">
        <v>4821.2281403044799</v>
      </c>
      <c r="AF47" s="1185">
        <v>4776.5675367843505</v>
      </c>
      <c r="AG47" s="1185">
        <v>5064.2456663633056</v>
      </c>
      <c r="AH47" s="1185">
        <v>6698.7686477010793</v>
      </c>
      <c r="AI47" s="1185">
        <v>7334.9291003506769</v>
      </c>
      <c r="AJ47" s="1185">
        <v>7123.602673258807</v>
      </c>
      <c r="AK47" s="1185">
        <v>5973.5201074144206</v>
      </c>
      <c r="AL47" s="1185">
        <v>5819.9302087925425</v>
      </c>
      <c r="AM47" s="1185">
        <v>7285.6795270723705</v>
      </c>
      <c r="AN47" s="1185">
        <v>6950.3912453140183</v>
      </c>
      <c r="AO47" s="1185">
        <v>7539.0942966114817</v>
      </c>
      <c r="AP47" s="1185">
        <v>8005.7384057500822</v>
      </c>
      <c r="AQ47" s="1185">
        <v>9389.5788192721811</v>
      </c>
      <c r="AR47" s="1185">
        <v>10450.735097531222</v>
      </c>
      <c r="AS47" s="1185">
        <v>10853.647274648676</v>
      </c>
      <c r="AT47" s="1185">
        <v>15025.069182617273</v>
      </c>
      <c r="AU47" s="1185">
        <v>9891.0828833623236</v>
      </c>
      <c r="AV47" s="1185">
        <v>11398.860126135882</v>
      </c>
      <c r="AW47" s="1185">
        <v>11496.356383038172</v>
      </c>
      <c r="AX47" s="1185">
        <v>10647.635209540691</v>
      </c>
      <c r="AY47" s="1185">
        <v>10304.102440491606</v>
      </c>
      <c r="AZ47" s="1185">
        <v>10141.098932393797</v>
      </c>
      <c r="BA47" s="1185">
        <v>11092.654088857191</v>
      </c>
      <c r="BB47" s="1185">
        <v>12388.991799637617</v>
      </c>
      <c r="BC47" s="1185">
        <v>12053.293241865951</v>
      </c>
      <c r="BD47" s="1185">
        <v>11387.83796091472</v>
      </c>
      <c r="BE47" s="1185">
        <v>13420.662271783258</v>
      </c>
      <c r="BF47" s="1185">
        <v>15041.969625893358</v>
      </c>
      <c r="BG47" s="1185">
        <v>15066.368559763432</v>
      </c>
      <c r="BH47" s="1185">
        <v>16538.528991176696</v>
      </c>
      <c r="BI47" s="1185">
        <v>13990.040787758608</v>
      </c>
      <c r="BJ47" s="1185">
        <v>13405.229513672228</v>
      </c>
      <c r="BK47" s="1185">
        <v>13724.275583859027</v>
      </c>
      <c r="BL47" s="1185">
        <v>18113.639204468367</v>
      </c>
      <c r="BM47" s="1185">
        <v>12497.374181604508</v>
      </c>
      <c r="BN47" s="1185">
        <v>13903.572720565739</v>
      </c>
      <c r="BO47" s="1185">
        <v>15880.366694728375</v>
      </c>
      <c r="BP47" s="1185">
        <v>15403.276700780036</v>
      </c>
      <c r="BQ47" s="1185">
        <v>15794.149699518901</v>
      </c>
      <c r="BR47" s="1185">
        <v>17888.560893206439</v>
      </c>
      <c r="BS47" s="1185">
        <v>18164.345054589528</v>
      </c>
      <c r="BT47" s="1185">
        <v>19613.808963950443</v>
      </c>
      <c r="BU47" s="1185">
        <v>17247.788114685045</v>
      </c>
      <c r="BV47" s="1185">
        <v>26448.946620911403</v>
      </c>
      <c r="BW47" s="1185">
        <v>18800.853022255917</v>
      </c>
      <c r="BX47" s="1185">
        <v>21216.347401553303</v>
      </c>
      <c r="BY47" s="1185">
        <v>21779.57539212711</v>
      </c>
      <c r="BZ47" s="1185">
        <v>25498.301362781371</v>
      </c>
      <c r="CA47" s="1185">
        <v>28586.559443460399</v>
      </c>
      <c r="CB47" s="1185">
        <v>24490.511013199459</v>
      </c>
      <c r="CC47" s="1185">
        <v>20153.012668262141</v>
      </c>
      <c r="CD47" s="1185">
        <v>17099.775946729711</v>
      </c>
      <c r="CE47" s="1185">
        <v>18508.631159367669</v>
      </c>
      <c r="CF47" s="1185">
        <v>19501.90770197496</v>
      </c>
      <c r="CG47" s="1185">
        <v>17384.490288773515</v>
      </c>
      <c r="CH47" s="1185">
        <v>18087.028726753717</v>
      </c>
      <c r="CI47" s="1185">
        <v>19717.423958774867</v>
      </c>
      <c r="CJ47" s="1185">
        <v>20021.429392968879</v>
      </c>
      <c r="CK47" s="1185">
        <v>16819.019104458344</v>
      </c>
      <c r="CL47" s="1185">
        <v>18302.723180827634</v>
      </c>
    </row>
    <row r="48" spans="1:90" ht="18.600000000000001" customHeight="1" thickBot="1" x14ac:dyDescent="0.3">
      <c r="A48" s="1192"/>
      <c r="B48" s="1193"/>
      <c r="C48" s="1194"/>
      <c r="D48" s="1194"/>
      <c r="E48" s="1194"/>
      <c r="F48" s="1194"/>
      <c r="G48" s="1194"/>
      <c r="H48" s="1194"/>
      <c r="I48" s="1194"/>
      <c r="J48" s="1194"/>
      <c r="K48" s="1194"/>
      <c r="L48" s="1194"/>
      <c r="M48" s="1194"/>
      <c r="N48" s="1194"/>
      <c r="O48" s="1194"/>
      <c r="P48" s="1194"/>
      <c r="Q48" s="1194"/>
      <c r="R48" s="1194"/>
      <c r="S48" s="1194"/>
      <c r="T48" s="1194"/>
      <c r="U48" s="1194"/>
      <c r="V48" s="1194"/>
      <c r="W48" s="1194"/>
      <c r="X48" s="1194"/>
      <c r="Y48" s="1194"/>
      <c r="Z48" s="1194"/>
      <c r="AA48" s="1194"/>
      <c r="AB48" s="1194"/>
      <c r="AC48" s="1194"/>
      <c r="AD48" s="1194"/>
      <c r="AE48" s="1194"/>
      <c r="AF48" s="1194"/>
      <c r="AG48" s="1194"/>
      <c r="AH48" s="1194"/>
      <c r="AI48" s="1194"/>
      <c r="AJ48" s="1194"/>
      <c r="AK48" s="1194"/>
      <c r="AL48" s="1194"/>
      <c r="AM48" s="1194"/>
      <c r="AN48" s="1194"/>
      <c r="AO48" s="1194"/>
      <c r="AP48" s="1194"/>
      <c r="AQ48" s="1194"/>
      <c r="AR48" s="1194"/>
      <c r="AS48" s="1194"/>
      <c r="AT48" s="1194"/>
      <c r="AU48" s="1194"/>
      <c r="AV48" s="1194"/>
      <c r="AW48" s="1194"/>
      <c r="AX48" s="1194"/>
      <c r="AY48" s="1194"/>
      <c r="AZ48" s="1194"/>
      <c r="BA48" s="1194"/>
      <c r="BB48" s="1194"/>
      <c r="BC48" s="1194"/>
      <c r="BD48" s="1194"/>
      <c r="BE48" s="1194"/>
      <c r="BF48" s="1194"/>
      <c r="BG48" s="1194"/>
      <c r="BH48" s="1194"/>
      <c r="BI48" s="1194"/>
      <c r="BJ48" s="1194"/>
      <c r="BK48" s="1194"/>
      <c r="BL48" s="1194"/>
      <c r="BM48" s="1194"/>
      <c r="BN48" s="1194"/>
      <c r="BO48" s="1194"/>
      <c r="BP48" s="1194"/>
      <c r="BQ48" s="1194"/>
      <c r="BR48" s="1194"/>
      <c r="BS48" s="1194"/>
      <c r="BT48" s="1194"/>
      <c r="BU48" s="1194"/>
      <c r="BV48" s="1194"/>
      <c r="BW48" s="1194"/>
      <c r="BX48" s="1194"/>
      <c r="BY48" s="1194"/>
      <c r="BZ48" s="1194"/>
      <c r="CA48" s="1194"/>
      <c r="CB48" s="1194"/>
      <c r="CC48" s="1194"/>
      <c r="CD48" s="1194"/>
      <c r="CE48" s="1194"/>
      <c r="CF48" s="1194"/>
      <c r="CG48" s="1194"/>
      <c r="CH48" s="1194"/>
      <c r="CI48" s="1194"/>
      <c r="CJ48" s="1194"/>
      <c r="CK48" s="1194"/>
      <c r="CL48" s="1194"/>
    </row>
    <row r="49" spans="1:105" ht="15" hidden="1" customHeight="1" x14ac:dyDescent="0.25">
      <c r="A49" s="1195" t="s">
        <v>794</v>
      </c>
      <c r="B49" s="1172"/>
      <c r="C49" s="1172"/>
      <c r="D49" s="1172"/>
      <c r="E49" s="1172"/>
      <c r="F49" s="1172"/>
      <c r="G49" s="1172"/>
      <c r="H49" s="1172"/>
      <c r="I49" s="1172"/>
      <c r="J49" s="1172"/>
      <c r="K49" s="1172"/>
      <c r="L49" s="1172"/>
      <c r="M49" s="1172"/>
      <c r="N49" s="1172"/>
      <c r="O49" s="1172"/>
      <c r="P49" s="1172"/>
      <c r="Q49" s="1172"/>
      <c r="R49" s="1172"/>
      <c r="S49" s="1172"/>
      <c r="T49" s="1172"/>
      <c r="U49" s="1172"/>
      <c r="V49" s="1172"/>
      <c r="W49" s="1172"/>
      <c r="X49" s="1172"/>
      <c r="Y49" s="1172"/>
      <c r="Z49" s="1172"/>
      <c r="AA49" s="1172"/>
      <c r="AB49" s="1172"/>
      <c r="AC49" s="1172"/>
      <c r="AD49" s="1172"/>
      <c r="AE49" s="1172"/>
      <c r="AF49" s="1172"/>
      <c r="AG49" s="1172"/>
      <c r="AH49" s="1172"/>
      <c r="AI49" s="1172"/>
      <c r="AJ49" s="1172"/>
      <c r="AK49" s="1172"/>
      <c r="AL49" s="1172"/>
      <c r="AM49" s="1172"/>
      <c r="AN49" s="1172"/>
      <c r="AO49" s="1172"/>
      <c r="AP49" s="1172"/>
      <c r="AQ49" s="1172"/>
      <c r="AR49" s="1172"/>
      <c r="AS49" s="1172"/>
      <c r="AT49" s="1172"/>
      <c r="AU49" s="1172"/>
      <c r="AV49" s="1172"/>
      <c r="AW49" s="1172"/>
      <c r="AX49" s="1172"/>
      <c r="AY49" s="1172"/>
      <c r="AZ49" s="1172"/>
      <c r="BA49" s="1172"/>
      <c r="BB49" s="1172"/>
      <c r="BC49" s="1172"/>
      <c r="BD49" s="1172"/>
      <c r="BE49" s="1172"/>
      <c r="BF49" s="1172"/>
      <c r="BG49" s="1172"/>
      <c r="BH49" s="1172"/>
      <c r="BI49" s="1172"/>
      <c r="BJ49" s="1172"/>
      <c r="BK49" s="1172"/>
      <c r="BL49" s="1172"/>
      <c r="BM49" s="1172"/>
      <c r="BN49" s="1172"/>
      <c r="BO49" s="1172"/>
      <c r="BP49" s="1172"/>
      <c r="BQ49" s="1172"/>
      <c r="BR49" s="1172"/>
      <c r="BS49" s="1172"/>
      <c r="BT49" s="1172"/>
      <c r="BU49" s="1172"/>
      <c r="BV49" s="1172"/>
      <c r="BW49" s="1172"/>
      <c r="BX49" s="1172"/>
      <c r="BY49" s="1172"/>
      <c r="BZ49" s="1172"/>
      <c r="CA49" s="1172"/>
      <c r="CB49" s="1172"/>
      <c r="CC49" s="1172"/>
      <c r="CD49" s="1172"/>
      <c r="CE49" s="1172"/>
      <c r="CF49" s="1172"/>
      <c r="CG49" s="1172"/>
      <c r="CH49" s="1172"/>
      <c r="CI49" s="1172"/>
      <c r="CJ49" s="1172"/>
      <c r="CK49" s="1172"/>
      <c r="CL49" s="1172"/>
    </row>
    <row r="50" spans="1:105" ht="17.25" customHeight="1" thickTop="1" x14ac:dyDescent="0.25">
      <c r="A50" s="1196" t="s">
        <v>795</v>
      </c>
      <c r="B50" s="1172"/>
      <c r="C50" s="1172"/>
      <c r="D50" s="1172"/>
      <c r="E50" s="1172"/>
      <c r="F50" s="1172"/>
      <c r="G50" s="1172"/>
      <c r="H50" s="1172"/>
      <c r="I50" s="1172"/>
      <c r="J50" s="1172"/>
      <c r="K50" s="1172"/>
      <c r="L50" s="1172"/>
      <c r="M50" s="1172"/>
      <c r="N50" s="1172"/>
      <c r="O50" s="1172"/>
      <c r="P50" s="1172"/>
      <c r="Q50" s="1172"/>
      <c r="R50" s="1172"/>
      <c r="S50" s="1172"/>
      <c r="T50" s="1172"/>
      <c r="U50" s="1172"/>
      <c r="V50" s="1172"/>
      <c r="W50" s="1172"/>
      <c r="X50" s="1172"/>
      <c r="Y50" s="1172"/>
      <c r="Z50" s="1172"/>
      <c r="AA50" s="1172"/>
      <c r="AB50" s="1172"/>
      <c r="AC50" s="1172"/>
      <c r="AD50" s="1172"/>
      <c r="AE50" s="1172"/>
      <c r="AF50" s="1172"/>
      <c r="AG50" s="1172"/>
      <c r="AH50" s="1172"/>
      <c r="AI50" s="1172"/>
      <c r="AJ50" s="1172"/>
      <c r="AK50" s="1172"/>
      <c r="AL50" s="1172"/>
      <c r="AM50" s="1172"/>
      <c r="AN50" s="1172"/>
      <c r="AO50" s="1172"/>
      <c r="AP50" s="1172"/>
      <c r="AQ50" s="1172"/>
      <c r="AR50" s="1172"/>
      <c r="AS50" s="1172"/>
      <c r="AT50" s="1172"/>
      <c r="AU50" s="1172"/>
      <c r="AV50" s="1172"/>
      <c r="AW50" s="1172"/>
      <c r="AX50" s="1172"/>
      <c r="AY50" s="1172"/>
      <c r="AZ50" s="1172"/>
      <c r="BA50" s="1172"/>
      <c r="BB50" s="1172"/>
      <c r="BC50" s="1172"/>
      <c r="BD50" s="1172"/>
      <c r="BE50" s="1172"/>
      <c r="BF50" s="1172"/>
      <c r="BG50" s="1172"/>
      <c r="BH50" s="1172"/>
      <c r="BI50" s="1172"/>
      <c r="BJ50" s="1172"/>
      <c r="BK50" s="1172"/>
      <c r="BL50" s="1172"/>
      <c r="BM50" s="1172"/>
      <c r="BN50" s="1172"/>
      <c r="BO50" s="1172"/>
      <c r="BP50" s="1172"/>
      <c r="BQ50" s="1172"/>
      <c r="BR50" s="1172"/>
      <c r="BS50" s="1172"/>
      <c r="BT50" s="1172"/>
      <c r="BU50" s="1172"/>
      <c r="BV50" s="1172"/>
      <c r="BW50" s="1172"/>
      <c r="BX50" s="1172"/>
      <c r="BY50" s="1172"/>
      <c r="BZ50" s="1172"/>
      <c r="CA50" s="1172"/>
      <c r="CB50" s="1172"/>
      <c r="CC50" s="1172"/>
      <c r="CD50" s="1172"/>
      <c r="CE50" s="1172"/>
      <c r="CF50" s="1172"/>
      <c r="CG50" s="1172"/>
      <c r="CH50" s="1172"/>
      <c r="CI50" s="1172"/>
      <c r="CJ50" s="1172"/>
      <c r="CK50" s="1172"/>
      <c r="CL50" s="1172"/>
    </row>
    <row r="51" spans="1:105" ht="15" customHeight="1" x14ac:dyDescent="0.25">
      <c r="A51" s="1197" t="s">
        <v>796</v>
      </c>
      <c r="B51" s="1172"/>
      <c r="C51" s="1172"/>
      <c r="D51" s="1172"/>
      <c r="E51" s="1172"/>
      <c r="F51" s="1172"/>
      <c r="G51" s="1172"/>
      <c r="H51" s="1172"/>
      <c r="I51" s="1172"/>
      <c r="J51" s="1172"/>
      <c r="K51" s="1172"/>
      <c r="L51" s="1172"/>
      <c r="M51" s="1172"/>
      <c r="N51" s="1172"/>
      <c r="O51" s="1172"/>
      <c r="P51" s="1172"/>
      <c r="Q51" s="1172"/>
      <c r="R51" s="1172"/>
      <c r="S51" s="1172"/>
      <c r="T51" s="1172"/>
      <c r="U51" s="1172"/>
      <c r="V51" s="1172"/>
      <c r="W51" s="1172"/>
      <c r="X51" s="1172"/>
      <c r="Y51" s="1172"/>
      <c r="Z51" s="1172"/>
      <c r="AA51" s="1172"/>
      <c r="AB51" s="1172"/>
      <c r="AC51" s="1172"/>
      <c r="AD51" s="1172"/>
      <c r="AE51" s="1172"/>
      <c r="AF51" s="1172"/>
      <c r="AG51" s="1172"/>
      <c r="AH51" s="1172"/>
      <c r="AI51" s="1172"/>
      <c r="AJ51" s="1172"/>
      <c r="AK51" s="1172"/>
      <c r="AL51" s="1172"/>
      <c r="AM51" s="1172"/>
      <c r="AN51" s="1172"/>
      <c r="AO51" s="1172"/>
      <c r="AP51" s="1172"/>
      <c r="AQ51" s="1172"/>
      <c r="AR51" s="1172"/>
      <c r="AS51" s="1172"/>
      <c r="AT51" s="1172"/>
      <c r="AU51" s="1172"/>
      <c r="AV51" s="1172"/>
      <c r="AW51" s="1172"/>
      <c r="AX51" s="1172"/>
      <c r="AY51" s="1172"/>
      <c r="AZ51" s="1172"/>
      <c r="BA51" s="1172"/>
      <c r="BB51" s="1172"/>
      <c r="BC51" s="1172"/>
      <c r="BD51" s="1172"/>
      <c r="BE51" s="1172"/>
      <c r="BF51" s="1172"/>
      <c r="BG51" s="1172"/>
      <c r="BH51" s="1172"/>
      <c r="BI51" s="1172"/>
      <c r="BJ51" s="1172"/>
      <c r="BK51" s="1172"/>
      <c r="BL51" s="1172"/>
      <c r="BM51" s="1172"/>
      <c r="BN51" s="1172"/>
      <c r="BO51" s="1172"/>
      <c r="BP51" s="1172"/>
      <c r="BQ51" s="1172"/>
      <c r="BR51" s="1172"/>
      <c r="BS51" s="1172"/>
      <c r="BT51" s="1172"/>
      <c r="BU51" s="1172"/>
      <c r="BV51" s="1172"/>
      <c r="BW51" s="1172"/>
      <c r="BX51" s="1172"/>
      <c r="BY51" s="1172"/>
      <c r="BZ51" s="1172"/>
      <c r="CA51" s="1172"/>
      <c r="CB51" s="1172"/>
      <c r="CC51" s="1172"/>
      <c r="CD51" s="1172"/>
      <c r="CE51" s="1172"/>
      <c r="CF51" s="1172"/>
      <c r="CG51" s="1172"/>
      <c r="CH51" s="1172"/>
      <c r="CI51" s="1172"/>
      <c r="CJ51" s="1172"/>
      <c r="CK51" s="1172"/>
      <c r="CL51" s="1172"/>
    </row>
    <row r="52" spans="1:105" s="1201" customFormat="1" ht="24" customHeight="1" x14ac:dyDescent="0.25">
      <c r="A52" s="1172" t="s">
        <v>797</v>
      </c>
      <c r="B52" s="1198"/>
      <c r="C52" s="1198"/>
      <c r="D52" s="1198"/>
      <c r="E52" s="1198"/>
      <c r="F52" s="1199"/>
      <c r="G52" s="1198"/>
      <c r="H52" s="1198"/>
      <c r="I52" s="1198"/>
      <c r="J52" s="1200"/>
      <c r="K52" s="1200"/>
      <c r="L52" s="1200"/>
      <c r="M52" s="1200"/>
      <c r="N52" s="1200"/>
      <c r="O52" s="1200"/>
      <c r="P52" s="1200"/>
      <c r="Q52" s="1200"/>
      <c r="R52" s="1200"/>
      <c r="S52" s="1200"/>
      <c r="T52" s="1200"/>
      <c r="U52" s="1200"/>
      <c r="V52" s="1200"/>
      <c r="W52" s="1200"/>
      <c r="X52" s="1200"/>
      <c r="Y52" s="1200"/>
      <c r="Z52" s="1200"/>
      <c r="AA52" s="1200"/>
      <c r="AB52" s="1200"/>
      <c r="AC52" s="1200"/>
      <c r="AD52" s="1200"/>
      <c r="AE52" s="1200"/>
      <c r="AF52" s="1200"/>
      <c r="AG52" s="1200"/>
      <c r="AH52" s="1200"/>
      <c r="AI52" s="1200"/>
      <c r="AJ52" s="1200"/>
      <c r="AK52" s="1200"/>
      <c r="AL52" s="1200"/>
      <c r="AM52" s="1200"/>
      <c r="AN52" s="1200"/>
      <c r="AO52" s="1200"/>
      <c r="AP52" s="1200"/>
      <c r="AQ52" s="1200"/>
      <c r="AR52" s="1200"/>
      <c r="AS52" s="1200"/>
      <c r="AT52" s="1200"/>
      <c r="AU52" s="1200"/>
      <c r="AV52" s="1200"/>
      <c r="AW52" s="1200"/>
      <c r="AX52" s="1200"/>
      <c r="AY52" s="1200"/>
      <c r="AZ52" s="1200"/>
      <c r="BA52" s="1200"/>
      <c r="BB52" s="1200"/>
      <c r="BC52" s="1200"/>
      <c r="BD52" s="1200"/>
      <c r="BE52" s="1200"/>
      <c r="BF52" s="1200"/>
      <c r="BG52" s="1200"/>
      <c r="BH52" s="1200"/>
      <c r="BI52" s="1200"/>
      <c r="BJ52" s="1200"/>
      <c r="BK52" s="1200"/>
      <c r="BL52" s="1200"/>
      <c r="BM52" s="1200"/>
      <c r="BN52" s="1200"/>
      <c r="BO52" s="1200"/>
      <c r="BP52" s="1200"/>
      <c r="BQ52" s="1200"/>
      <c r="BR52" s="1200"/>
      <c r="BS52" s="1200"/>
      <c r="BT52" s="1200"/>
      <c r="BU52" s="1200"/>
      <c r="BV52" s="1200"/>
      <c r="BW52" s="1200"/>
      <c r="BX52" s="1200"/>
      <c r="BY52" s="1200"/>
      <c r="BZ52" s="1200"/>
      <c r="CA52" s="1200"/>
      <c r="CB52" s="1200"/>
      <c r="CC52" s="1200"/>
      <c r="CD52" s="1200"/>
      <c r="CE52" s="1200"/>
      <c r="CF52" s="1200"/>
      <c r="CG52" s="1200"/>
      <c r="CH52" s="1200"/>
      <c r="CI52" s="1200"/>
      <c r="CJ52" s="1200"/>
      <c r="CK52" s="1200"/>
      <c r="CL52" s="1200"/>
      <c r="CO52" s="1167"/>
      <c r="CP52" s="1167"/>
      <c r="CQ52" s="1167"/>
      <c r="CR52" s="1167"/>
      <c r="CS52" s="1167"/>
      <c r="CT52" s="1167"/>
      <c r="CU52" s="1167"/>
      <c r="CV52" s="1167"/>
      <c r="CW52" s="1167"/>
      <c r="CX52" s="1167"/>
      <c r="CY52" s="1167"/>
      <c r="CZ52" s="1167"/>
      <c r="DA52" s="1167"/>
    </row>
    <row r="53" spans="1:105" ht="15" customHeight="1" x14ac:dyDescent="0.25">
      <c r="A53" s="1202" t="s">
        <v>533</v>
      </c>
      <c r="B53" s="1203"/>
      <c r="C53" s="1172"/>
      <c r="D53" s="1172"/>
      <c r="E53" s="1172"/>
      <c r="F53" s="1172"/>
      <c r="G53" s="1172"/>
      <c r="H53" s="1172"/>
      <c r="I53" s="1172"/>
      <c r="J53" s="1172"/>
      <c r="K53" s="1172"/>
      <c r="L53" s="1172"/>
      <c r="M53" s="1172"/>
      <c r="N53" s="1172"/>
      <c r="O53" s="1172"/>
      <c r="P53" s="1172"/>
      <c r="Q53" s="1172"/>
      <c r="R53" s="1172"/>
      <c r="S53" s="1172"/>
      <c r="T53" s="1172"/>
      <c r="U53" s="1172"/>
      <c r="V53" s="1172"/>
      <c r="W53" s="1172"/>
      <c r="X53" s="1172"/>
      <c r="Y53" s="1172"/>
      <c r="Z53" s="1172"/>
      <c r="AA53" s="1172"/>
      <c r="AB53" s="1172"/>
      <c r="AC53" s="1172"/>
      <c r="AD53" s="1172"/>
      <c r="AE53" s="1172"/>
      <c r="AF53" s="1172"/>
      <c r="AG53" s="1172"/>
      <c r="AH53" s="1172"/>
      <c r="AI53" s="1172"/>
      <c r="AJ53" s="1172"/>
      <c r="AK53" s="1172"/>
      <c r="AL53" s="1172"/>
      <c r="AM53" s="1172"/>
      <c r="AN53" s="1172"/>
      <c r="AO53" s="1172"/>
      <c r="AP53" s="1172"/>
      <c r="AQ53" s="1172"/>
      <c r="AR53" s="1172"/>
      <c r="AS53" s="1172"/>
      <c r="AT53" s="1172"/>
      <c r="AU53" s="1172"/>
      <c r="AV53" s="1172"/>
      <c r="AW53" s="1172"/>
      <c r="AX53" s="1172"/>
      <c r="AY53" s="1172"/>
      <c r="AZ53" s="1172"/>
      <c r="BA53" s="1172"/>
      <c r="BB53" s="1172"/>
      <c r="BC53" s="1172"/>
      <c r="BD53" s="1172"/>
      <c r="BE53" s="1172"/>
      <c r="BF53" s="1172"/>
      <c r="BG53" s="1172"/>
      <c r="BH53" s="1172"/>
      <c r="BI53" s="1172"/>
      <c r="BJ53" s="1172"/>
      <c r="BK53" s="1172"/>
      <c r="BL53" s="1172"/>
      <c r="BM53" s="1172"/>
      <c r="BN53" s="1172"/>
      <c r="BO53" s="1172"/>
      <c r="BP53" s="1172"/>
      <c r="BQ53" s="1172"/>
      <c r="BR53" s="1172"/>
      <c r="BS53" s="1172"/>
      <c r="BT53" s="1172"/>
      <c r="BU53" s="1172"/>
      <c r="BV53" s="1172"/>
      <c r="BW53" s="1172"/>
      <c r="BX53" s="1172"/>
      <c r="BY53" s="1172"/>
      <c r="BZ53" s="1172"/>
      <c r="CA53" s="1172"/>
      <c r="CB53" s="1172"/>
      <c r="CC53" s="1172"/>
      <c r="CD53" s="1172"/>
      <c r="CE53" s="1172"/>
      <c r="CF53" s="1172"/>
      <c r="CG53" s="1172"/>
      <c r="CH53" s="1172"/>
      <c r="CI53" s="1172"/>
      <c r="CJ53" s="1172"/>
      <c r="CK53" s="1172"/>
      <c r="CL53" s="1172"/>
    </row>
    <row r="54" spans="1:105" ht="15" customHeight="1" x14ac:dyDescent="0.25">
      <c r="A54" s="1202" t="s">
        <v>401</v>
      </c>
      <c r="B54" s="1203"/>
      <c r="C54" s="1172"/>
      <c r="D54" s="1172"/>
      <c r="E54" s="1172"/>
      <c r="F54" s="1172"/>
      <c r="G54" s="1172"/>
      <c r="H54" s="1172"/>
      <c r="I54" s="1172"/>
      <c r="J54" s="1172"/>
      <c r="K54" s="1172"/>
      <c r="L54" s="1172"/>
      <c r="M54" s="1172"/>
      <c r="N54" s="1172"/>
      <c r="O54" s="1172"/>
      <c r="P54" s="1172"/>
      <c r="Q54" s="1172"/>
      <c r="R54" s="1172"/>
      <c r="S54" s="1172"/>
      <c r="T54" s="1172"/>
      <c r="U54" s="1172"/>
      <c r="V54" s="1172"/>
      <c r="W54" s="1172"/>
      <c r="X54" s="1172"/>
      <c r="Y54" s="1172"/>
      <c r="Z54" s="1172"/>
      <c r="AA54" s="1172"/>
      <c r="AB54" s="1172"/>
      <c r="AC54" s="1172"/>
      <c r="AD54" s="1172"/>
      <c r="AE54" s="1172"/>
      <c r="AF54" s="1172"/>
      <c r="AG54" s="1172"/>
      <c r="AH54" s="1172"/>
      <c r="AI54" s="1172"/>
      <c r="AJ54" s="1172"/>
      <c r="AK54" s="1172"/>
      <c r="AL54" s="1172"/>
      <c r="AM54" s="1172"/>
      <c r="AN54" s="1172"/>
      <c r="AO54" s="1172"/>
      <c r="AP54" s="1172"/>
      <c r="AQ54" s="1172"/>
      <c r="AR54" s="1172"/>
      <c r="AS54" s="1172"/>
      <c r="AT54" s="1172"/>
      <c r="AU54" s="1172"/>
      <c r="AV54" s="1172"/>
      <c r="AW54" s="1172"/>
      <c r="AX54" s="1172"/>
      <c r="AY54" s="1172"/>
      <c r="AZ54" s="1172"/>
      <c r="BA54" s="1172"/>
      <c r="BB54" s="1172"/>
      <c r="BC54" s="1172"/>
      <c r="BD54" s="1172"/>
      <c r="BE54" s="1172"/>
      <c r="BF54" s="1172"/>
      <c r="BG54" s="1172"/>
      <c r="BH54" s="1172"/>
      <c r="BI54" s="1172"/>
      <c r="BJ54" s="1172"/>
      <c r="BK54" s="1172"/>
      <c r="BL54" s="1172"/>
      <c r="BM54" s="1172"/>
      <c r="BN54" s="1172"/>
      <c r="BO54" s="1172"/>
      <c r="BP54" s="1172"/>
      <c r="BQ54" s="1172"/>
      <c r="BR54" s="1172"/>
      <c r="BS54" s="1172"/>
      <c r="BT54" s="1172"/>
      <c r="BU54" s="1172"/>
      <c r="BV54" s="1172"/>
      <c r="BW54" s="1172"/>
      <c r="BX54" s="1172"/>
      <c r="BY54" s="1172"/>
      <c r="BZ54" s="1172"/>
      <c r="CA54" s="1172"/>
      <c r="CB54" s="1172"/>
      <c r="CC54" s="1172"/>
      <c r="CD54" s="1172"/>
      <c r="CE54" s="1172"/>
      <c r="CF54" s="1172"/>
      <c r="CG54" s="1172"/>
      <c r="CH54" s="1172"/>
      <c r="CI54" s="1172"/>
      <c r="CJ54" s="1172"/>
      <c r="CK54" s="1172"/>
      <c r="CL54" s="1172"/>
    </row>
    <row r="55" spans="1:105" ht="15" customHeight="1" x14ac:dyDescent="0.25">
      <c r="B55" s="1204"/>
    </row>
  </sheetData>
  <mergeCells count="1">
    <mergeCell ref="M5:N5"/>
  </mergeCells>
  <printOptions horizontalCentered="1" verticalCentered="1"/>
  <pageMargins left="0" right="0" top="0" bottom="0" header="0" footer="0"/>
  <pageSetup paperSize="9" scale="43"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70"/>
  <sheetViews>
    <sheetView zoomScaleNormal="100" workbookViewId="0">
      <pane xSplit="48" ySplit="4" topLeftCell="CE5" activePane="bottomRight" state="frozen"/>
      <selection pane="topRight" activeCell="AW1" sqref="AW1"/>
      <selection pane="bottomLeft" activeCell="A6" sqref="A6"/>
      <selection pane="bottomRight"/>
    </sheetView>
  </sheetViews>
  <sheetFormatPr defaultRowHeight="15.75" customHeight="1" x14ac:dyDescent="0.25"/>
  <cols>
    <col min="1" max="1" width="65.5703125" style="1172" customWidth="1"/>
    <col min="2" max="14" width="9.7109375" style="1172" hidden="1" customWidth="1"/>
    <col min="15" max="15" width="12" style="1172" hidden="1" customWidth="1"/>
    <col min="16" max="40" width="9.7109375" style="1172" hidden="1" customWidth="1"/>
    <col min="41" max="77" width="13.42578125" style="1172" hidden="1" customWidth="1"/>
    <col min="78" max="90" width="13.42578125" style="1172" customWidth="1"/>
    <col min="91" max="287" width="9.140625" style="1172"/>
    <col min="288" max="288" width="57.28515625" style="1172" customWidth="1"/>
    <col min="289" max="326" width="0" style="1172" hidden="1" customWidth="1"/>
    <col min="327" max="339" width="9.7109375" style="1172" customWidth="1"/>
    <col min="340" max="543" width="9.140625" style="1172"/>
    <col min="544" max="544" width="57.28515625" style="1172" customWidth="1"/>
    <col min="545" max="582" width="0" style="1172" hidden="1" customWidth="1"/>
    <col min="583" max="595" width="9.7109375" style="1172" customWidth="1"/>
    <col min="596" max="799" width="9.140625" style="1172"/>
    <col min="800" max="800" width="57.28515625" style="1172" customWidth="1"/>
    <col min="801" max="838" width="0" style="1172" hidden="1" customWidth="1"/>
    <col min="839" max="851" width="9.7109375" style="1172" customWidth="1"/>
    <col min="852" max="1055" width="9.140625" style="1172"/>
    <col min="1056" max="1056" width="57.28515625" style="1172" customWidth="1"/>
    <col min="1057" max="1094" width="0" style="1172" hidden="1" customWidth="1"/>
    <col min="1095" max="1107" width="9.7109375" style="1172" customWidth="1"/>
    <col min="1108" max="1311" width="9.140625" style="1172"/>
    <col min="1312" max="1312" width="57.28515625" style="1172" customWidth="1"/>
    <col min="1313" max="1350" width="0" style="1172" hidden="1" customWidth="1"/>
    <col min="1351" max="1363" width="9.7109375" style="1172" customWidth="1"/>
    <col min="1364" max="1567" width="9.140625" style="1172"/>
    <col min="1568" max="1568" width="57.28515625" style="1172" customWidth="1"/>
    <col min="1569" max="1606" width="0" style="1172" hidden="1" customWidth="1"/>
    <col min="1607" max="1619" width="9.7109375" style="1172" customWidth="1"/>
    <col min="1620" max="1823" width="9.140625" style="1172"/>
    <col min="1824" max="1824" width="57.28515625" style="1172" customWidth="1"/>
    <col min="1825" max="1862" width="0" style="1172" hidden="1" customWidth="1"/>
    <col min="1863" max="1875" width="9.7109375" style="1172" customWidth="1"/>
    <col min="1876" max="2079" width="9.140625" style="1172"/>
    <col min="2080" max="2080" width="57.28515625" style="1172" customWidth="1"/>
    <col min="2081" max="2118" width="0" style="1172" hidden="1" customWidth="1"/>
    <col min="2119" max="2131" width="9.7109375" style="1172" customWidth="1"/>
    <col min="2132" max="2335" width="9.140625" style="1172"/>
    <col min="2336" max="2336" width="57.28515625" style="1172" customWidth="1"/>
    <col min="2337" max="2374" width="0" style="1172" hidden="1" customWidth="1"/>
    <col min="2375" max="2387" width="9.7109375" style="1172" customWidth="1"/>
    <col min="2388" max="2591" width="9.140625" style="1172"/>
    <col min="2592" max="2592" width="57.28515625" style="1172" customWidth="1"/>
    <col min="2593" max="2630" width="0" style="1172" hidden="1" customWidth="1"/>
    <col min="2631" max="2643" width="9.7109375" style="1172" customWidth="1"/>
    <col min="2644" max="2847" width="9.140625" style="1172"/>
    <col min="2848" max="2848" width="57.28515625" style="1172" customWidth="1"/>
    <col min="2849" max="2886" width="0" style="1172" hidden="1" customWidth="1"/>
    <col min="2887" max="2899" width="9.7109375" style="1172" customWidth="1"/>
    <col min="2900" max="3103" width="9.140625" style="1172"/>
    <col min="3104" max="3104" width="57.28515625" style="1172" customWidth="1"/>
    <col min="3105" max="3142" width="0" style="1172" hidden="1" customWidth="1"/>
    <col min="3143" max="3155" width="9.7109375" style="1172" customWidth="1"/>
    <col min="3156" max="3359" width="9.140625" style="1172"/>
    <col min="3360" max="3360" width="57.28515625" style="1172" customWidth="1"/>
    <col min="3361" max="3398" width="0" style="1172" hidden="1" customWidth="1"/>
    <col min="3399" max="3411" width="9.7109375" style="1172" customWidth="1"/>
    <col min="3412" max="3615" width="9.140625" style="1172"/>
    <col min="3616" max="3616" width="57.28515625" style="1172" customWidth="1"/>
    <col min="3617" max="3654" width="0" style="1172" hidden="1" customWidth="1"/>
    <col min="3655" max="3667" width="9.7109375" style="1172" customWidth="1"/>
    <col min="3668" max="3871" width="9.140625" style="1172"/>
    <col min="3872" max="3872" width="57.28515625" style="1172" customWidth="1"/>
    <col min="3873" max="3910" width="0" style="1172" hidden="1" customWidth="1"/>
    <col min="3911" max="3923" width="9.7109375" style="1172" customWidth="1"/>
    <col min="3924" max="4127" width="9.140625" style="1172"/>
    <col min="4128" max="4128" width="57.28515625" style="1172" customWidth="1"/>
    <col min="4129" max="4166" width="0" style="1172" hidden="1" customWidth="1"/>
    <col min="4167" max="4179" width="9.7109375" style="1172" customWidth="1"/>
    <col min="4180" max="4383" width="9.140625" style="1172"/>
    <col min="4384" max="4384" width="57.28515625" style="1172" customWidth="1"/>
    <col min="4385" max="4422" width="0" style="1172" hidden="1" customWidth="1"/>
    <col min="4423" max="4435" width="9.7109375" style="1172" customWidth="1"/>
    <col min="4436" max="4639" width="9.140625" style="1172"/>
    <col min="4640" max="4640" width="57.28515625" style="1172" customWidth="1"/>
    <col min="4641" max="4678" width="0" style="1172" hidden="1" customWidth="1"/>
    <col min="4679" max="4691" width="9.7109375" style="1172" customWidth="1"/>
    <col min="4692" max="4895" width="9.140625" style="1172"/>
    <col min="4896" max="4896" width="57.28515625" style="1172" customWidth="1"/>
    <col min="4897" max="4934" width="0" style="1172" hidden="1" customWidth="1"/>
    <col min="4935" max="4947" width="9.7109375" style="1172" customWidth="1"/>
    <col min="4948" max="5151" width="9.140625" style="1172"/>
    <col min="5152" max="5152" width="57.28515625" style="1172" customWidth="1"/>
    <col min="5153" max="5190" width="0" style="1172" hidden="1" customWidth="1"/>
    <col min="5191" max="5203" width="9.7109375" style="1172" customWidth="1"/>
    <col min="5204" max="5407" width="9.140625" style="1172"/>
    <col min="5408" max="5408" width="57.28515625" style="1172" customWidth="1"/>
    <col min="5409" max="5446" width="0" style="1172" hidden="1" customWidth="1"/>
    <col min="5447" max="5459" width="9.7109375" style="1172" customWidth="1"/>
    <col min="5460" max="5663" width="9.140625" style="1172"/>
    <col min="5664" max="5664" width="57.28515625" style="1172" customWidth="1"/>
    <col min="5665" max="5702" width="0" style="1172" hidden="1" customWidth="1"/>
    <col min="5703" max="5715" width="9.7109375" style="1172" customWidth="1"/>
    <col min="5716" max="5919" width="9.140625" style="1172"/>
    <col min="5920" max="5920" width="57.28515625" style="1172" customWidth="1"/>
    <col min="5921" max="5958" width="0" style="1172" hidden="1" customWidth="1"/>
    <col min="5959" max="5971" width="9.7109375" style="1172" customWidth="1"/>
    <col min="5972" max="6175" width="9.140625" style="1172"/>
    <col min="6176" max="6176" width="57.28515625" style="1172" customWidth="1"/>
    <col min="6177" max="6214" width="0" style="1172" hidden="1" customWidth="1"/>
    <col min="6215" max="6227" width="9.7109375" style="1172" customWidth="1"/>
    <col min="6228" max="6431" width="9.140625" style="1172"/>
    <col min="6432" max="6432" width="57.28515625" style="1172" customWidth="1"/>
    <col min="6433" max="6470" width="0" style="1172" hidden="1" customWidth="1"/>
    <col min="6471" max="6483" width="9.7109375" style="1172" customWidth="1"/>
    <col min="6484" max="6687" width="9.140625" style="1172"/>
    <col min="6688" max="6688" width="57.28515625" style="1172" customWidth="1"/>
    <col min="6689" max="6726" width="0" style="1172" hidden="1" customWidth="1"/>
    <col min="6727" max="6739" width="9.7109375" style="1172" customWidth="1"/>
    <col min="6740" max="6943" width="9.140625" style="1172"/>
    <col min="6944" max="6944" width="57.28515625" style="1172" customWidth="1"/>
    <col min="6945" max="6982" width="0" style="1172" hidden="1" customWidth="1"/>
    <col min="6983" max="6995" width="9.7109375" style="1172" customWidth="1"/>
    <col min="6996" max="7199" width="9.140625" style="1172"/>
    <col min="7200" max="7200" width="57.28515625" style="1172" customWidth="1"/>
    <col min="7201" max="7238" width="0" style="1172" hidden="1" customWidth="1"/>
    <col min="7239" max="7251" width="9.7109375" style="1172" customWidth="1"/>
    <col min="7252" max="7455" width="9.140625" style="1172"/>
    <col min="7456" max="7456" width="57.28515625" style="1172" customWidth="1"/>
    <col min="7457" max="7494" width="0" style="1172" hidden="1" customWidth="1"/>
    <col min="7495" max="7507" width="9.7109375" style="1172" customWidth="1"/>
    <col min="7508" max="7711" width="9.140625" style="1172"/>
    <col min="7712" max="7712" width="57.28515625" style="1172" customWidth="1"/>
    <col min="7713" max="7750" width="0" style="1172" hidden="1" customWidth="1"/>
    <col min="7751" max="7763" width="9.7109375" style="1172" customWidth="1"/>
    <col min="7764" max="7967" width="9.140625" style="1172"/>
    <col min="7968" max="7968" width="57.28515625" style="1172" customWidth="1"/>
    <col min="7969" max="8006" width="0" style="1172" hidden="1" customWidth="1"/>
    <col min="8007" max="8019" width="9.7109375" style="1172" customWidth="1"/>
    <col min="8020" max="8223" width="9.140625" style="1172"/>
    <col min="8224" max="8224" width="57.28515625" style="1172" customWidth="1"/>
    <col min="8225" max="8262" width="0" style="1172" hidden="1" customWidth="1"/>
    <col min="8263" max="8275" width="9.7109375" style="1172" customWidth="1"/>
    <col min="8276" max="8479" width="9.140625" style="1172"/>
    <col min="8480" max="8480" width="57.28515625" style="1172" customWidth="1"/>
    <col min="8481" max="8518" width="0" style="1172" hidden="1" customWidth="1"/>
    <col min="8519" max="8531" width="9.7109375" style="1172" customWidth="1"/>
    <col min="8532" max="8735" width="9.140625" style="1172"/>
    <col min="8736" max="8736" width="57.28515625" style="1172" customWidth="1"/>
    <col min="8737" max="8774" width="0" style="1172" hidden="1" customWidth="1"/>
    <col min="8775" max="8787" width="9.7109375" style="1172" customWidth="1"/>
    <col min="8788" max="8991" width="9.140625" style="1172"/>
    <col min="8992" max="8992" width="57.28515625" style="1172" customWidth="1"/>
    <col min="8993" max="9030" width="0" style="1172" hidden="1" customWidth="1"/>
    <col min="9031" max="9043" width="9.7109375" style="1172" customWidth="1"/>
    <col min="9044" max="9247" width="9.140625" style="1172"/>
    <col min="9248" max="9248" width="57.28515625" style="1172" customWidth="1"/>
    <col min="9249" max="9286" width="0" style="1172" hidden="1" customWidth="1"/>
    <col min="9287" max="9299" width="9.7109375" style="1172" customWidth="1"/>
    <col min="9300" max="9503" width="9.140625" style="1172"/>
    <col min="9504" max="9504" width="57.28515625" style="1172" customWidth="1"/>
    <col min="9505" max="9542" width="0" style="1172" hidden="1" customWidth="1"/>
    <col min="9543" max="9555" width="9.7109375" style="1172" customWidth="1"/>
    <col min="9556" max="9759" width="9.140625" style="1172"/>
    <col min="9760" max="9760" width="57.28515625" style="1172" customWidth="1"/>
    <col min="9761" max="9798" width="0" style="1172" hidden="1" customWidth="1"/>
    <col min="9799" max="9811" width="9.7109375" style="1172" customWidth="1"/>
    <col min="9812" max="10015" width="9.140625" style="1172"/>
    <col min="10016" max="10016" width="57.28515625" style="1172" customWidth="1"/>
    <col min="10017" max="10054" width="0" style="1172" hidden="1" customWidth="1"/>
    <col min="10055" max="10067" width="9.7109375" style="1172" customWidth="1"/>
    <col min="10068" max="10271" width="9.140625" style="1172"/>
    <col min="10272" max="10272" width="57.28515625" style="1172" customWidth="1"/>
    <col min="10273" max="10310" width="0" style="1172" hidden="1" customWidth="1"/>
    <col min="10311" max="10323" width="9.7109375" style="1172" customWidth="1"/>
    <col min="10324" max="10527" width="9.140625" style="1172"/>
    <col min="10528" max="10528" width="57.28515625" style="1172" customWidth="1"/>
    <col min="10529" max="10566" width="0" style="1172" hidden="1" customWidth="1"/>
    <col min="10567" max="10579" width="9.7109375" style="1172" customWidth="1"/>
    <col min="10580" max="10783" width="9.140625" style="1172"/>
    <col min="10784" max="10784" width="57.28515625" style="1172" customWidth="1"/>
    <col min="10785" max="10822" width="0" style="1172" hidden="1" customWidth="1"/>
    <col min="10823" max="10835" width="9.7109375" style="1172" customWidth="1"/>
    <col min="10836" max="11039" width="9.140625" style="1172"/>
    <col min="11040" max="11040" width="57.28515625" style="1172" customWidth="1"/>
    <col min="11041" max="11078" width="0" style="1172" hidden="1" customWidth="1"/>
    <col min="11079" max="11091" width="9.7109375" style="1172" customWidth="1"/>
    <col min="11092" max="11295" width="9.140625" style="1172"/>
    <col min="11296" max="11296" width="57.28515625" style="1172" customWidth="1"/>
    <col min="11297" max="11334" width="0" style="1172" hidden="1" customWidth="1"/>
    <col min="11335" max="11347" width="9.7109375" style="1172" customWidth="1"/>
    <col min="11348" max="11551" width="9.140625" style="1172"/>
    <col min="11552" max="11552" width="57.28515625" style="1172" customWidth="1"/>
    <col min="11553" max="11590" width="0" style="1172" hidden="1" customWidth="1"/>
    <col min="11591" max="11603" width="9.7109375" style="1172" customWidth="1"/>
    <col min="11604" max="11807" width="9.140625" style="1172"/>
    <col min="11808" max="11808" width="57.28515625" style="1172" customWidth="1"/>
    <col min="11809" max="11846" width="0" style="1172" hidden="1" customWidth="1"/>
    <col min="11847" max="11859" width="9.7109375" style="1172" customWidth="1"/>
    <col min="11860" max="12063" width="9.140625" style="1172"/>
    <col min="12064" max="12064" width="57.28515625" style="1172" customWidth="1"/>
    <col min="12065" max="12102" width="0" style="1172" hidden="1" customWidth="1"/>
    <col min="12103" max="12115" width="9.7109375" style="1172" customWidth="1"/>
    <col min="12116" max="12319" width="9.140625" style="1172"/>
    <col min="12320" max="12320" width="57.28515625" style="1172" customWidth="1"/>
    <col min="12321" max="12358" width="0" style="1172" hidden="1" customWidth="1"/>
    <col min="12359" max="12371" width="9.7109375" style="1172" customWidth="1"/>
    <col min="12372" max="12575" width="9.140625" style="1172"/>
    <col min="12576" max="12576" width="57.28515625" style="1172" customWidth="1"/>
    <col min="12577" max="12614" width="0" style="1172" hidden="1" customWidth="1"/>
    <col min="12615" max="12627" width="9.7109375" style="1172" customWidth="1"/>
    <col min="12628" max="12831" width="9.140625" style="1172"/>
    <col min="12832" max="12832" width="57.28515625" style="1172" customWidth="1"/>
    <col min="12833" max="12870" width="0" style="1172" hidden="1" customWidth="1"/>
    <col min="12871" max="12883" width="9.7109375" style="1172" customWidth="1"/>
    <col min="12884" max="13087" width="9.140625" style="1172"/>
    <col min="13088" max="13088" width="57.28515625" style="1172" customWidth="1"/>
    <col min="13089" max="13126" width="0" style="1172" hidden="1" customWidth="1"/>
    <col min="13127" max="13139" width="9.7109375" style="1172" customWidth="1"/>
    <col min="13140" max="13343" width="9.140625" style="1172"/>
    <col min="13344" max="13344" width="57.28515625" style="1172" customWidth="1"/>
    <col min="13345" max="13382" width="0" style="1172" hidden="1" customWidth="1"/>
    <col min="13383" max="13395" width="9.7109375" style="1172" customWidth="1"/>
    <col min="13396" max="13599" width="9.140625" style="1172"/>
    <col min="13600" max="13600" width="57.28515625" style="1172" customWidth="1"/>
    <col min="13601" max="13638" width="0" style="1172" hidden="1" customWidth="1"/>
    <col min="13639" max="13651" width="9.7109375" style="1172" customWidth="1"/>
    <col min="13652" max="13855" width="9.140625" style="1172"/>
    <col min="13856" max="13856" width="57.28515625" style="1172" customWidth="1"/>
    <col min="13857" max="13894" width="0" style="1172" hidden="1" customWidth="1"/>
    <col min="13895" max="13907" width="9.7109375" style="1172" customWidth="1"/>
    <col min="13908" max="14111" width="9.140625" style="1172"/>
    <col min="14112" max="14112" width="57.28515625" style="1172" customWidth="1"/>
    <col min="14113" max="14150" width="0" style="1172" hidden="1" customWidth="1"/>
    <col min="14151" max="14163" width="9.7109375" style="1172" customWidth="1"/>
    <col min="14164" max="14367" width="9.140625" style="1172"/>
    <col min="14368" max="14368" width="57.28515625" style="1172" customWidth="1"/>
    <col min="14369" max="14406" width="0" style="1172" hidden="1" customWidth="1"/>
    <col min="14407" max="14419" width="9.7109375" style="1172" customWidth="1"/>
    <col min="14420" max="14623" width="9.140625" style="1172"/>
    <col min="14624" max="14624" width="57.28515625" style="1172" customWidth="1"/>
    <col min="14625" max="14662" width="0" style="1172" hidden="1" customWidth="1"/>
    <col min="14663" max="14675" width="9.7109375" style="1172" customWidth="1"/>
    <col min="14676" max="14879" width="9.140625" style="1172"/>
    <col min="14880" max="14880" width="57.28515625" style="1172" customWidth="1"/>
    <col min="14881" max="14918" width="0" style="1172" hidden="1" customWidth="1"/>
    <col min="14919" max="14931" width="9.7109375" style="1172" customWidth="1"/>
    <col min="14932" max="15135" width="9.140625" style="1172"/>
    <col min="15136" max="15136" width="57.28515625" style="1172" customWidth="1"/>
    <col min="15137" max="15174" width="0" style="1172" hidden="1" customWidth="1"/>
    <col min="15175" max="15187" width="9.7109375" style="1172" customWidth="1"/>
    <col min="15188" max="15391" width="9.140625" style="1172"/>
    <col min="15392" max="15392" width="57.28515625" style="1172" customWidth="1"/>
    <col min="15393" max="15430" width="0" style="1172" hidden="1" customWidth="1"/>
    <col min="15431" max="15443" width="9.7109375" style="1172" customWidth="1"/>
    <col min="15444" max="15647" width="9.140625" style="1172"/>
    <col min="15648" max="15648" width="57.28515625" style="1172" customWidth="1"/>
    <col min="15649" max="15686" width="0" style="1172" hidden="1" customWidth="1"/>
    <col min="15687" max="15699" width="9.7109375" style="1172" customWidth="1"/>
    <col min="15700" max="15903" width="9.140625" style="1172"/>
    <col min="15904" max="15904" width="57.28515625" style="1172" customWidth="1"/>
    <col min="15905" max="15942" width="0" style="1172" hidden="1" customWidth="1"/>
    <col min="15943" max="15955" width="9.7109375" style="1172" customWidth="1"/>
    <col min="15956" max="16159" width="9.140625" style="1172"/>
    <col min="16160" max="16160" width="57.28515625" style="1172" customWidth="1"/>
    <col min="16161" max="16198" width="0" style="1172" hidden="1" customWidth="1"/>
    <col min="16199" max="16211" width="9.7109375" style="1172" customWidth="1"/>
    <col min="16212" max="16384" width="9.140625" style="1172"/>
  </cols>
  <sheetData>
    <row r="1" spans="1:90" ht="27" customHeight="1" x14ac:dyDescent="0.25">
      <c r="A1" s="1168" t="s">
        <v>798</v>
      </c>
      <c r="AA1" s="1205"/>
      <c r="AB1" s="1205"/>
      <c r="AC1" s="1205"/>
      <c r="AD1" s="1205"/>
      <c r="AE1" s="1205"/>
      <c r="AF1" s="1205"/>
      <c r="AG1" s="1205"/>
      <c r="AH1" s="1205"/>
      <c r="AI1" s="1205"/>
      <c r="AJ1" s="1205"/>
      <c r="AK1" s="1205"/>
      <c r="AL1" s="1205"/>
      <c r="AM1" s="1205"/>
      <c r="AN1" s="1205"/>
      <c r="AO1" s="1205"/>
      <c r="AP1" s="1205"/>
      <c r="AQ1" s="1205"/>
      <c r="AR1" s="1205"/>
      <c r="AS1" s="1205"/>
      <c r="AT1" s="1205"/>
      <c r="AU1" s="1205"/>
      <c r="AV1" s="1205"/>
      <c r="AW1" s="1205"/>
      <c r="AX1" s="1205"/>
      <c r="AY1" s="1205"/>
      <c r="AZ1" s="1205"/>
    </row>
    <row r="2" spans="1:90" ht="0.75" customHeight="1" x14ac:dyDescent="0.25">
      <c r="A2" s="1197"/>
    </row>
    <row r="3" spans="1:90" ht="13.5" customHeight="1" thickBot="1" x14ac:dyDescent="0.3">
      <c r="A3" s="1206"/>
      <c r="R3" s="1174"/>
      <c r="T3" s="1207"/>
      <c r="U3" s="1207"/>
      <c r="V3" s="1207"/>
      <c r="W3" s="1207"/>
      <c r="X3" s="1207"/>
      <c r="Y3" s="1207"/>
      <c r="Z3" s="1207"/>
      <c r="AB3" s="1207"/>
      <c r="AC3" s="1207"/>
      <c r="AD3" s="1207"/>
      <c r="AH3" s="1207"/>
      <c r="AI3" s="1207"/>
      <c r="AL3" s="1207"/>
      <c r="AM3" s="1207"/>
      <c r="AN3" s="1207"/>
      <c r="AO3" s="1207"/>
      <c r="AP3" s="1207"/>
      <c r="AQ3" s="1207"/>
      <c r="AR3" s="1207"/>
      <c r="AU3" s="1207"/>
      <c r="AV3" s="1207"/>
      <c r="AW3" s="1207"/>
      <c r="AX3" s="1207"/>
      <c r="BA3" s="1175"/>
      <c r="BB3" s="1175"/>
      <c r="BC3" s="1175"/>
      <c r="BD3" s="1175"/>
      <c r="BE3" s="1175"/>
      <c r="BF3" s="1175"/>
      <c r="BG3" s="1175"/>
      <c r="BH3" s="1175"/>
      <c r="BI3" s="1175"/>
      <c r="BJ3" s="1175"/>
      <c r="BK3" s="1175"/>
      <c r="BL3" s="1175"/>
      <c r="BM3" s="1175"/>
      <c r="BN3" s="1175"/>
      <c r="BO3" s="1175"/>
      <c r="BP3" s="1175"/>
      <c r="BQ3" s="1175"/>
      <c r="BR3" s="1175"/>
      <c r="BS3" s="1175"/>
      <c r="BT3" s="1175"/>
      <c r="BU3" s="1175"/>
      <c r="BV3" s="1175"/>
      <c r="BW3" s="1175"/>
      <c r="BX3" s="1175"/>
      <c r="BY3" s="1175"/>
      <c r="BZ3" s="1175"/>
      <c r="CA3" s="1175"/>
      <c r="CB3" s="1175"/>
      <c r="CC3" s="1175"/>
      <c r="CE3" s="1175"/>
      <c r="CF3" s="1175"/>
      <c r="CG3" s="1175"/>
      <c r="CH3" s="1175"/>
      <c r="CI3" s="1175"/>
      <c r="CJ3" s="1175"/>
      <c r="CK3" s="1175"/>
      <c r="CL3" s="1175" t="s">
        <v>11</v>
      </c>
    </row>
    <row r="4" spans="1:90" ht="27" customHeight="1" thickTop="1" thickBot="1" x14ac:dyDescent="0.3">
      <c r="A4" s="1208"/>
      <c r="B4" s="1177">
        <v>40179</v>
      </c>
      <c r="C4" s="1178">
        <v>40210</v>
      </c>
      <c r="D4" s="1178">
        <v>40238</v>
      </c>
      <c r="E4" s="1178">
        <v>40269</v>
      </c>
      <c r="F4" s="1178">
        <v>40299</v>
      </c>
      <c r="G4" s="1178">
        <v>40330</v>
      </c>
      <c r="H4" s="1178">
        <v>40360</v>
      </c>
      <c r="I4" s="1178">
        <v>40391</v>
      </c>
      <c r="J4" s="1178">
        <v>40422</v>
      </c>
      <c r="K4" s="1178">
        <v>40452</v>
      </c>
      <c r="L4" s="1178">
        <v>40483</v>
      </c>
      <c r="M4" s="1178">
        <v>40513</v>
      </c>
      <c r="N4" s="1178">
        <v>40544</v>
      </c>
      <c r="O4" s="1178">
        <v>40575</v>
      </c>
      <c r="P4" s="1178">
        <v>40603</v>
      </c>
      <c r="Q4" s="1178">
        <v>40634</v>
      </c>
      <c r="R4" s="1178">
        <v>40664</v>
      </c>
      <c r="S4" s="1178">
        <v>40695</v>
      </c>
      <c r="T4" s="1178">
        <v>40725</v>
      </c>
      <c r="U4" s="1178">
        <v>40756</v>
      </c>
      <c r="V4" s="1178">
        <v>40787</v>
      </c>
      <c r="W4" s="1178">
        <v>40817</v>
      </c>
      <c r="X4" s="1178">
        <v>40848</v>
      </c>
      <c r="Y4" s="1178">
        <v>40878</v>
      </c>
      <c r="Z4" s="1178">
        <v>40909</v>
      </c>
      <c r="AA4" s="1178">
        <v>40940</v>
      </c>
      <c r="AB4" s="1178">
        <v>40969</v>
      </c>
      <c r="AC4" s="1178">
        <v>41000</v>
      </c>
      <c r="AD4" s="1178">
        <v>41030</v>
      </c>
      <c r="AE4" s="1178">
        <v>41061</v>
      </c>
      <c r="AF4" s="1178">
        <v>41091</v>
      </c>
      <c r="AG4" s="1178">
        <v>41122</v>
      </c>
      <c r="AH4" s="1178">
        <v>41153</v>
      </c>
      <c r="AI4" s="1178">
        <v>41183</v>
      </c>
      <c r="AJ4" s="1178">
        <v>41214</v>
      </c>
      <c r="AK4" s="1178">
        <v>41244</v>
      </c>
      <c r="AL4" s="1178">
        <v>41275</v>
      </c>
      <c r="AM4" s="1178">
        <v>41306</v>
      </c>
      <c r="AN4" s="1178">
        <v>41334</v>
      </c>
      <c r="AO4" s="1178">
        <v>41365</v>
      </c>
      <c r="AP4" s="1178">
        <v>41395</v>
      </c>
      <c r="AQ4" s="1178">
        <v>41426</v>
      </c>
      <c r="AR4" s="1178">
        <v>41456</v>
      </c>
      <c r="AS4" s="1178">
        <v>41487</v>
      </c>
      <c r="AT4" s="1178">
        <v>41518</v>
      </c>
      <c r="AU4" s="1178">
        <v>41548</v>
      </c>
      <c r="AV4" s="1178">
        <v>41579</v>
      </c>
      <c r="AW4" s="1178">
        <v>41609</v>
      </c>
      <c r="AX4" s="1178">
        <v>41640</v>
      </c>
      <c r="AY4" s="1178">
        <v>41671</v>
      </c>
      <c r="AZ4" s="1178">
        <v>41699</v>
      </c>
      <c r="BA4" s="1178">
        <v>41730</v>
      </c>
      <c r="BB4" s="1178">
        <v>41760</v>
      </c>
      <c r="BC4" s="1179" t="s">
        <v>799</v>
      </c>
      <c r="BD4" s="1178">
        <v>41821</v>
      </c>
      <c r="BE4" s="1178">
        <v>41852</v>
      </c>
      <c r="BF4" s="1178">
        <v>41883</v>
      </c>
      <c r="BG4" s="1178">
        <v>41913</v>
      </c>
      <c r="BH4" s="1178">
        <v>41944</v>
      </c>
      <c r="BI4" s="1178">
        <v>41974</v>
      </c>
      <c r="BJ4" s="1178">
        <v>42005</v>
      </c>
      <c r="BK4" s="1178">
        <v>42036</v>
      </c>
      <c r="BL4" s="1178">
        <v>42064</v>
      </c>
      <c r="BM4" s="1178">
        <v>42095</v>
      </c>
      <c r="BN4" s="1178">
        <v>42125</v>
      </c>
      <c r="BO4" s="1178">
        <v>42156</v>
      </c>
      <c r="BP4" s="1178">
        <v>42186</v>
      </c>
      <c r="BQ4" s="1178">
        <v>42217</v>
      </c>
      <c r="BR4" s="1178">
        <v>42248</v>
      </c>
      <c r="BS4" s="1178">
        <v>42278</v>
      </c>
      <c r="BT4" s="1178">
        <v>42309</v>
      </c>
      <c r="BU4" s="1178">
        <v>42339</v>
      </c>
      <c r="BV4" s="1178">
        <v>42370</v>
      </c>
      <c r="BW4" s="1178">
        <v>42401</v>
      </c>
      <c r="BX4" s="1178">
        <v>42430</v>
      </c>
      <c r="BY4" s="1178">
        <v>42461</v>
      </c>
      <c r="BZ4" s="1178">
        <v>42491</v>
      </c>
      <c r="CA4" s="1178">
        <v>42522</v>
      </c>
      <c r="CB4" s="1178">
        <v>42552</v>
      </c>
      <c r="CC4" s="1178">
        <v>42583</v>
      </c>
      <c r="CD4" s="1178">
        <v>42614</v>
      </c>
      <c r="CE4" s="1178">
        <v>42644</v>
      </c>
      <c r="CF4" s="1178">
        <v>42675</v>
      </c>
      <c r="CG4" s="1178">
        <v>42705</v>
      </c>
      <c r="CH4" s="1178">
        <v>42736</v>
      </c>
      <c r="CI4" s="1178">
        <v>42767</v>
      </c>
      <c r="CJ4" s="1178">
        <v>42795</v>
      </c>
      <c r="CK4" s="1178">
        <v>42826</v>
      </c>
      <c r="CL4" s="1178">
        <v>42856</v>
      </c>
    </row>
    <row r="5" spans="1:90" ht="27" customHeight="1" thickTop="1" x14ac:dyDescent="0.25">
      <c r="A5" s="1186"/>
      <c r="B5" s="1181"/>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c r="AF5" s="1182"/>
      <c r="AG5" s="1182"/>
      <c r="AH5" s="1182"/>
      <c r="AI5" s="1182"/>
      <c r="AJ5" s="1182"/>
      <c r="AK5" s="1182"/>
      <c r="AL5" s="1182"/>
      <c r="AM5" s="1182"/>
      <c r="AN5" s="1182"/>
      <c r="AO5" s="1182"/>
      <c r="AP5" s="1182"/>
      <c r="AQ5" s="1182"/>
      <c r="AR5" s="1182"/>
      <c r="AS5" s="1182"/>
      <c r="AT5" s="1182"/>
      <c r="AU5" s="1182"/>
      <c r="AV5" s="1182"/>
      <c r="AW5" s="1182"/>
      <c r="AX5" s="1182"/>
      <c r="AY5" s="1182"/>
      <c r="AZ5" s="1182"/>
      <c r="BA5" s="1182"/>
      <c r="BB5" s="1182"/>
      <c r="BC5" s="1182"/>
      <c r="BD5" s="1182"/>
      <c r="BE5" s="1182"/>
      <c r="BF5" s="1182"/>
      <c r="BG5" s="1182"/>
      <c r="BH5" s="1182"/>
      <c r="BI5" s="1182"/>
      <c r="BJ5" s="1182"/>
      <c r="BK5" s="1182"/>
      <c r="BL5" s="1182"/>
      <c r="BM5" s="1182"/>
      <c r="BN5" s="1182"/>
      <c r="BO5" s="1182"/>
      <c r="BP5" s="1182"/>
      <c r="BQ5" s="1182"/>
      <c r="BR5" s="1182"/>
      <c r="BS5" s="1182"/>
      <c r="BT5" s="1182"/>
      <c r="BU5" s="1182"/>
      <c r="BV5" s="1182"/>
      <c r="BW5" s="1182"/>
      <c r="BX5" s="1182"/>
      <c r="BY5" s="1182"/>
      <c r="BZ5" s="1182"/>
      <c r="CA5" s="1182"/>
      <c r="CB5" s="1182"/>
      <c r="CC5" s="1182"/>
      <c r="CD5" s="1182"/>
      <c r="CE5" s="1182"/>
      <c r="CF5" s="1182"/>
      <c r="CG5" s="1182"/>
      <c r="CH5" s="1182"/>
      <c r="CI5" s="1182"/>
      <c r="CJ5" s="1182"/>
      <c r="CK5" s="1182"/>
      <c r="CL5" s="1182"/>
    </row>
    <row r="6" spans="1:90" ht="22.5" customHeight="1" x14ac:dyDescent="0.25">
      <c r="A6" s="1183" t="s">
        <v>509</v>
      </c>
      <c r="B6" s="1184">
        <v>355837.03116140142</v>
      </c>
      <c r="C6" s="1185">
        <v>360605.04953497002</v>
      </c>
      <c r="D6" s="1185">
        <v>364782.5979084057</v>
      </c>
      <c r="E6" s="1185">
        <v>347836.52930073522</v>
      </c>
      <c r="F6" s="1185">
        <v>398474.36596555047</v>
      </c>
      <c r="G6" s="1185">
        <v>389200.51288481901</v>
      </c>
      <c r="H6" s="1185">
        <v>349996.3624868911</v>
      </c>
      <c r="I6" s="1185">
        <v>374559.74357372645</v>
      </c>
      <c r="J6" s="1185">
        <v>374311.56619276927</v>
      </c>
      <c r="K6" s="1185">
        <v>375558.9529931749</v>
      </c>
      <c r="L6" s="1185">
        <v>387400.46029459574</v>
      </c>
      <c r="M6" s="1185">
        <v>396025.74941314518</v>
      </c>
      <c r="N6" s="1185">
        <v>397868.12297975575</v>
      </c>
      <c r="O6" s="1185">
        <v>391740.02392533404</v>
      </c>
      <c r="P6" s="1185">
        <v>362731.64003700012</v>
      </c>
      <c r="Q6" s="1185">
        <v>376961.4054074281</v>
      </c>
      <c r="R6" s="1185">
        <v>368985.79309799575</v>
      </c>
      <c r="S6" s="1185">
        <v>398640.04925210681</v>
      </c>
      <c r="T6" s="1185">
        <v>384262.82808588771</v>
      </c>
      <c r="U6" s="1185">
        <v>367127.21882008214</v>
      </c>
      <c r="V6" s="1185">
        <v>372146.50669052522</v>
      </c>
      <c r="W6" s="1185">
        <v>373804.4944400455</v>
      </c>
      <c r="X6" s="1185">
        <v>424939.29194978258</v>
      </c>
      <c r="Y6" s="1185">
        <v>370755.1153975288</v>
      </c>
      <c r="Z6" s="1185">
        <v>348029.36244730791</v>
      </c>
      <c r="AA6" s="1185">
        <v>354708.02445732511</v>
      </c>
      <c r="AB6" s="1185">
        <v>400460.7283425614</v>
      </c>
      <c r="AC6" s="1185">
        <v>400880.36506270594</v>
      </c>
      <c r="AD6" s="1185">
        <v>418934.88927327801</v>
      </c>
      <c r="AE6" s="1185">
        <v>358615.76786022121</v>
      </c>
      <c r="AF6" s="1185">
        <v>391317.48373264505</v>
      </c>
      <c r="AG6" s="1185">
        <v>349407.08494980843</v>
      </c>
      <c r="AH6" s="1185">
        <v>374495.6656296209</v>
      </c>
      <c r="AI6" s="1185">
        <v>394291.12349107314</v>
      </c>
      <c r="AJ6" s="1185">
        <v>396660.75575007958</v>
      </c>
      <c r="AK6" s="1185">
        <v>401320.90685726877</v>
      </c>
      <c r="AL6" s="1185">
        <v>425209.26168858795</v>
      </c>
      <c r="AM6" s="1185">
        <v>371958.7623117551</v>
      </c>
      <c r="AN6" s="1185">
        <v>396287.87252488441</v>
      </c>
      <c r="AO6" s="1185">
        <v>406538.14793432248</v>
      </c>
      <c r="AP6" s="1185">
        <v>439271.34989535093</v>
      </c>
      <c r="AQ6" s="1185">
        <v>394121.83621676941</v>
      </c>
      <c r="AR6" s="1185">
        <v>408187.61987977172</v>
      </c>
      <c r="AS6" s="1185">
        <v>388409.770447916</v>
      </c>
      <c r="AT6" s="1185">
        <v>381997.94592616044</v>
      </c>
      <c r="AU6" s="1185">
        <v>372526.31475613813</v>
      </c>
      <c r="AV6" s="1185">
        <v>375922.76888081006</v>
      </c>
      <c r="AW6" s="1185">
        <v>396299.89658375003</v>
      </c>
      <c r="AX6" s="1185">
        <v>371419.29907392245</v>
      </c>
      <c r="AY6" s="1185">
        <v>374464.4740224086</v>
      </c>
      <c r="AZ6" s="1185">
        <v>371676.94106507872</v>
      </c>
      <c r="BA6" s="1185">
        <v>396120.44744818617</v>
      </c>
      <c r="BB6" s="1185">
        <v>383220.66580576624</v>
      </c>
      <c r="BC6" s="1185">
        <v>382241.50857958262</v>
      </c>
      <c r="BD6" s="1185">
        <v>392334.94110129162</v>
      </c>
      <c r="BE6" s="1185">
        <v>409256.21862257965</v>
      </c>
      <c r="BF6" s="1185">
        <v>440686.40925503481</v>
      </c>
      <c r="BG6" s="1185">
        <v>478691.88928722724</v>
      </c>
      <c r="BH6" s="1185">
        <v>440194.91016732703</v>
      </c>
      <c r="BI6" s="1185">
        <v>457823.19600778719</v>
      </c>
      <c r="BJ6" s="1185">
        <v>476038.28698620788</v>
      </c>
      <c r="BK6" s="1185">
        <v>485169.87018662738</v>
      </c>
      <c r="BL6" s="1185">
        <v>557980.5835344377</v>
      </c>
      <c r="BM6" s="1185">
        <v>567281.29490467883</v>
      </c>
      <c r="BN6" s="1185">
        <v>533346.63558336208</v>
      </c>
      <c r="BO6" s="1185">
        <v>519851.2626041802</v>
      </c>
      <c r="BP6" s="1185">
        <v>529873.89145630517</v>
      </c>
      <c r="BQ6" s="1185">
        <v>510245.61552506249</v>
      </c>
      <c r="BR6" s="1185">
        <v>505829.92519510188</v>
      </c>
      <c r="BS6" s="1185">
        <v>531278.38441134978</v>
      </c>
      <c r="BT6" s="1185">
        <v>512635.67167410505</v>
      </c>
      <c r="BU6" s="1185">
        <v>529025.54995501973</v>
      </c>
      <c r="BV6" s="1185">
        <v>537501.79617460479</v>
      </c>
      <c r="BW6" s="1185">
        <v>535959.01879941381</v>
      </c>
      <c r="BX6" s="1185">
        <v>507495.62778716203</v>
      </c>
      <c r="BY6" s="1185">
        <v>525294.95739611913</v>
      </c>
      <c r="BZ6" s="1185">
        <v>518021.95943167119</v>
      </c>
      <c r="CA6" s="1185">
        <v>529764.93604130822</v>
      </c>
      <c r="CB6" s="1185">
        <v>536626.51856016926</v>
      </c>
      <c r="CC6" s="1185">
        <v>547521.43514884729</v>
      </c>
      <c r="CD6" s="1185">
        <v>541173.8305279389</v>
      </c>
      <c r="CE6" s="1185">
        <v>541487.5727153169</v>
      </c>
      <c r="CF6" s="1185">
        <v>576673.06690380152</v>
      </c>
      <c r="CG6" s="1185">
        <v>549150.67852010694</v>
      </c>
      <c r="CH6" s="1185">
        <v>552006.36508890963</v>
      </c>
      <c r="CI6" s="1185">
        <v>550124.7344342561</v>
      </c>
      <c r="CJ6" s="1185">
        <v>565446.81070961035</v>
      </c>
      <c r="CK6" s="1185">
        <v>551541.81471568416</v>
      </c>
      <c r="CL6" s="1185">
        <v>561428.59090975509</v>
      </c>
    </row>
    <row r="7" spans="1:90" ht="22.5" customHeight="1" x14ac:dyDescent="0.25">
      <c r="A7" s="1186" t="s">
        <v>800</v>
      </c>
      <c r="B7" s="1187">
        <v>620621.837699419</v>
      </c>
      <c r="C7" s="1188">
        <v>642060.5751907127</v>
      </c>
      <c r="D7" s="1188">
        <v>663429.32725319162</v>
      </c>
      <c r="E7" s="1188">
        <v>660270.72395054298</v>
      </c>
      <c r="F7" s="1188">
        <v>761396.68320768641</v>
      </c>
      <c r="G7" s="1188">
        <v>740816.47303832963</v>
      </c>
      <c r="H7" s="1188">
        <v>684450.63034732884</v>
      </c>
      <c r="I7" s="1188">
        <v>719711.28924938058</v>
      </c>
      <c r="J7" s="1188">
        <v>738966.31493576558</v>
      </c>
      <c r="K7" s="1188">
        <v>755773.34799536539</v>
      </c>
      <c r="L7" s="1188">
        <v>730427.97133117379</v>
      </c>
      <c r="M7" s="1188">
        <v>779836.93405729183</v>
      </c>
      <c r="N7" s="1188">
        <v>792904.66706368059</v>
      </c>
      <c r="O7" s="1188">
        <v>799241.37941142917</v>
      </c>
      <c r="P7" s="1188">
        <v>772002.0620707114</v>
      </c>
      <c r="Q7" s="1188">
        <v>833074.86156630307</v>
      </c>
      <c r="R7" s="1188">
        <v>760932.48047136737</v>
      </c>
      <c r="S7" s="1188">
        <v>819704.2215900477</v>
      </c>
      <c r="T7" s="1188">
        <v>792283.31229378958</v>
      </c>
      <c r="U7" s="1188">
        <v>769573.7503542318</v>
      </c>
      <c r="V7" s="1188">
        <v>849145.78153435339</v>
      </c>
      <c r="W7" s="1188">
        <v>825213.0197940846</v>
      </c>
      <c r="X7" s="1188">
        <v>854786.67227450153</v>
      </c>
      <c r="Y7" s="1188">
        <v>863396.30990770692</v>
      </c>
      <c r="Z7" s="1188">
        <v>883499.28029810451</v>
      </c>
      <c r="AA7" s="1188">
        <v>924410.43065504672</v>
      </c>
      <c r="AB7" s="1188">
        <v>935054.73596600047</v>
      </c>
      <c r="AC7" s="1188">
        <v>908344.72760092339</v>
      </c>
      <c r="AD7" s="1188">
        <v>941275.38883481221</v>
      </c>
      <c r="AE7" s="1188">
        <v>924975.40282542526</v>
      </c>
      <c r="AF7" s="1188">
        <v>959761.68273227406</v>
      </c>
      <c r="AG7" s="1188">
        <v>911198.20442511863</v>
      </c>
      <c r="AH7" s="1188">
        <v>930253.01125973463</v>
      </c>
      <c r="AI7" s="1188">
        <v>928154.8538077781</v>
      </c>
      <c r="AJ7" s="1188">
        <v>898275.10606672254</v>
      </c>
      <c r="AK7" s="1188">
        <v>894597.72456951183</v>
      </c>
      <c r="AL7" s="1188">
        <v>924934.29948737414</v>
      </c>
      <c r="AM7" s="1188">
        <v>882547.70407548395</v>
      </c>
      <c r="AN7" s="1188">
        <v>928446.97753067315</v>
      </c>
      <c r="AO7" s="1188">
        <v>912790.97053313814</v>
      </c>
      <c r="AP7" s="1188">
        <v>959177.5175875118</v>
      </c>
      <c r="AQ7" s="1188">
        <v>938844.08762012294</v>
      </c>
      <c r="AR7" s="1188">
        <v>976788.90990477568</v>
      </c>
      <c r="AS7" s="1188">
        <v>985906.15371596976</v>
      </c>
      <c r="AT7" s="1188">
        <v>969022.04418560036</v>
      </c>
      <c r="AU7" s="1188">
        <v>910508.28106427356</v>
      </c>
      <c r="AV7" s="1188">
        <v>892613.99100418424</v>
      </c>
      <c r="AW7" s="1188">
        <v>876059.88719588786</v>
      </c>
      <c r="AX7" s="1188">
        <v>845007.45623206696</v>
      </c>
      <c r="AY7" s="1188">
        <v>859611.05145150574</v>
      </c>
      <c r="AZ7" s="1188">
        <v>860914.60592225753</v>
      </c>
      <c r="BA7" s="1188">
        <v>849298.33911979478</v>
      </c>
      <c r="BB7" s="1188">
        <v>835050.76741546381</v>
      </c>
      <c r="BC7" s="1188">
        <v>828604.13645683636</v>
      </c>
      <c r="BD7" s="1188">
        <v>808813.65900833067</v>
      </c>
      <c r="BE7" s="1188">
        <v>800621.00467713946</v>
      </c>
      <c r="BF7" s="1188">
        <v>887384.30444940843</v>
      </c>
      <c r="BG7" s="1188">
        <v>912144.35875707073</v>
      </c>
      <c r="BH7" s="1188">
        <v>878517.23137246759</v>
      </c>
      <c r="BI7" s="1188">
        <v>905397.36022433569</v>
      </c>
      <c r="BJ7" s="1188">
        <v>916960.50223673228</v>
      </c>
      <c r="BK7" s="1188">
        <v>920810.37303620414</v>
      </c>
      <c r="BL7" s="1188">
        <v>1038041.4919855945</v>
      </c>
      <c r="BM7" s="1188">
        <v>1036792.3627444834</v>
      </c>
      <c r="BN7" s="1188">
        <v>975493.7246657362</v>
      </c>
      <c r="BO7" s="1188">
        <v>927862.31180934072</v>
      </c>
      <c r="BP7" s="1188">
        <v>926438.54991523095</v>
      </c>
      <c r="BQ7" s="1188">
        <v>900097.66620323376</v>
      </c>
      <c r="BR7" s="1188">
        <v>916352.90531814925</v>
      </c>
      <c r="BS7" s="1188">
        <v>912612.24211213284</v>
      </c>
      <c r="BT7" s="1188">
        <v>911655.78039476054</v>
      </c>
      <c r="BU7" s="1188">
        <v>929831.50141212658</v>
      </c>
      <c r="BV7" s="1188">
        <v>966858.45606570574</v>
      </c>
      <c r="BW7" s="1188">
        <v>1011226.6658168149</v>
      </c>
      <c r="BX7" s="1188">
        <v>902616.91164550767</v>
      </c>
      <c r="BY7" s="1188">
        <v>863959.34267702838</v>
      </c>
      <c r="BZ7" s="1188">
        <v>875086.45562839299</v>
      </c>
      <c r="CA7" s="1188">
        <v>897375.53168473102</v>
      </c>
      <c r="CB7" s="1188">
        <v>901885.01649497123</v>
      </c>
      <c r="CC7" s="1188">
        <v>919709.70910273062</v>
      </c>
      <c r="CD7" s="1188">
        <v>885593.001743</v>
      </c>
      <c r="CE7" s="1188">
        <v>875123.76615598728</v>
      </c>
      <c r="CF7" s="1188">
        <v>912252.81812610175</v>
      </c>
      <c r="CG7" s="1188">
        <v>903587.67621155281</v>
      </c>
      <c r="CH7" s="1188">
        <v>910819.93139236572</v>
      </c>
      <c r="CI7" s="1188">
        <v>898910.79751455993</v>
      </c>
      <c r="CJ7" s="1188">
        <v>946828.83287639148</v>
      </c>
      <c r="CK7" s="1188">
        <v>946603.84325195511</v>
      </c>
      <c r="CL7" s="1188">
        <v>958640.88868520816</v>
      </c>
    </row>
    <row r="8" spans="1:90" ht="22.5" customHeight="1" x14ac:dyDescent="0.25">
      <c r="A8" s="1186" t="s">
        <v>801</v>
      </c>
      <c r="B8" s="1187">
        <v>-264784.80653801758</v>
      </c>
      <c r="C8" s="1188">
        <v>-281455.52565574268</v>
      </c>
      <c r="D8" s="1188">
        <v>-298646.72934478591</v>
      </c>
      <c r="E8" s="1188">
        <v>-312434.19464980776</v>
      </c>
      <c r="F8" s="1188">
        <v>-362922.31724213593</v>
      </c>
      <c r="G8" s="1188">
        <v>-351615.96015351062</v>
      </c>
      <c r="H8" s="1188">
        <v>-334454.26786043774</v>
      </c>
      <c r="I8" s="1188">
        <v>-345151.54567565414</v>
      </c>
      <c r="J8" s="1188">
        <v>-364654.74874299631</v>
      </c>
      <c r="K8" s="1188">
        <v>-380214.39500219049</v>
      </c>
      <c r="L8" s="1188">
        <v>-343027.51103657804</v>
      </c>
      <c r="M8" s="1188">
        <v>-383811.18464414665</v>
      </c>
      <c r="N8" s="1188">
        <v>-395036.54408392485</v>
      </c>
      <c r="O8" s="1188">
        <v>-407501.35548609513</v>
      </c>
      <c r="P8" s="1188">
        <v>-409270.42203371128</v>
      </c>
      <c r="Q8" s="1188">
        <v>-456113.45615887496</v>
      </c>
      <c r="R8" s="1188">
        <v>-391946.68737337162</v>
      </c>
      <c r="S8" s="1188">
        <v>-421064.17233794089</v>
      </c>
      <c r="T8" s="1188">
        <v>-408020.48420790187</v>
      </c>
      <c r="U8" s="1188">
        <v>-402446.53153414966</v>
      </c>
      <c r="V8" s="1188">
        <v>-476999.27484382817</v>
      </c>
      <c r="W8" s="1188">
        <v>-451408.5253540391</v>
      </c>
      <c r="X8" s="1188">
        <v>-429847.38032471895</v>
      </c>
      <c r="Y8" s="1188">
        <v>-492641.19451017812</v>
      </c>
      <c r="Z8" s="1188">
        <v>-535469.9178507966</v>
      </c>
      <c r="AA8" s="1188">
        <v>-569702.4061977216</v>
      </c>
      <c r="AB8" s="1188">
        <v>-534594.00762343907</v>
      </c>
      <c r="AC8" s="1188">
        <v>-507464.36253821745</v>
      </c>
      <c r="AD8" s="1188">
        <v>-522340.4995615342</v>
      </c>
      <c r="AE8" s="1188">
        <v>-566359.63496520405</v>
      </c>
      <c r="AF8" s="1188">
        <v>-568444.19899962901</v>
      </c>
      <c r="AG8" s="1188">
        <v>-561791.1194753102</v>
      </c>
      <c r="AH8" s="1188">
        <v>-555757.34563011373</v>
      </c>
      <c r="AI8" s="1188">
        <v>-533863.73031670495</v>
      </c>
      <c r="AJ8" s="1188">
        <v>-501614.35031664296</v>
      </c>
      <c r="AK8" s="1188">
        <v>-493276.81771224306</v>
      </c>
      <c r="AL8" s="1188">
        <v>-499725.03779878619</v>
      </c>
      <c r="AM8" s="1188">
        <v>-510588.94176372886</v>
      </c>
      <c r="AN8" s="1188">
        <v>-532159.10500578873</v>
      </c>
      <c r="AO8" s="1188">
        <v>-506252.82259881566</v>
      </c>
      <c r="AP8" s="1188">
        <v>-519906.16769216087</v>
      </c>
      <c r="AQ8" s="1188">
        <v>-544722.25140335353</v>
      </c>
      <c r="AR8" s="1188">
        <v>-568601.29002500395</v>
      </c>
      <c r="AS8" s="1188">
        <v>-597496.38326805376</v>
      </c>
      <c r="AT8" s="1188">
        <v>-587024.09825943992</v>
      </c>
      <c r="AU8" s="1188">
        <v>-537981.96630813542</v>
      </c>
      <c r="AV8" s="1188">
        <v>-516691.22212337417</v>
      </c>
      <c r="AW8" s="1188">
        <v>-479759.99061213783</v>
      </c>
      <c r="AX8" s="1188">
        <v>-473588.15715814452</v>
      </c>
      <c r="AY8" s="1188">
        <v>-485146.57742909715</v>
      </c>
      <c r="AZ8" s="1188">
        <v>-489237.66485717881</v>
      </c>
      <c r="BA8" s="1188">
        <v>-453177.89167160861</v>
      </c>
      <c r="BB8" s="1188">
        <v>-451830.10160969757</v>
      </c>
      <c r="BC8" s="1188">
        <v>-446362.62787725375</v>
      </c>
      <c r="BD8" s="1188">
        <v>-416478.71790703904</v>
      </c>
      <c r="BE8" s="1188">
        <v>-391364.78605455981</v>
      </c>
      <c r="BF8" s="1188">
        <v>-446697.89519437362</v>
      </c>
      <c r="BG8" s="1188">
        <v>-433452.46946984349</v>
      </c>
      <c r="BH8" s="1188">
        <v>-438322.32120514056</v>
      </c>
      <c r="BI8" s="1188">
        <v>-447574.1642165485</v>
      </c>
      <c r="BJ8" s="1188">
        <v>-440922.2152505244</v>
      </c>
      <c r="BK8" s="1188">
        <v>-435640.50284957676</v>
      </c>
      <c r="BL8" s="1188">
        <v>-480060.90845115687</v>
      </c>
      <c r="BM8" s="1188">
        <v>-469511.06783980451</v>
      </c>
      <c r="BN8" s="1188">
        <v>-442147.08908237406</v>
      </c>
      <c r="BO8" s="1188">
        <v>-408011.04920516053</v>
      </c>
      <c r="BP8" s="1188">
        <v>-396564.65845892578</v>
      </c>
      <c r="BQ8" s="1188">
        <v>-389852.05067817128</v>
      </c>
      <c r="BR8" s="1188">
        <v>-410522.98012304737</v>
      </c>
      <c r="BS8" s="1188">
        <v>-381333.85770078306</v>
      </c>
      <c r="BT8" s="1188">
        <v>-399020.10872065549</v>
      </c>
      <c r="BU8" s="1188">
        <v>-400805.9514571068</v>
      </c>
      <c r="BV8" s="1188">
        <v>-429356.65989110095</v>
      </c>
      <c r="BW8" s="1188">
        <v>-475267.64701740106</v>
      </c>
      <c r="BX8" s="1188">
        <v>-395121.28385834565</v>
      </c>
      <c r="BY8" s="1188">
        <v>-338664.38528090919</v>
      </c>
      <c r="BZ8" s="1188">
        <v>-357064.4961967218</v>
      </c>
      <c r="CA8" s="1188">
        <v>-367610.5956434228</v>
      </c>
      <c r="CB8" s="1188">
        <v>-365258.49793480197</v>
      </c>
      <c r="CC8" s="1188">
        <v>-372188.27395388338</v>
      </c>
      <c r="CD8" s="1188">
        <v>-344419.17121506104</v>
      </c>
      <c r="CE8" s="1188">
        <v>-333636.19344067044</v>
      </c>
      <c r="CF8" s="1188">
        <v>-335579.75122230023</v>
      </c>
      <c r="CG8" s="1188">
        <v>-354436.99769144587</v>
      </c>
      <c r="CH8" s="1188">
        <v>-358813.56630345614</v>
      </c>
      <c r="CI8" s="1188">
        <v>-348786.06308030389</v>
      </c>
      <c r="CJ8" s="1188">
        <v>-381382.02216678107</v>
      </c>
      <c r="CK8" s="1188">
        <v>-395062.02853627101</v>
      </c>
      <c r="CL8" s="1188">
        <v>-397212.29777545313</v>
      </c>
    </row>
    <row r="9" spans="1:90" ht="22.5" customHeight="1" x14ac:dyDescent="0.25">
      <c r="A9" s="1186"/>
      <c r="B9" s="1187"/>
      <c r="C9" s="1188"/>
      <c r="D9" s="1188"/>
      <c r="E9" s="1188"/>
      <c r="F9" s="1188"/>
      <c r="G9" s="1188"/>
      <c r="H9" s="1188"/>
      <c r="I9" s="1188"/>
      <c r="J9" s="1188"/>
      <c r="K9" s="1188"/>
      <c r="L9" s="1188"/>
      <c r="M9" s="1188"/>
      <c r="N9" s="1188"/>
      <c r="O9" s="1188"/>
      <c r="P9" s="1188"/>
      <c r="Q9" s="1188"/>
      <c r="R9" s="1188"/>
      <c r="S9" s="1188"/>
      <c r="T9" s="1188"/>
      <c r="U9" s="1188"/>
      <c r="V9" s="1188"/>
      <c r="W9" s="1188"/>
      <c r="X9" s="1188"/>
      <c r="Y9" s="1188"/>
      <c r="Z9" s="1188"/>
      <c r="AA9" s="1188"/>
      <c r="AB9" s="1188"/>
      <c r="AC9" s="1188"/>
      <c r="AD9" s="1188"/>
      <c r="AE9" s="1188"/>
      <c r="AF9" s="1188"/>
      <c r="AG9" s="1188"/>
      <c r="AH9" s="1188"/>
      <c r="AI9" s="1188"/>
      <c r="AJ9" s="1188"/>
      <c r="AK9" s="1188"/>
      <c r="AL9" s="1188"/>
      <c r="AM9" s="1188"/>
      <c r="AN9" s="1188"/>
      <c r="AO9" s="1188"/>
      <c r="AP9" s="1188"/>
      <c r="AQ9" s="1188"/>
      <c r="AR9" s="1188"/>
      <c r="AS9" s="1188"/>
      <c r="AT9" s="1188"/>
      <c r="AU9" s="1188"/>
      <c r="AV9" s="1188"/>
      <c r="AW9" s="1188"/>
      <c r="AX9" s="1188"/>
      <c r="AY9" s="1188"/>
      <c r="AZ9" s="1188"/>
      <c r="BA9" s="1188"/>
      <c r="BB9" s="1188"/>
      <c r="BC9" s="1188"/>
      <c r="BD9" s="1188"/>
      <c r="BE9" s="1188"/>
      <c r="BF9" s="1188"/>
      <c r="BG9" s="1188"/>
      <c r="BH9" s="1188"/>
      <c r="BI9" s="1188"/>
      <c r="BJ9" s="1188"/>
      <c r="BK9" s="1188"/>
      <c r="BL9" s="1188"/>
      <c r="BM9" s="1188"/>
      <c r="BN9" s="1188"/>
      <c r="BO9" s="1188"/>
      <c r="BP9" s="1188"/>
      <c r="BQ9" s="1188"/>
      <c r="BR9" s="1188"/>
      <c r="BS9" s="1188"/>
      <c r="BT9" s="1188"/>
      <c r="BU9" s="1188"/>
      <c r="BV9" s="1188"/>
      <c r="BW9" s="1188"/>
      <c r="BX9" s="1188"/>
      <c r="BY9" s="1188"/>
      <c r="BZ9" s="1188"/>
      <c r="CA9" s="1188"/>
      <c r="CB9" s="1188"/>
      <c r="CC9" s="1188"/>
      <c r="CD9" s="1188"/>
      <c r="CE9" s="1188"/>
      <c r="CF9" s="1188"/>
      <c r="CG9" s="1188"/>
      <c r="CH9" s="1188"/>
      <c r="CI9" s="1188"/>
      <c r="CJ9" s="1188"/>
      <c r="CK9" s="1188"/>
      <c r="CL9" s="1188"/>
    </row>
    <row r="10" spans="1:90" ht="22.5" customHeight="1" x14ac:dyDescent="0.25">
      <c r="A10" s="1183" t="s">
        <v>802</v>
      </c>
      <c r="B10" s="1184">
        <v>279157.43526341411</v>
      </c>
      <c r="C10" s="1185">
        <v>279902.18730475899</v>
      </c>
      <c r="D10" s="1185">
        <v>282179.07488706929</v>
      </c>
      <c r="E10" s="1185">
        <v>284293.81727101858</v>
      </c>
      <c r="F10" s="1185">
        <v>296063.50983825832</v>
      </c>
      <c r="G10" s="1185">
        <v>299764.75971159729</v>
      </c>
      <c r="H10" s="1185">
        <v>296640.42558030994</v>
      </c>
      <c r="I10" s="1185">
        <v>300612.49926796101</v>
      </c>
      <c r="J10" s="1185">
        <v>299807.49843978824</v>
      </c>
      <c r="K10" s="1185">
        <v>303317.11869252042</v>
      </c>
      <c r="L10" s="1185">
        <v>303677.90454960323</v>
      </c>
      <c r="M10" s="1185">
        <v>308854.78865813417</v>
      </c>
      <c r="N10" s="1185">
        <v>308512.13633570104</v>
      </c>
      <c r="O10" s="1185">
        <v>311686.10395471088</v>
      </c>
      <c r="P10" s="1185">
        <v>308500.08114763151</v>
      </c>
      <c r="Q10" s="1185">
        <v>314422.51627656468</v>
      </c>
      <c r="R10" s="1185">
        <v>316255.17832025024</v>
      </c>
      <c r="S10" s="1185">
        <v>321674.97265262774</v>
      </c>
      <c r="T10" s="1185">
        <v>324724.43733242183</v>
      </c>
      <c r="U10" s="1185">
        <v>328612.74738128798</v>
      </c>
      <c r="V10" s="1185">
        <v>332325.67400211346</v>
      </c>
      <c r="W10" s="1185">
        <v>340868.64420603361</v>
      </c>
      <c r="X10" s="1185">
        <v>342247.0393485669</v>
      </c>
      <c r="Y10" s="1185">
        <v>341302.03157849319</v>
      </c>
      <c r="Z10" s="1185">
        <v>339250.52614897164</v>
      </c>
      <c r="AA10" s="1185">
        <v>340559.42007212853</v>
      </c>
      <c r="AB10" s="1185">
        <v>346267.88169898256</v>
      </c>
      <c r="AC10" s="1185">
        <v>351086.9632465397</v>
      </c>
      <c r="AD10" s="1185">
        <v>358110.97389489633</v>
      </c>
      <c r="AE10" s="1185">
        <v>367426.84619048331</v>
      </c>
      <c r="AF10" s="1185">
        <v>368866.51602499024</v>
      </c>
      <c r="AG10" s="1185">
        <v>371601.85832135472</v>
      </c>
      <c r="AH10" s="1185">
        <v>376240.38390320149</v>
      </c>
      <c r="AI10" s="1185">
        <v>380541.05354163487</v>
      </c>
      <c r="AJ10" s="1185">
        <v>380895.71790494601</v>
      </c>
      <c r="AK10" s="1185">
        <v>391021.90605307498</v>
      </c>
      <c r="AL10" s="1185">
        <v>390670.56807425956</v>
      </c>
      <c r="AM10" s="1185">
        <v>399383.58689828479</v>
      </c>
      <c r="AN10" s="1185">
        <v>397812.20158805221</v>
      </c>
      <c r="AO10" s="1185">
        <v>400652.288198361</v>
      </c>
      <c r="AP10" s="1185">
        <v>395570.16558570298</v>
      </c>
      <c r="AQ10" s="1185">
        <v>395942.4653156143</v>
      </c>
      <c r="AR10" s="1185">
        <v>410710.68947570113</v>
      </c>
      <c r="AS10" s="1185">
        <v>434803.77510363708</v>
      </c>
      <c r="AT10" s="1185">
        <v>438731.62484525517</v>
      </c>
      <c r="AU10" s="1185">
        <v>432771.08952404722</v>
      </c>
      <c r="AV10" s="1185">
        <v>438650.54830013338</v>
      </c>
      <c r="AW10" s="1185">
        <v>448174.55755044182</v>
      </c>
      <c r="AX10" s="1185">
        <v>432659.16859272541</v>
      </c>
      <c r="AY10" s="1185">
        <v>435872.06325177965</v>
      </c>
      <c r="AZ10" s="1185">
        <v>438794.36667353794</v>
      </c>
      <c r="BA10" s="1185">
        <v>436791.86512686458</v>
      </c>
      <c r="BB10" s="1185">
        <v>433904.52131419996</v>
      </c>
      <c r="BC10" s="1185">
        <v>426481.2387282523</v>
      </c>
      <c r="BD10" s="1185">
        <v>424753.43668848957</v>
      </c>
      <c r="BE10" s="1185">
        <v>422782.09021782037</v>
      </c>
      <c r="BF10" s="1185">
        <v>424432.75786045159</v>
      </c>
      <c r="BG10" s="1185">
        <v>433513.12745475303</v>
      </c>
      <c r="BH10" s="1185">
        <v>445774.56219516002</v>
      </c>
      <c r="BI10" s="1185">
        <v>446806.05883179465</v>
      </c>
      <c r="BJ10" s="1185">
        <v>448085.98648171197</v>
      </c>
      <c r="BK10" s="1185">
        <v>453039.65448491456</v>
      </c>
      <c r="BL10" s="1185">
        <v>462016.85014535341</v>
      </c>
      <c r="BM10" s="1185">
        <v>453100.31442233932</v>
      </c>
      <c r="BN10" s="1185">
        <v>455669.89973050688</v>
      </c>
      <c r="BO10" s="1185">
        <v>460964.59352379234</v>
      </c>
      <c r="BP10" s="1185">
        <v>457660.44371404528</v>
      </c>
      <c r="BQ10" s="1185">
        <v>468206.30692897696</v>
      </c>
      <c r="BR10" s="1185">
        <v>470299.62216953328</v>
      </c>
      <c r="BS10" s="1185">
        <v>472536.80479119642</v>
      </c>
      <c r="BT10" s="1185">
        <v>474021.19892477209</v>
      </c>
      <c r="BU10" s="1185">
        <v>476652.57141140406</v>
      </c>
      <c r="BV10" s="1185">
        <v>484602.15391861094</v>
      </c>
      <c r="BW10" s="1185">
        <v>485210.16754143103</v>
      </c>
      <c r="BX10" s="1185">
        <v>482473.0677796384</v>
      </c>
      <c r="BY10" s="1185">
        <v>479939.84246103466</v>
      </c>
      <c r="BZ10" s="1185">
        <v>484278.42892441922</v>
      </c>
      <c r="CA10" s="1185">
        <v>485682.31561199407</v>
      </c>
      <c r="CB10" s="1185">
        <v>494959.98925428465</v>
      </c>
      <c r="CC10" s="1185">
        <v>490557.70254904934</v>
      </c>
      <c r="CD10" s="1185">
        <v>492756.66421073355</v>
      </c>
      <c r="CE10" s="1185">
        <v>498814.65388811496</v>
      </c>
      <c r="CF10" s="1185">
        <v>491972.63440915453</v>
      </c>
      <c r="CG10" s="1185">
        <v>493257.65025893244</v>
      </c>
      <c r="CH10" s="1185">
        <v>496011.54680278362</v>
      </c>
      <c r="CI10" s="1185">
        <v>514307.84099540894</v>
      </c>
      <c r="CJ10" s="1185">
        <v>524925.86482610495</v>
      </c>
      <c r="CK10" s="1185">
        <v>526534.85519275744</v>
      </c>
      <c r="CL10" s="1185">
        <v>531459.77368965594</v>
      </c>
    </row>
    <row r="11" spans="1:90" ht="22.5" customHeight="1" x14ac:dyDescent="0.25">
      <c r="A11" s="1183" t="s">
        <v>803</v>
      </c>
      <c r="B11" s="1184">
        <v>30107.789499937426</v>
      </c>
      <c r="C11" s="1185">
        <v>31094.415139565437</v>
      </c>
      <c r="D11" s="1185">
        <v>30962.734737710922</v>
      </c>
      <c r="E11" s="1185">
        <v>31722.669563358046</v>
      </c>
      <c r="F11" s="1185">
        <v>32291.245409282688</v>
      </c>
      <c r="G11" s="1185">
        <v>32190.982644318014</v>
      </c>
      <c r="H11" s="1185">
        <v>30094.231303218698</v>
      </c>
      <c r="I11" s="1185">
        <v>28685.302738552564</v>
      </c>
      <c r="J11" s="1185">
        <v>27202.292881792397</v>
      </c>
      <c r="K11" s="1185">
        <v>28366.741870910639</v>
      </c>
      <c r="L11" s="1185">
        <v>26731.423608776124</v>
      </c>
      <c r="M11" s="1185">
        <v>29842.888080704441</v>
      </c>
      <c r="N11" s="1185">
        <v>29586.633266821049</v>
      </c>
      <c r="O11" s="1185">
        <v>29891.802077865286</v>
      </c>
      <c r="P11" s="1185">
        <v>25947.623236333398</v>
      </c>
      <c r="Q11" s="1185">
        <v>27891.315556650741</v>
      </c>
      <c r="R11" s="1185">
        <v>27836.315869896483</v>
      </c>
      <c r="S11" s="1185">
        <v>29550.652640857745</v>
      </c>
      <c r="T11" s="1185">
        <v>28814.146909541632</v>
      </c>
      <c r="U11" s="1185">
        <v>29743.461993769037</v>
      </c>
      <c r="V11" s="1185">
        <v>28007.929026793463</v>
      </c>
      <c r="W11" s="1185">
        <v>27848.917471561232</v>
      </c>
      <c r="X11" s="1185">
        <v>30798.478573031363</v>
      </c>
      <c r="Y11" s="1185">
        <v>30173.425683765061</v>
      </c>
      <c r="Z11" s="1185">
        <v>27635.564013278301</v>
      </c>
      <c r="AA11" s="1185">
        <v>28505.675546840474</v>
      </c>
      <c r="AB11" s="1185">
        <v>30015.249470331852</v>
      </c>
      <c r="AC11" s="1185">
        <v>28849.601820639546</v>
      </c>
      <c r="AD11" s="1185">
        <v>29685.935308031258</v>
      </c>
      <c r="AE11" s="1185">
        <v>27434.626315896196</v>
      </c>
      <c r="AF11" s="1185">
        <v>24564.372512824608</v>
      </c>
      <c r="AG11" s="1185">
        <v>24843.929419416796</v>
      </c>
      <c r="AH11" s="1185">
        <v>26903.079659206087</v>
      </c>
      <c r="AI11" s="1185">
        <v>26692.130185590468</v>
      </c>
      <c r="AJ11" s="1185">
        <v>23489.867346898696</v>
      </c>
      <c r="AK11" s="1185">
        <v>26748.267328989139</v>
      </c>
      <c r="AL11" s="1185">
        <v>24970.557388426183</v>
      </c>
      <c r="AM11" s="1185">
        <v>27360.03419733396</v>
      </c>
      <c r="AN11" s="1185">
        <v>28048.947249844314</v>
      </c>
      <c r="AO11" s="1185">
        <v>27103.25020048616</v>
      </c>
      <c r="AP11" s="1185">
        <v>23704.250976455427</v>
      </c>
      <c r="AQ11" s="1185">
        <v>24490.234397729691</v>
      </c>
      <c r="AR11" s="1185">
        <v>29194.044954404722</v>
      </c>
      <c r="AS11" s="1185">
        <v>31589.148616054386</v>
      </c>
      <c r="AT11" s="1185">
        <v>28878.627380932827</v>
      </c>
      <c r="AU11" s="1185">
        <v>29438.984456836901</v>
      </c>
      <c r="AV11" s="1185">
        <v>32222.328507304621</v>
      </c>
      <c r="AW11" s="1185">
        <v>34759.046630821162</v>
      </c>
      <c r="AX11" s="1185">
        <v>34060.323408110286</v>
      </c>
      <c r="AY11" s="1185">
        <v>34817.594275368436</v>
      </c>
      <c r="AZ11" s="1185">
        <v>35853.595180281867</v>
      </c>
      <c r="BA11" s="1185">
        <v>32821.366597128312</v>
      </c>
      <c r="BB11" s="1185">
        <v>35817.305316602033</v>
      </c>
      <c r="BC11" s="1185">
        <v>34503.982019541334</v>
      </c>
      <c r="BD11" s="1185">
        <v>34366.650950250732</v>
      </c>
      <c r="BE11" s="1185">
        <v>33649.017850934637</v>
      </c>
      <c r="BF11" s="1185">
        <v>34106.491150883034</v>
      </c>
      <c r="BG11" s="1185">
        <v>38799.438567599893</v>
      </c>
      <c r="BH11" s="1185">
        <v>42147.937072095498</v>
      </c>
      <c r="BI11" s="1185">
        <v>44771.483064227883</v>
      </c>
      <c r="BJ11" s="1185">
        <v>45036.202349362313</v>
      </c>
      <c r="BK11" s="1185">
        <v>46331.067374710321</v>
      </c>
      <c r="BL11" s="1185">
        <v>41183.321744285538</v>
      </c>
      <c r="BM11" s="1185">
        <v>43101.216780224531</v>
      </c>
      <c r="BN11" s="1185">
        <v>45620.751845429135</v>
      </c>
      <c r="BO11" s="1185">
        <v>46467.822872853132</v>
      </c>
      <c r="BP11" s="1185">
        <v>41800.329991954648</v>
      </c>
      <c r="BQ11" s="1185">
        <v>43686.775365199937</v>
      </c>
      <c r="BR11" s="1185">
        <v>43681.973409324011</v>
      </c>
      <c r="BS11" s="1185">
        <v>44899.085888896509</v>
      </c>
      <c r="BT11" s="1185">
        <v>43210.837423796285</v>
      </c>
      <c r="BU11" s="1185">
        <v>41980.48434305824</v>
      </c>
      <c r="BV11" s="1185">
        <v>45398.624617775509</v>
      </c>
      <c r="BW11" s="1185">
        <v>45850.184701248836</v>
      </c>
      <c r="BX11" s="1185">
        <v>47471.770916704685</v>
      </c>
      <c r="BY11" s="1185">
        <v>48841.163122945538</v>
      </c>
      <c r="BZ11" s="1185">
        <v>48939.061043156864</v>
      </c>
      <c r="CA11" s="1185">
        <v>48559.106785962664</v>
      </c>
      <c r="CB11" s="1185">
        <v>50347.187260151753</v>
      </c>
      <c r="CC11" s="1185">
        <v>51497.330629809003</v>
      </c>
      <c r="CD11" s="1185">
        <v>52695.083670413922</v>
      </c>
      <c r="CE11" s="1185">
        <v>51355.875816715743</v>
      </c>
      <c r="CF11" s="1185">
        <v>50543.25214832979</v>
      </c>
      <c r="CG11" s="1185">
        <v>54205.256048266325</v>
      </c>
      <c r="CH11" s="1185">
        <v>57786.276979130576</v>
      </c>
      <c r="CI11" s="1185">
        <v>60550.247691456199</v>
      </c>
      <c r="CJ11" s="1185">
        <v>58360.116763411352</v>
      </c>
      <c r="CK11" s="1185">
        <v>59555.127514303167</v>
      </c>
      <c r="CL11" s="1185">
        <v>60020.524952242806</v>
      </c>
    </row>
    <row r="12" spans="1:90" ht="22.5" customHeight="1" x14ac:dyDescent="0.25">
      <c r="A12" s="1186" t="s">
        <v>804</v>
      </c>
      <c r="B12" s="1187">
        <v>62247.449598796695</v>
      </c>
      <c r="C12" s="1188">
        <v>62078.627513342202</v>
      </c>
      <c r="D12" s="1188">
        <v>58621.628512086099</v>
      </c>
      <c r="E12" s="1188">
        <v>61059.940191024194</v>
      </c>
      <c r="F12" s="1188">
        <v>62075.973603945691</v>
      </c>
      <c r="G12" s="1188">
        <v>63451.930288277792</v>
      </c>
      <c r="H12" s="1188">
        <v>60329.759144688702</v>
      </c>
      <c r="I12" s="1188">
        <v>59364.753885714301</v>
      </c>
      <c r="J12" s="1188">
        <v>58071.370773454997</v>
      </c>
      <c r="K12" s="1188">
        <v>58355.757920710188</v>
      </c>
      <c r="L12" s="1188">
        <v>60527.158519901997</v>
      </c>
      <c r="M12" s="1188">
        <v>63181.795107204591</v>
      </c>
      <c r="N12" s="1188">
        <v>60527.455175031791</v>
      </c>
      <c r="O12" s="1188">
        <v>59228.258593532999</v>
      </c>
      <c r="P12" s="1188">
        <v>59090.206294092699</v>
      </c>
      <c r="Q12" s="1188">
        <v>59977.721164235802</v>
      </c>
      <c r="R12" s="1188">
        <v>59610.460310873001</v>
      </c>
      <c r="S12" s="1188">
        <v>59154.092239929996</v>
      </c>
      <c r="T12" s="1188">
        <v>60056.864967213296</v>
      </c>
      <c r="U12" s="1188">
        <v>58790.068792390397</v>
      </c>
      <c r="V12" s="1188">
        <v>58238.144413407193</v>
      </c>
      <c r="W12" s="1188">
        <v>60426.469304216494</v>
      </c>
      <c r="X12" s="1188">
        <v>60787.891064987001</v>
      </c>
      <c r="Y12" s="1188">
        <v>60487.665919956497</v>
      </c>
      <c r="Z12" s="1188">
        <v>61557.747562835895</v>
      </c>
      <c r="AA12" s="1188">
        <v>60765.079328507403</v>
      </c>
      <c r="AB12" s="1188">
        <v>62239.532246027207</v>
      </c>
      <c r="AC12" s="1188">
        <v>61389.677588403494</v>
      </c>
      <c r="AD12" s="1188">
        <v>62491.376489843897</v>
      </c>
      <c r="AE12" s="1188">
        <v>62494.342657425601</v>
      </c>
      <c r="AF12" s="1188">
        <v>60676.384979231101</v>
      </c>
      <c r="AG12" s="1188">
        <v>61284.490368013096</v>
      </c>
      <c r="AH12" s="1188">
        <v>60724.533443126398</v>
      </c>
      <c r="AI12" s="1188">
        <v>61380.022424516697</v>
      </c>
      <c r="AJ12" s="1188">
        <v>61423.613334974791</v>
      </c>
      <c r="AK12" s="1188">
        <v>61251.304019367759</v>
      </c>
      <c r="AL12" s="1188">
        <v>61263.400885697803</v>
      </c>
      <c r="AM12" s="1188">
        <v>61529.145957104425</v>
      </c>
      <c r="AN12" s="1188">
        <v>63129.123083022227</v>
      </c>
      <c r="AO12" s="1188">
        <v>63466.015183915326</v>
      </c>
      <c r="AP12" s="1188">
        <v>63704.506322416666</v>
      </c>
      <c r="AQ12" s="1188">
        <v>63203.108327341819</v>
      </c>
      <c r="AR12" s="1188">
        <v>64822.12292138319</v>
      </c>
      <c r="AS12" s="1188">
        <v>65926.752736681025</v>
      </c>
      <c r="AT12" s="1188">
        <v>66073.018351476101</v>
      </c>
      <c r="AU12" s="1188">
        <v>65758.897825785491</v>
      </c>
      <c r="AV12" s="1188">
        <v>65415.171107779017</v>
      </c>
      <c r="AW12" s="1188">
        <v>65605.505796377416</v>
      </c>
      <c r="AX12" s="1188">
        <v>66551.458848736744</v>
      </c>
      <c r="AY12" s="1188">
        <v>67604.386516305123</v>
      </c>
      <c r="AZ12" s="1188">
        <v>68621.399317399613</v>
      </c>
      <c r="BA12" s="1188">
        <v>70840.141138037405</v>
      </c>
      <c r="BB12" s="1188">
        <v>71998.040262357157</v>
      </c>
      <c r="BC12" s="1188">
        <v>74354.521860141191</v>
      </c>
      <c r="BD12" s="1188">
        <v>73234.580482455189</v>
      </c>
      <c r="BE12" s="1188">
        <v>73327.151453633298</v>
      </c>
      <c r="BF12" s="1188">
        <v>76768.800994352248</v>
      </c>
      <c r="BG12" s="1188">
        <v>77874.862711564187</v>
      </c>
      <c r="BH12" s="1188">
        <v>78752.340945559976</v>
      </c>
      <c r="BI12" s="1188">
        <v>78031.361701802191</v>
      </c>
      <c r="BJ12" s="1188">
        <v>77528.589770499922</v>
      </c>
      <c r="BK12" s="1188">
        <v>79381.825628767183</v>
      </c>
      <c r="BL12" s="1188">
        <v>76119.444514248302</v>
      </c>
      <c r="BM12" s="1188">
        <v>77936.359502880121</v>
      </c>
      <c r="BN12" s="1188">
        <v>80582.376572562702</v>
      </c>
      <c r="BO12" s="1188">
        <v>79660.203736832802</v>
      </c>
      <c r="BP12" s="1188">
        <v>80243.409042005049</v>
      </c>
      <c r="BQ12" s="1188">
        <v>81390.677323702243</v>
      </c>
      <c r="BR12" s="1188">
        <v>81976.1600052555</v>
      </c>
      <c r="BS12" s="1188">
        <v>82520.431271130583</v>
      </c>
      <c r="BT12" s="1188">
        <v>84704.102306069966</v>
      </c>
      <c r="BU12" s="1188">
        <v>83459.750784959266</v>
      </c>
      <c r="BV12" s="1188">
        <v>82749.414779706305</v>
      </c>
      <c r="BW12" s="1188">
        <v>86031.946997018487</v>
      </c>
      <c r="BX12" s="1188">
        <v>89542.679573455098</v>
      </c>
      <c r="BY12" s="1188">
        <v>92761.399843975669</v>
      </c>
      <c r="BZ12" s="1188">
        <v>89344.24415897447</v>
      </c>
      <c r="CA12" s="1188">
        <v>94349.510878123401</v>
      </c>
      <c r="CB12" s="1188">
        <v>95931.379260256785</v>
      </c>
      <c r="CC12" s="1188">
        <v>97055.488501282322</v>
      </c>
      <c r="CD12" s="1188">
        <v>98954.597983023152</v>
      </c>
      <c r="CE12" s="1188">
        <v>101104.33678598418</v>
      </c>
      <c r="CF12" s="1188">
        <v>100232.95276263423</v>
      </c>
      <c r="CG12" s="1188">
        <v>100984.09947838578</v>
      </c>
      <c r="CH12" s="1188">
        <v>99006.925179249141</v>
      </c>
      <c r="CI12" s="1188">
        <v>104390.20100950258</v>
      </c>
      <c r="CJ12" s="1188">
        <v>110203.03235349242</v>
      </c>
      <c r="CK12" s="1188">
        <v>110707.08228550617</v>
      </c>
      <c r="CL12" s="1188">
        <v>109051.06543514799</v>
      </c>
    </row>
    <row r="13" spans="1:90" ht="22.5" customHeight="1" x14ac:dyDescent="0.25">
      <c r="A13" s="1186" t="s">
        <v>805</v>
      </c>
      <c r="B13" s="1187">
        <v>-32139.660098859269</v>
      </c>
      <c r="C13" s="1188">
        <v>-30984.212373776765</v>
      </c>
      <c r="D13" s="1188">
        <v>-27658.893774375178</v>
      </c>
      <c r="E13" s="1188">
        <v>-29337.270627666148</v>
      </c>
      <c r="F13" s="1188">
        <v>-29784.728194663003</v>
      </c>
      <c r="G13" s="1188">
        <v>-31260.947643959778</v>
      </c>
      <c r="H13" s="1188">
        <v>-30235.527841470004</v>
      </c>
      <c r="I13" s="1188">
        <v>-30679.451147161737</v>
      </c>
      <c r="J13" s="1188">
        <v>-30869.0778916626</v>
      </c>
      <c r="K13" s="1188">
        <v>-29989.016049799549</v>
      </c>
      <c r="L13" s="1188">
        <v>-33795.734911125874</v>
      </c>
      <c r="M13" s="1188">
        <v>-33338.90702650015</v>
      </c>
      <c r="N13" s="1188">
        <v>-30940.821908210743</v>
      </c>
      <c r="O13" s="1188">
        <v>-29336.456515667713</v>
      </c>
      <c r="P13" s="1188">
        <v>-33142.583057759301</v>
      </c>
      <c r="Q13" s="1188">
        <v>-32086.40560758506</v>
      </c>
      <c r="R13" s="1188">
        <v>-31774.144440976517</v>
      </c>
      <c r="S13" s="1188">
        <v>-29603.439599072251</v>
      </c>
      <c r="T13" s="1188">
        <v>-31242.718057671664</v>
      </c>
      <c r="U13" s="1188">
        <v>-29046.60679862136</v>
      </c>
      <c r="V13" s="1188">
        <v>-30230.215386613731</v>
      </c>
      <c r="W13" s="1188">
        <v>-32577.551832655263</v>
      </c>
      <c r="X13" s="1188">
        <v>-29989.412491955638</v>
      </c>
      <c r="Y13" s="1188">
        <v>-30314.240236191436</v>
      </c>
      <c r="Z13" s="1188">
        <v>-33922.183549557594</v>
      </c>
      <c r="AA13" s="1188">
        <v>-32259.40378166693</v>
      </c>
      <c r="AB13" s="1188">
        <v>-32224.282775695356</v>
      </c>
      <c r="AC13" s="1188">
        <v>-32540.075767763949</v>
      </c>
      <c r="AD13" s="1188">
        <v>-32805.441181812639</v>
      </c>
      <c r="AE13" s="1188">
        <v>-35059.716341529405</v>
      </c>
      <c r="AF13" s="1188">
        <v>-36112.012466406493</v>
      </c>
      <c r="AG13" s="1188">
        <v>-36440.5609485963</v>
      </c>
      <c r="AH13" s="1188">
        <v>-33821.453783920311</v>
      </c>
      <c r="AI13" s="1188">
        <v>-34687.89223892623</v>
      </c>
      <c r="AJ13" s="1188">
        <v>-37933.745988076094</v>
      </c>
      <c r="AK13" s="1188">
        <v>-34503.03669037862</v>
      </c>
      <c r="AL13" s="1188">
        <v>-36292.84349727162</v>
      </c>
      <c r="AM13" s="1188">
        <v>-34169.111759770465</v>
      </c>
      <c r="AN13" s="1188">
        <v>-35080.175833177913</v>
      </c>
      <c r="AO13" s="1188">
        <v>-36362.764983429166</v>
      </c>
      <c r="AP13" s="1188">
        <v>-40000.255345961239</v>
      </c>
      <c r="AQ13" s="1188">
        <v>-38712.873929612128</v>
      </c>
      <c r="AR13" s="1188">
        <v>-35628.077966978468</v>
      </c>
      <c r="AS13" s="1188">
        <v>-34337.604120626638</v>
      </c>
      <c r="AT13" s="1188">
        <v>-37194.390970543274</v>
      </c>
      <c r="AU13" s="1188">
        <v>-36319.91336894859</v>
      </c>
      <c r="AV13" s="1188">
        <v>-33192.842600474396</v>
      </c>
      <c r="AW13" s="1188">
        <v>-30846.459165556254</v>
      </c>
      <c r="AX13" s="1188">
        <v>-32491.135440626458</v>
      </c>
      <c r="AY13" s="1188">
        <v>-32786.792240936687</v>
      </c>
      <c r="AZ13" s="1188">
        <v>-32767.804137117746</v>
      </c>
      <c r="BA13" s="1188">
        <v>-38018.774540909093</v>
      </c>
      <c r="BB13" s="1188">
        <v>-36180.734945755124</v>
      </c>
      <c r="BC13" s="1188">
        <v>-39850.539840599857</v>
      </c>
      <c r="BD13" s="1188">
        <v>-38867.929532204456</v>
      </c>
      <c r="BE13" s="1188">
        <v>-39678.133602698661</v>
      </c>
      <c r="BF13" s="1188">
        <v>-42662.309843469215</v>
      </c>
      <c r="BG13" s="1188">
        <v>-39075.424143964294</v>
      </c>
      <c r="BH13" s="1188">
        <v>-36604.403873464478</v>
      </c>
      <c r="BI13" s="1188">
        <v>-33259.878637574308</v>
      </c>
      <c r="BJ13" s="1188">
        <v>-32492.38742113761</v>
      </c>
      <c r="BK13" s="1188">
        <v>-33050.758254056862</v>
      </c>
      <c r="BL13" s="1188">
        <v>-34936.122769962763</v>
      </c>
      <c r="BM13" s="1188">
        <v>-34835.14272265559</v>
      </c>
      <c r="BN13" s="1188">
        <v>-34961.624727133567</v>
      </c>
      <c r="BO13" s="1188">
        <v>-33192.38086397967</v>
      </c>
      <c r="BP13" s="1188">
        <v>-38443.079050050401</v>
      </c>
      <c r="BQ13" s="1188">
        <v>-37703.901958502305</v>
      </c>
      <c r="BR13" s="1188">
        <v>-38294.186595931489</v>
      </c>
      <c r="BS13" s="1188">
        <v>-37621.345382234074</v>
      </c>
      <c r="BT13" s="1188">
        <v>-41493.264882273681</v>
      </c>
      <c r="BU13" s="1188">
        <v>-41479.266441901025</v>
      </c>
      <c r="BV13" s="1188">
        <v>-37350.790161930796</v>
      </c>
      <c r="BW13" s="1188">
        <v>-40181.762295769651</v>
      </c>
      <c r="BX13" s="1188">
        <v>-42070.908656750413</v>
      </c>
      <c r="BY13" s="1188">
        <v>-43920.236721030131</v>
      </c>
      <c r="BZ13" s="1188">
        <v>-40405.183115817606</v>
      </c>
      <c r="CA13" s="1188">
        <v>-45790.404092160737</v>
      </c>
      <c r="CB13" s="1188">
        <v>-45584.192000105031</v>
      </c>
      <c r="CC13" s="1188">
        <v>-45558.157871473319</v>
      </c>
      <c r="CD13" s="1188">
        <v>-46259.51431260923</v>
      </c>
      <c r="CE13" s="1188">
        <v>-49748.460969268439</v>
      </c>
      <c r="CF13" s="1188">
        <v>-49689.700614304442</v>
      </c>
      <c r="CG13" s="1188">
        <v>-46778.84343011945</v>
      </c>
      <c r="CH13" s="1188">
        <v>-41220.648200118565</v>
      </c>
      <c r="CI13" s="1188">
        <v>-43839.953318046377</v>
      </c>
      <c r="CJ13" s="1188">
        <v>-51842.915590081073</v>
      </c>
      <c r="CK13" s="1188">
        <v>-51151.954771203003</v>
      </c>
      <c r="CL13" s="1188">
        <v>-49030.540482905184</v>
      </c>
    </row>
    <row r="14" spans="1:90" ht="22.5" customHeight="1" x14ac:dyDescent="0.25">
      <c r="A14" s="1183" t="s">
        <v>806</v>
      </c>
      <c r="B14" s="1184">
        <v>249049.64576347667</v>
      </c>
      <c r="C14" s="1185">
        <v>248807.77216519357</v>
      </c>
      <c r="D14" s="1185">
        <v>251216.34014935835</v>
      </c>
      <c r="E14" s="1185">
        <v>252571.14770766054</v>
      </c>
      <c r="F14" s="1185">
        <v>263772.26442897564</v>
      </c>
      <c r="G14" s="1185">
        <v>267573.77706727927</v>
      </c>
      <c r="H14" s="1185">
        <v>266546.19427709124</v>
      </c>
      <c r="I14" s="1185">
        <v>271927.19652940845</v>
      </c>
      <c r="J14" s="1185">
        <v>272605.20555799583</v>
      </c>
      <c r="K14" s="1185">
        <v>274950.3768216098</v>
      </c>
      <c r="L14" s="1185">
        <v>276946.48094082711</v>
      </c>
      <c r="M14" s="1185">
        <v>279011.90057742974</v>
      </c>
      <c r="N14" s="1185">
        <v>278925.50306888</v>
      </c>
      <c r="O14" s="1185">
        <v>281794.30187684559</v>
      </c>
      <c r="P14" s="1185">
        <v>282552.45791129809</v>
      </c>
      <c r="Q14" s="1185">
        <v>286531.20071991393</v>
      </c>
      <c r="R14" s="1185">
        <v>288418.86245035374</v>
      </c>
      <c r="S14" s="1185">
        <v>292124.32001177</v>
      </c>
      <c r="T14" s="1185">
        <v>295910.29042288021</v>
      </c>
      <c r="U14" s="1185">
        <v>298869.28538751893</v>
      </c>
      <c r="V14" s="1185">
        <v>304317.74497532001</v>
      </c>
      <c r="W14" s="1185">
        <v>313019.72673447238</v>
      </c>
      <c r="X14" s="1185">
        <v>311448.56077553553</v>
      </c>
      <c r="Y14" s="1185">
        <v>311128.60589472816</v>
      </c>
      <c r="Z14" s="1185">
        <v>311614.96213569335</v>
      </c>
      <c r="AA14" s="1185">
        <v>312053.74452528806</v>
      </c>
      <c r="AB14" s="1185">
        <v>316252.63222865073</v>
      </c>
      <c r="AC14" s="1185">
        <v>322237.36142590013</v>
      </c>
      <c r="AD14" s="1185">
        <v>328425.03858686506</v>
      </c>
      <c r="AE14" s="1185">
        <v>339992.21987458714</v>
      </c>
      <c r="AF14" s="1185">
        <v>344302.14351216564</v>
      </c>
      <c r="AG14" s="1185">
        <v>346757.92890193791</v>
      </c>
      <c r="AH14" s="1185">
        <v>349337.3042439954</v>
      </c>
      <c r="AI14" s="1185">
        <v>353848.9233560444</v>
      </c>
      <c r="AJ14" s="1185">
        <v>357405.8505580473</v>
      </c>
      <c r="AK14" s="1185">
        <v>364273.63872408582</v>
      </c>
      <c r="AL14" s="1185">
        <v>365700.0106858334</v>
      </c>
      <c r="AM14" s="1185">
        <v>372023.55270095082</v>
      </c>
      <c r="AN14" s="1185">
        <v>369763.25433820789</v>
      </c>
      <c r="AO14" s="1185">
        <v>373549.03799787484</v>
      </c>
      <c r="AP14" s="1185">
        <v>371865.91460924759</v>
      </c>
      <c r="AQ14" s="1185">
        <v>371452.23091788462</v>
      </c>
      <c r="AR14" s="1185">
        <v>381516.64452129643</v>
      </c>
      <c r="AS14" s="1185">
        <v>403214.62648758269</v>
      </c>
      <c r="AT14" s="1185">
        <v>409852.99746432231</v>
      </c>
      <c r="AU14" s="1185">
        <v>403332.10506721033</v>
      </c>
      <c r="AV14" s="1185">
        <v>406428.21979282878</v>
      </c>
      <c r="AW14" s="1185">
        <v>413415.51091962063</v>
      </c>
      <c r="AX14" s="1185">
        <v>398598.84518461511</v>
      </c>
      <c r="AY14" s="1185">
        <v>401054.46897641121</v>
      </c>
      <c r="AZ14" s="1185">
        <v>402940.77149325609</v>
      </c>
      <c r="BA14" s="1185">
        <v>403970.49852973624</v>
      </c>
      <c r="BB14" s="1185">
        <v>398087.2159975979</v>
      </c>
      <c r="BC14" s="1185">
        <v>391977.25670871098</v>
      </c>
      <c r="BD14" s="1185">
        <v>390386.78573823883</v>
      </c>
      <c r="BE14" s="1185">
        <v>389133.07236688572</v>
      </c>
      <c r="BF14" s="1185">
        <v>390326.26670956856</v>
      </c>
      <c r="BG14" s="1185">
        <v>394713.68888715311</v>
      </c>
      <c r="BH14" s="1185">
        <v>403626.6251230645</v>
      </c>
      <c r="BI14" s="1185">
        <v>402034.5757675668</v>
      </c>
      <c r="BJ14" s="1185">
        <v>403049.78413234965</v>
      </c>
      <c r="BK14" s="1185">
        <v>406708.58711020421</v>
      </c>
      <c r="BL14" s="1185">
        <v>420833.52840106789</v>
      </c>
      <c r="BM14" s="1185">
        <v>409999.09764211479</v>
      </c>
      <c r="BN14" s="1185">
        <v>410049.14788507775</v>
      </c>
      <c r="BO14" s="1185">
        <v>414496.7706509392</v>
      </c>
      <c r="BP14" s="1185">
        <v>415860.11372209061</v>
      </c>
      <c r="BQ14" s="1185">
        <v>424519.53156377701</v>
      </c>
      <c r="BR14" s="1185">
        <v>426617.64876020927</v>
      </c>
      <c r="BS14" s="1185">
        <v>427637.71890229994</v>
      </c>
      <c r="BT14" s="1185">
        <v>430810.36150097579</v>
      </c>
      <c r="BU14" s="1185">
        <v>434672.08706834581</v>
      </c>
      <c r="BV14" s="1185">
        <v>439203.52930083545</v>
      </c>
      <c r="BW14" s="1185">
        <v>439359.9828401822</v>
      </c>
      <c r="BX14" s="1185">
        <v>435001.29686293373</v>
      </c>
      <c r="BY14" s="1185">
        <v>431098.67933808913</v>
      </c>
      <c r="BZ14" s="1185">
        <v>435339.36788126233</v>
      </c>
      <c r="CA14" s="1185">
        <v>437123.20882603142</v>
      </c>
      <c r="CB14" s="1185">
        <v>444612.80199413293</v>
      </c>
      <c r="CC14" s="1185">
        <v>439060.37191924034</v>
      </c>
      <c r="CD14" s="1185">
        <v>440061.58054031961</v>
      </c>
      <c r="CE14" s="1185">
        <v>447458.7780713992</v>
      </c>
      <c r="CF14" s="1185">
        <v>441429.38226082473</v>
      </c>
      <c r="CG14" s="1185">
        <v>439052.39421066613</v>
      </c>
      <c r="CH14" s="1185">
        <v>438225.26982365304</v>
      </c>
      <c r="CI14" s="1185">
        <v>453757.59330395272</v>
      </c>
      <c r="CJ14" s="1185">
        <v>466565.74806269357</v>
      </c>
      <c r="CK14" s="1185">
        <v>466979.72767845431</v>
      </c>
      <c r="CL14" s="1185">
        <v>471439.24873741309</v>
      </c>
    </row>
    <row r="15" spans="1:90" ht="22.5" customHeight="1" x14ac:dyDescent="0.25">
      <c r="A15" s="1186"/>
      <c r="B15" s="1187"/>
      <c r="C15" s="1188"/>
      <c r="D15" s="1188"/>
      <c r="E15" s="1188"/>
      <c r="F15" s="1188"/>
      <c r="G15" s="1188"/>
      <c r="H15" s="1188"/>
      <c r="I15" s="1188"/>
      <c r="J15" s="1188"/>
      <c r="K15" s="1188"/>
      <c r="L15" s="1188"/>
      <c r="M15" s="1188"/>
      <c r="N15" s="1188"/>
      <c r="O15" s="1188"/>
      <c r="P15" s="1188"/>
      <c r="Q15" s="1188"/>
      <c r="R15" s="1188"/>
      <c r="S15" s="1188"/>
      <c r="T15" s="1188"/>
      <c r="U15" s="1188"/>
      <c r="V15" s="1188"/>
      <c r="W15" s="1188"/>
      <c r="X15" s="1188"/>
      <c r="Y15" s="1188"/>
      <c r="Z15" s="1188"/>
      <c r="AA15" s="1188"/>
      <c r="AB15" s="1188"/>
      <c r="AC15" s="1188"/>
      <c r="AD15" s="1188"/>
      <c r="AE15" s="1188"/>
      <c r="AF15" s="1188"/>
      <c r="AG15" s="1188"/>
      <c r="AH15" s="1188"/>
      <c r="AI15" s="1188"/>
      <c r="AJ15" s="1188"/>
      <c r="AK15" s="1188"/>
      <c r="AL15" s="1188"/>
      <c r="AM15" s="1188"/>
      <c r="AN15" s="1188"/>
      <c r="AO15" s="1188"/>
      <c r="AP15" s="1188"/>
      <c r="AQ15" s="1188"/>
      <c r="AR15" s="1188"/>
      <c r="AS15" s="1188"/>
      <c r="AT15" s="1188"/>
      <c r="AU15" s="1188"/>
      <c r="AV15" s="1188"/>
      <c r="AW15" s="1188"/>
      <c r="AX15" s="1188"/>
      <c r="AY15" s="1188"/>
      <c r="AZ15" s="1188"/>
      <c r="BA15" s="1188"/>
      <c r="BB15" s="1188"/>
      <c r="BC15" s="1188"/>
      <c r="BD15" s="1188"/>
      <c r="BE15" s="1188"/>
      <c r="BF15" s="1188"/>
      <c r="BG15" s="1188"/>
      <c r="BH15" s="1188"/>
      <c r="BI15" s="1188"/>
      <c r="BJ15" s="1188"/>
      <c r="BK15" s="1188"/>
      <c r="BL15" s="1188"/>
      <c r="BM15" s="1188"/>
      <c r="BN15" s="1188"/>
      <c r="BO15" s="1188"/>
      <c r="BP15" s="1188"/>
      <c r="BQ15" s="1188"/>
      <c r="BR15" s="1188"/>
      <c r="BS15" s="1188"/>
      <c r="BT15" s="1188"/>
      <c r="BU15" s="1188"/>
      <c r="BV15" s="1188"/>
      <c r="BW15" s="1188"/>
      <c r="BX15" s="1188"/>
      <c r="BY15" s="1188"/>
      <c r="BZ15" s="1188"/>
      <c r="CA15" s="1188"/>
      <c r="CB15" s="1188"/>
      <c r="CC15" s="1188"/>
      <c r="CD15" s="1188"/>
      <c r="CE15" s="1188"/>
      <c r="CF15" s="1188"/>
      <c r="CG15" s="1188"/>
      <c r="CH15" s="1188"/>
      <c r="CI15" s="1188"/>
      <c r="CJ15" s="1188"/>
      <c r="CK15" s="1188"/>
      <c r="CL15" s="1188"/>
    </row>
    <row r="16" spans="1:90" ht="22.5" customHeight="1" x14ac:dyDescent="0.25">
      <c r="A16" s="1183" t="s">
        <v>807</v>
      </c>
      <c r="B16" s="1184">
        <v>279735.10531540611</v>
      </c>
      <c r="C16" s="1185">
        <v>280832.71616430738</v>
      </c>
      <c r="D16" s="1185">
        <v>281427.58380275633</v>
      </c>
      <c r="E16" s="1185">
        <v>282053.88717788778</v>
      </c>
      <c r="F16" s="1185">
        <v>286161.75081736082</v>
      </c>
      <c r="G16" s="1185">
        <v>286852.74157677876</v>
      </c>
      <c r="H16" s="1185">
        <v>281980.74913940532</v>
      </c>
      <c r="I16" s="1185">
        <v>282105.32767522556</v>
      </c>
      <c r="J16" s="1185">
        <v>283581.44315563818</v>
      </c>
      <c r="K16" s="1185">
        <v>287418.95498439157</v>
      </c>
      <c r="L16" s="1185">
        <v>288135.77511421102</v>
      </c>
      <c r="M16" s="1185">
        <v>300231.38741758832</v>
      </c>
      <c r="N16" s="1185">
        <v>298556.62578708364</v>
      </c>
      <c r="O16" s="1185">
        <v>298369.33004481444</v>
      </c>
      <c r="P16" s="1185">
        <v>298155.4975326315</v>
      </c>
      <c r="Q16" s="1185">
        <v>299059.78403224464</v>
      </c>
      <c r="R16" s="1185">
        <v>299494.63948161434</v>
      </c>
      <c r="S16" s="1185">
        <v>306227.71706558566</v>
      </c>
      <c r="T16" s="1185">
        <v>305393.34314475313</v>
      </c>
      <c r="U16" s="1185">
        <v>308770.06989294145</v>
      </c>
      <c r="V16" s="1185">
        <v>309120.82380339794</v>
      </c>
      <c r="W16" s="1185">
        <v>309586.03971583769</v>
      </c>
      <c r="X16" s="1185">
        <v>312758.67268372775</v>
      </c>
      <c r="Y16" s="1185">
        <v>319536.66994800227</v>
      </c>
      <c r="Z16" s="1185">
        <v>318174.79569418327</v>
      </c>
      <c r="AA16" s="1185">
        <v>318311.51350059046</v>
      </c>
      <c r="AB16" s="1185">
        <v>321028.1330225463</v>
      </c>
      <c r="AC16" s="1185">
        <v>321243.46464984753</v>
      </c>
      <c r="AD16" s="1185">
        <v>323994.44183545001</v>
      </c>
      <c r="AE16" s="1185">
        <v>327851.02421752224</v>
      </c>
      <c r="AF16" s="1185">
        <v>328873.41930057184</v>
      </c>
      <c r="AG16" s="1185">
        <v>329210.58830269566</v>
      </c>
      <c r="AH16" s="1185">
        <v>331263.67529123975</v>
      </c>
      <c r="AI16" s="1185">
        <v>334358.44301515532</v>
      </c>
      <c r="AJ16" s="1185">
        <v>336572.52553336316</v>
      </c>
      <c r="AK16" s="1185">
        <v>345617.19551340822</v>
      </c>
      <c r="AL16" s="1185">
        <v>340908.92052914307</v>
      </c>
      <c r="AM16" s="1185">
        <v>344826.53440251615</v>
      </c>
      <c r="AN16" s="1185">
        <v>348245.69090443774</v>
      </c>
      <c r="AO16" s="1185">
        <v>346565.10847846698</v>
      </c>
      <c r="AP16" s="1185">
        <v>346712.14590246271</v>
      </c>
      <c r="AQ16" s="1185">
        <v>351375.81885802944</v>
      </c>
      <c r="AR16" s="1185">
        <v>352944.69968920405</v>
      </c>
      <c r="AS16" s="1185">
        <v>351417.83862996538</v>
      </c>
      <c r="AT16" s="1185">
        <v>350499.23615290475</v>
      </c>
      <c r="AU16" s="1185">
        <v>349810.86009880248</v>
      </c>
      <c r="AV16" s="1185">
        <v>354693.08322884847</v>
      </c>
      <c r="AW16" s="1185">
        <v>365608.73772902408</v>
      </c>
      <c r="AX16" s="1185">
        <v>364980.69233736565</v>
      </c>
      <c r="AY16" s="1185">
        <v>369066.6968826761</v>
      </c>
      <c r="AZ16" s="1185">
        <v>371778.39312112692</v>
      </c>
      <c r="BA16" s="1185">
        <v>372675.4736776097</v>
      </c>
      <c r="BB16" s="1185">
        <v>374448.43718937907</v>
      </c>
      <c r="BC16" s="1185">
        <v>378456.25837457663</v>
      </c>
      <c r="BD16" s="1185">
        <v>377725.22592014022</v>
      </c>
      <c r="BE16" s="1185">
        <v>379201.60618379351</v>
      </c>
      <c r="BF16" s="1185">
        <v>379536.06867122132</v>
      </c>
      <c r="BG16" s="1185">
        <v>386009.67288569751</v>
      </c>
      <c r="BH16" s="1185">
        <v>389293.57228882512</v>
      </c>
      <c r="BI16" s="1185">
        <v>397556.54743014235</v>
      </c>
      <c r="BJ16" s="1185">
        <v>399865.77736164047</v>
      </c>
      <c r="BK16" s="1185">
        <v>404452.45097584795</v>
      </c>
      <c r="BL16" s="1185">
        <v>410915.27725647902</v>
      </c>
      <c r="BM16" s="1185">
        <v>410066.84698475082</v>
      </c>
      <c r="BN16" s="1185">
        <v>411917.76295781805</v>
      </c>
      <c r="BO16" s="1185">
        <v>418402.1040415793</v>
      </c>
      <c r="BP16" s="1185">
        <v>420266.19606512645</v>
      </c>
      <c r="BQ16" s="1185">
        <v>425740.7330671784</v>
      </c>
      <c r="BR16" s="1185">
        <v>423801.82017970324</v>
      </c>
      <c r="BS16" s="1185">
        <v>428368.7791012997</v>
      </c>
      <c r="BT16" s="1185">
        <v>431628.14552528458</v>
      </c>
      <c r="BU16" s="1185">
        <v>437998.58407957532</v>
      </c>
      <c r="BV16" s="1185">
        <v>441887.17765523674</v>
      </c>
      <c r="BW16" s="1185">
        <v>442606.92125446955</v>
      </c>
      <c r="BX16" s="1185">
        <v>442449.85457323812</v>
      </c>
      <c r="BY16" s="1185">
        <v>446911.85781437065</v>
      </c>
      <c r="BZ16" s="1185">
        <v>449648.89126058272</v>
      </c>
      <c r="CA16" s="1185">
        <v>454966.19312587631</v>
      </c>
      <c r="CB16" s="1185">
        <v>461117.73776384647</v>
      </c>
      <c r="CC16" s="1185">
        <v>461430.80908152502</v>
      </c>
      <c r="CD16" s="1185">
        <v>461720.45506848261</v>
      </c>
      <c r="CE16" s="1185">
        <v>467628.51267994748</v>
      </c>
      <c r="CF16" s="1185">
        <v>466181.98963053379</v>
      </c>
      <c r="CG16" s="1185">
        <v>477788.9123658007</v>
      </c>
      <c r="CH16" s="1185">
        <v>482530.18293943553</v>
      </c>
      <c r="CI16" s="1185">
        <v>484802.94406992168</v>
      </c>
      <c r="CJ16" s="1185">
        <v>485070.61657241191</v>
      </c>
      <c r="CK16" s="1185">
        <v>486422.52761427261</v>
      </c>
      <c r="CL16" s="1185">
        <v>493022.68238882162</v>
      </c>
    </row>
    <row r="17" spans="1:90" ht="22.5" customHeight="1" x14ac:dyDescent="0.25">
      <c r="A17" s="1186" t="s">
        <v>808</v>
      </c>
      <c r="B17" s="1187">
        <v>16171.960026841442</v>
      </c>
      <c r="C17" s="1188">
        <v>15979.91850439056</v>
      </c>
      <c r="D17" s="1188">
        <v>15845.174678718537</v>
      </c>
      <c r="E17" s="1188">
        <v>16036.327574022576</v>
      </c>
      <c r="F17" s="1188">
        <v>16227.254416493</v>
      </c>
      <c r="G17" s="1188">
        <v>15904.557043885219</v>
      </c>
      <c r="H17" s="1188">
        <v>16369.72122726513</v>
      </c>
      <c r="I17" s="1188">
        <v>16281.244842284286</v>
      </c>
      <c r="J17" s="1188">
        <v>16241.98075845217</v>
      </c>
      <c r="K17" s="1188">
        <v>16473.996105313156</v>
      </c>
      <c r="L17" s="1188">
        <v>16722.43897559122</v>
      </c>
      <c r="M17" s="1188">
        <v>18975.00627066891</v>
      </c>
      <c r="N17" s="1188">
        <v>18010.593082900661</v>
      </c>
      <c r="O17" s="1188">
        <v>17749.329653375993</v>
      </c>
      <c r="P17" s="1188">
        <v>17492.407133231849</v>
      </c>
      <c r="Q17" s="1188">
        <v>17646.497592686108</v>
      </c>
      <c r="R17" s="1188">
        <v>17594.772439179418</v>
      </c>
      <c r="S17" s="1188">
        <v>17516.570603709999</v>
      </c>
      <c r="T17" s="1188">
        <v>18045.28066906859</v>
      </c>
      <c r="U17" s="1188">
        <v>18269.48957031875</v>
      </c>
      <c r="V17" s="1188">
        <v>17957.873646394451</v>
      </c>
      <c r="W17" s="1188">
        <v>18294.304306683178</v>
      </c>
      <c r="X17" s="1188">
        <v>17891.407119467127</v>
      </c>
      <c r="Y17" s="1188">
        <v>20307.786446312799</v>
      </c>
      <c r="Z17" s="1188">
        <v>19209.573208944617</v>
      </c>
      <c r="AA17" s="1188">
        <v>18923.022119759327</v>
      </c>
      <c r="AB17" s="1188">
        <v>18978.695497382181</v>
      </c>
      <c r="AC17" s="1188">
        <v>18961.549992068227</v>
      </c>
      <c r="AD17" s="1188">
        <v>18678.032246711129</v>
      </c>
      <c r="AE17" s="1188">
        <v>19013.633662171218</v>
      </c>
      <c r="AF17" s="1188">
        <v>19228.100893541679</v>
      </c>
      <c r="AG17" s="1188">
        <v>19287.1599017013</v>
      </c>
      <c r="AH17" s="1188">
        <v>19233.798105900332</v>
      </c>
      <c r="AI17" s="1188">
        <v>19257.554559318651</v>
      </c>
      <c r="AJ17" s="1188">
        <v>19629.552590686868</v>
      </c>
      <c r="AK17" s="1188">
        <v>22169.717386902448</v>
      </c>
      <c r="AL17" s="1188">
        <v>20964.304899561892</v>
      </c>
      <c r="AM17" s="1188">
        <v>20780.286985424955</v>
      </c>
      <c r="AN17" s="1188">
        <v>20987.016268127656</v>
      </c>
      <c r="AO17" s="1188">
        <v>20656.089712851328</v>
      </c>
      <c r="AP17" s="1188">
        <v>20557.306859228109</v>
      </c>
      <c r="AQ17" s="1188">
        <v>20523.48661882988</v>
      </c>
      <c r="AR17" s="1188">
        <v>20820.159883091204</v>
      </c>
      <c r="AS17" s="1188">
        <v>20987.512445111654</v>
      </c>
      <c r="AT17" s="1188">
        <v>20664.185177378316</v>
      </c>
      <c r="AU17" s="1188">
        <v>20702.891560809614</v>
      </c>
      <c r="AV17" s="1188">
        <v>20888.105552438185</v>
      </c>
      <c r="AW17" s="1188">
        <v>23316.684992015878</v>
      </c>
      <c r="AX17" s="1188">
        <v>22265.883860057205</v>
      </c>
      <c r="AY17" s="1188">
        <v>22077.566872167037</v>
      </c>
      <c r="AZ17" s="1188">
        <v>22090.400144122301</v>
      </c>
      <c r="BA17" s="1188">
        <v>21718.536421617555</v>
      </c>
      <c r="BB17" s="1188">
        <v>21737.2264592838</v>
      </c>
      <c r="BC17" s="1188">
        <v>21684.992832060678</v>
      </c>
      <c r="BD17" s="1188">
        <v>22175.789473345048</v>
      </c>
      <c r="BE17" s="1188">
        <v>22196.112731025903</v>
      </c>
      <c r="BF17" s="1188">
        <v>21848.23998536943</v>
      </c>
      <c r="BG17" s="1188">
        <v>22102.50724703589</v>
      </c>
      <c r="BH17" s="1188">
        <v>22503.624769895934</v>
      </c>
      <c r="BI17" s="1188">
        <v>25391.16857677501</v>
      </c>
      <c r="BJ17" s="1188">
        <v>24029.803890028252</v>
      </c>
      <c r="BK17" s="1188">
        <v>24013.562842210038</v>
      </c>
      <c r="BL17" s="1188">
        <v>23784.870318967191</v>
      </c>
      <c r="BM17" s="1188">
        <v>23912.218911613985</v>
      </c>
      <c r="BN17" s="1188">
        <v>24220.596316528303</v>
      </c>
      <c r="BO17" s="1188">
        <v>24017.50101763201</v>
      </c>
      <c r="BP17" s="1188">
        <v>24588.241511306522</v>
      </c>
      <c r="BQ17" s="1188">
        <v>24794.334919669374</v>
      </c>
      <c r="BR17" s="1188">
        <v>24354.580198828076</v>
      </c>
      <c r="BS17" s="1188">
        <v>24815.527936131883</v>
      </c>
      <c r="BT17" s="1188">
        <v>25002.24008601328</v>
      </c>
      <c r="BU17" s="1188">
        <v>27637.551010208503</v>
      </c>
      <c r="BV17" s="1188">
        <v>26531.097152112925</v>
      </c>
      <c r="BW17" s="1188">
        <v>26526.899703812975</v>
      </c>
      <c r="BX17" s="1188">
        <v>26183.738862633141</v>
      </c>
      <c r="BY17" s="1188">
        <v>26254.514732054799</v>
      </c>
      <c r="BZ17" s="1188">
        <v>26173.261525868962</v>
      </c>
      <c r="CA17" s="1188">
        <v>26253.964140184591</v>
      </c>
      <c r="CB17" s="1188">
        <v>26762.160082529066</v>
      </c>
      <c r="CC17" s="1188">
        <v>26565.777695196768</v>
      </c>
      <c r="CD17" s="1188">
        <v>26679.574401556256</v>
      </c>
      <c r="CE17" s="1188">
        <v>27085.920970584004</v>
      </c>
      <c r="CF17" s="1188">
        <v>26977.870846605641</v>
      </c>
      <c r="CG17" s="1188">
        <v>29731.251114000625</v>
      </c>
      <c r="CH17" s="1188">
        <v>28503.782930543362</v>
      </c>
      <c r="CI17" s="1188">
        <v>28353.789284723396</v>
      </c>
      <c r="CJ17" s="1188">
        <v>28226.794639748969</v>
      </c>
      <c r="CK17" s="1188">
        <v>28264.118735730339</v>
      </c>
      <c r="CL17" s="1188">
        <v>28038.109877324951</v>
      </c>
    </row>
    <row r="18" spans="1:90" ht="22.5" customHeight="1" x14ac:dyDescent="0.25">
      <c r="A18" s="1186" t="s">
        <v>809</v>
      </c>
      <c r="B18" s="1187">
        <v>68440.163460267344</v>
      </c>
      <c r="C18" s="1188">
        <v>69678.376510214075</v>
      </c>
      <c r="D18" s="1188">
        <v>70239.198428667893</v>
      </c>
      <c r="E18" s="1188">
        <v>68357.192898560214</v>
      </c>
      <c r="F18" s="1188">
        <v>70233.514626166798</v>
      </c>
      <c r="G18" s="1188">
        <v>71294.937109063059</v>
      </c>
      <c r="H18" s="1188">
        <v>64491.572058049554</v>
      </c>
      <c r="I18" s="1188">
        <v>60686.73659774851</v>
      </c>
      <c r="J18" s="1188">
        <v>62178.475800750988</v>
      </c>
      <c r="K18" s="1188">
        <v>64317.477482118862</v>
      </c>
      <c r="L18" s="1188">
        <v>62986.395870102693</v>
      </c>
      <c r="M18" s="1188">
        <v>66822.635577947105</v>
      </c>
      <c r="N18" s="1188">
        <v>66857.771529601625</v>
      </c>
      <c r="O18" s="1188">
        <v>64726.969441204834</v>
      </c>
      <c r="P18" s="1188">
        <v>64935.200147133197</v>
      </c>
      <c r="Q18" s="1188">
        <v>64094.286390514229</v>
      </c>
      <c r="R18" s="1188">
        <v>64820.00739616865</v>
      </c>
      <c r="S18" s="1188">
        <v>67735.366582814095</v>
      </c>
      <c r="T18" s="1188">
        <v>65055.410495106407</v>
      </c>
      <c r="U18" s="1188">
        <v>67323.280074791997</v>
      </c>
      <c r="V18" s="1188">
        <v>67629.257695279957</v>
      </c>
      <c r="W18" s="1188">
        <v>66022.057503493124</v>
      </c>
      <c r="X18" s="1188">
        <v>69189.806936289024</v>
      </c>
      <c r="Y18" s="1188">
        <v>69425.492196942403</v>
      </c>
      <c r="Z18" s="1188">
        <v>70418.374468171169</v>
      </c>
      <c r="AA18" s="1188">
        <v>68961.007171570134</v>
      </c>
      <c r="AB18" s="1188">
        <v>68966.851754985924</v>
      </c>
      <c r="AC18" s="1188">
        <v>69935.361099149726</v>
      </c>
      <c r="AD18" s="1188">
        <v>71130.84171565772</v>
      </c>
      <c r="AE18" s="1188">
        <v>72252.999345979173</v>
      </c>
      <c r="AF18" s="1188">
        <v>71299.755115606196</v>
      </c>
      <c r="AG18" s="1188">
        <v>70869.552863209348</v>
      </c>
      <c r="AH18" s="1188">
        <v>71457.467026263155</v>
      </c>
      <c r="AI18" s="1188">
        <v>72962.716282801557</v>
      </c>
      <c r="AJ18" s="1188">
        <v>74593.484911332082</v>
      </c>
      <c r="AK18" s="1188">
        <v>74630.800585144476</v>
      </c>
      <c r="AL18" s="1188">
        <v>71880.550028447236</v>
      </c>
      <c r="AM18" s="1188">
        <v>72487.703800614865</v>
      </c>
      <c r="AN18" s="1188">
        <v>73952.786544837218</v>
      </c>
      <c r="AO18" s="1188">
        <v>73243.379458741008</v>
      </c>
      <c r="AP18" s="1188">
        <v>72956.856921409402</v>
      </c>
      <c r="AQ18" s="1188">
        <v>74120.659506834359</v>
      </c>
      <c r="AR18" s="1188">
        <v>76839.86410492062</v>
      </c>
      <c r="AS18" s="1188">
        <v>76259.488607465886</v>
      </c>
      <c r="AT18" s="1188">
        <v>76067.447345451103</v>
      </c>
      <c r="AU18" s="1188">
        <v>74280.950089026097</v>
      </c>
      <c r="AV18" s="1188">
        <v>75857.213298872462</v>
      </c>
      <c r="AW18" s="1188">
        <v>80391.360526563571</v>
      </c>
      <c r="AX18" s="1188">
        <v>80999.115349685977</v>
      </c>
      <c r="AY18" s="1188">
        <v>83224.490832997486</v>
      </c>
      <c r="AZ18" s="1188">
        <v>80761.726575901353</v>
      </c>
      <c r="BA18" s="1188">
        <v>83553.175236591749</v>
      </c>
      <c r="BB18" s="1188">
        <v>84398.374121406901</v>
      </c>
      <c r="BC18" s="1188">
        <v>85000.136815015503</v>
      </c>
      <c r="BD18" s="1188">
        <v>81933.482744483175</v>
      </c>
      <c r="BE18" s="1188">
        <v>82539.57779023645</v>
      </c>
      <c r="BF18" s="1188">
        <v>83803.160893381122</v>
      </c>
      <c r="BG18" s="1188">
        <v>87258.911577917854</v>
      </c>
      <c r="BH18" s="1188">
        <v>89220.384338624048</v>
      </c>
      <c r="BI18" s="1188">
        <v>92719.247110435957</v>
      </c>
      <c r="BJ18" s="1188">
        <v>93199.697006633709</v>
      </c>
      <c r="BK18" s="1188">
        <v>96562.361285275372</v>
      </c>
      <c r="BL18" s="1188">
        <v>100592.56512339406</v>
      </c>
      <c r="BM18" s="1188">
        <v>101556.93585501333</v>
      </c>
      <c r="BN18" s="1188">
        <v>100795.75258034824</v>
      </c>
      <c r="BO18" s="1188">
        <v>102269.97744766194</v>
      </c>
      <c r="BP18" s="1188">
        <v>102486.67718222277</v>
      </c>
      <c r="BQ18" s="1188">
        <v>107016.59548382222</v>
      </c>
      <c r="BR18" s="1188">
        <v>104979.26708865511</v>
      </c>
      <c r="BS18" s="1188">
        <v>104966.63894714223</v>
      </c>
      <c r="BT18" s="1188">
        <v>109165.17752092025</v>
      </c>
      <c r="BU18" s="1188">
        <v>107987.38459392448</v>
      </c>
      <c r="BV18" s="1188">
        <v>110612.34516238322</v>
      </c>
      <c r="BW18" s="1188">
        <v>110204.22758785707</v>
      </c>
      <c r="BX18" s="1188">
        <v>110751.575315108</v>
      </c>
      <c r="BY18" s="1188">
        <v>111937.0517352849</v>
      </c>
      <c r="BZ18" s="1188">
        <v>115930.77860402397</v>
      </c>
      <c r="CA18" s="1188">
        <v>116495.93707002437</v>
      </c>
      <c r="CB18" s="1188">
        <v>118234.46983765265</v>
      </c>
      <c r="CC18" s="1188">
        <v>116987.64793815899</v>
      </c>
      <c r="CD18" s="1188">
        <v>117359.09804695725</v>
      </c>
      <c r="CE18" s="1188">
        <v>121877.15802733118</v>
      </c>
      <c r="CF18" s="1188">
        <v>119043.23068332346</v>
      </c>
      <c r="CG18" s="1188">
        <v>122416.83018171946</v>
      </c>
      <c r="CH18" s="1188">
        <v>124179.65156057739</v>
      </c>
      <c r="CI18" s="1188">
        <v>125663.31453547906</v>
      </c>
      <c r="CJ18" s="1188">
        <v>126578.73576465729</v>
      </c>
      <c r="CK18" s="1188">
        <v>127498.07174398354</v>
      </c>
      <c r="CL18" s="1188">
        <v>133603.10683815004</v>
      </c>
    </row>
    <row r="19" spans="1:90" ht="22.5" customHeight="1" x14ac:dyDescent="0.25">
      <c r="A19" s="1186" t="s">
        <v>810</v>
      </c>
      <c r="B19" s="1187">
        <v>86002.005008486682</v>
      </c>
      <c r="C19" s="1188">
        <v>86430.334994463396</v>
      </c>
      <c r="D19" s="1188">
        <v>87980.657385565777</v>
      </c>
      <c r="E19" s="1188">
        <v>88701.149805639681</v>
      </c>
      <c r="F19" s="1188">
        <v>89270.248456882007</v>
      </c>
      <c r="G19" s="1188">
        <v>89154.323627973514</v>
      </c>
      <c r="H19" s="1188">
        <v>90701.193436550544</v>
      </c>
      <c r="I19" s="1188">
        <v>94966.115896958989</v>
      </c>
      <c r="J19" s="1188">
        <v>96640.404973560464</v>
      </c>
      <c r="K19" s="1188">
        <v>98032.756931829164</v>
      </c>
      <c r="L19" s="1188">
        <v>97861.717844145649</v>
      </c>
      <c r="M19" s="1188">
        <v>103724.85564967337</v>
      </c>
      <c r="N19" s="1188">
        <v>104389.22207054911</v>
      </c>
      <c r="O19" s="1188">
        <v>106664.57534290411</v>
      </c>
      <c r="P19" s="1188">
        <v>107206.88138370164</v>
      </c>
      <c r="Q19" s="1188">
        <v>108620.08748099591</v>
      </c>
      <c r="R19" s="1188">
        <v>107655.14280378608</v>
      </c>
      <c r="S19" s="1188">
        <v>108184.74986758425</v>
      </c>
      <c r="T19" s="1188">
        <v>108733.92540058088</v>
      </c>
      <c r="U19" s="1188">
        <v>109085.11095657838</v>
      </c>
      <c r="V19" s="1188">
        <v>108846.39305074242</v>
      </c>
      <c r="W19" s="1188">
        <v>109719.8377185056</v>
      </c>
      <c r="X19" s="1188">
        <v>109948.1827041051</v>
      </c>
      <c r="Y19" s="1188">
        <v>114277.70110134366</v>
      </c>
      <c r="Z19" s="1188">
        <v>113985.53990418378</v>
      </c>
      <c r="AA19" s="1188">
        <v>116610.20363369156</v>
      </c>
      <c r="AB19" s="1188">
        <v>117693.25363014425</v>
      </c>
      <c r="AC19" s="1188">
        <v>116060.31403665496</v>
      </c>
      <c r="AD19" s="1188">
        <v>116163.6332307518</v>
      </c>
      <c r="AE19" s="1188">
        <v>118175.51892211345</v>
      </c>
      <c r="AF19" s="1188">
        <v>117894.59109897181</v>
      </c>
      <c r="AG19" s="1188">
        <v>117293.51383782346</v>
      </c>
      <c r="AH19" s="1188">
        <v>118335.53065373108</v>
      </c>
      <c r="AI19" s="1188">
        <v>118419.04652726192</v>
      </c>
      <c r="AJ19" s="1188">
        <v>120267.96107586552</v>
      </c>
      <c r="AK19" s="1188">
        <v>123940.24706978291</v>
      </c>
      <c r="AL19" s="1188">
        <v>125927.59113183178</v>
      </c>
      <c r="AM19" s="1188">
        <v>127700.67489801101</v>
      </c>
      <c r="AN19" s="1188">
        <v>130221.61249399875</v>
      </c>
      <c r="AO19" s="1188">
        <v>129555.58381315233</v>
      </c>
      <c r="AP19" s="1188">
        <v>130874.52793089766</v>
      </c>
      <c r="AQ19" s="1188">
        <v>132412.54231621322</v>
      </c>
      <c r="AR19" s="1188">
        <v>134150.43078186901</v>
      </c>
      <c r="AS19" s="1188">
        <v>132965.69728082433</v>
      </c>
      <c r="AT19" s="1188">
        <v>132891.3405092886</v>
      </c>
      <c r="AU19" s="1188">
        <v>131916.76361065177</v>
      </c>
      <c r="AV19" s="1188">
        <v>132916.41188870533</v>
      </c>
      <c r="AW19" s="1188">
        <v>137028.58257943401</v>
      </c>
      <c r="AX19" s="1188">
        <v>139536.17451725059</v>
      </c>
      <c r="AY19" s="1188">
        <v>141374.11037787879</v>
      </c>
      <c r="AZ19" s="1188">
        <v>143389.44134980321</v>
      </c>
      <c r="BA19" s="1188">
        <v>143137.20575972123</v>
      </c>
      <c r="BB19" s="1188">
        <v>143112.36780075575</v>
      </c>
      <c r="BC19" s="1188">
        <v>145274.23009115169</v>
      </c>
      <c r="BD19" s="1188">
        <v>146738.11960623346</v>
      </c>
      <c r="BE19" s="1188">
        <v>146609.26600948314</v>
      </c>
      <c r="BF19" s="1188">
        <v>147441.75915400017</v>
      </c>
      <c r="BG19" s="1188">
        <v>150897.85414947488</v>
      </c>
      <c r="BH19" s="1188">
        <v>150022.70341062004</v>
      </c>
      <c r="BI19" s="1188">
        <v>151721.29844907482</v>
      </c>
      <c r="BJ19" s="1188">
        <v>155891.4138969772</v>
      </c>
      <c r="BK19" s="1188">
        <v>157687.33850349611</v>
      </c>
      <c r="BL19" s="1188">
        <v>157723.53110445768</v>
      </c>
      <c r="BM19" s="1188">
        <v>158508.70418172545</v>
      </c>
      <c r="BN19" s="1188">
        <v>159802.28138109492</v>
      </c>
      <c r="BO19" s="1188">
        <v>162367.58641059365</v>
      </c>
      <c r="BP19" s="1188">
        <v>163212.85536403063</v>
      </c>
      <c r="BQ19" s="1188">
        <v>163339.49024732222</v>
      </c>
      <c r="BR19" s="1188">
        <v>163856.69744432965</v>
      </c>
      <c r="BS19" s="1188">
        <v>166313.55156211261</v>
      </c>
      <c r="BT19" s="1188">
        <v>166456.1968425122</v>
      </c>
      <c r="BU19" s="1188">
        <v>171829.46753571433</v>
      </c>
      <c r="BV19" s="1188">
        <v>174620.19748435059</v>
      </c>
      <c r="BW19" s="1188">
        <v>176804.69491635181</v>
      </c>
      <c r="BX19" s="1188">
        <v>177427.02083549256</v>
      </c>
      <c r="BY19" s="1188">
        <v>178812.21562706216</v>
      </c>
      <c r="BZ19" s="1188">
        <v>178142.2169198904</v>
      </c>
      <c r="CA19" s="1188">
        <v>182445.77028148208</v>
      </c>
      <c r="CB19" s="1188">
        <v>185003.97413309844</v>
      </c>
      <c r="CC19" s="1188">
        <v>186531.73084009014</v>
      </c>
      <c r="CD19" s="1188">
        <v>187659.02734756141</v>
      </c>
      <c r="CE19" s="1188">
        <v>188421.90799141646</v>
      </c>
      <c r="CF19" s="1188">
        <v>189046.36458582515</v>
      </c>
      <c r="CG19" s="1188">
        <v>196181.04820277431</v>
      </c>
      <c r="CH19" s="1188">
        <v>197603.09174949603</v>
      </c>
      <c r="CI19" s="1188">
        <v>199510.73471570326</v>
      </c>
      <c r="CJ19" s="1188">
        <v>200300.14772151932</v>
      </c>
      <c r="CK19" s="1188">
        <v>200961.24331760328</v>
      </c>
      <c r="CL19" s="1188">
        <v>200378.14821427234</v>
      </c>
    </row>
    <row r="20" spans="1:90" ht="22.5" customHeight="1" x14ac:dyDescent="0.25">
      <c r="A20" s="1186" t="s">
        <v>811</v>
      </c>
      <c r="B20" s="1187">
        <v>108337.33309446063</v>
      </c>
      <c r="C20" s="1188">
        <v>107949.05189360936</v>
      </c>
      <c r="D20" s="1188">
        <v>106556.19188693419</v>
      </c>
      <c r="E20" s="1188">
        <v>108142.09769579527</v>
      </c>
      <c r="F20" s="1188">
        <v>109601.04232438894</v>
      </c>
      <c r="G20" s="1188">
        <v>109657.16420816696</v>
      </c>
      <c r="H20" s="1188">
        <v>109576.92049539011</v>
      </c>
      <c r="I20" s="1188">
        <v>109016.7679681938</v>
      </c>
      <c r="J20" s="1188">
        <v>107157.51622137454</v>
      </c>
      <c r="K20" s="1188">
        <v>107221.09582455043</v>
      </c>
      <c r="L20" s="1188">
        <v>109181.01668118146</v>
      </c>
      <c r="M20" s="1188">
        <v>109339.50361199888</v>
      </c>
      <c r="N20" s="1188">
        <v>107872.76478810217</v>
      </c>
      <c r="O20" s="1188">
        <v>107752.41611847951</v>
      </c>
      <c r="P20" s="1188">
        <v>106890.97035476481</v>
      </c>
      <c r="Q20" s="1188">
        <v>107008.91315902832</v>
      </c>
      <c r="R20" s="1188">
        <v>107524.86084521035</v>
      </c>
      <c r="S20" s="1188">
        <v>110727.71958847724</v>
      </c>
      <c r="T20" s="1188">
        <v>111186.35170496718</v>
      </c>
      <c r="U20" s="1188">
        <v>111785.71807500235</v>
      </c>
      <c r="V20" s="1188">
        <v>112630.6284661511</v>
      </c>
      <c r="W20" s="1188">
        <v>113433.63924819577</v>
      </c>
      <c r="X20" s="1188">
        <v>113678.05241101647</v>
      </c>
      <c r="Y20" s="1188">
        <v>113563.84232721348</v>
      </c>
      <c r="Z20" s="1188">
        <v>112576.62210909363</v>
      </c>
      <c r="AA20" s="1188">
        <v>111821.33194981936</v>
      </c>
      <c r="AB20" s="1188">
        <v>113383.38799960395</v>
      </c>
      <c r="AC20" s="1188">
        <v>114294.08627406454</v>
      </c>
      <c r="AD20" s="1188">
        <v>116172.37551745937</v>
      </c>
      <c r="AE20" s="1188">
        <v>116533.5371812285</v>
      </c>
      <c r="AF20" s="1188">
        <v>118514.46922049219</v>
      </c>
      <c r="AG20" s="1188">
        <v>119908.68858915771</v>
      </c>
      <c r="AH20" s="1188">
        <v>120422.23327013517</v>
      </c>
      <c r="AI20" s="1188">
        <v>121997.54910909318</v>
      </c>
      <c r="AJ20" s="1188">
        <v>120275.77831936871</v>
      </c>
      <c r="AK20" s="1188">
        <v>122902.1138271384</v>
      </c>
      <c r="AL20" s="1188">
        <v>119874.03095146213</v>
      </c>
      <c r="AM20" s="1188">
        <v>121506.56051536532</v>
      </c>
      <c r="AN20" s="1188">
        <v>119635.54512883411</v>
      </c>
      <c r="AO20" s="1188">
        <v>119366.46899796234</v>
      </c>
      <c r="AP20" s="1188">
        <v>118324.11332331387</v>
      </c>
      <c r="AQ20" s="1188">
        <v>120353.39135312781</v>
      </c>
      <c r="AR20" s="1188">
        <v>117329.01579842149</v>
      </c>
      <c r="AS20" s="1188">
        <v>117008.62830640456</v>
      </c>
      <c r="AT20" s="1188">
        <v>117002.29754481323</v>
      </c>
      <c r="AU20" s="1188">
        <v>119075.81281598069</v>
      </c>
      <c r="AV20" s="1188">
        <v>121223.42782561541</v>
      </c>
      <c r="AW20" s="1188">
        <v>121803.1134269164</v>
      </c>
      <c r="AX20" s="1188">
        <v>119349.71920997766</v>
      </c>
      <c r="AY20" s="1188">
        <v>119596.13610690634</v>
      </c>
      <c r="AZ20" s="1188">
        <v>122623.36647979006</v>
      </c>
      <c r="BA20" s="1188">
        <v>121427.41756610731</v>
      </c>
      <c r="BB20" s="1188">
        <v>121944.95395148022</v>
      </c>
      <c r="BC20" s="1188">
        <v>123269.48505004852</v>
      </c>
      <c r="BD20" s="1188">
        <v>123616.54998110369</v>
      </c>
      <c r="BE20" s="1188">
        <v>124673.50818016056</v>
      </c>
      <c r="BF20" s="1188">
        <v>123280.64256473699</v>
      </c>
      <c r="BG20" s="1188">
        <v>122581.84382541035</v>
      </c>
      <c r="BH20" s="1188">
        <v>124245.50618848442</v>
      </c>
      <c r="BI20" s="1188">
        <v>124366.85410919171</v>
      </c>
      <c r="BJ20" s="1188">
        <v>122248.23520598582</v>
      </c>
      <c r="BK20" s="1188">
        <v>121654.08884032573</v>
      </c>
      <c r="BL20" s="1188">
        <v>124372.0333632828</v>
      </c>
      <c r="BM20" s="1188">
        <v>122476.30088527317</v>
      </c>
      <c r="BN20" s="1188">
        <v>123616.41263148551</v>
      </c>
      <c r="BO20" s="1188">
        <v>126313.12867005773</v>
      </c>
      <c r="BP20" s="1188">
        <v>126237.88713585303</v>
      </c>
      <c r="BQ20" s="1188">
        <v>126308.02541131932</v>
      </c>
      <c r="BR20" s="1188">
        <v>126371.18709988924</v>
      </c>
      <c r="BS20" s="1188">
        <v>128175.9074031792</v>
      </c>
      <c r="BT20" s="1188">
        <v>126693.21119657856</v>
      </c>
      <c r="BU20" s="1188">
        <v>126016.35594448941</v>
      </c>
      <c r="BV20" s="1188">
        <v>125662.19740406473</v>
      </c>
      <c r="BW20" s="1188">
        <v>124053.51124817002</v>
      </c>
      <c r="BX20" s="1188">
        <v>122824.93916717821</v>
      </c>
      <c r="BY20" s="1188">
        <v>124554.62308206613</v>
      </c>
      <c r="BZ20" s="1188">
        <v>124146.55780270217</v>
      </c>
      <c r="CA20" s="1188">
        <v>124361.81239967135</v>
      </c>
      <c r="CB20" s="1188">
        <v>125625.88748466336</v>
      </c>
      <c r="CC20" s="1188">
        <v>125908.9819729523</v>
      </c>
      <c r="CD20" s="1188">
        <v>124477.8921037821</v>
      </c>
      <c r="CE20" s="1188">
        <v>124689.64606748958</v>
      </c>
      <c r="CF20" s="1188">
        <v>125549.63249061159</v>
      </c>
      <c r="CG20" s="1188">
        <v>123766.56777768581</v>
      </c>
      <c r="CH20" s="1188">
        <v>126716.5949427872</v>
      </c>
      <c r="CI20" s="1188">
        <v>125542.38948601004</v>
      </c>
      <c r="CJ20" s="1188">
        <v>124111.14193179987</v>
      </c>
      <c r="CK20" s="1188">
        <v>123884.08654891244</v>
      </c>
      <c r="CL20" s="1188">
        <v>125268.8338747619</v>
      </c>
    </row>
    <row r="21" spans="1:90" ht="22.5" customHeight="1" x14ac:dyDescent="0.25">
      <c r="A21" s="1186" t="s">
        <v>812</v>
      </c>
      <c r="B21" s="1187">
        <v>783.64372534999995</v>
      </c>
      <c r="C21" s="1188">
        <v>795.03426162999995</v>
      </c>
      <c r="D21" s="1188">
        <v>806.36142286999996</v>
      </c>
      <c r="E21" s="1188">
        <v>817.11920386999998</v>
      </c>
      <c r="F21" s="1188">
        <v>829.69099342999993</v>
      </c>
      <c r="G21" s="1188">
        <v>841.75958768999999</v>
      </c>
      <c r="H21" s="1188">
        <v>841.34192214999996</v>
      </c>
      <c r="I21" s="1188">
        <v>1154.4623700399998</v>
      </c>
      <c r="J21" s="1188">
        <v>1363.0654015</v>
      </c>
      <c r="K21" s="1188">
        <v>1373.6286405800001</v>
      </c>
      <c r="L21" s="1188">
        <v>1384.20574319</v>
      </c>
      <c r="M21" s="1188">
        <v>1369.3863073</v>
      </c>
      <c r="N21" s="1188">
        <v>1426.2743159300001</v>
      </c>
      <c r="O21" s="1188">
        <v>1476.03948885</v>
      </c>
      <c r="P21" s="1188">
        <v>1630.0385137999997</v>
      </c>
      <c r="Q21" s="1188">
        <v>1689.9994090199998</v>
      </c>
      <c r="R21" s="1188">
        <v>1899.85599727</v>
      </c>
      <c r="S21" s="1188">
        <v>2063.3104229999999</v>
      </c>
      <c r="T21" s="1188">
        <v>2372.3748750300001</v>
      </c>
      <c r="U21" s="1188">
        <v>2306.47121625</v>
      </c>
      <c r="V21" s="1188">
        <v>2056.6709448299998</v>
      </c>
      <c r="W21" s="1188">
        <v>2116.2009389599998</v>
      </c>
      <c r="X21" s="1188">
        <v>2051.2235128499997</v>
      </c>
      <c r="Y21" s="1188">
        <v>1961.8478761899999</v>
      </c>
      <c r="Z21" s="1188">
        <v>1984.6860037900001</v>
      </c>
      <c r="AA21" s="1188">
        <v>1995.9486257499998</v>
      </c>
      <c r="AB21" s="1188">
        <v>2005.9441404300003</v>
      </c>
      <c r="AC21" s="1188">
        <v>1992.1532479099997</v>
      </c>
      <c r="AD21" s="1188">
        <v>1849.5591248699998</v>
      </c>
      <c r="AE21" s="1188">
        <v>1875.3351060299997</v>
      </c>
      <c r="AF21" s="1188">
        <v>1936.5029719600002</v>
      </c>
      <c r="AG21" s="1188">
        <v>1851.673110803793</v>
      </c>
      <c r="AH21" s="1188">
        <v>1814.6462352099998</v>
      </c>
      <c r="AI21" s="1188">
        <v>1721.5765366799997</v>
      </c>
      <c r="AJ21" s="1188">
        <v>1805.74863611</v>
      </c>
      <c r="AK21" s="1188">
        <v>1974.3166444399999</v>
      </c>
      <c r="AL21" s="1188">
        <v>2262.4435178399999</v>
      </c>
      <c r="AM21" s="1188">
        <v>2351.3082030999999</v>
      </c>
      <c r="AN21" s="1188">
        <v>3448.7304686399993</v>
      </c>
      <c r="AO21" s="1188">
        <v>3743.5864957599997</v>
      </c>
      <c r="AP21" s="1188">
        <v>3999.3408676136651</v>
      </c>
      <c r="AQ21" s="1188">
        <v>3965.7390630241857</v>
      </c>
      <c r="AR21" s="1188">
        <v>3805.2291209016812</v>
      </c>
      <c r="AS21" s="1188">
        <v>4196.5119901589333</v>
      </c>
      <c r="AT21" s="1188">
        <v>3873.9655759735083</v>
      </c>
      <c r="AU21" s="1188">
        <v>3834.4420223342331</v>
      </c>
      <c r="AV21" s="1188">
        <v>3807.9246632170971</v>
      </c>
      <c r="AW21" s="1188">
        <v>3068.9962040941982</v>
      </c>
      <c r="AX21" s="1188">
        <v>2829.7994003941976</v>
      </c>
      <c r="AY21" s="1188">
        <v>2794.3926927264838</v>
      </c>
      <c r="AZ21" s="1188">
        <v>2913.4585715098992</v>
      </c>
      <c r="BA21" s="1188">
        <v>2839.1386935717792</v>
      </c>
      <c r="BB21" s="1188">
        <v>3255.5148564524297</v>
      </c>
      <c r="BC21" s="1188">
        <v>3227.4135863002011</v>
      </c>
      <c r="BD21" s="1188">
        <v>3261.284114974846</v>
      </c>
      <c r="BE21" s="1188">
        <v>3183.1414728874179</v>
      </c>
      <c r="BF21" s="1188">
        <v>3162.2660737335982</v>
      </c>
      <c r="BG21" s="1188">
        <v>3168.5560858585532</v>
      </c>
      <c r="BH21" s="1188">
        <v>3301.3535812006594</v>
      </c>
      <c r="BI21" s="1188">
        <v>3357.9791846648477</v>
      </c>
      <c r="BJ21" s="1188">
        <v>4496.627362015477</v>
      </c>
      <c r="BK21" s="1188">
        <v>4535.0995045407535</v>
      </c>
      <c r="BL21" s="1188">
        <v>4442.2773463772428</v>
      </c>
      <c r="BM21" s="1188">
        <v>3612.6871511249556</v>
      </c>
      <c r="BN21" s="1188">
        <v>3482.7200483611373</v>
      </c>
      <c r="BO21" s="1188">
        <v>3433.9104956339547</v>
      </c>
      <c r="BP21" s="1188">
        <v>3740.5348717135103</v>
      </c>
      <c r="BQ21" s="1188">
        <v>4282.2870050452148</v>
      </c>
      <c r="BR21" s="1188">
        <v>4240.0883480011971</v>
      </c>
      <c r="BS21" s="1188">
        <v>4097.1532527337404</v>
      </c>
      <c r="BT21" s="1188">
        <v>4311.319879260267</v>
      </c>
      <c r="BU21" s="1188">
        <v>4527.8249952385468</v>
      </c>
      <c r="BV21" s="1188">
        <v>4461.3404523252648</v>
      </c>
      <c r="BW21" s="1188">
        <v>5017.5877982776055</v>
      </c>
      <c r="BX21" s="1188">
        <v>5262.5803928261712</v>
      </c>
      <c r="BY21" s="1188">
        <v>5353.4526379026456</v>
      </c>
      <c r="BZ21" s="1188">
        <v>5256.0764080971458</v>
      </c>
      <c r="CA21" s="1188">
        <v>5408.7092345139299</v>
      </c>
      <c r="CB21" s="1188">
        <v>5491.2462259029944</v>
      </c>
      <c r="CC21" s="1188">
        <v>5436.6706351267985</v>
      </c>
      <c r="CD21" s="1188">
        <v>5544.8631686256003</v>
      </c>
      <c r="CE21" s="1188">
        <v>5553.879623126265</v>
      </c>
      <c r="CF21" s="1188">
        <v>5564.8910241680096</v>
      </c>
      <c r="CG21" s="1188">
        <v>5693.2150896204776</v>
      </c>
      <c r="CH21" s="1188">
        <v>5527.0617560315095</v>
      </c>
      <c r="CI21" s="1188">
        <v>5732.7160480058883</v>
      </c>
      <c r="CJ21" s="1188">
        <v>5853.7965146864262</v>
      </c>
      <c r="CK21" s="1188">
        <v>5815.0072680430085</v>
      </c>
      <c r="CL21" s="1188">
        <v>5734.4835843124411</v>
      </c>
    </row>
    <row r="22" spans="1:90" ht="22.5" customHeight="1" x14ac:dyDescent="0.25">
      <c r="A22" s="1186"/>
      <c r="B22" s="1187"/>
      <c r="C22" s="1188"/>
      <c r="D22" s="1188"/>
      <c r="E22" s="1188"/>
      <c r="F22" s="1188"/>
      <c r="G22" s="1188"/>
      <c r="H22" s="1188"/>
      <c r="I22" s="1188"/>
      <c r="J22" s="1188"/>
      <c r="K22" s="1188"/>
      <c r="L22" s="1188"/>
      <c r="M22" s="1188"/>
      <c r="N22" s="1188"/>
      <c r="O22" s="1188"/>
      <c r="P22" s="1188"/>
      <c r="Q22" s="1188"/>
      <c r="R22" s="1188"/>
      <c r="S22" s="1188"/>
      <c r="T22" s="1188"/>
      <c r="U22" s="1188"/>
      <c r="V22" s="1188"/>
      <c r="W22" s="1188"/>
      <c r="X22" s="1188"/>
      <c r="Y22" s="1188"/>
      <c r="Z22" s="1188"/>
      <c r="AA22" s="1188"/>
      <c r="AB22" s="1188"/>
      <c r="AC22" s="1188"/>
      <c r="AD22" s="1188"/>
      <c r="AE22" s="1188"/>
      <c r="AF22" s="1188"/>
      <c r="AG22" s="1188"/>
      <c r="AH22" s="1188"/>
      <c r="AI22" s="1188"/>
      <c r="AJ22" s="1188"/>
      <c r="AK22" s="1188"/>
      <c r="AL22" s="1188"/>
      <c r="AM22" s="1188"/>
      <c r="AN22" s="1188"/>
      <c r="AO22" s="1188"/>
      <c r="AP22" s="1188"/>
      <c r="AQ22" s="1188"/>
      <c r="AR22" s="1188"/>
      <c r="AS22" s="1188"/>
      <c r="AT22" s="1188"/>
      <c r="AU22" s="1188"/>
      <c r="AV22" s="1188"/>
      <c r="AW22" s="1188"/>
      <c r="AX22" s="1188"/>
      <c r="AY22" s="1188"/>
      <c r="AZ22" s="1188"/>
      <c r="BA22" s="1188"/>
      <c r="BB22" s="1188"/>
      <c r="BC22" s="1188"/>
      <c r="BD22" s="1188"/>
      <c r="BE22" s="1188"/>
      <c r="BF22" s="1188"/>
      <c r="BG22" s="1188"/>
      <c r="BH22" s="1188"/>
      <c r="BI22" s="1188"/>
      <c r="BJ22" s="1188"/>
      <c r="BK22" s="1188"/>
      <c r="BL22" s="1188"/>
      <c r="BM22" s="1188"/>
      <c r="BN22" s="1188"/>
      <c r="BO22" s="1188"/>
      <c r="BP22" s="1188"/>
      <c r="BQ22" s="1188"/>
      <c r="BR22" s="1188"/>
      <c r="BS22" s="1188"/>
      <c r="BT22" s="1188"/>
      <c r="BU22" s="1188"/>
      <c r="BV22" s="1188"/>
      <c r="BW22" s="1188"/>
      <c r="BX22" s="1188"/>
      <c r="BY22" s="1188"/>
      <c r="BZ22" s="1188"/>
      <c r="CA22" s="1188"/>
      <c r="CB22" s="1188"/>
      <c r="CC22" s="1188"/>
      <c r="CD22" s="1188"/>
      <c r="CE22" s="1188"/>
      <c r="CF22" s="1188"/>
      <c r="CG22" s="1188"/>
      <c r="CH22" s="1188"/>
      <c r="CI22" s="1188"/>
      <c r="CJ22" s="1188"/>
      <c r="CK22" s="1188"/>
      <c r="CL22" s="1188"/>
    </row>
    <row r="23" spans="1:90" ht="22.5" customHeight="1" x14ac:dyDescent="0.25">
      <c r="A23" s="1183" t="s">
        <v>813</v>
      </c>
      <c r="B23" s="1184">
        <v>249421.72343086239</v>
      </c>
      <c r="C23" s="1185">
        <v>251683.73343534349</v>
      </c>
      <c r="D23" s="1185">
        <v>257276.41783137046</v>
      </c>
      <c r="E23" s="1185">
        <v>241033.05509909985</v>
      </c>
      <c r="F23" s="1185">
        <v>288315.54908923391</v>
      </c>
      <c r="G23" s="1185">
        <v>283503.54409989074</v>
      </c>
      <c r="H23" s="1185">
        <v>249900.05129821139</v>
      </c>
      <c r="I23" s="1185">
        <v>274403.34114791802</v>
      </c>
      <c r="J23" s="1185">
        <v>273840.96005234023</v>
      </c>
      <c r="K23" s="1185">
        <v>272862.97441161837</v>
      </c>
      <c r="L23" s="1185">
        <v>280448.80813903833</v>
      </c>
      <c r="M23" s="1185">
        <v>285127.22824227123</v>
      </c>
      <c r="N23" s="1185">
        <v>285949.76458674058</v>
      </c>
      <c r="O23" s="1185">
        <v>282375.20362944185</v>
      </c>
      <c r="P23" s="1185">
        <v>252128.57518651435</v>
      </c>
      <c r="Q23" s="1185">
        <v>269805.26106424408</v>
      </c>
      <c r="R23" s="1185">
        <v>262543.19234715501</v>
      </c>
      <c r="S23" s="1185">
        <v>288168.8524665783</v>
      </c>
      <c r="T23" s="1185">
        <v>277038.15307211183</v>
      </c>
      <c r="U23" s="1185">
        <v>259164.5096482696</v>
      </c>
      <c r="V23" s="1185">
        <v>263307.0499162362</v>
      </c>
      <c r="W23" s="1185">
        <v>265912.59229042806</v>
      </c>
      <c r="X23" s="1185">
        <v>316471.89617668418</v>
      </c>
      <c r="Y23" s="1185">
        <v>258985.93914751025</v>
      </c>
      <c r="Z23" s="1185">
        <v>233042.6677349048</v>
      </c>
      <c r="AA23" s="1185">
        <v>238005.48124106464</v>
      </c>
      <c r="AB23" s="1185">
        <v>285751.89270933071</v>
      </c>
      <c r="AC23" s="1185">
        <v>286056.20333105623</v>
      </c>
      <c r="AD23" s="1185">
        <v>302733.88373924565</v>
      </c>
      <c r="AE23" s="1185">
        <v>237864.52270123633</v>
      </c>
      <c r="AF23" s="1185">
        <v>265914.89481855725</v>
      </c>
      <c r="AG23" s="1185">
        <v>226927.0897155148</v>
      </c>
      <c r="AH23" s="1185">
        <v>250134.81187810071</v>
      </c>
      <c r="AI23" s="1185">
        <v>267919.57561633986</v>
      </c>
      <c r="AJ23" s="1185">
        <v>268153.0656253848</v>
      </c>
      <c r="AK23" s="1185">
        <v>270051.70861034992</v>
      </c>
      <c r="AL23" s="1185">
        <v>293471.38304344483</v>
      </c>
      <c r="AM23" s="1185">
        <v>238398.10249723177</v>
      </c>
      <c r="AN23" s="1185">
        <v>260379.11596963604</v>
      </c>
      <c r="AO23" s="1185">
        <v>270523.08078087622</v>
      </c>
      <c r="AP23" s="1185">
        <v>301490.54106999451</v>
      </c>
      <c r="AQ23" s="1185">
        <v>257271.601201841</v>
      </c>
      <c r="AR23" s="1185">
        <v>276146.1621269969</v>
      </c>
      <c r="AS23" s="1185">
        <v>260883.78672217965</v>
      </c>
      <c r="AT23" s="1185">
        <v>252727.34320697849</v>
      </c>
      <c r="AU23" s="1185">
        <v>249208.40920297554</v>
      </c>
      <c r="AV23" s="1185">
        <v>253196.13845745657</v>
      </c>
      <c r="AW23" s="1185">
        <v>273222.25759406434</v>
      </c>
      <c r="AX23" s="1185">
        <v>241915.47072696078</v>
      </c>
      <c r="AY23" s="1185">
        <v>243137.21030990247</v>
      </c>
      <c r="AZ23" s="1185">
        <v>235702.18005448813</v>
      </c>
      <c r="BA23" s="1185">
        <v>254404.93768176984</v>
      </c>
      <c r="BB23" s="1185">
        <v>240853.07088779513</v>
      </c>
      <c r="BC23" s="1185">
        <v>232663.42813653438</v>
      </c>
      <c r="BD23" s="1185">
        <v>245433.75948683362</v>
      </c>
      <c r="BE23" s="1185">
        <v>259585.97518630733</v>
      </c>
      <c r="BF23" s="1185">
        <v>292021.46188121906</v>
      </c>
      <c r="BG23" s="1185">
        <v>332187.15055583493</v>
      </c>
      <c r="BH23" s="1185">
        <v>299059.25030201982</v>
      </c>
      <c r="BI23" s="1185">
        <v>313590.94541086827</v>
      </c>
      <c r="BJ23" s="1185">
        <v>329814.14950376149</v>
      </c>
      <c r="BK23" s="1185">
        <v>332205.68413127831</v>
      </c>
      <c r="BL23" s="1185">
        <v>387381.33242654538</v>
      </c>
      <c r="BM23" s="1185">
        <v>398925.47232189035</v>
      </c>
      <c r="BN23" s="1185">
        <v>362703.98977607006</v>
      </c>
      <c r="BO23" s="1185">
        <v>350392.8567357529</v>
      </c>
      <c r="BP23" s="1185">
        <v>355490.2494643291</v>
      </c>
      <c r="BQ23" s="1185">
        <v>340348.56612341886</v>
      </c>
      <c r="BR23" s="1185">
        <v>334330.68608096836</v>
      </c>
      <c r="BS23" s="1185">
        <v>351829.81869430933</v>
      </c>
      <c r="BT23" s="1185">
        <v>330934.53902794444</v>
      </c>
      <c r="BU23" s="1185">
        <v>347019.84799752233</v>
      </c>
      <c r="BV23" s="1185">
        <v>342360.67668059462</v>
      </c>
      <c r="BW23" s="1185">
        <v>349676.59102297196</v>
      </c>
      <c r="BX23" s="1185">
        <v>320078.42150282598</v>
      </c>
      <c r="BY23" s="1185">
        <v>335250.54542853992</v>
      </c>
      <c r="BZ23" s="1185">
        <v>321814.11156807601</v>
      </c>
      <c r="CA23" s="1185">
        <v>332441.34966345842</v>
      </c>
      <c r="CB23" s="1185">
        <v>343094.04373325314</v>
      </c>
      <c r="CC23" s="1185">
        <v>353548.51518202916</v>
      </c>
      <c r="CD23" s="1185">
        <v>350404.23489315622</v>
      </c>
      <c r="CE23" s="1185">
        <v>343223.10411191941</v>
      </c>
      <c r="CF23" s="1185">
        <v>371815.49624042958</v>
      </c>
      <c r="CG23" s="1185">
        <v>339503.48526285461</v>
      </c>
      <c r="CH23" s="1185">
        <v>341879.80726461258</v>
      </c>
      <c r="CI23" s="1185">
        <v>341560.62930852093</v>
      </c>
      <c r="CJ23" s="1185">
        <v>361007.0136255268</v>
      </c>
      <c r="CK23" s="1185">
        <v>347451.28743204777</v>
      </c>
      <c r="CL23" s="1185">
        <v>349028.98808403383</v>
      </c>
    </row>
    <row r="24" spans="1:90" ht="22.5" customHeight="1" x14ac:dyDescent="0.25">
      <c r="A24" s="1186"/>
      <c r="B24" s="1187"/>
      <c r="C24" s="1188"/>
      <c r="D24" s="1188"/>
      <c r="E24" s="1188"/>
      <c r="F24" s="1188"/>
      <c r="G24" s="1188"/>
      <c r="H24" s="1188"/>
      <c r="I24" s="1188"/>
      <c r="J24" s="1188"/>
      <c r="K24" s="1188"/>
      <c r="L24" s="1188"/>
      <c r="M24" s="1188"/>
      <c r="N24" s="1188"/>
      <c r="O24" s="1188"/>
      <c r="P24" s="1188"/>
      <c r="Q24" s="1188"/>
      <c r="R24" s="1188"/>
      <c r="S24" s="1188"/>
      <c r="T24" s="1188"/>
      <c r="U24" s="1188"/>
      <c r="V24" s="1188"/>
      <c r="W24" s="1188"/>
      <c r="X24" s="1188"/>
      <c r="Y24" s="1188"/>
      <c r="Z24" s="1188"/>
      <c r="AA24" s="1188"/>
      <c r="AB24" s="1188"/>
      <c r="AC24" s="1188"/>
      <c r="AD24" s="1188"/>
      <c r="AE24" s="1188"/>
      <c r="AF24" s="1188"/>
      <c r="AG24" s="1188"/>
      <c r="AH24" s="1188"/>
      <c r="AI24" s="1188"/>
      <c r="AJ24" s="1188"/>
      <c r="AK24" s="1188"/>
      <c r="AL24" s="1188"/>
      <c r="AM24" s="1188"/>
      <c r="AN24" s="1188"/>
      <c r="AO24" s="1188"/>
      <c r="AP24" s="1188"/>
      <c r="AQ24" s="1188"/>
      <c r="AR24" s="1188"/>
      <c r="AS24" s="1188"/>
      <c r="AT24" s="1188"/>
      <c r="AU24" s="1188"/>
      <c r="AV24" s="1188"/>
      <c r="AW24" s="1188"/>
      <c r="AX24" s="1188"/>
      <c r="AY24" s="1188"/>
      <c r="AZ24" s="1188"/>
      <c r="BA24" s="1188"/>
      <c r="BB24" s="1188"/>
      <c r="BC24" s="1188"/>
      <c r="BD24" s="1188"/>
      <c r="BE24" s="1188"/>
      <c r="BF24" s="1188"/>
      <c r="BG24" s="1188"/>
      <c r="BH24" s="1188"/>
      <c r="BI24" s="1188"/>
      <c r="BJ24" s="1188"/>
      <c r="BK24" s="1188"/>
      <c r="BL24" s="1188"/>
      <c r="BM24" s="1188"/>
      <c r="BN24" s="1188"/>
      <c r="BO24" s="1188"/>
      <c r="BP24" s="1188"/>
      <c r="BQ24" s="1188"/>
      <c r="BR24" s="1188"/>
      <c r="BS24" s="1188"/>
      <c r="BT24" s="1188"/>
      <c r="BU24" s="1188"/>
      <c r="BV24" s="1188"/>
      <c r="BW24" s="1188"/>
      <c r="BX24" s="1188"/>
      <c r="BY24" s="1188"/>
      <c r="BZ24" s="1188"/>
      <c r="CA24" s="1188"/>
      <c r="CB24" s="1188"/>
      <c r="CC24" s="1188"/>
      <c r="CD24" s="1188"/>
      <c r="CE24" s="1188"/>
      <c r="CF24" s="1188"/>
      <c r="CG24" s="1188"/>
      <c r="CH24" s="1188"/>
      <c r="CI24" s="1188"/>
      <c r="CJ24" s="1188"/>
      <c r="CK24" s="1188"/>
      <c r="CL24" s="1188"/>
    </row>
    <row r="25" spans="1:90" ht="22.5" customHeight="1" x14ac:dyDescent="0.25">
      <c r="A25" s="1183" t="s">
        <v>762</v>
      </c>
      <c r="B25" s="1184">
        <v>780.83335447802313</v>
      </c>
      <c r="C25" s="1185">
        <v>1307.3476262020708</v>
      </c>
      <c r="D25" s="1185">
        <v>870.795543418237</v>
      </c>
      <c r="E25" s="1185">
        <v>906.74831901740288</v>
      </c>
      <c r="F25" s="1185">
        <v>954.59610409870197</v>
      </c>
      <c r="G25" s="1185">
        <v>906.56745224829285</v>
      </c>
      <c r="H25" s="1185">
        <v>894.12479932191707</v>
      </c>
      <c r="I25" s="1185">
        <v>887.25715586064484</v>
      </c>
      <c r="J25" s="1185">
        <v>919.85558221704707</v>
      </c>
      <c r="K25" s="1185">
        <v>961.68873383604387</v>
      </c>
      <c r="L25" s="1185">
        <v>1030.751525010478</v>
      </c>
      <c r="M25" s="1185">
        <v>976.46441225026501</v>
      </c>
      <c r="N25" s="1185">
        <v>1032.181005959666</v>
      </c>
      <c r="O25" s="1185">
        <v>979.14362287489803</v>
      </c>
      <c r="P25" s="1185">
        <v>966.705862169488</v>
      </c>
      <c r="Q25" s="1185">
        <v>1075.990217483263</v>
      </c>
      <c r="R25" s="1185">
        <v>923.61436692454197</v>
      </c>
      <c r="S25" s="1185">
        <v>851.83847900000001</v>
      </c>
      <c r="T25" s="1185">
        <v>789.93033996162887</v>
      </c>
      <c r="U25" s="1185">
        <v>791.66040233189597</v>
      </c>
      <c r="V25" s="1185">
        <v>794.65907199350193</v>
      </c>
      <c r="W25" s="1185">
        <v>955.85218717974999</v>
      </c>
      <c r="X25" s="1185">
        <v>1215.5125553658072</v>
      </c>
      <c r="Y25" s="1185">
        <v>1020.2142982047188</v>
      </c>
      <c r="Z25" s="1185">
        <v>1087.052801120298</v>
      </c>
      <c r="AA25" s="1185">
        <v>1083.1315885791598</v>
      </c>
      <c r="AB25" s="1185">
        <v>1127.9859973855298</v>
      </c>
      <c r="AC25" s="1185">
        <v>1033.7024482868167</v>
      </c>
      <c r="AD25" s="1185">
        <v>990.86649687866691</v>
      </c>
      <c r="AE25" s="1185">
        <v>1121.32805768651</v>
      </c>
      <c r="AF25" s="1185">
        <v>980.20775901344587</v>
      </c>
      <c r="AG25" s="1185">
        <v>1064.886012827616</v>
      </c>
      <c r="AH25" s="1185">
        <v>1204.5198552601721</v>
      </c>
      <c r="AI25" s="1185">
        <v>1241.2385154657088</v>
      </c>
      <c r="AJ25" s="1185">
        <v>1028.0983960188648</v>
      </c>
      <c r="AK25" s="1185">
        <v>879.73782580783597</v>
      </c>
      <c r="AL25" s="1185">
        <v>1193.2356834366099</v>
      </c>
      <c r="AM25" s="1185">
        <v>1329.735668429548</v>
      </c>
      <c r="AN25" s="1185">
        <v>988.71528003862841</v>
      </c>
      <c r="AO25" s="1185">
        <v>964.18095770440732</v>
      </c>
      <c r="AP25" s="1185">
        <v>1096.9291484846294</v>
      </c>
      <c r="AQ25" s="1185">
        <v>1084.3626055967143</v>
      </c>
      <c r="AR25" s="1185">
        <v>1135.8648678761838</v>
      </c>
      <c r="AS25" s="1185">
        <v>4888.5457638808575</v>
      </c>
      <c r="AT25" s="1185">
        <v>4868.001493409859</v>
      </c>
      <c r="AU25" s="1185">
        <v>4806.9250192648806</v>
      </c>
      <c r="AV25" s="1185">
        <v>4816.5420333365264</v>
      </c>
      <c r="AW25" s="1185">
        <v>4574.4064544329376</v>
      </c>
      <c r="AX25" s="1185">
        <v>4727.197112639943</v>
      </c>
      <c r="AY25" s="1185">
        <v>4636.8743797893376</v>
      </c>
      <c r="AZ25" s="1185">
        <v>6153.2790808723958</v>
      </c>
      <c r="BA25" s="1185">
        <v>6317.0251469209325</v>
      </c>
      <c r="BB25" s="1185">
        <v>6775.2763834690504</v>
      </c>
      <c r="BC25" s="1185">
        <v>7221.3382246638403</v>
      </c>
      <c r="BD25" s="1185">
        <v>7417.7528081044275</v>
      </c>
      <c r="BE25" s="1185">
        <v>7346.3642344220962</v>
      </c>
      <c r="BF25" s="1185">
        <v>7299.1054236360369</v>
      </c>
      <c r="BG25" s="1185">
        <v>5230.226324397212</v>
      </c>
      <c r="BH25" s="1185">
        <v>4871.11785048207</v>
      </c>
      <c r="BI25" s="1185">
        <v>5417.5922189672183</v>
      </c>
      <c r="BJ25" s="1185">
        <v>5270.5671284441269</v>
      </c>
      <c r="BK25" s="1185">
        <v>5172.3431592074257</v>
      </c>
      <c r="BL25" s="1185">
        <v>5379.6882937291002</v>
      </c>
      <c r="BM25" s="1185">
        <v>6434.7642885129962</v>
      </c>
      <c r="BN25" s="1185">
        <v>6466.0513631093572</v>
      </c>
      <c r="BO25" s="1185">
        <v>2138.6519580786021</v>
      </c>
      <c r="BP25" s="1185">
        <v>2330.8291266588772</v>
      </c>
      <c r="BQ25" s="1185">
        <v>2391.1950233269076</v>
      </c>
      <c r="BR25" s="1185">
        <v>2157.1390795829843</v>
      </c>
      <c r="BS25" s="1185">
        <v>2197.3621385718247</v>
      </c>
      <c r="BT25" s="1185">
        <v>2822.2127074927989</v>
      </c>
      <c r="BU25" s="1185">
        <v>2668.8200357954879</v>
      </c>
      <c r="BV25" s="1185">
        <v>2764.7027070509448</v>
      </c>
      <c r="BW25" s="1185">
        <v>2371.0821562805136</v>
      </c>
      <c r="BX25" s="1185">
        <v>2277.9508014527996</v>
      </c>
      <c r="BY25" s="1185">
        <v>2235.3257842464322</v>
      </c>
      <c r="BZ25" s="1185">
        <v>2244.7620882385936</v>
      </c>
      <c r="CA25" s="1185">
        <v>2625.9977843777706</v>
      </c>
      <c r="CB25" s="1185">
        <v>2708.5112152096849</v>
      </c>
      <c r="CC25" s="1185">
        <v>2095.6822348530873</v>
      </c>
      <c r="CD25" s="1185">
        <v>3226.2987464250255</v>
      </c>
      <c r="CE25" s="1185">
        <v>3345.6122469260636</v>
      </c>
      <c r="CF25" s="1185">
        <v>3391.6204485555063</v>
      </c>
      <c r="CG25" s="1185">
        <v>3198.8635916742405</v>
      </c>
      <c r="CH25" s="1185">
        <v>3245.8431966990165</v>
      </c>
      <c r="CI25" s="1185">
        <v>3720.9886825877029</v>
      </c>
      <c r="CJ25" s="1185">
        <v>3110.6284194918826</v>
      </c>
      <c r="CK25" s="1185">
        <v>2706.3713641584636</v>
      </c>
      <c r="CL25" s="1185">
        <v>2361.516673846018</v>
      </c>
    </row>
    <row r="26" spans="1:90" ht="22.5" customHeight="1" x14ac:dyDescent="0.25">
      <c r="A26" s="1186"/>
      <c r="B26" s="1187"/>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8"/>
      <c r="AA26" s="1188"/>
      <c r="AB26" s="1188"/>
      <c r="AC26" s="1188"/>
      <c r="AD26" s="1188"/>
      <c r="AE26" s="1188"/>
      <c r="AF26" s="1188"/>
      <c r="AG26" s="1188"/>
      <c r="AH26" s="1188"/>
      <c r="AI26" s="1188"/>
      <c r="AJ26" s="1188"/>
      <c r="AK26" s="1188"/>
      <c r="AL26" s="1188"/>
      <c r="AM26" s="1188"/>
      <c r="AN26" s="1188"/>
      <c r="AO26" s="1188"/>
      <c r="AP26" s="1188"/>
      <c r="AQ26" s="1188"/>
      <c r="AR26" s="1188"/>
      <c r="AS26" s="1188"/>
      <c r="AT26" s="1188"/>
      <c r="AU26" s="1188"/>
      <c r="AV26" s="1188"/>
      <c r="AW26" s="1188"/>
      <c r="AX26" s="1188"/>
      <c r="AY26" s="1188"/>
      <c r="AZ26" s="1188"/>
      <c r="BA26" s="1188"/>
      <c r="BB26" s="1188"/>
      <c r="BC26" s="1188"/>
      <c r="BD26" s="1188"/>
      <c r="BE26" s="1188"/>
      <c r="BF26" s="1188"/>
      <c r="BG26" s="1188"/>
      <c r="BH26" s="1188"/>
      <c r="BI26" s="1188"/>
      <c r="BJ26" s="1188"/>
      <c r="BK26" s="1188"/>
      <c r="BL26" s="1188"/>
      <c r="BM26" s="1188"/>
      <c r="BN26" s="1188"/>
      <c r="BO26" s="1188"/>
      <c r="BP26" s="1188"/>
      <c r="BQ26" s="1188"/>
      <c r="BR26" s="1188"/>
      <c r="BS26" s="1188"/>
      <c r="BT26" s="1188"/>
      <c r="BU26" s="1188"/>
      <c r="BV26" s="1188"/>
      <c r="BW26" s="1188"/>
      <c r="BX26" s="1188"/>
      <c r="BY26" s="1188"/>
      <c r="BZ26" s="1188"/>
      <c r="CA26" s="1188"/>
      <c r="CB26" s="1188"/>
      <c r="CC26" s="1188"/>
      <c r="CD26" s="1188"/>
      <c r="CE26" s="1188"/>
      <c r="CF26" s="1188"/>
      <c r="CG26" s="1188"/>
      <c r="CH26" s="1188"/>
      <c r="CI26" s="1188"/>
      <c r="CJ26" s="1188"/>
      <c r="CK26" s="1188"/>
      <c r="CL26" s="1188"/>
    </row>
    <row r="27" spans="1:90" ht="22.5" customHeight="1" x14ac:dyDescent="0.25">
      <c r="A27" s="1183" t="s">
        <v>467</v>
      </c>
      <c r="B27" s="1184">
        <v>954.40139647000001</v>
      </c>
      <c r="C27" s="1185">
        <v>773.83237627999995</v>
      </c>
      <c r="D27" s="1185">
        <v>832.74037261000001</v>
      </c>
      <c r="E27" s="1185">
        <v>877.0711045999999</v>
      </c>
      <c r="F27" s="1185">
        <v>912.78641126999992</v>
      </c>
      <c r="G27" s="1185">
        <v>990.83616271999995</v>
      </c>
      <c r="H27" s="1185">
        <v>1178.8645466399998</v>
      </c>
      <c r="I27" s="1185">
        <v>1144.15429767</v>
      </c>
      <c r="J27" s="1185">
        <v>935.40036557999997</v>
      </c>
      <c r="K27" s="1185">
        <v>736.85754703999999</v>
      </c>
      <c r="L27" s="1185">
        <v>890.49728249999998</v>
      </c>
      <c r="M27" s="1185">
        <v>1197.75504847</v>
      </c>
      <c r="N27" s="1185">
        <v>1098.23310578</v>
      </c>
      <c r="O27" s="1185">
        <v>1073.3048325499999</v>
      </c>
      <c r="P27" s="1185">
        <v>1154.3039894599997</v>
      </c>
      <c r="Q27" s="1185">
        <v>1163.7714331699999</v>
      </c>
      <c r="R27" s="1185">
        <v>1462.8666796499999</v>
      </c>
      <c r="S27" s="1185">
        <v>1434.5940000000001</v>
      </c>
      <c r="T27" s="1185">
        <v>1579.19917358</v>
      </c>
      <c r="U27" s="1185">
        <v>1497.92577121</v>
      </c>
      <c r="V27" s="1185">
        <v>1707.9922760499999</v>
      </c>
      <c r="W27" s="1185">
        <v>1700.3897597799998</v>
      </c>
      <c r="X27" s="1185">
        <v>1729.7772085899996</v>
      </c>
      <c r="Y27" s="1185">
        <v>1762.5908422200002</v>
      </c>
      <c r="Z27" s="1185">
        <v>1682.78710776</v>
      </c>
      <c r="AA27" s="1185">
        <v>1713.32924157</v>
      </c>
      <c r="AB27" s="1185">
        <v>1656.5536764200001</v>
      </c>
      <c r="AC27" s="1185">
        <v>1632.2673410399998</v>
      </c>
      <c r="AD27" s="1185">
        <v>1685.5414563100001</v>
      </c>
      <c r="AE27" s="1185">
        <v>1851.5900833599997</v>
      </c>
      <c r="AF27" s="1185">
        <v>1868.84614268</v>
      </c>
      <c r="AG27" s="1185">
        <v>1748.8815379</v>
      </c>
      <c r="AH27" s="1185">
        <v>1722.18598217</v>
      </c>
      <c r="AI27" s="1185">
        <v>1714.25887257</v>
      </c>
      <c r="AJ27" s="1185">
        <v>2049.9443790199998</v>
      </c>
      <c r="AK27" s="1185">
        <v>2023.3571086500001</v>
      </c>
      <c r="AL27" s="1185">
        <v>2043.31956182</v>
      </c>
      <c r="AM27" s="1185">
        <v>2002.55015974</v>
      </c>
      <c r="AN27" s="1185">
        <v>2078.8768424</v>
      </c>
      <c r="AO27" s="1185">
        <v>2122.2261027499999</v>
      </c>
      <c r="AP27" s="1185">
        <v>2003.80352659</v>
      </c>
      <c r="AQ27" s="1185">
        <v>2339.1142400200001</v>
      </c>
      <c r="AR27" s="1185">
        <v>2357.4444714199999</v>
      </c>
      <c r="AS27" s="1185">
        <v>2598.09075153</v>
      </c>
      <c r="AT27" s="1185">
        <v>3525.4559250552802</v>
      </c>
      <c r="AU27" s="1185">
        <v>3753.9238259589997</v>
      </c>
      <c r="AV27" s="1185">
        <v>3807.8426272781999</v>
      </c>
      <c r="AW27" s="1185">
        <v>4047.3651736438596</v>
      </c>
      <c r="AX27" s="1185">
        <v>4084.9571735700001</v>
      </c>
      <c r="AY27" s="1185">
        <v>4097.551853063861</v>
      </c>
      <c r="AZ27" s="1185">
        <v>4224.5270528158399</v>
      </c>
      <c r="BA27" s="1185">
        <v>4476.8457098246809</v>
      </c>
      <c r="BB27" s="1185">
        <v>4638.9772561358905</v>
      </c>
      <c r="BC27" s="1185">
        <v>4251.5199626081203</v>
      </c>
      <c r="BD27" s="1185">
        <v>4433.6908449118746</v>
      </c>
      <c r="BE27" s="1185">
        <v>4562.4686395815997</v>
      </c>
      <c r="BF27" s="1185">
        <v>4752.2897572731999</v>
      </c>
      <c r="BG27" s="1185">
        <v>4709.609627492101</v>
      </c>
      <c r="BH27" s="1185">
        <v>4851.0005767818602</v>
      </c>
      <c r="BI27" s="1185">
        <v>4642.3921049384098</v>
      </c>
      <c r="BJ27" s="1185">
        <v>4677.6723879410001</v>
      </c>
      <c r="BK27" s="1185">
        <v>4763.0074741839999</v>
      </c>
      <c r="BL27" s="1185">
        <v>4796.4405217106996</v>
      </c>
      <c r="BM27" s="1185">
        <v>4452.9241270059247</v>
      </c>
      <c r="BN27" s="1185">
        <v>4408.7073510668697</v>
      </c>
      <c r="BO27" s="1185">
        <v>4214.0726971081122</v>
      </c>
      <c r="BP27" s="1185">
        <v>4184.5179470731873</v>
      </c>
      <c r="BQ27" s="1185">
        <v>4174.9655733601312</v>
      </c>
      <c r="BR27" s="1185">
        <v>4332.7072278469495</v>
      </c>
      <c r="BS27" s="1185">
        <v>4283.3280599190002</v>
      </c>
      <c r="BT27" s="1185">
        <v>4249.2798328944946</v>
      </c>
      <c r="BU27" s="1185">
        <v>4243.4027028338896</v>
      </c>
      <c r="BV27" s="1185">
        <v>4754.6775937437078</v>
      </c>
      <c r="BW27" s="1185">
        <v>4610.4957955462396</v>
      </c>
      <c r="BX27" s="1185">
        <v>4507.2798876795496</v>
      </c>
      <c r="BY27" s="1185">
        <v>4682.6000451228101</v>
      </c>
      <c r="BZ27" s="1185">
        <v>4561.6828711551252</v>
      </c>
      <c r="CA27" s="1185">
        <v>4416.0531024755501</v>
      </c>
      <c r="CB27" s="1185">
        <v>4439.4681281843004</v>
      </c>
      <c r="CC27" s="1185">
        <v>4352.1883856249997</v>
      </c>
      <c r="CD27" s="1185">
        <v>3480.6431171500003</v>
      </c>
      <c r="CE27" s="1185">
        <v>3290.0459944599997</v>
      </c>
      <c r="CF27" s="1185">
        <v>3333.3920998300005</v>
      </c>
      <c r="CG27" s="1185">
        <v>3236.80106557</v>
      </c>
      <c r="CH27" s="1185">
        <v>3225.8110624800001</v>
      </c>
      <c r="CI27" s="1185">
        <v>3111.6963487100006</v>
      </c>
      <c r="CJ27" s="1185">
        <v>3031.7815612627383</v>
      </c>
      <c r="CK27" s="1185">
        <v>3018.0561442100006</v>
      </c>
      <c r="CL27" s="1185">
        <v>2846.9442336452894</v>
      </c>
    </row>
    <row r="28" spans="1:90" ht="22.5" customHeight="1" x14ac:dyDescent="0.25">
      <c r="A28" s="1186"/>
      <c r="B28" s="1187"/>
      <c r="C28" s="1188"/>
      <c r="D28" s="1188"/>
      <c r="E28" s="1188"/>
      <c r="F28" s="1188"/>
      <c r="G28" s="1188"/>
      <c r="H28" s="1188"/>
      <c r="I28" s="1188"/>
      <c r="J28" s="1188"/>
      <c r="K28" s="1188"/>
      <c r="L28" s="1188"/>
      <c r="M28" s="1188"/>
      <c r="N28" s="1188"/>
      <c r="O28" s="1188"/>
      <c r="P28" s="1188"/>
      <c r="Q28" s="1188"/>
      <c r="R28" s="1188"/>
      <c r="S28" s="1188"/>
      <c r="T28" s="1188"/>
      <c r="U28" s="1188"/>
      <c r="V28" s="1188"/>
      <c r="W28" s="1188"/>
      <c r="X28" s="1188"/>
      <c r="Y28" s="1188"/>
      <c r="Z28" s="1188"/>
      <c r="AA28" s="1188"/>
      <c r="AB28" s="1188"/>
      <c r="AC28" s="1188"/>
      <c r="AD28" s="1188"/>
      <c r="AE28" s="1188"/>
      <c r="AF28" s="1188"/>
      <c r="AG28" s="1188"/>
      <c r="AH28" s="1188"/>
      <c r="AI28" s="1188"/>
      <c r="AJ28" s="1188"/>
      <c r="AK28" s="1188"/>
      <c r="AL28" s="1188"/>
      <c r="AM28" s="1188"/>
      <c r="AN28" s="1188"/>
      <c r="AO28" s="1188"/>
      <c r="AP28" s="1188"/>
      <c r="AQ28" s="1188"/>
      <c r="AR28" s="1188"/>
      <c r="AS28" s="1188"/>
      <c r="AT28" s="1188"/>
      <c r="AU28" s="1188"/>
      <c r="AV28" s="1188"/>
      <c r="AW28" s="1188"/>
      <c r="AX28" s="1188"/>
      <c r="AY28" s="1188"/>
      <c r="AZ28" s="1188"/>
      <c r="BA28" s="1188"/>
      <c r="BB28" s="1188"/>
      <c r="BC28" s="1188"/>
      <c r="BD28" s="1188"/>
      <c r="BE28" s="1188"/>
      <c r="BF28" s="1188"/>
      <c r="BG28" s="1188"/>
      <c r="BH28" s="1188"/>
      <c r="BI28" s="1188"/>
      <c r="BJ28" s="1188"/>
      <c r="BK28" s="1188"/>
      <c r="BL28" s="1188"/>
      <c r="BM28" s="1188"/>
      <c r="BN28" s="1188"/>
      <c r="BO28" s="1188"/>
      <c r="BP28" s="1188"/>
      <c r="BQ28" s="1188"/>
      <c r="BR28" s="1188"/>
      <c r="BS28" s="1188"/>
      <c r="BT28" s="1188"/>
      <c r="BU28" s="1188"/>
      <c r="BV28" s="1188"/>
      <c r="BW28" s="1188"/>
      <c r="BX28" s="1188"/>
      <c r="BY28" s="1188"/>
      <c r="BZ28" s="1188"/>
      <c r="CA28" s="1188"/>
      <c r="CB28" s="1188"/>
      <c r="CC28" s="1188"/>
      <c r="CD28" s="1188"/>
      <c r="CE28" s="1188"/>
      <c r="CF28" s="1188"/>
      <c r="CG28" s="1188"/>
      <c r="CH28" s="1188"/>
      <c r="CI28" s="1188"/>
      <c r="CJ28" s="1188"/>
      <c r="CK28" s="1188"/>
      <c r="CL28" s="1188"/>
    </row>
    <row r="29" spans="1:90" ht="22.5" customHeight="1" x14ac:dyDescent="0.25">
      <c r="A29" s="1183" t="s">
        <v>473</v>
      </c>
      <c r="B29" s="1184">
        <v>8004.9418573799994</v>
      </c>
      <c r="C29" s="1185">
        <v>6345.2660890399993</v>
      </c>
      <c r="D29" s="1185">
        <v>7274.3973694999995</v>
      </c>
      <c r="E29" s="1185">
        <v>7471.1022488100007</v>
      </c>
      <c r="F29" s="1185">
        <v>12450.12102138</v>
      </c>
      <c r="G29" s="1185">
        <v>13043.306204839999</v>
      </c>
      <c r="H29" s="1185">
        <v>13172.8547151776</v>
      </c>
      <c r="I29" s="1185">
        <v>14515.80547266</v>
      </c>
      <c r="J29" s="1185">
        <v>13240.189651499</v>
      </c>
      <c r="K29" s="1185">
        <v>13236.251026315998</v>
      </c>
      <c r="L29" s="1185">
        <v>13317.192274773599</v>
      </c>
      <c r="M29" s="1185">
        <v>9501.1873320228879</v>
      </c>
      <c r="N29" s="1185">
        <v>10357.0032780292</v>
      </c>
      <c r="O29" s="1185">
        <v>11055.461459829201</v>
      </c>
      <c r="P29" s="1185">
        <v>11127.2517693058</v>
      </c>
      <c r="Q29" s="1185">
        <v>12865.488681405699</v>
      </c>
      <c r="R29" s="1185">
        <v>12319.008321619429</v>
      </c>
      <c r="S29" s="1185">
        <v>12482.525</v>
      </c>
      <c r="T29" s="1185">
        <v>14247.6379276189</v>
      </c>
      <c r="U29" s="1185">
        <v>14089.231251202</v>
      </c>
      <c r="V29" s="1185">
        <v>16530.263901124497</v>
      </c>
      <c r="W29" s="1185">
        <v>20328.644211066796</v>
      </c>
      <c r="X29" s="1185">
        <v>17594.954029616001</v>
      </c>
      <c r="Y29" s="1185">
        <v>17280.523779515599</v>
      </c>
      <c r="Z29" s="1185">
        <v>17821.451958536396</v>
      </c>
      <c r="AA29" s="1185">
        <v>18147.069136084898</v>
      </c>
      <c r="AB29" s="1185">
        <v>17882.999953672599</v>
      </c>
      <c r="AC29" s="1185">
        <v>20587.424013521402</v>
      </c>
      <c r="AD29" s="1185">
        <v>24441.2549489757</v>
      </c>
      <c r="AE29" s="1185">
        <v>27500.8282418255</v>
      </c>
      <c r="AF29" s="1185">
        <v>31205.986672913001</v>
      </c>
      <c r="AG29" s="1185">
        <v>29918.687292360497</v>
      </c>
      <c r="AH29" s="1185">
        <v>30731.6072824232</v>
      </c>
      <c r="AI29" s="1185">
        <v>31935.307121929403</v>
      </c>
      <c r="AJ29" s="1185">
        <v>31548.632029781798</v>
      </c>
      <c r="AK29" s="1185">
        <v>33922.982514620904</v>
      </c>
      <c r="AL29" s="1185">
        <v>37130.725390234526</v>
      </c>
      <c r="AM29" s="1185">
        <v>40196.987263964569</v>
      </c>
      <c r="AN29" s="1185">
        <v>36119.447936337179</v>
      </c>
      <c r="AO29" s="1185">
        <v>39442.185711229904</v>
      </c>
      <c r="AP29" s="1185">
        <v>37721.251117337226</v>
      </c>
      <c r="AQ29" s="1185">
        <v>31613.741695206623</v>
      </c>
      <c r="AR29" s="1185">
        <v>37412.899783422552</v>
      </c>
      <c r="AS29" s="1185">
        <v>54416.710918332916</v>
      </c>
      <c r="AT29" s="1185">
        <v>56432.192213846894</v>
      </c>
      <c r="AU29" s="1185">
        <v>50440.246592234478</v>
      </c>
      <c r="AV29" s="1185">
        <v>48881.789015601302</v>
      </c>
      <c r="AW29" s="1185">
        <v>48880.560964746386</v>
      </c>
      <c r="AX29" s="1185">
        <v>39948.766296267277</v>
      </c>
      <c r="AY29" s="1185">
        <v>38593.980605309778</v>
      </c>
      <c r="AZ29" s="1185">
        <v>40498.299068308806</v>
      </c>
      <c r="BA29" s="1185">
        <v>41178.206022089078</v>
      </c>
      <c r="BB29" s="1185">
        <v>33805.521873733574</v>
      </c>
      <c r="BC29" s="1185">
        <v>29398.686670884017</v>
      </c>
      <c r="BD29" s="1185">
        <v>27257.72379902887</v>
      </c>
      <c r="BE29" s="1185">
        <v>22869.704785399732</v>
      </c>
      <c r="BF29" s="1185">
        <v>24039.086564300596</v>
      </c>
      <c r="BG29" s="1185">
        <v>25613.554496006123</v>
      </c>
      <c r="BH29" s="1185">
        <v>26795.004876852636</v>
      </c>
      <c r="BI29" s="1185">
        <v>24875.937234929897</v>
      </c>
      <c r="BJ29" s="1185">
        <v>25516.752884201425</v>
      </c>
      <c r="BK29" s="1185">
        <v>27691.003048840001</v>
      </c>
      <c r="BL29" s="1185">
        <v>30158.965265442595</v>
      </c>
      <c r="BM29" s="1185">
        <v>25886.464964752795</v>
      </c>
      <c r="BN29" s="1185">
        <v>27114.111732047993</v>
      </c>
      <c r="BO29" s="1185">
        <v>24374.629169193489</v>
      </c>
      <c r="BP29" s="1185">
        <v>23422.453439970584</v>
      </c>
      <c r="BQ29" s="1185">
        <v>24893.600002795105</v>
      </c>
      <c r="BR29" s="1185">
        <v>26988.597457577725</v>
      </c>
      <c r="BS29" s="1185">
        <v>28356.91269681292</v>
      </c>
      <c r="BT29" s="1185">
        <v>24871.343893774218</v>
      </c>
      <c r="BU29" s="1185">
        <v>26324.552439009116</v>
      </c>
      <c r="BV29" s="1185">
        <v>29314.19185264457</v>
      </c>
      <c r="BW29" s="1185">
        <v>27592.004433406553</v>
      </c>
      <c r="BX29" s="1185">
        <v>31338.55516834664</v>
      </c>
      <c r="BY29" s="1185">
        <v>26854.178580857722</v>
      </c>
      <c r="BZ29" s="1185">
        <v>28925.794644650367</v>
      </c>
      <c r="CA29" s="1185">
        <v>24269.778888347038</v>
      </c>
      <c r="CB29" s="1185">
        <v>26228.557968732828</v>
      </c>
      <c r="CC29" s="1185">
        <v>29175.177619236161</v>
      </c>
      <c r="CD29" s="1185">
        <v>28631.541744759346</v>
      </c>
      <c r="CE29" s="1185">
        <v>33086.801142772099</v>
      </c>
      <c r="CF29" s="1185">
        <v>33084.36271627411</v>
      </c>
      <c r="CG29" s="1185">
        <v>30683.098720907892</v>
      </c>
      <c r="CH29" s="1185">
        <v>26740.747395939103</v>
      </c>
      <c r="CI29" s="1185">
        <v>37620.901338296011</v>
      </c>
      <c r="CJ29" s="1185">
        <v>46323.857207906527</v>
      </c>
      <c r="CK29" s="1185">
        <v>49009.760117813858</v>
      </c>
      <c r="CL29" s="1185">
        <v>53787.101887777244</v>
      </c>
    </row>
    <row r="30" spans="1:90" ht="22.5" customHeight="1" x14ac:dyDescent="0.25">
      <c r="A30" s="1186"/>
      <c r="B30" s="1187"/>
      <c r="C30" s="1188"/>
      <c r="D30" s="1188"/>
      <c r="E30" s="1188"/>
      <c r="F30" s="1188"/>
      <c r="G30" s="1188"/>
      <c r="H30" s="1188"/>
      <c r="I30" s="1188"/>
      <c r="J30" s="1188"/>
      <c r="K30" s="1188"/>
      <c r="L30" s="1188"/>
      <c r="M30" s="1188"/>
      <c r="N30" s="1188"/>
      <c r="O30" s="1188"/>
      <c r="P30" s="1188"/>
      <c r="Q30" s="1188"/>
      <c r="R30" s="1188"/>
      <c r="S30" s="1188"/>
      <c r="T30" s="1188"/>
      <c r="U30" s="1188"/>
      <c r="V30" s="1188"/>
      <c r="W30" s="1188"/>
      <c r="X30" s="1188"/>
      <c r="Y30" s="1188"/>
      <c r="Z30" s="1188"/>
      <c r="AA30" s="1188"/>
      <c r="AB30" s="1188"/>
      <c r="AC30" s="1188"/>
      <c r="AD30" s="1188"/>
      <c r="AE30" s="1188"/>
      <c r="AF30" s="1188"/>
      <c r="AG30" s="1188"/>
      <c r="AH30" s="1188"/>
      <c r="AI30" s="1188"/>
      <c r="AJ30" s="1188"/>
      <c r="AK30" s="1188"/>
      <c r="AL30" s="1188"/>
      <c r="AM30" s="1188"/>
      <c r="AN30" s="1188"/>
      <c r="AO30" s="1188"/>
      <c r="AP30" s="1188"/>
      <c r="AQ30" s="1188"/>
      <c r="AR30" s="1188"/>
      <c r="AS30" s="1188"/>
      <c r="AT30" s="1188"/>
      <c r="AU30" s="1188"/>
      <c r="AV30" s="1188"/>
      <c r="AW30" s="1188"/>
      <c r="AX30" s="1188"/>
      <c r="AY30" s="1188"/>
      <c r="AZ30" s="1188"/>
      <c r="BA30" s="1188"/>
      <c r="BB30" s="1188"/>
      <c r="BC30" s="1188"/>
      <c r="BD30" s="1188"/>
      <c r="BE30" s="1188"/>
      <c r="BF30" s="1188"/>
      <c r="BG30" s="1188"/>
      <c r="BH30" s="1188"/>
      <c r="BI30" s="1188"/>
      <c r="BJ30" s="1188"/>
      <c r="BK30" s="1188"/>
      <c r="BL30" s="1188"/>
      <c r="BM30" s="1188"/>
      <c r="BN30" s="1188"/>
      <c r="BO30" s="1188"/>
      <c r="BP30" s="1188"/>
      <c r="BQ30" s="1188"/>
      <c r="BR30" s="1188"/>
      <c r="BS30" s="1188"/>
      <c r="BT30" s="1188"/>
      <c r="BU30" s="1188"/>
      <c r="BV30" s="1188"/>
      <c r="BW30" s="1188"/>
      <c r="BX30" s="1188"/>
      <c r="BY30" s="1188"/>
      <c r="BZ30" s="1188"/>
      <c r="CA30" s="1188"/>
      <c r="CB30" s="1188"/>
      <c r="CC30" s="1188"/>
      <c r="CD30" s="1188"/>
      <c r="CE30" s="1188"/>
      <c r="CF30" s="1188"/>
      <c r="CG30" s="1188"/>
      <c r="CH30" s="1188"/>
      <c r="CI30" s="1188"/>
      <c r="CJ30" s="1188"/>
      <c r="CK30" s="1188"/>
      <c r="CL30" s="1188"/>
    </row>
    <row r="31" spans="1:90" ht="22.5" customHeight="1" x14ac:dyDescent="0.25">
      <c r="A31" s="1183" t="s">
        <v>471</v>
      </c>
      <c r="B31" s="1184">
        <v>0</v>
      </c>
      <c r="C31" s="1185">
        <v>0</v>
      </c>
      <c r="D31" s="1185">
        <v>0</v>
      </c>
      <c r="E31" s="1185">
        <v>0</v>
      </c>
      <c r="F31" s="1185">
        <v>0</v>
      </c>
      <c r="G31" s="1185">
        <v>0</v>
      </c>
      <c r="H31" s="1185">
        <v>0</v>
      </c>
      <c r="I31" s="1185">
        <v>0</v>
      </c>
      <c r="J31" s="1185">
        <v>0</v>
      </c>
      <c r="K31" s="1185">
        <v>0</v>
      </c>
      <c r="L31" s="1185">
        <v>0</v>
      </c>
      <c r="M31" s="1185">
        <v>0</v>
      </c>
      <c r="N31" s="1185">
        <v>0</v>
      </c>
      <c r="O31" s="1185">
        <v>0</v>
      </c>
      <c r="P31" s="1185">
        <v>0</v>
      </c>
      <c r="Q31" s="1185">
        <v>0</v>
      </c>
      <c r="R31" s="1185">
        <v>0</v>
      </c>
      <c r="S31" s="1185">
        <v>0</v>
      </c>
      <c r="T31" s="1185">
        <v>0</v>
      </c>
      <c r="U31" s="1185">
        <v>0</v>
      </c>
      <c r="V31" s="1185">
        <v>0</v>
      </c>
      <c r="W31" s="1185">
        <v>0</v>
      </c>
      <c r="X31" s="1185">
        <v>0</v>
      </c>
      <c r="Y31" s="1185">
        <v>0</v>
      </c>
      <c r="Z31" s="1185">
        <v>0</v>
      </c>
      <c r="AA31" s="1185">
        <v>0</v>
      </c>
      <c r="AB31" s="1185">
        <v>0</v>
      </c>
      <c r="AC31" s="1185">
        <v>0</v>
      </c>
      <c r="AD31" s="1185">
        <v>0</v>
      </c>
      <c r="AE31" s="1185">
        <v>0</v>
      </c>
      <c r="AF31" s="1185">
        <v>0</v>
      </c>
      <c r="AG31" s="1185">
        <v>0</v>
      </c>
      <c r="AH31" s="1185">
        <v>0</v>
      </c>
      <c r="AI31" s="1185">
        <v>0</v>
      </c>
      <c r="AJ31" s="1185">
        <v>0</v>
      </c>
      <c r="AK31" s="1185">
        <v>0</v>
      </c>
      <c r="AL31" s="1185">
        <v>0</v>
      </c>
      <c r="AM31" s="1185">
        <v>0</v>
      </c>
      <c r="AN31" s="1185">
        <v>0</v>
      </c>
      <c r="AO31" s="1185">
        <v>0</v>
      </c>
      <c r="AP31" s="1185">
        <v>0</v>
      </c>
      <c r="AQ31" s="1185">
        <v>0</v>
      </c>
      <c r="AR31" s="1185">
        <v>0</v>
      </c>
      <c r="AS31" s="1185">
        <v>0</v>
      </c>
      <c r="AT31" s="1185">
        <v>0</v>
      </c>
      <c r="AU31" s="1185">
        <v>0</v>
      </c>
      <c r="AV31" s="1185">
        <v>0</v>
      </c>
      <c r="AW31" s="1185">
        <v>0</v>
      </c>
      <c r="AX31" s="1185">
        <v>0</v>
      </c>
      <c r="AY31" s="1185">
        <v>0</v>
      </c>
      <c r="AZ31" s="1185">
        <v>0</v>
      </c>
      <c r="BA31" s="1185">
        <v>0</v>
      </c>
      <c r="BB31" s="1185">
        <v>0</v>
      </c>
      <c r="BC31" s="1185">
        <v>0</v>
      </c>
      <c r="BD31" s="1185">
        <v>0</v>
      </c>
      <c r="BE31" s="1185">
        <v>0</v>
      </c>
      <c r="BF31" s="1185">
        <v>0</v>
      </c>
      <c r="BG31" s="1185">
        <v>0</v>
      </c>
      <c r="BH31" s="1185">
        <v>0</v>
      </c>
      <c r="BI31" s="1185">
        <v>0</v>
      </c>
      <c r="BJ31" s="1185">
        <v>0</v>
      </c>
      <c r="BK31" s="1185">
        <v>0</v>
      </c>
      <c r="BL31" s="1185">
        <v>0</v>
      </c>
      <c r="BM31" s="1185">
        <v>0</v>
      </c>
      <c r="BN31" s="1185">
        <v>0</v>
      </c>
      <c r="BO31" s="1185">
        <v>0</v>
      </c>
      <c r="BP31" s="1185">
        <v>0</v>
      </c>
      <c r="BQ31" s="1185">
        <v>0</v>
      </c>
      <c r="BR31" s="1185">
        <v>0</v>
      </c>
      <c r="BS31" s="1185">
        <v>0</v>
      </c>
      <c r="BT31" s="1185">
        <v>0</v>
      </c>
      <c r="BU31" s="1185">
        <v>0</v>
      </c>
      <c r="BV31" s="1185">
        <v>0</v>
      </c>
      <c r="BW31" s="1185">
        <v>0</v>
      </c>
      <c r="BX31" s="1185">
        <v>0</v>
      </c>
      <c r="BY31" s="1185">
        <v>0</v>
      </c>
      <c r="BZ31" s="1185">
        <v>0</v>
      </c>
      <c r="CA31" s="1185">
        <v>0</v>
      </c>
      <c r="CB31" s="1185">
        <v>0</v>
      </c>
      <c r="CC31" s="1185">
        <v>0</v>
      </c>
      <c r="CD31" s="1185">
        <v>0</v>
      </c>
      <c r="CE31" s="1185">
        <v>0</v>
      </c>
      <c r="CF31" s="1185">
        <v>0</v>
      </c>
      <c r="CG31" s="1185">
        <v>0</v>
      </c>
      <c r="CH31" s="1185">
        <v>0</v>
      </c>
      <c r="CI31" s="1185">
        <v>0</v>
      </c>
      <c r="CJ31" s="1185">
        <v>0</v>
      </c>
      <c r="CK31" s="1185">
        <v>0</v>
      </c>
      <c r="CL31" s="1185">
        <v>0</v>
      </c>
    </row>
    <row r="32" spans="1:90" ht="22.5" customHeight="1" x14ac:dyDescent="0.25">
      <c r="A32" s="1183"/>
      <c r="B32" s="1187"/>
      <c r="C32" s="1188"/>
      <c r="D32" s="1188"/>
      <c r="E32" s="1188"/>
      <c r="F32" s="1188"/>
      <c r="G32" s="1188"/>
      <c r="H32" s="1188"/>
      <c r="I32" s="1188"/>
      <c r="J32" s="1188"/>
      <c r="K32" s="1188"/>
      <c r="L32" s="1188"/>
      <c r="M32" s="1188"/>
      <c r="N32" s="1188"/>
      <c r="O32" s="1188"/>
      <c r="P32" s="1188"/>
      <c r="Q32" s="1188"/>
      <c r="R32" s="1188"/>
      <c r="S32" s="1188"/>
      <c r="T32" s="1188"/>
      <c r="U32" s="1188"/>
      <c r="V32" s="1188"/>
      <c r="W32" s="1188"/>
      <c r="X32" s="1188"/>
      <c r="Y32" s="1188"/>
      <c r="Z32" s="1188"/>
      <c r="AA32" s="1188"/>
      <c r="AB32" s="1188"/>
      <c r="AC32" s="1188"/>
      <c r="AD32" s="1188"/>
      <c r="AE32" s="1188"/>
      <c r="AF32" s="1188"/>
      <c r="AG32" s="1188"/>
      <c r="AH32" s="1188"/>
      <c r="AI32" s="1188"/>
      <c r="AJ32" s="1188"/>
      <c r="AK32" s="1188"/>
      <c r="AL32" s="1188"/>
      <c r="AM32" s="1188"/>
      <c r="AN32" s="1188"/>
      <c r="AO32" s="1188"/>
      <c r="AP32" s="1188"/>
      <c r="AQ32" s="1188"/>
      <c r="AR32" s="1188"/>
      <c r="AS32" s="1188"/>
      <c r="AT32" s="1188"/>
      <c r="AU32" s="1188"/>
      <c r="AV32" s="1188"/>
      <c r="AW32" s="1188"/>
      <c r="AX32" s="1188"/>
      <c r="AY32" s="1188"/>
      <c r="AZ32" s="1188"/>
      <c r="BA32" s="1188"/>
      <c r="BB32" s="1188"/>
      <c r="BC32" s="1188"/>
      <c r="BD32" s="1188"/>
      <c r="BE32" s="1188"/>
      <c r="BF32" s="1188"/>
      <c r="BG32" s="1188"/>
      <c r="BH32" s="1188"/>
      <c r="BI32" s="1188"/>
      <c r="BJ32" s="1188"/>
      <c r="BK32" s="1188"/>
      <c r="BL32" s="1188"/>
      <c r="BM32" s="1188"/>
      <c r="BN32" s="1188"/>
      <c r="BO32" s="1188"/>
      <c r="BP32" s="1188"/>
      <c r="BQ32" s="1188"/>
      <c r="BR32" s="1188"/>
      <c r="BS32" s="1188"/>
      <c r="BT32" s="1188"/>
      <c r="BU32" s="1188"/>
      <c r="BV32" s="1188"/>
      <c r="BW32" s="1188"/>
      <c r="BX32" s="1188"/>
      <c r="BY32" s="1188"/>
      <c r="BZ32" s="1188"/>
      <c r="CA32" s="1188"/>
      <c r="CB32" s="1188"/>
      <c r="CC32" s="1188"/>
      <c r="CD32" s="1188"/>
      <c r="CE32" s="1188"/>
      <c r="CF32" s="1188"/>
      <c r="CG32" s="1188"/>
      <c r="CH32" s="1188"/>
      <c r="CI32" s="1188"/>
      <c r="CJ32" s="1188"/>
      <c r="CK32" s="1188"/>
      <c r="CL32" s="1188"/>
    </row>
    <row r="33" spans="1:90" ht="22.5" customHeight="1" x14ac:dyDescent="0.25">
      <c r="A33" s="1183" t="s">
        <v>469</v>
      </c>
      <c r="B33" s="1184">
        <v>91931.205161325051</v>
      </c>
      <c r="C33" s="1185">
        <v>93727.510363099893</v>
      </c>
      <c r="D33" s="1185">
        <v>94506.183742594367</v>
      </c>
      <c r="E33" s="1185">
        <v>94838.528273953576</v>
      </c>
      <c r="F33" s="1185">
        <v>100595.16788201034</v>
      </c>
      <c r="G33" s="1185">
        <v>99331.44868220159</v>
      </c>
      <c r="H33" s="1185">
        <v>95838.989661111074</v>
      </c>
      <c r="I33" s="1185">
        <v>98022.360128515997</v>
      </c>
      <c r="J33" s="1185">
        <v>98776.014559370538</v>
      </c>
      <c r="K33" s="1185">
        <v>99602.168756712548</v>
      </c>
      <c r="L33" s="1185">
        <v>104664.66887425256</v>
      </c>
      <c r="M33" s="1185">
        <v>106399.90190484645</v>
      </c>
      <c r="N33" s="1185">
        <v>105108.65961164402</v>
      </c>
      <c r="O33" s="1185">
        <v>106283.79045313233</v>
      </c>
      <c r="P33" s="1185">
        <v>105327.64207053928</v>
      </c>
      <c r="Q33" s="1185">
        <v>105001.19883486707</v>
      </c>
      <c r="R33" s="1185">
        <v>106258.75707319782</v>
      </c>
      <c r="S33" s="1185">
        <v>109185.94717009999</v>
      </c>
      <c r="T33" s="1185">
        <v>107989.00679121458</v>
      </c>
      <c r="U33" s="1185">
        <v>108729.78240078196</v>
      </c>
      <c r="V33" s="1185">
        <v>111605.25449693477</v>
      </c>
      <c r="W33" s="1185">
        <v>114178.72364166354</v>
      </c>
      <c r="X33" s="1185">
        <v>115195.0824272186</v>
      </c>
      <c r="Y33" s="1185">
        <v>112198.55426725603</v>
      </c>
      <c r="Z33" s="1185">
        <v>114678.91798097546</v>
      </c>
      <c r="AA33" s="1185">
        <v>115906.3855018546</v>
      </c>
      <c r="AB33" s="1185">
        <v>116848.76121707752</v>
      </c>
      <c r="AC33" s="1185">
        <v>118071.64878841744</v>
      </c>
      <c r="AD33" s="1185">
        <v>119925.04522720347</v>
      </c>
      <c r="AE33" s="1185">
        <v>125927.4686794286</v>
      </c>
      <c r="AF33" s="1185">
        <v>126766.88139465361</v>
      </c>
      <c r="AG33" s="1185">
        <v>127443.02605404922</v>
      </c>
      <c r="AH33" s="1185">
        <v>129280.07779198514</v>
      </c>
      <c r="AI33" s="1185">
        <v>131248.79180393298</v>
      </c>
      <c r="AJ33" s="1185">
        <v>131875.50132312486</v>
      </c>
      <c r="AK33" s="1185">
        <v>134541.18717390965</v>
      </c>
      <c r="AL33" s="1185">
        <v>136064.41264635103</v>
      </c>
      <c r="AM33" s="1185">
        <v>137886.54470620683</v>
      </c>
      <c r="AN33" s="1185">
        <v>140070.71968185881</v>
      </c>
      <c r="AO33" s="1185">
        <v>140663.12940670119</v>
      </c>
      <c r="AP33" s="1185">
        <v>138584.42056945321</v>
      </c>
      <c r="AQ33" s="1185">
        <v>137630.49591039534</v>
      </c>
      <c r="AR33" s="1185">
        <v>139053.49700415551</v>
      </c>
      <c r="AS33" s="1185">
        <v>138598.10325879735</v>
      </c>
      <c r="AT33" s="1185">
        <v>137836.17712575244</v>
      </c>
      <c r="AU33" s="1185">
        <v>137918.32496904978</v>
      </c>
      <c r="AV33" s="1185">
        <v>138265.58759757516</v>
      </c>
      <c r="AW33" s="1185">
        <v>137324.87513103662</v>
      </c>
      <c r="AX33" s="1185">
        <v>138186.04176737939</v>
      </c>
      <c r="AY33" s="1185">
        <v>140965.70042205742</v>
      </c>
      <c r="AZ33" s="1185">
        <v>142317.50339027692</v>
      </c>
      <c r="BA33" s="1185">
        <v>143132.89270273305</v>
      </c>
      <c r="BB33" s="1185">
        <v>144530.03984466376</v>
      </c>
      <c r="BC33" s="1185">
        <v>145404.84491628187</v>
      </c>
      <c r="BD33" s="1185">
        <v>144018.79903569387</v>
      </c>
      <c r="BE33" s="1185">
        <v>145561.70968978491</v>
      </c>
      <c r="BF33" s="1185">
        <v>142900.20762331548</v>
      </c>
      <c r="BG33" s="1185">
        <v>141965.79410231134</v>
      </c>
      <c r="BH33" s="1185">
        <v>143107.57272787095</v>
      </c>
      <c r="BI33" s="1185">
        <v>143257.80748646177</v>
      </c>
      <c r="BJ33" s="1185">
        <v>145101.45879266993</v>
      </c>
      <c r="BK33" s="1185">
        <v>149814.99882359046</v>
      </c>
      <c r="BL33" s="1185">
        <v>164291.82205122249</v>
      </c>
      <c r="BM33" s="1185">
        <v>162358.62357286274</v>
      </c>
      <c r="BN33" s="1185">
        <v>162604.74182849855</v>
      </c>
      <c r="BO33" s="1185">
        <v>165868.98385879662</v>
      </c>
      <c r="BP33" s="1185">
        <v>166513.15516178071</v>
      </c>
      <c r="BQ33" s="1185">
        <v>166109.40555985674</v>
      </c>
      <c r="BR33" s="1185">
        <v>166822.19564445765</v>
      </c>
      <c r="BS33" s="1185">
        <v>170782.24754361322</v>
      </c>
      <c r="BT33" s="1185">
        <v>172607.78269226855</v>
      </c>
      <c r="BU33" s="1185">
        <v>170609.56691363768</v>
      </c>
      <c r="BV33" s="1185">
        <v>174092.97215239477</v>
      </c>
      <c r="BW33" s="1185">
        <v>175725.9280216803</v>
      </c>
      <c r="BX33" s="1185">
        <v>168102.10390466126</v>
      </c>
      <c r="BY33" s="1185">
        <v>167593.15212916528</v>
      </c>
      <c r="BZ33" s="1185">
        <v>170419.17512245284</v>
      </c>
      <c r="CA33" s="1185">
        <v>168868.72659014861</v>
      </c>
      <c r="CB33" s="1185">
        <v>170402.13278267451</v>
      </c>
      <c r="CC33" s="1185">
        <v>167639.20207004456</v>
      </c>
      <c r="CD33" s="1185">
        <v>169538.56978332932</v>
      </c>
      <c r="CE33" s="1185">
        <v>170886.87369647381</v>
      </c>
      <c r="CF33" s="1185">
        <v>170970.31493793582</v>
      </c>
      <c r="CG33" s="1185">
        <v>171014.5920247093</v>
      </c>
      <c r="CH33" s="1185">
        <v>172530.81107971372</v>
      </c>
      <c r="CI33" s="1185">
        <v>174093.24936966767</v>
      </c>
      <c r="CJ33" s="1185">
        <v>171927.32730127528</v>
      </c>
      <c r="CK33" s="1185">
        <v>172781.24541426444</v>
      </c>
      <c r="CL33" s="1185">
        <v>173433.49982322208</v>
      </c>
    </row>
    <row r="34" spans="1:90" ht="22.5" customHeight="1" x14ac:dyDescent="0.25">
      <c r="A34" s="1186"/>
      <c r="B34" s="1187"/>
      <c r="C34" s="1188"/>
      <c r="D34" s="1188"/>
      <c r="E34" s="1188"/>
      <c r="F34" s="1188"/>
      <c r="G34" s="1188"/>
      <c r="H34" s="1188"/>
      <c r="I34" s="1188"/>
      <c r="J34" s="1188"/>
      <c r="K34" s="1188"/>
      <c r="L34" s="1188"/>
      <c r="M34" s="1188"/>
      <c r="N34" s="1188"/>
      <c r="O34" s="1188"/>
      <c r="P34" s="1188"/>
      <c r="Q34" s="1188"/>
      <c r="R34" s="1188"/>
      <c r="S34" s="1188"/>
      <c r="T34" s="1188"/>
      <c r="U34" s="1188"/>
      <c r="V34" s="1188"/>
      <c r="W34" s="1188"/>
      <c r="X34" s="1188"/>
      <c r="Y34" s="1188"/>
      <c r="Z34" s="1188"/>
      <c r="AA34" s="1188"/>
      <c r="AB34" s="1188"/>
      <c r="AC34" s="1188"/>
      <c r="AD34" s="1188"/>
      <c r="AE34" s="1188"/>
      <c r="AF34" s="1188"/>
      <c r="AG34" s="1188"/>
      <c r="AH34" s="1188"/>
      <c r="AI34" s="1188"/>
      <c r="AJ34" s="1188"/>
      <c r="AK34" s="1188"/>
      <c r="AL34" s="1188"/>
      <c r="AM34" s="1188"/>
      <c r="AN34" s="1188"/>
      <c r="AO34" s="1188"/>
      <c r="AP34" s="1188"/>
      <c r="AQ34" s="1188"/>
      <c r="AR34" s="1188"/>
      <c r="AS34" s="1188"/>
      <c r="AT34" s="1188"/>
      <c r="AU34" s="1188"/>
      <c r="AV34" s="1188"/>
      <c r="AW34" s="1188"/>
      <c r="AX34" s="1188"/>
      <c r="AY34" s="1188"/>
      <c r="AZ34" s="1188"/>
      <c r="BA34" s="1188"/>
      <c r="BB34" s="1188"/>
      <c r="BC34" s="1188"/>
      <c r="BD34" s="1188"/>
      <c r="BE34" s="1188"/>
      <c r="BF34" s="1188"/>
      <c r="BG34" s="1188"/>
      <c r="BH34" s="1188"/>
      <c r="BI34" s="1188"/>
      <c r="BJ34" s="1188"/>
      <c r="BK34" s="1188"/>
      <c r="BL34" s="1188"/>
      <c r="BM34" s="1188"/>
      <c r="BN34" s="1188"/>
      <c r="BO34" s="1188"/>
      <c r="BP34" s="1188"/>
      <c r="BQ34" s="1188"/>
      <c r="BR34" s="1188"/>
      <c r="BS34" s="1188"/>
      <c r="BT34" s="1188"/>
      <c r="BU34" s="1188"/>
      <c r="BV34" s="1188"/>
      <c r="BW34" s="1188"/>
      <c r="BX34" s="1188"/>
      <c r="BY34" s="1188"/>
      <c r="BZ34" s="1188"/>
      <c r="CA34" s="1188"/>
      <c r="CB34" s="1188"/>
      <c r="CC34" s="1188"/>
      <c r="CD34" s="1188"/>
      <c r="CE34" s="1188"/>
      <c r="CF34" s="1188"/>
      <c r="CG34" s="1188"/>
      <c r="CH34" s="1188"/>
      <c r="CI34" s="1188"/>
      <c r="CJ34" s="1188"/>
      <c r="CK34" s="1188"/>
      <c r="CL34" s="1188"/>
    </row>
    <row r="35" spans="1:90" ht="22.5" customHeight="1" x14ac:dyDescent="0.25">
      <c r="A35" s="1183" t="s">
        <v>528</v>
      </c>
      <c r="B35" s="1209">
        <v>4166.2559083107681</v>
      </c>
      <c r="C35" s="1210">
        <v>5836.8307848394315</v>
      </c>
      <c r="D35" s="1210">
        <v>4773.5541999522748</v>
      </c>
      <c r="E35" s="1210">
        <v>4949.9543473415715</v>
      </c>
      <c r="F35" s="1210">
        <v>5147.9044785482811</v>
      </c>
      <c r="G35" s="1210">
        <v>4336.8289647200054</v>
      </c>
      <c r="H35" s="1210">
        <v>3671.1543026623749</v>
      </c>
      <c r="I35" s="1210">
        <v>4093.9973592667557</v>
      </c>
      <c r="J35" s="1210">
        <v>2825.201247150314</v>
      </c>
      <c r="K35" s="1210">
        <v>4057.1762056371635</v>
      </c>
      <c r="L35" s="1210">
        <v>2590.6716106366011</v>
      </c>
      <c r="M35" s="1210">
        <v>1446.6136928997857</v>
      </c>
      <c r="N35" s="1210">
        <v>4277.7919181665729</v>
      </c>
      <c r="O35" s="1210">
        <v>3289.8936343798723</v>
      </c>
      <c r="P35" s="1210">
        <v>2371.7447532179149</v>
      </c>
      <c r="Q35" s="1210">
        <v>2412.4201621529996</v>
      </c>
      <c r="R35" s="1210">
        <v>2238.8931284029268</v>
      </c>
      <c r="S35" s="1210">
        <v>1963.5477770030498</v>
      </c>
      <c r="T35" s="1210">
        <v>1949.9947478903198</v>
      </c>
      <c r="U35" s="1210">
        <v>2696.786814233571</v>
      </c>
      <c r="V35" s="1210">
        <v>1406.1372073461521</v>
      </c>
      <c r="W35" s="1210">
        <v>2010.8968166979798</v>
      </c>
      <c r="X35" s="1210">
        <v>2220.4361954284714</v>
      </c>
      <c r="Y35" s="1210">
        <v>1272.6546704822965</v>
      </c>
      <c r="Z35" s="1210">
        <v>792.21529780152628</v>
      </c>
      <c r="AA35" s="1210">
        <v>2100.5342991543275</v>
      </c>
      <c r="AB35" s="1210">
        <v>2432.2834422394635</v>
      </c>
      <c r="AC35" s="1210">
        <v>3342.6177155972546</v>
      </c>
      <c r="AD35" s="1210">
        <v>3274.8304417881586</v>
      </c>
      <c r="AE35" s="1210">
        <v>3925.853069862545</v>
      </c>
      <c r="AF35" s="1210">
        <v>4573.7656659014074</v>
      </c>
      <c r="AG35" s="1210">
        <v>4695.7843545821997</v>
      </c>
      <c r="AH35" s="1210">
        <v>6399.17145052878</v>
      </c>
      <c r="AI35" s="1210">
        <v>6414.5620846104957</v>
      </c>
      <c r="AJ35" s="1210">
        <v>6328.7049696942104</v>
      </c>
      <c r="AK35" s="1210">
        <v>5306.6438209349626</v>
      </c>
      <c r="AL35" s="1210">
        <v>5067.8329082944792</v>
      </c>
      <c r="AM35" s="1210">
        <v>6701.894232284897</v>
      </c>
      <c r="AN35" s="1210">
        <v>6217.5076293957345</v>
      </c>
      <c r="AO35" s="1210">
        <v>6910.5249090891812</v>
      </c>
      <c r="AP35" s="1210">
        <v>7232.4241446583119</v>
      </c>
      <c r="AQ35" s="1210">
        <v>8749.1670206348845</v>
      </c>
      <c r="AR35" s="1210">
        <v>9847.7414118267607</v>
      </c>
      <c r="AS35" s="1210">
        <v>10410.469506132276</v>
      </c>
      <c r="AT35" s="1210">
        <v>14841.164652872918</v>
      </c>
      <c r="AU35" s="1210">
        <v>9358.7145716027208</v>
      </c>
      <c r="AV35" s="1210">
        <v>10912.334219159186</v>
      </c>
      <c r="AW35" s="1210">
        <v>10816.251084779213</v>
      </c>
      <c r="AX35" s="1210">
        <v>10235.342249522188</v>
      </c>
      <c r="AY35" s="1210">
        <v>9838.5228214073486</v>
      </c>
      <c r="AZ35" s="1210">
        <v>9797.1259705820448</v>
      </c>
      <c r="BA35" s="1210">
        <v>10726.931633296925</v>
      </c>
      <c r="BB35" s="1210">
        <v>12073.863684212154</v>
      </c>
      <c r="BC35" s="1210">
        <v>11326.671021321095</v>
      </c>
      <c r="BD35" s="1210">
        <v>10801.425896280352</v>
      </c>
      <c r="BE35" s="1210">
        <v>12910.480120332581</v>
      </c>
      <c r="BF35" s="1210">
        <v>14570.947193627353</v>
      </c>
      <c r="BG35" s="1210">
        <v>16489.008749524332</v>
      </c>
      <c r="BH35" s="1210">
        <v>17991.953738499964</v>
      </c>
      <c r="BI35" s="1210">
        <v>15288.032952154661</v>
      </c>
      <c r="BJ35" s="1210">
        <v>13877.89540863472</v>
      </c>
      <c r="BK35" s="1210">
        <v>14110.03705747331</v>
      </c>
      <c r="BL35" s="1210">
        <v>17073.937235824262</v>
      </c>
      <c r="BM35" s="1210">
        <v>12256.513064142209</v>
      </c>
      <c r="BN35" s="1210">
        <v>13801.170303397401</v>
      </c>
      <c r="BO35" s="1210">
        <v>15424.557664104779</v>
      </c>
      <c r="BP35" s="1210">
        <v>15326.933963099953</v>
      </c>
      <c r="BQ35" s="1210">
        <v>14793.457104653464</v>
      </c>
      <c r="BR35" s="1210">
        <v>17696.401696072175</v>
      </c>
      <c r="BS35" s="1210">
        <v>17996.74096540557</v>
      </c>
      <c r="BT35" s="1210">
        <v>19543.566917252538</v>
      </c>
      <c r="BU35" s="1210">
        <v>16813.347196893385</v>
      </c>
      <c r="BV35" s="1210">
        <v>26929.551452887092</v>
      </c>
      <c r="BW35" s="1210">
        <v>18586.163655545966</v>
      </c>
      <c r="BX35" s="1210">
        <v>21214.529727430374</v>
      </c>
      <c r="BY35" s="1210">
        <v>21707.140073667993</v>
      </c>
      <c r="BZ35" s="1210">
        <v>24685.970800175273</v>
      </c>
      <c r="CA35" s="1210">
        <v>27859.152497850988</v>
      </c>
      <c r="CB35" s="1210">
        <v>23596.056222267791</v>
      </c>
      <c r="CC35" s="1210">
        <v>19837.563124583394</v>
      </c>
      <c r="CD35" s="1210">
        <v>16928.751385356951</v>
      </c>
      <c r="CE35" s="1210">
        <v>18841.276730932743</v>
      </c>
      <c r="CF35" s="1210">
        <v>19868.525239396884</v>
      </c>
      <c r="CG35" s="1210">
        <v>16982.575747522373</v>
      </c>
      <c r="CH35" s="1210">
        <v>17864.708952814606</v>
      </c>
      <c r="CI35" s="1210">
        <v>19522.166311953522</v>
      </c>
      <c r="CJ35" s="1210">
        <v>19901.450847838762</v>
      </c>
      <c r="CK35" s="1210">
        <v>16687.421821672768</v>
      </c>
      <c r="CL35" s="1210">
        <v>18407.631508063274</v>
      </c>
    </row>
    <row r="36" spans="1:90" ht="22.5" customHeight="1" thickBot="1" x14ac:dyDescent="0.3">
      <c r="A36" s="1192"/>
      <c r="B36" s="1193"/>
      <c r="C36" s="1194"/>
      <c r="D36" s="1194"/>
      <c r="E36" s="1194"/>
      <c r="F36" s="1194"/>
      <c r="G36" s="1194"/>
      <c r="H36" s="1194"/>
      <c r="I36" s="1194"/>
      <c r="J36" s="1194"/>
      <c r="K36" s="1194"/>
      <c r="L36" s="1194"/>
      <c r="M36" s="1194"/>
      <c r="N36" s="1194"/>
      <c r="O36" s="1194"/>
      <c r="P36" s="1194"/>
      <c r="Q36" s="1194"/>
      <c r="R36" s="1194"/>
      <c r="S36" s="1194"/>
      <c r="T36" s="1194"/>
      <c r="U36" s="1194"/>
      <c r="V36" s="1194"/>
      <c r="W36" s="1194"/>
      <c r="X36" s="1194"/>
      <c r="Y36" s="1194"/>
      <c r="Z36" s="1194"/>
      <c r="AA36" s="1194"/>
      <c r="AB36" s="1194"/>
      <c r="AC36" s="1194"/>
      <c r="AD36" s="1194"/>
      <c r="AE36" s="1194"/>
      <c r="AF36" s="1194"/>
      <c r="AG36" s="1194"/>
      <c r="AH36" s="1194"/>
      <c r="AI36" s="1194"/>
      <c r="AJ36" s="1194"/>
      <c r="AK36" s="1194"/>
      <c r="AL36" s="1194"/>
      <c r="AM36" s="1194"/>
      <c r="AN36" s="1194"/>
      <c r="AO36" s="1194"/>
      <c r="AP36" s="1194"/>
      <c r="AQ36" s="1194"/>
      <c r="AR36" s="1194"/>
      <c r="AS36" s="1194"/>
      <c r="AT36" s="1194"/>
      <c r="AU36" s="1194"/>
      <c r="AV36" s="1194"/>
      <c r="AW36" s="1194"/>
      <c r="AX36" s="1194"/>
      <c r="AY36" s="1194"/>
      <c r="AZ36" s="1194"/>
      <c r="BA36" s="1194"/>
      <c r="BB36" s="1194"/>
      <c r="BC36" s="1194"/>
      <c r="BD36" s="1194"/>
      <c r="BE36" s="1194"/>
      <c r="BF36" s="1194"/>
      <c r="BG36" s="1194"/>
      <c r="BH36" s="1194"/>
      <c r="BI36" s="1194"/>
      <c r="BJ36" s="1194"/>
      <c r="BK36" s="1194"/>
      <c r="BL36" s="1194"/>
      <c r="BM36" s="1194"/>
      <c r="BN36" s="1194"/>
      <c r="BO36" s="1194"/>
      <c r="BP36" s="1194"/>
      <c r="BQ36" s="1194"/>
      <c r="BR36" s="1194"/>
      <c r="BS36" s="1194"/>
      <c r="BT36" s="1194"/>
      <c r="BU36" s="1194"/>
      <c r="BV36" s="1194"/>
      <c r="BW36" s="1194"/>
      <c r="BX36" s="1194"/>
      <c r="BY36" s="1194"/>
      <c r="BZ36" s="1194"/>
      <c r="CA36" s="1194"/>
      <c r="CB36" s="1194"/>
      <c r="CC36" s="1194"/>
      <c r="CD36" s="1194"/>
      <c r="CE36" s="1194"/>
      <c r="CF36" s="1194"/>
      <c r="CG36" s="1194"/>
      <c r="CH36" s="1194"/>
      <c r="CI36" s="1194"/>
      <c r="CJ36" s="1194"/>
      <c r="CK36" s="1194"/>
      <c r="CL36" s="1194"/>
    </row>
    <row r="37" spans="1:90" ht="15" hidden="1" thickTop="1" x14ac:dyDescent="0.25">
      <c r="A37" s="1195" t="s">
        <v>794</v>
      </c>
      <c r="Q37" s="1203"/>
      <c r="R37" s="1203"/>
      <c r="S37" s="1203"/>
      <c r="T37" s="1203"/>
      <c r="U37" s="1203"/>
      <c r="V37" s="1203"/>
      <c r="W37" s="1203"/>
      <c r="X37" s="1203"/>
      <c r="Y37" s="1203"/>
      <c r="Z37" s="1203"/>
      <c r="AA37" s="1203"/>
      <c r="AB37" s="1203"/>
      <c r="AC37" s="1203"/>
      <c r="AD37" s="1203"/>
      <c r="AE37" s="1203"/>
      <c r="AF37" s="1203"/>
      <c r="AG37" s="1203"/>
      <c r="AH37" s="1203"/>
      <c r="AI37" s="1203"/>
      <c r="AJ37" s="1203"/>
      <c r="AK37" s="1203"/>
      <c r="AL37" s="1203"/>
      <c r="AM37" s="1203"/>
      <c r="AN37" s="1203"/>
      <c r="AO37" s="1203"/>
      <c r="AP37" s="1203"/>
      <c r="AQ37" s="1203"/>
      <c r="AR37" s="1203"/>
      <c r="AS37" s="1203"/>
      <c r="AT37" s="1203"/>
      <c r="AU37" s="1203"/>
      <c r="AV37" s="1203"/>
      <c r="AW37" s="1203"/>
      <c r="AX37" s="1203"/>
      <c r="AY37" s="1203"/>
      <c r="AZ37" s="1203"/>
    </row>
    <row r="38" spans="1:90" ht="16.5" thickTop="1" x14ac:dyDescent="0.25">
      <c r="A38" s="1196" t="s">
        <v>814</v>
      </c>
    </row>
    <row r="39" spans="1:90" x14ac:dyDescent="0.25">
      <c r="A39" s="1211" t="s">
        <v>815</v>
      </c>
      <c r="B39" s="1199"/>
      <c r="C39" s="1198"/>
      <c r="D39" s="1198"/>
      <c r="E39" s="1198"/>
      <c r="F39" s="1198"/>
      <c r="G39" s="1198"/>
      <c r="H39" s="1198"/>
      <c r="I39" s="1198"/>
      <c r="J39" s="1198"/>
      <c r="K39" s="1198"/>
      <c r="L39" s="1198"/>
      <c r="M39" s="1198"/>
      <c r="N39" s="1198"/>
      <c r="O39" s="1198"/>
      <c r="P39" s="1198"/>
      <c r="Q39" s="1198"/>
      <c r="R39" s="1198"/>
      <c r="S39" s="1198"/>
      <c r="T39" s="1198"/>
      <c r="U39" s="1198"/>
      <c r="V39" s="1198"/>
      <c r="W39" s="1198"/>
      <c r="X39" s="1198"/>
      <c r="Y39" s="1198"/>
      <c r="Z39" s="1198"/>
      <c r="AA39" s="1198"/>
      <c r="AB39" s="1198"/>
    </row>
    <row r="40" spans="1:90" ht="14.25" x14ac:dyDescent="0.25">
      <c r="A40" s="1211" t="s">
        <v>816</v>
      </c>
      <c r="B40" s="1199"/>
      <c r="C40" s="1198"/>
      <c r="D40" s="1198"/>
      <c r="E40" s="1198"/>
      <c r="F40" s="1198"/>
      <c r="G40" s="1198"/>
      <c r="H40" s="1198"/>
      <c r="I40" s="1198"/>
      <c r="J40" s="1198"/>
      <c r="K40" s="1198"/>
      <c r="L40" s="1198"/>
      <c r="M40" s="1198"/>
      <c r="N40" s="1198"/>
      <c r="O40" s="1198"/>
      <c r="P40" s="1198"/>
      <c r="Q40" s="1198"/>
      <c r="R40" s="1198"/>
      <c r="S40" s="1198"/>
      <c r="T40" s="1198"/>
      <c r="U40" s="1198"/>
      <c r="V40" s="1198"/>
      <c r="W40" s="1198"/>
      <c r="X40" s="1198"/>
      <c r="Y40" s="1198"/>
      <c r="Z40" s="1198"/>
      <c r="AA40" s="1198"/>
      <c r="AB40" s="1198"/>
    </row>
    <row r="41" spans="1:90" ht="14.25" x14ac:dyDescent="0.25">
      <c r="A41" s="1202" t="s">
        <v>401</v>
      </c>
      <c r="X41" s="1203"/>
      <c r="Y41" s="1203"/>
      <c r="Z41" s="1203"/>
      <c r="AA41" s="1203"/>
      <c r="AB41" s="1203"/>
      <c r="AC41" s="1203"/>
      <c r="AD41" s="1203"/>
      <c r="AE41" s="1203"/>
      <c r="AF41" s="1203"/>
      <c r="AG41" s="1203"/>
      <c r="AH41" s="1203"/>
      <c r="AI41" s="1203"/>
      <c r="AJ41" s="1203"/>
      <c r="AK41" s="1203"/>
      <c r="AL41" s="1203"/>
      <c r="AM41" s="1203"/>
      <c r="AN41" s="1203"/>
      <c r="AO41" s="1203"/>
      <c r="AP41" s="1203"/>
      <c r="AQ41" s="1203"/>
      <c r="AR41" s="1203"/>
      <c r="AS41" s="1203"/>
      <c r="AT41" s="1203"/>
      <c r="AU41" s="1203"/>
      <c r="AV41" s="1203"/>
      <c r="AW41" s="1203"/>
      <c r="AX41" s="1203"/>
      <c r="AY41" s="1203"/>
      <c r="AZ41" s="1203"/>
    </row>
    <row r="42" spans="1:90" ht="15.75" customHeight="1" x14ac:dyDescent="0.25">
      <c r="N42" s="1203"/>
      <c r="O42" s="1203"/>
      <c r="P42" s="1203"/>
      <c r="Q42" s="1203"/>
      <c r="R42" s="1203"/>
      <c r="S42" s="1203"/>
      <c r="T42" s="1203"/>
      <c r="U42" s="1203"/>
      <c r="V42" s="1203"/>
      <c r="W42" s="1203"/>
      <c r="X42" s="1203"/>
      <c r="Y42" s="1203"/>
      <c r="Z42" s="1203"/>
      <c r="AA42" s="1203"/>
      <c r="AB42" s="1203"/>
      <c r="AC42" s="1203"/>
      <c r="AD42" s="1203"/>
      <c r="AE42" s="1203"/>
      <c r="AF42" s="1203"/>
      <c r="AG42" s="1203"/>
      <c r="AH42" s="1203"/>
      <c r="AI42" s="1203"/>
      <c r="AJ42" s="1203"/>
      <c r="AK42" s="1203"/>
      <c r="AL42" s="1203"/>
      <c r="AM42" s="1203"/>
      <c r="AN42" s="1203"/>
      <c r="AO42" s="1203"/>
      <c r="AP42" s="1203"/>
      <c r="AQ42" s="1203"/>
      <c r="AR42" s="1203"/>
      <c r="AS42" s="1203"/>
      <c r="AT42" s="1203"/>
      <c r="AU42" s="1203"/>
      <c r="AV42" s="1203"/>
      <c r="AW42" s="1203"/>
      <c r="AX42" s="1203"/>
      <c r="AY42" s="1203"/>
      <c r="AZ42" s="1203"/>
    </row>
    <row r="43" spans="1:90" ht="15.75" customHeight="1" x14ac:dyDescent="0.25">
      <c r="B43" s="1203"/>
      <c r="C43" s="1203"/>
      <c r="D43" s="1203"/>
      <c r="E43" s="1203"/>
      <c r="F43" s="1203"/>
      <c r="G43" s="1203"/>
      <c r="H43" s="1203"/>
      <c r="I43" s="1203"/>
      <c r="J43" s="1203"/>
      <c r="K43" s="1203"/>
      <c r="L43" s="1203"/>
      <c r="M43" s="1203"/>
      <c r="N43" s="1203"/>
      <c r="O43" s="1203"/>
      <c r="P43" s="1203"/>
      <c r="Q43" s="1203"/>
      <c r="R43" s="1203"/>
      <c r="S43" s="1203"/>
      <c r="T43" s="1203"/>
      <c r="U43" s="1203"/>
      <c r="V43" s="1203"/>
      <c r="W43" s="1203"/>
      <c r="X43" s="1203"/>
      <c r="Y43" s="1203"/>
      <c r="Z43" s="1203"/>
      <c r="AA43" s="1203"/>
      <c r="AB43" s="1203"/>
      <c r="AC43" s="1203"/>
      <c r="AD43" s="1203"/>
      <c r="AE43" s="1203"/>
      <c r="AF43" s="1203"/>
      <c r="AG43" s="1203"/>
      <c r="AH43" s="1203"/>
      <c r="AI43" s="1203"/>
      <c r="AJ43" s="1203"/>
      <c r="AK43" s="1203"/>
      <c r="AL43" s="1203"/>
      <c r="AM43" s="1203"/>
      <c r="AN43" s="1203"/>
      <c r="AO43" s="1203"/>
      <c r="AP43" s="1203"/>
      <c r="AQ43" s="1203"/>
      <c r="AR43" s="1203"/>
      <c r="AS43" s="1203"/>
      <c r="AT43" s="1203"/>
      <c r="AU43" s="1203"/>
      <c r="AV43" s="1203"/>
      <c r="AW43" s="1203"/>
      <c r="AX43" s="1203"/>
      <c r="AY43" s="1203"/>
      <c r="AZ43" s="1203"/>
    </row>
    <row r="44" spans="1:90" ht="15.75" customHeight="1" x14ac:dyDescent="0.25">
      <c r="N44" s="1212"/>
      <c r="O44" s="1212"/>
      <c r="P44" s="1212"/>
    </row>
    <row r="60" spans="58:75" ht="15.75" customHeight="1" x14ac:dyDescent="0.25">
      <c r="BF60" s="1172">
        <f t="shared" ref="BF60:BW60" si="0">(BF16-AT16)/AT16*100</f>
        <v>8.2844210552428432</v>
      </c>
      <c r="BG60" s="1172">
        <f t="shared" si="0"/>
        <v>10.348110054865318</v>
      </c>
      <c r="BH60" s="1172">
        <f t="shared" si="0"/>
        <v>9.755050407242468</v>
      </c>
      <c r="BI60" s="1172">
        <f t="shared" si="0"/>
        <v>8.738251142344641</v>
      </c>
      <c r="BJ60" s="1172">
        <f t="shared" si="0"/>
        <v>9.5580631405096916</v>
      </c>
      <c r="BK60" s="1172">
        <f t="shared" si="0"/>
        <v>9.587902238825075</v>
      </c>
      <c r="BL60" s="1172">
        <f t="shared" si="0"/>
        <v>10.52693885913944</v>
      </c>
      <c r="BM60" s="1172">
        <f t="shared" si="0"/>
        <v>10.033226211040459</v>
      </c>
      <c r="BN60" s="1172">
        <f t="shared" si="0"/>
        <v>10.006538163087244</v>
      </c>
      <c r="BO60" s="1172">
        <f t="shared" si="0"/>
        <v>10.554943876094212</v>
      </c>
      <c r="BP60" s="1172">
        <f t="shared" si="0"/>
        <v>11.26241172835525</v>
      </c>
      <c r="BQ60" s="1172">
        <f t="shared" si="0"/>
        <v>12.272924514150937</v>
      </c>
      <c r="BR60" s="1172">
        <f t="shared" si="0"/>
        <v>11.663121153006349</v>
      </c>
      <c r="BS60" s="1172">
        <f t="shared" si="0"/>
        <v>10.973586723601425</v>
      </c>
      <c r="BT60" s="1172">
        <f t="shared" si="0"/>
        <v>10.874716730501408</v>
      </c>
      <c r="BU60" s="1172">
        <f t="shared" si="0"/>
        <v>10.172650132630338</v>
      </c>
      <c r="BV60" s="1172">
        <f t="shared" si="0"/>
        <v>10.508876396189294</v>
      </c>
      <c r="BW60" s="1172">
        <f t="shared" si="0"/>
        <v>9.4336108451225584</v>
      </c>
    </row>
    <row r="67" spans="15:15" ht="15.75" customHeight="1" x14ac:dyDescent="0.25">
      <c r="O67" s="1172">
        <f>23136-20420</f>
        <v>2716</v>
      </c>
    </row>
    <row r="68" spans="15:15" ht="15.75" customHeight="1" x14ac:dyDescent="0.25">
      <c r="O68" s="1172">
        <f>23136/291715*100</f>
        <v>7.9310285724080014</v>
      </c>
    </row>
    <row r="69" spans="15:15" ht="15.75" customHeight="1" x14ac:dyDescent="0.25">
      <c r="O69" s="1172">
        <f>23136-20420</f>
        <v>2716</v>
      </c>
    </row>
    <row r="70" spans="15:15" ht="15.75" customHeight="1" x14ac:dyDescent="0.25">
      <c r="O70" s="1172">
        <f>23136/291715*100</f>
        <v>7.9310285724080014</v>
      </c>
    </row>
  </sheetData>
  <printOptions horizontalCentered="1" verticalCentered="1"/>
  <pageMargins left="0" right="0" top="0" bottom="0" header="0" footer="0"/>
  <pageSetup paperSize="9" scale="47"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0"/>
  <sheetViews>
    <sheetView zoomScaleNormal="100" workbookViewId="0">
      <pane xSplit="49" ySplit="4" topLeftCell="CG20" activePane="bottomRight" state="frozen"/>
      <selection pane="topRight" activeCell="AX1" sqref="AX1"/>
      <selection pane="bottomLeft" activeCell="A5" sqref="A5"/>
      <selection pane="bottomRight" activeCell="A28" sqref="A28"/>
    </sheetView>
  </sheetViews>
  <sheetFormatPr defaultRowHeight="14.25" x14ac:dyDescent="0.25"/>
  <cols>
    <col min="1" max="1" width="54.140625" style="1216" customWidth="1"/>
    <col min="2" max="39" width="8.7109375" style="1216" hidden="1" customWidth="1"/>
    <col min="40" max="40" width="15.42578125" style="1216" hidden="1" customWidth="1"/>
    <col min="41" max="58" width="14.7109375" style="1216" hidden="1" customWidth="1"/>
    <col min="59" max="77" width="14.5703125" style="1216" hidden="1" customWidth="1"/>
    <col min="78" max="90" width="14.5703125" style="1216" customWidth="1"/>
    <col min="91" max="289" width="9.140625" style="1216"/>
    <col min="290" max="290" width="54.140625" style="1216" customWidth="1"/>
    <col min="291" max="328" width="0" style="1216" hidden="1" customWidth="1"/>
    <col min="329" max="341" width="8.7109375" style="1216" customWidth="1"/>
    <col min="342" max="545" width="9.140625" style="1216"/>
    <col min="546" max="546" width="54.140625" style="1216" customWidth="1"/>
    <col min="547" max="584" width="0" style="1216" hidden="1" customWidth="1"/>
    <col min="585" max="597" width="8.7109375" style="1216" customWidth="1"/>
    <col min="598" max="801" width="9.140625" style="1216"/>
    <col min="802" max="802" width="54.140625" style="1216" customWidth="1"/>
    <col min="803" max="840" width="0" style="1216" hidden="1" customWidth="1"/>
    <col min="841" max="853" width="8.7109375" style="1216" customWidth="1"/>
    <col min="854" max="1057" width="9.140625" style="1216"/>
    <col min="1058" max="1058" width="54.140625" style="1216" customWidth="1"/>
    <col min="1059" max="1096" width="0" style="1216" hidden="1" customWidth="1"/>
    <col min="1097" max="1109" width="8.7109375" style="1216" customWidth="1"/>
    <col min="1110" max="1313" width="9.140625" style="1216"/>
    <col min="1314" max="1314" width="54.140625" style="1216" customWidth="1"/>
    <col min="1315" max="1352" width="0" style="1216" hidden="1" customWidth="1"/>
    <col min="1353" max="1365" width="8.7109375" style="1216" customWidth="1"/>
    <col min="1366" max="1569" width="9.140625" style="1216"/>
    <col min="1570" max="1570" width="54.140625" style="1216" customWidth="1"/>
    <col min="1571" max="1608" width="0" style="1216" hidden="1" customWidth="1"/>
    <col min="1609" max="1621" width="8.7109375" style="1216" customWidth="1"/>
    <col min="1622" max="1825" width="9.140625" style="1216"/>
    <col min="1826" max="1826" width="54.140625" style="1216" customWidth="1"/>
    <col min="1827" max="1864" width="0" style="1216" hidden="1" customWidth="1"/>
    <col min="1865" max="1877" width="8.7109375" style="1216" customWidth="1"/>
    <col min="1878" max="2081" width="9.140625" style="1216"/>
    <col min="2082" max="2082" width="54.140625" style="1216" customWidth="1"/>
    <col min="2083" max="2120" width="0" style="1216" hidden="1" customWidth="1"/>
    <col min="2121" max="2133" width="8.7109375" style="1216" customWidth="1"/>
    <col min="2134" max="2337" width="9.140625" style="1216"/>
    <col min="2338" max="2338" width="54.140625" style="1216" customWidth="1"/>
    <col min="2339" max="2376" width="0" style="1216" hidden="1" customWidth="1"/>
    <col min="2377" max="2389" width="8.7109375" style="1216" customWidth="1"/>
    <col min="2390" max="2593" width="9.140625" style="1216"/>
    <col min="2594" max="2594" width="54.140625" style="1216" customWidth="1"/>
    <col min="2595" max="2632" width="0" style="1216" hidden="1" customWidth="1"/>
    <col min="2633" max="2645" width="8.7109375" style="1216" customWidth="1"/>
    <col min="2646" max="2849" width="9.140625" style="1216"/>
    <col min="2850" max="2850" width="54.140625" style="1216" customWidth="1"/>
    <col min="2851" max="2888" width="0" style="1216" hidden="1" customWidth="1"/>
    <col min="2889" max="2901" width="8.7109375" style="1216" customWidth="1"/>
    <col min="2902" max="3105" width="9.140625" style="1216"/>
    <col min="3106" max="3106" width="54.140625" style="1216" customWidth="1"/>
    <col min="3107" max="3144" width="0" style="1216" hidden="1" customWidth="1"/>
    <col min="3145" max="3157" width="8.7109375" style="1216" customWidth="1"/>
    <col min="3158" max="3361" width="9.140625" style="1216"/>
    <col min="3362" max="3362" width="54.140625" style="1216" customWidth="1"/>
    <col min="3363" max="3400" width="0" style="1216" hidden="1" customWidth="1"/>
    <col min="3401" max="3413" width="8.7109375" style="1216" customWidth="1"/>
    <col min="3414" max="3617" width="9.140625" style="1216"/>
    <col min="3618" max="3618" width="54.140625" style="1216" customWidth="1"/>
    <col min="3619" max="3656" width="0" style="1216" hidden="1" customWidth="1"/>
    <col min="3657" max="3669" width="8.7109375" style="1216" customWidth="1"/>
    <col min="3670" max="3873" width="9.140625" style="1216"/>
    <col min="3874" max="3874" width="54.140625" style="1216" customWidth="1"/>
    <col min="3875" max="3912" width="0" style="1216" hidden="1" customWidth="1"/>
    <col min="3913" max="3925" width="8.7109375" style="1216" customWidth="1"/>
    <col min="3926" max="4129" width="9.140625" style="1216"/>
    <col min="4130" max="4130" width="54.140625" style="1216" customWidth="1"/>
    <col min="4131" max="4168" width="0" style="1216" hidden="1" customWidth="1"/>
    <col min="4169" max="4181" width="8.7109375" style="1216" customWidth="1"/>
    <col min="4182" max="4385" width="9.140625" style="1216"/>
    <col min="4386" max="4386" width="54.140625" style="1216" customWidth="1"/>
    <col min="4387" max="4424" width="0" style="1216" hidden="1" customWidth="1"/>
    <col min="4425" max="4437" width="8.7109375" style="1216" customWidth="1"/>
    <col min="4438" max="4641" width="9.140625" style="1216"/>
    <col min="4642" max="4642" width="54.140625" style="1216" customWidth="1"/>
    <col min="4643" max="4680" width="0" style="1216" hidden="1" customWidth="1"/>
    <col min="4681" max="4693" width="8.7109375" style="1216" customWidth="1"/>
    <col min="4694" max="4897" width="9.140625" style="1216"/>
    <col min="4898" max="4898" width="54.140625" style="1216" customWidth="1"/>
    <col min="4899" max="4936" width="0" style="1216" hidden="1" customWidth="1"/>
    <col min="4937" max="4949" width="8.7109375" style="1216" customWidth="1"/>
    <col min="4950" max="5153" width="9.140625" style="1216"/>
    <col min="5154" max="5154" width="54.140625" style="1216" customWidth="1"/>
    <col min="5155" max="5192" width="0" style="1216" hidden="1" customWidth="1"/>
    <col min="5193" max="5205" width="8.7109375" style="1216" customWidth="1"/>
    <col min="5206" max="5409" width="9.140625" style="1216"/>
    <col min="5410" max="5410" width="54.140625" style="1216" customWidth="1"/>
    <col min="5411" max="5448" width="0" style="1216" hidden="1" customWidth="1"/>
    <col min="5449" max="5461" width="8.7109375" style="1216" customWidth="1"/>
    <col min="5462" max="5665" width="9.140625" style="1216"/>
    <col min="5666" max="5666" width="54.140625" style="1216" customWidth="1"/>
    <col min="5667" max="5704" width="0" style="1216" hidden="1" customWidth="1"/>
    <col min="5705" max="5717" width="8.7109375" style="1216" customWidth="1"/>
    <col min="5718" max="5921" width="9.140625" style="1216"/>
    <col min="5922" max="5922" width="54.140625" style="1216" customWidth="1"/>
    <col min="5923" max="5960" width="0" style="1216" hidden="1" customWidth="1"/>
    <col min="5961" max="5973" width="8.7109375" style="1216" customWidth="1"/>
    <col min="5974" max="6177" width="9.140625" style="1216"/>
    <col min="6178" max="6178" width="54.140625" style="1216" customWidth="1"/>
    <col min="6179" max="6216" width="0" style="1216" hidden="1" customWidth="1"/>
    <col min="6217" max="6229" width="8.7109375" style="1216" customWidth="1"/>
    <col min="6230" max="6433" width="9.140625" style="1216"/>
    <col min="6434" max="6434" width="54.140625" style="1216" customWidth="1"/>
    <col min="6435" max="6472" width="0" style="1216" hidden="1" customWidth="1"/>
    <col min="6473" max="6485" width="8.7109375" style="1216" customWidth="1"/>
    <col min="6486" max="6689" width="9.140625" style="1216"/>
    <col min="6690" max="6690" width="54.140625" style="1216" customWidth="1"/>
    <col min="6691" max="6728" width="0" style="1216" hidden="1" customWidth="1"/>
    <col min="6729" max="6741" width="8.7109375" style="1216" customWidth="1"/>
    <col min="6742" max="6945" width="9.140625" style="1216"/>
    <col min="6946" max="6946" width="54.140625" style="1216" customWidth="1"/>
    <col min="6947" max="6984" width="0" style="1216" hidden="1" customWidth="1"/>
    <col min="6985" max="6997" width="8.7109375" style="1216" customWidth="1"/>
    <col min="6998" max="7201" width="9.140625" style="1216"/>
    <col min="7202" max="7202" width="54.140625" style="1216" customWidth="1"/>
    <col min="7203" max="7240" width="0" style="1216" hidden="1" customWidth="1"/>
    <col min="7241" max="7253" width="8.7109375" style="1216" customWidth="1"/>
    <col min="7254" max="7457" width="9.140625" style="1216"/>
    <col min="7458" max="7458" width="54.140625" style="1216" customWidth="1"/>
    <col min="7459" max="7496" width="0" style="1216" hidden="1" customWidth="1"/>
    <col min="7497" max="7509" width="8.7109375" style="1216" customWidth="1"/>
    <col min="7510" max="7713" width="9.140625" style="1216"/>
    <col min="7714" max="7714" width="54.140625" style="1216" customWidth="1"/>
    <col min="7715" max="7752" width="0" style="1216" hidden="1" customWidth="1"/>
    <col min="7753" max="7765" width="8.7109375" style="1216" customWidth="1"/>
    <col min="7766" max="7969" width="9.140625" style="1216"/>
    <col min="7970" max="7970" width="54.140625" style="1216" customWidth="1"/>
    <col min="7971" max="8008" width="0" style="1216" hidden="1" customWidth="1"/>
    <col min="8009" max="8021" width="8.7109375" style="1216" customWidth="1"/>
    <col min="8022" max="8225" width="9.140625" style="1216"/>
    <col min="8226" max="8226" width="54.140625" style="1216" customWidth="1"/>
    <col min="8227" max="8264" width="0" style="1216" hidden="1" customWidth="1"/>
    <col min="8265" max="8277" width="8.7109375" style="1216" customWidth="1"/>
    <col min="8278" max="8481" width="9.140625" style="1216"/>
    <col min="8482" max="8482" width="54.140625" style="1216" customWidth="1"/>
    <col min="8483" max="8520" width="0" style="1216" hidden="1" customWidth="1"/>
    <col min="8521" max="8533" width="8.7109375" style="1216" customWidth="1"/>
    <col min="8534" max="8737" width="9.140625" style="1216"/>
    <col min="8738" max="8738" width="54.140625" style="1216" customWidth="1"/>
    <col min="8739" max="8776" width="0" style="1216" hidden="1" customWidth="1"/>
    <col min="8777" max="8789" width="8.7109375" style="1216" customWidth="1"/>
    <col min="8790" max="8993" width="9.140625" style="1216"/>
    <col min="8994" max="8994" width="54.140625" style="1216" customWidth="1"/>
    <col min="8995" max="9032" width="0" style="1216" hidden="1" customWidth="1"/>
    <col min="9033" max="9045" width="8.7109375" style="1216" customWidth="1"/>
    <col min="9046" max="9249" width="9.140625" style="1216"/>
    <col min="9250" max="9250" width="54.140625" style="1216" customWidth="1"/>
    <col min="9251" max="9288" width="0" style="1216" hidden="1" customWidth="1"/>
    <col min="9289" max="9301" width="8.7109375" style="1216" customWidth="1"/>
    <col min="9302" max="9505" width="9.140625" style="1216"/>
    <col min="9506" max="9506" width="54.140625" style="1216" customWidth="1"/>
    <col min="9507" max="9544" width="0" style="1216" hidden="1" customWidth="1"/>
    <col min="9545" max="9557" width="8.7109375" style="1216" customWidth="1"/>
    <col min="9558" max="9761" width="9.140625" style="1216"/>
    <col min="9762" max="9762" width="54.140625" style="1216" customWidth="1"/>
    <col min="9763" max="9800" width="0" style="1216" hidden="1" customWidth="1"/>
    <col min="9801" max="9813" width="8.7109375" style="1216" customWidth="1"/>
    <col min="9814" max="10017" width="9.140625" style="1216"/>
    <col min="10018" max="10018" width="54.140625" style="1216" customWidth="1"/>
    <col min="10019" max="10056" width="0" style="1216" hidden="1" customWidth="1"/>
    <col min="10057" max="10069" width="8.7109375" style="1216" customWidth="1"/>
    <col min="10070" max="10273" width="9.140625" style="1216"/>
    <col min="10274" max="10274" width="54.140625" style="1216" customWidth="1"/>
    <col min="10275" max="10312" width="0" style="1216" hidden="1" customWidth="1"/>
    <col min="10313" max="10325" width="8.7109375" style="1216" customWidth="1"/>
    <col min="10326" max="10529" width="9.140625" style="1216"/>
    <col min="10530" max="10530" width="54.140625" style="1216" customWidth="1"/>
    <col min="10531" max="10568" width="0" style="1216" hidden="1" customWidth="1"/>
    <col min="10569" max="10581" width="8.7109375" style="1216" customWidth="1"/>
    <col min="10582" max="10785" width="9.140625" style="1216"/>
    <col min="10786" max="10786" width="54.140625" style="1216" customWidth="1"/>
    <col min="10787" max="10824" width="0" style="1216" hidden="1" customWidth="1"/>
    <col min="10825" max="10837" width="8.7109375" style="1216" customWidth="1"/>
    <col min="10838" max="11041" width="9.140625" style="1216"/>
    <col min="11042" max="11042" width="54.140625" style="1216" customWidth="1"/>
    <col min="11043" max="11080" width="0" style="1216" hidden="1" customWidth="1"/>
    <col min="11081" max="11093" width="8.7109375" style="1216" customWidth="1"/>
    <col min="11094" max="11297" width="9.140625" style="1216"/>
    <col min="11298" max="11298" width="54.140625" style="1216" customWidth="1"/>
    <col min="11299" max="11336" width="0" style="1216" hidden="1" customWidth="1"/>
    <col min="11337" max="11349" width="8.7109375" style="1216" customWidth="1"/>
    <col min="11350" max="11553" width="9.140625" style="1216"/>
    <col min="11554" max="11554" width="54.140625" style="1216" customWidth="1"/>
    <col min="11555" max="11592" width="0" style="1216" hidden="1" customWidth="1"/>
    <col min="11593" max="11605" width="8.7109375" style="1216" customWidth="1"/>
    <col min="11606" max="11809" width="9.140625" style="1216"/>
    <col min="11810" max="11810" width="54.140625" style="1216" customWidth="1"/>
    <col min="11811" max="11848" width="0" style="1216" hidden="1" customWidth="1"/>
    <col min="11849" max="11861" width="8.7109375" style="1216" customWidth="1"/>
    <col min="11862" max="12065" width="9.140625" style="1216"/>
    <col min="12066" max="12066" width="54.140625" style="1216" customWidth="1"/>
    <col min="12067" max="12104" width="0" style="1216" hidden="1" customWidth="1"/>
    <col min="12105" max="12117" width="8.7109375" style="1216" customWidth="1"/>
    <col min="12118" max="12321" width="9.140625" style="1216"/>
    <col min="12322" max="12322" width="54.140625" style="1216" customWidth="1"/>
    <col min="12323" max="12360" width="0" style="1216" hidden="1" customWidth="1"/>
    <col min="12361" max="12373" width="8.7109375" style="1216" customWidth="1"/>
    <col min="12374" max="12577" width="9.140625" style="1216"/>
    <col min="12578" max="12578" width="54.140625" style="1216" customWidth="1"/>
    <col min="12579" max="12616" width="0" style="1216" hidden="1" customWidth="1"/>
    <col min="12617" max="12629" width="8.7109375" style="1216" customWidth="1"/>
    <col min="12630" max="12833" width="9.140625" style="1216"/>
    <col min="12834" max="12834" width="54.140625" style="1216" customWidth="1"/>
    <col min="12835" max="12872" width="0" style="1216" hidden="1" customWidth="1"/>
    <col min="12873" max="12885" width="8.7109375" style="1216" customWidth="1"/>
    <col min="12886" max="13089" width="9.140625" style="1216"/>
    <col min="13090" max="13090" width="54.140625" style="1216" customWidth="1"/>
    <col min="13091" max="13128" width="0" style="1216" hidden="1" customWidth="1"/>
    <col min="13129" max="13141" width="8.7109375" style="1216" customWidth="1"/>
    <col min="13142" max="13345" width="9.140625" style="1216"/>
    <col min="13346" max="13346" width="54.140625" style="1216" customWidth="1"/>
    <col min="13347" max="13384" width="0" style="1216" hidden="1" customWidth="1"/>
    <col min="13385" max="13397" width="8.7109375" style="1216" customWidth="1"/>
    <col min="13398" max="13601" width="9.140625" style="1216"/>
    <col min="13602" max="13602" width="54.140625" style="1216" customWidth="1"/>
    <col min="13603" max="13640" width="0" style="1216" hidden="1" customWidth="1"/>
    <col min="13641" max="13653" width="8.7109375" style="1216" customWidth="1"/>
    <col min="13654" max="13857" width="9.140625" style="1216"/>
    <col min="13858" max="13858" width="54.140625" style="1216" customWidth="1"/>
    <col min="13859" max="13896" width="0" style="1216" hidden="1" customWidth="1"/>
    <col min="13897" max="13909" width="8.7109375" style="1216" customWidth="1"/>
    <col min="13910" max="14113" width="9.140625" style="1216"/>
    <col min="14114" max="14114" width="54.140625" style="1216" customWidth="1"/>
    <col min="14115" max="14152" width="0" style="1216" hidden="1" customWidth="1"/>
    <col min="14153" max="14165" width="8.7109375" style="1216" customWidth="1"/>
    <col min="14166" max="14369" width="9.140625" style="1216"/>
    <col min="14370" max="14370" width="54.140625" style="1216" customWidth="1"/>
    <col min="14371" max="14408" width="0" style="1216" hidden="1" customWidth="1"/>
    <col min="14409" max="14421" width="8.7109375" style="1216" customWidth="1"/>
    <col min="14422" max="14625" width="9.140625" style="1216"/>
    <col min="14626" max="14626" width="54.140625" style="1216" customWidth="1"/>
    <col min="14627" max="14664" width="0" style="1216" hidden="1" customWidth="1"/>
    <col min="14665" max="14677" width="8.7109375" style="1216" customWidth="1"/>
    <col min="14678" max="14881" width="9.140625" style="1216"/>
    <col min="14882" max="14882" width="54.140625" style="1216" customWidth="1"/>
    <col min="14883" max="14920" width="0" style="1216" hidden="1" customWidth="1"/>
    <col min="14921" max="14933" width="8.7109375" style="1216" customWidth="1"/>
    <col min="14934" max="15137" width="9.140625" style="1216"/>
    <col min="15138" max="15138" width="54.140625" style="1216" customWidth="1"/>
    <col min="15139" max="15176" width="0" style="1216" hidden="1" customWidth="1"/>
    <col min="15177" max="15189" width="8.7109375" style="1216" customWidth="1"/>
    <col min="15190" max="15393" width="9.140625" style="1216"/>
    <col min="15394" max="15394" width="54.140625" style="1216" customWidth="1"/>
    <col min="15395" max="15432" width="0" style="1216" hidden="1" customWidth="1"/>
    <col min="15433" max="15445" width="8.7109375" style="1216" customWidth="1"/>
    <col min="15446" max="15649" width="9.140625" style="1216"/>
    <col min="15650" max="15650" width="54.140625" style="1216" customWidth="1"/>
    <col min="15651" max="15688" width="0" style="1216" hidden="1" customWidth="1"/>
    <col min="15689" max="15701" width="8.7109375" style="1216" customWidth="1"/>
    <col min="15702" max="15905" width="9.140625" style="1216"/>
    <col min="15906" max="15906" width="54.140625" style="1216" customWidth="1"/>
    <col min="15907" max="15944" width="0" style="1216" hidden="1" customWidth="1"/>
    <col min="15945" max="15957" width="8.7109375" style="1216" customWidth="1"/>
    <col min="15958" max="16161" width="9.140625" style="1216"/>
    <col min="16162" max="16162" width="54.140625" style="1216" customWidth="1"/>
    <col min="16163" max="16200" width="0" style="1216" hidden="1" customWidth="1"/>
    <col min="16201" max="16213" width="8.7109375" style="1216" customWidth="1"/>
    <col min="16214" max="16384" width="9.140625" style="1216"/>
  </cols>
  <sheetData>
    <row r="1" spans="1:92" ht="27" customHeight="1" x14ac:dyDescent="0.25">
      <c r="A1" s="1213" t="s">
        <v>817</v>
      </c>
      <c r="B1" s="1214"/>
      <c r="C1" s="1214"/>
      <c r="D1" s="1214"/>
      <c r="E1" s="1214"/>
      <c r="F1" s="1214"/>
      <c r="G1" s="1214"/>
      <c r="H1" s="1214"/>
      <c r="I1" s="1214"/>
      <c r="J1" s="1214"/>
      <c r="K1" s="1214"/>
      <c r="L1" s="1214"/>
      <c r="M1" s="1214"/>
      <c r="N1" s="1214"/>
      <c r="O1" s="1214"/>
      <c r="P1" s="1214"/>
      <c r="Q1" s="1214"/>
      <c r="R1" s="1214"/>
      <c r="S1" s="1214"/>
      <c r="T1" s="1214"/>
      <c r="U1" s="1214"/>
      <c r="V1" s="1214"/>
      <c r="W1" s="1214"/>
      <c r="X1" s="1214"/>
      <c r="Y1" s="1214"/>
      <c r="Z1" s="1215"/>
      <c r="AA1" s="1214"/>
      <c r="AB1" s="1214"/>
      <c r="AC1" s="1214"/>
      <c r="AD1" s="1214"/>
      <c r="AE1" s="1214"/>
      <c r="AF1" s="1214"/>
      <c r="AG1" s="1214"/>
      <c r="AH1" s="1214"/>
      <c r="AI1" s="1214"/>
      <c r="AJ1" s="1214"/>
      <c r="AK1" s="1214"/>
      <c r="AL1" s="1214"/>
      <c r="AM1" s="1214"/>
      <c r="AN1" s="1214"/>
      <c r="AO1" s="1214"/>
      <c r="AP1" s="1214"/>
      <c r="AQ1" s="1214"/>
      <c r="BD1" s="1217"/>
    </row>
    <row r="2" spans="1:92" s="1218" customFormat="1" ht="17.25" thickBot="1" x14ac:dyDescent="0.3">
      <c r="B2" s="1219"/>
      <c r="F2" s="1219"/>
      <c r="G2" s="1219"/>
      <c r="H2" s="1219"/>
      <c r="I2" s="1219"/>
      <c r="J2" s="1219"/>
      <c r="K2" s="1219"/>
      <c r="T2" s="1220"/>
      <c r="U2" s="1220"/>
      <c r="V2" s="1220"/>
      <c r="AA2" s="1218" t="s">
        <v>818</v>
      </c>
      <c r="AB2" s="1220"/>
      <c r="AD2" s="1220"/>
      <c r="AH2" s="1220"/>
      <c r="AI2" s="1220"/>
      <c r="AM2" s="1220"/>
      <c r="AN2" s="1220"/>
      <c r="AP2" s="1220"/>
      <c r="AQ2" s="1220"/>
      <c r="AR2" s="1220"/>
      <c r="AU2" s="1220"/>
      <c r="AV2" s="1220"/>
      <c r="AX2" s="1220"/>
      <c r="AY2" s="1220"/>
      <c r="BB2" s="1221"/>
      <c r="BC2" s="1221"/>
      <c r="BD2" s="1221"/>
      <c r="BE2" s="1221"/>
      <c r="BF2" s="1221"/>
      <c r="BW2" s="1222"/>
      <c r="BX2" s="1222"/>
      <c r="BY2" s="1222"/>
      <c r="BZ2" s="1222"/>
      <c r="CA2" s="1222"/>
      <c r="CB2" s="1222"/>
      <c r="CC2" s="1222"/>
      <c r="CE2" s="1223"/>
      <c r="CF2" s="1223"/>
      <c r="CG2" s="1223"/>
      <c r="CH2" s="1223"/>
      <c r="CI2" s="1223"/>
      <c r="CJ2" s="1223"/>
      <c r="CK2" s="1223"/>
      <c r="CL2" s="1223" t="s">
        <v>11</v>
      </c>
    </row>
    <row r="3" spans="1:92" s="1227" customFormat="1" ht="18.75" customHeight="1" thickTop="1" thickBot="1" x14ac:dyDescent="0.3">
      <c r="A3" s="1224"/>
      <c r="B3" s="1225">
        <v>40193</v>
      </c>
      <c r="C3" s="1226">
        <v>40224</v>
      </c>
      <c r="D3" s="1226">
        <v>40252</v>
      </c>
      <c r="E3" s="1226">
        <v>40284</v>
      </c>
      <c r="F3" s="1226">
        <v>40316</v>
      </c>
      <c r="G3" s="1226">
        <v>40347</v>
      </c>
      <c r="H3" s="1226">
        <v>40377</v>
      </c>
      <c r="I3" s="1226">
        <v>40408</v>
      </c>
      <c r="J3" s="1226">
        <v>40439</v>
      </c>
      <c r="K3" s="1226">
        <v>40469</v>
      </c>
      <c r="L3" s="1226">
        <v>40500</v>
      </c>
      <c r="M3" s="1226">
        <v>40530</v>
      </c>
      <c r="N3" s="1226">
        <v>40561</v>
      </c>
      <c r="O3" s="1226">
        <v>40592</v>
      </c>
      <c r="P3" s="1226">
        <v>40620</v>
      </c>
      <c r="Q3" s="1226">
        <v>40651</v>
      </c>
      <c r="R3" s="1226">
        <v>40681</v>
      </c>
      <c r="S3" s="1226">
        <v>40712</v>
      </c>
      <c r="T3" s="1226">
        <v>40742</v>
      </c>
      <c r="U3" s="1226">
        <v>40773</v>
      </c>
      <c r="V3" s="1226">
        <v>40804</v>
      </c>
      <c r="W3" s="1226">
        <v>40834</v>
      </c>
      <c r="X3" s="1226">
        <v>40865</v>
      </c>
      <c r="Y3" s="1226">
        <v>40895</v>
      </c>
      <c r="Z3" s="1226">
        <v>40926</v>
      </c>
      <c r="AA3" s="1226">
        <v>40957</v>
      </c>
      <c r="AB3" s="1226">
        <v>40986</v>
      </c>
      <c r="AC3" s="1226">
        <v>41017</v>
      </c>
      <c r="AD3" s="1226">
        <v>41047</v>
      </c>
      <c r="AE3" s="1226">
        <v>41078</v>
      </c>
      <c r="AF3" s="1226">
        <v>41108</v>
      </c>
      <c r="AG3" s="1226">
        <v>41139</v>
      </c>
      <c r="AH3" s="1226">
        <v>41170</v>
      </c>
      <c r="AI3" s="1226">
        <v>41200</v>
      </c>
      <c r="AJ3" s="1226">
        <v>41231</v>
      </c>
      <c r="AK3" s="1226">
        <v>41261</v>
      </c>
      <c r="AL3" s="1226">
        <v>41292</v>
      </c>
      <c r="AM3" s="1226">
        <v>41323</v>
      </c>
      <c r="AN3" s="1226">
        <v>41351</v>
      </c>
      <c r="AO3" s="1226">
        <v>41382</v>
      </c>
      <c r="AP3" s="1226">
        <v>41412</v>
      </c>
      <c r="AQ3" s="1226">
        <v>41443</v>
      </c>
      <c r="AR3" s="1226">
        <v>41473</v>
      </c>
      <c r="AS3" s="1226">
        <v>41504</v>
      </c>
      <c r="AT3" s="1226">
        <v>41535</v>
      </c>
      <c r="AU3" s="1226">
        <v>41565</v>
      </c>
      <c r="AV3" s="1226">
        <v>41596</v>
      </c>
      <c r="AW3" s="1226">
        <v>41626</v>
      </c>
      <c r="AX3" s="1226">
        <v>41657</v>
      </c>
      <c r="AY3" s="1226">
        <v>41688</v>
      </c>
      <c r="AZ3" s="1226">
        <v>41716</v>
      </c>
      <c r="BA3" s="1226">
        <v>41748</v>
      </c>
      <c r="BB3" s="1226">
        <v>41780</v>
      </c>
      <c r="BC3" s="1226">
        <v>41812</v>
      </c>
      <c r="BD3" s="1226">
        <v>41842</v>
      </c>
      <c r="BE3" s="1226">
        <v>41873</v>
      </c>
      <c r="BF3" s="1226">
        <v>41904</v>
      </c>
      <c r="BG3" s="1226">
        <v>41934</v>
      </c>
      <c r="BH3" s="1226">
        <v>41966</v>
      </c>
      <c r="BI3" s="1226">
        <v>41996</v>
      </c>
      <c r="BJ3" s="1226">
        <v>42034</v>
      </c>
      <c r="BK3" s="1226">
        <v>42062</v>
      </c>
      <c r="BL3" s="1226">
        <v>42090</v>
      </c>
      <c r="BM3" s="1226">
        <v>42121</v>
      </c>
      <c r="BN3" s="1226">
        <v>42151</v>
      </c>
      <c r="BO3" s="1226">
        <v>42182</v>
      </c>
      <c r="BP3" s="1226">
        <v>42212</v>
      </c>
      <c r="BQ3" s="1226">
        <v>42243</v>
      </c>
      <c r="BR3" s="1226">
        <v>42274</v>
      </c>
      <c r="BS3" s="1226">
        <v>42304</v>
      </c>
      <c r="BT3" s="1226">
        <v>42335</v>
      </c>
      <c r="BU3" s="1226">
        <v>42365</v>
      </c>
      <c r="BV3" s="1226">
        <v>42396</v>
      </c>
      <c r="BW3" s="1226">
        <v>42427</v>
      </c>
      <c r="BX3" s="1226">
        <v>42456</v>
      </c>
      <c r="BY3" s="1226">
        <v>42487</v>
      </c>
      <c r="BZ3" s="1226">
        <v>42517</v>
      </c>
      <c r="CA3" s="1226">
        <v>42548</v>
      </c>
      <c r="CB3" s="1226">
        <v>42578</v>
      </c>
      <c r="CC3" s="1226">
        <v>42609</v>
      </c>
      <c r="CD3" s="1226">
        <v>42640</v>
      </c>
      <c r="CE3" s="1226">
        <v>42670</v>
      </c>
      <c r="CF3" s="1226">
        <v>42701</v>
      </c>
      <c r="CG3" s="1226">
        <v>42731</v>
      </c>
      <c r="CH3" s="1226">
        <v>42762</v>
      </c>
      <c r="CI3" s="1226">
        <v>42793</v>
      </c>
      <c r="CJ3" s="1226">
        <v>42821</v>
      </c>
      <c r="CK3" s="1226">
        <v>42852</v>
      </c>
      <c r="CL3" s="1226">
        <v>42882</v>
      </c>
    </row>
    <row r="4" spans="1:92" ht="21" customHeight="1" thickTop="1" thickBot="1" x14ac:dyDescent="0.3">
      <c r="A4" s="1228" t="s">
        <v>819</v>
      </c>
      <c r="B4" s="1229"/>
      <c r="C4" s="1230"/>
      <c r="D4" s="1230"/>
      <c r="E4" s="1230"/>
      <c r="F4" s="1230"/>
      <c r="G4" s="1230"/>
      <c r="H4" s="1230"/>
      <c r="I4" s="1230"/>
      <c r="J4" s="1230"/>
      <c r="K4" s="1230"/>
      <c r="L4" s="1230"/>
      <c r="M4" s="1230"/>
      <c r="N4" s="1230"/>
      <c r="O4" s="1230"/>
      <c r="P4" s="1230"/>
      <c r="Q4" s="1230"/>
      <c r="R4" s="1230"/>
      <c r="S4" s="1230"/>
      <c r="T4" s="1230"/>
      <c r="U4" s="1230"/>
      <c r="V4" s="1230"/>
      <c r="W4" s="1230"/>
      <c r="X4" s="1230"/>
      <c r="Y4" s="1230"/>
      <c r="Z4" s="1230"/>
      <c r="AA4" s="1230"/>
      <c r="AB4" s="1230"/>
      <c r="AC4" s="1230"/>
      <c r="AD4" s="1230"/>
      <c r="AE4" s="1230"/>
      <c r="AF4" s="1230"/>
      <c r="AG4" s="1230"/>
      <c r="AH4" s="1230"/>
      <c r="AI4" s="1230"/>
      <c r="AJ4" s="1230"/>
      <c r="AK4" s="1230"/>
      <c r="AL4" s="1230"/>
      <c r="AM4" s="1230"/>
      <c r="AN4" s="1230"/>
      <c r="AO4" s="1230"/>
      <c r="AP4" s="1230"/>
      <c r="AQ4" s="1230"/>
      <c r="AR4" s="1230"/>
      <c r="AS4" s="1230"/>
      <c r="AT4" s="1230"/>
      <c r="AU4" s="1230"/>
      <c r="AV4" s="1230"/>
      <c r="AW4" s="1230"/>
      <c r="AX4" s="1230"/>
      <c r="AY4" s="1230"/>
      <c r="AZ4" s="1230"/>
      <c r="BA4" s="1230"/>
      <c r="BB4" s="1230"/>
      <c r="BC4" s="1230"/>
      <c r="BD4" s="1230"/>
      <c r="BE4" s="1230"/>
      <c r="BF4" s="1230"/>
      <c r="BG4" s="1230"/>
      <c r="BH4" s="1230"/>
      <c r="BI4" s="1230"/>
      <c r="BJ4" s="1230"/>
      <c r="BK4" s="1230"/>
      <c r="BL4" s="1230"/>
      <c r="BM4" s="1230"/>
      <c r="BN4" s="1230"/>
      <c r="BO4" s="1230"/>
      <c r="BP4" s="1230"/>
      <c r="BQ4" s="1230"/>
      <c r="BR4" s="1230"/>
      <c r="BS4" s="1230"/>
      <c r="BT4" s="1230"/>
      <c r="BU4" s="1230"/>
      <c r="BV4" s="1230"/>
      <c r="BW4" s="1230"/>
      <c r="BX4" s="1230"/>
      <c r="BY4" s="1230"/>
      <c r="BZ4" s="1230"/>
      <c r="CA4" s="1230"/>
      <c r="CB4" s="1230"/>
      <c r="CC4" s="1230"/>
      <c r="CD4" s="1230"/>
      <c r="CE4" s="1230"/>
      <c r="CF4" s="1230"/>
      <c r="CG4" s="1230"/>
      <c r="CH4" s="1230"/>
      <c r="CI4" s="1230"/>
      <c r="CJ4" s="1230"/>
      <c r="CK4" s="1230"/>
      <c r="CL4" s="1230"/>
    </row>
    <row r="5" spans="1:92" ht="17.100000000000001" customHeight="1" thickTop="1" x14ac:dyDescent="0.25">
      <c r="A5" s="1231"/>
      <c r="B5" s="1232"/>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c r="AE5" s="1233"/>
      <c r="AF5" s="1233"/>
      <c r="AG5" s="1233"/>
      <c r="AH5" s="1233"/>
      <c r="AI5" s="1233"/>
      <c r="AJ5" s="1233"/>
      <c r="AK5" s="1233"/>
      <c r="AL5" s="1233"/>
      <c r="AM5" s="1233"/>
      <c r="AN5" s="1233"/>
      <c r="AO5" s="1233"/>
      <c r="AP5" s="1233"/>
      <c r="AQ5" s="1233"/>
      <c r="AR5" s="1233"/>
      <c r="AS5" s="1233"/>
      <c r="AT5" s="1233"/>
      <c r="AU5" s="1233"/>
      <c r="AV5" s="1233"/>
      <c r="AW5" s="1233"/>
      <c r="AX5" s="1233"/>
      <c r="AY5" s="1233"/>
      <c r="AZ5" s="1233"/>
      <c r="BA5" s="1233"/>
      <c r="BB5" s="1233"/>
      <c r="BC5" s="1233"/>
      <c r="BD5" s="1233"/>
      <c r="BE5" s="1233"/>
      <c r="BF5" s="1233"/>
      <c r="BG5" s="1233"/>
      <c r="BH5" s="1233"/>
      <c r="BI5" s="1233"/>
      <c r="BJ5" s="1233"/>
      <c r="BK5" s="1233"/>
      <c r="BL5" s="1233"/>
      <c r="BM5" s="1233"/>
      <c r="BN5" s="1233"/>
      <c r="BO5" s="1233"/>
      <c r="BP5" s="1233"/>
      <c r="BQ5" s="1233"/>
      <c r="BR5" s="1233"/>
      <c r="BS5" s="1233"/>
      <c r="BT5" s="1233"/>
      <c r="BU5" s="1233"/>
      <c r="BV5" s="1233"/>
      <c r="BW5" s="1233"/>
      <c r="BX5" s="1233"/>
      <c r="BY5" s="1233"/>
      <c r="BZ5" s="1233"/>
      <c r="CA5" s="1233"/>
      <c r="CB5" s="1233"/>
      <c r="CC5" s="1233"/>
      <c r="CD5" s="1233"/>
      <c r="CE5" s="1233"/>
      <c r="CF5" s="1233"/>
      <c r="CG5" s="1233"/>
      <c r="CH5" s="1233"/>
      <c r="CI5" s="1233"/>
      <c r="CJ5" s="1233"/>
      <c r="CK5" s="1233"/>
      <c r="CL5" s="1233"/>
    </row>
    <row r="6" spans="1:92" ht="17.100000000000001" customHeight="1" x14ac:dyDescent="0.25">
      <c r="A6" s="1231" t="s">
        <v>820</v>
      </c>
      <c r="B6" s="1234">
        <v>16171.960026841443</v>
      </c>
      <c r="C6" s="1235">
        <v>15979.918504390556</v>
      </c>
      <c r="D6" s="1235">
        <v>15845.174678718537</v>
      </c>
      <c r="E6" s="1235">
        <v>16036.327574022573</v>
      </c>
      <c r="F6" s="1235">
        <v>16227.254416493004</v>
      </c>
      <c r="G6" s="1235">
        <v>15904.557043885216</v>
      </c>
      <c r="H6" s="1235">
        <v>16369.721227265134</v>
      </c>
      <c r="I6" s="1235">
        <v>16281.24484228429</v>
      </c>
      <c r="J6" s="1235">
        <v>16241.980758452173</v>
      </c>
      <c r="K6" s="1235">
        <v>16473.996105313156</v>
      </c>
      <c r="L6" s="1235">
        <v>16722.43897559122</v>
      </c>
      <c r="M6" s="1235">
        <v>18975.006270668913</v>
      </c>
      <c r="N6" s="1235">
        <v>18010.593082900665</v>
      </c>
      <c r="O6" s="1235">
        <v>17749.329653375997</v>
      </c>
      <c r="P6" s="1235">
        <v>17492.407133231845</v>
      </c>
      <c r="Q6" s="1235">
        <v>17646.497592686108</v>
      </c>
      <c r="R6" s="1235">
        <v>17594.772439179418</v>
      </c>
      <c r="S6" s="1235">
        <v>17516.570954198032</v>
      </c>
      <c r="T6" s="1235">
        <v>18045.280669068587</v>
      </c>
      <c r="U6" s="1235">
        <v>18269.489570318754</v>
      </c>
      <c r="V6" s="1235">
        <v>17957.873646394448</v>
      </c>
      <c r="W6" s="1235">
        <v>18294.304306683174</v>
      </c>
      <c r="X6" s="1235">
        <v>17891.407119467123</v>
      </c>
      <c r="Y6" s="1235">
        <v>20307.786446312803</v>
      </c>
      <c r="Z6" s="1235">
        <v>19209.573208944614</v>
      </c>
      <c r="AA6" s="1235">
        <v>18923.022119759324</v>
      </c>
      <c r="AB6" s="1235">
        <v>18978.695497382185</v>
      </c>
      <c r="AC6" s="1235">
        <v>18961.549992068223</v>
      </c>
      <c r="AD6" s="1235">
        <v>18678.032246711129</v>
      </c>
      <c r="AE6" s="1235">
        <v>19013.633662171222</v>
      </c>
      <c r="AF6" s="1235">
        <v>19228.031835841684</v>
      </c>
      <c r="AG6" s="1235">
        <v>19287.1599017013</v>
      </c>
      <c r="AH6" s="1235">
        <v>19233.798105900336</v>
      </c>
      <c r="AI6" s="1235">
        <v>19257.554559318654</v>
      </c>
      <c r="AJ6" s="1235">
        <v>19629.552590686864</v>
      </c>
      <c r="AK6" s="1235">
        <v>22169.717386902448</v>
      </c>
      <c r="AL6" s="1235">
        <v>20964.304899561892</v>
      </c>
      <c r="AM6" s="1235">
        <v>20780.286985424955</v>
      </c>
      <c r="AN6" s="1235">
        <v>20987.016268127656</v>
      </c>
      <c r="AO6" s="1235">
        <v>20656.089712851328</v>
      </c>
      <c r="AP6" s="1235">
        <v>20557.306859228109</v>
      </c>
      <c r="AQ6" s="1235">
        <v>20523.48661882988</v>
      </c>
      <c r="AR6" s="1235">
        <v>20820.159883091204</v>
      </c>
      <c r="AS6" s="1235">
        <v>20987.512445111654</v>
      </c>
      <c r="AT6" s="1235">
        <v>20664.185177378316</v>
      </c>
      <c r="AU6" s="1235">
        <v>20702.891560809614</v>
      </c>
      <c r="AV6" s="1235">
        <v>20888.105552438185</v>
      </c>
      <c r="AW6" s="1235">
        <v>23316.684992015878</v>
      </c>
      <c r="AX6" s="1235">
        <v>22265.883860057205</v>
      </c>
      <c r="AY6" s="1235">
        <v>22077.566872167037</v>
      </c>
      <c r="AZ6" s="1235">
        <v>22090.400144122301</v>
      </c>
      <c r="BA6" s="1235">
        <v>21718.536421617555</v>
      </c>
      <c r="BB6" s="1235">
        <v>21737.2264592838</v>
      </c>
      <c r="BC6" s="1235">
        <v>21684.992832060678</v>
      </c>
      <c r="BD6" s="1235">
        <v>22175.789473345048</v>
      </c>
      <c r="BE6" s="1235">
        <v>22196.112731025903</v>
      </c>
      <c r="BF6" s="1235">
        <v>21848.23998536943</v>
      </c>
      <c r="BG6" s="1235">
        <v>22102.50724703589</v>
      </c>
      <c r="BH6" s="1235">
        <v>22503.624769895934</v>
      </c>
      <c r="BI6" s="1235">
        <v>25391.16857677501</v>
      </c>
      <c r="BJ6" s="1235">
        <v>24029.803890028252</v>
      </c>
      <c r="BK6" s="1235">
        <v>24013.562842210038</v>
      </c>
      <c r="BL6" s="1235">
        <v>23784.870318967191</v>
      </c>
      <c r="BM6" s="1235">
        <v>23912.218911613985</v>
      </c>
      <c r="BN6" s="1235">
        <v>24220.596316528303</v>
      </c>
      <c r="BO6" s="1235">
        <v>24017.50101763201</v>
      </c>
      <c r="BP6" s="1235">
        <v>24588.241511306522</v>
      </c>
      <c r="BQ6" s="1235">
        <v>24794.334919669374</v>
      </c>
      <c r="BR6" s="1235">
        <v>24354.580198828076</v>
      </c>
      <c r="BS6" s="1235">
        <v>24815.527936131883</v>
      </c>
      <c r="BT6" s="1235">
        <v>25002.24008601328</v>
      </c>
      <c r="BU6" s="1235">
        <v>27638</v>
      </c>
      <c r="BV6" s="1235">
        <v>26531.097152112925</v>
      </c>
      <c r="BW6" s="1235">
        <v>26526.899703812975</v>
      </c>
      <c r="BX6" s="1235">
        <v>26183.738862633141</v>
      </c>
      <c r="BY6" s="1235">
        <v>26254.514732054799</v>
      </c>
      <c r="BZ6" s="1235">
        <v>26173.261525868962</v>
      </c>
      <c r="CA6" s="1235">
        <v>26253.964140184591</v>
      </c>
      <c r="CB6" s="1235">
        <v>26762.160082529066</v>
      </c>
      <c r="CC6" s="1235">
        <v>26565.777695196768</v>
      </c>
      <c r="CD6" s="1235">
        <v>26679.574401556256</v>
      </c>
      <c r="CE6" s="1235">
        <v>27085.920970584004</v>
      </c>
      <c r="CF6" s="1235">
        <v>26977.870846605641</v>
      </c>
      <c r="CG6" s="1235">
        <v>29731.251114000625</v>
      </c>
      <c r="CH6" s="1235">
        <v>28503.782930543362</v>
      </c>
      <c r="CI6" s="1235">
        <v>28353.789284723396</v>
      </c>
      <c r="CJ6" s="1235">
        <v>28226.794639748969</v>
      </c>
      <c r="CK6" s="1235">
        <v>28264.118735730339</v>
      </c>
      <c r="CL6" s="1235">
        <v>28038.109877324951</v>
      </c>
      <c r="CM6" s="1236"/>
      <c r="CN6" s="1236"/>
    </row>
    <row r="7" spans="1:92" ht="17.100000000000001" customHeight="1" x14ac:dyDescent="0.25">
      <c r="A7" s="1231" t="s">
        <v>821</v>
      </c>
      <c r="B7" s="1234">
        <v>2780.4818602185578</v>
      </c>
      <c r="C7" s="1235">
        <v>2661.1428895894414</v>
      </c>
      <c r="D7" s="1235">
        <v>2898.1288821314602</v>
      </c>
      <c r="E7" s="1235">
        <v>2715.3582111474238</v>
      </c>
      <c r="F7" s="1235">
        <v>2684.0971327969955</v>
      </c>
      <c r="G7" s="1235">
        <v>2744.9043118847831</v>
      </c>
      <c r="H7" s="1235">
        <v>2589.750992474867</v>
      </c>
      <c r="I7" s="1235">
        <v>2818.4901145357067</v>
      </c>
      <c r="J7" s="1235">
        <v>2854.1944993078255</v>
      </c>
      <c r="K7" s="1235">
        <v>2652.7364417868403</v>
      </c>
      <c r="L7" s="1235">
        <v>2792.7197988087805</v>
      </c>
      <c r="M7" s="1235">
        <v>3616.7552011710859</v>
      </c>
      <c r="N7" s="1235">
        <v>3226.065290569335</v>
      </c>
      <c r="O7" s="1235">
        <v>2789.5613597740057</v>
      </c>
      <c r="P7" s="1235">
        <v>3064.4438332881532</v>
      </c>
      <c r="Q7" s="1235">
        <v>2706.3366797338899</v>
      </c>
      <c r="R7" s="1235">
        <v>3000.4766235805801</v>
      </c>
      <c r="S7" s="1235">
        <v>2937.2266495119648</v>
      </c>
      <c r="T7" s="1235">
        <v>2860.3833820514105</v>
      </c>
      <c r="U7" s="1235">
        <v>3375.9320411612475</v>
      </c>
      <c r="V7" s="1235">
        <v>3198.9278438555507</v>
      </c>
      <c r="W7" s="1235">
        <v>3543.8328578868231</v>
      </c>
      <c r="X7" s="1235">
        <v>3523.5380632228726</v>
      </c>
      <c r="Y7" s="1235">
        <v>4161.9693968671954</v>
      </c>
      <c r="Z7" s="1235">
        <v>3378.484805855383</v>
      </c>
      <c r="AA7" s="1235">
        <v>3248.2380390606745</v>
      </c>
      <c r="AB7" s="1235">
        <v>2883.3512458578157</v>
      </c>
      <c r="AC7" s="1235">
        <v>2977.8079643617739</v>
      </c>
      <c r="AD7" s="1235">
        <v>3403.9576576288719</v>
      </c>
      <c r="AE7" s="1235">
        <v>2731.8580123987772</v>
      </c>
      <c r="AF7" s="1235">
        <v>2921.5951604483175</v>
      </c>
      <c r="AG7" s="1235">
        <v>3285.2655863486962</v>
      </c>
      <c r="AH7" s="1235">
        <v>3218.9780038196668</v>
      </c>
      <c r="AI7" s="1235">
        <v>3775.3428060113479</v>
      </c>
      <c r="AJ7" s="1235">
        <v>3586.6000795631339</v>
      </c>
      <c r="AK7" s="1235">
        <v>4791.5966149175529</v>
      </c>
      <c r="AL7" s="1235">
        <v>4198.8004375281098</v>
      </c>
      <c r="AM7" s="1235">
        <v>3718.4681231650479</v>
      </c>
      <c r="AN7" s="1235">
        <v>3968.0071440123438</v>
      </c>
      <c r="AO7" s="1235">
        <v>4263.4817446186689</v>
      </c>
      <c r="AP7" s="1235">
        <v>4030.7237780018918</v>
      </c>
      <c r="AQ7" s="1235">
        <v>3881.5519780801178</v>
      </c>
      <c r="AR7" s="1235">
        <v>4400.6176584587956</v>
      </c>
      <c r="AS7" s="1235">
        <v>4329.7500811983455</v>
      </c>
      <c r="AT7" s="1235">
        <v>4242.0866869116808</v>
      </c>
      <c r="AU7" s="1235">
        <v>4812.0552422003866</v>
      </c>
      <c r="AV7" s="1235">
        <v>4467.8940639118146</v>
      </c>
      <c r="AW7" s="1235">
        <v>6810.9656838341225</v>
      </c>
      <c r="AX7" s="1235">
        <v>5069.9095430427915</v>
      </c>
      <c r="AY7" s="1235">
        <v>4859.8693030329596</v>
      </c>
      <c r="AZ7" s="1235">
        <v>4678.5999159676958</v>
      </c>
      <c r="BA7" s="1235">
        <v>5002.6420686924439</v>
      </c>
      <c r="BB7" s="1235">
        <v>4285.1118852461977</v>
      </c>
      <c r="BC7" s="1235">
        <v>4659.9065244093199</v>
      </c>
      <c r="BD7" s="1235">
        <v>5162.9735006449473</v>
      </c>
      <c r="BE7" s="1235">
        <v>4784.119899514094</v>
      </c>
      <c r="BF7" s="1235">
        <v>4722.670419430573</v>
      </c>
      <c r="BG7" s="1235">
        <v>4493.5170977541047</v>
      </c>
      <c r="BH7" s="1235">
        <v>4728.3325385640619</v>
      </c>
      <c r="BI7" s="1235">
        <v>7139.7543311749869</v>
      </c>
      <c r="BJ7" s="1235">
        <v>4663.7387838217473</v>
      </c>
      <c r="BK7" s="1235">
        <v>4523.7478623699599</v>
      </c>
      <c r="BL7" s="1235">
        <v>4450.9223558028089</v>
      </c>
      <c r="BM7" s="1235">
        <v>4979.4203134760128</v>
      </c>
      <c r="BN7" s="1235">
        <v>4161.0018502116955</v>
      </c>
      <c r="BO7" s="1235">
        <v>4383.6580079079868</v>
      </c>
      <c r="BP7" s="1235">
        <v>4496.3473000134763</v>
      </c>
      <c r="BQ7" s="1235">
        <v>3994.4044263306255</v>
      </c>
      <c r="BR7" s="1235">
        <v>4461.7785986819208</v>
      </c>
      <c r="BS7" s="1235">
        <v>4318.628638748115</v>
      </c>
      <c r="BT7" s="1235">
        <v>4136.1890971867178</v>
      </c>
      <c r="BU7" s="1235">
        <v>5700</v>
      </c>
      <c r="BV7" s="1235">
        <v>4639.9123097070715</v>
      </c>
      <c r="BW7" s="1235">
        <v>4120.3852649670216</v>
      </c>
      <c r="BX7" s="1235">
        <v>4559.5574301768565</v>
      </c>
      <c r="BY7" s="1235">
        <v>4193.0783909652037</v>
      </c>
      <c r="BZ7" s="1235">
        <v>4398.2989610010391</v>
      </c>
      <c r="CA7" s="1235">
        <v>4326.8833435254101</v>
      </c>
      <c r="CB7" s="1235">
        <v>4260.7877591309334</v>
      </c>
      <c r="CC7" s="1235">
        <v>4589.0046524532281</v>
      </c>
      <c r="CD7" s="1235">
        <v>4732.6255099037444</v>
      </c>
      <c r="CE7" s="1235">
        <v>4727.9586299159955</v>
      </c>
      <c r="CF7" s="1235">
        <v>5014.1771895143556</v>
      </c>
      <c r="CG7" s="1235">
        <v>6187.1460565193684</v>
      </c>
      <c r="CH7" s="1235">
        <v>5518.0582707766389</v>
      </c>
      <c r="CI7" s="1235">
        <v>5086.7802471466075</v>
      </c>
      <c r="CJ7" s="1235">
        <v>5413.5634866610299</v>
      </c>
      <c r="CK7" s="1235">
        <v>4919.5590877596596</v>
      </c>
      <c r="CL7" s="1235">
        <v>4519.4033162250489</v>
      </c>
    </row>
    <row r="8" spans="1:92" ht="17.100000000000001" customHeight="1" x14ac:dyDescent="0.25">
      <c r="A8" s="1231" t="s">
        <v>822</v>
      </c>
      <c r="B8" s="1234">
        <v>13354.1369304</v>
      </c>
      <c r="C8" s="1235">
        <v>15547.269751184082</v>
      </c>
      <c r="D8" s="1235">
        <v>16275.622386438796</v>
      </c>
      <c r="E8" s="1235">
        <v>15221.23032284</v>
      </c>
      <c r="F8" s="1235">
        <v>16093.601333399249</v>
      </c>
      <c r="G8" s="1235">
        <v>16999.361531195795</v>
      </c>
      <c r="H8" s="1235">
        <v>19152.045058170501</v>
      </c>
      <c r="I8" s="1235">
        <v>17322.563515917751</v>
      </c>
      <c r="J8" s="1235">
        <v>17348.093718887878</v>
      </c>
      <c r="K8" s="1235">
        <v>19741.48304675605</v>
      </c>
      <c r="L8" s="1235">
        <v>20508.300298751532</v>
      </c>
      <c r="M8" s="1235">
        <v>22343.765787940167</v>
      </c>
      <c r="N8" s="1235">
        <v>22984.200542913426</v>
      </c>
      <c r="O8" s="1235">
        <v>22919.075251580765</v>
      </c>
      <c r="P8" s="1235">
        <v>22059.179417132509</v>
      </c>
      <c r="Q8" s="1235">
        <v>23166.702863040875</v>
      </c>
      <c r="R8" s="1235">
        <v>20938.908755252636</v>
      </c>
      <c r="S8" s="1235">
        <v>21782.913917106107</v>
      </c>
      <c r="T8" s="1235">
        <v>21168.268613999975</v>
      </c>
      <c r="U8" s="1235">
        <v>22548.75644605832</v>
      </c>
      <c r="V8" s="1235">
        <v>21135.314750968126</v>
      </c>
      <c r="W8" s="1235">
        <v>20621.053342979791</v>
      </c>
      <c r="X8" s="1235">
        <v>20552.26384958261</v>
      </c>
      <c r="Y8" s="1235">
        <v>23811.115484457412</v>
      </c>
      <c r="Z8" s="1235">
        <v>21262.747211979215</v>
      </c>
      <c r="AA8" s="1235">
        <v>22729.78389618911</v>
      </c>
      <c r="AB8" s="1235">
        <v>22777.196732427616</v>
      </c>
      <c r="AC8" s="1235">
        <v>22587.705621703659</v>
      </c>
      <c r="AD8" s="1235">
        <v>22581.00185845033</v>
      </c>
      <c r="AE8" s="1235">
        <v>24165.476965627764</v>
      </c>
      <c r="AF8" s="1235">
        <v>23900.002767059999</v>
      </c>
      <c r="AG8" s="1235">
        <v>23612.924114190002</v>
      </c>
      <c r="AH8" s="1235">
        <v>24815.184473119996</v>
      </c>
      <c r="AI8" s="1235">
        <v>23406.22358813</v>
      </c>
      <c r="AJ8" s="1235">
        <v>22282.956181639998</v>
      </c>
      <c r="AK8" s="1235">
        <v>25661.61601234</v>
      </c>
      <c r="AL8" s="1235">
        <v>24923.575304820002</v>
      </c>
      <c r="AM8" s="1235">
        <v>27863.721685230001</v>
      </c>
      <c r="AN8" s="1235">
        <v>27008.273728829998</v>
      </c>
      <c r="AO8" s="1235">
        <v>23896.042957950001</v>
      </c>
      <c r="AP8" s="1235">
        <v>28157.483017939998</v>
      </c>
      <c r="AQ8" s="1235">
        <v>28688.974320559999</v>
      </c>
      <c r="AR8" s="1235">
        <v>28935.587960119999</v>
      </c>
      <c r="AS8" s="1235">
        <v>26134.653011400002</v>
      </c>
      <c r="AT8" s="1235">
        <v>25278.962214350006</v>
      </c>
      <c r="AU8" s="1235">
        <v>26462.917852329996</v>
      </c>
      <c r="AV8" s="1235">
        <v>28401.248003600002</v>
      </c>
      <c r="AW8" s="1235">
        <v>32222.361538929999</v>
      </c>
      <c r="AX8" s="1235">
        <v>31332.858156099996</v>
      </c>
      <c r="AY8" s="1235">
        <v>37154.273890489996</v>
      </c>
      <c r="AZ8" s="1235">
        <v>35714.452707160002</v>
      </c>
      <c r="BA8" s="1235">
        <v>35349.192402590001</v>
      </c>
      <c r="BB8" s="1235">
        <v>36559.695734500005</v>
      </c>
      <c r="BC8" s="1235">
        <v>35792.13994986</v>
      </c>
      <c r="BD8" s="1235">
        <v>37463.480514460003</v>
      </c>
      <c r="BE8" s="1235">
        <v>39541.545096289999</v>
      </c>
      <c r="BF8" s="1235">
        <v>37218.004232480009</v>
      </c>
      <c r="BG8" s="1235">
        <v>38604.992392180007</v>
      </c>
      <c r="BH8" s="1235">
        <v>36126.117609040004</v>
      </c>
      <c r="BI8" s="1235">
        <v>35402.665723730002</v>
      </c>
      <c r="BJ8" s="1235">
        <v>40194.553121159995</v>
      </c>
      <c r="BK8" s="1235">
        <v>41903.326050510004</v>
      </c>
      <c r="BL8" s="1235">
        <v>45342.041259387093</v>
      </c>
      <c r="BM8" s="1235">
        <v>46268.043769730008</v>
      </c>
      <c r="BN8" s="1235">
        <v>42422.148787660008</v>
      </c>
      <c r="BO8" s="1235">
        <v>43192.988507800001</v>
      </c>
      <c r="BP8" s="1235">
        <v>39688.594744379996</v>
      </c>
      <c r="BQ8" s="1235">
        <v>37781.122630039994</v>
      </c>
      <c r="BR8" s="1235">
        <v>38130.92308647</v>
      </c>
      <c r="BS8" s="1235">
        <v>42033.614138259996</v>
      </c>
      <c r="BT8" s="1235">
        <v>41357.989154869996</v>
      </c>
      <c r="BU8" s="1235">
        <v>40232</v>
      </c>
      <c r="BV8" s="1235">
        <v>43327.37065099</v>
      </c>
      <c r="BW8" s="1235">
        <v>42270.242217110004</v>
      </c>
      <c r="BX8" s="1235">
        <v>38702.747159840001</v>
      </c>
      <c r="BY8" s="1235">
        <v>36966.402783769998</v>
      </c>
      <c r="BZ8" s="1235">
        <v>45500.998912250005</v>
      </c>
      <c r="CA8" s="1235">
        <v>39838.989369879993</v>
      </c>
      <c r="CB8" s="1235">
        <v>40788.16046508</v>
      </c>
      <c r="CC8" s="1235">
        <v>41119.640720480005</v>
      </c>
      <c r="CD8" s="1235">
        <v>41671.594240912294</v>
      </c>
      <c r="CE8" s="1235">
        <v>39342.389224932289</v>
      </c>
      <c r="CF8" s="1235">
        <v>43057.980335112297</v>
      </c>
      <c r="CG8" s="1235">
        <v>46144.057143852289</v>
      </c>
      <c r="CH8" s="1235">
        <v>49052.035099962297</v>
      </c>
      <c r="CI8" s="1235">
        <v>46447.503736152299</v>
      </c>
      <c r="CJ8" s="1235">
        <v>42630.130434432293</v>
      </c>
      <c r="CK8" s="1235">
        <v>50649.058355552283</v>
      </c>
      <c r="CL8" s="1235">
        <v>51387.394905092289</v>
      </c>
    </row>
    <row r="9" spans="1:92" ht="17.100000000000001" customHeight="1" x14ac:dyDescent="0.25">
      <c r="A9" s="1231" t="s">
        <v>823</v>
      </c>
      <c r="B9" s="1234"/>
      <c r="C9" s="1235"/>
      <c r="D9" s="1235"/>
      <c r="E9" s="1235"/>
      <c r="F9" s="1235"/>
      <c r="G9" s="1235"/>
      <c r="H9" s="1235"/>
      <c r="I9" s="1235"/>
      <c r="J9" s="1235"/>
      <c r="K9" s="1235"/>
      <c r="L9" s="1235"/>
      <c r="M9" s="1235"/>
      <c r="N9" s="1235"/>
      <c r="O9" s="1235"/>
      <c r="P9" s="1235"/>
      <c r="Q9" s="1235"/>
      <c r="R9" s="1235"/>
      <c r="S9" s="1235"/>
      <c r="T9" s="1235"/>
      <c r="U9" s="1235"/>
      <c r="V9" s="1235"/>
      <c r="W9" s="1235"/>
      <c r="X9" s="1235"/>
      <c r="Y9" s="1235"/>
      <c r="Z9" s="1235"/>
      <c r="AA9" s="1235"/>
      <c r="AB9" s="1235"/>
      <c r="AC9" s="1235"/>
      <c r="AD9" s="1235"/>
      <c r="AE9" s="1235"/>
      <c r="AF9" s="1235"/>
      <c r="AG9" s="1235"/>
      <c r="AH9" s="1235"/>
      <c r="AI9" s="1235"/>
      <c r="AJ9" s="1235"/>
      <c r="AK9" s="1235"/>
      <c r="AL9" s="1235"/>
      <c r="AM9" s="1235"/>
      <c r="AN9" s="1235"/>
      <c r="AO9" s="1235"/>
      <c r="AP9" s="1235"/>
      <c r="AQ9" s="1235"/>
      <c r="AR9" s="1235"/>
      <c r="AS9" s="1235"/>
      <c r="AT9" s="1235"/>
      <c r="AU9" s="1235"/>
      <c r="AV9" s="1235"/>
      <c r="AW9" s="1235"/>
      <c r="AX9" s="1235"/>
      <c r="AY9" s="1235"/>
      <c r="AZ9" s="1235"/>
      <c r="BA9" s="1235"/>
      <c r="BB9" s="1235"/>
      <c r="BC9" s="1235"/>
      <c r="BD9" s="1235"/>
      <c r="BE9" s="1235"/>
      <c r="BF9" s="1235"/>
      <c r="BG9" s="1235"/>
      <c r="BH9" s="1235"/>
      <c r="BI9" s="1235"/>
      <c r="BJ9" s="1235"/>
      <c r="BK9" s="1235"/>
      <c r="BL9" s="1235"/>
      <c r="BM9" s="1235"/>
      <c r="BN9" s="1235"/>
      <c r="BO9" s="1235"/>
      <c r="BP9" s="1235"/>
      <c r="BQ9" s="1235"/>
      <c r="BR9" s="1235"/>
      <c r="BS9" s="1235"/>
      <c r="BT9" s="1235"/>
      <c r="BU9" s="1235"/>
      <c r="BV9" s="1235"/>
      <c r="BW9" s="1235"/>
      <c r="BX9" s="1235"/>
      <c r="BY9" s="1235"/>
      <c r="BZ9" s="1235"/>
      <c r="CA9" s="1235"/>
      <c r="CB9" s="1235"/>
      <c r="CC9" s="1235"/>
      <c r="CD9" s="1235"/>
      <c r="CE9" s="1235"/>
      <c r="CF9" s="1235"/>
      <c r="CG9" s="1235"/>
      <c r="CH9" s="1235"/>
      <c r="CI9" s="1235"/>
      <c r="CJ9" s="1235"/>
      <c r="CK9" s="1235"/>
      <c r="CL9" s="1235"/>
    </row>
    <row r="10" spans="1:92" s="1218" customFormat="1" ht="17.100000000000001" customHeight="1" x14ac:dyDescent="0.25">
      <c r="A10" s="1237" t="s">
        <v>824</v>
      </c>
      <c r="B10" s="1238">
        <v>13180.361091909999</v>
      </c>
      <c r="C10" s="1239">
        <v>15445.119449369999</v>
      </c>
      <c r="D10" s="1239">
        <v>16168.046902009999</v>
      </c>
      <c r="E10" s="1239">
        <v>15124.25977701</v>
      </c>
      <c r="F10" s="1239">
        <v>16001.144004809998</v>
      </c>
      <c r="G10" s="1239">
        <v>16558.544007380002</v>
      </c>
      <c r="H10" s="1239">
        <v>19007.349950509997</v>
      </c>
      <c r="I10" s="1239">
        <v>17182.945034510001</v>
      </c>
      <c r="J10" s="1239">
        <v>17080.954378169998</v>
      </c>
      <c r="K10" s="1239">
        <v>19601.086913409999</v>
      </c>
      <c r="L10" s="1239">
        <v>20360.644917080001</v>
      </c>
      <c r="M10" s="1239">
        <v>22187.582204819999</v>
      </c>
      <c r="N10" s="1239">
        <v>22842.828379009999</v>
      </c>
      <c r="O10" s="1239">
        <v>22753.930035100002</v>
      </c>
      <c r="P10" s="1239">
        <v>21902.896262459999</v>
      </c>
      <c r="Q10" s="1239">
        <v>22996.164349359999</v>
      </c>
      <c r="R10" s="1239">
        <v>20819.986171249999</v>
      </c>
      <c r="S10" s="1239">
        <v>21555.850004669999</v>
      </c>
      <c r="T10" s="1239">
        <v>21020.661866890001</v>
      </c>
      <c r="U10" s="1239">
        <v>22403.703741509999</v>
      </c>
      <c r="V10" s="1239">
        <v>20956.707757559998</v>
      </c>
      <c r="W10" s="1239">
        <v>20392.186258429996</v>
      </c>
      <c r="X10" s="1239">
        <v>20406.316159820002</v>
      </c>
      <c r="Y10" s="1239">
        <v>23666.373667289998</v>
      </c>
      <c r="Z10" s="1239">
        <v>21128.55688815</v>
      </c>
      <c r="AA10" s="1239">
        <v>22606.986195919999</v>
      </c>
      <c r="AB10" s="1239">
        <v>22648.888231509998</v>
      </c>
      <c r="AC10" s="1239">
        <v>22462.387835019999</v>
      </c>
      <c r="AD10" s="1239">
        <v>22476.149191739998</v>
      </c>
      <c r="AE10" s="1239">
        <v>23977.369481069996</v>
      </c>
      <c r="AF10" s="1239">
        <v>23701.931139239998</v>
      </c>
      <c r="AG10" s="1239">
        <v>23541.113787940001</v>
      </c>
      <c r="AH10" s="1239">
        <v>24591.544820159997</v>
      </c>
      <c r="AI10" s="1239">
        <v>23167.60481945</v>
      </c>
      <c r="AJ10" s="1239">
        <v>22131.482146099999</v>
      </c>
      <c r="AK10" s="1239">
        <v>25515.138641540001</v>
      </c>
      <c r="AL10" s="1239">
        <v>24854.226564650002</v>
      </c>
      <c r="AM10" s="1239">
        <v>27797.761466790002</v>
      </c>
      <c r="AN10" s="1239">
        <v>26943.295328619999</v>
      </c>
      <c r="AO10" s="1239">
        <v>23830.458748830002</v>
      </c>
      <c r="AP10" s="1239">
        <v>28088.96964996</v>
      </c>
      <c r="AQ10" s="1239">
        <v>28377.491470929999</v>
      </c>
      <c r="AR10" s="1239">
        <v>28845.220740209999</v>
      </c>
      <c r="AS10" s="1239">
        <v>26045.912519270001</v>
      </c>
      <c r="AT10" s="1239">
        <v>25113.663529400004</v>
      </c>
      <c r="AU10" s="1239">
        <v>26366.097784619997</v>
      </c>
      <c r="AV10" s="1239">
        <v>28225.168882770002</v>
      </c>
      <c r="AW10" s="1239">
        <v>31894.798558349998</v>
      </c>
      <c r="AX10" s="1239">
        <v>31263.989790459997</v>
      </c>
      <c r="AY10" s="1239">
        <v>37062.201626349997</v>
      </c>
      <c r="AZ10" s="1239">
        <v>35626.74721275</v>
      </c>
      <c r="BA10" s="1239">
        <v>35263.900715039999</v>
      </c>
      <c r="BB10" s="1239">
        <v>36480.672927440006</v>
      </c>
      <c r="BC10" s="1239">
        <v>35505.536266570001</v>
      </c>
      <c r="BD10" s="1239">
        <v>37346.30601778</v>
      </c>
      <c r="BE10" s="1239">
        <v>39447.964838309999</v>
      </c>
      <c r="BF10" s="1239">
        <v>37043.045730330006</v>
      </c>
      <c r="BG10" s="1239">
        <v>38406.794046370007</v>
      </c>
      <c r="BH10" s="1239">
        <v>36009.536248050004</v>
      </c>
      <c r="BI10" s="1239">
        <v>35269.696321449999</v>
      </c>
      <c r="BJ10" s="1239">
        <v>40104.413002199995</v>
      </c>
      <c r="BK10" s="1239">
        <v>41805.112039910004</v>
      </c>
      <c r="BL10" s="1239">
        <v>45054.548004237091</v>
      </c>
      <c r="BM10" s="1239">
        <v>46161.870899910005</v>
      </c>
      <c r="BN10" s="1239">
        <v>42302.540231880004</v>
      </c>
      <c r="BO10" s="1239">
        <v>42987.27696255</v>
      </c>
      <c r="BP10" s="1239">
        <v>39385.219822699997</v>
      </c>
      <c r="BQ10" s="1239">
        <v>36807.436373129996</v>
      </c>
      <c r="BR10" s="1239">
        <v>37970.221436699998</v>
      </c>
      <c r="BS10" s="1239">
        <v>41922.34927662</v>
      </c>
      <c r="BT10" s="1239">
        <v>41263.81340811</v>
      </c>
      <c r="BU10" s="1239">
        <v>39962</v>
      </c>
      <c r="BV10" s="1239">
        <v>43239.512165820001</v>
      </c>
      <c r="BW10" s="1239">
        <v>42176.046251020001</v>
      </c>
      <c r="BX10" s="1239">
        <v>38608.694038940004</v>
      </c>
      <c r="BY10" s="1239">
        <v>36805.113869389999</v>
      </c>
      <c r="BZ10" s="1239">
        <v>45411.241120620005</v>
      </c>
      <c r="CA10" s="1239">
        <v>39659.050252699992</v>
      </c>
      <c r="CB10" s="1239">
        <v>40641.943913030002</v>
      </c>
      <c r="CC10" s="1239">
        <v>40847.126320720003</v>
      </c>
      <c r="CD10" s="1239">
        <v>41470.56727</v>
      </c>
      <c r="CE10" s="1239">
        <v>39234.331478</v>
      </c>
      <c r="CF10" s="1239">
        <v>42934.689576000004</v>
      </c>
      <c r="CG10" s="1239">
        <v>45642.115197769999</v>
      </c>
      <c r="CH10" s="1239">
        <v>48951.913890610005</v>
      </c>
      <c r="CI10" s="1239">
        <v>46324.269419410004</v>
      </c>
      <c r="CJ10" s="1239">
        <v>42441.435363860001</v>
      </c>
      <c r="CK10" s="1239">
        <v>50524.902447699991</v>
      </c>
      <c r="CL10" s="1239">
        <v>51270.683553429997</v>
      </c>
    </row>
    <row r="11" spans="1:92" s="1218" customFormat="1" ht="17.100000000000001" customHeight="1" x14ac:dyDescent="0.25">
      <c r="A11" s="1237" t="s">
        <v>825</v>
      </c>
      <c r="B11" s="1238">
        <v>173.77583848999998</v>
      </c>
      <c r="C11" s="1239">
        <v>102.15030181408299</v>
      </c>
      <c r="D11" s="1239">
        <v>107.57548442879599</v>
      </c>
      <c r="E11" s="1239">
        <v>96.970545829999992</v>
      </c>
      <c r="F11" s="1239">
        <v>92.457328589252</v>
      </c>
      <c r="G11" s="1239">
        <v>440.817523815794</v>
      </c>
      <c r="H11" s="1239">
        <v>144.695107660503</v>
      </c>
      <c r="I11" s="1239">
        <v>139.61848140775101</v>
      </c>
      <c r="J11" s="1239">
        <v>267.13934071788196</v>
      </c>
      <c r="K11" s="1239">
        <v>140.39613334605099</v>
      </c>
      <c r="L11" s="1239">
        <v>147.65538167153198</v>
      </c>
      <c r="M11" s="1239">
        <v>156.18358312016798</v>
      </c>
      <c r="N11" s="1239">
        <v>141.37216390342701</v>
      </c>
      <c r="O11" s="1239">
        <v>165.14521648076197</v>
      </c>
      <c r="P11" s="1239">
        <v>156.283154672509</v>
      </c>
      <c r="Q11" s="1239">
        <v>170.538513680878</v>
      </c>
      <c r="R11" s="1239">
        <v>118.92258400263799</v>
      </c>
      <c r="S11" s="1239">
        <v>227.06391243610898</v>
      </c>
      <c r="T11" s="1239">
        <v>147.606747109975</v>
      </c>
      <c r="U11" s="1239">
        <v>145.05270454831998</v>
      </c>
      <c r="V11" s="1239">
        <v>178.60699340812801</v>
      </c>
      <c r="W11" s="1239">
        <v>228.86708454979401</v>
      </c>
      <c r="X11" s="1239">
        <v>145.94768976260698</v>
      </c>
      <c r="Y11" s="1239">
        <v>144.74181716741302</v>
      </c>
      <c r="Z11" s="1239">
        <v>134.190323829216</v>
      </c>
      <c r="AA11" s="1239">
        <v>122.79770026911299</v>
      </c>
      <c r="AB11" s="1239">
        <v>128.30850091761698</v>
      </c>
      <c r="AC11" s="1239">
        <v>125.31778668365899</v>
      </c>
      <c r="AD11" s="1239">
        <v>104.85266671033099</v>
      </c>
      <c r="AE11" s="1239">
        <v>188.10748455776599</v>
      </c>
      <c r="AF11" s="1239">
        <v>198.07162782</v>
      </c>
      <c r="AG11" s="1239">
        <v>71.810326250000003</v>
      </c>
      <c r="AH11" s="1239">
        <v>223.63965296000001</v>
      </c>
      <c r="AI11" s="1239">
        <v>238.61876867999996</v>
      </c>
      <c r="AJ11" s="1239">
        <v>151.47403553999999</v>
      </c>
      <c r="AK11" s="1239">
        <v>146.47737080000002</v>
      </c>
      <c r="AL11" s="1239">
        <v>69.348740169999985</v>
      </c>
      <c r="AM11" s="1239">
        <v>65.960218440000006</v>
      </c>
      <c r="AN11" s="1239">
        <v>64.97840020999999</v>
      </c>
      <c r="AO11" s="1239">
        <v>65.584209119999997</v>
      </c>
      <c r="AP11" s="1239">
        <v>68.513367979999998</v>
      </c>
      <c r="AQ11" s="1239">
        <v>311.48284962999998</v>
      </c>
      <c r="AR11" s="1239">
        <v>90.367219909999989</v>
      </c>
      <c r="AS11" s="1239">
        <v>88.740492129999993</v>
      </c>
      <c r="AT11" s="1239">
        <v>165.29868494999999</v>
      </c>
      <c r="AU11" s="1239">
        <v>96.820067709999989</v>
      </c>
      <c r="AV11" s="1239">
        <v>176.07912083000002</v>
      </c>
      <c r="AW11" s="1239">
        <v>327.56298057999999</v>
      </c>
      <c r="AX11" s="1239">
        <v>68.868365640000007</v>
      </c>
      <c r="AY11" s="1239">
        <v>92.072264139999987</v>
      </c>
      <c r="AZ11" s="1239">
        <v>87.70549441</v>
      </c>
      <c r="BA11" s="1239">
        <v>85.291687549999992</v>
      </c>
      <c r="BB11" s="1239">
        <v>79.022807060000005</v>
      </c>
      <c r="BC11" s="1239">
        <v>286.60368328999999</v>
      </c>
      <c r="BD11" s="1239">
        <v>117.17449668</v>
      </c>
      <c r="BE11" s="1239">
        <v>93.580257980000013</v>
      </c>
      <c r="BF11" s="1239">
        <v>174.95850214999999</v>
      </c>
      <c r="BG11" s="1239">
        <v>198.19834580999998</v>
      </c>
      <c r="BH11" s="1239">
        <v>116.58136098999999</v>
      </c>
      <c r="BI11" s="1239">
        <v>132.96940228</v>
      </c>
      <c r="BJ11" s="1239">
        <v>90.140118959999995</v>
      </c>
      <c r="BK11" s="1239">
        <v>98.214010599999995</v>
      </c>
      <c r="BL11" s="1239">
        <v>287.49325514999998</v>
      </c>
      <c r="BM11" s="1239">
        <v>106.17286981999999</v>
      </c>
      <c r="BN11" s="1239">
        <v>119.60855578000002</v>
      </c>
      <c r="BO11" s="1239">
        <v>205.71154525</v>
      </c>
      <c r="BP11" s="1239">
        <v>303.37492168</v>
      </c>
      <c r="BQ11" s="1239">
        <v>973.68625691</v>
      </c>
      <c r="BR11" s="1239">
        <v>160.70164977000002</v>
      </c>
      <c r="BS11" s="1239">
        <v>111.26486164000001</v>
      </c>
      <c r="BT11" s="1239">
        <v>94.175746759999996</v>
      </c>
      <c r="BU11" s="1239">
        <v>269</v>
      </c>
      <c r="BV11" s="1239">
        <v>87.858485169999994</v>
      </c>
      <c r="BW11" s="1239">
        <v>94.195966089999999</v>
      </c>
      <c r="BX11" s="1239">
        <v>94.053120899999996</v>
      </c>
      <c r="BY11" s="1239">
        <v>161.28891437999999</v>
      </c>
      <c r="BZ11" s="1239">
        <v>89.757791629999986</v>
      </c>
      <c r="CA11" s="1239">
        <v>179.93911718000001</v>
      </c>
      <c r="CB11" s="1239">
        <v>146.21655204999999</v>
      </c>
      <c r="CC11" s="1239">
        <v>272.51439976</v>
      </c>
      <c r="CD11" s="1239">
        <v>201.026970912292</v>
      </c>
      <c r="CE11" s="1239">
        <v>108.05774693229202</v>
      </c>
      <c r="CF11" s="1239">
        <v>123.29075911229199</v>
      </c>
      <c r="CG11" s="1239">
        <v>501.94194608229202</v>
      </c>
      <c r="CH11" s="1239">
        <v>100.121209352292</v>
      </c>
      <c r="CI11" s="1239">
        <v>123.23431674229201</v>
      </c>
      <c r="CJ11" s="1239">
        <v>188.695070572292</v>
      </c>
      <c r="CK11" s="1239">
        <v>124.155907852292</v>
      </c>
      <c r="CL11" s="1239">
        <v>116.71135166229199</v>
      </c>
    </row>
    <row r="12" spans="1:92" ht="17.100000000000001" customHeight="1" x14ac:dyDescent="0.25">
      <c r="A12" s="1231"/>
      <c r="B12" s="1234"/>
      <c r="C12" s="1235"/>
      <c r="D12" s="1235"/>
      <c r="E12" s="1235"/>
      <c r="F12" s="1235"/>
      <c r="G12" s="1235"/>
      <c r="H12" s="1235"/>
      <c r="I12" s="1235"/>
      <c r="J12" s="1235"/>
      <c r="K12" s="1235"/>
      <c r="L12" s="1235"/>
      <c r="M12" s="1235"/>
      <c r="N12" s="1235"/>
      <c r="O12" s="1235"/>
      <c r="P12" s="1235"/>
      <c r="Q12" s="1235"/>
      <c r="R12" s="1235"/>
      <c r="S12" s="1235"/>
      <c r="T12" s="1235"/>
      <c r="U12" s="1235"/>
      <c r="V12" s="1235"/>
      <c r="W12" s="1235"/>
      <c r="X12" s="1235"/>
      <c r="Y12" s="1235"/>
      <c r="Z12" s="1235"/>
      <c r="AA12" s="1235"/>
      <c r="AB12" s="1235"/>
      <c r="AC12" s="1235"/>
      <c r="AD12" s="1235"/>
      <c r="AE12" s="1235"/>
      <c r="AF12" s="1235"/>
      <c r="AG12" s="1235"/>
      <c r="AH12" s="1235"/>
      <c r="AI12" s="1235"/>
      <c r="AJ12" s="1235"/>
      <c r="AK12" s="1235"/>
      <c r="AL12" s="1235"/>
      <c r="AM12" s="1235"/>
      <c r="AN12" s="1235"/>
      <c r="AO12" s="1235"/>
      <c r="AP12" s="1235"/>
      <c r="AQ12" s="1235"/>
      <c r="AR12" s="1235"/>
      <c r="AS12" s="1235"/>
      <c r="AT12" s="1235"/>
      <c r="AU12" s="1235"/>
      <c r="AV12" s="1235"/>
      <c r="AW12" s="1235"/>
      <c r="AX12" s="1235"/>
      <c r="AY12" s="1235"/>
      <c r="AZ12" s="1235"/>
      <c r="BA12" s="1235"/>
      <c r="BB12" s="1235"/>
      <c r="BC12" s="1235"/>
      <c r="BD12" s="1235"/>
      <c r="BE12" s="1235"/>
      <c r="BF12" s="1235"/>
      <c r="BG12" s="1235"/>
      <c r="BH12" s="1235"/>
      <c r="BI12" s="1235"/>
      <c r="BJ12" s="1235"/>
      <c r="BK12" s="1235"/>
      <c r="BL12" s="1235"/>
      <c r="BM12" s="1235"/>
      <c r="BN12" s="1235"/>
      <c r="BO12" s="1235"/>
      <c r="BP12" s="1235"/>
      <c r="BQ12" s="1235"/>
      <c r="BR12" s="1235"/>
      <c r="BS12" s="1235"/>
      <c r="BT12" s="1235"/>
      <c r="BU12" s="1235"/>
      <c r="BV12" s="1235"/>
      <c r="BW12" s="1235"/>
      <c r="BX12" s="1235"/>
      <c r="BY12" s="1235"/>
      <c r="BZ12" s="1235"/>
      <c r="CA12" s="1235"/>
      <c r="CB12" s="1235"/>
      <c r="CC12" s="1235"/>
      <c r="CD12" s="1235"/>
      <c r="CE12" s="1235"/>
      <c r="CF12" s="1235"/>
      <c r="CG12" s="1235"/>
      <c r="CH12" s="1235"/>
      <c r="CI12" s="1235"/>
      <c r="CJ12" s="1235"/>
      <c r="CK12" s="1235"/>
      <c r="CL12" s="1235"/>
    </row>
    <row r="13" spans="1:92" s="1243" customFormat="1" ht="17.100000000000001" customHeight="1" x14ac:dyDescent="0.25">
      <c r="A13" s="1240" t="s">
        <v>826</v>
      </c>
      <c r="B13" s="1241">
        <v>32306.578817460002</v>
      </c>
      <c r="C13" s="1242">
        <v>34188.331145164077</v>
      </c>
      <c r="D13" s="1242">
        <v>35018.925947288793</v>
      </c>
      <c r="E13" s="1242">
        <v>33972.916108009995</v>
      </c>
      <c r="F13" s="1242">
        <v>35004.952882689249</v>
      </c>
      <c r="G13" s="1242">
        <v>35648.822886965791</v>
      </c>
      <c r="H13" s="1242">
        <v>38111.517277910505</v>
      </c>
      <c r="I13" s="1242">
        <v>36422.298472737748</v>
      </c>
      <c r="J13" s="1242">
        <v>36444.268976647872</v>
      </c>
      <c r="K13" s="1242">
        <v>38868.215593856046</v>
      </c>
      <c r="L13" s="1242">
        <v>40023.459073151535</v>
      </c>
      <c r="M13" s="1242">
        <v>44935.527259780167</v>
      </c>
      <c r="N13" s="1242">
        <v>44220.858916383426</v>
      </c>
      <c r="O13" s="1242">
        <v>43457.96626473077</v>
      </c>
      <c r="P13" s="1242">
        <v>42616.030383652513</v>
      </c>
      <c r="Q13" s="1242">
        <v>43519.537135460872</v>
      </c>
      <c r="R13" s="1242">
        <v>41534.157818012638</v>
      </c>
      <c r="S13" s="1242">
        <v>42236.711520816105</v>
      </c>
      <c r="T13" s="1242">
        <v>42073.932665119974</v>
      </c>
      <c r="U13" s="1242">
        <v>44194.178057538316</v>
      </c>
      <c r="V13" s="1242">
        <v>42292.116241218129</v>
      </c>
      <c r="W13" s="1242">
        <v>42459.190507549793</v>
      </c>
      <c r="X13" s="1242">
        <v>41967.209032272607</v>
      </c>
      <c r="Y13" s="1242">
        <v>48280.871327637411</v>
      </c>
      <c r="Z13" s="1242">
        <v>43850.805226779208</v>
      </c>
      <c r="AA13" s="1242">
        <v>44901.044055009108</v>
      </c>
      <c r="AB13" s="1242">
        <v>44639.243475667616</v>
      </c>
      <c r="AC13" s="1242">
        <v>44527.06357813366</v>
      </c>
      <c r="AD13" s="1242">
        <v>44662.991762790334</v>
      </c>
      <c r="AE13" s="1242">
        <v>45910.968640197767</v>
      </c>
      <c r="AF13" s="1242">
        <v>46049.62976335</v>
      </c>
      <c r="AG13" s="1242">
        <v>46185.349602239992</v>
      </c>
      <c r="AH13" s="1242">
        <v>47267.960582839994</v>
      </c>
      <c r="AI13" s="1242">
        <v>46439.120953460006</v>
      </c>
      <c r="AJ13" s="1242">
        <v>45499.108851889992</v>
      </c>
      <c r="AK13" s="1242">
        <v>52622.930014159996</v>
      </c>
      <c r="AL13" s="1242">
        <v>50086.680641910003</v>
      </c>
      <c r="AM13" s="1242">
        <v>52362.476793820002</v>
      </c>
      <c r="AN13" s="1242">
        <v>51963.297140969997</v>
      </c>
      <c r="AO13" s="1242">
        <v>48815.614415420001</v>
      </c>
      <c r="AP13" s="1242">
        <v>52745.513655169998</v>
      </c>
      <c r="AQ13" s="1242">
        <v>53094.012917469998</v>
      </c>
      <c r="AR13" s="1242">
        <v>54156.36550167</v>
      </c>
      <c r="AS13" s="1242">
        <v>51451.915537709996</v>
      </c>
      <c r="AT13" s="1242">
        <v>50185.234078640002</v>
      </c>
      <c r="AU13" s="1242">
        <v>51977.864655339996</v>
      </c>
      <c r="AV13" s="1242">
        <v>53757.247619950002</v>
      </c>
      <c r="AW13" s="1242">
        <v>62350.012214779999</v>
      </c>
      <c r="AX13" s="1242">
        <v>58668.651559199992</v>
      </c>
      <c r="AY13" s="1242">
        <v>64091.710065689993</v>
      </c>
      <c r="AZ13" s="1242">
        <v>62483.452767249997</v>
      </c>
      <c r="BA13" s="1242">
        <v>62070.370892899999</v>
      </c>
      <c r="BB13" s="1242">
        <v>62582.034079030003</v>
      </c>
      <c r="BC13" s="1242">
        <v>62137.03930633</v>
      </c>
      <c r="BD13" s="1242">
        <v>64802.243488449996</v>
      </c>
      <c r="BE13" s="1242">
        <v>66521.777726829998</v>
      </c>
      <c r="BF13" s="1242">
        <v>63788.91463728001</v>
      </c>
      <c r="BG13" s="1242">
        <v>65201.016736970007</v>
      </c>
      <c r="BH13" s="1242">
        <v>63358.074917500002</v>
      </c>
      <c r="BI13" s="1242">
        <v>67933.588631680002</v>
      </c>
      <c r="BJ13" s="1242">
        <v>68888.095795009998</v>
      </c>
      <c r="BK13" s="1242">
        <v>70440.636755090003</v>
      </c>
      <c r="BL13" s="1242">
        <v>73577.833934157097</v>
      </c>
      <c r="BM13" s="1242">
        <v>75159.682994820003</v>
      </c>
      <c r="BN13" s="1242">
        <v>70803.746954400005</v>
      </c>
      <c r="BO13" s="1242">
        <v>71594.147533340001</v>
      </c>
      <c r="BP13" s="1242">
        <v>68773.183555700001</v>
      </c>
      <c r="BQ13" s="1242">
        <v>66569.861976039989</v>
      </c>
      <c r="BR13" s="1242">
        <v>66947.281883980002</v>
      </c>
      <c r="BS13" s="1242">
        <v>71167.770713139995</v>
      </c>
      <c r="BT13" s="1242">
        <v>70496.418338069998</v>
      </c>
      <c r="BU13" s="1242">
        <v>73569</v>
      </c>
      <c r="BV13" s="1242">
        <v>74498.380112810002</v>
      </c>
      <c r="BW13" s="1242">
        <v>72917.527185890009</v>
      </c>
      <c r="BX13" s="1242">
        <v>69446.043452650003</v>
      </c>
      <c r="BY13" s="1242">
        <v>67413.995906789991</v>
      </c>
      <c r="BZ13" s="1242">
        <v>76072.559399120015</v>
      </c>
      <c r="CA13" s="1242">
        <v>70419.836853589994</v>
      </c>
      <c r="CB13" s="1242">
        <v>71811.108306740003</v>
      </c>
      <c r="CC13" s="1242">
        <v>72274.423068130011</v>
      </c>
      <c r="CD13" s="1242">
        <v>73083.794152372298</v>
      </c>
      <c r="CE13" s="1242">
        <v>71156.268825432286</v>
      </c>
      <c r="CF13" s="1242">
        <v>75050.0283712323</v>
      </c>
      <c r="CG13" s="1242">
        <v>82062.454314372284</v>
      </c>
      <c r="CH13" s="1242">
        <v>83073.876301282289</v>
      </c>
      <c r="CI13" s="1242">
        <v>79888.073268022301</v>
      </c>
      <c r="CJ13" s="1242">
        <v>76270.488560842292</v>
      </c>
      <c r="CK13" s="1242">
        <v>83832.736179042287</v>
      </c>
      <c r="CL13" s="1242">
        <v>83944.908098642292</v>
      </c>
    </row>
    <row r="14" spans="1:92" ht="17.100000000000001" customHeight="1" thickBot="1" x14ac:dyDescent="0.3">
      <c r="A14" s="1231"/>
      <c r="B14" s="1234"/>
      <c r="C14" s="1235"/>
      <c r="D14" s="1235"/>
      <c r="E14" s="1235"/>
      <c r="F14" s="1235"/>
      <c r="G14" s="1235"/>
      <c r="H14" s="1235"/>
      <c r="I14" s="1235"/>
      <c r="J14" s="1235"/>
      <c r="K14" s="1235"/>
      <c r="L14" s="1235"/>
      <c r="M14" s="1235"/>
      <c r="N14" s="1235"/>
      <c r="O14" s="1235"/>
      <c r="P14" s="1235"/>
      <c r="Q14" s="1235"/>
      <c r="R14" s="1235"/>
      <c r="S14" s="1235"/>
      <c r="T14" s="1235"/>
      <c r="U14" s="1235"/>
      <c r="V14" s="1235"/>
      <c r="W14" s="1235"/>
      <c r="X14" s="1235"/>
      <c r="Y14" s="1235"/>
      <c r="Z14" s="1235"/>
      <c r="AA14" s="1235"/>
      <c r="AB14" s="1235"/>
      <c r="AC14" s="1235"/>
      <c r="AD14" s="1235"/>
      <c r="AE14" s="1235"/>
      <c r="AF14" s="1235"/>
      <c r="AG14" s="1235"/>
      <c r="AH14" s="1235"/>
      <c r="AI14" s="1235"/>
      <c r="AJ14" s="1235"/>
      <c r="AK14" s="1235"/>
      <c r="AL14" s="1235"/>
      <c r="AM14" s="1235"/>
      <c r="AN14" s="1235"/>
      <c r="AO14" s="1235"/>
      <c r="AP14" s="1235"/>
      <c r="AQ14" s="1235"/>
      <c r="AR14" s="1235"/>
      <c r="AS14" s="1235"/>
      <c r="AT14" s="1235"/>
      <c r="AU14" s="1235"/>
      <c r="AV14" s="1235"/>
      <c r="AW14" s="1235"/>
      <c r="AX14" s="1235"/>
      <c r="AY14" s="1235"/>
      <c r="AZ14" s="1235"/>
      <c r="BA14" s="1235"/>
      <c r="BB14" s="1235"/>
      <c r="BC14" s="1235"/>
      <c r="BD14" s="1235"/>
      <c r="BE14" s="1235"/>
      <c r="BF14" s="1235"/>
      <c r="BG14" s="1235"/>
      <c r="BH14" s="1235"/>
      <c r="BI14" s="1235"/>
      <c r="BJ14" s="1235"/>
      <c r="BK14" s="1235"/>
      <c r="BL14" s="1235"/>
      <c r="BM14" s="1235"/>
      <c r="BN14" s="1235"/>
      <c r="BO14" s="1235"/>
      <c r="BP14" s="1235"/>
      <c r="BQ14" s="1235"/>
      <c r="BR14" s="1235"/>
      <c r="BS14" s="1235"/>
      <c r="BT14" s="1235"/>
      <c r="BU14" s="1235"/>
      <c r="BV14" s="1235"/>
      <c r="BW14" s="1235"/>
      <c r="BX14" s="1235"/>
      <c r="BY14" s="1235"/>
      <c r="BZ14" s="1235"/>
      <c r="CA14" s="1235"/>
      <c r="CB14" s="1235"/>
      <c r="CC14" s="1235"/>
      <c r="CD14" s="1235"/>
      <c r="CE14" s="1235"/>
      <c r="CF14" s="1235"/>
      <c r="CG14" s="1235"/>
      <c r="CH14" s="1235"/>
      <c r="CI14" s="1235"/>
      <c r="CJ14" s="1235"/>
      <c r="CK14" s="1235"/>
      <c r="CL14" s="1235"/>
    </row>
    <row r="15" spans="1:92" ht="17.100000000000001" customHeight="1" thickTop="1" thickBot="1" x14ac:dyDescent="0.3">
      <c r="A15" s="1244" t="s">
        <v>827</v>
      </c>
      <c r="B15" s="1245"/>
      <c r="C15" s="1246"/>
      <c r="D15" s="1246"/>
      <c r="E15" s="1246"/>
      <c r="F15" s="1246"/>
      <c r="G15" s="1246"/>
      <c r="H15" s="1246"/>
      <c r="I15" s="1246"/>
      <c r="J15" s="1246"/>
      <c r="K15" s="1246"/>
      <c r="L15" s="1246"/>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c r="CB15" s="1247"/>
      <c r="CC15" s="1247"/>
      <c r="CD15" s="1247"/>
      <c r="CE15" s="1247"/>
      <c r="CF15" s="1247"/>
      <c r="CG15" s="1247"/>
      <c r="CH15" s="1247"/>
      <c r="CI15" s="1247"/>
      <c r="CJ15" s="1247"/>
      <c r="CK15" s="1247"/>
      <c r="CL15" s="1247"/>
    </row>
    <row r="16" spans="1:92" ht="17.100000000000001" customHeight="1" thickTop="1" x14ac:dyDescent="0.25">
      <c r="A16" s="1231"/>
      <c r="B16" s="1234"/>
      <c r="C16" s="1235"/>
      <c r="D16" s="1235"/>
      <c r="E16" s="1235"/>
      <c r="F16" s="1235"/>
      <c r="G16" s="1235"/>
      <c r="H16" s="1235"/>
      <c r="I16" s="1235"/>
      <c r="J16" s="1235"/>
      <c r="K16" s="1235"/>
      <c r="L16" s="1235"/>
      <c r="M16" s="1235"/>
      <c r="N16" s="1235"/>
      <c r="O16" s="1235"/>
      <c r="P16" s="1235"/>
      <c r="Q16" s="1235"/>
      <c r="R16" s="1235"/>
      <c r="S16" s="1235"/>
      <c r="T16" s="1235"/>
      <c r="U16" s="1235"/>
      <c r="V16" s="1235"/>
      <c r="W16" s="1235"/>
      <c r="X16" s="1235"/>
      <c r="Y16" s="1235"/>
      <c r="Z16" s="1235"/>
      <c r="AA16" s="1235"/>
      <c r="AB16" s="1235"/>
      <c r="AC16" s="1235"/>
      <c r="AD16" s="1235"/>
      <c r="AE16" s="1235"/>
      <c r="AF16" s="1235"/>
      <c r="AG16" s="1235"/>
      <c r="AH16" s="1235"/>
      <c r="AI16" s="1235"/>
      <c r="AJ16" s="1235"/>
      <c r="AK16" s="1235"/>
      <c r="AL16" s="1235"/>
      <c r="AM16" s="1235"/>
      <c r="AN16" s="1235"/>
      <c r="AO16" s="1235"/>
      <c r="AP16" s="1235"/>
      <c r="AQ16" s="1235"/>
      <c r="AR16" s="1235"/>
      <c r="AS16" s="1235"/>
      <c r="AT16" s="1235"/>
      <c r="AU16" s="1235"/>
      <c r="AV16" s="1235"/>
      <c r="AW16" s="1235"/>
      <c r="AX16" s="1235"/>
      <c r="AY16" s="1235"/>
      <c r="AZ16" s="1235"/>
      <c r="BA16" s="1235"/>
      <c r="BB16" s="1235"/>
      <c r="BC16" s="1235"/>
      <c r="BD16" s="1235"/>
      <c r="BE16" s="1235"/>
      <c r="BF16" s="1235"/>
      <c r="BG16" s="1235"/>
      <c r="BH16" s="1235"/>
      <c r="BI16" s="1235"/>
      <c r="BJ16" s="1235"/>
      <c r="BK16" s="1235"/>
      <c r="BL16" s="1235"/>
      <c r="BM16" s="1235"/>
      <c r="BN16" s="1235"/>
      <c r="BO16" s="1235"/>
      <c r="BP16" s="1235"/>
      <c r="BQ16" s="1235"/>
      <c r="BR16" s="1235"/>
      <c r="BS16" s="1235"/>
      <c r="BT16" s="1235"/>
      <c r="BU16" s="1235"/>
      <c r="BV16" s="1235"/>
      <c r="BW16" s="1235"/>
      <c r="BX16" s="1235"/>
      <c r="BY16" s="1235"/>
      <c r="BZ16" s="1235"/>
      <c r="CA16" s="1235"/>
      <c r="CB16" s="1235"/>
      <c r="CC16" s="1235"/>
      <c r="CD16" s="1235"/>
      <c r="CE16" s="1235"/>
      <c r="CF16" s="1235"/>
      <c r="CG16" s="1235"/>
      <c r="CH16" s="1235"/>
      <c r="CI16" s="1235"/>
      <c r="CJ16" s="1235"/>
      <c r="CK16" s="1235"/>
      <c r="CL16" s="1235"/>
    </row>
    <row r="17" spans="1:90" ht="17.100000000000001" customHeight="1" x14ac:dyDescent="0.25">
      <c r="A17" s="1231" t="s">
        <v>828</v>
      </c>
      <c r="B17" s="1234">
        <v>66426.303235972882</v>
      </c>
      <c r="C17" s="1235">
        <v>67813.347178623269</v>
      </c>
      <c r="D17" s="1235">
        <v>67350.55298928589</v>
      </c>
      <c r="E17" s="1235">
        <v>67898.424276395206</v>
      </c>
      <c r="F17" s="1235">
        <v>70563.533940011592</v>
      </c>
      <c r="G17" s="1235">
        <v>69029.206086238628</v>
      </c>
      <c r="H17" s="1235">
        <v>69173.827566074178</v>
      </c>
      <c r="I17" s="1235">
        <v>70109.753901685341</v>
      </c>
      <c r="J17" s="1235">
        <v>73222.669057128718</v>
      </c>
      <c r="K17" s="1235">
        <v>72628.910586909114</v>
      </c>
      <c r="L17" s="1235">
        <v>74948.541309052278</v>
      </c>
      <c r="M17" s="1235">
        <v>77907.26620021234</v>
      </c>
      <c r="N17" s="1235">
        <v>74640.649942564065</v>
      </c>
      <c r="O17" s="1235">
        <v>74618.615312754191</v>
      </c>
      <c r="P17" s="1235">
        <v>76376.735414886105</v>
      </c>
      <c r="Q17" s="1235">
        <v>75700.789623743025</v>
      </c>
      <c r="R17" s="1235">
        <v>77269.692369705648</v>
      </c>
      <c r="S17" s="1235">
        <v>79953.017943437662</v>
      </c>
      <c r="T17" s="1235">
        <v>79074.75525046949</v>
      </c>
      <c r="U17" s="1235">
        <v>79520.667822633579</v>
      </c>
      <c r="V17" s="1235">
        <v>78671.260029511788</v>
      </c>
      <c r="W17" s="1235">
        <v>81199.667306703283</v>
      </c>
      <c r="X17" s="1235">
        <v>77556.049942866448</v>
      </c>
      <c r="Y17" s="1235">
        <v>80100.875885288551</v>
      </c>
      <c r="Z17" s="1235">
        <v>80040.746933815622</v>
      </c>
      <c r="AA17" s="1235">
        <v>79939.581236785903</v>
      </c>
      <c r="AB17" s="1235">
        <v>79411.668224062698</v>
      </c>
      <c r="AC17" s="1235">
        <v>79032.748513622151</v>
      </c>
      <c r="AD17" s="1235">
        <v>78098.527743300889</v>
      </c>
      <c r="AE17" s="1235">
        <v>85159.248901662751</v>
      </c>
      <c r="AF17" s="1235">
        <v>86394.874568552084</v>
      </c>
      <c r="AG17" s="1235">
        <v>86880.112743733043</v>
      </c>
      <c r="AH17" s="1235">
        <v>87928.224802783152</v>
      </c>
      <c r="AI17" s="1235">
        <v>88106.871545446251</v>
      </c>
      <c r="AJ17" s="1235">
        <v>90488.3945909303</v>
      </c>
      <c r="AK17" s="1235">
        <v>91559.825805914632</v>
      </c>
      <c r="AL17" s="1235">
        <v>94098.106945505308</v>
      </c>
      <c r="AM17" s="1235">
        <v>93549.31388682939</v>
      </c>
      <c r="AN17" s="1235">
        <v>96754.802980609718</v>
      </c>
      <c r="AO17" s="1235">
        <v>95870.007278678371</v>
      </c>
      <c r="AP17" s="1235">
        <v>104072.51915873688</v>
      </c>
      <c r="AQ17" s="1235">
        <v>103579.9323233067</v>
      </c>
      <c r="AR17" s="1235">
        <v>100694.20800170788</v>
      </c>
      <c r="AS17" s="1235">
        <v>99291.769986535714</v>
      </c>
      <c r="AT17" s="1235">
        <v>100933.44968334469</v>
      </c>
      <c r="AU17" s="1235">
        <v>100229.18125081969</v>
      </c>
      <c r="AV17" s="1235">
        <v>99261.274187500021</v>
      </c>
      <c r="AW17" s="1235">
        <v>103497.94482550361</v>
      </c>
      <c r="AX17" s="1235">
        <v>102921.43799632388</v>
      </c>
      <c r="AY17" s="1235">
        <v>108544.33997084292</v>
      </c>
      <c r="AZ17" s="1235">
        <v>110343.08859754098</v>
      </c>
      <c r="BA17" s="1235">
        <v>114721.20755311572</v>
      </c>
      <c r="BB17" s="1235">
        <v>117055.21513527753</v>
      </c>
      <c r="BC17" s="1235">
        <v>119619.60702976644</v>
      </c>
      <c r="BD17" s="1235">
        <v>121075.74227892855</v>
      </c>
      <c r="BE17" s="1235">
        <v>123260.36938210644</v>
      </c>
      <c r="BF17" s="1235">
        <v>120752.98616916555</v>
      </c>
      <c r="BG17" s="1235">
        <v>119694.92564294937</v>
      </c>
      <c r="BH17" s="1235">
        <v>117838.97237219621</v>
      </c>
      <c r="BI17" s="1235">
        <v>122735.45625949455</v>
      </c>
      <c r="BJ17" s="1235">
        <v>120049.19112513392</v>
      </c>
      <c r="BK17" s="1235">
        <v>126047.57279302411</v>
      </c>
      <c r="BL17" s="1235">
        <v>139062.48919025276</v>
      </c>
      <c r="BM17" s="1235">
        <v>137586.09214340354</v>
      </c>
      <c r="BN17" s="1235">
        <v>138175.21268258648</v>
      </c>
      <c r="BO17" s="1235">
        <v>138628.47666558527</v>
      </c>
      <c r="BP17" s="1235">
        <v>142104.72795610214</v>
      </c>
      <c r="BQ17" s="1235">
        <v>142278.28919419972</v>
      </c>
      <c r="BR17" s="1235">
        <v>144450.61180768846</v>
      </c>
      <c r="BS17" s="1235">
        <v>148534.72719634642</v>
      </c>
      <c r="BT17" s="1235">
        <v>150438.85095480151</v>
      </c>
      <c r="BU17" s="1235">
        <v>151519.5</v>
      </c>
      <c r="BV17" s="1235">
        <v>153595.05761268668</v>
      </c>
      <c r="BW17" s="1235">
        <v>156324.69065769573</v>
      </c>
      <c r="BX17" s="1235">
        <v>157406.6914241621</v>
      </c>
      <c r="BY17" s="1235">
        <v>156600.80811839449</v>
      </c>
      <c r="BZ17" s="1235">
        <v>159897.71195550862</v>
      </c>
      <c r="CA17" s="1235">
        <v>166725.92581236121</v>
      </c>
      <c r="CB17" s="1235">
        <v>166910.92624923383</v>
      </c>
      <c r="CC17" s="1235">
        <v>166395.73053723547</v>
      </c>
      <c r="CD17" s="1235">
        <v>169580.80563689113</v>
      </c>
      <c r="CE17" s="1235">
        <v>171298.85641524161</v>
      </c>
      <c r="CF17" s="1235">
        <v>173801.30735711419</v>
      </c>
      <c r="CG17" s="1235">
        <v>177668.55562032614</v>
      </c>
      <c r="CH17" s="1235">
        <v>174394.86292201749</v>
      </c>
      <c r="CI17" s="1235">
        <v>174924.25180757011</v>
      </c>
      <c r="CJ17" s="1235">
        <v>175637.22381427392</v>
      </c>
      <c r="CK17" s="1235">
        <v>179152.63008492597</v>
      </c>
      <c r="CL17" s="1235">
        <v>178461.27118693173</v>
      </c>
    </row>
    <row r="18" spans="1:90" ht="17.100000000000001" customHeight="1" x14ac:dyDescent="0.25">
      <c r="A18" s="1231" t="s">
        <v>829</v>
      </c>
      <c r="B18" s="1234">
        <v>-16094.591653099998</v>
      </c>
      <c r="C18" s="1235">
        <v>-15133.990915980001</v>
      </c>
      <c r="D18" s="1235">
        <v>-10574.257390679999</v>
      </c>
      <c r="E18" s="1235">
        <v>-13160.13132181</v>
      </c>
      <c r="F18" s="1235">
        <v>-13184.197336680001</v>
      </c>
      <c r="G18" s="1235">
        <v>-12603.214470860001</v>
      </c>
      <c r="H18" s="1235">
        <v>-12649.402737140001</v>
      </c>
      <c r="I18" s="1235">
        <v>-13999.36386032</v>
      </c>
      <c r="J18" s="1235">
        <v>-12309.791425859999</v>
      </c>
      <c r="K18" s="1235">
        <v>-9506.4930552200003</v>
      </c>
      <c r="L18" s="1235">
        <v>-11316.247423609999</v>
      </c>
      <c r="M18" s="1235">
        <v>-9687.6799926800013</v>
      </c>
      <c r="N18" s="1235">
        <v>-8384.2803368000004</v>
      </c>
      <c r="O18" s="1235">
        <v>-7735.6408573600002</v>
      </c>
      <c r="P18" s="1235">
        <v>-11176.693028849997</v>
      </c>
      <c r="Q18" s="1235">
        <v>-9606.6951597400002</v>
      </c>
      <c r="R18" s="1235">
        <v>-11320.184787369999</v>
      </c>
      <c r="S18" s="1235">
        <v>-10168.74607549</v>
      </c>
      <c r="T18" s="1235">
        <v>-11201.799995440004</v>
      </c>
      <c r="U18" s="1235">
        <v>-8361.1217992800011</v>
      </c>
      <c r="V18" s="1235">
        <v>-10561.849022570001</v>
      </c>
      <c r="W18" s="1235">
        <v>-11253.339342660001</v>
      </c>
      <c r="X18" s="1235">
        <v>-9436.6171233200002</v>
      </c>
      <c r="Y18" s="1235">
        <v>-7837.3001372700001</v>
      </c>
      <c r="Z18" s="1235">
        <v>-10079.960773000003</v>
      </c>
      <c r="AA18" s="1235">
        <v>-8692.3302772299994</v>
      </c>
      <c r="AB18" s="1235">
        <v>-9372.881900270002</v>
      </c>
      <c r="AC18" s="1235">
        <v>-8880.1699302400029</v>
      </c>
      <c r="AD18" s="1235">
        <v>-8780.1530179400033</v>
      </c>
      <c r="AE18" s="1235">
        <v>-11179.910112040001</v>
      </c>
      <c r="AF18" s="1235">
        <v>-11456.030725809998</v>
      </c>
      <c r="AG18" s="1235">
        <v>-13179.341982179998</v>
      </c>
      <c r="AH18" s="1235">
        <v>-11879.09227354</v>
      </c>
      <c r="AI18" s="1235">
        <v>-13350.546611650003</v>
      </c>
      <c r="AJ18" s="1235">
        <v>-16898.939951499997</v>
      </c>
      <c r="AK18" s="1235">
        <v>-11466.967172649998</v>
      </c>
      <c r="AL18" s="1235">
        <v>-13650.276193949998</v>
      </c>
      <c r="AM18" s="1235">
        <v>-12018.874950829999</v>
      </c>
      <c r="AN18" s="1235">
        <v>-12476.195903029999</v>
      </c>
      <c r="AO18" s="1235">
        <v>-14313.36957282</v>
      </c>
      <c r="AP18" s="1235">
        <v>-17374.062681929754</v>
      </c>
      <c r="AQ18" s="1235">
        <v>-18112.053482993684</v>
      </c>
      <c r="AR18" s="1235">
        <v>-14044.60487612374</v>
      </c>
      <c r="AS18" s="1235">
        <v>-13816.06028582856</v>
      </c>
      <c r="AT18" s="1235">
        <v>-17341.511666418828</v>
      </c>
      <c r="AU18" s="1235">
        <v>-15217.901120033093</v>
      </c>
      <c r="AV18" s="1235">
        <v>-13552.266238281474</v>
      </c>
      <c r="AW18" s="1235">
        <v>-10932.694839660657</v>
      </c>
      <c r="AX18" s="1235">
        <v>-13197.887711877294</v>
      </c>
      <c r="AY18" s="1235">
        <v>-12463.583303451964</v>
      </c>
      <c r="AZ18" s="1235">
        <v>-13387.690245879574</v>
      </c>
      <c r="BA18" s="1235">
        <v>-17897.114501728862</v>
      </c>
      <c r="BB18" s="1235">
        <v>-16472.475734490621</v>
      </c>
      <c r="BC18" s="1235">
        <v>-18912.303265928196</v>
      </c>
      <c r="BD18" s="1235">
        <v>-19181.228839505362</v>
      </c>
      <c r="BE18" s="1235">
        <v>-20865.026249724659</v>
      </c>
      <c r="BF18" s="1235">
        <v>-24581.233548614022</v>
      </c>
      <c r="BG18" s="1235">
        <v>-22626.159615587952</v>
      </c>
      <c r="BH18" s="1235">
        <v>-19870.683686191223</v>
      </c>
      <c r="BI18" s="1235">
        <v>-20743.429970004472</v>
      </c>
      <c r="BJ18" s="1235">
        <v>-19352.681883520723</v>
      </c>
      <c r="BK18" s="1235">
        <v>-22349.474304150681</v>
      </c>
      <c r="BL18" s="1235">
        <v>-23502.995871067244</v>
      </c>
      <c r="BM18" s="1235">
        <v>-22661.474497705807</v>
      </c>
      <c r="BN18" s="1235">
        <v>-22878.465939326445</v>
      </c>
      <c r="BO18" s="1235">
        <v>-21714.827886328236</v>
      </c>
      <c r="BP18" s="1235">
        <v>-26328.382232080454</v>
      </c>
      <c r="BQ18" s="1235">
        <v>-25956.873075779848</v>
      </c>
      <c r="BR18" s="1235">
        <v>-26828.959248950447</v>
      </c>
      <c r="BS18" s="1235">
        <v>-25650.317494534476</v>
      </c>
      <c r="BT18" s="1235">
        <v>-29430.173450514856</v>
      </c>
      <c r="BU18" s="1235">
        <v>-28634.9</v>
      </c>
      <c r="BV18" s="1235">
        <v>-26971.136303966399</v>
      </c>
      <c r="BW18" s="1235">
        <v>-29312.760556908066</v>
      </c>
      <c r="BX18" s="1235">
        <v>-31958.729724419147</v>
      </c>
      <c r="BY18" s="1235">
        <v>-34518.630189887648</v>
      </c>
      <c r="BZ18" s="1235">
        <v>-29765.040157252177</v>
      </c>
      <c r="CA18" s="1235">
        <v>-35913.45428410665</v>
      </c>
      <c r="CB18" s="1235">
        <v>-35783.323356305329</v>
      </c>
      <c r="CC18" s="1235">
        <v>-37224.626337385162</v>
      </c>
      <c r="CD18" s="1235">
        <v>-37942.026526596077</v>
      </c>
      <c r="CE18" s="1235">
        <v>-41152.21912881577</v>
      </c>
      <c r="CF18" s="1235">
        <v>-41550.868337346699</v>
      </c>
      <c r="CG18" s="1235">
        <v>-38386.59096716639</v>
      </c>
      <c r="CH18" s="1235">
        <v>-32405.033911957518</v>
      </c>
      <c r="CI18" s="1235">
        <v>-35191.526846515859</v>
      </c>
      <c r="CJ18" s="1235">
        <v>-40506.141151634103</v>
      </c>
      <c r="CK18" s="1235">
        <v>-39546.197622725238</v>
      </c>
      <c r="CL18" s="1235">
        <v>-35351.569054948355</v>
      </c>
    </row>
    <row r="19" spans="1:90" ht="17.100000000000001" customHeight="1" x14ac:dyDescent="0.25">
      <c r="A19" s="1231" t="s">
        <v>830</v>
      </c>
      <c r="B19" s="1234">
        <v>416.39877228</v>
      </c>
      <c r="C19" s="1235">
        <v>398.98351687999997</v>
      </c>
      <c r="D19" s="1235">
        <v>464.59303090000003</v>
      </c>
      <c r="E19" s="1235">
        <v>369.60301450999998</v>
      </c>
      <c r="F19" s="1235">
        <v>408.48481404999995</v>
      </c>
      <c r="G19" s="1235">
        <v>451.59551101999995</v>
      </c>
      <c r="H19" s="1235">
        <v>445.53247376000002</v>
      </c>
      <c r="I19" s="1235">
        <v>375.32156171000003</v>
      </c>
      <c r="J19" s="1235">
        <v>729.0334312199999</v>
      </c>
      <c r="K19" s="1235">
        <v>725.01450312999987</v>
      </c>
      <c r="L19" s="1235">
        <v>1098.9094759899999</v>
      </c>
      <c r="M19" s="1235">
        <v>992.11887309000008</v>
      </c>
      <c r="N19" s="1235">
        <v>1201.4398751599999</v>
      </c>
      <c r="O19" s="1235">
        <v>986.17518556999994</v>
      </c>
      <c r="P19" s="1235">
        <v>242.02596110999997</v>
      </c>
      <c r="Q19" s="1235">
        <v>265.07175250999995</v>
      </c>
      <c r="R19" s="1235">
        <v>629.2786777099999</v>
      </c>
      <c r="S19" s="1235">
        <v>246.32987396999999</v>
      </c>
      <c r="T19" s="1235">
        <v>1772.48621953</v>
      </c>
      <c r="U19" s="1235">
        <v>1112.8485640200001</v>
      </c>
      <c r="V19" s="1235">
        <v>719.99327042000004</v>
      </c>
      <c r="W19" s="1235">
        <v>955.00277437</v>
      </c>
      <c r="X19" s="1235">
        <v>1127.9270470100003</v>
      </c>
      <c r="Y19" s="1235">
        <v>1138.7372729100002</v>
      </c>
      <c r="Z19" s="1235">
        <v>1211.1530704200002</v>
      </c>
      <c r="AA19" s="1235">
        <v>1131.4411226499999</v>
      </c>
      <c r="AB19" s="1235">
        <v>1179.4819348599999</v>
      </c>
      <c r="AC19" s="1235">
        <v>1157.8965479799999</v>
      </c>
      <c r="AD19" s="1235">
        <v>218.86825797</v>
      </c>
      <c r="AE19" s="1235">
        <v>450.09873363999998</v>
      </c>
      <c r="AF19" s="1235">
        <v>152.5676181</v>
      </c>
      <c r="AG19" s="1235">
        <v>445.32254952000005</v>
      </c>
      <c r="AH19" s="1235">
        <v>763.68187892000003</v>
      </c>
      <c r="AI19" s="1235">
        <v>1163.6323081500002</v>
      </c>
      <c r="AJ19" s="1235">
        <v>1325.8463739199999</v>
      </c>
      <c r="AK19" s="1235">
        <v>1804.5649623700001</v>
      </c>
      <c r="AL19" s="1235">
        <v>2146.9082228399998</v>
      </c>
      <c r="AM19" s="1235">
        <v>2114.7532336799995</v>
      </c>
      <c r="AN19" s="1235">
        <v>2108.0848065299997</v>
      </c>
      <c r="AO19" s="1235">
        <v>2342.2126538799998</v>
      </c>
      <c r="AP19" s="1235">
        <v>1233.3859579699999</v>
      </c>
      <c r="AQ19" s="1235">
        <v>1546.1322582800001</v>
      </c>
      <c r="AR19" s="1235">
        <v>1729.84466681</v>
      </c>
      <c r="AS19" s="1235">
        <v>2100.3866184399999</v>
      </c>
      <c r="AT19" s="1235">
        <v>2973.8737531799998</v>
      </c>
      <c r="AU19" s="1235">
        <v>2466.6333634100001</v>
      </c>
      <c r="AV19" s="1235">
        <v>2627.7498871299995</v>
      </c>
      <c r="AW19" s="1235">
        <v>2715.6635386299995</v>
      </c>
      <c r="AX19" s="1235">
        <v>3505.64319918</v>
      </c>
      <c r="AY19" s="1235">
        <v>3459.2269215600004</v>
      </c>
      <c r="AZ19" s="1235">
        <v>3529.4347085599993</v>
      </c>
      <c r="BA19" s="1235">
        <v>3453.8968748400002</v>
      </c>
      <c r="BB19" s="1235">
        <v>2412.4059201499999</v>
      </c>
      <c r="BC19" s="1235">
        <v>2414.3403686699999</v>
      </c>
      <c r="BD19" s="1235">
        <v>1784.51822917</v>
      </c>
      <c r="BE19" s="1235">
        <v>2049.3917820399997</v>
      </c>
      <c r="BF19" s="1235">
        <v>2089.3361430999998</v>
      </c>
      <c r="BG19" s="1235">
        <v>2102.1365570700004</v>
      </c>
      <c r="BH19" s="1235">
        <v>2294.0404291999994</v>
      </c>
      <c r="BI19" s="1235">
        <v>2467.8894129999999</v>
      </c>
      <c r="BJ19" s="1235">
        <v>2207.8287976499996</v>
      </c>
      <c r="BK19" s="1235">
        <v>2382.2947444899996</v>
      </c>
      <c r="BL19" s="1235">
        <v>2443.1738772899998</v>
      </c>
      <c r="BM19" s="1235">
        <v>2611.5448260100006</v>
      </c>
      <c r="BN19" s="1235">
        <v>2007.7485255200002</v>
      </c>
      <c r="BO19" s="1235">
        <v>2027.59553033</v>
      </c>
      <c r="BP19" s="1235">
        <v>1574.8875632300001</v>
      </c>
      <c r="BQ19" s="1235">
        <v>1242.43514559</v>
      </c>
      <c r="BR19" s="1235">
        <v>1307.1408722699998</v>
      </c>
      <c r="BS19" s="1235">
        <v>1065.56092048</v>
      </c>
      <c r="BT19" s="1235">
        <v>1057.6542133000003</v>
      </c>
      <c r="BU19" s="1235">
        <v>1056.7</v>
      </c>
      <c r="BV19" s="1235">
        <v>996.92193865999991</v>
      </c>
      <c r="BW19" s="1235">
        <v>1008.8143971</v>
      </c>
      <c r="BX19" s="1235">
        <v>1011.9442757100001</v>
      </c>
      <c r="BY19" s="1235">
        <v>1066.7009175000001</v>
      </c>
      <c r="BZ19" s="1235">
        <v>1016.77921311</v>
      </c>
      <c r="CA19" s="1235">
        <v>866.98502473000008</v>
      </c>
      <c r="CB19" s="1235">
        <v>1356.7076687000001</v>
      </c>
      <c r="CC19" s="1235">
        <v>876.30193002999999</v>
      </c>
      <c r="CD19" s="1235">
        <v>902.85366694000004</v>
      </c>
      <c r="CE19" s="1235">
        <v>874.22326047999991</v>
      </c>
      <c r="CF19" s="1235">
        <v>871.67880075999994</v>
      </c>
      <c r="CG19" s="1235">
        <v>884.54086482000002</v>
      </c>
      <c r="CH19" s="1235">
        <v>764.88943096000003</v>
      </c>
      <c r="CI19" s="1235">
        <v>759.47528250999994</v>
      </c>
      <c r="CJ19" s="1235">
        <v>783.26216117999991</v>
      </c>
      <c r="CK19" s="1235">
        <v>777.68830327000012</v>
      </c>
      <c r="CL19" s="1235">
        <v>780.34392504000004</v>
      </c>
    </row>
    <row r="20" spans="1:90" ht="17.100000000000001" customHeight="1" x14ac:dyDescent="0.25">
      <c r="A20" s="1231" t="s">
        <v>831</v>
      </c>
      <c r="B20" s="1234">
        <v>153.19780331999999</v>
      </c>
      <c r="C20" s="1235">
        <v>154.31596911</v>
      </c>
      <c r="D20" s="1235">
        <v>138.70587049999997</v>
      </c>
      <c r="E20" s="1235">
        <v>145.20146566999998</v>
      </c>
      <c r="F20" s="1235">
        <v>139.64907062999998</v>
      </c>
      <c r="G20" s="1235">
        <v>144.54348844999998</v>
      </c>
      <c r="H20" s="1235">
        <v>136.46690247999999</v>
      </c>
      <c r="I20" s="1235">
        <v>137.70103456999999</v>
      </c>
      <c r="J20" s="1235">
        <v>166.28222216</v>
      </c>
      <c r="K20" s="1235">
        <v>164.10271523999998</v>
      </c>
      <c r="L20" s="1235">
        <v>188.36966712999998</v>
      </c>
      <c r="M20" s="1235">
        <v>289.10614802999993</v>
      </c>
      <c r="N20" s="1235">
        <v>325.25928297999997</v>
      </c>
      <c r="O20" s="1235">
        <v>266.26099159999995</v>
      </c>
      <c r="P20" s="1235">
        <v>282.16233682000001</v>
      </c>
      <c r="Q20" s="1235">
        <v>326.19289162000001</v>
      </c>
      <c r="R20" s="1235">
        <v>355.96613649</v>
      </c>
      <c r="S20" s="1235">
        <v>144.95301177000002</v>
      </c>
      <c r="T20" s="1235">
        <v>145.04960496999999</v>
      </c>
      <c r="U20" s="1235">
        <v>146.18456738</v>
      </c>
      <c r="V20" s="1235">
        <v>147.98835771</v>
      </c>
      <c r="W20" s="1235">
        <v>189.87692557</v>
      </c>
      <c r="X20" s="1235">
        <v>188.68572480999998</v>
      </c>
      <c r="Y20" s="1235">
        <v>187.66180904000001</v>
      </c>
      <c r="Z20" s="1235">
        <v>184.76241243000001</v>
      </c>
      <c r="AA20" s="1235">
        <v>235.96431477000002</v>
      </c>
      <c r="AB20" s="1235">
        <v>228.80128807000003</v>
      </c>
      <c r="AC20" s="1235">
        <v>202.30284356000001</v>
      </c>
      <c r="AD20" s="1235">
        <v>207.31680611000002</v>
      </c>
      <c r="AE20" s="1235">
        <v>142.31707372000002</v>
      </c>
      <c r="AF20" s="1235">
        <v>246.29880878</v>
      </c>
      <c r="AG20" s="1235">
        <v>157.61338316000001</v>
      </c>
      <c r="AH20" s="1235">
        <v>186.53756657</v>
      </c>
      <c r="AI20" s="1235">
        <v>186.00266166</v>
      </c>
      <c r="AJ20" s="1235">
        <v>148.20166657000001</v>
      </c>
      <c r="AK20" s="1235">
        <v>184.47326498999999</v>
      </c>
      <c r="AL20" s="1235">
        <v>158.50110899000001</v>
      </c>
      <c r="AM20" s="1235">
        <v>151.81138362999999</v>
      </c>
      <c r="AN20" s="1235">
        <v>144.74117856000001</v>
      </c>
      <c r="AO20" s="1235">
        <v>154.39851223000002</v>
      </c>
      <c r="AP20" s="1235">
        <v>135.40763834000001</v>
      </c>
      <c r="AQ20" s="1235">
        <v>198.07188681</v>
      </c>
      <c r="AR20" s="1235">
        <v>126.59522910000001</v>
      </c>
      <c r="AS20" s="1235">
        <v>150.84449430999999</v>
      </c>
      <c r="AT20" s="1235">
        <v>162.74188365000003</v>
      </c>
      <c r="AU20" s="1235">
        <v>164.49673319999999</v>
      </c>
      <c r="AV20" s="1235">
        <v>163.62766462999997</v>
      </c>
      <c r="AW20" s="1235">
        <v>172.66457023999999</v>
      </c>
      <c r="AX20" s="1235">
        <v>134.78201322999996</v>
      </c>
      <c r="AY20" s="1235">
        <v>146.16603488000001</v>
      </c>
      <c r="AZ20" s="1235">
        <v>154.80724961999994</v>
      </c>
      <c r="BA20" s="1235">
        <v>158.50427366000002</v>
      </c>
      <c r="BB20" s="1235">
        <v>161.91662781999997</v>
      </c>
      <c r="BC20" s="1235">
        <v>159.59387422</v>
      </c>
      <c r="BD20" s="1235">
        <v>117.25199542000001</v>
      </c>
      <c r="BE20" s="1235">
        <v>129.45984655000001</v>
      </c>
      <c r="BF20" s="1235">
        <v>134.73078520999996</v>
      </c>
      <c r="BG20" s="1235">
        <v>140.02408560999999</v>
      </c>
      <c r="BH20" s="1235">
        <v>139.35857369000001</v>
      </c>
      <c r="BI20" s="1235">
        <v>152.22108252999999</v>
      </c>
      <c r="BJ20" s="1235">
        <v>115.15130846999999</v>
      </c>
      <c r="BK20" s="1235">
        <v>126.01319054</v>
      </c>
      <c r="BL20" s="1235">
        <v>127.1554088</v>
      </c>
      <c r="BM20" s="1235">
        <v>371.52363643000001</v>
      </c>
      <c r="BN20" s="1235">
        <v>379.96656151999991</v>
      </c>
      <c r="BO20" s="1235">
        <v>3704.0103747000003</v>
      </c>
      <c r="BP20" s="1235">
        <v>3664.27348949</v>
      </c>
      <c r="BQ20" s="1235">
        <v>3670.1731644900001</v>
      </c>
      <c r="BR20" s="1235">
        <v>3675.21057273</v>
      </c>
      <c r="BS20" s="1235">
        <v>3683.2173269999998</v>
      </c>
      <c r="BT20" s="1235">
        <v>3657.3844738899998</v>
      </c>
      <c r="BU20" s="1235">
        <v>3668.5</v>
      </c>
      <c r="BV20" s="1235">
        <v>3617.0592188099999</v>
      </c>
      <c r="BW20" s="1235">
        <v>3626.6453938499999</v>
      </c>
      <c r="BX20" s="1235">
        <v>3623.0380289999998</v>
      </c>
      <c r="BY20" s="1235">
        <v>3622.9704508099999</v>
      </c>
      <c r="BZ20" s="1235">
        <v>3621.55255085</v>
      </c>
      <c r="CA20" s="1235">
        <v>3760.6580941399998</v>
      </c>
      <c r="CB20" s="1235">
        <v>3749.1737147999997</v>
      </c>
      <c r="CC20" s="1235">
        <v>3761.8094959199998</v>
      </c>
      <c r="CD20" s="1235">
        <v>3762.2770625399999</v>
      </c>
      <c r="CE20" s="1235">
        <v>3758.5232117199998</v>
      </c>
      <c r="CF20" s="1235">
        <v>3767.8315939099998</v>
      </c>
      <c r="CG20" s="1235">
        <v>3786.0611617799996</v>
      </c>
      <c r="CH20" s="1235">
        <v>3776.0857908899998</v>
      </c>
      <c r="CI20" s="1235">
        <v>3765.93455279</v>
      </c>
      <c r="CJ20" s="1235">
        <v>3765.1976652000003</v>
      </c>
      <c r="CK20" s="1235">
        <v>3761.3297814900002</v>
      </c>
      <c r="CL20" s="1235">
        <v>3766.3030819800001</v>
      </c>
    </row>
    <row r="21" spans="1:90" ht="17.100000000000001" customHeight="1" x14ac:dyDescent="0.25">
      <c r="A21" s="1231" t="s">
        <v>832</v>
      </c>
      <c r="B21" s="1234">
        <v>18594.729341072874</v>
      </c>
      <c r="C21" s="1235">
        <v>19044.324603401274</v>
      </c>
      <c r="D21" s="1235">
        <v>22360.668552649873</v>
      </c>
      <c r="E21" s="1235">
        <v>21280.181327235212</v>
      </c>
      <c r="F21" s="1235">
        <v>22922.517605351597</v>
      </c>
      <c r="G21" s="1235">
        <v>21373.307422236627</v>
      </c>
      <c r="H21" s="1235">
        <v>18994.907343880179</v>
      </c>
      <c r="I21" s="1235">
        <v>20201.11458074515</v>
      </c>
      <c r="J21" s="1235">
        <v>25363.924309142734</v>
      </c>
      <c r="K21" s="1235">
        <v>25143.319156730104</v>
      </c>
      <c r="L21" s="1235">
        <v>24896.11395498427</v>
      </c>
      <c r="M21" s="1235">
        <v>24565.283968943342</v>
      </c>
      <c r="N21" s="1235">
        <v>23562.209847259786</v>
      </c>
      <c r="O21" s="1235">
        <v>24677.444186577806</v>
      </c>
      <c r="P21" s="1235">
        <v>23108.200299823584</v>
      </c>
      <c r="Q21" s="1235">
        <v>23165.82197285549</v>
      </c>
      <c r="R21" s="1235">
        <v>25400.594578360418</v>
      </c>
      <c r="S21" s="1235">
        <v>27938.843234947642</v>
      </c>
      <c r="T21" s="1235">
        <v>27716.558216280049</v>
      </c>
      <c r="U21" s="1235">
        <v>28224.401098000351</v>
      </c>
      <c r="V21" s="1235">
        <v>26685.276395961795</v>
      </c>
      <c r="W21" s="1235">
        <v>28632.017156241829</v>
      </c>
      <c r="X21" s="1235">
        <v>27468.836560251591</v>
      </c>
      <c r="Y21" s="1235">
        <v>25309.103500960551</v>
      </c>
      <c r="Z21" s="1235">
        <v>27505.896416856463</v>
      </c>
      <c r="AA21" s="1235">
        <v>27713.612342122353</v>
      </c>
      <c r="AB21" s="1235">
        <v>26807.826071009738</v>
      </c>
      <c r="AC21" s="1235">
        <v>26985.714396542317</v>
      </c>
      <c r="AD21" s="1235">
        <v>25081.56802680812</v>
      </c>
      <c r="AE21" s="1235">
        <v>28660.785956678155</v>
      </c>
      <c r="AF21" s="1235">
        <v>29288.080506300139</v>
      </c>
      <c r="AG21" s="1235">
        <v>28118.357092553313</v>
      </c>
      <c r="AH21" s="1235">
        <v>29731.391392921221</v>
      </c>
      <c r="AI21" s="1235">
        <v>29666.838950144462</v>
      </c>
      <c r="AJ21" s="1235">
        <v>29564.39343112606</v>
      </c>
      <c r="AK21" s="1235">
        <v>29458.966505068092</v>
      </c>
      <c r="AL21" s="1235">
        <v>32666.559441311121</v>
      </c>
      <c r="AM21" s="1235">
        <v>31434.526478312724</v>
      </c>
      <c r="AN21" s="1235">
        <v>34568.136052714675</v>
      </c>
      <c r="AO21" s="1235">
        <v>35237.634672762681</v>
      </c>
      <c r="AP21" s="1235">
        <v>35321.736417755252</v>
      </c>
      <c r="AQ21" s="1235">
        <v>34118.070068315443</v>
      </c>
      <c r="AR21" s="1235">
        <v>34349.677520039455</v>
      </c>
      <c r="AS21" s="1235">
        <v>36275.025275776556</v>
      </c>
      <c r="AT21" s="1235">
        <v>36543.319575843278</v>
      </c>
      <c r="AU21" s="1235">
        <v>35664.545571807263</v>
      </c>
      <c r="AV21" s="1235">
        <v>34743.13788053047</v>
      </c>
      <c r="AW21" s="1235">
        <v>33103.565879656737</v>
      </c>
      <c r="AX21" s="1235">
        <v>34695.323937723748</v>
      </c>
      <c r="AY21" s="1235">
        <v>35594.439558382459</v>
      </c>
      <c r="AZ21" s="1235">
        <v>38156.187542883796</v>
      </c>
      <c r="BA21" s="1235">
        <v>38366.123306714959</v>
      </c>
      <c r="BB21" s="1235">
        <v>40575.027869459576</v>
      </c>
      <c r="BC21" s="1235">
        <v>41144.198700293819</v>
      </c>
      <c r="BD21" s="1235">
        <v>38994.040175877031</v>
      </c>
      <c r="BE21" s="1235">
        <v>38052.417033983897</v>
      </c>
      <c r="BF21" s="1235">
        <v>34606.904911888341</v>
      </c>
      <c r="BG21" s="1235">
        <v>34109.909932740469</v>
      </c>
      <c r="BH21" s="1235">
        <v>37043.612771806722</v>
      </c>
      <c r="BI21" s="1235">
        <v>36678.548153023294</v>
      </c>
      <c r="BJ21" s="1235">
        <v>34131.393553218462</v>
      </c>
      <c r="BK21" s="1235">
        <v>35765.769668424458</v>
      </c>
      <c r="BL21" s="1235">
        <v>44551.988671439511</v>
      </c>
      <c r="BM21" s="1235">
        <v>42748.003113312807</v>
      </c>
      <c r="BN21" s="1235">
        <v>46880.714875900085</v>
      </c>
      <c r="BO21" s="1235">
        <v>51051.107150947049</v>
      </c>
      <c r="BP21" s="1235">
        <v>52242.323221041683</v>
      </c>
      <c r="BQ21" s="1235">
        <v>54664.162452459925</v>
      </c>
      <c r="BR21" s="1235">
        <v>55656.722119757993</v>
      </c>
      <c r="BS21" s="1235">
        <v>56465.417236151901</v>
      </c>
      <c r="BT21" s="1235">
        <v>55227.297853406679</v>
      </c>
      <c r="BU21" s="1235">
        <v>54040.800000000003</v>
      </c>
      <c r="BV21" s="1235">
        <v>56739.522353380264</v>
      </c>
      <c r="BW21" s="1235">
        <v>58729.86270584767</v>
      </c>
      <c r="BX21" s="1235">
        <v>60636.900551802959</v>
      </c>
      <c r="BY21" s="1235">
        <v>59357.853390026838</v>
      </c>
      <c r="BZ21" s="1235">
        <v>58698.444163096399</v>
      </c>
      <c r="CA21" s="1235">
        <v>65020.277793534573</v>
      </c>
      <c r="CB21" s="1235">
        <v>64422.375969688524</v>
      </c>
      <c r="CC21" s="1235">
        <v>61534.792557670284</v>
      </c>
      <c r="CD21" s="1235">
        <v>63220.115687402707</v>
      </c>
      <c r="CE21" s="1235">
        <v>63623.114933193639</v>
      </c>
      <c r="CF21" s="1235">
        <v>61839.921043205184</v>
      </c>
      <c r="CG21" s="1235">
        <v>61890.112365387526</v>
      </c>
      <c r="CH21" s="1235">
        <v>63456.927930627688</v>
      </c>
      <c r="CI21" s="1235">
        <v>64370.061528331978</v>
      </c>
      <c r="CJ21" s="1235">
        <v>63409.053928177484</v>
      </c>
      <c r="CK21" s="1235">
        <v>60312.714367918365</v>
      </c>
      <c r="CL21" s="1235">
        <v>63711.441040361075</v>
      </c>
    </row>
    <row r="22" spans="1:90" ht="17.100000000000001" customHeight="1" x14ac:dyDescent="0.25">
      <c r="A22" s="1231"/>
      <c r="B22" s="1234"/>
      <c r="C22" s="1235"/>
      <c r="D22" s="1235"/>
      <c r="E22" s="1235"/>
      <c r="F22" s="1235"/>
      <c r="G22" s="1235"/>
      <c r="H22" s="1235"/>
      <c r="I22" s="1235"/>
      <c r="J22" s="1235"/>
      <c r="K22" s="1235"/>
      <c r="L22" s="1235"/>
      <c r="M22" s="1235"/>
      <c r="N22" s="1235"/>
      <c r="O22" s="1235"/>
      <c r="P22" s="1235"/>
      <c r="Q22" s="1235"/>
      <c r="R22" s="1235"/>
      <c r="S22" s="1235"/>
      <c r="T22" s="1235"/>
      <c r="U22" s="1235"/>
      <c r="V22" s="1235"/>
      <c r="W22" s="1235"/>
      <c r="X22" s="1235"/>
      <c r="Y22" s="1235"/>
      <c r="Z22" s="1235"/>
      <c r="AA22" s="1235"/>
      <c r="AB22" s="1235"/>
      <c r="AC22" s="1235"/>
      <c r="AD22" s="1235"/>
      <c r="AE22" s="1235"/>
      <c r="AF22" s="1235"/>
      <c r="AG22" s="1235"/>
      <c r="AH22" s="1235"/>
      <c r="AI22" s="1235"/>
      <c r="AJ22" s="1235"/>
      <c r="AK22" s="1235"/>
      <c r="AL22" s="1235"/>
      <c r="AM22" s="1235"/>
      <c r="AN22" s="1235"/>
      <c r="AO22" s="1235"/>
      <c r="AP22" s="1235"/>
      <c r="AQ22" s="1235"/>
      <c r="AR22" s="1235"/>
      <c r="AS22" s="1235"/>
      <c r="AT22" s="1235"/>
      <c r="AU22" s="1235"/>
      <c r="AV22" s="1235"/>
      <c r="AW22" s="1235"/>
      <c r="AX22" s="1235"/>
      <c r="AY22" s="1235"/>
      <c r="AZ22" s="1235"/>
      <c r="BA22" s="1235"/>
      <c r="BB22" s="1235"/>
      <c r="BC22" s="1235"/>
      <c r="BD22" s="1235"/>
      <c r="BE22" s="1235"/>
      <c r="BF22" s="1235"/>
      <c r="BG22" s="1235"/>
      <c r="BH22" s="1235"/>
      <c r="BI22" s="1235"/>
      <c r="BJ22" s="1235"/>
      <c r="BK22" s="1235"/>
      <c r="BL22" s="1235"/>
      <c r="BM22" s="1235"/>
      <c r="BN22" s="1235"/>
      <c r="BO22" s="1235"/>
      <c r="BP22" s="1235"/>
      <c r="BQ22" s="1235"/>
      <c r="BR22" s="1235"/>
      <c r="BS22" s="1235"/>
      <c r="BT22" s="1235"/>
      <c r="BU22" s="1235"/>
      <c r="BV22" s="1235"/>
      <c r="BW22" s="1235"/>
      <c r="BX22" s="1235"/>
      <c r="BY22" s="1235"/>
      <c r="BZ22" s="1235"/>
      <c r="CA22" s="1235"/>
      <c r="CB22" s="1235"/>
      <c r="CC22" s="1235"/>
      <c r="CD22" s="1235"/>
      <c r="CE22" s="1235"/>
      <c r="CF22" s="1235"/>
      <c r="CG22" s="1235"/>
      <c r="CH22" s="1235"/>
      <c r="CI22" s="1235"/>
      <c r="CJ22" s="1235"/>
      <c r="CK22" s="1235"/>
      <c r="CL22" s="1235"/>
    </row>
    <row r="23" spans="1:90" s="1243" customFormat="1" ht="17.100000000000001" customHeight="1" x14ac:dyDescent="0.25">
      <c r="A23" s="1240" t="s">
        <v>833</v>
      </c>
      <c r="B23" s="1241">
        <v>32306.578817400012</v>
      </c>
      <c r="C23" s="1242">
        <v>34188.33114523199</v>
      </c>
      <c r="D23" s="1242">
        <v>35018.925947356023</v>
      </c>
      <c r="E23" s="1242">
        <v>33972.916107529993</v>
      </c>
      <c r="F23" s="1242">
        <v>35004.95288266</v>
      </c>
      <c r="G23" s="1242">
        <v>35648.823192611999</v>
      </c>
      <c r="H23" s="1242">
        <v>38111.516861294003</v>
      </c>
      <c r="I23" s="1242">
        <v>36422.298056900181</v>
      </c>
      <c r="J23" s="1242">
        <v>36444.268975505984</v>
      </c>
      <c r="K23" s="1242">
        <v>38868.215593329005</v>
      </c>
      <c r="L23" s="1242">
        <v>40023.459073578015</v>
      </c>
      <c r="M23" s="1242">
        <v>44935.527259708993</v>
      </c>
      <c r="N23" s="1242">
        <v>44220.858916644269</v>
      </c>
      <c r="O23" s="1242">
        <v>43457.966445986371</v>
      </c>
      <c r="P23" s="1242">
        <v>42616.030384142519</v>
      </c>
      <c r="Q23" s="1242">
        <v>43519.537135277533</v>
      </c>
      <c r="R23" s="1242">
        <v>41534.157818175219</v>
      </c>
      <c r="S23" s="1242">
        <v>42236.711518740027</v>
      </c>
      <c r="T23" s="1242">
        <v>42073.932863249436</v>
      </c>
      <c r="U23" s="1242">
        <v>44194.178056753226</v>
      </c>
      <c r="V23" s="1242">
        <v>42292.116239109986</v>
      </c>
      <c r="W23" s="1242">
        <v>42459.190507741456</v>
      </c>
      <c r="X23" s="1242">
        <v>41967.209031114857</v>
      </c>
      <c r="Y23" s="1242">
        <v>48280.871329008005</v>
      </c>
      <c r="Z23" s="1242">
        <v>43850.805226809163</v>
      </c>
      <c r="AA23" s="1242">
        <v>44901.044054853548</v>
      </c>
      <c r="AB23" s="1242">
        <v>44639.243475712952</v>
      </c>
      <c r="AC23" s="1242">
        <v>44527.063578379821</v>
      </c>
      <c r="AD23" s="1242">
        <v>44662.991762632766</v>
      </c>
      <c r="AE23" s="1242">
        <v>45910.968640304593</v>
      </c>
      <c r="AF23" s="1242">
        <v>46049.629763321958</v>
      </c>
      <c r="AG23" s="1242">
        <v>46185.349601679744</v>
      </c>
      <c r="AH23" s="1242">
        <v>47267.960581811938</v>
      </c>
      <c r="AI23" s="1242">
        <v>46439.120953461781</v>
      </c>
      <c r="AJ23" s="1242">
        <v>45499.109248794244</v>
      </c>
      <c r="AK23" s="1242">
        <v>52622.930355556542</v>
      </c>
      <c r="AL23" s="1242">
        <v>50086.680642074178</v>
      </c>
      <c r="AM23" s="1242">
        <v>52362.47707499667</v>
      </c>
      <c r="AN23" s="1242">
        <v>51963.297009955029</v>
      </c>
      <c r="AO23" s="1242">
        <v>48815.61419920568</v>
      </c>
      <c r="AP23" s="1242">
        <v>52745.513655361865</v>
      </c>
      <c r="AQ23" s="1242">
        <v>53094.012917087573</v>
      </c>
      <c r="AR23" s="1242">
        <v>54156.365501454675</v>
      </c>
      <c r="AS23" s="1242">
        <v>51451.915537680601</v>
      </c>
      <c r="AT23" s="1242">
        <v>50185.234077912588</v>
      </c>
      <c r="AU23" s="1242">
        <v>51977.864655589321</v>
      </c>
      <c r="AV23" s="1242">
        <v>53757.247620448077</v>
      </c>
      <c r="AW23" s="1242">
        <v>62350.012215056217</v>
      </c>
      <c r="AX23" s="1242">
        <v>58668.651559132835</v>
      </c>
      <c r="AY23" s="1242">
        <v>64091.710065448504</v>
      </c>
      <c r="AZ23" s="1242">
        <v>62483.452766957605</v>
      </c>
      <c r="BA23" s="1242">
        <v>62070.370893171887</v>
      </c>
      <c r="BB23" s="1242">
        <v>62582.034079297329</v>
      </c>
      <c r="BC23" s="1242">
        <v>62137.039306434432</v>
      </c>
      <c r="BD23" s="1242">
        <v>64802.243488136155</v>
      </c>
      <c r="BE23" s="1242">
        <v>66521.777726987872</v>
      </c>
      <c r="BF23" s="1242">
        <v>63788.91463697319</v>
      </c>
      <c r="BG23" s="1242">
        <v>65201.016737300946</v>
      </c>
      <c r="BH23" s="1242">
        <v>63358.07491708827</v>
      </c>
      <c r="BI23" s="1242">
        <v>67933.588631996783</v>
      </c>
      <c r="BJ23" s="1242">
        <v>68888.095794514724</v>
      </c>
      <c r="BK23" s="1242">
        <v>70440.636755478976</v>
      </c>
      <c r="BL23" s="1242">
        <v>73577.833933835995</v>
      </c>
      <c r="BM23" s="1242">
        <v>75159.682994824921</v>
      </c>
      <c r="BN23" s="1242">
        <v>70803.746954399961</v>
      </c>
      <c r="BO23" s="1242">
        <v>71594.147533339987</v>
      </c>
      <c r="BP23" s="1242">
        <v>68773.18355570003</v>
      </c>
      <c r="BQ23" s="1242">
        <v>66569.861976039945</v>
      </c>
      <c r="BR23" s="1242">
        <v>66947.281883980017</v>
      </c>
      <c r="BS23" s="1242">
        <v>71167.770713140038</v>
      </c>
      <c r="BT23" s="1242">
        <v>70496.418338069983</v>
      </c>
      <c r="BU23" s="1242">
        <v>73569</v>
      </c>
      <c r="BV23" s="1242">
        <v>74498.380112810017</v>
      </c>
      <c r="BW23" s="1242">
        <v>72917.527185889994</v>
      </c>
      <c r="BX23" s="1242">
        <v>69446.043452650003</v>
      </c>
      <c r="BY23" s="1242">
        <v>67413.995906789991</v>
      </c>
      <c r="BZ23" s="1242">
        <v>76072.559399120044</v>
      </c>
      <c r="CA23" s="1242">
        <v>70419.836853590008</v>
      </c>
      <c r="CB23" s="1242">
        <v>71811.108306739974</v>
      </c>
      <c r="CC23" s="1242">
        <v>72274.423068130025</v>
      </c>
      <c r="CD23" s="1242">
        <v>73083.794152372357</v>
      </c>
      <c r="CE23" s="1242">
        <v>71156.268825432198</v>
      </c>
      <c r="CF23" s="1242">
        <v>75050.0283712323</v>
      </c>
      <c r="CG23" s="1242">
        <v>82062.45431437224</v>
      </c>
      <c r="CH23" s="1242">
        <v>83073.876301282289</v>
      </c>
      <c r="CI23" s="1242">
        <v>79888.073268022243</v>
      </c>
      <c r="CJ23" s="1242">
        <v>76270.488560842321</v>
      </c>
      <c r="CK23" s="1242">
        <v>83832.73617904236</v>
      </c>
      <c r="CL23" s="1242">
        <v>83944.908098642307</v>
      </c>
    </row>
    <row r="24" spans="1:90" ht="15.6" customHeight="1" thickBot="1" x14ac:dyDescent="0.3">
      <c r="A24" s="1248"/>
      <c r="B24" s="1249"/>
      <c r="C24" s="1250"/>
      <c r="D24" s="1250"/>
      <c r="E24" s="1250"/>
      <c r="F24" s="1250"/>
      <c r="G24" s="1250"/>
      <c r="H24" s="1250"/>
      <c r="I24" s="1250"/>
      <c r="J24" s="1250"/>
      <c r="K24" s="1250"/>
      <c r="L24" s="1250"/>
      <c r="M24" s="1250"/>
      <c r="N24" s="1250"/>
      <c r="O24" s="1250"/>
      <c r="P24" s="1250"/>
      <c r="Q24" s="1250"/>
      <c r="R24" s="1250"/>
      <c r="S24" s="1250"/>
      <c r="T24" s="1250"/>
      <c r="U24" s="1250"/>
      <c r="V24" s="1250"/>
      <c r="W24" s="1250"/>
      <c r="X24" s="1250"/>
      <c r="Y24" s="1250"/>
      <c r="Z24" s="1250"/>
      <c r="AA24" s="1250"/>
      <c r="AB24" s="1250"/>
      <c r="AC24" s="1250"/>
      <c r="AD24" s="1250"/>
      <c r="AE24" s="1250"/>
      <c r="AF24" s="1250"/>
      <c r="AG24" s="1250"/>
      <c r="AH24" s="1250"/>
      <c r="AI24" s="1250"/>
      <c r="AJ24" s="1250"/>
      <c r="AK24" s="1250"/>
      <c r="AL24" s="1250"/>
      <c r="AM24" s="1250"/>
      <c r="AN24" s="1250"/>
      <c r="AO24" s="1250"/>
      <c r="AP24" s="1250"/>
      <c r="AQ24" s="1250"/>
      <c r="AR24" s="1250"/>
      <c r="AS24" s="1250"/>
      <c r="AT24" s="1250"/>
      <c r="AU24" s="1250"/>
      <c r="AV24" s="1250"/>
      <c r="AW24" s="1250"/>
      <c r="AX24" s="1250"/>
      <c r="AY24" s="1250"/>
      <c r="AZ24" s="1250"/>
      <c r="BA24" s="1250"/>
      <c r="BB24" s="1250"/>
      <c r="BC24" s="1250"/>
      <c r="BD24" s="1250"/>
      <c r="BE24" s="1250"/>
      <c r="BF24" s="1250"/>
      <c r="BG24" s="1250"/>
      <c r="BH24" s="1250"/>
      <c r="BI24" s="1250"/>
      <c r="BJ24" s="1250"/>
      <c r="BK24" s="1250"/>
      <c r="BL24" s="1250"/>
      <c r="BM24" s="1250"/>
      <c r="BN24" s="1250"/>
      <c r="BO24" s="1250"/>
      <c r="BP24" s="1250"/>
      <c r="BQ24" s="1250"/>
      <c r="BR24" s="1250"/>
      <c r="BS24" s="1250"/>
      <c r="BT24" s="1250"/>
      <c r="BU24" s="1250"/>
      <c r="BV24" s="1250"/>
      <c r="BW24" s="1250"/>
      <c r="BX24" s="1250"/>
      <c r="BY24" s="1250"/>
      <c r="BZ24" s="1250"/>
      <c r="CA24" s="1250"/>
      <c r="CB24" s="1250"/>
      <c r="CC24" s="1250"/>
      <c r="CD24" s="1250"/>
      <c r="CE24" s="1250"/>
      <c r="CF24" s="1250"/>
      <c r="CG24" s="1250"/>
      <c r="CH24" s="1250"/>
      <c r="CI24" s="1250"/>
      <c r="CJ24" s="1250"/>
      <c r="CK24" s="1250"/>
      <c r="CL24" s="1250"/>
    </row>
    <row r="25" spans="1:90" ht="17.25" thickTop="1" x14ac:dyDescent="0.25">
      <c r="A25" s="1222" t="s">
        <v>533</v>
      </c>
      <c r="B25" s="1251"/>
      <c r="C25" s="1251"/>
      <c r="D25" s="1252"/>
      <c r="E25" s="1252"/>
      <c r="F25" s="1252"/>
      <c r="G25" s="1252"/>
      <c r="H25" s="1252"/>
      <c r="I25" s="1252"/>
      <c r="J25" s="1252"/>
      <c r="K25" s="1252"/>
      <c r="L25" s="1252"/>
      <c r="M25" s="1252"/>
      <c r="N25" s="1252"/>
      <c r="O25" s="1252"/>
      <c r="P25" s="1252"/>
      <c r="Q25" s="1252"/>
      <c r="R25" s="1252"/>
      <c r="S25" s="1252"/>
      <c r="T25" s="1252"/>
      <c r="U25" s="1252"/>
      <c r="V25" s="1252"/>
      <c r="W25" s="1252"/>
      <c r="X25" s="1252"/>
      <c r="Y25" s="1252"/>
      <c r="Z25" s="1252"/>
      <c r="AA25" s="1252"/>
      <c r="AB25" s="1252"/>
      <c r="AC25" s="1252"/>
      <c r="AD25" s="1252"/>
      <c r="AE25" s="1252"/>
      <c r="AF25" s="1252"/>
      <c r="AG25" s="1252"/>
      <c r="AH25" s="1252"/>
      <c r="AI25" s="1252"/>
      <c r="AJ25" s="1252"/>
      <c r="AK25" s="1252"/>
      <c r="AL25" s="1252"/>
      <c r="AM25" s="1252"/>
      <c r="AN25" s="1252"/>
      <c r="AO25" s="1252"/>
      <c r="AP25" s="1252"/>
      <c r="AQ25" s="1252"/>
      <c r="AR25" s="1252"/>
      <c r="AS25" s="1252"/>
      <c r="AT25" s="1252"/>
      <c r="AU25" s="1252"/>
      <c r="AV25" s="1252"/>
    </row>
    <row r="26" spans="1:90" ht="16.5" x14ac:dyDescent="0.25">
      <c r="A26" s="1222" t="s">
        <v>401</v>
      </c>
      <c r="B26" s="1251"/>
      <c r="C26" s="1251"/>
      <c r="D26" s="1252"/>
      <c r="E26" s="1252"/>
      <c r="F26" s="1252"/>
      <c r="G26" s="1252"/>
      <c r="H26" s="1252"/>
      <c r="I26" s="1252"/>
      <c r="J26" s="1252"/>
      <c r="K26" s="1252"/>
      <c r="L26" s="1252"/>
      <c r="M26" s="1252"/>
      <c r="N26" s="1252"/>
      <c r="O26" s="1252"/>
      <c r="P26" s="1252"/>
      <c r="Q26" s="1252"/>
      <c r="R26" s="1252"/>
      <c r="S26" s="1252"/>
      <c r="T26" s="1252"/>
      <c r="U26" s="1252"/>
      <c r="V26" s="1252"/>
      <c r="W26" s="1252"/>
      <c r="X26" s="1252"/>
      <c r="Y26" s="1252"/>
      <c r="Z26" s="1252"/>
      <c r="AA26" s="1252"/>
      <c r="AB26" s="1252"/>
      <c r="AC26" s="1252"/>
      <c r="AD26" s="1252"/>
      <c r="AE26" s="1252"/>
      <c r="AF26" s="1252"/>
      <c r="AG26" s="1252"/>
      <c r="AH26" s="1252"/>
      <c r="AI26" s="1252"/>
      <c r="AJ26" s="1252"/>
      <c r="AK26" s="1252"/>
      <c r="AL26" s="1252"/>
      <c r="AM26" s="1252"/>
      <c r="AN26" s="1252"/>
      <c r="AO26" s="1252"/>
      <c r="AP26" s="1252"/>
      <c r="AQ26" s="1252"/>
      <c r="AR26" s="1252"/>
      <c r="AS26" s="1252"/>
      <c r="AT26" s="1252"/>
      <c r="AU26" s="1252"/>
      <c r="AV26" s="1252"/>
    </row>
    <row r="27" spans="1:90" ht="16.5" x14ac:dyDescent="0.25">
      <c r="A27" s="1252"/>
      <c r="B27" s="1251"/>
      <c r="C27" s="1251"/>
      <c r="D27" s="1252"/>
      <c r="E27" s="1252"/>
      <c r="F27" s="1252"/>
      <c r="G27" s="1252"/>
      <c r="H27" s="1252"/>
      <c r="I27" s="1252"/>
      <c r="J27" s="1252"/>
      <c r="K27" s="1252"/>
      <c r="L27" s="1252"/>
      <c r="M27" s="1252"/>
      <c r="N27" s="1252"/>
      <c r="O27" s="1252"/>
      <c r="P27" s="1252"/>
      <c r="Q27" s="1252"/>
      <c r="R27" s="1252"/>
      <c r="S27" s="1252"/>
      <c r="T27" s="1252"/>
      <c r="U27" s="1252"/>
      <c r="V27" s="1252"/>
      <c r="W27" s="1252"/>
      <c r="X27" s="1252"/>
      <c r="Y27" s="1252"/>
      <c r="Z27" s="1252"/>
      <c r="AA27" s="1252"/>
      <c r="AB27" s="1252"/>
      <c r="AC27" s="1252"/>
      <c r="AD27" s="1252"/>
      <c r="AE27" s="1252"/>
      <c r="AF27" s="1252"/>
      <c r="AG27" s="1252"/>
      <c r="AH27" s="1252"/>
      <c r="AI27" s="1252"/>
      <c r="AJ27" s="1252"/>
      <c r="AK27" s="1252"/>
      <c r="AL27" s="1252"/>
      <c r="AM27" s="1252"/>
      <c r="AN27" s="1252"/>
      <c r="AO27" s="1252"/>
      <c r="AP27" s="1252"/>
      <c r="AQ27" s="1252"/>
      <c r="AR27" s="1252"/>
      <c r="AS27" s="1252"/>
      <c r="AT27" s="1252"/>
      <c r="AU27" s="1252"/>
      <c r="AV27" s="1252"/>
    </row>
    <row r="28" spans="1:90" ht="25.5" customHeight="1" x14ac:dyDescent="0.25">
      <c r="A28" s="1213" t="s">
        <v>834</v>
      </c>
      <c r="B28" s="1236"/>
      <c r="C28" s="1236"/>
      <c r="AQ28" s="1253"/>
      <c r="AR28" s="1236"/>
      <c r="AS28" s="1236"/>
    </row>
    <row r="29" spans="1:90" ht="3.75" hidden="1" customHeight="1" x14ac:dyDescent="0.25">
      <c r="B29" s="1236"/>
      <c r="C29" s="1236"/>
    </row>
    <row r="30" spans="1:90" s="1218" customFormat="1" ht="17.25" thickBot="1" x14ac:dyDescent="0.3">
      <c r="B30" s="1219"/>
      <c r="C30" s="1219"/>
      <c r="F30" s="1219"/>
      <c r="U30" s="1220"/>
      <c r="V30" s="1220"/>
      <c r="AA30" s="1218" t="s">
        <v>818</v>
      </c>
      <c r="AB30" s="1220"/>
      <c r="AD30" s="1220"/>
      <c r="AF30" s="1220"/>
      <c r="AH30" s="1220"/>
      <c r="AI30" s="1220"/>
      <c r="AM30" s="1220"/>
      <c r="AN30" s="1220"/>
      <c r="AP30" s="1220"/>
      <c r="AQ30" s="1220"/>
      <c r="AR30" s="1220"/>
      <c r="AU30" s="1220"/>
      <c r="AV30" s="1220"/>
      <c r="AX30" s="1220"/>
      <c r="AY30" s="1220"/>
      <c r="BB30" s="1221"/>
      <c r="BC30" s="1221"/>
      <c r="BD30" s="1221"/>
      <c r="BE30" s="1221"/>
      <c r="BF30" s="1221"/>
      <c r="BW30" s="1222"/>
      <c r="BX30" s="1222"/>
      <c r="BY30" s="1222"/>
      <c r="BZ30" s="1222"/>
      <c r="CA30" s="1222"/>
      <c r="CB30" s="1222"/>
      <c r="CC30" s="1222"/>
      <c r="CE30" s="1223"/>
      <c r="CF30" s="1223"/>
      <c r="CG30" s="1223"/>
      <c r="CH30" s="1223"/>
      <c r="CI30" s="1223"/>
      <c r="CJ30" s="1223"/>
      <c r="CK30" s="1223"/>
      <c r="CL30" s="1223" t="s">
        <v>11</v>
      </c>
    </row>
    <row r="31" spans="1:90" ht="18.75" thickTop="1" thickBot="1" x14ac:dyDescent="0.3">
      <c r="A31" s="1224"/>
      <c r="B31" s="1225">
        <f t="shared" ref="B31:J31" si="0">B3</f>
        <v>40193</v>
      </c>
      <c r="C31" s="1226">
        <f t="shared" si="0"/>
        <v>40224</v>
      </c>
      <c r="D31" s="1226">
        <f t="shared" si="0"/>
        <v>40252</v>
      </c>
      <c r="E31" s="1226">
        <f t="shared" si="0"/>
        <v>40284</v>
      </c>
      <c r="F31" s="1226">
        <f t="shared" si="0"/>
        <v>40316</v>
      </c>
      <c r="G31" s="1226">
        <f t="shared" si="0"/>
        <v>40347</v>
      </c>
      <c r="H31" s="1226">
        <f t="shared" si="0"/>
        <v>40377</v>
      </c>
      <c r="I31" s="1226">
        <f t="shared" si="0"/>
        <v>40408</v>
      </c>
      <c r="J31" s="1226">
        <f t="shared" si="0"/>
        <v>40439</v>
      </c>
      <c r="K31" s="1226">
        <v>40452</v>
      </c>
      <c r="L31" s="1226">
        <v>40483</v>
      </c>
      <c r="M31" s="1226">
        <f t="shared" ref="M31:R31" si="1">M3</f>
        <v>40530</v>
      </c>
      <c r="N31" s="1226">
        <f t="shared" si="1"/>
        <v>40561</v>
      </c>
      <c r="O31" s="1226">
        <f t="shared" si="1"/>
        <v>40592</v>
      </c>
      <c r="P31" s="1226">
        <f t="shared" si="1"/>
        <v>40620</v>
      </c>
      <c r="Q31" s="1226">
        <f t="shared" si="1"/>
        <v>40651</v>
      </c>
      <c r="R31" s="1226">
        <f t="shared" si="1"/>
        <v>40681</v>
      </c>
      <c r="S31" s="1226">
        <f>S3</f>
        <v>40712</v>
      </c>
      <c r="T31" s="1226">
        <f>T3</f>
        <v>40742</v>
      </c>
      <c r="U31" s="1226">
        <f>U3</f>
        <v>40773</v>
      </c>
      <c r="V31" s="1226">
        <f>V3</f>
        <v>40804</v>
      </c>
      <c r="W31" s="1226">
        <f>W3</f>
        <v>40834</v>
      </c>
      <c r="X31" s="1226">
        <v>40848</v>
      </c>
      <c r="Y31" s="1226">
        <f t="shared" ref="Y31:AP31" si="2">Y3</f>
        <v>40895</v>
      </c>
      <c r="Z31" s="1226">
        <f t="shared" si="2"/>
        <v>40926</v>
      </c>
      <c r="AA31" s="1226">
        <f t="shared" si="2"/>
        <v>40957</v>
      </c>
      <c r="AB31" s="1226">
        <f t="shared" si="2"/>
        <v>40986</v>
      </c>
      <c r="AC31" s="1226">
        <f t="shared" si="2"/>
        <v>41017</v>
      </c>
      <c r="AD31" s="1226">
        <f t="shared" si="2"/>
        <v>41047</v>
      </c>
      <c r="AE31" s="1226">
        <f>AE3</f>
        <v>41078</v>
      </c>
      <c r="AF31" s="1226">
        <f t="shared" si="2"/>
        <v>41108</v>
      </c>
      <c r="AG31" s="1226">
        <f>AG3</f>
        <v>41139</v>
      </c>
      <c r="AH31" s="1226">
        <f t="shared" si="2"/>
        <v>41170</v>
      </c>
      <c r="AI31" s="1226">
        <f t="shared" si="2"/>
        <v>41200</v>
      </c>
      <c r="AJ31" s="1226">
        <f t="shared" si="2"/>
        <v>41231</v>
      </c>
      <c r="AK31" s="1226">
        <f t="shared" si="2"/>
        <v>41261</v>
      </c>
      <c r="AL31" s="1226">
        <f t="shared" si="2"/>
        <v>41292</v>
      </c>
      <c r="AM31" s="1226">
        <f t="shared" si="2"/>
        <v>41323</v>
      </c>
      <c r="AN31" s="1226">
        <f t="shared" si="2"/>
        <v>41351</v>
      </c>
      <c r="AO31" s="1226">
        <f>AO3</f>
        <v>41382</v>
      </c>
      <c r="AP31" s="1226">
        <f t="shared" si="2"/>
        <v>41412</v>
      </c>
      <c r="AQ31" s="1226">
        <f>AQ3</f>
        <v>41443</v>
      </c>
      <c r="AR31" s="1226">
        <f>AR3</f>
        <v>41473</v>
      </c>
      <c r="AS31" s="1226">
        <f>AS3</f>
        <v>41504</v>
      </c>
      <c r="AT31" s="1226">
        <v>41535</v>
      </c>
      <c r="AU31" s="1226">
        <f t="shared" ref="AU31:CL31" si="3">AU3</f>
        <v>41565</v>
      </c>
      <c r="AV31" s="1226">
        <f t="shared" si="3"/>
        <v>41596</v>
      </c>
      <c r="AW31" s="1226">
        <f t="shared" si="3"/>
        <v>41626</v>
      </c>
      <c r="AX31" s="1226">
        <f t="shared" si="3"/>
        <v>41657</v>
      </c>
      <c r="AY31" s="1226">
        <f t="shared" si="3"/>
        <v>41688</v>
      </c>
      <c r="AZ31" s="1226">
        <f t="shared" si="3"/>
        <v>41716</v>
      </c>
      <c r="BA31" s="1226">
        <f t="shared" si="3"/>
        <v>41748</v>
      </c>
      <c r="BB31" s="1226">
        <f t="shared" si="3"/>
        <v>41780</v>
      </c>
      <c r="BC31" s="1226">
        <f t="shared" si="3"/>
        <v>41812</v>
      </c>
      <c r="BD31" s="1226">
        <f t="shared" si="3"/>
        <v>41842</v>
      </c>
      <c r="BE31" s="1226">
        <f t="shared" si="3"/>
        <v>41873</v>
      </c>
      <c r="BF31" s="1226">
        <f t="shared" si="3"/>
        <v>41904</v>
      </c>
      <c r="BG31" s="1226">
        <f t="shared" si="3"/>
        <v>41934</v>
      </c>
      <c r="BH31" s="1226">
        <f t="shared" si="3"/>
        <v>41966</v>
      </c>
      <c r="BI31" s="1226">
        <f t="shared" si="3"/>
        <v>41996</v>
      </c>
      <c r="BJ31" s="1226">
        <f t="shared" si="3"/>
        <v>42034</v>
      </c>
      <c r="BK31" s="1226">
        <f t="shared" si="3"/>
        <v>42062</v>
      </c>
      <c r="BL31" s="1226">
        <f t="shared" si="3"/>
        <v>42090</v>
      </c>
      <c r="BM31" s="1226">
        <f t="shared" si="3"/>
        <v>42121</v>
      </c>
      <c r="BN31" s="1226">
        <f t="shared" si="3"/>
        <v>42151</v>
      </c>
      <c r="BO31" s="1226">
        <f t="shared" si="3"/>
        <v>42182</v>
      </c>
      <c r="BP31" s="1226">
        <f t="shared" si="3"/>
        <v>42212</v>
      </c>
      <c r="BQ31" s="1226">
        <f t="shared" si="3"/>
        <v>42243</v>
      </c>
      <c r="BR31" s="1226">
        <f t="shared" si="3"/>
        <v>42274</v>
      </c>
      <c r="BS31" s="1226">
        <f t="shared" si="3"/>
        <v>42304</v>
      </c>
      <c r="BT31" s="1226">
        <f t="shared" si="3"/>
        <v>42335</v>
      </c>
      <c r="BU31" s="1226">
        <f t="shared" si="3"/>
        <v>42365</v>
      </c>
      <c r="BV31" s="1226">
        <f t="shared" si="3"/>
        <v>42396</v>
      </c>
      <c r="BW31" s="1226">
        <f t="shared" si="3"/>
        <v>42427</v>
      </c>
      <c r="BX31" s="1226">
        <f t="shared" si="3"/>
        <v>42456</v>
      </c>
      <c r="BY31" s="1226">
        <f t="shared" si="3"/>
        <v>42487</v>
      </c>
      <c r="BZ31" s="1226">
        <f t="shared" si="3"/>
        <v>42517</v>
      </c>
      <c r="CA31" s="1226">
        <f t="shared" si="3"/>
        <v>42548</v>
      </c>
      <c r="CB31" s="1226">
        <f t="shared" si="3"/>
        <v>42578</v>
      </c>
      <c r="CC31" s="1226">
        <f t="shared" si="3"/>
        <v>42609</v>
      </c>
      <c r="CD31" s="1226">
        <f t="shared" si="3"/>
        <v>42640</v>
      </c>
      <c r="CE31" s="1226">
        <f t="shared" si="3"/>
        <v>42670</v>
      </c>
      <c r="CF31" s="1226">
        <f t="shared" si="3"/>
        <v>42701</v>
      </c>
      <c r="CG31" s="1226">
        <f t="shared" si="3"/>
        <v>42731</v>
      </c>
      <c r="CH31" s="1226">
        <f t="shared" si="3"/>
        <v>42762</v>
      </c>
      <c r="CI31" s="1226">
        <f t="shared" si="3"/>
        <v>42793</v>
      </c>
      <c r="CJ31" s="1226">
        <f t="shared" si="3"/>
        <v>42821</v>
      </c>
      <c r="CK31" s="1226">
        <f t="shared" si="3"/>
        <v>42852</v>
      </c>
      <c r="CL31" s="1226">
        <f t="shared" si="3"/>
        <v>42882</v>
      </c>
    </row>
    <row r="32" spans="1:90" ht="18.75" thickTop="1" thickBot="1" x14ac:dyDescent="0.3">
      <c r="A32" s="1228" t="s">
        <v>835</v>
      </c>
      <c r="B32" s="1229"/>
      <c r="C32" s="1230"/>
      <c r="D32" s="1230"/>
      <c r="E32" s="1230"/>
      <c r="F32" s="1230"/>
      <c r="G32" s="1230"/>
      <c r="H32" s="1230"/>
      <c r="I32" s="1230"/>
      <c r="J32" s="1230"/>
      <c r="K32" s="1230"/>
      <c r="L32" s="1230"/>
      <c r="M32" s="1230"/>
      <c r="N32" s="1230"/>
      <c r="O32" s="1230"/>
      <c r="P32" s="1230"/>
      <c r="Q32" s="1230"/>
      <c r="R32" s="1230"/>
      <c r="S32" s="1230"/>
      <c r="T32" s="1230"/>
      <c r="U32" s="1230"/>
      <c r="V32" s="1230"/>
      <c r="W32" s="1230"/>
      <c r="X32" s="1230"/>
      <c r="Y32" s="1230"/>
      <c r="Z32" s="1230"/>
      <c r="AA32" s="1230"/>
      <c r="AB32" s="1230"/>
      <c r="AC32" s="1230"/>
      <c r="AD32" s="1230"/>
      <c r="AE32" s="1230"/>
      <c r="AF32" s="1230"/>
      <c r="AG32" s="1230"/>
      <c r="AH32" s="1230"/>
      <c r="AI32" s="1230"/>
      <c r="AJ32" s="1230"/>
      <c r="AK32" s="1230"/>
      <c r="AL32" s="1230"/>
      <c r="AM32" s="1230"/>
      <c r="AN32" s="1230"/>
      <c r="AO32" s="1230"/>
      <c r="AP32" s="1230"/>
      <c r="AQ32" s="1230"/>
      <c r="AR32" s="1230"/>
      <c r="AS32" s="1230"/>
      <c r="AT32" s="1230"/>
      <c r="AU32" s="1230"/>
      <c r="AV32" s="1230"/>
      <c r="AW32" s="1230"/>
      <c r="AX32" s="1230"/>
      <c r="AY32" s="1230"/>
      <c r="AZ32" s="1230"/>
      <c r="BA32" s="1230"/>
      <c r="BB32" s="1230"/>
      <c r="BC32" s="1230"/>
      <c r="BD32" s="1230"/>
      <c r="BE32" s="1230"/>
      <c r="BF32" s="1230"/>
      <c r="BG32" s="1230"/>
      <c r="BH32" s="1230"/>
      <c r="BI32" s="1230"/>
      <c r="BJ32" s="1230"/>
      <c r="BK32" s="1230"/>
      <c r="BL32" s="1230"/>
      <c r="BM32" s="1230"/>
      <c r="BN32" s="1230"/>
      <c r="BO32" s="1230"/>
      <c r="BP32" s="1230"/>
      <c r="BQ32" s="1230"/>
      <c r="BR32" s="1230"/>
      <c r="BS32" s="1230"/>
      <c r="BT32" s="1230"/>
      <c r="BU32" s="1230"/>
      <c r="BV32" s="1230"/>
      <c r="BW32" s="1230"/>
      <c r="BX32" s="1230"/>
      <c r="BY32" s="1230"/>
      <c r="BZ32" s="1230"/>
      <c r="CA32" s="1230"/>
      <c r="CB32" s="1230"/>
      <c r="CC32" s="1230"/>
      <c r="CD32" s="1230"/>
      <c r="CE32" s="1230"/>
      <c r="CF32" s="1230"/>
      <c r="CG32" s="1230"/>
      <c r="CH32" s="1230"/>
      <c r="CI32" s="1230"/>
      <c r="CJ32" s="1230"/>
      <c r="CK32" s="1230"/>
      <c r="CL32" s="1230"/>
    </row>
    <row r="33" spans="1:90" ht="17.100000000000001" customHeight="1" thickTop="1" x14ac:dyDescent="0.25">
      <c r="A33" s="1231"/>
      <c r="B33" s="1232"/>
      <c r="C33" s="1233"/>
      <c r="D33" s="1233"/>
      <c r="E33" s="1233"/>
      <c r="F33" s="1233"/>
      <c r="G33" s="1233"/>
      <c r="H33" s="1233"/>
      <c r="I33" s="1233"/>
      <c r="J33" s="1233"/>
      <c r="K33" s="1233"/>
      <c r="L33" s="1233"/>
      <c r="M33" s="1233"/>
      <c r="N33" s="1233"/>
      <c r="O33" s="1233"/>
      <c r="P33" s="1233"/>
      <c r="Q33" s="1233"/>
      <c r="R33" s="1233"/>
      <c r="S33" s="1233"/>
      <c r="T33" s="1233"/>
      <c r="U33" s="1233"/>
      <c r="V33" s="1233"/>
      <c r="W33" s="1233"/>
      <c r="X33" s="1233"/>
      <c r="Y33" s="1233"/>
      <c r="Z33" s="1233"/>
      <c r="AA33" s="1233"/>
      <c r="AB33" s="1233"/>
      <c r="AC33" s="1233"/>
      <c r="AD33" s="1233"/>
      <c r="AE33" s="1233"/>
      <c r="AF33" s="1233"/>
      <c r="AG33" s="1233"/>
      <c r="AH33" s="1233"/>
      <c r="AI33" s="1233"/>
      <c r="AJ33" s="1233"/>
      <c r="AK33" s="1233"/>
      <c r="AL33" s="1233"/>
      <c r="AM33" s="1233"/>
      <c r="AN33" s="1233"/>
      <c r="AO33" s="1233"/>
      <c r="AP33" s="1233"/>
      <c r="AQ33" s="1233"/>
      <c r="AR33" s="1233"/>
      <c r="AS33" s="1233"/>
      <c r="AT33" s="1233"/>
      <c r="AU33" s="1233"/>
      <c r="AV33" s="1233"/>
      <c r="AW33" s="1233"/>
      <c r="AX33" s="1233"/>
      <c r="AY33" s="1233"/>
      <c r="AZ33" s="1233"/>
      <c r="BA33" s="1233"/>
      <c r="BB33" s="1233"/>
      <c r="BC33" s="1233"/>
      <c r="BD33" s="1233"/>
      <c r="BE33" s="1233"/>
      <c r="BF33" s="1233"/>
      <c r="BG33" s="1233"/>
      <c r="BH33" s="1233"/>
      <c r="BI33" s="1233"/>
      <c r="BJ33" s="1233"/>
      <c r="BK33" s="1233"/>
      <c r="BL33" s="1233"/>
      <c r="BM33" s="1233"/>
      <c r="BN33" s="1233"/>
      <c r="BO33" s="1233"/>
      <c r="BP33" s="1233"/>
      <c r="BQ33" s="1233"/>
      <c r="BR33" s="1233"/>
      <c r="BS33" s="1233"/>
      <c r="BT33" s="1233"/>
      <c r="BU33" s="1233"/>
      <c r="BV33" s="1233"/>
      <c r="BW33" s="1233"/>
      <c r="BX33" s="1233"/>
      <c r="BY33" s="1233"/>
      <c r="BZ33" s="1233"/>
      <c r="CA33" s="1233"/>
      <c r="CB33" s="1233"/>
      <c r="CC33" s="1233"/>
      <c r="CD33" s="1233"/>
      <c r="CE33" s="1233"/>
      <c r="CF33" s="1233"/>
      <c r="CG33" s="1233"/>
      <c r="CH33" s="1233"/>
      <c r="CI33" s="1233"/>
      <c r="CJ33" s="1233"/>
      <c r="CK33" s="1233"/>
      <c r="CL33" s="1233"/>
    </row>
    <row r="34" spans="1:90" ht="17.100000000000001" customHeight="1" x14ac:dyDescent="0.25">
      <c r="A34" s="1231" t="s">
        <v>820</v>
      </c>
      <c r="B34" s="1234">
        <v>16171.960026841443</v>
      </c>
      <c r="C34" s="1235">
        <v>15979.918504390556</v>
      </c>
      <c r="D34" s="1235">
        <v>15845.174678718537</v>
      </c>
      <c r="E34" s="1235">
        <v>16036.327574022573</v>
      </c>
      <c r="F34" s="1235">
        <v>16227.254416493004</v>
      </c>
      <c r="G34" s="1235">
        <v>15904.557043885216</v>
      </c>
      <c r="H34" s="1235">
        <v>16369.721227265134</v>
      </c>
      <c r="I34" s="1235">
        <v>16281.24484228429</v>
      </c>
      <c r="J34" s="1235">
        <v>16241.980758452173</v>
      </c>
      <c r="K34" s="1235">
        <v>16473.996105313156</v>
      </c>
      <c r="L34" s="1235">
        <v>16722.43897559122</v>
      </c>
      <c r="M34" s="1235">
        <v>18975.006270668913</v>
      </c>
      <c r="N34" s="1235">
        <v>18010.593082900665</v>
      </c>
      <c r="O34" s="1235">
        <v>17749.329653375997</v>
      </c>
      <c r="P34" s="1235">
        <v>17492.407133231845</v>
      </c>
      <c r="Q34" s="1235">
        <v>17646.497592686108</v>
      </c>
      <c r="R34" s="1235">
        <v>17594.772439179418</v>
      </c>
      <c r="S34" s="1235">
        <v>17516.570954198032</v>
      </c>
      <c r="T34" s="1235">
        <v>18045.280669068587</v>
      </c>
      <c r="U34" s="1235">
        <v>18269.489570318754</v>
      </c>
      <c r="V34" s="1235">
        <v>17957.873646394448</v>
      </c>
      <c r="W34" s="1235">
        <v>18294.304306683174</v>
      </c>
      <c r="X34" s="1235">
        <v>17891.407119467123</v>
      </c>
      <c r="Y34" s="1235">
        <v>20307.786446312803</v>
      </c>
      <c r="Z34" s="1235">
        <v>19209.573208944614</v>
      </c>
      <c r="AA34" s="1235">
        <v>18923.022119759324</v>
      </c>
      <c r="AB34" s="1235">
        <v>18978.695497382185</v>
      </c>
      <c r="AC34" s="1235">
        <v>18961.549992068223</v>
      </c>
      <c r="AD34" s="1235">
        <v>18678.032246711129</v>
      </c>
      <c r="AE34" s="1235">
        <v>19013.633662171222</v>
      </c>
      <c r="AF34" s="1235">
        <v>19228.031835841684</v>
      </c>
      <c r="AG34" s="1235">
        <v>19287.1599017013</v>
      </c>
      <c r="AH34" s="1235">
        <v>19233.798105900336</v>
      </c>
      <c r="AI34" s="1235">
        <v>19257.554559318654</v>
      </c>
      <c r="AJ34" s="1235">
        <v>19629.552590686864</v>
      </c>
      <c r="AK34" s="1235">
        <v>22169.717386902448</v>
      </c>
      <c r="AL34" s="1235">
        <v>20964.304899561892</v>
      </c>
      <c r="AM34" s="1235">
        <v>20780.286985424955</v>
      </c>
      <c r="AN34" s="1235">
        <v>20987.016268127656</v>
      </c>
      <c r="AO34" s="1235">
        <v>20656.089712851328</v>
      </c>
      <c r="AP34" s="1235">
        <v>20557.306859228109</v>
      </c>
      <c r="AQ34" s="1235">
        <v>20523.48661882988</v>
      </c>
      <c r="AR34" s="1235">
        <v>20820.159883091204</v>
      </c>
      <c r="AS34" s="1235">
        <v>20987.512445111654</v>
      </c>
      <c r="AT34" s="1235">
        <v>20664.185177378316</v>
      </c>
      <c r="AU34" s="1235">
        <v>20702.891560809614</v>
      </c>
      <c r="AV34" s="1235">
        <v>20888.105552438185</v>
      </c>
      <c r="AW34" s="1235">
        <v>23316.684992015878</v>
      </c>
      <c r="AX34" s="1235">
        <v>22265.883860057205</v>
      </c>
      <c r="AY34" s="1235">
        <v>22077.566872167037</v>
      </c>
      <c r="AZ34" s="1235">
        <v>22090.400144122301</v>
      </c>
      <c r="BA34" s="1235">
        <v>21718.536421617555</v>
      </c>
      <c r="BB34" s="1235">
        <v>21737.2264592838</v>
      </c>
      <c r="BC34" s="1235">
        <v>21684.992832060678</v>
      </c>
      <c r="BD34" s="1235">
        <v>22175.789473345048</v>
      </c>
      <c r="BE34" s="1235">
        <v>22196.112731025903</v>
      </c>
      <c r="BF34" s="1235">
        <v>21848.23998536943</v>
      </c>
      <c r="BG34" s="1235">
        <v>22102.50724703589</v>
      </c>
      <c r="BH34" s="1235">
        <v>22503.624769895934</v>
      </c>
      <c r="BI34" s="1235">
        <v>25391.16857677501</v>
      </c>
      <c r="BJ34" s="1235">
        <v>24029.803890028252</v>
      </c>
      <c r="BK34" s="1235">
        <v>24013.562842210038</v>
      </c>
      <c r="BL34" s="1235">
        <v>23784.870318967191</v>
      </c>
      <c r="BM34" s="1235">
        <v>23912.218911613985</v>
      </c>
      <c r="BN34" s="1235">
        <v>24220.596316528303</v>
      </c>
      <c r="BO34" s="1235">
        <v>24017.50101763201</v>
      </c>
      <c r="BP34" s="1235">
        <v>24588.241511306522</v>
      </c>
      <c r="BQ34" s="1235">
        <v>24794.334919669374</v>
      </c>
      <c r="BR34" s="1235">
        <v>24354.580198828076</v>
      </c>
      <c r="BS34" s="1235">
        <v>24815.527936131883</v>
      </c>
      <c r="BT34" s="1235">
        <v>25002.24008601328</v>
      </c>
      <c r="BU34" s="1235">
        <v>27638</v>
      </c>
      <c r="BV34" s="1235">
        <v>26531.097152112925</v>
      </c>
      <c r="BW34" s="1235">
        <v>26526.899703812975</v>
      </c>
      <c r="BX34" s="1235">
        <v>26183.738862633141</v>
      </c>
      <c r="BY34" s="1235">
        <v>26254.514732054799</v>
      </c>
      <c r="BZ34" s="1235">
        <v>26173.261525868962</v>
      </c>
      <c r="CA34" s="1235">
        <v>26253.964140184591</v>
      </c>
      <c r="CB34" s="1235">
        <v>26762.160082529066</v>
      </c>
      <c r="CC34" s="1235">
        <v>26565.777695196768</v>
      </c>
      <c r="CD34" s="1235">
        <v>26679.574401556256</v>
      </c>
      <c r="CE34" s="1235">
        <v>27085.920970584004</v>
      </c>
      <c r="CF34" s="1235">
        <v>26977.870846605641</v>
      </c>
      <c r="CG34" s="1235">
        <v>29731.251114000625</v>
      </c>
      <c r="CH34" s="1235">
        <v>28503.782930543362</v>
      </c>
      <c r="CI34" s="1235">
        <v>28353.789284723396</v>
      </c>
      <c r="CJ34" s="1235">
        <v>28226.794639748969</v>
      </c>
      <c r="CK34" s="1235">
        <v>28264.118735730339</v>
      </c>
      <c r="CL34" s="1235">
        <v>28038.109877324951</v>
      </c>
    </row>
    <row r="35" spans="1:90" ht="17.100000000000001" customHeight="1" x14ac:dyDescent="0.25">
      <c r="A35" s="1231" t="s">
        <v>836</v>
      </c>
      <c r="B35" s="1234">
        <v>40778.275187430925</v>
      </c>
      <c r="C35" s="1235">
        <v>41253.842961923954</v>
      </c>
      <c r="D35" s="1235">
        <v>41718.903483492526</v>
      </c>
      <c r="E35" s="1235">
        <v>40728.664471195079</v>
      </c>
      <c r="F35" s="1235">
        <v>42338.899104886746</v>
      </c>
      <c r="G35" s="1235">
        <v>42597.162427818723</v>
      </c>
      <c r="H35" s="1235">
        <v>41525.17017672865</v>
      </c>
      <c r="I35" s="1254">
        <v>39239.536296707149</v>
      </c>
      <c r="J35" s="1235">
        <v>40109.351808269705</v>
      </c>
      <c r="K35" s="1235">
        <v>39347.771079334299</v>
      </c>
      <c r="L35" s="1235">
        <v>40898.313682190288</v>
      </c>
      <c r="M35" s="1235">
        <v>43000.069884701174</v>
      </c>
      <c r="N35" s="1235">
        <v>41841.148543764917</v>
      </c>
      <c r="O35" s="1235">
        <v>41301.664667729528</v>
      </c>
      <c r="P35" s="1235">
        <v>41296.012984383786</v>
      </c>
      <c r="Q35" s="1235">
        <v>41679.869806559705</v>
      </c>
      <c r="R35" s="1235">
        <v>41985.889497661832</v>
      </c>
      <c r="S35" s="1235">
        <v>42755.141006629812</v>
      </c>
      <c r="T35" s="1235">
        <v>42254.834489744389</v>
      </c>
      <c r="U35" s="1235">
        <v>42980.805637260957</v>
      </c>
      <c r="V35" s="1235">
        <v>44148.611416947999</v>
      </c>
      <c r="W35" s="1235">
        <v>43832.130459692009</v>
      </c>
      <c r="X35" s="1235">
        <v>44641.021211180429</v>
      </c>
      <c r="Y35" s="1235">
        <v>46046.070744401644</v>
      </c>
      <c r="Z35" s="1235">
        <v>45729.838909944905</v>
      </c>
      <c r="AA35" s="1235">
        <v>44941.375797335313</v>
      </c>
      <c r="AB35" s="1235">
        <v>44614.429885332036</v>
      </c>
      <c r="AC35" s="1235">
        <v>45519.946839365526</v>
      </c>
      <c r="AD35" s="1235">
        <v>45432.568413154608</v>
      </c>
      <c r="AE35" s="1235">
        <v>46717.272459071974</v>
      </c>
      <c r="AF35" s="1235">
        <v>46052.205065638824</v>
      </c>
      <c r="AG35" s="1235">
        <v>46389.7022310256</v>
      </c>
      <c r="AH35" s="1235">
        <v>47672.224048485099</v>
      </c>
      <c r="AI35" s="1235">
        <v>47585.347023981885</v>
      </c>
      <c r="AJ35" s="1235">
        <v>48727.457930327677</v>
      </c>
      <c r="AK35" s="1235">
        <v>50420.556341701784</v>
      </c>
      <c r="AL35" s="1235">
        <v>48297.992423417483</v>
      </c>
      <c r="AM35" s="1235">
        <v>48361.353137456848</v>
      </c>
      <c r="AN35" s="1235">
        <v>49236.471153001934</v>
      </c>
      <c r="AO35" s="1235">
        <v>48632.236213688921</v>
      </c>
      <c r="AP35" s="1235">
        <v>48083.418249956274</v>
      </c>
      <c r="AQ35" s="1235">
        <v>49267.611315663285</v>
      </c>
      <c r="AR35" s="1235">
        <v>50717.364258537877</v>
      </c>
      <c r="AS35" s="1235">
        <v>50162.956167679818</v>
      </c>
      <c r="AT35" s="1235">
        <v>50320.436850313919</v>
      </c>
      <c r="AU35" s="1235">
        <v>49934.383856665176</v>
      </c>
      <c r="AV35" s="1235">
        <v>51340.812181635367</v>
      </c>
      <c r="AW35" s="1235">
        <v>53738.075257476179</v>
      </c>
      <c r="AX35" s="1235">
        <v>54650.663169846477</v>
      </c>
      <c r="AY35" s="1235">
        <v>55420.236272043381</v>
      </c>
      <c r="AZ35" s="1235">
        <v>53032.526998978967</v>
      </c>
      <c r="BA35" s="1235">
        <v>55480.542473895475</v>
      </c>
      <c r="BB35" s="1235">
        <v>56140.632312318136</v>
      </c>
      <c r="BC35" s="1235">
        <v>56163.12871379526</v>
      </c>
      <c r="BD35" s="1235">
        <v>55051.642218966874</v>
      </c>
      <c r="BE35" s="1235">
        <v>55279.861213140328</v>
      </c>
      <c r="BF35" s="1235">
        <v>55235.812488913296</v>
      </c>
      <c r="BG35" s="1235">
        <v>55555.455150838417</v>
      </c>
      <c r="BH35" s="1235">
        <v>57597.984613287641</v>
      </c>
      <c r="BI35" s="1235">
        <v>58188.143193219817</v>
      </c>
      <c r="BJ35" s="1235">
        <v>57595.147695357453</v>
      </c>
      <c r="BK35" s="1235">
        <v>57986.36209078753</v>
      </c>
      <c r="BL35" s="1235">
        <v>59336.840310558429</v>
      </c>
      <c r="BM35" s="1235">
        <v>61511.329603465965</v>
      </c>
      <c r="BN35" s="1235">
        <v>63380.952621420227</v>
      </c>
      <c r="BO35" s="1235">
        <v>62551.008656236438</v>
      </c>
      <c r="BP35" s="1235">
        <v>62697.768711921519</v>
      </c>
      <c r="BQ35" s="1235">
        <v>64060.926525966526</v>
      </c>
      <c r="BR35" s="1235">
        <v>64510.236414228064</v>
      </c>
      <c r="BS35" s="1235">
        <v>62416.697026102986</v>
      </c>
      <c r="BT35" s="1235">
        <v>61479.989161557969</v>
      </c>
      <c r="BU35" s="1235">
        <v>63761</v>
      </c>
      <c r="BV35" s="1235">
        <v>63137.208082431578</v>
      </c>
      <c r="BW35" s="1235">
        <v>63506.010250482621</v>
      </c>
      <c r="BX35" s="1235">
        <v>64561.73649770279</v>
      </c>
      <c r="BY35" s="1235">
        <v>65444.849449784233</v>
      </c>
      <c r="BZ35" s="1235">
        <v>66135.443718114751</v>
      </c>
      <c r="CA35" s="1235">
        <v>67933.848197036306</v>
      </c>
      <c r="CB35" s="1235">
        <v>69445.728200326921</v>
      </c>
      <c r="CC35" s="1235">
        <v>68541.304196621597</v>
      </c>
      <c r="CD35" s="1235">
        <v>68957.041094029235</v>
      </c>
      <c r="CE35" s="1235">
        <v>70439.080183354134</v>
      </c>
      <c r="CF35" s="1235">
        <v>70490.272364701857</v>
      </c>
      <c r="CG35" s="1235">
        <v>72269.624343496645</v>
      </c>
      <c r="CH35" s="1235">
        <v>72998.79116253469</v>
      </c>
      <c r="CI35" s="1235">
        <v>73423.457916076091</v>
      </c>
      <c r="CJ35" s="1235">
        <v>73598.383496458278</v>
      </c>
      <c r="CK35" s="1235">
        <v>73717.643749529467</v>
      </c>
      <c r="CL35" s="1235">
        <v>74631.19626033149</v>
      </c>
    </row>
    <row r="36" spans="1:90" s="1257" customFormat="1" ht="17.100000000000001" customHeight="1" x14ac:dyDescent="0.25">
      <c r="A36" s="1240" t="s">
        <v>837</v>
      </c>
      <c r="B36" s="1255">
        <v>56950.235214272368</v>
      </c>
      <c r="C36" s="1256">
        <v>57233.761466314507</v>
      </c>
      <c r="D36" s="1256">
        <v>57564.078162211066</v>
      </c>
      <c r="E36" s="1256">
        <v>56764.992045217652</v>
      </c>
      <c r="F36" s="1256">
        <v>58566.153521379747</v>
      </c>
      <c r="G36" s="1256">
        <v>58501.719471703938</v>
      </c>
      <c r="H36" s="1256">
        <v>57894.891403993781</v>
      </c>
      <c r="I36" s="1256">
        <v>55520.781138991442</v>
      </c>
      <c r="J36" s="1256">
        <v>56351.332566721874</v>
      </c>
      <c r="K36" s="1256">
        <v>55821.767184647455</v>
      </c>
      <c r="L36" s="1256">
        <v>57620.752657781508</v>
      </c>
      <c r="M36" s="1256">
        <v>61975.076155370087</v>
      </c>
      <c r="N36" s="1256">
        <v>59851.741626665578</v>
      </c>
      <c r="O36" s="1256">
        <v>59050.994321105522</v>
      </c>
      <c r="P36" s="1256">
        <v>58788.420117615635</v>
      </c>
      <c r="Q36" s="1256">
        <v>59326.367399245813</v>
      </c>
      <c r="R36" s="1256">
        <v>59580.66193684125</v>
      </c>
      <c r="S36" s="1256">
        <v>60271.711960827844</v>
      </c>
      <c r="T36" s="1256">
        <v>60300.115158812972</v>
      </c>
      <c r="U36" s="1256">
        <v>61250.295207579707</v>
      </c>
      <c r="V36" s="1256">
        <v>62106.48506334245</v>
      </c>
      <c r="W36" s="1256">
        <v>62126.434766375183</v>
      </c>
      <c r="X36" s="1256">
        <v>62532.428330647555</v>
      </c>
      <c r="Y36" s="1256">
        <v>66353.857190714451</v>
      </c>
      <c r="Z36" s="1256">
        <v>64939.412118889522</v>
      </c>
      <c r="AA36" s="1256">
        <v>63864.39791709464</v>
      </c>
      <c r="AB36" s="1256">
        <v>63593.125382714221</v>
      </c>
      <c r="AC36" s="1256">
        <v>64481.496831433746</v>
      </c>
      <c r="AD36" s="1256">
        <v>64110.60065986574</v>
      </c>
      <c r="AE36" s="1256">
        <v>65730.906121243199</v>
      </c>
      <c r="AF36" s="1256">
        <v>65280.236901480508</v>
      </c>
      <c r="AG36" s="1256">
        <v>65676.862132726907</v>
      </c>
      <c r="AH36" s="1256">
        <v>66906.022154385428</v>
      </c>
      <c r="AI36" s="1256">
        <v>66842.90158330054</v>
      </c>
      <c r="AJ36" s="1256">
        <v>68357.010521014541</v>
      </c>
      <c r="AK36" s="1256">
        <v>72590.273728604225</v>
      </c>
      <c r="AL36" s="1256">
        <v>69262.297322979372</v>
      </c>
      <c r="AM36" s="1256">
        <v>69141.640122881799</v>
      </c>
      <c r="AN36" s="1256">
        <v>70223.487421129597</v>
      </c>
      <c r="AO36" s="1256">
        <v>69288.325926540245</v>
      </c>
      <c r="AP36" s="1256">
        <v>68640.225109184379</v>
      </c>
      <c r="AQ36" s="1256">
        <v>69791.097934493169</v>
      </c>
      <c r="AR36" s="1256">
        <v>71537.524141629081</v>
      </c>
      <c r="AS36" s="1256">
        <v>71150.468612791476</v>
      </c>
      <c r="AT36" s="1256">
        <v>70983.622027692239</v>
      </c>
      <c r="AU36" s="1256">
        <v>70637.275417474797</v>
      </c>
      <c r="AV36" s="1256">
        <v>72228.917734073548</v>
      </c>
      <c r="AW36" s="1256">
        <v>77054.760249492057</v>
      </c>
      <c r="AX36" s="1256">
        <v>76916.547029903682</v>
      </c>
      <c r="AY36" s="1256">
        <v>77497.803144210426</v>
      </c>
      <c r="AZ36" s="1256">
        <v>75122.92714310126</v>
      </c>
      <c r="BA36" s="1256">
        <v>77199.078895513027</v>
      </c>
      <c r="BB36" s="1256">
        <v>77877.858771601939</v>
      </c>
      <c r="BC36" s="1256">
        <v>77848.121545855945</v>
      </c>
      <c r="BD36" s="1256">
        <v>77227.431692311919</v>
      </c>
      <c r="BE36" s="1256">
        <v>77475.973944166239</v>
      </c>
      <c r="BF36" s="1256">
        <v>77084.052474282726</v>
      </c>
      <c r="BG36" s="1256">
        <v>77657.962397874304</v>
      </c>
      <c r="BH36" s="1256">
        <v>80101.609383183575</v>
      </c>
      <c r="BI36" s="1256">
        <v>83579.31176999482</v>
      </c>
      <c r="BJ36" s="1256">
        <v>81624.951585385701</v>
      </c>
      <c r="BK36" s="1256">
        <v>81999.924932997572</v>
      </c>
      <c r="BL36" s="1256">
        <v>83121.710629525624</v>
      </c>
      <c r="BM36" s="1256">
        <v>85423.54851507995</v>
      </c>
      <c r="BN36" s="1256">
        <v>87601.548937948537</v>
      </c>
      <c r="BO36" s="1256">
        <v>86568.509673868452</v>
      </c>
      <c r="BP36" s="1256">
        <v>87286.010223228048</v>
      </c>
      <c r="BQ36" s="1256">
        <v>88855.261445635901</v>
      </c>
      <c r="BR36" s="1256">
        <v>88864.816613056144</v>
      </c>
      <c r="BS36" s="1256">
        <v>87232.224962234875</v>
      </c>
      <c r="BT36" s="1256">
        <v>86482.229247571246</v>
      </c>
      <c r="BU36" s="1256">
        <v>91398</v>
      </c>
      <c r="BV36" s="1256">
        <v>89668.305234544503</v>
      </c>
      <c r="BW36" s="1256">
        <v>90032.909954295596</v>
      </c>
      <c r="BX36" s="1256">
        <v>90745.475360335928</v>
      </c>
      <c r="BY36" s="1256">
        <v>91699.364181839032</v>
      </c>
      <c r="BZ36" s="1256">
        <v>92308.705243983713</v>
      </c>
      <c r="CA36" s="1256">
        <v>94187.812337220894</v>
      </c>
      <c r="CB36" s="1256">
        <v>96207.888282855987</v>
      </c>
      <c r="CC36" s="1256">
        <v>95107.081891818365</v>
      </c>
      <c r="CD36" s="1256">
        <v>95636.615495585487</v>
      </c>
      <c r="CE36" s="1256">
        <v>97525.001153938138</v>
      </c>
      <c r="CF36" s="1256">
        <v>97468.143211307499</v>
      </c>
      <c r="CG36" s="1256">
        <v>102000.87545749727</v>
      </c>
      <c r="CH36" s="1256">
        <v>101502.57409307806</v>
      </c>
      <c r="CI36" s="1256">
        <v>101777.24720079949</v>
      </c>
      <c r="CJ36" s="1256">
        <v>101825.17813620725</v>
      </c>
      <c r="CK36" s="1256">
        <v>101981.76248525981</v>
      </c>
      <c r="CL36" s="1256">
        <v>102669.30613765644</v>
      </c>
    </row>
    <row r="37" spans="1:90" ht="17.100000000000001" customHeight="1" x14ac:dyDescent="0.25">
      <c r="A37" s="1231"/>
      <c r="B37" s="1234"/>
      <c r="C37" s="1235"/>
      <c r="D37" s="1235"/>
      <c r="E37" s="1235"/>
      <c r="F37" s="1235"/>
      <c r="G37" s="1235"/>
      <c r="H37" s="1235"/>
      <c r="I37" s="1235"/>
      <c r="J37" s="1235"/>
      <c r="K37" s="1235"/>
      <c r="L37" s="1235"/>
      <c r="M37" s="1235"/>
      <c r="N37" s="1235"/>
      <c r="O37" s="1235"/>
      <c r="P37" s="1235"/>
      <c r="Q37" s="1235"/>
      <c r="R37" s="1235"/>
      <c r="S37" s="1235"/>
      <c r="T37" s="1235"/>
      <c r="U37" s="1235"/>
      <c r="V37" s="1235"/>
      <c r="W37" s="1235"/>
      <c r="X37" s="1235"/>
      <c r="Y37" s="1235"/>
      <c r="Z37" s="1235"/>
      <c r="AA37" s="1235"/>
      <c r="AB37" s="1235"/>
      <c r="AC37" s="1235"/>
      <c r="AD37" s="1235"/>
      <c r="AE37" s="1235"/>
      <c r="AF37" s="1235"/>
      <c r="AG37" s="1235"/>
      <c r="AH37" s="1235"/>
      <c r="AI37" s="1235"/>
      <c r="AJ37" s="1235"/>
      <c r="AK37" s="1235"/>
      <c r="AL37" s="1235"/>
      <c r="AM37" s="1235"/>
      <c r="AN37" s="1235"/>
      <c r="AO37" s="1235"/>
      <c r="AP37" s="1235"/>
      <c r="AQ37" s="1235"/>
      <c r="AR37" s="1235"/>
      <c r="AS37" s="1235"/>
      <c r="AT37" s="1235"/>
      <c r="AU37" s="1235"/>
      <c r="AV37" s="1235"/>
      <c r="AW37" s="1235"/>
      <c r="AX37" s="1235"/>
      <c r="AY37" s="1235"/>
      <c r="AZ37" s="1235"/>
      <c r="BA37" s="1235"/>
      <c r="BB37" s="1235"/>
      <c r="BC37" s="1235"/>
      <c r="BD37" s="1235"/>
      <c r="BE37" s="1235"/>
      <c r="BF37" s="1235"/>
      <c r="BG37" s="1235"/>
      <c r="BH37" s="1235"/>
      <c r="BI37" s="1235"/>
      <c r="BJ37" s="1235"/>
      <c r="BK37" s="1235"/>
      <c r="BL37" s="1235"/>
      <c r="BM37" s="1235"/>
      <c r="BN37" s="1235"/>
      <c r="BO37" s="1235"/>
      <c r="BP37" s="1235"/>
      <c r="BQ37" s="1235"/>
      <c r="BR37" s="1235"/>
      <c r="BS37" s="1235"/>
      <c r="BT37" s="1235"/>
      <c r="BU37" s="1235"/>
      <c r="BV37" s="1235"/>
      <c r="BW37" s="1235"/>
      <c r="BX37" s="1235"/>
      <c r="BY37" s="1235"/>
      <c r="BZ37" s="1235"/>
      <c r="CA37" s="1235"/>
      <c r="CB37" s="1235"/>
      <c r="CC37" s="1235"/>
      <c r="CD37" s="1235"/>
      <c r="CE37" s="1235"/>
      <c r="CF37" s="1235"/>
      <c r="CG37" s="1235"/>
      <c r="CH37" s="1235"/>
      <c r="CI37" s="1235"/>
      <c r="CJ37" s="1235"/>
      <c r="CK37" s="1235"/>
      <c r="CL37" s="1235"/>
    </row>
    <row r="38" spans="1:90" ht="17.100000000000001" customHeight="1" x14ac:dyDescent="0.25">
      <c r="A38" s="1231" t="s">
        <v>838</v>
      </c>
      <c r="B38" s="1234">
        <v>84708.888798928223</v>
      </c>
      <c r="C38" s="1235">
        <v>85303.081961723554</v>
      </c>
      <c r="D38" s="1235">
        <v>86183.41877644448</v>
      </c>
      <c r="E38" s="1235">
        <v>87467.42655853185</v>
      </c>
      <c r="F38" s="1235">
        <v>87622.204916083836</v>
      </c>
      <c r="G38" s="1235">
        <v>87950.616967074457</v>
      </c>
      <c r="H38" s="1235">
        <v>89338.366139071659</v>
      </c>
      <c r="I38" s="1254">
        <v>92503.736026057421</v>
      </c>
      <c r="J38" s="1235">
        <v>94237.955423521795</v>
      </c>
      <c r="K38" s="1235">
        <v>95666.592606090897</v>
      </c>
      <c r="L38" s="1235">
        <v>95411.557678932993</v>
      </c>
      <c r="M38" s="1235">
        <v>100290.33233481737</v>
      </c>
      <c r="N38" s="1235">
        <v>101885.82301106308</v>
      </c>
      <c r="O38" s="1235">
        <v>104159.78080644018</v>
      </c>
      <c r="P38" s="1235">
        <v>104357.01863046354</v>
      </c>
      <c r="Q38" s="1235">
        <v>105855.28348435565</v>
      </c>
      <c r="R38" s="1235">
        <v>104309.25120018126</v>
      </c>
      <c r="S38" s="1235">
        <v>105302.14385852481</v>
      </c>
      <c r="T38" s="1235">
        <v>105778.42652432683</v>
      </c>
      <c r="U38" s="1235">
        <v>106245.4148441188</v>
      </c>
      <c r="V38" s="1235">
        <v>105948.70098045115</v>
      </c>
      <c r="W38" s="1235">
        <v>106885.05937539408</v>
      </c>
      <c r="X38" s="1235">
        <v>107202.33582523318</v>
      </c>
      <c r="Y38" s="1235">
        <v>111554.9212985452</v>
      </c>
      <c r="Z38" s="1235">
        <v>111669.19068124476</v>
      </c>
      <c r="AA38" s="1235">
        <v>114121.28884853281</v>
      </c>
      <c r="AB38" s="1235">
        <v>115387.87684685792</v>
      </c>
      <c r="AC38" s="1235">
        <v>113773.8850952483</v>
      </c>
      <c r="AD38" s="1235">
        <v>113843.13760300442</v>
      </c>
      <c r="AE38" s="1235">
        <v>115642.36013410815</v>
      </c>
      <c r="AF38" s="1235">
        <v>115414.81193544043</v>
      </c>
      <c r="AG38" s="1235">
        <v>114561.48606329848</v>
      </c>
      <c r="AH38" s="1235">
        <v>115564.07278266887</v>
      </c>
      <c r="AI38" s="1235">
        <v>115956.83600753456</v>
      </c>
      <c r="AJ38" s="1235">
        <v>117732.53591192998</v>
      </c>
      <c r="AK38" s="1235">
        <v>121520.62713277756</v>
      </c>
      <c r="AL38" s="1235">
        <v>123525.81852772045</v>
      </c>
      <c r="AM38" s="1235">
        <v>125146.59847238859</v>
      </c>
      <c r="AN38" s="1235">
        <v>127760.77472187042</v>
      </c>
      <c r="AO38" s="1235">
        <v>126985.0239905825</v>
      </c>
      <c r="AP38" s="1235">
        <v>128207.22984370649</v>
      </c>
      <c r="AQ38" s="1235">
        <v>129766.60506159849</v>
      </c>
      <c r="AR38" s="1235">
        <v>130895.67001582403</v>
      </c>
      <c r="AS38" s="1235">
        <v>129618.43657458531</v>
      </c>
      <c r="AT38" s="1235">
        <v>129655.03571494574</v>
      </c>
      <c r="AU38" s="1235">
        <v>129449.25741223895</v>
      </c>
      <c r="AV38" s="1235">
        <v>130690.80930362914</v>
      </c>
      <c r="AW38" s="1235">
        <v>134558.46119208238</v>
      </c>
      <c r="AX38" s="1235">
        <v>136638.89372577387</v>
      </c>
      <c r="AY38" s="1235">
        <v>138671.19852711965</v>
      </c>
      <c r="AZ38" s="1235">
        <v>140679.7779494655</v>
      </c>
      <c r="BA38" s="1235">
        <v>140050.51378952517</v>
      </c>
      <c r="BB38" s="1235">
        <v>140202.23101607966</v>
      </c>
      <c r="BC38" s="1235">
        <v>142458.85179460078</v>
      </c>
      <c r="BD38" s="1235">
        <v>143594.87058278034</v>
      </c>
      <c r="BE38" s="1235">
        <v>143891.78647452992</v>
      </c>
      <c r="BF38" s="1235">
        <v>144488.71903875141</v>
      </c>
      <c r="BG38" s="1235">
        <v>147990.55917330628</v>
      </c>
      <c r="BH38" s="1235">
        <v>146905.55153480807</v>
      </c>
      <c r="BI38" s="1235">
        <v>149119.6326576487</v>
      </c>
      <c r="BJ38" s="1235">
        <v>153045.50749560175</v>
      </c>
      <c r="BK38" s="1235">
        <v>154806.15350893335</v>
      </c>
      <c r="BL38" s="1235">
        <v>154775.71427459977</v>
      </c>
      <c r="BM38" s="1235">
        <v>155800.21960303094</v>
      </c>
      <c r="BN38" s="1235">
        <v>156973.44222037366</v>
      </c>
      <c r="BO38" s="1235">
        <v>159549.08694182345</v>
      </c>
      <c r="BP38" s="1235">
        <v>160311.43540069033</v>
      </c>
      <c r="BQ38" s="1235">
        <v>160408.5732496847</v>
      </c>
      <c r="BR38" s="1235">
        <v>161037.44172920202</v>
      </c>
      <c r="BS38" s="1235">
        <v>163336.05050511812</v>
      </c>
      <c r="BT38" s="1235">
        <v>163398.46263205347</v>
      </c>
      <c r="BU38" s="1235">
        <v>168427</v>
      </c>
      <c r="BV38" s="1235">
        <v>171546.59901200276</v>
      </c>
      <c r="BW38" s="1235">
        <v>173567.9779974967</v>
      </c>
      <c r="BX38" s="1235">
        <v>174285.60457351391</v>
      </c>
      <c r="BY38" s="1235">
        <v>175664.79156461899</v>
      </c>
      <c r="BZ38" s="1235">
        <v>175112.05708835181</v>
      </c>
      <c r="CA38" s="1235">
        <v>179370.1303905047</v>
      </c>
      <c r="CB38" s="1235">
        <v>181453.49066306581</v>
      </c>
      <c r="CC38" s="1235">
        <v>182024.37332044204</v>
      </c>
      <c r="CD38" s="1235">
        <v>184500.15487940086</v>
      </c>
      <c r="CE38" s="1235">
        <v>185122.88401835744</v>
      </c>
      <c r="CF38" s="1235">
        <v>185691.65237408478</v>
      </c>
      <c r="CG38" s="1235">
        <v>192828.3451506703</v>
      </c>
      <c r="CH38" s="1235">
        <v>193613.74635154399</v>
      </c>
      <c r="CI38" s="1235">
        <v>195829.02431176041</v>
      </c>
      <c r="CJ38" s="1235">
        <v>196747.00357018039</v>
      </c>
      <c r="CK38" s="1235">
        <v>197707.18284133307</v>
      </c>
      <c r="CL38" s="1235">
        <v>197017.18497433761</v>
      </c>
    </row>
    <row r="39" spans="1:90" ht="17.100000000000001" customHeight="1" x14ac:dyDescent="0.25">
      <c r="A39" s="1231" t="s">
        <v>839</v>
      </c>
      <c r="B39" s="1234">
        <v>88033.919707852503</v>
      </c>
      <c r="C39" s="1235">
        <v>87595.597272252911</v>
      </c>
      <c r="D39" s="1235">
        <v>87094.575146037823</v>
      </c>
      <c r="E39" s="1235">
        <v>87872.56928867074</v>
      </c>
      <c r="F39" s="1235">
        <v>88604.328410649949</v>
      </c>
      <c r="G39" s="1235">
        <v>89196.648900156899</v>
      </c>
      <c r="H39" s="1235">
        <v>89163.007720999783</v>
      </c>
      <c r="I39" s="1254">
        <v>87779.088912985782</v>
      </c>
      <c r="J39" s="1235">
        <v>88659.528460428715</v>
      </c>
      <c r="K39" s="1235">
        <v>89551.32666992642</v>
      </c>
      <c r="L39" s="1235">
        <v>91012.691122724966</v>
      </c>
      <c r="M39" s="1235">
        <v>90503.081980320552</v>
      </c>
      <c r="N39" s="1235">
        <v>89169.964147685227</v>
      </c>
      <c r="O39" s="1235">
        <v>88125.847609521763</v>
      </c>
      <c r="P39" s="1235">
        <v>87777.048754055402</v>
      </c>
      <c r="Q39" s="1235">
        <v>88198.588928961952</v>
      </c>
      <c r="R39" s="1235">
        <v>88997.791558121171</v>
      </c>
      <c r="S39" s="1235">
        <v>91228.686807754842</v>
      </c>
      <c r="T39" s="1235">
        <v>91653.49063992119</v>
      </c>
      <c r="U39" s="1235">
        <v>92535.865377640628</v>
      </c>
      <c r="V39" s="1235">
        <v>93687.733545954165</v>
      </c>
      <c r="W39" s="1235">
        <v>94068.676403494406</v>
      </c>
      <c r="X39" s="1235">
        <v>94931.147408340825</v>
      </c>
      <c r="Y39" s="1235">
        <v>94750.387628322438</v>
      </c>
      <c r="Z39" s="1235">
        <v>93675.025632091143</v>
      </c>
      <c r="AA39" s="1235">
        <v>92212.211434556506</v>
      </c>
      <c r="AB39" s="1235">
        <v>94183.027712675277</v>
      </c>
      <c r="AC39" s="1235">
        <v>94539.531721276056</v>
      </c>
      <c r="AD39" s="1235">
        <v>96150.059688464884</v>
      </c>
      <c r="AE39" s="1235">
        <v>95448.901969766099</v>
      </c>
      <c r="AF39" s="1235">
        <v>97784.541182805726</v>
      </c>
      <c r="AG39" s="1235">
        <v>99221.192270834857</v>
      </c>
      <c r="AH39" s="1235">
        <v>99581.321830339715</v>
      </c>
      <c r="AI39" s="1235">
        <v>102142.8821188071</v>
      </c>
      <c r="AJ39" s="1235">
        <v>100385.83658792941</v>
      </c>
      <c r="AK39" s="1235">
        <v>101759.47061146743</v>
      </c>
      <c r="AL39" s="1235">
        <v>100351.94119757833</v>
      </c>
      <c r="AM39" s="1235">
        <v>101899.09077410959</v>
      </c>
      <c r="AN39" s="1235">
        <v>100349.11264163053</v>
      </c>
      <c r="AO39" s="1235">
        <v>100008.29948157554</v>
      </c>
      <c r="AP39" s="1235">
        <v>99526.974884931988</v>
      </c>
      <c r="AQ39" s="1235">
        <v>100691.16624490175</v>
      </c>
      <c r="AR39" s="1235">
        <v>99555.673894470136</v>
      </c>
      <c r="AS39" s="1235">
        <v>99439.284949562032</v>
      </c>
      <c r="AT39" s="1235">
        <v>98963.382581244732</v>
      </c>
      <c r="AU39" s="1235">
        <v>101742.58586138851</v>
      </c>
      <c r="AV39" s="1235">
        <v>102545.55073009052</v>
      </c>
      <c r="AW39" s="1235">
        <v>103943.39869986512</v>
      </c>
      <c r="AX39" s="1235">
        <v>102012.35656845158</v>
      </c>
      <c r="AY39" s="1258">
        <v>102831.27191880395</v>
      </c>
      <c r="AZ39" s="1258">
        <v>104062.41104694171</v>
      </c>
      <c r="BA39" s="1258">
        <v>104079.78658560679</v>
      </c>
      <c r="BB39" s="1258">
        <v>104499.25590228116</v>
      </c>
      <c r="BC39" s="1258">
        <v>105404.2805823214</v>
      </c>
      <c r="BD39" s="1258">
        <v>105048.02687074957</v>
      </c>
      <c r="BE39" s="1258">
        <v>105788.12898468386</v>
      </c>
      <c r="BF39" s="1258">
        <v>105063.92851762655</v>
      </c>
      <c r="BG39" s="1258">
        <v>105649.24601873889</v>
      </c>
      <c r="BH39" s="1258">
        <v>108091.50171863777</v>
      </c>
      <c r="BI39" s="1258">
        <v>108620.59962002379</v>
      </c>
      <c r="BJ39" s="1258">
        <v>106672.86041502735</v>
      </c>
      <c r="BK39" s="1258">
        <v>106356.58866009863</v>
      </c>
      <c r="BL39" s="1258">
        <v>107303.38032673991</v>
      </c>
      <c r="BM39" s="1258">
        <v>106613.87545246216</v>
      </c>
      <c r="BN39" s="1258">
        <v>106937.10054515886</v>
      </c>
      <c r="BO39" s="1258">
        <v>109446.56165613355</v>
      </c>
      <c r="BP39" s="1258">
        <v>108879.30204864839</v>
      </c>
      <c r="BQ39" s="1258">
        <v>108635.22554202042</v>
      </c>
      <c r="BR39" s="1258">
        <v>108403.13161186677</v>
      </c>
      <c r="BS39" s="1258">
        <v>110603.13282284657</v>
      </c>
      <c r="BT39" s="1258">
        <v>110069.40302072163</v>
      </c>
      <c r="BU39" s="1258">
        <v>108194</v>
      </c>
      <c r="BV39" s="1258">
        <v>109877.63847841533</v>
      </c>
      <c r="BW39" s="1258">
        <v>107259.75037100294</v>
      </c>
      <c r="BX39" s="1258">
        <v>106307.71617127048</v>
      </c>
      <c r="BY39" s="1258">
        <v>107027.52585212034</v>
      </c>
      <c r="BZ39" s="1258">
        <v>107755.88399388944</v>
      </c>
      <c r="CA39" s="1258">
        <v>106973.21028448196</v>
      </c>
      <c r="CB39" s="1258">
        <v>108351.18226089553</v>
      </c>
      <c r="CC39" s="1258">
        <v>107688.95005031844</v>
      </c>
      <c r="CD39" s="1258">
        <v>106951.93325255332</v>
      </c>
      <c r="CE39" s="1258">
        <v>106496.81306561248</v>
      </c>
      <c r="CF39" s="1258">
        <v>107236.725204517</v>
      </c>
      <c r="CG39" s="1258">
        <v>105323.89905560682</v>
      </c>
      <c r="CH39" s="1258">
        <v>105182.72459781982</v>
      </c>
      <c r="CI39" s="1258">
        <v>106178.08170129637</v>
      </c>
      <c r="CJ39" s="1258">
        <v>104482.97614356795</v>
      </c>
      <c r="CK39" s="1258">
        <v>103538.92022689992</v>
      </c>
      <c r="CL39" s="1258">
        <v>105172.24480888776</v>
      </c>
    </row>
    <row r="40" spans="1:90" ht="17.100000000000001" customHeight="1" x14ac:dyDescent="0.25">
      <c r="A40" s="1231" t="s">
        <v>840</v>
      </c>
      <c r="B40" s="1234">
        <v>49258.417869002995</v>
      </c>
      <c r="C40" s="1235">
        <v>49905.241202386365</v>
      </c>
      <c r="D40" s="1235">
        <v>49779.150295192965</v>
      </c>
      <c r="E40" s="1235">
        <v>49131.780081597477</v>
      </c>
      <c r="F40" s="1235">
        <v>50539.372975817263</v>
      </c>
      <c r="G40" s="1235">
        <v>50361.996650153487</v>
      </c>
      <c r="H40" s="1235">
        <v>44743.141953190068</v>
      </c>
      <c r="I40" s="1235">
        <v>45147.25922715092</v>
      </c>
      <c r="J40" s="1235">
        <v>42969.561303465794</v>
      </c>
      <c r="K40" s="1235">
        <v>45005.639883146825</v>
      </c>
      <c r="L40" s="1235">
        <v>42706.567911581544</v>
      </c>
      <c r="M40" s="1235">
        <v>46093.510639780267</v>
      </c>
      <c r="N40" s="1235">
        <v>46222.822685739731</v>
      </c>
      <c r="O40" s="1235">
        <v>45556.667818897025</v>
      </c>
      <c r="P40" s="1235">
        <v>45602.971516696918</v>
      </c>
      <c r="Q40" s="1235">
        <v>43989.544810661188</v>
      </c>
      <c r="R40" s="1235">
        <v>44707.07878920075</v>
      </c>
      <c r="S40" s="1235">
        <v>47361.864365966161</v>
      </c>
      <c r="T40" s="1235">
        <v>45288.935946662117</v>
      </c>
      <c r="U40" s="1235">
        <v>46432.023247352321</v>
      </c>
      <c r="V40" s="1235">
        <v>45321.233268820164</v>
      </c>
      <c r="W40" s="1235">
        <v>44389.668231614007</v>
      </c>
      <c r="X40" s="1235">
        <v>46041.537606656202</v>
      </c>
      <c r="Y40" s="1235">
        <v>44915.655954230228</v>
      </c>
      <c r="Z40" s="1235">
        <v>45906.481258167805</v>
      </c>
      <c r="AA40" s="1235">
        <v>46117.66667465643</v>
      </c>
      <c r="AB40" s="1235">
        <v>45858.158939868867</v>
      </c>
      <c r="AC40" s="1235">
        <v>46456.39775397937</v>
      </c>
      <c r="AD40" s="1235">
        <v>48041.084759244921</v>
      </c>
      <c r="AE40" s="1235">
        <v>49153.52088637487</v>
      </c>
      <c r="AF40" s="1235">
        <v>48457.25725118519</v>
      </c>
      <c r="AG40" s="1235">
        <v>47899.374725031601</v>
      </c>
      <c r="AH40" s="1235">
        <v>47397.612288635704</v>
      </c>
      <c r="AI40" s="1235">
        <v>47694.246768833138</v>
      </c>
      <c r="AJ40" s="1235">
        <v>48291.393876379254</v>
      </c>
      <c r="AK40" s="1235">
        <v>47772.507396118992</v>
      </c>
      <c r="AL40" s="1235">
        <v>45506.419963024957</v>
      </c>
      <c r="AM40" s="1235">
        <v>46287.896830036152</v>
      </c>
      <c r="AN40" s="1235">
        <v>46463.585651167188</v>
      </c>
      <c r="AO40" s="1235">
        <v>46539.872584008735</v>
      </c>
      <c r="AP40" s="1235">
        <v>46337.875197026187</v>
      </c>
      <c r="AQ40" s="1235">
        <v>47161.210554011886</v>
      </c>
      <c r="AR40" s="1235">
        <v>47150.602516379113</v>
      </c>
      <c r="AS40" s="1235">
        <v>47013.13650286763</v>
      </c>
      <c r="AT40" s="1235">
        <v>47022.230253048561</v>
      </c>
      <c r="AU40" s="1235">
        <v>44147.299385365928</v>
      </c>
      <c r="AV40" s="1235">
        <v>45419.880797838174</v>
      </c>
      <c r="AW40" s="1235">
        <v>46983.121383490296</v>
      </c>
      <c r="AX40" s="1235">
        <v>46583.095612842248</v>
      </c>
      <c r="AY40" s="1235">
        <v>47272.030599815611</v>
      </c>
      <c r="AZ40" s="1235">
        <v>48999.81841010847</v>
      </c>
      <c r="BA40" s="1235">
        <v>48506.955713392825</v>
      </c>
      <c r="BB40" s="1235">
        <v>48613.576642963882</v>
      </c>
      <c r="BC40" s="1235">
        <v>49517.590865498278</v>
      </c>
      <c r="BD40" s="1235">
        <v>48593.612659323546</v>
      </c>
      <c r="BE40" s="1235">
        <v>48862.575307526073</v>
      </c>
      <c r="BF40" s="1235">
        <v>49737.102566827001</v>
      </c>
      <c r="BG40" s="1235">
        <v>51543.349209919579</v>
      </c>
      <c r="BH40" s="1235">
        <v>50893.556070995015</v>
      </c>
      <c r="BI40" s="1235">
        <v>52879.024197810155</v>
      </c>
      <c r="BJ40" s="1235">
        <v>54025.830503610283</v>
      </c>
      <c r="BK40" s="1235">
        <v>56754.684369277653</v>
      </c>
      <c r="BL40" s="1235">
        <v>61272.165307246447</v>
      </c>
      <c r="BM40" s="1235">
        <v>58616.516263052945</v>
      </c>
      <c r="BN40" s="1235">
        <v>56922.951205975849</v>
      </c>
      <c r="BO40" s="1235">
        <v>59404.035274119953</v>
      </c>
      <c r="BP40" s="1235">
        <v>60048.913520846174</v>
      </c>
      <c r="BQ40" s="1235">
        <v>63559.385824792058</v>
      </c>
      <c r="BR40" s="1235">
        <v>61256.341877577128</v>
      </c>
      <c r="BS40" s="1235">
        <v>63100.217558366363</v>
      </c>
      <c r="BT40" s="1235">
        <v>67366.730745677953</v>
      </c>
      <c r="BU40" s="1235">
        <v>65451</v>
      </c>
      <c r="BV40" s="1235">
        <v>66333.29447794889</v>
      </c>
      <c r="BW40" s="1235">
        <v>66728.695133396541</v>
      </c>
      <c r="BX40" s="1235">
        <v>65848.478075291554</v>
      </c>
      <c r="BY40" s="1235">
        <v>67166.723577889585</v>
      </c>
      <c r="BZ40" s="1235">
        <v>69216.168526260561</v>
      </c>
      <c r="CA40" s="1235">
        <v>69026.330879154833</v>
      </c>
      <c r="CB40" s="1235">
        <v>69613.930331126248</v>
      </c>
      <c r="CC40" s="1235">
        <v>71173.73318381935</v>
      </c>
      <c r="CD40" s="1235">
        <v>69086.888272317388</v>
      </c>
      <c r="CE40" s="1235">
        <v>72929.934818913185</v>
      </c>
      <c r="CF40" s="1235">
        <v>70220.577816456527</v>
      </c>
      <c r="CG40" s="1235">
        <v>71942.577612405832</v>
      </c>
      <c r="CH40" s="1235">
        <v>76704.076140962148</v>
      </c>
      <c r="CI40" s="1235">
        <v>75285.874808059525</v>
      </c>
      <c r="CJ40" s="1235">
        <v>76161.66220776987</v>
      </c>
      <c r="CK40" s="1235">
        <v>77379.654792736823</v>
      </c>
      <c r="CL40" s="1235">
        <v>82429.462883627435</v>
      </c>
    </row>
    <row r="41" spans="1:90" s="1257" customFormat="1" ht="17.100000000000001" customHeight="1" x14ac:dyDescent="0.25">
      <c r="A41" s="1240" t="s">
        <v>841</v>
      </c>
      <c r="B41" s="1255">
        <v>222001.22637578371</v>
      </c>
      <c r="C41" s="1256">
        <v>222803.92043636282</v>
      </c>
      <c r="D41" s="1256">
        <v>223057.14421767526</v>
      </c>
      <c r="E41" s="1256">
        <v>224471.77592880008</v>
      </c>
      <c r="F41" s="1256">
        <v>226765.90630255107</v>
      </c>
      <c r="G41" s="1256">
        <v>227509.26251738484</v>
      </c>
      <c r="H41" s="1256">
        <v>223244.5158132615</v>
      </c>
      <c r="I41" s="1256">
        <v>225430.08416619414</v>
      </c>
      <c r="J41" s="1256">
        <v>225867.04518741631</v>
      </c>
      <c r="K41" s="1256">
        <v>230223.55915916414</v>
      </c>
      <c r="L41" s="1256">
        <v>229130.8167132395</v>
      </c>
      <c r="M41" s="1256">
        <v>236886.92495491818</v>
      </c>
      <c r="N41" s="1256">
        <v>237278.60984448803</v>
      </c>
      <c r="O41" s="1256">
        <v>237842.29623485895</v>
      </c>
      <c r="P41" s="1256">
        <v>237737.03890121586</v>
      </c>
      <c r="Q41" s="1256">
        <v>238043.41722397879</v>
      </c>
      <c r="R41" s="1256">
        <v>238014.12154750316</v>
      </c>
      <c r="S41" s="1256">
        <v>243892.69503224583</v>
      </c>
      <c r="T41" s="1256">
        <v>242720.85311091013</v>
      </c>
      <c r="U41" s="1256">
        <v>245213.30346911174</v>
      </c>
      <c r="V41" s="1256">
        <v>244957.66779522545</v>
      </c>
      <c r="W41" s="1256">
        <v>245343.40401050251</v>
      </c>
      <c r="X41" s="1256">
        <v>248175.02084023022</v>
      </c>
      <c r="Y41" s="1256">
        <v>251220.96488109787</v>
      </c>
      <c r="Z41" s="1256">
        <v>251250.6975715037</v>
      </c>
      <c r="AA41" s="1256">
        <v>252451.16695774574</v>
      </c>
      <c r="AB41" s="1256">
        <v>255429.06349940208</v>
      </c>
      <c r="AC41" s="1256">
        <v>254769.81457050372</v>
      </c>
      <c r="AD41" s="1256">
        <v>258034.28205071425</v>
      </c>
      <c r="AE41" s="1256">
        <v>260244.78299024911</v>
      </c>
      <c r="AF41" s="1256">
        <v>261656.61036943135</v>
      </c>
      <c r="AG41" s="1256">
        <v>261682.05305916496</v>
      </c>
      <c r="AH41" s="1256">
        <v>262543.00690164429</v>
      </c>
      <c r="AI41" s="1256">
        <v>265793.96489517478</v>
      </c>
      <c r="AJ41" s="1256">
        <v>266409.76637623867</v>
      </c>
      <c r="AK41" s="1256">
        <v>271052.60514036397</v>
      </c>
      <c r="AL41" s="1256">
        <v>269384.17968832375</v>
      </c>
      <c r="AM41" s="1256">
        <v>273333.58607653429</v>
      </c>
      <c r="AN41" s="1256">
        <v>274573.47301466815</v>
      </c>
      <c r="AO41" s="1256">
        <v>273533.19605616678</v>
      </c>
      <c r="AP41" s="1256">
        <v>274072.07992566464</v>
      </c>
      <c r="AQ41" s="1256">
        <v>277618.98186051211</v>
      </c>
      <c r="AR41" s="1256">
        <v>277601.94642667327</v>
      </c>
      <c r="AS41" s="1256">
        <v>276070.858027015</v>
      </c>
      <c r="AT41" s="1256">
        <v>275640.64854923903</v>
      </c>
      <c r="AU41" s="1256">
        <v>275339.14265899337</v>
      </c>
      <c r="AV41" s="1256">
        <v>278656.24083155784</v>
      </c>
      <c r="AW41" s="1256">
        <v>285484.98127543781</v>
      </c>
      <c r="AX41" s="1256">
        <v>285234.34590706771</v>
      </c>
      <c r="AY41" s="1256">
        <v>288774.50104573922</v>
      </c>
      <c r="AZ41" s="1256">
        <v>293742.00740651565</v>
      </c>
      <c r="BA41" s="1256">
        <v>292637.25608852477</v>
      </c>
      <c r="BB41" s="1256">
        <v>293315.06356132467</v>
      </c>
      <c r="BC41" s="1256">
        <v>297380.72324242047</v>
      </c>
      <c r="BD41" s="1256">
        <v>297236.51011285343</v>
      </c>
      <c r="BE41" s="1256">
        <v>298542.49076673982</v>
      </c>
      <c r="BF41" s="1256">
        <v>299289.75012320501</v>
      </c>
      <c r="BG41" s="1256">
        <v>305183.15440196474</v>
      </c>
      <c r="BH41" s="1256">
        <v>305890.60932444083</v>
      </c>
      <c r="BI41" s="1256">
        <v>310619.25647548266</v>
      </c>
      <c r="BJ41" s="1256">
        <v>313744.19841423933</v>
      </c>
      <c r="BK41" s="1256">
        <v>317917.42653830966</v>
      </c>
      <c r="BL41" s="1256">
        <v>323351.2599085861</v>
      </c>
      <c r="BM41" s="1256">
        <v>321030.61131854606</v>
      </c>
      <c r="BN41" s="1256">
        <v>320833.49397150835</v>
      </c>
      <c r="BO41" s="1256">
        <v>328399.68387207692</v>
      </c>
      <c r="BP41" s="1256">
        <v>329239.65097018488</v>
      </c>
      <c r="BQ41" s="1256">
        <v>332603.18461649714</v>
      </c>
      <c r="BR41" s="1256">
        <v>330696.91521864594</v>
      </c>
      <c r="BS41" s="1256">
        <v>337039.40088633104</v>
      </c>
      <c r="BT41" s="1256">
        <v>340834.59639845305</v>
      </c>
      <c r="BU41" s="1256">
        <v>342073</v>
      </c>
      <c r="BV41" s="1256">
        <v>347757.53196836694</v>
      </c>
      <c r="BW41" s="1256">
        <v>347556.42350189621</v>
      </c>
      <c r="BX41" s="1256">
        <v>346441.79882007593</v>
      </c>
      <c r="BY41" s="1256">
        <v>349859.04099462891</v>
      </c>
      <c r="BZ41" s="1256">
        <v>352084.10960850178</v>
      </c>
      <c r="CA41" s="1256">
        <v>355369.6715541415</v>
      </c>
      <c r="CB41" s="1256">
        <v>359418.60325508757</v>
      </c>
      <c r="CC41" s="1256">
        <v>360887.05655457982</v>
      </c>
      <c r="CD41" s="1256">
        <v>360538.97640427155</v>
      </c>
      <c r="CE41" s="1256">
        <v>364549.63190288312</v>
      </c>
      <c r="CF41" s="1256">
        <v>363148.95539505826</v>
      </c>
      <c r="CG41" s="1256">
        <v>370094.82181868295</v>
      </c>
      <c r="CH41" s="1256">
        <v>375500.54709032591</v>
      </c>
      <c r="CI41" s="1256">
        <v>377292.9808211163</v>
      </c>
      <c r="CJ41" s="1256">
        <v>377391.6419215182</v>
      </c>
      <c r="CK41" s="1256">
        <v>378625.75786096981</v>
      </c>
      <c r="CL41" s="1256">
        <v>384618.8926668528</v>
      </c>
    </row>
    <row r="42" spans="1:90" ht="17.100000000000001" customHeight="1" x14ac:dyDescent="0.25">
      <c r="A42" s="1231"/>
      <c r="B42" s="1234"/>
      <c r="C42" s="1235"/>
      <c r="D42" s="1235"/>
      <c r="E42" s="1235"/>
      <c r="F42" s="1235"/>
      <c r="G42" s="1235"/>
      <c r="H42" s="1235"/>
      <c r="I42" s="1235"/>
      <c r="J42" s="1235"/>
      <c r="K42" s="1235"/>
      <c r="L42" s="1235"/>
      <c r="M42" s="1235"/>
      <c r="N42" s="1235"/>
      <c r="O42" s="1235"/>
      <c r="P42" s="1235"/>
      <c r="Q42" s="1235"/>
      <c r="R42" s="1235"/>
      <c r="S42" s="1235"/>
      <c r="T42" s="1235"/>
      <c r="U42" s="1235"/>
      <c r="V42" s="1235"/>
      <c r="W42" s="1235"/>
      <c r="X42" s="1235"/>
      <c r="Y42" s="1235"/>
      <c r="Z42" s="1235"/>
      <c r="AA42" s="1235"/>
      <c r="AB42" s="1235"/>
      <c r="AC42" s="1235"/>
      <c r="AD42" s="1235"/>
      <c r="AE42" s="1235"/>
      <c r="AF42" s="1235"/>
      <c r="AG42" s="1235"/>
      <c r="AH42" s="1235"/>
      <c r="AI42" s="1235"/>
      <c r="AJ42" s="1235"/>
      <c r="AK42" s="1235"/>
      <c r="AL42" s="1235"/>
      <c r="AM42" s="1235"/>
      <c r="AN42" s="1235"/>
      <c r="AO42" s="1235"/>
      <c r="AP42" s="1235"/>
      <c r="AQ42" s="1235"/>
      <c r="AR42" s="1235"/>
      <c r="AS42" s="1235"/>
      <c r="AT42" s="1235"/>
      <c r="AU42" s="1235"/>
      <c r="AV42" s="1235"/>
      <c r="AW42" s="1235"/>
      <c r="AX42" s="1235"/>
      <c r="AY42" s="1235"/>
      <c r="AZ42" s="1235"/>
      <c r="BA42" s="1235"/>
      <c r="BB42" s="1235"/>
      <c r="BC42" s="1235"/>
      <c r="BD42" s="1235"/>
      <c r="BE42" s="1235"/>
      <c r="BF42" s="1235"/>
      <c r="BG42" s="1235"/>
      <c r="BH42" s="1235"/>
      <c r="BI42" s="1235"/>
      <c r="BJ42" s="1235"/>
      <c r="BK42" s="1235"/>
      <c r="BL42" s="1235"/>
      <c r="BM42" s="1235"/>
      <c r="BN42" s="1235"/>
      <c r="BO42" s="1235"/>
      <c r="BP42" s="1235"/>
      <c r="BQ42" s="1235"/>
      <c r="BR42" s="1235"/>
      <c r="BS42" s="1235"/>
      <c r="BT42" s="1235"/>
      <c r="BU42" s="1235"/>
      <c r="BV42" s="1235"/>
      <c r="BW42" s="1235"/>
      <c r="BX42" s="1235"/>
      <c r="BY42" s="1235"/>
      <c r="BZ42" s="1235"/>
      <c r="CA42" s="1235"/>
      <c r="CB42" s="1235"/>
      <c r="CC42" s="1235"/>
      <c r="CD42" s="1235"/>
      <c r="CE42" s="1235"/>
      <c r="CF42" s="1235"/>
      <c r="CG42" s="1235"/>
      <c r="CH42" s="1235"/>
      <c r="CI42" s="1235"/>
      <c r="CJ42" s="1235"/>
      <c r="CK42" s="1235"/>
      <c r="CL42" s="1235"/>
    </row>
    <row r="43" spans="1:90" s="1257" customFormat="1" ht="17.100000000000001" customHeight="1" x14ac:dyDescent="0.25">
      <c r="A43" s="1240" t="s">
        <v>842</v>
      </c>
      <c r="B43" s="1255">
        <v>783.64372534999995</v>
      </c>
      <c r="C43" s="1256">
        <v>795.03426162999995</v>
      </c>
      <c r="D43" s="1256">
        <v>806.36142286999996</v>
      </c>
      <c r="E43" s="1256">
        <v>817.11920386999998</v>
      </c>
      <c r="F43" s="1256">
        <v>829.69099342999993</v>
      </c>
      <c r="G43" s="1256">
        <v>841.75958768999999</v>
      </c>
      <c r="H43" s="1256">
        <v>841.34192214999996</v>
      </c>
      <c r="I43" s="1256">
        <v>1154.4623700399998</v>
      </c>
      <c r="J43" s="1256">
        <v>1363.0654015</v>
      </c>
      <c r="K43" s="1256">
        <v>1373.6286405800001</v>
      </c>
      <c r="L43" s="1256">
        <v>1384.20574319</v>
      </c>
      <c r="M43" s="1256">
        <v>1369.3863073</v>
      </c>
      <c r="N43" s="1256">
        <v>1426.2743159300001</v>
      </c>
      <c r="O43" s="1256">
        <v>1476.03948885</v>
      </c>
      <c r="P43" s="1256">
        <v>1630.0385137999997</v>
      </c>
      <c r="Q43" s="1256">
        <v>1689.9994090199998</v>
      </c>
      <c r="R43" s="1256">
        <v>1899.85599727</v>
      </c>
      <c r="S43" s="1256">
        <v>2063.3104229999999</v>
      </c>
      <c r="T43" s="1256">
        <v>2372.3748750300001</v>
      </c>
      <c r="U43" s="1256">
        <v>2306.47121625</v>
      </c>
      <c r="V43" s="1256">
        <v>2056.6709448299998</v>
      </c>
      <c r="W43" s="1256">
        <v>2116.2009389599998</v>
      </c>
      <c r="X43" s="1256">
        <v>2051.2235128499997</v>
      </c>
      <c r="Y43" s="1256">
        <v>1961.8478761899999</v>
      </c>
      <c r="Z43" s="1256">
        <v>1984.6860037900001</v>
      </c>
      <c r="AA43" s="1256">
        <v>1995.9486257499998</v>
      </c>
      <c r="AB43" s="1256">
        <v>2005.9441404300003</v>
      </c>
      <c r="AC43" s="1256">
        <v>1992.1532479099997</v>
      </c>
      <c r="AD43" s="1256">
        <v>1849.5591248699998</v>
      </c>
      <c r="AE43" s="1256">
        <v>1875.3351060299997</v>
      </c>
      <c r="AF43" s="1256">
        <v>1936.5029719600002</v>
      </c>
      <c r="AG43" s="1256">
        <v>1851.673110803793</v>
      </c>
      <c r="AH43" s="1256">
        <v>1814.6462352099998</v>
      </c>
      <c r="AI43" s="1256">
        <v>1721.5765366799997</v>
      </c>
      <c r="AJ43" s="1256">
        <v>1805.74863611</v>
      </c>
      <c r="AK43" s="1256">
        <v>1974.3166444399999</v>
      </c>
      <c r="AL43" s="1256">
        <v>2262.4435178399999</v>
      </c>
      <c r="AM43" s="1256">
        <v>2351.3082030999999</v>
      </c>
      <c r="AN43" s="1256">
        <v>3448.7304686399993</v>
      </c>
      <c r="AO43" s="1256">
        <v>3743.5864957599997</v>
      </c>
      <c r="AP43" s="1256">
        <v>3999.3408676136651</v>
      </c>
      <c r="AQ43" s="1256">
        <v>3965.7390630241857</v>
      </c>
      <c r="AR43" s="1256">
        <v>3805.2291209016812</v>
      </c>
      <c r="AS43" s="1256">
        <v>4196.5119901589333</v>
      </c>
      <c r="AT43" s="1256">
        <v>3873.9655759735083</v>
      </c>
      <c r="AU43" s="1256">
        <v>3834.4420223342331</v>
      </c>
      <c r="AV43" s="1256">
        <v>3807.9246632170971</v>
      </c>
      <c r="AW43" s="1256">
        <v>3068.9962040941982</v>
      </c>
      <c r="AX43" s="1256">
        <v>2829.7994003941976</v>
      </c>
      <c r="AY43" s="1256">
        <v>2794.3926927264838</v>
      </c>
      <c r="AZ43" s="1256">
        <v>2913.4585715098992</v>
      </c>
      <c r="BA43" s="1256">
        <v>2839.1386935717792</v>
      </c>
      <c r="BB43" s="1256">
        <v>3255.5148564524297</v>
      </c>
      <c r="BC43" s="1256">
        <v>3227.4135863002011</v>
      </c>
      <c r="BD43" s="1256">
        <v>3261.284114974846</v>
      </c>
      <c r="BE43" s="1256">
        <v>3183.1414728874179</v>
      </c>
      <c r="BF43" s="1256">
        <v>3162.2660737335982</v>
      </c>
      <c r="BG43" s="1256">
        <v>3168.5560858585532</v>
      </c>
      <c r="BH43" s="1256">
        <v>3301.3535812006594</v>
      </c>
      <c r="BI43" s="1256">
        <v>3357.9791846648477</v>
      </c>
      <c r="BJ43" s="1256">
        <v>4496.627362015477</v>
      </c>
      <c r="BK43" s="1256">
        <v>4535.0995045407535</v>
      </c>
      <c r="BL43" s="1256">
        <v>4442.2773463772428</v>
      </c>
      <c r="BM43" s="1256">
        <v>3612.6871511249556</v>
      </c>
      <c r="BN43" s="1256">
        <v>3482.7200483611373</v>
      </c>
      <c r="BO43" s="1256">
        <v>3433.9104956339547</v>
      </c>
      <c r="BP43" s="1256">
        <v>3740.5348717135103</v>
      </c>
      <c r="BQ43" s="1256">
        <v>4282.2870050452148</v>
      </c>
      <c r="BR43" s="1256">
        <v>4240.0883480011971</v>
      </c>
      <c r="BS43" s="1256">
        <v>4097.1532527337404</v>
      </c>
      <c r="BT43" s="1256">
        <v>4311.319879260267</v>
      </c>
      <c r="BU43" s="1256">
        <v>4528</v>
      </c>
      <c r="BV43" s="1256">
        <v>4461.3404523252648</v>
      </c>
      <c r="BW43" s="1256">
        <v>5017.5877982776055</v>
      </c>
      <c r="BX43" s="1256">
        <v>5262.5803928261712</v>
      </c>
      <c r="BY43" s="1256">
        <v>5353.4526379026456</v>
      </c>
      <c r="BZ43" s="1256">
        <v>5256.0764080971458</v>
      </c>
      <c r="CA43" s="1256">
        <v>5408.7092345139299</v>
      </c>
      <c r="CB43" s="1256">
        <v>5491.2462259029944</v>
      </c>
      <c r="CC43" s="1256">
        <v>5436.6706351267985</v>
      </c>
      <c r="CD43" s="1256">
        <v>5544.8631686256003</v>
      </c>
      <c r="CE43" s="1256">
        <v>5553.879623126265</v>
      </c>
      <c r="CF43" s="1256">
        <v>5564.8910241680105</v>
      </c>
      <c r="CG43" s="1256">
        <v>5693.2150896204776</v>
      </c>
      <c r="CH43" s="1256">
        <v>5527.0617560315086</v>
      </c>
      <c r="CI43" s="1256">
        <v>5732.7160480058883</v>
      </c>
      <c r="CJ43" s="1256">
        <v>5853.7965146864262</v>
      </c>
      <c r="CK43" s="1256">
        <v>5815.0072680430085</v>
      </c>
      <c r="CL43" s="1256">
        <v>5734.4835843124411</v>
      </c>
    </row>
    <row r="44" spans="1:90" ht="17.100000000000001" customHeight="1" x14ac:dyDescent="0.25">
      <c r="A44" s="1231"/>
      <c r="B44" s="1234"/>
      <c r="C44" s="1235"/>
      <c r="D44" s="1235"/>
      <c r="E44" s="1235"/>
      <c r="F44" s="1235"/>
      <c r="G44" s="1235"/>
      <c r="H44" s="1235"/>
      <c r="I44" s="1235"/>
      <c r="J44" s="1235"/>
      <c r="K44" s="1235"/>
      <c r="L44" s="1235"/>
      <c r="M44" s="1235"/>
      <c r="N44" s="1235"/>
      <c r="O44" s="1235"/>
      <c r="P44" s="1235"/>
      <c r="Q44" s="1235"/>
      <c r="R44" s="1235"/>
      <c r="S44" s="1235"/>
      <c r="T44" s="1235"/>
      <c r="U44" s="1235"/>
      <c r="V44" s="1235"/>
      <c r="W44" s="1235"/>
      <c r="X44" s="1235"/>
      <c r="Y44" s="1235"/>
      <c r="Z44" s="1235"/>
      <c r="AA44" s="1235"/>
      <c r="AB44" s="1235"/>
      <c r="AC44" s="1235"/>
      <c r="AD44" s="1235"/>
      <c r="AE44" s="1235"/>
      <c r="AF44" s="1235"/>
      <c r="AG44" s="1235"/>
      <c r="AH44" s="1235"/>
      <c r="AI44" s="1235"/>
      <c r="AJ44" s="1235"/>
      <c r="AK44" s="1235"/>
      <c r="AL44" s="1235"/>
      <c r="AM44" s="1235"/>
      <c r="AN44" s="1235"/>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row>
    <row r="45" spans="1:90" ht="17.100000000000001" customHeight="1" x14ac:dyDescent="0.25">
      <c r="A45" s="1240" t="s">
        <v>843</v>
      </c>
      <c r="B45" s="1241">
        <v>279735.10531540605</v>
      </c>
      <c r="C45" s="1242">
        <v>280832.71616430732</v>
      </c>
      <c r="D45" s="1242">
        <v>281427.58380275633</v>
      </c>
      <c r="E45" s="1242">
        <v>282053.88717788772</v>
      </c>
      <c r="F45" s="1242">
        <v>286161.75081736082</v>
      </c>
      <c r="G45" s="1242">
        <v>286852.74157677876</v>
      </c>
      <c r="H45" s="1242">
        <v>281980.74913940526</v>
      </c>
      <c r="I45" s="1242">
        <v>282105.32767522556</v>
      </c>
      <c r="J45" s="1242">
        <v>283581.44315563818</v>
      </c>
      <c r="K45" s="1242">
        <v>287418.95498439157</v>
      </c>
      <c r="L45" s="1242">
        <v>288135.77511421102</v>
      </c>
      <c r="M45" s="1242">
        <v>300231.38741758827</v>
      </c>
      <c r="N45" s="1242">
        <v>298556.62578708358</v>
      </c>
      <c r="O45" s="1242">
        <v>298369.33004481444</v>
      </c>
      <c r="P45" s="1242">
        <v>298155.4975326315</v>
      </c>
      <c r="Q45" s="1242">
        <v>299059.78403224458</v>
      </c>
      <c r="R45" s="1242">
        <v>299494.6394816144</v>
      </c>
      <c r="S45" s="1242">
        <v>306227.71741607366</v>
      </c>
      <c r="T45" s="1242">
        <v>305393.34314475313</v>
      </c>
      <c r="U45" s="1242">
        <v>308770.06989294139</v>
      </c>
      <c r="V45" s="1242">
        <v>309120.82380339789</v>
      </c>
      <c r="W45" s="1242">
        <v>309586.03971583769</v>
      </c>
      <c r="X45" s="1242">
        <v>312758.67268372781</v>
      </c>
      <c r="Y45" s="1242">
        <v>319536.66994800232</v>
      </c>
      <c r="Z45" s="1242">
        <v>318174.79569418321</v>
      </c>
      <c r="AA45" s="1242">
        <v>318311.5135005904</v>
      </c>
      <c r="AB45" s="1242">
        <v>321028.1330225463</v>
      </c>
      <c r="AC45" s="1242">
        <v>321243.46464984748</v>
      </c>
      <c r="AD45" s="1242">
        <v>323994.44183545001</v>
      </c>
      <c r="AE45" s="1242">
        <v>327851.0242175223</v>
      </c>
      <c r="AF45" s="1242">
        <v>328873.35024287185</v>
      </c>
      <c r="AG45" s="1242">
        <v>329210.58830269566</v>
      </c>
      <c r="AH45" s="1242">
        <v>331263.67529123975</v>
      </c>
      <c r="AI45" s="1242">
        <v>334358.44301515532</v>
      </c>
      <c r="AJ45" s="1242">
        <v>336572.52553336322</v>
      </c>
      <c r="AK45" s="1242">
        <v>345617.19551340822</v>
      </c>
      <c r="AL45" s="1242">
        <v>340908.92052914313</v>
      </c>
      <c r="AM45" s="1242">
        <v>344826.53440251609</v>
      </c>
      <c r="AN45" s="1242">
        <v>348245.69090443774</v>
      </c>
      <c r="AO45" s="1242">
        <v>346565.10847846704</v>
      </c>
      <c r="AP45" s="1242">
        <v>346711.64590246271</v>
      </c>
      <c r="AQ45" s="1242">
        <v>351375.81885802944</v>
      </c>
      <c r="AR45" s="1242">
        <v>352944.69968920399</v>
      </c>
      <c r="AS45" s="1242">
        <v>351417.83862996544</v>
      </c>
      <c r="AT45" s="1242">
        <v>350499.23615290481</v>
      </c>
      <c r="AU45" s="1242">
        <v>349810.86009880243</v>
      </c>
      <c r="AV45" s="1242">
        <v>354693.08322884847</v>
      </c>
      <c r="AW45" s="1242">
        <v>365608.73772902408</v>
      </c>
      <c r="AX45" s="1242">
        <v>364980.69233736559</v>
      </c>
      <c r="AY45" s="1242">
        <v>369066.6968826761</v>
      </c>
      <c r="AZ45" s="1242">
        <v>371778.39312112681</v>
      </c>
      <c r="BA45" s="1242">
        <v>372675.47367760958</v>
      </c>
      <c r="BB45" s="1242">
        <v>374448.43718937901</v>
      </c>
      <c r="BC45" s="1242">
        <v>378456.25837457663</v>
      </c>
      <c r="BD45" s="1242">
        <v>377725.22592014022</v>
      </c>
      <c r="BE45" s="1242">
        <v>379201.60618379345</v>
      </c>
      <c r="BF45" s="1242">
        <v>379536.06867122138</v>
      </c>
      <c r="BG45" s="1242">
        <v>386009.67288569763</v>
      </c>
      <c r="BH45" s="1242">
        <v>389293.57228882506</v>
      </c>
      <c r="BI45" s="1242">
        <v>397556.54743014235</v>
      </c>
      <c r="BJ45" s="1242">
        <v>399865.77736164053</v>
      </c>
      <c r="BK45" s="1242">
        <v>404452.45097584795</v>
      </c>
      <c r="BL45" s="1242">
        <v>410915.24788448901</v>
      </c>
      <c r="BM45" s="1242">
        <v>410066.84698475094</v>
      </c>
      <c r="BN45" s="1242">
        <v>411917.76295781799</v>
      </c>
      <c r="BO45" s="1242">
        <v>418402.1040415793</v>
      </c>
      <c r="BP45" s="1242">
        <v>420266.19606512645</v>
      </c>
      <c r="BQ45" s="1242">
        <v>425740.73306717828</v>
      </c>
      <c r="BR45" s="1242">
        <v>423801.82017970324</v>
      </c>
      <c r="BS45" s="1242">
        <v>428368.7791012997</v>
      </c>
      <c r="BT45" s="1242">
        <v>431628.14552528458</v>
      </c>
      <c r="BU45" s="1242">
        <v>437999</v>
      </c>
      <c r="BV45" s="1242">
        <v>441887.17765523668</v>
      </c>
      <c r="BW45" s="1242">
        <v>442606.92125446943</v>
      </c>
      <c r="BX45" s="1242">
        <v>442449.854573238</v>
      </c>
      <c r="BY45" s="1242">
        <v>446911.8578143706</v>
      </c>
      <c r="BZ45" s="1242">
        <v>449648.89126058266</v>
      </c>
      <c r="CA45" s="1242">
        <v>454966.19312587631</v>
      </c>
      <c r="CB45" s="1242">
        <v>461117.73776384653</v>
      </c>
      <c r="CC45" s="1242">
        <v>461430.80908152502</v>
      </c>
      <c r="CD45" s="1242">
        <v>461720.45506848267</v>
      </c>
      <c r="CE45" s="1242">
        <v>467628.51267994748</v>
      </c>
      <c r="CF45" s="1242">
        <v>466181.98963053373</v>
      </c>
      <c r="CG45" s="1242">
        <v>477788.9123658007</v>
      </c>
      <c r="CH45" s="1242">
        <v>482530.18293943553</v>
      </c>
      <c r="CI45" s="1242">
        <v>484802.94406992168</v>
      </c>
      <c r="CJ45" s="1242">
        <v>485070.61657241185</v>
      </c>
      <c r="CK45" s="1242">
        <v>486422.52761427261</v>
      </c>
      <c r="CL45" s="1242">
        <v>493022.68238882167</v>
      </c>
    </row>
    <row r="46" spans="1:90" ht="17.100000000000001" customHeight="1" thickBot="1" x14ac:dyDescent="0.3">
      <c r="A46" s="1231"/>
      <c r="B46" s="1234"/>
      <c r="C46" s="1235"/>
      <c r="D46" s="1235"/>
      <c r="E46" s="1235"/>
      <c r="F46" s="1235"/>
      <c r="G46" s="1235"/>
      <c r="H46" s="1235"/>
      <c r="I46" s="1235"/>
      <c r="J46" s="1235"/>
      <c r="K46" s="1235"/>
      <c r="L46" s="1235"/>
      <c r="M46" s="1235"/>
      <c r="N46" s="1235"/>
      <c r="O46" s="1235"/>
      <c r="P46" s="1235"/>
      <c r="Q46" s="1235"/>
      <c r="R46" s="1235"/>
      <c r="S46" s="1235"/>
      <c r="T46" s="1235"/>
      <c r="U46" s="1235"/>
      <c r="V46" s="1235"/>
      <c r="W46" s="1235"/>
      <c r="X46" s="1233"/>
      <c r="Y46" s="1233"/>
      <c r="Z46" s="1233"/>
      <c r="AA46" s="1233"/>
      <c r="AB46" s="1233"/>
      <c r="AC46" s="1233"/>
      <c r="AD46" s="1233"/>
      <c r="AE46" s="1233"/>
      <c r="AF46" s="1233"/>
      <c r="AG46" s="1233"/>
      <c r="AH46" s="1233"/>
      <c r="AI46" s="1233"/>
      <c r="AJ46" s="1233"/>
      <c r="AK46" s="1233"/>
      <c r="AL46" s="1233"/>
      <c r="AM46" s="1233"/>
      <c r="AN46" s="1233"/>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row>
    <row r="47" spans="1:90" ht="17.100000000000001" customHeight="1" thickTop="1" thickBot="1" x14ac:dyDescent="0.3">
      <c r="A47" s="1244" t="s">
        <v>844</v>
      </c>
      <c r="B47" s="1245"/>
      <c r="C47" s="1246"/>
      <c r="D47" s="1246"/>
      <c r="E47" s="1246"/>
      <c r="F47" s="1246"/>
      <c r="G47" s="1246"/>
      <c r="H47" s="1246"/>
      <c r="I47" s="1246"/>
      <c r="J47" s="1246"/>
      <c r="K47" s="1246"/>
      <c r="L47" s="1246"/>
      <c r="M47" s="1246"/>
      <c r="N47" s="1246"/>
      <c r="O47" s="1246"/>
      <c r="P47" s="1246"/>
      <c r="Q47" s="1246"/>
      <c r="R47" s="1246"/>
      <c r="S47" s="1246"/>
      <c r="T47" s="1246"/>
      <c r="U47" s="1246"/>
      <c r="V47" s="1246"/>
      <c r="W47" s="1246"/>
      <c r="X47" s="1246"/>
      <c r="Y47" s="1246"/>
      <c r="Z47" s="1246"/>
      <c r="AA47" s="1246"/>
      <c r="AB47" s="1246"/>
      <c r="AC47" s="1246"/>
      <c r="AD47" s="1246"/>
      <c r="AE47" s="1246"/>
      <c r="AF47" s="1246"/>
      <c r="AG47" s="1246"/>
      <c r="AH47" s="1246"/>
      <c r="AI47" s="1246"/>
      <c r="AJ47" s="1246"/>
      <c r="AK47" s="1246"/>
      <c r="AL47" s="1246"/>
      <c r="AM47" s="1246"/>
      <c r="AN47" s="1246"/>
      <c r="AO47" s="1246"/>
      <c r="AP47" s="1246"/>
      <c r="AQ47" s="1246"/>
      <c r="AR47" s="1246"/>
      <c r="AS47" s="1246"/>
      <c r="AT47" s="1246"/>
      <c r="AU47" s="1246"/>
      <c r="AV47" s="1246"/>
      <c r="AW47" s="1246"/>
      <c r="AX47" s="1246"/>
      <c r="AY47" s="1246"/>
      <c r="AZ47" s="1246"/>
      <c r="BA47" s="1246"/>
      <c r="BB47" s="1246"/>
      <c r="BC47" s="1246"/>
      <c r="BD47" s="1246"/>
      <c r="BE47" s="1246"/>
      <c r="BF47" s="1246"/>
      <c r="BG47" s="1246"/>
      <c r="BH47" s="1246"/>
      <c r="BI47" s="1246"/>
      <c r="BJ47" s="1246"/>
      <c r="BK47" s="1246"/>
      <c r="BL47" s="1246"/>
      <c r="BM47" s="1246"/>
      <c r="BN47" s="1246"/>
      <c r="BO47" s="1246"/>
      <c r="BP47" s="1246"/>
      <c r="BQ47" s="1246"/>
      <c r="BR47" s="1246"/>
      <c r="BS47" s="1246"/>
      <c r="BT47" s="1246"/>
      <c r="BU47" s="1246"/>
      <c r="BV47" s="1246"/>
      <c r="BW47" s="1246"/>
      <c r="BX47" s="1246"/>
      <c r="BY47" s="1246"/>
      <c r="BZ47" s="1246"/>
      <c r="CA47" s="1246"/>
      <c r="CB47" s="1246"/>
      <c r="CC47" s="1246"/>
      <c r="CD47" s="1246"/>
      <c r="CE47" s="1246"/>
      <c r="CF47" s="1246"/>
      <c r="CG47" s="1246"/>
      <c r="CH47" s="1246"/>
      <c r="CI47" s="1246"/>
      <c r="CJ47" s="1246"/>
      <c r="CK47" s="1246"/>
      <c r="CL47" s="1246"/>
    </row>
    <row r="48" spans="1:90" ht="17.100000000000001" customHeight="1" thickTop="1" x14ac:dyDescent="0.25">
      <c r="A48" s="1231"/>
      <c r="B48" s="1234"/>
      <c r="C48" s="1235"/>
      <c r="D48" s="1235"/>
      <c r="E48" s="1235"/>
      <c r="F48" s="1235"/>
      <c r="G48" s="1235"/>
      <c r="H48" s="1235"/>
      <c r="I48" s="1235"/>
      <c r="J48" s="1235"/>
      <c r="K48" s="1235"/>
      <c r="L48" s="1235"/>
      <c r="M48" s="1235"/>
      <c r="N48" s="1235"/>
      <c r="O48" s="1235"/>
      <c r="P48" s="1235"/>
      <c r="Q48" s="1235"/>
      <c r="R48" s="1235"/>
      <c r="S48" s="1235"/>
      <c r="T48" s="1235"/>
      <c r="U48" s="1235"/>
      <c r="V48" s="1235"/>
      <c r="W48" s="1235"/>
      <c r="X48" s="1233"/>
      <c r="Y48" s="1233"/>
      <c r="Z48" s="1233"/>
      <c r="AA48" s="1233"/>
      <c r="AB48" s="1233"/>
      <c r="AC48" s="1233"/>
      <c r="AD48" s="1233"/>
      <c r="AE48" s="1233"/>
      <c r="AF48" s="1233"/>
      <c r="AG48" s="1233"/>
      <c r="AH48" s="1233"/>
      <c r="AI48" s="1233"/>
      <c r="AJ48" s="1233"/>
      <c r="AK48" s="1233"/>
      <c r="AL48" s="1233"/>
      <c r="AM48" s="1233"/>
      <c r="AN48" s="1233"/>
      <c r="AO48" s="1233"/>
      <c r="AP48" s="1233"/>
      <c r="AQ48" s="1233"/>
      <c r="AR48" s="1233"/>
      <c r="AS48" s="1233"/>
      <c r="AT48" s="1233"/>
      <c r="AU48" s="1233"/>
      <c r="AV48" s="1233"/>
      <c r="AW48" s="1233"/>
      <c r="AX48" s="1233"/>
      <c r="AY48" s="1233"/>
      <c r="AZ48" s="1233"/>
      <c r="BA48" s="1233"/>
      <c r="BB48" s="1233"/>
      <c r="BC48" s="1233"/>
      <c r="BD48" s="1233"/>
      <c r="BE48" s="1233"/>
      <c r="BF48" s="1233"/>
      <c r="BG48" s="1233"/>
      <c r="BH48" s="1233"/>
      <c r="BI48" s="1233"/>
      <c r="BJ48" s="1233"/>
      <c r="BK48" s="1233"/>
      <c r="BL48" s="1233"/>
      <c r="BM48" s="1233"/>
      <c r="BN48" s="1233"/>
      <c r="BO48" s="1233"/>
      <c r="BP48" s="1233"/>
      <c r="BQ48" s="1233"/>
      <c r="BR48" s="1233"/>
      <c r="BS48" s="1233"/>
      <c r="BT48" s="1233"/>
      <c r="BU48" s="1233"/>
      <c r="BV48" s="1233"/>
      <c r="BW48" s="1233"/>
      <c r="BX48" s="1233"/>
      <c r="BY48" s="1233"/>
      <c r="BZ48" s="1233"/>
      <c r="CA48" s="1233"/>
      <c r="CB48" s="1233"/>
      <c r="CC48" s="1233"/>
      <c r="CD48" s="1233"/>
      <c r="CE48" s="1233"/>
      <c r="CF48" s="1233"/>
      <c r="CG48" s="1233"/>
      <c r="CH48" s="1233"/>
      <c r="CI48" s="1233"/>
      <c r="CJ48" s="1233"/>
      <c r="CK48" s="1233"/>
      <c r="CL48" s="1233"/>
    </row>
    <row r="49" spans="1:90" s="1243" customFormat="1" ht="17.100000000000001" customHeight="1" x14ac:dyDescent="0.25">
      <c r="A49" s="1240" t="s">
        <v>845</v>
      </c>
      <c r="B49" s="1241">
        <v>355837.03116140142</v>
      </c>
      <c r="C49" s="1242">
        <v>360605.04953497002</v>
      </c>
      <c r="D49" s="1242">
        <v>364782.59790840576</v>
      </c>
      <c r="E49" s="1242">
        <v>347836.52930073522</v>
      </c>
      <c r="F49" s="1242">
        <v>398474.36596555047</v>
      </c>
      <c r="G49" s="1242">
        <v>389200.51288481901</v>
      </c>
      <c r="H49" s="1242">
        <v>349996.3624868911</v>
      </c>
      <c r="I49" s="1242">
        <v>374559.74357372645</v>
      </c>
      <c r="J49" s="1242">
        <v>374311.56619276927</v>
      </c>
      <c r="K49" s="1242">
        <v>375558.95299317496</v>
      </c>
      <c r="L49" s="1242">
        <v>387400.46029459569</v>
      </c>
      <c r="M49" s="1242">
        <v>396025.74941314518</v>
      </c>
      <c r="N49" s="1242">
        <v>397868.12297975575</v>
      </c>
      <c r="O49" s="1242">
        <v>391740.02392533398</v>
      </c>
      <c r="P49" s="1242">
        <v>362731.64003700012</v>
      </c>
      <c r="Q49" s="1242">
        <v>376961.4054074281</v>
      </c>
      <c r="R49" s="1242">
        <v>368985.7930979958</v>
      </c>
      <c r="S49" s="1242">
        <v>398640.04925210675</v>
      </c>
      <c r="T49" s="1242">
        <v>384262.82808588771</v>
      </c>
      <c r="U49" s="1242">
        <v>367127.2188200822</v>
      </c>
      <c r="V49" s="1242">
        <v>372146.50669052522</v>
      </c>
      <c r="W49" s="1242">
        <v>373804.4944400455</v>
      </c>
      <c r="X49" s="1242">
        <v>424939.29194978258</v>
      </c>
      <c r="Y49" s="1242">
        <v>370755.11539752875</v>
      </c>
      <c r="Z49" s="1242">
        <v>348029.36244730791</v>
      </c>
      <c r="AA49" s="1242">
        <v>354708.02445732517</v>
      </c>
      <c r="AB49" s="1242">
        <v>400460.72834256146</v>
      </c>
      <c r="AC49" s="1242">
        <v>400880.36506270594</v>
      </c>
      <c r="AD49" s="1242">
        <v>418934.88927327795</v>
      </c>
      <c r="AE49" s="1242">
        <v>358615.76786022121</v>
      </c>
      <c r="AF49" s="1242">
        <v>391317.48373264499</v>
      </c>
      <c r="AG49" s="1242">
        <v>349407.08494980849</v>
      </c>
      <c r="AH49" s="1242">
        <v>374495.66562962084</v>
      </c>
      <c r="AI49" s="1242">
        <v>394291.12349107303</v>
      </c>
      <c r="AJ49" s="1242">
        <v>396660.75575007964</v>
      </c>
      <c r="AK49" s="1242">
        <v>401320.90685726883</v>
      </c>
      <c r="AL49" s="1242">
        <v>425209.26168858795</v>
      </c>
      <c r="AM49" s="1242">
        <v>371958.7623117551</v>
      </c>
      <c r="AN49" s="1242">
        <v>396287.8725248843</v>
      </c>
      <c r="AO49" s="1242">
        <v>406538.14793432248</v>
      </c>
      <c r="AP49" s="1242">
        <v>439271.34989535093</v>
      </c>
      <c r="AQ49" s="1242">
        <v>394121.83621676941</v>
      </c>
      <c r="AR49" s="1242">
        <v>408187.61987977172</v>
      </c>
      <c r="AS49" s="1242">
        <v>388409.77044791594</v>
      </c>
      <c r="AT49" s="1242">
        <v>381997.94592616044</v>
      </c>
      <c r="AU49" s="1242">
        <v>372526.31475613813</v>
      </c>
      <c r="AV49" s="1242">
        <v>375922.76888081006</v>
      </c>
      <c r="AW49" s="1242">
        <v>396299.89658375003</v>
      </c>
      <c r="AX49" s="1242">
        <v>371419.29907392239</v>
      </c>
      <c r="AY49" s="1242">
        <v>374464.47402240866</v>
      </c>
      <c r="AZ49" s="1242">
        <v>371676.94106507872</v>
      </c>
      <c r="BA49" s="1242">
        <v>396120.44744818617</v>
      </c>
      <c r="BB49" s="1242">
        <v>383220.66580576624</v>
      </c>
      <c r="BC49" s="1242">
        <v>382241.50857958256</v>
      </c>
      <c r="BD49" s="1242">
        <v>392334.94110129168</v>
      </c>
      <c r="BE49" s="1242">
        <v>409256.21862257959</v>
      </c>
      <c r="BF49" s="1242">
        <v>440686.40925503476</v>
      </c>
      <c r="BG49" s="1242">
        <v>478691.88928722718</v>
      </c>
      <c r="BH49" s="1242">
        <v>440194.91016732709</v>
      </c>
      <c r="BI49" s="1242">
        <v>457823.19600778719</v>
      </c>
      <c r="BJ49" s="1242">
        <v>476038.28698620782</v>
      </c>
      <c r="BK49" s="1242">
        <v>485169.87018662738</v>
      </c>
      <c r="BL49" s="1242">
        <v>557980.5835344377</v>
      </c>
      <c r="BM49" s="1242">
        <v>567281.29490467894</v>
      </c>
      <c r="BN49" s="1242">
        <v>533346.63558336219</v>
      </c>
      <c r="BO49" s="1242">
        <v>519851.26260418026</v>
      </c>
      <c r="BP49" s="1242">
        <v>529873.89145630517</v>
      </c>
      <c r="BQ49" s="1242">
        <v>510245.61552506249</v>
      </c>
      <c r="BR49" s="1242">
        <v>505829.92519510188</v>
      </c>
      <c r="BS49" s="1242">
        <v>531278.38441134978</v>
      </c>
      <c r="BT49" s="1242">
        <v>512635.67167410499</v>
      </c>
      <c r="BU49" s="1242">
        <v>529026</v>
      </c>
      <c r="BV49" s="1242">
        <v>537501.79617460479</v>
      </c>
      <c r="BW49" s="1242">
        <v>535959.01879941381</v>
      </c>
      <c r="BX49" s="1242">
        <v>507495.62778716208</v>
      </c>
      <c r="BY49" s="1242">
        <v>525294.95739611925</v>
      </c>
      <c r="BZ49" s="1242">
        <v>518021.95943167125</v>
      </c>
      <c r="CA49" s="1242">
        <v>529764.93604130822</v>
      </c>
      <c r="CB49" s="1242">
        <v>536626.51856016926</v>
      </c>
      <c r="CC49" s="1242">
        <v>547521.43514884717</v>
      </c>
      <c r="CD49" s="1242">
        <v>541173.83052793902</v>
      </c>
      <c r="CE49" s="1242">
        <v>541487.57271531678</v>
      </c>
      <c r="CF49" s="1242">
        <v>576673.06690380152</v>
      </c>
      <c r="CG49" s="1242">
        <v>549150.67852010694</v>
      </c>
      <c r="CH49" s="1242">
        <v>552006.36508890952</v>
      </c>
      <c r="CI49" s="1242">
        <v>550124.7344342561</v>
      </c>
      <c r="CJ49" s="1242">
        <v>565446.81070961035</v>
      </c>
      <c r="CK49" s="1242">
        <v>551541.81471568416</v>
      </c>
      <c r="CL49" s="1242">
        <v>561428.59090975497</v>
      </c>
    </row>
    <row r="50" spans="1:90" ht="17.100000000000001" customHeight="1" x14ac:dyDescent="0.25">
      <c r="A50" s="1231" t="s">
        <v>846</v>
      </c>
      <c r="B50" s="1234">
        <v>66426.303235972882</v>
      </c>
      <c r="C50" s="1235">
        <v>67813.347178623269</v>
      </c>
      <c r="D50" s="1235">
        <v>67350.55298928589</v>
      </c>
      <c r="E50" s="1235">
        <v>67898.424276395206</v>
      </c>
      <c r="F50" s="1235">
        <v>70563.533940011592</v>
      </c>
      <c r="G50" s="1235">
        <v>69029.206086238628</v>
      </c>
      <c r="H50" s="1235">
        <v>69173.827566074178</v>
      </c>
      <c r="I50" s="1235">
        <v>70109.753901685341</v>
      </c>
      <c r="J50" s="1235">
        <v>73222.669057128718</v>
      </c>
      <c r="K50" s="1235">
        <v>72628.910586909114</v>
      </c>
      <c r="L50" s="1235">
        <v>74948.541309052278</v>
      </c>
      <c r="M50" s="1235">
        <v>77907.26620021234</v>
      </c>
      <c r="N50" s="1235">
        <v>74640.649942564065</v>
      </c>
      <c r="O50" s="1235">
        <v>74618.615312754191</v>
      </c>
      <c r="P50" s="1235">
        <v>76376.735414886105</v>
      </c>
      <c r="Q50" s="1235">
        <v>75700.789623743025</v>
      </c>
      <c r="R50" s="1235">
        <v>77269.692369705648</v>
      </c>
      <c r="S50" s="1235">
        <v>79953.017943437662</v>
      </c>
      <c r="T50" s="1235">
        <v>79074.75525046949</v>
      </c>
      <c r="U50" s="1235">
        <v>79520.667822633579</v>
      </c>
      <c r="V50" s="1235">
        <v>78671.260029511788</v>
      </c>
      <c r="W50" s="1235">
        <v>81199.667306703283</v>
      </c>
      <c r="X50" s="1235">
        <v>77556.049942866448</v>
      </c>
      <c r="Y50" s="1235">
        <v>80100.875885288551</v>
      </c>
      <c r="Z50" s="1235">
        <v>80040.746933815622</v>
      </c>
      <c r="AA50" s="1235">
        <v>79939.581236785903</v>
      </c>
      <c r="AB50" s="1235">
        <v>79411.668224062698</v>
      </c>
      <c r="AC50" s="1235">
        <v>79032.748513622151</v>
      </c>
      <c r="AD50" s="1235">
        <v>78098.527743300889</v>
      </c>
      <c r="AE50" s="1235">
        <v>85159.248901662751</v>
      </c>
      <c r="AF50" s="1235">
        <v>86394.874568552084</v>
      </c>
      <c r="AG50" s="1235">
        <v>86880.112743733043</v>
      </c>
      <c r="AH50" s="1235">
        <v>87928.224802783152</v>
      </c>
      <c r="AI50" s="1235">
        <v>88106.871545446251</v>
      </c>
      <c r="AJ50" s="1235">
        <v>90488.3945909303</v>
      </c>
      <c r="AK50" s="1235">
        <v>91559.825805914632</v>
      </c>
      <c r="AL50" s="1235">
        <v>94098.106945505308</v>
      </c>
      <c r="AM50" s="1235">
        <v>93549.31388682939</v>
      </c>
      <c r="AN50" s="1235">
        <v>96754.802980609718</v>
      </c>
      <c r="AO50" s="1235">
        <v>95870.007278678371</v>
      </c>
      <c r="AP50" s="1235">
        <v>104072.51915873688</v>
      </c>
      <c r="AQ50" s="1235">
        <v>103579.9323233067</v>
      </c>
      <c r="AR50" s="1235">
        <v>100694.20800170788</v>
      </c>
      <c r="AS50" s="1235">
        <v>99291.769986535714</v>
      </c>
      <c r="AT50" s="1235">
        <v>100933.44968334469</v>
      </c>
      <c r="AU50" s="1235">
        <v>100229.18125081969</v>
      </c>
      <c r="AV50" s="1235">
        <v>99261.274187500021</v>
      </c>
      <c r="AW50" s="1235">
        <v>103497.94482550361</v>
      </c>
      <c r="AX50" s="1235">
        <v>102921.43799632388</v>
      </c>
      <c r="AY50" s="1235">
        <v>108544.33997084292</v>
      </c>
      <c r="AZ50" s="1235">
        <v>110343.08859754098</v>
      </c>
      <c r="BA50" s="1235">
        <v>114721.20755311572</v>
      </c>
      <c r="BB50" s="1235">
        <v>117055.21513527753</v>
      </c>
      <c r="BC50" s="1235">
        <v>119619.60702976644</v>
      </c>
      <c r="BD50" s="1235">
        <v>121075.74227892855</v>
      </c>
      <c r="BE50" s="1235">
        <v>123260.36938210644</v>
      </c>
      <c r="BF50" s="1235">
        <v>120752.98616916555</v>
      </c>
      <c r="BG50" s="1235">
        <v>119694.92564294937</v>
      </c>
      <c r="BH50" s="1235">
        <v>117838.97237219621</v>
      </c>
      <c r="BI50" s="1235">
        <v>122735.45625949455</v>
      </c>
      <c r="BJ50" s="1235">
        <v>120049.19112513392</v>
      </c>
      <c r="BK50" s="1235">
        <v>126047.57279302411</v>
      </c>
      <c r="BL50" s="1235">
        <v>139062.48919025276</v>
      </c>
      <c r="BM50" s="1235">
        <v>137586.09214340354</v>
      </c>
      <c r="BN50" s="1235">
        <v>138175.21268258648</v>
      </c>
      <c r="BO50" s="1235">
        <v>138628.47666558527</v>
      </c>
      <c r="BP50" s="1235">
        <v>142104.72795610214</v>
      </c>
      <c r="BQ50" s="1235">
        <v>142278.28919419972</v>
      </c>
      <c r="BR50" s="1235">
        <v>144450.61180768846</v>
      </c>
      <c r="BS50" s="1235">
        <v>148534.72719634642</v>
      </c>
      <c r="BT50" s="1235">
        <v>150438.85095480151</v>
      </c>
      <c r="BU50" s="1235">
        <v>151519</v>
      </c>
      <c r="BV50" s="1235">
        <v>153595.05761268668</v>
      </c>
      <c r="BW50" s="1235">
        <v>156324.69065769573</v>
      </c>
      <c r="BX50" s="1235">
        <v>157406.6914241621</v>
      </c>
      <c r="BY50" s="1235">
        <v>156600.80811839449</v>
      </c>
      <c r="BZ50" s="1235">
        <v>159897.71195550862</v>
      </c>
      <c r="CA50" s="1235">
        <v>166725.92581236121</v>
      </c>
      <c r="CB50" s="1235">
        <v>166910.92624923383</v>
      </c>
      <c r="CC50" s="1235">
        <v>166395.73053723547</v>
      </c>
      <c r="CD50" s="1235">
        <v>169580.80563689113</v>
      </c>
      <c r="CE50" s="1235">
        <v>171298.85641524161</v>
      </c>
      <c r="CF50" s="1235">
        <v>173801.30735711419</v>
      </c>
      <c r="CG50" s="1235">
        <v>177668.55562032614</v>
      </c>
      <c r="CH50" s="1235">
        <v>174394.86292201749</v>
      </c>
      <c r="CI50" s="1235">
        <v>174924.25180757011</v>
      </c>
      <c r="CJ50" s="1235">
        <v>175637.22381427392</v>
      </c>
      <c r="CK50" s="1235">
        <v>179152.63008492597</v>
      </c>
      <c r="CL50" s="1235">
        <v>178461.27118693173</v>
      </c>
    </row>
    <row r="51" spans="1:90" ht="17.100000000000001" customHeight="1" x14ac:dyDescent="0.25">
      <c r="A51" s="1231" t="s">
        <v>847</v>
      </c>
      <c r="B51" s="1234">
        <v>289410.72792542854</v>
      </c>
      <c r="C51" s="1235">
        <v>292791.70235634677</v>
      </c>
      <c r="D51" s="1235">
        <v>297432.04491911986</v>
      </c>
      <c r="E51" s="1235">
        <v>279938.10502433998</v>
      </c>
      <c r="F51" s="1235">
        <v>327910.8320255389</v>
      </c>
      <c r="G51" s="1235">
        <v>320171.30679858039</v>
      </c>
      <c r="H51" s="1235">
        <v>280822.53492081689</v>
      </c>
      <c r="I51" s="1235">
        <v>304449.98967204109</v>
      </c>
      <c r="J51" s="1235">
        <v>301088.89713564055</v>
      </c>
      <c r="K51" s="1235">
        <v>302930.04240626586</v>
      </c>
      <c r="L51" s="1235">
        <v>312451.91898554342</v>
      </c>
      <c r="M51" s="1235">
        <v>318118.48321293283</v>
      </c>
      <c r="N51" s="1235">
        <v>323227.47303719167</v>
      </c>
      <c r="O51" s="1235">
        <v>317121.40861257981</v>
      </c>
      <c r="P51" s="1235">
        <v>286354.90462211403</v>
      </c>
      <c r="Q51" s="1235">
        <v>301260.61578368506</v>
      </c>
      <c r="R51" s="1235">
        <v>291716.10072829016</v>
      </c>
      <c r="S51" s="1235">
        <v>318687.03130866907</v>
      </c>
      <c r="T51" s="1235">
        <v>305188.07283541822</v>
      </c>
      <c r="U51" s="1235">
        <v>287606.55099744862</v>
      </c>
      <c r="V51" s="1235">
        <v>293475.2466610134</v>
      </c>
      <c r="W51" s="1235">
        <v>292604.82713334222</v>
      </c>
      <c r="X51" s="1235">
        <v>347383.24200691615</v>
      </c>
      <c r="Y51" s="1235">
        <v>290654.23951224022</v>
      </c>
      <c r="Z51" s="1235">
        <v>267988.61551349226</v>
      </c>
      <c r="AA51" s="1235">
        <v>274768.44322053925</v>
      </c>
      <c r="AB51" s="1235">
        <v>321049.06011849875</v>
      </c>
      <c r="AC51" s="1235">
        <v>321847.61654908379</v>
      </c>
      <c r="AD51" s="1235">
        <v>340836.36152997706</v>
      </c>
      <c r="AE51" s="1235">
        <v>273456.51895855844</v>
      </c>
      <c r="AF51" s="1235">
        <v>304922.60916409292</v>
      </c>
      <c r="AG51" s="1235">
        <v>262526.97220607544</v>
      </c>
      <c r="AH51" s="1235">
        <v>286567.44082683767</v>
      </c>
      <c r="AI51" s="1235">
        <v>306184.25194562681</v>
      </c>
      <c r="AJ51" s="1235">
        <v>306172.36115914932</v>
      </c>
      <c r="AK51" s="1235">
        <v>309761.08105135418</v>
      </c>
      <c r="AL51" s="1235">
        <v>331111.15474308265</v>
      </c>
      <c r="AM51" s="1235">
        <v>278409.44842492574</v>
      </c>
      <c r="AN51" s="1235">
        <v>299533.06954427459</v>
      </c>
      <c r="AO51" s="1235">
        <v>310668.14065564412</v>
      </c>
      <c r="AP51" s="1235">
        <v>335198.83073661407</v>
      </c>
      <c r="AQ51" s="1235">
        <v>290541.90389346273</v>
      </c>
      <c r="AR51" s="1235">
        <v>307493.41187806381</v>
      </c>
      <c r="AS51" s="1235">
        <v>289118.00046138023</v>
      </c>
      <c r="AT51" s="1235">
        <v>281064.49624281575</v>
      </c>
      <c r="AU51" s="1235">
        <v>272297.13350531843</v>
      </c>
      <c r="AV51" s="1235">
        <v>276661.49469331006</v>
      </c>
      <c r="AW51" s="1235">
        <v>292801.9517582464</v>
      </c>
      <c r="AX51" s="1235">
        <v>268497.86107759853</v>
      </c>
      <c r="AY51" s="1235">
        <v>265920.13405156572</v>
      </c>
      <c r="AZ51" s="1235">
        <v>261333.85246753774</v>
      </c>
      <c r="BA51" s="1235">
        <v>281399.23989507044</v>
      </c>
      <c r="BB51" s="1235">
        <v>266165.4506704887</v>
      </c>
      <c r="BC51" s="1235">
        <v>262621.90154981613</v>
      </c>
      <c r="BD51" s="1235">
        <v>271259.19882236311</v>
      </c>
      <c r="BE51" s="1235">
        <v>285995.84924047318</v>
      </c>
      <c r="BF51" s="1235">
        <v>319933.42308586923</v>
      </c>
      <c r="BG51" s="1235">
        <v>358996.96364427783</v>
      </c>
      <c r="BH51" s="1235">
        <v>322355.93779513089</v>
      </c>
      <c r="BI51" s="1235">
        <v>335087.73974829266</v>
      </c>
      <c r="BJ51" s="1235">
        <v>355989.09586107393</v>
      </c>
      <c r="BK51" s="1235">
        <v>359122.29739360325</v>
      </c>
      <c r="BL51" s="1235">
        <v>418918.09434418491</v>
      </c>
      <c r="BM51" s="1235">
        <v>429695.2027612754</v>
      </c>
      <c r="BN51" s="1235">
        <v>395171.42290077568</v>
      </c>
      <c r="BO51" s="1235">
        <v>381222.78593859496</v>
      </c>
      <c r="BP51" s="1235">
        <v>387769.16350020299</v>
      </c>
      <c r="BQ51" s="1235">
        <v>367967.32633086276</v>
      </c>
      <c r="BR51" s="1235">
        <v>361379.31338741345</v>
      </c>
      <c r="BS51" s="1235">
        <v>382743.65721500339</v>
      </c>
      <c r="BT51" s="1235">
        <v>362196.82071930351</v>
      </c>
      <c r="BU51" s="1235">
        <v>377506</v>
      </c>
      <c r="BV51" s="1235">
        <v>383906.73856191809</v>
      </c>
      <c r="BW51" s="1235">
        <v>379634.32814171806</v>
      </c>
      <c r="BX51" s="1235">
        <v>350088.93636299996</v>
      </c>
      <c r="BY51" s="1235">
        <v>368694.14927772473</v>
      </c>
      <c r="BZ51" s="1235">
        <v>358124.24747616262</v>
      </c>
      <c r="CA51" s="1235">
        <v>363039.01022894704</v>
      </c>
      <c r="CB51" s="1235">
        <v>369715.59231093543</v>
      </c>
      <c r="CC51" s="1235">
        <v>381125.70461161173</v>
      </c>
      <c r="CD51" s="1235">
        <v>371593.02489104785</v>
      </c>
      <c r="CE51" s="1235">
        <v>370188.71630007518</v>
      </c>
      <c r="CF51" s="1235">
        <v>402871.7595466873</v>
      </c>
      <c r="CG51" s="1235">
        <v>371482.12289978075</v>
      </c>
      <c r="CH51" s="1235">
        <v>377611.50216689205</v>
      </c>
      <c r="CI51" s="1235">
        <v>375200.48262668593</v>
      </c>
      <c r="CJ51" s="1235">
        <v>389809.58689533646</v>
      </c>
      <c r="CK51" s="1235">
        <v>372389.18463075813</v>
      </c>
      <c r="CL51" s="1235">
        <v>382967.31972282327</v>
      </c>
    </row>
    <row r="52" spans="1:90" s="1257" customFormat="1" ht="17.100000000000001" customHeight="1" x14ac:dyDescent="0.25">
      <c r="A52" s="1259" t="s">
        <v>848</v>
      </c>
      <c r="B52" s="1255">
        <v>30107.789499937426</v>
      </c>
      <c r="C52" s="1256">
        <v>31094.415139565433</v>
      </c>
      <c r="D52" s="1256">
        <v>30962.734737710922</v>
      </c>
      <c r="E52" s="1256">
        <v>31722.669563358049</v>
      </c>
      <c r="F52" s="1256">
        <v>32291.245409282688</v>
      </c>
      <c r="G52" s="1256">
        <v>32190.982644318014</v>
      </c>
      <c r="H52" s="1256">
        <v>30094.231303218694</v>
      </c>
      <c r="I52" s="1256">
        <v>28685.302738552557</v>
      </c>
      <c r="J52" s="1256">
        <v>27202.292881792404</v>
      </c>
      <c r="K52" s="1256">
        <v>28366.741870910635</v>
      </c>
      <c r="L52" s="1256">
        <v>26731.42360877612</v>
      </c>
      <c r="M52" s="1256">
        <v>29842.888080704441</v>
      </c>
      <c r="N52" s="1256">
        <v>29586.633266821053</v>
      </c>
      <c r="O52" s="1256">
        <v>29891.802077865294</v>
      </c>
      <c r="P52" s="1256">
        <v>25947.623236333402</v>
      </c>
      <c r="Q52" s="1256">
        <v>27891.315556650738</v>
      </c>
      <c r="R52" s="1256">
        <v>27836.31586989648</v>
      </c>
      <c r="S52" s="1256">
        <v>29550.652640857741</v>
      </c>
      <c r="T52" s="1256">
        <v>28814.146909541629</v>
      </c>
      <c r="U52" s="1256">
        <v>29743.461993769037</v>
      </c>
      <c r="V52" s="1256">
        <v>28007.929026793463</v>
      </c>
      <c r="W52" s="1256">
        <v>27848.917471561232</v>
      </c>
      <c r="X52" s="1256">
        <v>30798.47857303136</v>
      </c>
      <c r="Y52" s="1256">
        <v>30173.425683765054</v>
      </c>
      <c r="Z52" s="1256">
        <v>27635.564013278305</v>
      </c>
      <c r="AA52" s="1256">
        <v>28505.675546840474</v>
      </c>
      <c r="AB52" s="1256">
        <v>30015.249470331852</v>
      </c>
      <c r="AC52" s="1256">
        <v>28849.601820639546</v>
      </c>
      <c r="AD52" s="1256">
        <v>29685.935308031254</v>
      </c>
      <c r="AE52" s="1256">
        <v>27434.626315896196</v>
      </c>
      <c r="AF52" s="1256">
        <v>24564.372512824601</v>
      </c>
      <c r="AG52" s="1256">
        <v>24843.929419416803</v>
      </c>
      <c r="AH52" s="1256">
        <v>26903.079659206087</v>
      </c>
      <c r="AI52" s="1256">
        <v>26692.130185590468</v>
      </c>
      <c r="AJ52" s="1256">
        <v>23489.867346898696</v>
      </c>
      <c r="AK52" s="1256">
        <v>26748.267328989143</v>
      </c>
      <c r="AL52" s="1256">
        <v>24970.557388426176</v>
      </c>
      <c r="AM52" s="1256">
        <v>27360.034197333964</v>
      </c>
      <c r="AN52" s="1256">
        <v>28048.947249844314</v>
      </c>
      <c r="AO52" s="1256">
        <v>27103.250200486156</v>
      </c>
      <c r="AP52" s="1256">
        <v>23704.250976455434</v>
      </c>
      <c r="AQ52" s="1256">
        <v>24490.234397729695</v>
      </c>
      <c r="AR52" s="1256">
        <v>29194.044954404722</v>
      </c>
      <c r="AS52" s="1256">
        <v>31589.148616054383</v>
      </c>
      <c r="AT52" s="1256">
        <v>28878.627380932823</v>
      </c>
      <c r="AU52" s="1256">
        <v>29438.984456836901</v>
      </c>
      <c r="AV52" s="1256">
        <v>32222.328507304621</v>
      </c>
      <c r="AW52" s="1256">
        <v>34759.046630821162</v>
      </c>
      <c r="AX52" s="1256">
        <v>34060.323408110286</v>
      </c>
      <c r="AY52" s="1256">
        <v>34817.59427536845</v>
      </c>
      <c r="AZ52" s="1256">
        <v>35853.595180281867</v>
      </c>
      <c r="BA52" s="1256">
        <v>32821.366597128304</v>
      </c>
      <c r="BB52" s="1256">
        <v>35817.305316602025</v>
      </c>
      <c r="BC52" s="1256">
        <v>34503.982019541341</v>
      </c>
      <c r="BD52" s="1256">
        <v>34366.650950250732</v>
      </c>
      <c r="BE52" s="1256">
        <v>33649.017850934637</v>
      </c>
      <c r="BF52" s="1256">
        <v>34106.491150883034</v>
      </c>
      <c r="BG52" s="1256">
        <v>38799.4385675999</v>
      </c>
      <c r="BH52" s="1256">
        <v>42147.93707209549</v>
      </c>
      <c r="BI52" s="1256">
        <v>44771.48306422789</v>
      </c>
      <c r="BJ52" s="1256">
        <v>45036.202349362306</v>
      </c>
      <c r="BK52" s="1256">
        <v>46331.067374710321</v>
      </c>
      <c r="BL52" s="1256">
        <v>41183.321744285538</v>
      </c>
      <c r="BM52" s="1256">
        <v>43101.216780224531</v>
      </c>
      <c r="BN52" s="1256">
        <v>45620.751845429142</v>
      </c>
      <c r="BO52" s="1256">
        <v>46467.822872853139</v>
      </c>
      <c r="BP52" s="1256">
        <v>41800.329991954648</v>
      </c>
      <c r="BQ52" s="1256">
        <v>43686.775365199937</v>
      </c>
      <c r="BR52" s="1256">
        <v>43681.973409324011</v>
      </c>
      <c r="BS52" s="1256">
        <v>44899.085888896501</v>
      </c>
      <c r="BT52" s="1256">
        <v>43210.837423796293</v>
      </c>
      <c r="BU52" s="1256">
        <v>41980</v>
      </c>
      <c r="BV52" s="1256">
        <v>45398.624617775524</v>
      </c>
      <c r="BW52" s="1256">
        <v>45850.184701248843</v>
      </c>
      <c r="BX52" s="1256">
        <v>47471.770916704685</v>
      </c>
      <c r="BY52" s="1256">
        <v>48841.163122945531</v>
      </c>
      <c r="BZ52" s="1256">
        <v>48939.061043156864</v>
      </c>
      <c r="CA52" s="1256">
        <v>48559.106785962656</v>
      </c>
      <c r="CB52" s="1256">
        <v>50347.187260151761</v>
      </c>
      <c r="CC52" s="1256">
        <v>51497.330629808996</v>
      </c>
      <c r="CD52" s="1256">
        <v>52695.083670413922</v>
      </c>
      <c r="CE52" s="1256">
        <v>51355.875816715743</v>
      </c>
      <c r="CF52" s="1256">
        <v>50543.252148329782</v>
      </c>
      <c r="CG52" s="1256">
        <v>54205.256048266332</v>
      </c>
      <c r="CH52" s="1256">
        <v>57786.276979130576</v>
      </c>
      <c r="CI52" s="1256">
        <v>60550.247691456199</v>
      </c>
      <c r="CJ52" s="1256">
        <v>58360.116763411352</v>
      </c>
      <c r="CK52" s="1256">
        <v>59555.127514303174</v>
      </c>
      <c r="CL52" s="1256">
        <v>60020.524952242806</v>
      </c>
    </row>
    <row r="53" spans="1:90" ht="17.100000000000001" customHeight="1" x14ac:dyDescent="0.25">
      <c r="A53" s="1231" t="s">
        <v>846</v>
      </c>
      <c r="B53" s="1234">
        <v>-16094.591653099998</v>
      </c>
      <c r="C53" s="1235">
        <v>-15133.990915980001</v>
      </c>
      <c r="D53" s="1235">
        <v>-10574.257390679999</v>
      </c>
      <c r="E53" s="1235">
        <v>-13160.13132181</v>
      </c>
      <c r="F53" s="1235">
        <v>-13184.197336680001</v>
      </c>
      <c r="G53" s="1235">
        <v>-12603.214470860001</v>
      </c>
      <c r="H53" s="1235">
        <v>-12649.402737140001</v>
      </c>
      <c r="I53" s="1235">
        <v>-13999.36386032</v>
      </c>
      <c r="J53" s="1235">
        <v>-12309.791425859999</v>
      </c>
      <c r="K53" s="1235">
        <v>-9506.4930552200003</v>
      </c>
      <c r="L53" s="1235">
        <v>-11316.247423609999</v>
      </c>
      <c r="M53" s="1235">
        <v>-9687.6799926800013</v>
      </c>
      <c r="N53" s="1235">
        <v>-8384.2803368000004</v>
      </c>
      <c r="O53" s="1235">
        <v>-7735.6408573600002</v>
      </c>
      <c r="P53" s="1235">
        <v>-11176.693028849997</v>
      </c>
      <c r="Q53" s="1235">
        <v>-9606.6951597400002</v>
      </c>
      <c r="R53" s="1235">
        <v>-11320.184787369999</v>
      </c>
      <c r="S53" s="1235">
        <v>-10168.74607549</v>
      </c>
      <c r="T53" s="1235">
        <v>-11201.799995440004</v>
      </c>
      <c r="U53" s="1235">
        <v>-8361.1217992800011</v>
      </c>
      <c r="V53" s="1235">
        <v>-10561.849022570001</v>
      </c>
      <c r="W53" s="1235">
        <v>-11253.339342660001</v>
      </c>
      <c r="X53" s="1235">
        <v>-9436.6171233200002</v>
      </c>
      <c r="Y53" s="1235">
        <v>-7837.3001372700001</v>
      </c>
      <c r="Z53" s="1235">
        <v>-10079.960773000003</v>
      </c>
      <c r="AA53" s="1235">
        <v>-8692.3302772299994</v>
      </c>
      <c r="AB53" s="1235">
        <v>-9372.881900270002</v>
      </c>
      <c r="AC53" s="1235">
        <v>-8880.1699302400029</v>
      </c>
      <c r="AD53" s="1235">
        <v>-8780.1530179400033</v>
      </c>
      <c r="AE53" s="1235">
        <v>-11179.910112040001</v>
      </c>
      <c r="AF53" s="1235">
        <v>-11456.030725809998</v>
      </c>
      <c r="AG53" s="1235">
        <v>-13179.341982179998</v>
      </c>
      <c r="AH53" s="1235">
        <v>-11879.09227354</v>
      </c>
      <c r="AI53" s="1235">
        <v>-13350.546611650003</v>
      </c>
      <c r="AJ53" s="1235">
        <v>-16898.939951499997</v>
      </c>
      <c r="AK53" s="1235">
        <v>-11466.967172649998</v>
      </c>
      <c r="AL53" s="1235">
        <v>-13650.276193949998</v>
      </c>
      <c r="AM53" s="1235">
        <v>-12018.874950829999</v>
      </c>
      <c r="AN53" s="1235">
        <v>-12476.195903029999</v>
      </c>
      <c r="AO53" s="1235">
        <v>-14313.36957282</v>
      </c>
      <c r="AP53" s="1235">
        <v>-17374.062681929754</v>
      </c>
      <c r="AQ53" s="1235">
        <v>-18112.053482993684</v>
      </c>
      <c r="AR53" s="1235">
        <v>-14044.60487612374</v>
      </c>
      <c r="AS53" s="1235">
        <v>-13816.06028582856</v>
      </c>
      <c r="AT53" s="1235">
        <v>-17341.511666418828</v>
      </c>
      <c r="AU53" s="1235">
        <v>-15217.901120033093</v>
      </c>
      <c r="AV53" s="1235">
        <v>-13552.266238281474</v>
      </c>
      <c r="AW53" s="1235">
        <v>-10932.694839660657</v>
      </c>
      <c r="AX53" s="1235">
        <v>-13197.887711877294</v>
      </c>
      <c r="AY53" s="1235">
        <v>-12463.583303451964</v>
      </c>
      <c r="AZ53" s="1235">
        <v>-13387.690245879574</v>
      </c>
      <c r="BA53" s="1235">
        <v>-17897.114501728862</v>
      </c>
      <c r="BB53" s="1235">
        <v>-16472.475734490621</v>
      </c>
      <c r="BC53" s="1235">
        <v>-18912.303265928196</v>
      </c>
      <c r="BD53" s="1235">
        <v>-19181.228839505362</v>
      </c>
      <c r="BE53" s="1235">
        <v>-20865.026249724659</v>
      </c>
      <c r="BF53" s="1235">
        <v>-24581.233548614022</v>
      </c>
      <c r="BG53" s="1235">
        <v>-22626.159615587952</v>
      </c>
      <c r="BH53" s="1235">
        <v>-19870.683686191223</v>
      </c>
      <c r="BI53" s="1235">
        <v>-20743.429970004472</v>
      </c>
      <c r="BJ53" s="1235">
        <v>-19352.681883520723</v>
      </c>
      <c r="BK53" s="1235">
        <v>-22349.474304150681</v>
      </c>
      <c r="BL53" s="1235">
        <v>-23502.995871067244</v>
      </c>
      <c r="BM53" s="1235">
        <v>-22661.474497705807</v>
      </c>
      <c r="BN53" s="1235">
        <v>-22878.465939326445</v>
      </c>
      <c r="BO53" s="1235">
        <v>-21714.827886328236</v>
      </c>
      <c r="BP53" s="1235">
        <v>-26328.382232080454</v>
      </c>
      <c r="BQ53" s="1235">
        <v>-25956.873075779848</v>
      </c>
      <c r="BR53" s="1235">
        <v>-26828.959248950447</v>
      </c>
      <c r="BS53" s="1235">
        <v>-25650.317494534476</v>
      </c>
      <c r="BT53" s="1235">
        <v>-29430.173450514856</v>
      </c>
      <c r="BU53" s="1235">
        <v>-28635</v>
      </c>
      <c r="BV53" s="1235">
        <v>-26971.136303966399</v>
      </c>
      <c r="BW53" s="1235">
        <v>-29312.760556908066</v>
      </c>
      <c r="BX53" s="1235">
        <v>-31958.729724419147</v>
      </c>
      <c r="BY53" s="1235">
        <v>-34518.630189887648</v>
      </c>
      <c r="BZ53" s="1235">
        <v>-29765.040157252177</v>
      </c>
      <c r="CA53" s="1235">
        <v>-35913.45428410665</v>
      </c>
      <c r="CB53" s="1235">
        <v>-35783.323356305329</v>
      </c>
      <c r="CC53" s="1235">
        <v>-37224.626337385162</v>
      </c>
      <c r="CD53" s="1235">
        <v>-37942.026526596077</v>
      </c>
      <c r="CE53" s="1235">
        <v>-41152.21912881577</v>
      </c>
      <c r="CF53" s="1235">
        <v>-41550.868337346699</v>
      </c>
      <c r="CG53" s="1235">
        <v>-38386.59096716639</v>
      </c>
      <c r="CH53" s="1235">
        <v>-32405.033911957518</v>
      </c>
      <c r="CI53" s="1235">
        <v>-35191.526846515859</v>
      </c>
      <c r="CJ53" s="1235">
        <v>-40506.141151634103</v>
      </c>
      <c r="CK53" s="1235">
        <v>-39546.197622725238</v>
      </c>
      <c r="CL53" s="1235">
        <v>-35351.569054948355</v>
      </c>
    </row>
    <row r="54" spans="1:90" ht="17.100000000000001" customHeight="1" x14ac:dyDescent="0.25">
      <c r="A54" s="1231" t="s">
        <v>847</v>
      </c>
      <c r="B54" s="1234">
        <v>46202.381153037422</v>
      </c>
      <c r="C54" s="1235">
        <v>46228.406055545434</v>
      </c>
      <c r="D54" s="1235">
        <v>41536.992128390921</v>
      </c>
      <c r="E54" s="1235">
        <v>44882.80088516805</v>
      </c>
      <c r="F54" s="1235">
        <v>45475.44274596269</v>
      </c>
      <c r="G54" s="1235">
        <v>44794.197115178016</v>
      </c>
      <c r="H54" s="1235">
        <v>42743.634040358695</v>
      </c>
      <c r="I54" s="1235">
        <v>42684.666598872558</v>
      </c>
      <c r="J54" s="1235">
        <v>39512.084307652403</v>
      </c>
      <c r="K54" s="1235">
        <v>37873.234926130637</v>
      </c>
      <c r="L54" s="1235">
        <v>38047.671032386119</v>
      </c>
      <c r="M54" s="1235">
        <v>39530.568073384442</v>
      </c>
      <c r="N54" s="1235">
        <v>37970.913603621055</v>
      </c>
      <c r="O54" s="1235">
        <v>37627.442935225292</v>
      </c>
      <c r="P54" s="1235">
        <v>37124.316265183399</v>
      </c>
      <c r="Q54" s="1235">
        <v>37498.010716390738</v>
      </c>
      <c r="R54" s="1235">
        <v>39156.500657266479</v>
      </c>
      <c r="S54" s="1235">
        <v>39719.398716347743</v>
      </c>
      <c r="T54" s="1235">
        <v>40015.946904981633</v>
      </c>
      <c r="U54" s="1235">
        <v>38104.583793049038</v>
      </c>
      <c r="V54" s="1235">
        <v>38569.778049363464</v>
      </c>
      <c r="W54" s="1235">
        <v>39102.256814221233</v>
      </c>
      <c r="X54" s="1235">
        <v>40235.09569635136</v>
      </c>
      <c r="Y54" s="1235">
        <v>38010.725821035056</v>
      </c>
      <c r="Z54" s="1235">
        <v>37715.524786278307</v>
      </c>
      <c r="AA54" s="1235">
        <v>37198.005824070475</v>
      </c>
      <c r="AB54" s="1235">
        <v>39388.131370601855</v>
      </c>
      <c r="AC54" s="1235">
        <v>37729.771750879547</v>
      </c>
      <c r="AD54" s="1235">
        <v>38466.088325971257</v>
      </c>
      <c r="AE54" s="1235">
        <v>38614.536427936197</v>
      </c>
      <c r="AF54" s="1235">
        <v>36020.403238634601</v>
      </c>
      <c r="AG54" s="1235">
        <v>38023.271401596801</v>
      </c>
      <c r="AH54" s="1235">
        <v>38782.171932746089</v>
      </c>
      <c r="AI54" s="1235">
        <v>40042.67679724047</v>
      </c>
      <c r="AJ54" s="1235">
        <v>40388.807298398693</v>
      </c>
      <c r="AK54" s="1235">
        <v>38215.234501639141</v>
      </c>
      <c r="AL54" s="1235">
        <v>38620.833582376174</v>
      </c>
      <c r="AM54" s="1235">
        <v>39378.909148163963</v>
      </c>
      <c r="AN54" s="1235">
        <v>40525.143152874312</v>
      </c>
      <c r="AO54" s="1235">
        <v>41416.619773306156</v>
      </c>
      <c r="AP54" s="1235">
        <v>41078.313658385188</v>
      </c>
      <c r="AQ54" s="1235">
        <v>42602.287880723379</v>
      </c>
      <c r="AR54" s="1235">
        <v>43238.649830528462</v>
      </c>
      <c r="AS54" s="1235">
        <v>45405.208901882943</v>
      </c>
      <c r="AT54" s="1235">
        <v>46220.139047351651</v>
      </c>
      <c r="AU54" s="1235">
        <v>44656.885576869994</v>
      </c>
      <c r="AV54" s="1235">
        <v>45774.594745586095</v>
      </c>
      <c r="AW54" s="1235">
        <v>45691.741470481815</v>
      </c>
      <c r="AX54" s="1235">
        <v>47258.21111998758</v>
      </c>
      <c r="AY54" s="1235">
        <v>47281.17757882041</v>
      </c>
      <c r="AZ54" s="1235">
        <v>49241.285426161441</v>
      </c>
      <c r="BA54" s="1235">
        <v>50718.48109885717</v>
      </c>
      <c r="BB54" s="1235">
        <v>52289.78105109265</v>
      </c>
      <c r="BC54" s="1235">
        <v>53416.285285469537</v>
      </c>
      <c r="BD54" s="1235">
        <v>53547.879789756094</v>
      </c>
      <c r="BE54" s="1235">
        <v>54514.044100659296</v>
      </c>
      <c r="BF54" s="1235">
        <v>58687.724699497056</v>
      </c>
      <c r="BG54" s="1235">
        <v>61425.598183187853</v>
      </c>
      <c r="BH54" s="1235">
        <v>62018.620758286714</v>
      </c>
      <c r="BI54" s="1235">
        <v>65514.913034232362</v>
      </c>
      <c r="BJ54" s="1235">
        <v>64388.884232883029</v>
      </c>
      <c r="BK54" s="1235">
        <v>68680.541678861002</v>
      </c>
      <c r="BL54" s="1235">
        <v>64686.317615352782</v>
      </c>
      <c r="BM54" s="1235">
        <v>65762.691277930338</v>
      </c>
      <c r="BN54" s="1235">
        <v>68499.217784755587</v>
      </c>
      <c r="BO54" s="1235">
        <v>68182.650759181372</v>
      </c>
      <c r="BP54" s="1235">
        <v>68128.712224035102</v>
      </c>
      <c r="BQ54" s="1235">
        <v>69643.648440979785</v>
      </c>
      <c r="BR54" s="1235">
        <v>70510.932658274454</v>
      </c>
      <c r="BS54" s="1235">
        <v>70549.403383430981</v>
      </c>
      <c r="BT54" s="1235">
        <v>72641.010874311149</v>
      </c>
      <c r="BU54" s="1235">
        <v>70615</v>
      </c>
      <c r="BV54" s="1235">
        <v>72369.760921741923</v>
      </c>
      <c r="BW54" s="1235">
        <v>75162.945258156906</v>
      </c>
      <c r="BX54" s="1235">
        <v>79430.500641123828</v>
      </c>
      <c r="BY54" s="1235">
        <v>83359.793312833179</v>
      </c>
      <c r="BZ54" s="1235">
        <v>78704.101200409044</v>
      </c>
      <c r="CA54" s="1235">
        <v>84472.561070069307</v>
      </c>
      <c r="CB54" s="1235">
        <v>86130.51061645709</v>
      </c>
      <c r="CC54" s="1235">
        <v>88721.956967194157</v>
      </c>
      <c r="CD54" s="1235">
        <v>90637.110197009999</v>
      </c>
      <c r="CE54" s="1235">
        <v>92508.094945531513</v>
      </c>
      <c r="CF54" s="1235">
        <v>92094.120485676482</v>
      </c>
      <c r="CG54" s="1235">
        <v>92591.847015432722</v>
      </c>
      <c r="CH54" s="1235">
        <v>90191.310891088098</v>
      </c>
      <c r="CI54" s="1235">
        <v>95741.774537972058</v>
      </c>
      <c r="CJ54" s="1235">
        <v>98866.257915045455</v>
      </c>
      <c r="CK54" s="1235">
        <v>99101.325137028412</v>
      </c>
      <c r="CL54" s="1235">
        <v>95372.094007191161</v>
      </c>
    </row>
    <row r="55" spans="1:90" s="1257" customFormat="1" ht="17.100000000000001" customHeight="1" x14ac:dyDescent="0.25">
      <c r="A55" s="1259" t="s">
        <v>849</v>
      </c>
      <c r="B55" s="1255">
        <v>249049.6457634767</v>
      </c>
      <c r="C55" s="1256">
        <v>248807.77216519354</v>
      </c>
      <c r="D55" s="1256">
        <v>251216.34014935835</v>
      </c>
      <c r="E55" s="1256">
        <v>252571.14770766051</v>
      </c>
      <c r="F55" s="1256">
        <v>263772.26442897564</v>
      </c>
      <c r="G55" s="1256">
        <v>267573.77706727927</v>
      </c>
      <c r="H55" s="1256">
        <v>266546.19427709124</v>
      </c>
      <c r="I55" s="1256">
        <v>271927.19652940845</v>
      </c>
      <c r="J55" s="1256">
        <v>272605.20555799588</v>
      </c>
      <c r="K55" s="1256">
        <v>274950.37682160974</v>
      </c>
      <c r="L55" s="1256">
        <v>276946.48094082711</v>
      </c>
      <c r="M55" s="1256">
        <v>279011.9005774298</v>
      </c>
      <c r="N55" s="1256">
        <v>278925.50306887995</v>
      </c>
      <c r="O55" s="1256">
        <v>281794.30187684559</v>
      </c>
      <c r="P55" s="1256">
        <v>282552.45791129809</v>
      </c>
      <c r="Q55" s="1256">
        <v>286531.20071991388</v>
      </c>
      <c r="R55" s="1256">
        <v>288418.86245035374</v>
      </c>
      <c r="S55" s="1256">
        <v>292124.32001176995</v>
      </c>
      <c r="T55" s="1256">
        <v>295910.29042288021</v>
      </c>
      <c r="U55" s="1256">
        <v>298869.28538751893</v>
      </c>
      <c r="V55" s="1256">
        <v>304317.74497532001</v>
      </c>
      <c r="W55" s="1256">
        <v>313019.72673447238</v>
      </c>
      <c r="X55" s="1256">
        <v>311448.56077553553</v>
      </c>
      <c r="Y55" s="1256">
        <v>311128.60589472816</v>
      </c>
      <c r="Z55" s="1256">
        <v>311614.96213569335</v>
      </c>
      <c r="AA55" s="1256">
        <v>312053.74452528806</v>
      </c>
      <c r="AB55" s="1256">
        <v>316252.63222865068</v>
      </c>
      <c r="AC55" s="1256">
        <v>322237.36142590013</v>
      </c>
      <c r="AD55" s="1256">
        <v>328425.03858686506</v>
      </c>
      <c r="AE55" s="1256">
        <v>339992.21987458708</v>
      </c>
      <c r="AF55" s="1256">
        <v>344302.14351216564</v>
      </c>
      <c r="AG55" s="1256">
        <v>346757.92890193785</v>
      </c>
      <c r="AH55" s="1256">
        <v>349337.30424399534</v>
      </c>
      <c r="AI55" s="1256">
        <v>353848.92335604446</v>
      </c>
      <c r="AJ55" s="1256">
        <v>357405.85055804724</v>
      </c>
      <c r="AK55" s="1256">
        <v>364273.63872408587</v>
      </c>
      <c r="AL55" s="1256">
        <v>365700.0106858334</v>
      </c>
      <c r="AM55" s="1256">
        <v>372023.55270095076</v>
      </c>
      <c r="AN55" s="1256">
        <v>369763.25433820783</v>
      </c>
      <c r="AO55" s="1256">
        <v>373549.03799787484</v>
      </c>
      <c r="AP55" s="1256">
        <v>371865.91460924764</v>
      </c>
      <c r="AQ55" s="1256">
        <v>371452.23091788462</v>
      </c>
      <c r="AR55" s="1256">
        <v>381516.64452129649</v>
      </c>
      <c r="AS55" s="1256">
        <v>403214.62648758269</v>
      </c>
      <c r="AT55" s="1256">
        <v>409852.99746432231</v>
      </c>
      <c r="AU55" s="1256">
        <v>403332.10506721033</v>
      </c>
      <c r="AV55" s="1256">
        <v>406428.21979282878</v>
      </c>
      <c r="AW55" s="1256">
        <v>413415.51091962057</v>
      </c>
      <c r="AX55" s="1256">
        <v>398598.84518461517</v>
      </c>
      <c r="AY55" s="1256">
        <v>401054.46897641121</v>
      </c>
      <c r="AZ55" s="1256">
        <v>402940.77149325603</v>
      </c>
      <c r="BA55" s="1256">
        <v>403970.49852973624</v>
      </c>
      <c r="BB55" s="1256">
        <v>398087.2159975979</v>
      </c>
      <c r="BC55" s="1256">
        <v>391977.25670871098</v>
      </c>
      <c r="BD55" s="1256">
        <v>390386.78573823883</v>
      </c>
      <c r="BE55" s="1256">
        <v>389133.07236688567</v>
      </c>
      <c r="BF55" s="1256">
        <v>390326.26670956856</v>
      </c>
      <c r="BG55" s="1256">
        <v>394713.68888715311</v>
      </c>
      <c r="BH55" s="1256">
        <v>403626.6251230645</v>
      </c>
      <c r="BI55" s="1256">
        <v>402034.57576756674</v>
      </c>
      <c r="BJ55" s="1256">
        <v>403049.78413234965</v>
      </c>
      <c r="BK55" s="1256">
        <v>406708.58711020421</v>
      </c>
      <c r="BL55" s="1256">
        <v>420833.52840106795</v>
      </c>
      <c r="BM55" s="1256">
        <v>409999.09764211474</v>
      </c>
      <c r="BN55" s="1256">
        <v>410049.14788507775</v>
      </c>
      <c r="BO55" s="1256">
        <v>414496.77065093926</v>
      </c>
      <c r="BP55" s="1256">
        <v>415860.11372209055</v>
      </c>
      <c r="BQ55" s="1256">
        <v>424519.53156377701</v>
      </c>
      <c r="BR55" s="1256">
        <v>426617.64876020927</v>
      </c>
      <c r="BS55" s="1256">
        <v>427637.71890229994</v>
      </c>
      <c r="BT55" s="1256">
        <v>430810.36150097579</v>
      </c>
      <c r="BU55" s="1256">
        <v>434672</v>
      </c>
      <c r="BV55" s="1256">
        <v>439203.52930083545</v>
      </c>
      <c r="BW55" s="1256">
        <v>439359.98284018214</v>
      </c>
      <c r="BX55" s="1256">
        <v>435001.29686293373</v>
      </c>
      <c r="BY55" s="1256">
        <v>431098.67933808913</v>
      </c>
      <c r="BZ55" s="1256">
        <v>435339.36788126238</v>
      </c>
      <c r="CA55" s="1256">
        <v>437123.20882603136</v>
      </c>
      <c r="CB55" s="1256">
        <v>444612.80199413287</v>
      </c>
      <c r="CC55" s="1256">
        <v>439060.37191924034</v>
      </c>
      <c r="CD55" s="1256">
        <v>440061.58054031956</v>
      </c>
      <c r="CE55" s="1256">
        <v>447458.7780713992</v>
      </c>
      <c r="CF55" s="1256">
        <v>441429.38226082473</v>
      </c>
      <c r="CG55" s="1256">
        <v>439052.39421066613</v>
      </c>
      <c r="CH55" s="1256">
        <v>438225.26982365304</v>
      </c>
      <c r="CI55" s="1256">
        <v>453757.59330395272</v>
      </c>
      <c r="CJ55" s="1256">
        <v>466565.74806269351</v>
      </c>
      <c r="CK55" s="1256">
        <v>466979.72767845431</v>
      </c>
      <c r="CL55" s="1256">
        <v>471439.24873741303</v>
      </c>
    </row>
    <row r="56" spans="1:90" ht="17.100000000000001" customHeight="1" x14ac:dyDescent="0.25">
      <c r="A56" s="1231" t="s">
        <v>846</v>
      </c>
      <c r="B56" s="1234">
        <v>153.19780331999999</v>
      </c>
      <c r="C56" s="1235">
        <v>154.31596911</v>
      </c>
      <c r="D56" s="1235">
        <v>138.70587049999997</v>
      </c>
      <c r="E56" s="1235">
        <v>145.20146566999998</v>
      </c>
      <c r="F56" s="1235">
        <v>139.64907062999998</v>
      </c>
      <c r="G56" s="1235">
        <v>144.54348844999998</v>
      </c>
      <c r="H56" s="1235">
        <v>136.46690247999999</v>
      </c>
      <c r="I56" s="1235">
        <v>137.70103456999999</v>
      </c>
      <c r="J56" s="1235">
        <v>166.28222216</v>
      </c>
      <c r="K56" s="1235">
        <v>164.10271523999998</v>
      </c>
      <c r="L56" s="1235">
        <v>188.36966712999998</v>
      </c>
      <c r="M56" s="1235">
        <v>289.10614802999993</v>
      </c>
      <c r="N56" s="1235">
        <v>325.25928297999997</v>
      </c>
      <c r="O56" s="1235">
        <v>266.26099159999995</v>
      </c>
      <c r="P56" s="1235">
        <v>282.16233682000001</v>
      </c>
      <c r="Q56" s="1235">
        <v>326.19289162000001</v>
      </c>
      <c r="R56" s="1235">
        <v>355.96613649</v>
      </c>
      <c r="S56" s="1235">
        <v>144.95301177000002</v>
      </c>
      <c r="T56" s="1235">
        <v>145.04960496999999</v>
      </c>
      <c r="U56" s="1235">
        <v>146.18456738</v>
      </c>
      <c r="V56" s="1235">
        <v>147.98835771</v>
      </c>
      <c r="W56" s="1235">
        <v>189.87692557</v>
      </c>
      <c r="X56" s="1235">
        <v>188.68572480999998</v>
      </c>
      <c r="Y56" s="1235">
        <v>187.66180904000001</v>
      </c>
      <c r="Z56" s="1235">
        <v>184.76241243000001</v>
      </c>
      <c r="AA56" s="1235">
        <v>235.96431477000002</v>
      </c>
      <c r="AB56" s="1235">
        <v>228.80128807000003</v>
      </c>
      <c r="AC56" s="1235">
        <v>202.30284356000001</v>
      </c>
      <c r="AD56" s="1235">
        <v>207.31680611000002</v>
      </c>
      <c r="AE56" s="1235">
        <v>142.31707372000002</v>
      </c>
      <c r="AF56" s="1235">
        <v>246.29880878</v>
      </c>
      <c r="AG56" s="1235">
        <v>157.61338316000001</v>
      </c>
      <c r="AH56" s="1235">
        <v>186.53756657</v>
      </c>
      <c r="AI56" s="1235">
        <v>186.00266166</v>
      </c>
      <c r="AJ56" s="1235">
        <v>148.20166657000001</v>
      </c>
      <c r="AK56" s="1235">
        <v>184.47326498999999</v>
      </c>
      <c r="AL56" s="1235">
        <v>158.50110899000001</v>
      </c>
      <c r="AM56" s="1235">
        <v>151.81138362999999</v>
      </c>
      <c r="AN56" s="1235">
        <v>144.74117856000001</v>
      </c>
      <c r="AO56" s="1235">
        <v>154.39851223000002</v>
      </c>
      <c r="AP56" s="1235">
        <v>135.40763834000001</v>
      </c>
      <c r="AQ56" s="1235">
        <v>198.07188681</v>
      </c>
      <c r="AR56" s="1235">
        <v>126.59522910000001</v>
      </c>
      <c r="AS56" s="1235">
        <v>150.84449430999999</v>
      </c>
      <c r="AT56" s="1235">
        <v>162.74188365000003</v>
      </c>
      <c r="AU56" s="1235">
        <v>164.49673319999999</v>
      </c>
      <c r="AV56" s="1235">
        <v>163.62766462999997</v>
      </c>
      <c r="AW56" s="1235">
        <v>172.66457023999999</v>
      </c>
      <c r="AX56" s="1235">
        <v>134.78201322999996</v>
      </c>
      <c r="AY56" s="1235">
        <v>146.16603488000001</v>
      </c>
      <c r="AZ56" s="1235">
        <v>154.80724961999994</v>
      </c>
      <c r="BA56" s="1235">
        <v>158.50427366000002</v>
      </c>
      <c r="BB56" s="1235">
        <v>161.91662781999997</v>
      </c>
      <c r="BC56" s="1235">
        <v>159.59387422</v>
      </c>
      <c r="BD56" s="1235">
        <v>117.25199542000001</v>
      </c>
      <c r="BE56" s="1235">
        <v>129.45984655000001</v>
      </c>
      <c r="BF56" s="1235">
        <v>134.73078520999996</v>
      </c>
      <c r="BG56" s="1235">
        <v>140.02408560999999</v>
      </c>
      <c r="BH56" s="1235">
        <v>139.35857369000001</v>
      </c>
      <c r="BI56" s="1235">
        <v>152.22108252999999</v>
      </c>
      <c r="BJ56" s="1235">
        <v>115.15130846999999</v>
      </c>
      <c r="BK56" s="1235">
        <v>126.01319054</v>
      </c>
      <c r="BL56" s="1235">
        <v>127.1554088</v>
      </c>
      <c r="BM56" s="1235">
        <v>371.52363643000001</v>
      </c>
      <c r="BN56" s="1235">
        <v>379.96656151999991</v>
      </c>
      <c r="BO56" s="1235">
        <v>3704.0103747000003</v>
      </c>
      <c r="BP56" s="1235">
        <v>3664.27348949</v>
      </c>
      <c r="BQ56" s="1235">
        <v>3670.1731644900001</v>
      </c>
      <c r="BR56" s="1235">
        <v>3675.21057273</v>
      </c>
      <c r="BS56" s="1235">
        <v>3683.2173269999998</v>
      </c>
      <c r="BT56" s="1235">
        <v>3657.3844738899998</v>
      </c>
      <c r="BU56" s="1235">
        <v>3669</v>
      </c>
      <c r="BV56" s="1235">
        <v>3617.0592188099999</v>
      </c>
      <c r="BW56" s="1235">
        <v>3626.6453938499999</v>
      </c>
      <c r="BX56" s="1235">
        <v>3623.0380289999998</v>
      </c>
      <c r="BY56" s="1235">
        <v>3622.9704508099999</v>
      </c>
      <c r="BZ56" s="1235">
        <v>3621.55255085</v>
      </c>
      <c r="CA56" s="1235">
        <v>3760.6580941399998</v>
      </c>
      <c r="CB56" s="1235">
        <v>3749.1737147999997</v>
      </c>
      <c r="CC56" s="1235">
        <v>3761.8094959199998</v>
      </c>
      <c r="CD56" s="1235">
        <v>3762.2770625399999</v>
      </c>
      <c r="CE56" s="1235">
        <v>3758.5232117199998</v>
      </c>
      <c r="CF56" s="1235">
        <v>3767.8315939099998</v>
      </c>
      <c r="CG56" s="1235">
        <v>3786.0611617799996</v>
      </c>
      <c r="CH56" s="1235">
        <v>3776.0857908899998</v>
      </c>
      <c r="CI56" s="1235">
        <v>3765.93455279</v>
      </c>
      <c r="CJ56" s="1235">
        <v>3765.1976652000003</v>
      </c>
      <c r="CK56" s="1235">
        <v>3761.3297814900002</v>
      </c>
      <c r="CL56" s="1235">
        <v>3766.3030819800001</v>
      </c>
    </row>
    <row r="57" spans="1:90" ht="17.100000000000001" customHeight="1" x14ac:dyDescent="0.25">
      <c r="A57" s="1231" t="s">
        <v>850</v>
      </c>
      <c r="B57" s="1234">
        <v>248896.44796015669</v>
      </c>
      <c r="C57" s="1235">
        <v>248653.45619608354</v>
      </c>
      <c r="D57" s="1235">
        <v>251077.63427885834</v>
      </c>
      <c r="E57" s="1235">
        <v>252425.94624199052</v>
      </c>
      <c r="F57" s="1235">
        <v>263632.61535834562</v>
      </c>
      <c r="G57" s="1235">
        <v>267429.23357882927</v>
      </c>
      <c r="H57" s="1235">
        <v>266409.72737461125</v>
      </c>
      <c r="I57" s="1235">
        <v>271789.49549483845</v>
      </c>
      <c r="J57" s="1235">
        <v>272438.92333583586</v>
      </c>
      <c r="K57" s="1235">
        <v>274786.27410636976</v>
      </c>
      <c r="L57" s="1235">
        <v>276758.11127369711</v>
      </c>
      <c r="M57" s="1235">
        <v>278722.79442939977</v>
      </c>
      <c r="N57" s="1235">
        <v>278600.24378589995</v>
      </c>
      <c r="O57" s="1235">
        <v>281528.0408852456</v>
      </c>
      <c r="P57" s="1235">
        <v>282270.29557447811</v>
      </c>
      <c r="Q57" s="1235">
        <v>286205.00782829389</v>
      </c>
      <c r="R57" s="1235">
        <v>288062.89631386375</v>
      </c>
      <c r="S57" s="1235">
        <v>291979.36699999997</v>
      </c>
      <c r="T57" s="1235">
        <v>295765.24081791023</v>
      </c>
      <c r="U57" s="1235">
        <v>298723.10082013893</v>
      </c>
      <c r="V57" s="1235">
        <v>304169.75661760999</v>
      </c>
      <c r="W57" s="1235">
        <v>312829.84980890236</v>
      </c>
      <c r="X57" s="1235">
        <v>311259.87505072553</v>
      </c>
      <c r="Y57" s="1235">
        <v>310940.94408568816</v>
      </c>
      <c r="Z57" s="1235">
        <v>311430.19972326333</v>
      </c>
      <c r="AA57" s="1235">
        <v>311817.78021051805</v>
      </c>
      <c r="AB57" s="1235">
        <v>316023.83094058069</v>
      </c>
      <c r="AC57" s="1235">
        <v>322035.05858234013</v>
      </c>
      <c r="AD57" s="1235">
        <v>328217.72178075509</v>
      </c>
      <c r="AE57" s="1235">
        <v>339849.9028008671</v>
      </c>
      <c r="AF57" s="1235">
        <v>344055.84470338566</v>
      </c>
      <c r="AG57" s="1235">
        <v>346600.31551877788</v>
      </c>
      <c r="AH57" s="1235">
        <v>349150.76667742536</v>
      </c>
      <c r="AI57" s="1235">
        <v>353662.92069438443</v>
      </c>
      <c r="AJ57" s="1235">
        <v>357257.64889147726</v>
      </c>
      <c r="AK57" s="1235">
        <v>364089.16545909585</v>
      </c>
      <c r="AL57" s="1235">
        <v>365541.50957684341</v>
      </c>
      <c r="AM57" s="1235">
        <v>371871.74131732079</v>
      </c>
      <c r="AN57" s="1235">
        <v>369618.51315964782</v>
      </c>
      <c r="AO57" s="1235">
        <v>373394.63948564482</v>
      </c>
      <c r="AP57" s="1235">
        <v>371730.50697090762</v>
      </c>
      <c r="AQ57" s="1235">
        <v>371254.15903107461</v>
      </c>
      <c r="AR57" s="1235">
        <v>381390.04929219646</v>
      </c>
      <c r="AS57" s="1235">
        <v>403063.78199327271</v>
      </c>
      <c r="AT57" s="1235">
        <v>409690.2555806723</v>
      </c>
      <c r="AU57" s="1235">
        <v>403167.60833401035</v>
      </c>
      <c r="AV57" s="1235">
        <v>406264.59212819877</v>
      </c>
      <c r="AW57" s="1235">
        <v>413242.84634938056</v>
      </c>
      <c r="AX57" s="1235">
        <v>398464.06317138515</v>
      </c>
      <c r="AY57" s="1235">
        <v>400908.30294153123</v>
      </c>
      <c r="AZ57" s="1235">
        <v>402785.96424363606</v>
      </c>
      <c r="BA57" s="1235">
        <v>403811.99425607623</v>
      </c>
      <c r="BB57" s="1235">
        <v>397925.2993697779</v>
      </c>
      <c r="BC57" s="1235">
        <v>391817.662834491</v>
      </c>
      <c r="BD57" s="1235">
        <v>390269.53374281881</v>
      </c>
      <c r="BE57" s="1235">
        <v>389003.61252033565</v>
      </c>
      <c r="BF57" s="1235">
        <v>390191.53592435858</v>
      </c>
      <c r="BG57" s="1235">
        <v>394573.66480154311</v>
      </c>
      <c r="BH57" s="1235">
        <v>403487.2665493745</v>
      </c>
      <c r="BI57" s="1235">
        <v>401882.35468503676</v>
      </c>
      <c r="BJ57" s="1235">
        <v>402934.63282387966</v>
      </c>
      <c r="BK57" s="1235">
        <v>406582.5739196642</v>
      </c>
      <c r="BL57" s="1235">
        <v>420706.37299226795</v>
      </c>
      <c r="BM57" s="1235">
        <v>409627.57400568476</v>
      </c>
      <c r="BN57" s="1235">
        <v>409669.18132355774</v>
      </c>
      <c r="BO57" s="1235">
        <v>410792.76027623925</v>
      </c>
      <c r="BP57" s="1235">
        <v>412195.84023260057</v>
      </c>
      <c r="BQ57" s="1235">
        <v>420849.35839928698</v>
      </c>
      <c r="BR57" s="1235">
        <v>422942.43818747927</v>
      </c>
      <c r="BS57" s="1235">
        <v>423954.50157529995</v>
      </c>
      <c r="BT57" s="1235">
        <v>427152.97702708578</v>
      </c>
      <c r="BU57" s="1235">
        <v>431004</v>
      </c>
      <c r="BV57" s="1235">
        <v>435586.47008202545</v>
      </c>
      <c r="BW57" s="1235">
        <v>435733.33744633215</v>
      </c>
      <c r="BX57" s="1235">
        <v>431378.25883393374</v>
      </c>
      <c r="BY57" s="1235">
        <v>427475.70888727915</v>
      </c>
      <c r="BZ57" s="1235">
        <v>431717.81533041236</v>
      </c>
      <c r="CA57" s="1235">
        <v>433362.55073189136</v>
      </c>
      <c r="CB57" s="1235">
        <v>440863.62827933289</v>
      </c>
      <c r="CC57" s="1235">
        <v>435298.56242332031</v>
      </c>
      <c r="CD57" s="1235">
        <v>436299.30347777955</v>
      </c>
      <c r="CE57" s="1235">
        <v>443700.2548596792</v>
      </c>
      <c r="CF57" s="1235">
        <v>437661.55066691473</v>
      </c>
      <c r="CG57" s="1235">
        <v>435266.33304888615</v>
      </c>
      <c r="CH57" s="1235">
        <v>434449.18403276306</v>
      </c>
      <c r="CI57" s="1235">
        <v>449991.6587511627</v>
      </c>
      <c r="CJ57" s="1235">
        <v>462800.55039749353</v>
      </c>
      <c r="CK57" s="1235">
        <v>463218.39789696428</v>
      </c>
      <c r="CL57" s="1235">
        <v>467672.94565543305</v>
      </c>
    </row>
    <row r="58" spans="1:90" s="1243" customFormat="1" ht="17.100000000000001" customHeight="1" x14ac:dyDescent="0.25">
      <c r="A58" s="1240" t="s">
        <v>851</v>
      </c>
      <c r="B58" s="1241">
        <v>279157.43526341411</v>
      </c>
      <c r="C58" s="1242">
        <v>279902.18730475899</v>
      </c>
      <c r="D58" s="1242">
        <v>282179.07488706929</v>
      </c>
      <c r="E58" s="1242">
        <v>284293.81727101858</v>
      </c>
      <c r="F58" s="1242">
        <v>296063.50983825832</v>
      </c>
      <c r="G58" s="1242">
        <v>299764.75971159729</v>
      </c>
      <c r="H58" s="1242">
        <v>296640.42558030994</v>
      </c>
      <c r="I58" s="1242">
        <v>300612.49926796101</v>
      </c>
      <c r="J58" s="1242">
        <v>299807.49843978829</v>
      </c>
      <c r="K58" s="1242">
        <v>303317.11869252037</v>
      </c>
      <c r="L58" s="1242">
        <v>303677.90454960323</v>
      </c>
      <c r="M58" s="1242">
        <v>308854.78865813423</v>
      </c>
      <c r="N58" s="1242">
        <v>308512.13633570098</v>
      </c>
      <c r="O58" s="1242">
        <v>311686.10395471088</v>
      </c>
      <c r="P58" s="1242">
        <v>308500.08114763151</v>
      </c>
      <c r="Q58" s="1242">
        <v>314422.51627656462</v>
      </c>
      <c r="R58" s="1242">
        <v>316255.17832025024</v>
      </c>
      <c r="S58" s="1242">
        <v>321674.97265262768</v>
      </c>
      <c r="T58" s="1242">
        <v>324724.43733242183</v>
      </c>
      <c r="U58" s="1242">
        <v>328612.74738128798</v>
      </c>
      <c r="V58" s="1242">
        <v>332325.67400211346</v>
      </c>
      <c r="W58" s="1242">
        <v>340868.64420603361</v>
      </c>
      <c r="X58" s="1242">
        <v>342247.0393485669</v>
      </c>
      <c r="Y58" s="1242">
        <v>341302.03157849319</v>
      </c>
      <c r="Z58" s="1242">
        <v>339250.52614897164</v>
      </c>
      <c r="AA58" s="1242">
        <v>340559.42007212853</v>
      </c>
      <c r="AB58" s="1242">
        <v>346267.88169898256</v>
      </c>
      <c r="AC58" s="1242">
        <v>351086.9632465397</v>
      </c>
      <c r="AD58" s="1242">
        <v>358110.97389489633</v>
      </c>
      <c r="AE58" s="1242">
        <v>367426.84619048331</v>
      </c>
      <c r="AF58" s="1242">
        <v>368866.51602499024</v>
      </c>
      <c r="AG58" s="1242">
        <v>371601.85832135467</v>
      </c>
      <c r="AH58" s="1242">
        <v>376240.38390320144</v>
      </c>
      <c r="AI58" s="1242">
        <v>380541.05354163493</v>
      </c>
      <c r="AJ58" s="1242">
        <v>380895.71790494595</v>
      </c>
      <c r="AK58" s="1242">
        <v>391021.90605307504</v>
      </c>
      <c r="AL58" s="1242">
        <v>390670.56807425956</v>
      </c>
      <c r="AM58" s="1242">
        <v>399383.58689828473</v>
      </c>
      <c r="AN58" s="1242">
        <v>397812.20158805215</v>
      </c>
      <c r="AO58" s="1242">
        <v>400652.288198361</v>
      </c>
      <c r="AP58" s="1242">
        <v>395570.1655857031</v>
      </c>
      <c r="AQ58" s="1242">
        <v>395942.4653156143</v>
      </c>
      <c r="AR58" s="1242">
        <v>410710.68947570119</v>
      </c>
      <c r="AS58" s="1242">
        <v>434803.77510363708</v>
      </c>
      <c r="AT58" s="1242">
        <v>438731.62484525511</v>
      </c>
      <c r="AU58" s="1242">
        <v>432771.08952404722</v>
      </c>
      <c r="AV58" s="1242">
        <v>438650.54830013338</v>
      </c>
      <c r="AW58" s="1242">
        <v>448174.55755044171</v>
      </c>
      <c r="AX58" s="1242">
        <v>432659.16859272547</v>
      </c>
      <c r="AY58" s="1242">
        <v>435872.06325177965</v>
      </c>
      <c r="AZ58" s="1242">
        <v>438794.36667353788</v>
      </c>
      <c r="BA58" s="1242">
        <v>436791.86512686452</v>
      </c>
      <c r="BB58" s="1242">
        <v>433904.5213141999</v>
      </c>
      <c r="BC58" s="1242">
        <v>426481.2387282523</v>
      </c>
      <c r="BD58" s="1242">
        <v>424753.43668848957</v>
      </c>
      <c r="BE58" s="1242">
        <v>422782.09021782031</v>
      </c>
      <c r="BF58" s="1242">
        <v>424432.75786045159</v>
      </c>
      <c r="BG58" s="1242">
        <v>433513.12745475303</v>
      </c>
      <c r="BH58" s="1242">
        <v>445774.56219515996</v>
      </c>
      <c r="BI58" s="1242">
        <v>446806.05883179465</v>
      </c>
      <c r="BJ58" s="1242">
        <v>448085.98648171197</v>
      </c>
      <c r="BK58" s="1242">
        <v>453039.65448491456</v>
      </c>
      <c r="BL58" s="1242">
        <v>462016.85014535347</v>
      </c>
      <c r="BM58" s="1242">
        <v>453100.31442233926</v>
      </c>
      <c r="BN58" s="1242">
        <v>455669.89973050688</v>
      </c>
      <c r="BO58" s="1242">
        <v>460964.5935237924</v>
      </c>
      <c r="BP58" s="1242">
        <v>457660.44371404522</v>
      </c>
      <c r="BQ58" s="1242">
        <v>468206.30692897696</v>
      </c>
      <c r="BR58" s="1242">
        <v>470299.62216953328</v>
      </c>
      <c r="BS58" s="1242">
        <v>472536.80479119642</v>
      </c>
      <c r="BT58" s="1242">
        <v>474021.19892477209</v>
      </c>
      <c r="BU58" s="1242">
        <v>476653</v>
      </c>
      <c r="BV58" s="1242">
        <v>484602.153918611</v>
      </c>
      <c r="BW58" s="1242">
        <v>485210.16754143097</v>
      </c>
      <c r="BX58" s="1242">
        <v>482473.0677796384</v>
      </c>
      <c r="BY58" s="1242">
        <v>479939.84246103466</v>
      </c>
      <c r="BZ58" s="1242">
        <v>484278.42892441922</v>
      </c>
      <c r="CA58" s="1242">
        <v>485682.31561199401</v>
      </c>
      <c r="CB58" s="1242">
        <v>494959.98925428465</v>
      </c>
      <c r="CC58" s="1242">
        <v>490557.70254904934</v>
      </c>
      <c r="CD58" s="1242">
        <v>492756.66421073349</v>
      </c>
      <c r="CE58" s="1242">
        <v>498814.65388811496</v>
      </c>
      <c r="CF58" s="1242">
        <v>491972.63440915453</v>
      </c>
      <c r="CG58" s="1242">
        <v>493257.65025893244</v>
      </c>
      <c r="CH58" s="1242">
        <v>496011.54680278362</v>
      </c>
      <c r="CI58" s="1242">
        <v>514307.84099540894</v>
      </c>
      <c r="CJ58" s="1242">
        <v>524925.86482610484</v>
      </c>
      <c r="CK58" s="1242">
        <v>526534.85519275744</v>
      </c>
      <c r="CL58" s="1242">
        <v>531459.77368965582</v>
      </c>
    </row>
    <row r="59" spans="1:90" s="1243" customFormat="1" ht="17.100000000000001" customHeight="1" x14ac:dyDescent="0.25">
      <c r="A59" s="1240" t="s">
        <v>852</v>
      </c>
      <c r="B59" s="1241">
        <v>355259.36110940948</v>
      </c>
      <c r="C59" s="1242">
        <v>359674.52067542169</v>
      </c>
      <c r="D59" s="1242">
        <v>365534.08899271872</v>
      </c>
      <c r="E59" s="1242">
        <v>350076.45939386607</v>
      </c>
      <c r="F59" s="1242">
        <v>408376.12498644798</v>
      </c>
      <c r="G59" s="1242">
        <v>402112.53101963754</v>
      </c>
      <c r="H59" s="1242">
        <v>364656.03892779577</v>
      </c>
      <c r="I59" s="1242">
        <v>393066.9151664619</v>
      </c>
      <c r="J59" s="1242">
        <v>390537.62147691939</v>
      </c>
      <c r="K59" s="1242">
        <v>391457.11670130375</v>
      </c>
      <c r="L59" s="1242">
        <v>402942.5897299879</v>
      </c>
      <c r="M59" s="1242">
        <v>404649.15065369115</v>
      </c>
      <c r="N59" s="1242">
        <v>407823.63352837315</v>
      </c>
      <c r="O59" s="1242">
        <v>405056.79783523042</v>
      </c>
      <c r="P59" s="1242">
        <v>373076.22365200013</v>
      </c>
      <c r="Q59" s="1242">
        <v>392324.13765174814</v>
      </c>
      <c r="R59" s="1242">
        <v>385746.33193663164</v>
      </c>
      <c r="S59" s="1242">
        <v>414087.30448866077</v>
      </c>
      <c r="T59" s="1242">
        <v>403593.92227355641</v>
      </c>
      <c r="U59" s="1242">
        <v>386969.89630842878</v>
      </c>
      <c r="V59" s="1242">
        <v>395351.35688924079</v>
      </c>
      <c r="W59" s="1242">
        <v>405087.09893024142</v>
      </c>
      <c r="X59" s="1242">
        <v>454427.65861462167</v>
      </c>
      <c r="Y59" s="1242">
        <v>392520.47702801961</v>
      </c>
      <c r="Z59" s="1242">
        <v>369105.09290209634</v>
      </c>
      <c r="AA59" s="1242">
        <v>376955.9310288633</v>
      </c>
      <c r="AB59" s="1242">
        <v>425700.47701899771</v>
      </c>
      <c r="AC59" s="1242">
        <v>430723.86365939816</v>
      </c>
      <c r="AD59" s="1242">
        <v>453051.42133272428</v>
      </c>
      <c r="AE59" s="1242">
        <v>398191.58983318222</v>
      </c>
      <c r="AF59" s="1242">
        <v>431310.64951476338</v>
      </c>
      <c r="AG59" s="1242">
        <v>391798.35496846749</v>
      </c>
      <c r="AH59" s="1242">
        <v>419472.37424158253</v>
      </c>
      <c r="AI59" s="1242">
        <v>440473.73401755263</v>
      </c>
      <c r="AJ59" s="1242">
        <v>440983.94812166237</v>
      </c>
      <c r="AK59" s="1242">
        <v>446725.61739693565</v>
      </c>
      <c r="AL59" s="1242">
        <v>474970.90923370438</v>
      </c>
      <c r="AM59" s="1242">
        <v>426515.81480752374</v>
      </c>
      <c r="AN59" s="1242">
        <v>445854.38320849871</v>
      </c>
      <c r="AO59" s="1242">
        <v>460625.32765421644</v>
      </c>
      <c r="AP59" s="1242">
        <v>488129.86957859132</v>
      </c>
      <c r="AQ59" s="1242">
        <v>438688.48267435428</v>
      </c>
      <c r="AR59" s="1242">
        <v>465953.60966626892</v>
      </c>
      <c r="AS59" s="1242">
        <v>471795.70692158758</v>
      </c>
      <c r="AT59" s="1242">
        <v>470230.33461851074</v>
      </c>
      <c r="AU59" s="1242">
        <v>455486.54418138292</v>
      </c>
      <c r="AV59" s="1242">
        <v>459880.23395209498</v>
      </c>
      <c r="AW59" s="1242">
        <v>478865.71640516765</v>
      </c>
      <c r="AX59" s="1242">
        <v>439097.77532928227</v>
      </c>
      <c r="AY59" s="1242">
        <v>441269.8403915122</v>
      </c>
      <c r="AZ59" s="1242">
        <v>438692.91461748979</v>
      </c>
      <c r="BA59" s="1242">
        <v>460236.83889744111</v>
      </c>
      <c r="BB59" s="1242">
        <v>442676.74993058713</v>
      </c>
      <c r="BC59" s="1242">
        <v>430266.48893325822</v>
      </c>
      <c r="BD59" s="1242">
        <v>439363.15186964103</v>
      </c>
      <c r="BE59" s="1242">
        <v>452836.70265660645</v>
      </c>
      <c r="BF59" s="1242">
        <v>485583.09844426496</v>
      </c>
      <c r="BG59" s="1242">
        <v>526195.34385628253</v>
      </c>
      <c r="BH59" s="1242">
        <v>496675.90007366199</v>
      </c>
      <c r="BI59" s="1242">
        <v>507072.70740943949</v>
      </c>
      <c r="BJ59" s="1242">
        <v>524258.49610627926</v>
      </c>
      <c r="BK59" s="1242">
        <v>533757.07369569398</v>
      </c>
      <c r="BL59" s="1242">
        <v>609082.18579530215</v>
      </c>
      <c r="BM59" s="1242">
        <v>610314.7623422672</v>
      </c>
      <c r="BN59" s="1242">
        <v>577098.77235605102</v>
      </c>
      <c r="BO59" s="1242">
        <v>562413.7520863933</v>
      </c>
      <c r="BP59" s="1242">
        <v>567268.13910522393</v>
      </c>
      <c r="BQ59" s="1242">
        <v>552711.18938686117</v>
      </c>
      <c r="BR59" s="1242">
        <v>552327.72718493198</v>
      </c>
      <c r="BS59" s="1242">
        <v>575446.41010124655</v>
      </c>
      <c r="BT59" s="1242">
        <v>555028.7250735925</v>
      </c>
      <c r="BU59" s="1242">
        <v>567680</v>
      </c>
      <c r="BV59" s="1242">
        <v>580216.77243797912</v>
      </c>
      <c r="BW59" s="1242">
        <v>578562.26508637541</v>
      </c>
      <c r="BX59" s="1242">
        <v>547518.84099356248</v>
      </c>
      <c r="BY59" s="1242">
        <v>558322.94204278337</v>
      </c>
      <c r="BZ59" s="1242">
        <v>552651.4970955078</v>
      </c>
      <c r="CA59" s="1242">
        <v>560481.05852742586</v>
      </c>
      <c r="CB59" s="1242">
        <v>570468.77005060739</v>
      </c>
      <c r="CC59" s="1242">
        <v>576648.32861637149</v>
      </c>
      <c r="CD59" s="1242">
        <v>572210.03967018984</v>
      </c>
      <c r="CE59" s="1242">
        <v>572673.71392348432</v>
      </c>
      <c r="CF59" s="1242">
        <v>602463.71168242232</v>
      </c>
      <c r="CG59" s="1242">
        <v>564619.41641323874</v>
      </c>
      <c r="CH59" s="1242">
        <v>565487.72895225766</v>
      </c>
      <c r="CI59" s="1242">
        <v>579629.63135974342</v>
      </c>
      <c r="CJ59" s="1242">
        <v>605302.05896330334</v>
      </c>
      <c r="CK59" s="1242">
        <v>591654.14229416894</v>
      </c>
      <c r="CL59" s="1242">
        <v>599865.68221058906</v>
      </c>
    </row>
    <row r="60" spans="1:90" ht="17.100000000000001" customHeight="1" x14ac:dyDescent="0.25">
      <c r="A60" s="1231"/>
      <c r="B60" s="1234"/>
      <c r="C60" s="1235"/>
      <c r="D60" s="1235"/>
      <c r="E60" s="1235"/>
      <c r="F60" s="1235"/>
      <c r="G60" s="1235"/>
      <c r="H60" s="1235"/>
      <c r="I60" s="1235"/>
      <c r="J60" s="1235"/>
      <c r="K60" s="1235"/>
      <c r="L60" s="1235"/>
      <c r="M60" s="1235"/>
      <c r="N60" s="1235"/>
      <c r="O60" s="1235"/>
      <c r="P60" s="1235"/>
      <c r="Q60" s="1235"/>
      <c r="R60" s="1235"/>
      <c r="S60" s="1235"/>
      <c r="T60" s="1235"/>
      <c r="U60" s="1235"/>
      <c r="V60" s="1235"/>
      <c r="W60" s="1235"/>
      <c r="X60" s="1235"/>
      <c r="Y60" s="1235"/>
      <c r="Z60" s="1235"/>
      <c r="AA60" s="1235"/>
      <c r="AB60" s="1235"/>
      <c r="AC60" s="1235"/>
      <c r="AD60" s="1235"/>
      <c r="AE60" s="1235"/>
      <c r="AF60" s="1235"/>
      <c r="AG60" s="1235"/>
      <c r="AH60" s="1235"/>
      <c r="AI60" s="1235"/>
      <c r="AJ60" s="1235"/>
      <c r="AK60" s="1235"/>
      <c r="AL60" s="1235"/>
      <c r="AM60" s="1235"/>
      <c r="AN60" s="1235"/>
      <c r="AO60" s="1235"/>
      <c r="AP60" s="1235"/>
      <c r="AQ60" s="1235"/>
      <c r="AR60" s="1235"/>
      <c r="AS60" s="1235"/>
      <c r="AT60" s="1235"/>
      <c r="AU60" s="1235"/>
      <c r="AV60" s="1235"/>
      <c r="AW60" s="1235"/>
      <c r="AX60" s="1235"/>
      <c r="AY60" s="1235"/>
      <c r="AZ60" s="1235"/>
      <c r="BA60" s="1235"/>
      <c r="BB60" s="1235"/>
      <c r="BC60" s="1235"/>
      <c r="BD60" s="1235"/>
      <c r="BE60" s="1235"/>
      <c r="BF60" s="1235"/>
      <c r="BG60" s="1235"/>
      <c r="BH60" s="1235"/>
      <c r="BI60" s="1235"/>
      <c r="BJ60" s="1235"/>
      <c r="BK60" s="1235"/>
      <c r="BL60" s="1235"/>
      <c r="BM60" s="1235"/>
      <c r="BN60" s="1235"/>
      <c r="BO60" s="1235"/>
      <c r="BP60" s="1235"/>
      <c r="BQ60" s="1235"/>
      <c r="BR60" s="1235"/>
      <c r="BS60" s="1235"/>
      <c r="BT60" s="1235"/>
      <c r="BU60" s="1235"/>
      <c r="BV60" s="1235"/>
      <c r="BW60" s="1235"/>
      <c r="BX60" s="1235"/>
      <c r="BY60" s="1235"/>
      <c r="BZ60" s="1235"/>
      <c r="CA60" s="1235"/>
      <c r="CB60" s="1235"/>
      <c r="CC60" s="1235"/>
      <c r="CD60" s="1235"/>
      <c r="CE60" s="1235"/>
      <c r="CF60" s="1235"/>
      <c r="CG60" s="1235"/>
      <c r="CH60" s="1235"/>
      <c r="CI60" s="1235"/>
      <c r="CJ60" s="1235"/>
      <c r="CK60" s="1235"/>
      <c r="CL60" s="1235"/>
    </row>
    <row r="61" spans="1:90" ht="17.100000000000001" customHeight="1" x14ac:dyDescent="0.25">
      <c r="A61" s="1240" t="s">
        <v>853</v>
      </c>
      <c r="B61" s="1241">
        <v>279735.10531540611</v>
      </c>
      <c r="C61" s="1242">
        <v>280832.71616430732</v>
      </c>
      <c r="D61" s="1242">
        <v>281427.58380275627</v>
      </c>
      <c r="E61" s="1242">
        <v>282053.88717788766</v>
      </c>
      <c r="F61" s="1242">
        <v>286161.75081736082</v>
      </c>
      <c r="G61" s="1242">
        <v>286852.74157677876</v>
      </c>
      <c r="H61" s="1242">
        <v>281980.74913940526</v>
      </c>
      <c r="I61" s="1242">
        <v>282105.32767522562</v>
      </c>
      <c r="J61" s="1242">
        <v>283581.44315563818</v>
      </c>
      <c r="K61" s="1242">
        <v>287418.95498439157</v>
      </c>
      <c r="L61" s="1242">
        <v>288135.77511421102</v>
      </c>
      <c r="M61" s="1242">
        <v>300231.38741758827</v>
      </c>
      <c r="N61" s="1242">
        <v>298556.62578708358</v>
      </c>
      <c r="O61" s="1242">
        <v>298369.33004481444</v>
      </c>
      <c r="P61" s="1242">
        <v>298155.49753263145</v>
      </c>
      <c r="Q61" s="1242">
        <v>299059.78403224458</v>
      </c>
      <c r="R61" s="1242">
        <v>299494.6394816144</v>
      </c>
      <c r="S61" s="1242">
        <v>306227.71741607366</v>
      </c>
      <c r="T61" s="1242">
        <v>305393.34314475307</v>
      </c>
      <c r="U61" s="1242">
        <v>308770.06989294133</v>
      </c>
      <c r="V61" s="1242">
        <v>309120.82380339794</v>
      </c>
      <c r="W61" s="1242">
        <v>309586.03971583769</v>
      </c>
      <c r="X61" s="1242">
        <v>312758.67268372775</v>
      </c>
      <c r="Y61" s="1242">
        <v>319536.66994800232</v>
      </c>
      <c r="Z61" s="1242">
        <v>318174.79569418321</v>
      </c>
      <c r="AA61" s="1242">
        <v>318311.51350059046</v>
      </c>
      <c r="AB61" s="1242">
        <v>321028.13302254636</v>
      </c>
      <c r="AC61" s="1242">
        <v>321243.46464984748</v>
      </c>
      <c r="AD61" s="1242">
        <v>323994.44183545001</v>
      </c>
      <c r="AE61" s="1242">
        <v>327851.0242175223</v>
      </c>
      <c r="AF61" s="1242">
        <v>328873.35024287179</v>
      </c>
      <c r="AG61" s="1242">
        <v>329210.58830269566</v>
      </c>
      <c r="AH61" s="1242">
        <v>331263.67529123981</v>
      </c>
      <c r="AI61" s="1242">
        <v>334358.44301515532</v>
      </c>
      <c r="AJ61" s="1242">
        <v>336572.52553336322</v>
      </c>
      <c r="AK61" s="1242">
        <v>345617.19551340822</v>
      </c>
      <c r="AL61" s="1242">
        <v>340908.92052914313</v>
      </c>
      <c r="AM61" s="1242">
        <v>344826.53440251609</v>
      </c>
      <c r="AN61" s="1242">
        <v>348245.69090443768</v>
      </c>
      <c r="AO61" s="1242">
        <v>346565.10847846698</v>
      </c>
      <c r="AP61" s="1242">
        <v>346711.64590246277</v>
      </c>
      <c r="AQ61" s="1242">
        <v>351375.8188580295</v>
      </c>
      <c r="AR61" s="1242">
        <v>352944.69968920399</v>
      </c>
      <c r="AS61" s="1242">
        <v>351417.83862996544</v>
      </c>
      <c r="AT61" s="1242">
        <v>350499.23615290475</v>
      </c>
      <c r="AU61" s="1242">
        <v>349810.86009880243</v>
      </c>
      <c r="AV61" s="1242">
        <v>354693.08322884847</v>
      </c>
      <c r="AW61" s="1242">
        <v>365608.73772902408</v>
      </c>
      <c r="AX61" s="1242">
        <v>364980.69233736559</v>
      </c>
      <c r="AY61" s="1242">
        <v>369066.69688267616</v>
      </c>
      <c r="AZ61" s="1242">
        <v>371778.39312112681</v>
      </c>
      <c r="BA61" s="1242">
        <v>372675.47367760952</v>
      </c>
      <c r="BB61" s="1242">
        <v>374448.43718937901</v>
      </c>
      <c r="BC61" s="1242">
        <v>378456.25837457669</v>
      </c>
      <c r="BD61" s="1242">
        <v>377725.22592014016</v>
      </c>
      <c r="BE61" s="1242">
        <v>379201.6061837934</v>
      </c>
      <c r="BF61" s="1242">
        <v>379536.06867122138</v>
      </c>
      <c r="BG61" s="1242">
        <v>386009.67288569768</v>
      </c>
      <c r="BH61" s="1242">
        <v>389293.57228882512</v>
      </c>
      <c r="BI61" s="1242">
        <v>397556.54743014241</v>
      </c>
      <c r="BJ61" s="1242">
        <v>399865.77736164053</v>
      </c>
      <c r="BK61" s="1242">
        <v>404452.45097584801</v>
      </c>
      <c r="BL61" s="1242">
        <v>410915.24788448901</v>
      </c>
      <c r="BM61" s="1242">
        <v>410066.84698475106</v>
      </c>
      <c r="BN61" s="1242">
        <v>411917.76295781811</v>
      </c>
      <c r="BO61" s="1242">
        <v>418402.10404157941</v>
      </c>
      <c r="BP61" s="1242">
        <v>420266.19606512645</v>
      </c>
      <c r="BQ61" s="1242">
        <v>425740.73306717828</v>
      </c>
      <c r="BR61" s="1242">
        <v>423801.82017970318</v>
      </c>
      <c r="BS61" s="1242">
        <v>428368.77910129959</v>
      </c>
      <c r="BT61" s="1242">
        <v>431628.14552528458</v>
      </c>
      <c r="BU61" s="1242">
        <v>437999</v>
      </c>
      <c r="BV61" s="1242">
        <v>441887.17765523668</v>
      </c>
      <c r="BW61" s="1242">
        <v>442606.92125446931</v>
      </c>
      <c r="BX61" s="1242">
        <v>442449.85457323794</v>
      </c>
      <c r="BY61" s="1242">
        <v>446911.85781437054</v>
      </c>
      <c r="BZ61" s="1242">
        <v>449648.89126058272</v>
      </c>
      <c r="CA61" s="1242">
        <v>454966.19312587637</v>
      </c>
      <c r="CB61" s="1242">
        <v>461117.73776384653</v>
      </c>
      <c r="CC61" s="1242">
        <v>461430.80908152496</v>
      </c>
      <c r="CD61" s="1242">
        <v>461720.45506848267</v>
      </c>
      <c r="CE61" s="1242">
        <v>467628.51267994742</v>
      </c>
      <c r="CF61" s="1242">
        <v>466181.98963053362</v>
      </c>
      <c r="CG61" s="1242">
        <v>477788.9123658007</v>
      </c>
      <c r="CH61" s="1242">
        <v>482530.18293943547</v>
      </c>
      <c r="CI61" s="1242">
        <v>484802.9440699215</v>
      </c>
      <c r="CJ61" s="1242">
        <v>485070.61657241185</v>
      </c>
      <c r="CK61" s="1242">
        <v>486422.52761427267</v>
      </c>
      <c r="CL61" s="1242">
        <v>493022.68238882185</v>
      </c>
    </row>
    <row r="62" spans="1:90" ht="17.100000000000001" customHeight="1" thickBot="1" x14ac:dyDescent="0.3">
      <c r="A62" s="1248"/>
      <c r="B62" s="1249"/>
      <c r="C62" s="1250"/>
      <c r="D62" s="1250"/>
      <c r="E62" s="1250"/>
      <c r="F62" s="1250"/>
      <c r="G62" s="1250"/>
      <c r="H62" s="1250"/>
      <c r="I62" s="1250"/>
      <c r="J62" s="1250"/>
      <c r="K62" s="1250"/>
      <c r="L62" s="1250"/>
      <c r="M62" s="1250"/>
      <c r="N62" s="1250"/>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c r="CB62" s="1250"/>
      <c r="CC62" s="1250"/>
      <c r="CD62" s="1250"/>
      <c r="CE62" s="1250"/>
      <c r="CF62" s="1250"/>
      <c r="CG62" s="1250"/>
      <c r="CH62" s="1250"/>
      <c r="CI62" s="1250"/>
      <c r="CJ62" s="1250"/>
      <c r="CK62" s="1250"/>
      <c r="CL62" s="1250"/>
    </row>
    <row r="63" spans="1:90" ht="15" thickTop="1" x14ac:dyDescent="0.25">
      <c r="A63" s="1216" t="s">
        <v>533</v>
      </c>
    </row>
    <row r="64" spans="1:90" ht="15.75" x14ac:dyDescent="0.25">
      <c r="A64" s="1216" t="s">
        <v>854</v>
      </c>
      <c r="H64" s="1236"/>
    </row>
    <row r="65" spans="1:52" ht="15.75" x14ac:dyDescent="0.25">
      <c r="A65" s="1260" t="s">
        <v>855</v>
      </c>
      <c r="B65" s="1261"/>
      <c r="C65" s="1262"/>
      <c r="D65" s="1262"/>
      <c r="E65" s="1262"/>
      <c r="F65" s="1262"/>
      <c r="G65" s="1262"/>
      <c r="H65" s="1262"/>
      <c r="I65" s="1262"/>
      <c r="J65" s="1262"/>
      <c r="K65" s="1262"/>
      <c r="L65" s="1262"/>
      <c r="M65" s="1262"/>
      <c r="N65" s="1262"/>
      <c r="O65" s="1262"/>
      <c r="P65" s="1262"/>
      <c r="Q65" s="1262"/>
      <c r="R65" s="1262"/>
      <c r="S65" s="1262"/>
      <c r="T65" s="1262"/>
      <c r="U65" s="1262"/>
      <c r="V65" s="1262"/>
      <c r="W65" s="1262"/>
      <c r="X65" s="1262"/>
      <c r="Y65" s="1262"/>
      <c r="Z65" s="1262"/>
      <c r="AA65" s="1236"/>
      <c r="AB65" s="1236"/>
      <c r="AC65" s="1236"/>
      <c r="AD65" s="1236"/>
    </row>
    <row r="66" spans="1:52" x14ac:dyDescent="0.25">
      <c r="A66" s="1260" t="s">
        <v>816</v>
      </c>
      <c r="B66" s="1261"/>
      <c r="C66" s="1262"/>
      <c r="D66" s="1262"/>
      <c r="E66" s="1262"/>
      <c r="F66" s="1262"/>
      <c r="G66" s="1262"/>
      <c r="H66" s="1262"/>
      <c r="I66" s="1262"/>
      <c r="J66" s="1262"/>
      <c r="K66" s="1262"/>
      <c r="L66" s="1262"/>
      <c r="M66" s="1262"/>
      <c r="N66" s="1262"/>
      <c r="O66" s="1262"/>
      <c r="P66" s="1262"/>
      <c r="Q66" s="1262"/>
      <c r="R66" s="1262"/>
      <c r="S66" s="1262"/>
      <c r="T66" s="1262"/>
      <c r="U66" s="1262"/>
      <c r="V66" s="1262"/>
      <c r="W66" s="1262"/>
      <c r="X66" s="1262"/>
      <c r="Y66" s="1262"/>
      <c r="Z66" s="1262"/>
      <c r="AA66" s="1236"/>
      <c r="AB66" s="1236"/>
      <c r="AC66" s="1236"/>
      <c r="AD66" s="1236"/>
    </row>
    <row r="67" spans="1:52" x14ac:dyDescent="0.25">
      <c r="A67" s="1216" t="s">
        <v>401</v>
      </c>
      <c r="E67" s="1236"/>
      <c r="F67" s="1236"/>
      <c r="G67" s="1236"/>
      <c r="H67" s="1236"/>
      <c r="I67" s="1236"/>
      <c r="J67" s="1236"/>
      <c r="K67" s="1236"/>
    </row>
    <row r="68" spans="1:52" ht="16.5" x14ac:dyDescent="0.25">
      <c r="A68" s="1252"/>
      <c r="B68" s="1252"/>
      <c r="C68" s="1252"/>
      <c r="D68" s="1252"/>
      <c r="E68" s="1252"/>
      <c r="F68" s="1252"/>
      <c r="G68" s="1252"/>
      <c r="H68" s="1252"/>
      <c r="I68" s="1252"/>
      <c r="J68" s="1252"/>
      <c r="K68" s="1252"/>
      <c r="L68" s="1252"/>
      <c r="M68" s="1252"/>
      <c r="N68" s="1252"/>
      <c r="O68" s="1252"/>
      <c r="P68" s="1252"/>
      <c r="Q68" s="1252"/>
      <c r="R68" s="1252"/>
      <c r="S68" s="1252"/>
      <c r="T68" s="1252"/>
      <c r="U68" s="1252"/>
      <c r="V68" s="1252"/>
      <c r="W68" s="1252"/>
      <c r="X68" s="1252"/>
      <c r="Y68" s="1252"/>
      <c r="Z68" s="1252"/>
      <c r="AA68" s="1252"/>
      <c r="AB68" s="1252"/>
      <c r="AC68" s="1252"/>
      <c r="AD68" s="1252"/>
      <c r="AE68" s="1252"/>
      <c r="AF68" s="1252"/>
      <c r="AG68" s="1252"/>
      <c r="AH68" s="1252"/>
      <c r="AI68" s="1252"/>
      <c r="AJ68" s="1252"/>
      <c r="AK68" s="1252"/>
      <c r="AL68" s="1252"/>
      <c r="AM68" s="1252"/>
      <c r="AN68" s="1252"/>
      <c r="AO68" s="1252"/>
      <c r="AP68" s="1252"/>
      <c r="AQ68" s="1252"/>
      <c r="AR68" s="1252"/>
      <c r="AS68" s="1252"/>
      <c r="AT68" s="1252"/>
      <c r="AU68" s="1252"/>
      <c r="AV68" s="1252"/>
    </row>
    <row r="69" spans="1:52" x14ac:dyDescent="0.2">
      <c r="A69" s="1263"/>
    </row>
    <row r="70" spans="1:52" x14ac:dyDescent="0.25">
      <c r="B70" s="1236"/>
      <c r="C70" s="1236"/>
      <c r="D70" s="1236"/>
      <c r="E70" s="1236"/>
      <c r="F70" s="1236"/>
      <c r="G70" s="1236"/>
      <c r="H70" s="1236"/>
      <c r="I70" s="1236"/>
      <c r="J70" s="1236"/>
      <c r="K70" s="1236"/>
      <c r="L70" s="1236"/>
      <c r="M70" s="1236"/>
      <c r="N70" s="1236"/>
      <c r="O70" s="1236"/>
      <c r="P70" s="1236"/>
      <c r="Q70" s="1236"/>
      <c r="R70" s="1236"/>
      <c r="S70" s="1236"/>
      <c r="T70" s="1236"/>
      <c r="U70" s="1236"/>
      <c r="V70" s="1236"/>
      <c r="W70" s="1236"/>
      <c r="X70" s="1236"/>
      <c r="Y70" s="1236"/>
      <c r="Z70" s="1236"/>
      <c r="AA70" s="1236"/>
      <c r="AB70" s="1236"/>
      <c r="AC70" s="1236"/>
      <c r="AD70" s="1236"/>
      <c r="AE70" s="1236"/>
      <c r="AF70" s="1236"/>
      <c r="AG70" s="1236"/>
      <c r="AH70" s="1236"/>
      <c r="AI70" s="1236"/>
      <c r="AJ70" s="1236"/>
      <c r="AK70" s="1236"/>
      <c r="AL70" s="1236"/>
      <c r="AM70" s="1236"/>
      <c r="AN70" s="1236"/>
      <c r="AO70" s="1236"/>
      <c r="AP70" s="1236"/>
      <c r="AQ70" s="1236"/>
      <c r="AR70" s="1236"/>
      <c r="AS70" s="1236"/>
      <c r="AT70" s="1236"/>
      <c r="AU70" s="1236"/>
      <c r="AV70" s="1236"/>
      <c r="AW70" s="1236"/>
      <c r="AX70" s="1236"/>
      <c r="AY70" s="1236"/>
      <c r="AZ70" s="1236"/>
    </row>
  </sheetData>
  <printOptions verticalCentered="1"/>
  <pageMargins left="0.78740157480314965" right="0" top="0.39370078740157483" bottom="0" header="0" footer="0"/>
  <pageSetup paperSize="9" scale="49" fitToWidth="0" orientation="landscape" r:id="rId1"/>
  <headerFooter alignWithMargins="0"/>
  <rowBreaks count="1" manualBreakCount="1">
    <brk id="13" max="16383" man="1"/>
  </rowBreaks>
  <colBreaks count="1" manualBreakCount="1">
    <brk id="9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6"/>
  <sheetViews>
    <sheetView showGridLines="0" zoomScale="115" zoomScaleNormal="115" zoomScaleSheetLayoutView="90" workbookViewId="0"/>
  </sheetViews>
  <sheetFormatPr defaultRowHeight="14.25" x14ac:dyDescent="0.25"/>
  <cols>
    <col min="1" max="1" width="45.140625" style="1198" customWidth="1"/>
    <col min="2" max="2" width="13.85546875" style="1198" bestFit="1" customWidth="1"/>
    <col min="3" max="3" width="11.140625" style="1198" bestFit="1" customWidth="1"/>
    <col min="4" max="4" width="14.85546875" style="1198" customWidth="1"/>
    <col min="5" max="5" width="12.7109375" style="1198" customWidth="1"/>
    <col min="6" max="6" width="10.42578125" style="1198" customWidth="1"/>
    <col min="7" max="7" width="14.5703125" style="1198" customWidth="1"/>
    <col min="8" max="8" width="10.5703125" style="1198" customWidth="1"/>
    <col min="9" max="16384" width="9.140625" style="1198"/>
  </cols>
  <sheetData>
    <row r="1" spans="1:11" ht="20.25" x14ac:dyDescent="0.35">
      <c r="A1" s="1264" t="s">
        <v>856</v>
      </c>
      <c r="B1" s="1265"/>
      <c r="C1" s="1265"/>
      <c r="D1" s="1265"/>
      <c r="E1" s="1265"/>
      <c r="F1" s="1266"/>
      <c r="G1" s="1266"/>
      <c r="H1" s="1266"/>
    </row>
    <row r="2" spans="1:11" ht="15" thickBot="1" x14ac:dyDescent="0.3">
      <c r="A2" s="1266"/>
      <c r="B2" s="1267"/>
      <c r="C2" s="1267"/>
      <c r="D2" s="1267"/>
      <c r="E2" s="1267"/>
      <c r="F2" s="1267"/>
      <c r="G2" s="1267"/>
      <c r="H2" s="1268" t="s">
        <v>11</v>
      </c>
    </row>
    <row r="3" spans="1:11" ht="13.5" customHeight="1" thickTop="1" x14ac:dyDescent="0.25">
      <c r="A3" s="1269" t="s">
        <v>857</v>
      </c>
      <c r="B3" s="1269" t="s">
        <v>858</v>
      </c>
      <c r="C3" s="1270" t="s">
        <v>673</v>
      </c>
      <c r="D3" s="1270" t="s">
        <v>859</v>
      </c>
      <c r="E3" s="1270" t="s">
        <v>859</v>
      </c>
      <c r="F3" s="1270" t="s">
        <v>860</v>
      </c>
      <c r="G3" s="1270" t="s">
        <v>861</v>
      </c>
      <c r="H3" s="1271" t="s">
        <v>741</v>
      </c>
    </row>
    <row r="4" spans="1:11" x14ac:dyDescent="0.25">
      <c r="A4" s="1272"/>
      <c r="B4" s="1272"/>
      <c r="C4" s="1273"/>
      <c r="D4" s="1273" t="s">
        <v>862</v>
      </c>
      <c r="E4" s="1273" t="s">
        <v>863</v>
      </c>
      <c r="F4" s="1273" t="s">
        <v>864</v>
      </c>
      <c r="G4" s="1273" t="s">
        <v>865</v>
      </c>
      <c r="H4" s="1274"/>
    </row>
    <row r="5" spans="1:11" ht="15" thickBot="1" x14ac:dyDescent="0.3">
      <c r="A5" s="1275"/>
      <c r="B5" s="1275"/>
      <c r="C5" s="1276"/>
      <c r="D5" s="1276" t="s">
        <v>866</v>
      </c>
      <c r="E5" s="1276"/>
      <c r="F5" s="1276" t="s">
        <v>673</v>
      </c>
      <c r="G5" s="1276" t="s">
        <v>867</v>
      </c>
      <c r="H5" s="1277"/>
    </row>
    <row r="6" spans="1:11" ht="15" thickTop="1" x14ac:dyDescent="0.25">
      <c r="A6" s="1278"/>
      <c r="B6" s="1279"/>
      <c r="C6" s="1280"/>
      <c r="D6" s="1280"/>
      <c r="E6" s="1280"/>
      <c r="F6" s="1280"/>
      <c r="G6" s="1280"/>
      <c r="H6" s="1281"/>
    </row>
    <row r="7" spans="1:11" x14ac:dyDescent="0.25">
      <c r="A7" s="1282" t="s">
        <v>868</v>
      </c>
      <c r="B7" s="1283">
        <v>3162.8027213041173</v>
      </c>
      <c r="C7" s="1284">
        <v>13671.153610466554</v>
      </c>
      <c r="D7" s="1284">
        <v>0</v>
      </c>
      <c r="E7" s="1284">
        <v>55.451838000000002</v>
      </c>
      <c r="F7" s="1284">
        <v>2258.9835754696819</v>
      </c>
      <c r="G7" s="1284">
        <v>1470.0812192400001</v>
      </c>
      <c r="H7" s="1285">
        <v>20618.472964480356</v>
      </c>
      <c r="I7" s="1199"/>
      <c r="J7" s="1199"/>
    </row>
    <row r="8" spans="1:11" x14ac:dyDescent="0.25">
      <c r="A8" s="1286" t="s">
        <v>869</v>
      </c>
      <c r="B8" s="1283"/>
      <c r="C8" s="1284"/>
      <c r="D8" s="1284"/>
      <c r="E8" s="1284"/>
      <c r="F8" s="1284"/>
      <c r="G8" s="1284"/>
      <c r="H8" s="1287"/>
      <c r="I8" s="1199"/>
      <c r="J8" s="1199"/>
    </row>
    <row r="9" spans="1:11" x14ac:dyDescent="0.25">
      <c r="A9" s="1288" t="s">
        <v>870</v>
      </c>
      <c r="B9" s="1289">
        <v>1605.2871573800001</v>
      </c>
      <c r="C9" s="1290">
        <v>6053.4123862300003</v>
      </c>
      <c r="D9" s="1290">
        <v>0</v>
      </c>
      <c r="E9" s="1290">
        <v>0</v>
      </c>
      <c r="F9" s="1290">
        <v>652.20266849000006</v>
      </c>
      <c r="G9" s="1290">
        <v>816.01629023999999</v>
      </c>
      <c r="H9" s="1291">
        <v>9126.9185023400005</v>
      </c>
      <c r="I9" s="1199"/>
      <c r="J9" s="1199"/>
    </row>
    <row r="10" spans="1:11" x14ac:dyDescent="0.25">
      <c r="A10" s="1288" t="s">
        <v>871</v>
      </c>
      <c r="B10" s="1289">
        <v>670.82682891000002</v>
      </c>
      <c r="C10" s="1290">
        <v>1563.8068964000001</v>
      </c>
      <c r="D10" s="1290">
        <v>0</v>
      </c>
      <c r="E10" s="1290">
        <v>0</v>
      </c>
      <c r="F10" s="1290">
        <v>379.59868311000002</v>
      </c>
      <c r="G10" s="1290">
        <v>430</v>
      </c>
      <c r="H10" s="1291">
        <v>3044.23240842</v>
      </c>
      <c r="I10" s="1199"/>
      <c r="J10" s="1199"/>
      <c r="K10" s="1199"/>
    </row>
    <row r="11" spans="1:11" x14ac:dyDescent="0.25">
      <c r="A11" s="1288" t="s">
        <v>872</v>
      </c>
      <c r="B11" s="1289">
        <v>7.5780620000000001</v>
      </c>
      <c r="C11" s="1290">
        <v>6.0916590700000004</v>
      </c>
      <c r="D11" s="1290">
        <v>0</v>
      </c>
      <c r="E11" s="1290">
        <v>2.4020640000000002</v>
      </c>
      <c r="F11" s="1290">
        <v>2.1092E-2</v>
      </c>
      <c r="G11" s="1290">
        <v>0</v>
      </c>
      <c r="H11" s="1291">
        <v>16.09287707</v>
      </c>
      <c r="I11" s="1199"/>
      <c r="J11" s="1199"/>
      <c r="K11" s="1199"/>
    </row>
    <row r="12" spans="1:11" x14ac:dyDescent="0.25">
      <c r="A12" s="1288" t="s">
        <v>873</v>
      </c>
      <c r="B12" s="1289">
        <v>2.6382000000000001E-4</v>
      </c>
      <c r="C12" s="1290">
        <v>0.19471664000000002</v>
      </c>
      <c r="D12" s="1290">
        <v>0</v>
      </c>
      <c r="E12" s="1290">
        <v>0</v>
      </c>
      <c r="F12" s="1290">
        <v>0</v>
      </c>
      <c r="G12" s="1290">
        <v>0</v>
      </c>
      <c r="H12" s="1291">
        <v>0.19498046000000002</v>
      </c>
      <c r="I12" s="1199"/>
      <c r="J12" s="1199"/>
      <c r="K12" s="1199"/>
    </row>
    <row r="13" spans="1:11" x14ac:dyDescent="0.25">
      <c r="A13" s="1288" t="s">
        <v>874</v>
      </c>
      <c r="B13" s="1289">
        <v>569.42665672719943</v>
      </c>
      <c r="C13" s="1290">
        <v>2181.9561806543056</v>
      </c>
      <c r="D13" s="1290">
        <v>0</v>
      </c>
      <c r="E13" s="1290">
        <v>0</v>
      </c>
      <c r="F13" s="1290">
        <v>61.259635010626319</v>
      </c>
      <c r="G13" s="1290">
        <v>224.06492900000001</v>
      </c>
      <c r="H13" s="1291">
        <v>3036.7074013921315</v>
      </c>
      <c r="I13" s="1199"/>
      <c r="J13" s="1199"/>
      <c r="K13" s="1199"/>
    </row>
    <row r="14" spans="1:11" x14ac:dyDescent="0.25">
      <c r="A14" s="1288" t="s">
        <v>875</v>
      </c>
      <c r="B14" s="1289">
        <v>30.939133340000001</v>
      </c>
      <c r="C14" s="1290">
        <v>72.468717053848096</v>
      </c>
      <c r="D14" s="1290">
        <v>0</v>
      </c>
      <c r="E14" s="1290">
        <v>4.7621869999999999</v>
      </c>
      <c r="F14" s="1290">
        <v>0</v>
      </c>
      <c r="G14" s="1290">
        <v>0</v>
      </c>
      <c r="H14" s="1291">
        <v>108.17003739384809</v>
      </c>
      <c r="I14" s="1199"/>
      <c r="J14" s="1199"/>
      <c r="K14" s="1199"/>
    </row>
    <row r="15" spans="1:11" x14ac:dyDescent="0.25">
      <c r="A15" s="1288" t="s">
        <v>876</v>
      </c>
      <c r="B15" s="1289">
        <v>157.55255284999998</v>
      </c>
      <c r="C15" s="1290">
        <v>383.1598016100001</v>
      </c>
      <c r="D15" s="1290">
        <v>0</v>
      </c>
      <c r="E15" s="1290">
        <v>41.540232000000003</v>
      </c>
      <c r="F15" s="1290">
        <v>86.031974000000005</v>
      </c>
      <c r="G15" s="1290">
        <v>0</v>
      </c>
      <c r="H15" s="1291">
        <v>668.28456046000019</v>
      </c>
      <c r="I15" s="1199"/>
      <c r="J15" s="1199"/>
      <c r="K15" s="1199"/>
    </row>
    <row r="16" spans="1:11" x14ac:dyDescent="0.25">
      <c r="A16" s="1288" t="s">
        <v>877</v>
      </c>
      <c r="B16" s="1289">
        <v>37.274814730000003</v>
      </c>
      <c r="C16" s="1290">
        <v>60.028976440000001</v>
      </c>
      <c r="D16" s="1290">
        <v>0</v>
      </c>
      <c r="E16" s="1290">
        <v>4.1313230000000001</v>
      </c>
      <c r="F16" s="1290">
        <v>36.429073350000003</v>
      </c>
      <c r="G16" s="1290">
        <v>0</v>
      </c>
      <c r="H16" s="1291">
        <v>137.86418752</v>
      </c>
      <c r="I16" s="1199"/>
      <c r="J16" s="1199"/>
      <c r="K16" s="1199"/>
    </row>
    <row r="17" spans="1:11" x14ac:dyDescent="0.25">
      <c r="A17" s="1288" t="s">
        <v>825</v>
      </c>
      <c r="B17" s="1289">
        <v>83.917251546917484</v>
      </c>
      <c r="C17" s="1290">
        <v>3350.0342763683993</v>
      </c>
      <c r="D17" s="1290">
        <v>0</v>
      </c>
      <c r="E17" s="1290">
        <v>2.6160320000000001</v>
      </c>
      <c r="F17" s="1290">
        <v>1043.440449509056</v>
      </c>
      <c r="G17" s="1290">
        <v>0</v>
      </c>
      <c r="H17" s="1291">
        <v>4480.0080094243731</v>
      </c>
      <c r="I17" s="1199"/>
      <c r="J17" s="1199"/>
      <c r="K17" s="1199"/>
    </row>
    <row r="18" spans="1:11" x14ac:dyDescent="0.25">
      <c r="A18" s="1282"/>
      <c r="B18" s="1283"/>
      <c r="C18" s="1284"/>
      <c r="D18" s="1284"/>
      <c r="E18" s="1284"/>
      <c r="F18" s="1284"/>
      <c r="G18" s="1284"/>
      <c r="H18" s="1285"/>
      <c r="I18" s="1199"/>
      <c r="J18" s="1199"/>
      <c r="K18" s="1199"/>
    </row>
    <row r="19" spans="1:11" x14ac:dyDescent="0.25">
      <c r="A19" s="1282" t="s">
        <v>255</v>
      </c>
      <c r="B19" s="1283">
        <v>4690.9606505889114</v>
      </c>
      <c r="C19" s="1284">
        <v>8140.3478011263642</v>
      </c>
      <c r="D19" s="1284">
        <v>168.77194066999999</v>
      </c>
      <c r="E19" s="1284">
        <v>1258.8958562100001</v>
      </c>
      <c r="F19" s="1284">
        <v>7157.8177698468508</v>
      </c>
      <c r="G19" s="1284">
        <v>193.05376999999999</v>
      </c>
      <c r="H19" s="1285">
        <v>21609.847788442123</v>
      </c>
      <c r="I19" s="1199"/>
      <c r="J19" s="1199"/>
      <c r="K19" s="1199"/>
    </row>
    <row r="20" spans="1:11" x14ac:dyDescent="0.25">
      <c r="A20" s="1286" t="s">
        <v>869</v>
      </c>
      <c r="B20" s="1283"/>
      <c r="C20" s="1284"/>
      <c r="D20" s="1284"/>
      <c r="E20" s="1284"/>
      <c r="F20" s="1284"/>
      <c r="G20" s="1284"/>
      <c r="H20" s="1287"/>
      <c r="I20" s="1199"/>
      <c r="J20" s="1199"/>
      <c r="K20" s="1199"/>
    </row>
    <row r="21" spans="1:11" x14ac:dyDescent="0.25">
      <c r="A21" s="1288" t="s">
        <v>878</v>
      </c>
      <c r="B21" s="1289">
        <v>1531.3088200300001</v>
      </c>
      <c r="C21" s="1290">
        <v>1151.8774575499999</v>
      </c>
      <c r="D21" s="1290">
        <v>160.86920678000001</v>
      </c>
      <c r="E21" s="1290">
        <v>274.58578292000004</v>
      </c>
      <c r="F21" s="1290">
        <v>2609.4211374605984</v>
      </c>
      <c r="G21" s="1290">
        <v>0</v>
      </c>
      <c r="H21" s="1291">
        <v>5728.0624047405981</v>
      </c>
      <c r="I21" s="1199"/>
      <c r="J21" s="1199"/>
      <c r="K21" s="1199"/>
    </row>
    <row r="22" spans="1:11" x14ac:dyDescent="0.25">
      <c r="A22" s="1288" t="s">
        <v>879</v>
      </c>
      <c r="B22" s="1289">
        <v>42.048467200000005</v>
      </c>
      <c r="C22" s="1290">
        <v>179.42361445999998</v>
      </c>
      <c r="D22" s="1290">
        <v>0</v>
      </c>
      <c r="E22" s="1290">
        <v>14.438582</v>
      </c>
      <c r="F22" s="1290">
        <v>610.0653861219248</v>
      </c>
      <c r="G22" s="1290">
        <v>0</v>
      </c>
      <c r="H22" s="1291">
        <v>845.97604978192476</v>
      </c>
      <c r="I22" s="1199"/>
      <c r="J22" s="1199"/>
      <c r="K22" s="1199"/>
    </row>
    <row r="23" spans="1:11" x14ac:dyDescent="0.25">
      <c r="A23" s="1288" t="s">
        <v>880</v>
      </c>
      <c r="B23" s="1289">
        <v>11.73859612</v>
      </c>
      <c r="C23" s="1290">
        <v>5.8500976600000003</v>
      </c>
      <c r="D23" s="1290">
        <v>0</v>
      </c>
      <c r="E23" s="1290">
        <v>5.0846539999999996</v>
      </c>
      <c r="F23" s="1290">
        <v>6.2193999999999999E-2</v>
      </c>
      <c r="G23" s="1290">
        <v>0</v>
      </c>
      <c r="H23" s="1291">
        <v>22.735541780000002</v>
      </c>
      <c r="I23" s="1199"/>
      <c r="J23" s="1199"/>
      <c r="K23" s="1199"/>
    </row>
    <row r="24" spans="1:11" x14ac:dyDescent="0.25">
      <c r="A24" s="1288" t="s">
        <v>881</v>
      </c>
      <c r="B24" s="1289">
        <v>51.710798880000006</v>
      </c>
      <c r="C24" s="1290">
        <v>55.110816113547237</v>
      </c>
      <c r="D24" s="1290">
        <v>0</v>
      </c>
      <c r="E24" s="1290">
        <v>13.24050102</v>
      </c>
      <c r="F24" s="1290">
        <v>41.622050289999997</v>
      </c>
      <c r="G24" s="1290">
        <v>0</v>
      </c>
      <c r="H24" s="1291">
        <v>161.68416630354724</v>
      </c>
      <c r="I24" s="1199"/>
      <c r="J24" s="1199"/>
      <c r="K24" s="1199"/>
    </row>
    <row r="25" spans="1:11" x14ac:dyDescent="0.25">
      <c r="A25" s="1288" t="s">
        <v>882</v>
      </c>
      <c r="B25" s="1289">
        <v>0</v>
      </c>
      <c r="C25" s="1290">
        <v>0</v>
      </c>
      <c r="D25" s="1290">
        <v>0</v>
      </c>
      <c r="E25" s="1290">
        <v>0</v>
      </c>
      <c r="F25" s="1290">
        <v>0</v>
      </c>
      <c r="G25" s="1290">
        <v>0</v>
      </c>
      <c r="H25" s="1291">
        <v>0</v>
      </c>
      <c r="I25" s="1199"/>
      <c r="J25" s="1199"/>
      <c r="K25" s="1199"/>
    </row>
    <row r="26" spans="1:11" x14ac:dyDescent="0.25">
      <c r="A26" s="1288" t="s">
        <v>883</v>
      </c>
      <c r="B26" s="1289">
        <v>115.50733094399119</v>
      </c>
      <c r="C26" s="1290">
        <v>108.67297701896804</v>
      </c>
      <c r="D26" s="1290">
        <v>0</v>
      </c>
      <c r="E26" s="1290">
        <v>27.437611</v>
      </c>
      <c r="F26" s="1290">
        <v>0.5151968743697366</v>
      </c>
      <c r="G26" s="1290">
        <v>0</v>
      </c>
      <c r="H26" s="1291">
        <v>252.13311583732897</v>
      </c>
      <c r="I26" s="1199"/>
      <c r="J26" s="1199"/>
      <c r="K26" s="1199"/>
    </row>
    <row r="27" spans="1:11" x14ac:dyDescent="0.25">
      <c r="A27" s="1288" t="s">
        <v>884</v>
      </c>
      <c r="B27" s="1289">
        <v>267.25676064999999</v>
      </c>
      <c r="C27" s="1290">
        <v>519.47953541650099</v>
      </c>
      <c r="D27" s="1290">
        <v>0</v>
      </c>
      <c r="E27" s="1290">
        <v>54.089429000000003</v>
      </c>
      <c r="F27" s="1290">
        <v>48.883261040000008</v>
      </c>
      <c r="G27" s="1290">
        <v>0</v>
      </c>
      <c r="H27" s="1291">
        <v>889.7089861065009</v>
      </c>
      <c r="I27" s="1199"/>
      <c r="J27" s="1199"/>
      <c r="K27" s="1199"/>
    </row>
    <row r="28" spans="1:11" x14ac:dyDescent="0.25">
      <c r="A28" s="1288" t="s">
        <v>885</v>
      </c>
      <c r="B28" s="1289">
        <v>508.83712710020637</v>
      </c>
      <c r="C28" s="1290">
        <v>699.28995672980307</v>
      </c>
      <c r="D28" s="1290">
        <v>0</v>
      </c>
      <c r="E28" s="1290">
        <v>159.01208129000003</v>
      </c>
      <c r="F28" s="1290">
        <v>78.10239990366</v>
      </c>
      <c r="G28" s="1290">
        <v>0</v>
      </c>
      <c r="H28" s="1291">
        <v>1445.2415650236694</v>
      </c>
      <c r="I28" s="1199"/>
      <c r="J28" s="1199"/>
      <c r="K28" s="1199"/>
    </row>
    <row r="29" spans="1:11" x14ac:dyDescent="0.25">
      <c r="A29" s="1288" t="s">
        <v>886</v>
      </c>
      <c r="B29" s="1289">
        <v>632.20297075529095</v>
      </c>
      <c r="C29" s="1290">
        <v>1568.5494013418597</v>
      </c>
      <c r="D29" s="1290">
        <v>0</v>
      </c>
      <c r="E29" s="1290">
        <v>293.17409457999997</v>
      </c>
      <c r="F29" s="1290">
        <v>2626.7379835311344</v>
      </c>
      <c r="G29" s="1290">
        <v>55.753770000000003</v>
      </c>
      <c r="H29" s="1291">
        <v>5176.4182202082857</v>
      </c>
      <c r="I29" s="1199"/>
      <c r="J29" s="1199"/>
      <c r="K29" s="1199"/>
    </row>
    <row r="30" spans="1:11" x14ac:dyDescent="0.25">
      <c r="A30" s="1288" t="s">
        <v>887</v>
      </c>
      <c r="B30" s="1289">
        <v>121.32564854994823</v>
      </c>
      <c r="C30" s="1290">
        <v>146.18340593903014</v>
      </c>
      <c r="D30" s="1290">
        <v>0</v>
      </c>
      <c r="E30" s="1290">
        <v>18.765384000000001</v>
      </c>
      <c r="F30" s="1290">
        <v>84.972570097299993</v>
      </c>
      <c r="G30" s="1290">
        <v>0</v>
      </c>
      <c r="H30" s="1291">
        <v>371.2470085862783</v>
      </c>
      <c r="I30" s="1199"/>
      <c r="J30" s="1199"/>
      <c r="K30" s="1199"/>
    </row>
    <row r="31" spans="1:11" x14ac:dyDescent="0.25">
      <c r="A31" s="1288" t="s">
        <v>888</v>
      </c>
      <c r="B31" s="1289">
        <v>49.721319770000001</v>
      </c>
      <c r="C31" s="1290">
        <v>608.23318121</v>
      </c>
      <c r="D31" s="1290">
        <v>0</v>
      </c>
      <c r="E31" s="1290">
        <v>0</v>
      </c>
      <c r="F31" s="1290">
        <v>79.469642775064443</v>
      </c>
      <c r="G31" s="1290">
        <v>0</v>
      </c>
      <c r="H31" s="1291">
        <v>737.42414375506451</v>
      </c>
      <c r="I31" s="1199"/>
      <c r="J31" s="1199"/>
      <c r="K31" s="1199"/>
    </row>
    <row r="32" spans="1:11" x14ac:dyDescent="0.25">
      <c r="A32" s="1288" t="s">
        <v>889</v>
      </c>
      <c r="B32" s="1289">
        <v>36.460697752384895</v>
      </c>
      <c r="C32" s="1290">
        <v>45.786878019999996</v>
      </c>
      <c r="D32" s="1290">
        <v>0</v>
      </c>
      <c r="E32" s="1290">
        <v>15.535698999999999</v>
      </c>
      <c r="F32" s="1290">
        <v>27.692540939999997</v>
      </c>
      <c r="G32" s="1290">
        <v>0</v>
      </c>
      <c r="H32" s="1291">
        <v>125.47581571238489</v>
      </c>
      <c r="I32" s="1199"/>
      <c r="J32" s="1199"/>
      <c r="K32" s="1199"/>
    </row>
    <row r="33" spans="1:11" x14ac:dyDescent="0.25">
      <c r="A33" s="1288" t="s">
        <v>890</v>
      </c>
      <c r="B33" s="1289">
        <v>25.612007809999998</v>
      </c>
      <c r="C33" s="1290">
        <v>28.033872869999996</v>
      </c>
      <c r="D33" s="1290">
        <v>0</v>
      </c>
      <c r="E33" s="1290">
        <v>1.9847999999999999</v>
      </c>
      <c r="F33" s="1290">
        <v>3.9734999999999999E-2</v>
      </c>
      <c r="G33" s="1290">
        <v>0</v>
      </c>
      <c r="H33" s="1291">
        <v>55.670415679999991</v>
      </c>
      <c r="I33" s="1199"/>
      <c r="J33" s="1199"/>
      <c r="K33" s="1199"/>
    </row>
    <row r="34" spans="1:11" x14ac:dyDescent="0.25">
      <c r="A34" s="1288" t="s">
        <v>891</v>
      </c>
      <c r="B34" s="1289">
        <v>21.127688759999998</v>
      </c>
      <c r="C34" s="1290">
        <v>21.398038190000005</v>
      </c>
      <c r="D34" s="1290">
        <v>0</v>
      </c>
      <c r="E34" s="1290">
        <v>13.31419</v>
      </c>
      <c r="F34" s="1290">
        <v>0.7898852352800001</v>
      </c>
      <c r="G34" s="1290">
        <v>0</v>
      </c>
      <c r="H34" s="1291">
        <v>56.629802185280006</v>
      </c>
      <c r="I34" s="1199"/>
      <c r="J34" s="1199"/>
      <c r="K34" s="1199"/>
    </row>
    <row r="35" spans="1:11" x14ac:dyDescent="0.25">
      <c r="A35" s="1288" t="s">
        <v>892</v>
      </c>
      <c r="B35" s="1289">
        <v>16.841873739999997</v>
      </c>
      <c r="C35" s="1290">
        <v>62.823297950000004</v>
      </c>
      <c r="D35" s="1290">
        <v>0</v>
      </c>
      <c r="E35" s="1290">
        <v>1.2402390000000001</v>
      </c>
      <c r="F35" s="1290">
        <v>2.8266050000000001E-2</v>
      </c>
      <c r="G35" s="1290">
        <v>0</v>
      </c>
      <c r="H35" s="1291">
        <v>80.933676739999996</v>
      </c>
      <c r="I35" s="1199"/>
      <c r="J35" s="1199"/>
      <c r="K35" s="1199"/>
    </row>
    <row r="36" spans="1:11" x14ac:dyDescent="0.25">
      <c r="A36" s="1288" t="s">
        <v>893</v>
      </c>
      <c r="B36" s="1289">
        <v>116.01124374</v>
      </c>
      <c r="C36" s="1290">
        <v>40.701418750000002</v>
      </c>
      <c r="D36" s="1290">
        <v>0</v>
      </c>
      <c r="E36" s="1290">
        <v>0</v>
      </c>
      <c r="F36" s="1290">
        <v>0</v>
      </c>
      <c r="G36" s="1290">
        <v>0</v>
      </c>
      <c r="H36" s="1291">
        <v>156.71266249000001</v>
      </c>
      <c r="I36" s="1199"/>
      <c r="J36" s="1199"/>
      <c r="K36" s="1199"/>
    </row>
    <row r="37" spans="1:11" x14ac:dyDescent="0.25">
      <c r="A37" s="1288" t="s">
        <v>825</v>
      </c>
      <c r="B37" s="1289">
        <v>1143.2492987870896</v>
      </c>
      <c r="C37" s="1290">
        <v>2898.9338519066546</v>
      </c>
      <c r="D37" s="1290">
        <v>7.9027338899999995</v>
      </c>
      <c r="E37" s="1290">
        <v>366.9928084</v>
      </c>
      <c r="F37" s="1290">
        <v>949.41552052751899</v>
      </c>
      <c r="G37" s="1290">
        <v>137.30000000000001</v>
      </c>
      <c r="H37" s="1291">
        <v>5503.7942135112635</v>
      </c>
      <c r="I37" s="1199"/>
      <c r="J37" s="1199"/>
      <c r="K37" s="1199"/>
    </row>
    <row r="38" spans="1:11" x14ac:dyDescent="0.25">
      <c r="A38" s="1282"/>
      <c r="B38" s="1283"/>
      <c r="C38" s="1284"/>
      <c r="D38" s="1284"/>
      <c r="E38" s="1284"/>
      <c r="F38" s="1284"/>
      <c r="G38" s="1284"/>
      <c r="H38" s="1285"/>
      <c r="I38" s="1199"/>
      <c r="J38" s="1199"/>
      <c r="K38" s="1199"/>
    </row>
    <row r="39" spans="1:11" x14ac:dyDescent="0.25">
      <c r="A39" s="1282" t="s">
        <v>894</v>
      </c>
      <c r="B39" s="1283">
        <v>3234.5017411119134</v>
      </c>
      <c r="C39" s="1284">
        <v>17273.545537352151</v>
      </c>
      <c r="D39" s="1284">
        <v>0</v>
      </c>
      <c r="E39" s="1284">
        <v>0</v>
      </c>
      <c r="F39" s="1284">
        <v>18001.480180591043</v>
      </c>
      <c r="G39" s="1284">
        <v>1905.3997432000001</v>
      </c>
      <c r="H39" s="1285">
        <v>40414.927202255116</v>
      </c>
      <c r="I39" s="1199"/>
      <c r="J39" s="1199"/>
      <c r="K39" s="1199"/>
    </row>
    <row r="40" spans="1:11" x14ac:dyDescent="0.25">
      <c r="A40" s="1286" t="s">
        <v>869</v>
      </c>
      <c r="B40" s="1283"/>
      <c r="C40" s="1284"/>
      <c r="D40" s="1284"/>
      <c r="E40" s="1284"/>
      <c r="F40" s="1284"/>
      <c r="G40" s="1284"/>
      <c r="H40" s="1287"/>
      <c r="I40" s="1199"/>
      <c r="J40" s="1199"/>
      <c r="K40" s="1199"/>
    </row>
    <row r="41" spans="1:11" x14ac:dyDescent="0.25">
      <c r="A41" s="1288" t="s">
        <v>895</v>
      </c>
      <c r="B41" s="1289">
        <v>1813.5495272048588</v>
      </c>
      <c r="C41" s="1290">
        <v>10163.519609267894</v>
      </c>
      <c r="D41" s="1290">
        <v>0</v>
      </c>
      <c r="E41" s="1290">
        <v>0</v>
      </c>
      <c r="F41" s="1290">
        <v>13628.437916853749</v>
      </c>
      <c r="G41" s="1290">
        <v>1019.48982</v>
      </c>
      <c r="H41" s="1291">
        <v>26624.996873326501</v>
      </c>
      <c r="I41" s="1199"/>
      <c r="J41" s="1199"/>
      <c r="K41" s="1199"/>
    </row>
    <row r="42" spans="1:11" x14ac:dyDescent="0.25">
      <c r="A42" s="1288" t="s">
        <v>896</v>
      </c>
      <c r="B42" s="1289">
        <v>225.46549571692628</v>
      </c>
      <c r="C42" s="1290">
        <v>146.48905343764847</v>
      </c>
      <c r="D42" s="1290">
        <v>0</v>
      </c>
      <c r="E42" s="1290">
        <v>0</v>
      </c>
      <c r="F42" s="1290">
        <v>60.396569578799998</v>
      </c>
      <c r="G42" s="1290">
        <v>0</v>
      </c>
      <c r="H42" s="1291">
        <v>432.35111873337473</v>
      </c>
      <c r="I42" s="1199"/>
      <c r="J42" s="1199"/>
      <c r="K42" s="1199"/>
    </row>
    <row r="43" spans="1:11" x14ac:dyDescent="0.25">
      <c r="A43" s="1288" t="s">
        <v>897</v>
      </c>
      <c r="B43" s="1289">
        <v>64.116137019999996</v>
      </c>
      <c r="C43" s="1290">
        <v>536.55047823999996</v>
      </c>
      <c r="D43" s="1290">
        <v>0</v>
      </c>
      <c r="E43" s="1290">
        <v>0</v>
      </c>
      <c r="F43" s="1290">
        <v>497.97092316104903</v>
      </c>
      <c r="G43" s="1290">
        <v>0</v>
      </c>
      <c r="H43" s="1291">
        <v>1098.6375384210489</v>
      </c>
      <c r="I43" s="1199"/>
      <c r="J43" s="1199"/>
      <c r="K43" s="1199"/>
    </row>
    <row r="44" spans="1:11" x14ac:dyDescent="0.25">
      <c r="A44" s="1288" t="s">
        <v>898</v>
      </c>
      <c r="B44" s="1289">
        <v>961.27489411999989</v>
      </c>
      <c r="C44" s="1290">
        <v>5380.9178654100006</v>
      </c>
      <c r="D44" s="1290">
        <v>0</v>
      </c>
      <c r="E44" s="1290">
        <v>0</v>
      </c>
      <c r="F44" s="1290">
        <v>3093.254381828805</v>
      </c>
      <c r="G44" s="1290">
        <v>885.90992320000009</v>
      </c>
      <c r="H44" s="1291">
        <v>10321.357064558806</v>
      </c>
      <c r="I44" s="1199"/>
      <c r="J44" s="1199"/>
      <c r="K44" s="1199"/>
    </row>
    <row r="45" spans="1:11" x14ac:dyDescent="0.25">
      <c r="A45" s="1288" t="s">
        <v>899</v>
      </c>
      <c r="B45" s="1289">
        <v>67.797840766751278</v>
      </c>
      <c r="C45" s="1290">
        <v>232.39932503999998</v>
      </c>
      <c r="D45" s="1290">
        <v>0</v>
      </c>
      <c r="E45" s="1290">
        <v>0</v>
      </c>
      <c r="F45" s="1290">
        <v>332.02728825864006</v>
      </c>
      <c r="G45" s="1290">
        <v>0</v>
      </c>
      <c r="H45" s="1291">
        <v>632.22445406539134</v>
      </c>
      <c r="I45" s="1199"/>
      <c r="J45" s="1199"/>
      <c r="K45" s="1199"/>
    </row>
    <row r="46" spans="1:11" x14ac:dyDescent="0.25">
      <c r="A46" s="1288" t="s">
        <v>900</v>
      </c>
      <c r="B46" s="1289">
        <v>2.15768358</v>
      </c>
      <c r="C46" s="1290">
        <v>13.83677724</v>
      </c>
      <c r="D46" s="1290">
        <v>0</v>
      </c>
      <c r="E46" s="1290">
        <v>0</v>
      </c>
      <c r="F46" s="1290">
        <v>1.030206E-2</v>
      </c>
      <c r="G46" s="1290">
        <v>0</v>
      </c>
      <c r="H46" s="1291">
        <v>16.004762880000001</v>
      </c>
      <c r="I46" s="1199"/>
      <c r="J46" s="1199"/>
      <c r="K46" s="1199"/>
    </row>
    <row r="47" spans="1:11" x14ac:dyDescent="0.25">
      <c r="A47" s="1288" t="s">
        <v>825</v>
      </c>
      <c r="B47" s="1289">
        <v>100.1401627033773</v>
      </c>
      <c r="C47" s="1290">
        <v>799.83242871660514</v>
      </c>
      <c r="D47" s="1290">
        <v>0</v>
      </c>
      <c r="E47" s="1290">
        <v>0</v>
      </c>
      <c r="F47" s="1290">
        <v>389.38279885000003</v>
      </c>
      <c r="G47" s="1290">
        <v>0</v>
      </c>
      <c r="H47" s="1291">
        <v>1289.3553902699825</v>
      </c>
      <c r="I47" s="1199"/>
      <c r="J47" s="1199"/>
      <c r="K47" s="1199"/>
    </row>
    <row r="48" spans="1:11" x14ac:dyDescent="0.25">
      <c r="A48" s="1282"/>
      <c r="B48" s="1283"/>
      <c r="C48" s="1284"/>
      <c r="D48" s="1284"/>
      <c r="E48" s="1284"/>
      <c r="F48" s="1284"/>
      <c r="G48" s="1284"/>
      <c r="H48" s="1285"/>
      <c r="I48" s="1199"/>
      <c r="J48" s="1199"/>
      <c r="K48" s="1199"/>
    </row>
    <row r="49" spans="1:11" x14ac:dyDescent="0.25">
      <c r="A49" s="1282" t="s">
        <v>901</v>
      </c>
      <c r="B49" s="1283">
        <v>479.98406609844506</v>
      </c>
      <c r="C49" s="1284">
        <v>1959.9384863490513</v>
      </c>
      <c r="D49" s="1284">
        <v>0</v>
      </c>
      <c r="E49" s="1284">
        <v>13.529412000000001</v>
      </c>
      <c r="F49" s="1284">
        <v>1557.6345453476729</v>
      </c>
      <c r="G49" s="1284">
        <v>0</v>
      </c>
      <c r="H49" s="1285">
        <v>4011.0865097951691</v>
      </c>
      <c r="I49" s="1199"/>
      <c r="J49" s="1199"/>
      <c r="K49" s="1199"/>
    </row>
    <row r="50" spans="1:11" x14ac:dyDescent="0.25">
      <c r="A50" s="1286" t="s">
        <v>869</v>
      </c>
      <c r="B50" s="1283"/>
      <c r="C50" s="1284"/>
      <c r="D50" s="1284"/>
      <c r="E50" s="1284"/>
      <c r="F50" s="1284"/>
      <c r="G50" s="1284"/>
      <c r="H50" s="1287"/>
      <c r="I50" s="1199"/>
      <c r="J50" s="1199"/>
      <c r="K50" s="1199"/>
    </row>
    <row r="51" spans="1:11" x14ac:dyDescent="0.25">
      <c r="A51" s="1288" t="s">
        <v>902</v>
      </c>
      <c r="B51" s="1289">
        <v>0.84790497249982844</v>
      </c>
      <c r="C51" s="1290">
        <v>0</v>
      </c>
      <c r="D51" s="1290">
        <v>0</v>
      </c>
      <c r="E51" s="1290">
        <v>0</v>
      </c>
      <c r="F51" s="1290">
        <v>121.17809694658003</v>
      </c>
      <c r="G51" s="1290">
        <v>0</v>
      </c>
      <c r="H51" s="1291">
        <v>122.02600191907986</v>
      </c>
      <c r="I51" s="1199"/>
      <c r="J51" s="1199"/>
      <c r="K51" s="1199"/>
    </row>
    <row r="52" spans="1:11" x14ac:dyDescent="0.25">
      <c r="A52" s="1288" t="s">
        <v>903</v>
      </c>
      <c r="B52" s="1289">
        <v>190.07139806222892</v>
      </c>
      <c r="C52" s="1290">
        <v>1163.5856627147086</v>
      </c>
      <c r="D52" s="1290">
        <v>0</v>
      </c>
      <c r="E52" s="1290">
        <v>0</v>
      </c>
      <c r="F52" s="1290">
        <v>1.2541609556642623</v>
      </c>
      <c r="G52" s="1290">
        <v>0</v>
      </c>
      <c r="H52" s="1291">
        <v>1354.9112217326019</v>
      </c>
      <c r="I52" s="1199"/>
      <c r="J52" s="1199"/>
      <c r="K52" s="1199"/>
    </row>
    <row r="53" spans="1:11" x14ac:dyDescent="0.25">
      <c r="A53" s="1288" t="s">
        <v>904</v>
      </c>
      <c r="B53" s="1289">
        <v>218.57839651</v>
      </c>
      <c r="C53" s="1290">
        <v>567.67582333411178</v>
      </c>
      <c r="D53" s="1290">
        <v>0</v>
      </c>
      <c r="E53" s="1290">
        <v>0</v>
      </c>
      <c r="F53" s="1290">
        <v>1428.7479195354285</v>
      </c>
      <c r="G53" s="1290">
        <v>0</v>
      </c>
      <c r="H53" s="1291">
        <v>2215.0021393795405</v>
      </c>
      <c r="I53" s="1199"/>
      <c r="J53" s="1199"/>
      <c r="K53" s="1199"/>
    </row>
    <row r="54" spans="1:11" x14ac:dyDescent="0.25">
      <c r="A54" s="1288" t="s">
        <v>825</v>
      </c>
      <c r="B54" s="1289">
        <v>70.486366553716323</v>
      </c>
      <c r="C54" s="1290">
        <v>228.67700030023067</v>
      </c>
      <c r="D54" s="1290">
        <v>0</v>
      </c>
      <c r="E54" s="1290">
        <v>13.529412000000001</v>
      </c>
      <c r="F54" s="1290">
        <v>6.4543679100000002</v>
      </c>
      <c r="G54" s="1290">
        <v>0</v>
      </c>
      <c r="H54" s="1291">
        <v>319.14714676394692</v>
      </c>
      <c r="I54" s="1199"/>
      <c r="J54" s="1199"/>
      <c r="K54" s="1199"/>
    </row>
    <row r="55" spans="1:11" x14ac:dyDescent="0.25">
      <c r="A55" s="1282"/>
      <c r="B55" s="1283"/>
      <c r="C55" s="1284"/>
      <c r="D55" s="1284"/>
      <c r="E55" s="1284"/>
      <c r="F55" s="1284"/>
      <c r="G55" s="1284"/>
      <c r="H55" s="1285"/>
      <c r="I55" s="1199"/>
      <c r="J55" s="1199"/>
      <c r="K55" s="1199"/>
    </row>
    <row r="56" spans="1:11" x14ac:dyDescent="0.25">
      <c r="A56" s="1282" t="s">
        <v>256</v>
      </c>
      <c r="B56" s="1283">
        <v>5443.9379887119185</v>
      </c>
      <c r="C56" s="1284">
        <v>77541.046040872534</v>
      </c>
      <c r="D56" s="1284">
        <v>218.13958485000001</v>
      </c>
      <c r="E56" s="1284">
        <v>60.050612999999998</v>
      </c>
      <c r="F56" s="1284">
        <v>4535.8899221249849</v>
      </c>
      <c r="G56" s="1284">
        <v>765.32687903273415</v>
      </c>
      <c r="H56" s="1285">
        <v>88564.391028592159</v>
      </c>
      <c r="I56" s="1199"/>
      <c r="J56" s="1199"/>
      <c r="K56" s="1199"/>
    </row>
    <row r="57" spans="1:11" x14ac:dyDescent="0.25">
      <c r="A57" s="1286" t="s">
        <v>869</v>
      </c>
      <c r="B57" s="1283"/>
      <c r="C57" s="1284"/>
      <c r="D57" s="1284"/>
      <c r="E57" s="1284"/>
      <c r="F57" s="1284"/>
      <c r="G57" s="1284"/>
      <c r="H57" s="1287"/>
      <c r="I57" s="1199"/>
      <c r="J57" s="1199"/>
      <c r="K57" s="1199"/>
    </row>
    <row r="58" spans="1:11" x14ac:dyDescent="0.25">
      <c r="A58" s="1288" t="s">
        <v>905</v>
      </c>
      <c r="B58" s="1289">
        <v>1096.0046127200001</v>
      </c>
      <c r="C58" s="1290">
        <v>1219.1017518842107</v>
      </c>
      <c r="D58" s="1290">
        <v>208.64573680999999</v>
      </c>
      <c r="E58" s="1290">
        <v>9.0414589999999997</v>
      </c>
      <c r="F58" s="1290">
        <v>39.239512405359996</v>
      </c>
      <c r="G58" s="1290">
        <v>0</v>
      </c>
      <c r="H58" s="1291">
        <v>2572.0330728195709</v>
      </c>
      <c r="I58" s="1199"/>
      <c r="J58" s="1199"/>
      <c r="K58" s="1199"/>
    </row>
    <row r="59" spans="1:11" x14ac:dyDescent="0.25">
      <c r="A59" s="1288" t="s">
        <v>906</v>
      </c>
      <c r="B59" s="1289">
        <v>1000.31665504</v>
      </c>
      <c r="C59" s="1290">
        <v>10332.30349188</v>
      </c>
      <c r="D59" s="1290">
        <v>1.5661024399999999</v>
      </c>
      <c r="E59" s="1290">
        <v>0</v>
      </c>
      <c r="F59" s="1290">
        <v>1005.0667870254622</v>
      </c>
      <c r="G59" s="1290">
        <v>537.6</v>
      </c>
      <c r="H59" s="1291">
        <v>12876.853036385462</v>
      </c>
      <c r="I59" s="1199"/>
      <c r="J59" s="1199"/>
      <c r="K59" s="1199"/>
    </row>
    <row r="60" spans="1:11" x14ac:dyDescent="0.25">
      <c r="A60" s="1288" t="s">
        <v>907</v>
      </c>
      <c r="B60" s="1289">
        <v>1343.6433010166672</v>
      </c>
      <c r="C60" s="1290">
        <v>4026.2319672385624</v>
      </c>
      <c r="D60" s="1290">
        <v>0</v>
      </c>
      <c r="E60" s="1290">
        <v>0</v>
      </c>
      <c r="F60" s="1290">
        <v>2422.5684092206561</v>
      </c>
      <c r="G60" s="1290">
        <v>148.07057903273412</v>
      </c>
      <c r="H60" s="1291">
        <v>7940.5142565086189</v>
      </c>
      <c r="I60" s="1199"/>
      <c r="J60" s="1199"/>
      <c r="K60" s="1199"/>
    </row>
    <row r="61" spans="1:11" x14ac:dyDescent="0.25">
      <c r="A61" s="1288" t="s">
        <v>908</v>
      </c>
      <c r="B61" s="1289">
        <v>758.56277686999988</v>
      </c>
      <c r="C61" s="1290">
        <v>1022.7286368400001</v>
      </c>
      <c r="D61" s="1290">
        <v>0</v>
      </c>
      <c r="E61" s="1290">
        <v>0</v>
      </c>
      <c r="F61" s="1290">
        <v>77.103304909999991</v>
      </c>
      <c r="G61" s="1290">
        <v>0</v>
      </c>
      <c r="H61" s="1291">
        <v>1858.39471862</v>
      </c>
      <c r="I61" s="1199"/>
      <c r="J61" s="1199"/>
      <c r="K61" s="1199"/>
    </row>
    <row r="62" spans="1:11" x14ac:dyDescent="0.25">
      <c r="A62" s="1288" t="s">
        <v>909</v>
      </c>
      <c r="B62" s="1289">
        <v>19.51275098</v>
      </c>
      <c r="C62" s="1290">
        <v>53522.78257669881</v>
      </c>
      <c r="D62" s="1290">
        <v>0</v>
      </c>
      <c r="E62" s="1290">
        <v>0</v>
      </c>
      <c r="F62" s="1290">
        <v>927.45851608917985</v>
      </c>
      <c r="G62" s="1290">
        <v>0</v>
      </c>
      <c r="H62" s="1291">
        <v>54469.75384376799</v>
      </c>
      <c r="I62" s="1199"/>
      <c r="J62" s="1199"/>
      <c r="K62" s="1199"/>
    </row>
    <row r="63" spans="1:11" x14ac:dyDescent="0.25">
      <c r="A63" s="1288" t="s">
        <v>910</v>
      </c>
      <c r="B63" s="1289">
        <v>0</v>
      </c>
      <c r="C63" s="1290">
        <v>4430.1124677481612</v>
      </c>
      <c r="D63" s="1290">
        <v>0</v>
      </c>
      <c r="E63" s="1290">
        <v>0</v>
      </c>
      <c r="F63" s="1290">
        <v>0</v>
      </c>
      <c r="G63" s="1290">
        <v>0</v>
      </c>
      <c r="H63" s="1291">
        <v>4430.1124677481612</v>
      </c>
      <c r="I63" s="1199"/>
      <c r="J63" s="1199"/>
      <c r="K63" s="1199"/>
    </row>
    <row r="64" spans="1:11" x14ac:dyDescent="0.25">
      <c r="A64" s="1288" t="s">
        <v>911</v>
      </c>
      <c r="B64" s="1289">
        <v>0</v>
      </c>
      <c r="C64" s="1290">
        <v>0</v>
      </c>
      <c r="D64" s="1290">
        <v>0</v>
      </c>
      <c r="E64" s="1290">
        <v>0</v>
      </c>
      <c r="F64" s="1290">
        <v>19.44342601</v>
      </c>
      <c r="G64" s="1290">
        <v>0</v>
      </c>
      <c r="H64" s="1291">
        <v>19.44342601</v>
      </c>
      <c r="I64" s="1199"/>
      <c r="J64" s="1199"/>
      <c r="K64" s="1199"/>
    </row>
    <row r="65" spans="1:11" x14ac:dyDescent="0.25">
      <c r="A65" s="1288" t="s">
        <v>912</v>
      </c>
      <c r="B65" s="1289">
        <v>317.14703500000002</v>
      </c>
      <c r="C65" s="1290">
        <v>960.59048299999995</v>
      </c>
      <c r="D65" s="1290">
        <v>0</v>
      </c>
      <c r="E65" s="1290">
        <v>0</v>
      </c>
      <c r="F65" s="1290">
        <v>26.234155375460006</v>
      </c>
      <c r="G65" s="1290">
        <v>0</v>
      </c>
      <c r="H65" s="1291">
        <v>1303.9716733754599</v>
      </c>
      <c r="I65" s="1199"/>
      <c r="J65" s="1199"/>
      <c r="K65" s="1199"/>
    </row>
    <row r="66" spans="1:11" x14ac:dyDescent="0.25">
      <c r="A66" s="1288" t="s">
        <v>913</v>
      </c>
      <c r="B66" s="1289">
        <v>171.0929739</v>
      </c>
      <c r="C66" s="1290">
        <v>708.32612441999993</v>
      </c>
      <c r="D66" s="1290">
        <v>0</v>
      </c>
      <c r="E66" s="1290">
        <v>33.439742000000003</v>
      </c>
      <c r="F66" s="1290">
        <v>8.5193000000000005E-2</v>
      </c>
      <c r="G66" s="1290">
        <v>0</v>
      </c>
      <c r="H66" s="1291">
        <v>912.9440333199999</v>
      </c>
      <c r="I66" s="1199"/>
      <c r="J66" s="1199"/>
      <c r="K66" s="1199"/>
    </row>
    <row r="67" spans="1:11" x14ac:dyDescent="0.25">
      <c r="A67" s="1288" t="s">
        <v>914</v>
      </c>
      <c r="B67" s="1289">
        <v>110.39035369</v>
      </c>
      <c r="C67" s="1290">
        <v>296.34763613000007</v>
      </c>
      <c r="D67" s="1290">
        <v>7.9277455999999997</v>
      </c>
      <c r="E67" s="1290">
        <v>15.87384</v>
      </c>
      <c r="F67" s="1290">
        <v>5.189E-3</v>
      </c>
      <c r="G67" s="1290">
        <v>79.656300000000002</v>
      </c>
      <c r="H67" s="1291">
        <v>510.20106441999997</v>
      </c>
      <c r="I67" s="1199"/>
      <c r="J67" s="1199"/>
      <c r="K67" s="1199"/>
    </row>
    <row r="68" spans="1:11" ht="15" thickBot="1" x14ac:dyDescent="0.3">
      <c r="A68" s="1292" t="s">
        <v>825</v>
      </c>
      <c r="B68" s="1293">
        <v>627.26752949525246</v>
      </c>
      <c r="C68" s="1294">
        <v>1022.5209050327849</v>
      </c>
      <c r="D68" s="1294">
        <v>0</v>
      </c>
      <c r="E68" s="1294">
        <v>1.6955720000000001</v>
      </c>
      <c r="F68" s="1294">
        <v>18.685429088867636</v>
      </c>
      <c r="G68" s="1294">
        <v>0</v>
      </c>
      <c r="H68" s="1295">
        <v>1670.169435616905</v>
      </c>
      <c r="I68" s="1199"/>
      <c r="J68" s="1199"/>
      <c r="K68" s="1199"/>
    </row>
    <row r="69" spans="1:11" s="1202" customFormat="1" ht="15" thickTop="1" x14ac:dyDescent="0.25">
      <c r="A69" s="1296" t="s">
        <v>915</v>
      </c>
      <c r="B69" s="1297"/>
      <c r="C69" s="1297"/>
      <c r="D69" s="1297"/>
      <c r="E69" s="1297"/>
      <c r="F69" s="1297"/>
      <c r="G69" s="1298"/>
      <c r="H69" s="1297"/>
      <c r="I69" s="1199"/>
      <c r="J69" s="1199"/>
      <c r="K69" s="1199"/>
    </row>
    <row r="70" spans="1:11" ht="15" thickBot="1" x14ac:dyDescent="0.3">
      <c r="A70" s="1299"/>
      <c r="B70" s="1297"/>
      <c r="C70" s="1297"/>
      <c r="D70" s="1297"/>
      <c r="E70" s="1297"/>
      <c r="F70" s="1297"/>
      <c r="H70" s="1300" t="s">
        <v>11</v>
      </c>
      <c r="I70" s="1199"/>
      <c r="J70" s="1199"/>
      <c r="K70" s="1199"/>
    </row>
    <row r="71" spans="1:11" ht="15" thickTop="1" x14ac:dyDescent="0.25">
      <c r="A71" s="1301" t="s">
        <v>857</v>
      </c>
      <c r="B71" s="1302" t="s">
        <v>858</v>
      </c>
      <c r="C71" s="1303" t="s">
        <v>673</v>
      </c>
      <c r="D71" s="1303" t="s">
        <v>859</v>
      </c>
      <c r="E71" s="1303" t="s">
        <v>859</v>
      </c>
      <c r="F71" s="1303" t="s">
        <v>860</v>
      </c>
      <c r="G71" s="1303" t="s">
        <v>861</v>
      </c>
      <c r="H71" s="1304" t="s">
        <v>741</v>
      </c>
      <c r="I71" s="1199"/>
      <c r="J71" s="1199"/>
      <c r="K71" s="1199"/>
    </row>
    <row r="72" spans="1:11" x14ac:dyDescent="0.25">
      <c r="A72" s="1305"/>
      <c r="B72" s="1306"/>
      <c r="C72" s="1307"/>
      <c r="D72" s="1307" t="s">
        <v>862</v>
      </c>
      <c r="E72" s="1307" t="s">
        <v>863</v>
      </c>
      <c r="F72" s="1307" t="s">
        <v>864</v>
      </c>
      <c r="G72" s="1307" t="s">
        <v>865</v>
      </c>
      <c r="H72" s="1308"/>
      <c r="I72" s="1199"/>
      <c r="J72" s="1199"/>
      <c r="K72" s="1199"/>
    </row>
    <row r="73" spans="1:11" ht="15" thickBot="1" x14ac:dyDescent="0.3">
      <c r="A73" s="1309"/>
      <c r="B73" s="1310"/>
      <c r="C73" s="1311"/>
      <c r="D73" s="1311" t="s">
        <v>866</v>
      </c>
      <c r="E73" s="1311"/>
      <c r="F73" s="1311" t="s">
        <v>673</v>
      </c>
      <c r="G73" s="1311" t="s">
        <v>867</v>
      </c>
      <c r="H73" s="1312"/>
      <c r="I73" s="1199"/>
      <c r="J73" s="1199"/>
      <c r="K73" s="1199"/>
    </row>
    <row r="74" spans="1:11" ht="15" thickTop="1" x14ac:dyDescent="0.25">
      <c r="A74" s="1313"/>
      <c r="B74" s="1314"/>
      <c r="C74" s="1315"/>
      <c r="D74" s="1315"/>
      <c r="E74" s="1315"/>
      <c r="F74" s="1315"/>
      <c r="G74" s="1315"/>
      <c r="H74" s="1316"/>
      <c r="I74" s="1199"/>
      <c r="J74" s="1199"/>
      <c r="K74" s="1199"/>
    </row>
    <row r="75" spans="1:11" x14ac:dyDescent="0.25">
      <c r="A75" s="1313" t="s">
        <v>916</v>
      </c>
      <c r="B75" s="1317">
        <v>8103.7331069551292</v>
      </c>
      <c r="C75" s="1284">
        <v>16788.312062704248</v>
      </c>
      <c r="D75" s="1284">
        <v>30.18704524</v>
      </c>
      <c r="E75" s="1284">
        <v>1969.1586980200002</v>
      </c>
      <c r="F75" s="1284">
        <v>2941.3658134426751</v>
      </c>
      <c r="G75" s="1284">
        <v>721.14537059999998</v>
      </c>
      <c r="H75" s="1285">
        <v>30553.902096962051</v>
      </c>
      <c r="I75" s="1199"/>
      <c r="J75" s="1199"/>
      <c r="K75" s="1199"/>
    </row>
    <row r="76" spans="1:11" x14ac:dyDescent="0.25">
      <c r="A76" s="1318" t="s">
        <v>869</v>
      </c>
      <c r="B76" s="1317"/>
      <c r="C76" s="1284"/>
      <c r="D76" s="1284"/>
      <c r="E76" s="1284"/>
      <c r="F76" s="1284"/>
      <c r="G76" s="1284"/>
      <c r="H76" s="1287"/>
      <c r="I76" s="1199"/>
      <c r="J76" s="1199"/>
      <c r="K76" s="1199"/>
    </row>
    <row r="77" spans="1:11" x14ac:dyDescent="0.25">
      <c r="A77" s="1319" t="s">
        <v>917</v>
      </c>
      <c r="B77" s="1320">
        <v>36.587172970000005</v>
      </c>
      <c r="C77" s="1290">
        <v>59.02934544</v>
      </c>
      <c r="D77" s="1290">
        <v>0</v>
      </c>
      <c r="E77" s="1290">
        <v>3.701505</v>
      </c>
      <c r="F77" s="1290">
        <v>9.4141000000000002E-2</v>
      </c>
      <c r="G77" s="1290">
        <v>0</v>
      </c>
      <c r="H77" s="1291">
        <v>99.412164409999988</v>
      </c>
      <c r="I77" s="1199"/>
      <c r="J77" s="1199"/>
      <c r="K77" s="1199"/>
    </row>
    <row r="78" spans="1:11" x14ac:dyDescent="0.25">
      <c r="A78" s="1319" t="s">
        <v>918</v>
      </c>
      <c r="B78" s="1320">
        <v>2438.3674802105193</v>
      </c>
      <c r="C78" s="1290">
        <v>6113.0951812815292</v>
      </c>
      <c r="D78" s="1290">
        <v>5.6456301099999999</v>
      </c>
      <c r="E78" s="1290">
        <v>573.28195445999995</v>
      </c>
      <c r="F78" s="1290">
        <v>1040.0737923314032</v>
      </c>
      <c r="G78" s="1290">
        <v>0</v>
      </c>
      <c r="H78" s="1291">
        <v>10170.464038393453</v>
      </c>
      <c r="I78" s="1199"/>
      <c r="J78" s="1199"/>
      <c r="K78" s="1199"/>
    </row>
    <row r="79" spans="1:11" x14ac:dyDescent="0.25">
      <c r="A79" s="1319" t="s">
        <v>919</v>
      </c>
      <c r="B79" s="1320">
        <v>9.5310855399999994</v>
      </c>
      <c r="C79" s="1290">
        <v>27.179721390000001</v>
      </c>
      <c r="D79" s="1290">
        <v>0</v>
      </c>
      <c r="E79" s="1290">
        <v>0</v>
      </c>
      <c r="F79" s="1290">
        <v>0</v>
      </c>
      <c r="G79" s="1290">
        <v>0</v>
      </c>
      <c r="H79" s="1291">
        <v>36.710806930000004</v>
      </c>
      <c r="I79" s="1199"/>
      <c r="J79" s="1199"/>
      <c r="K79" s="1199"/>
    </row>
    <row r="80" spans="1:11" x14ac:dyDescent="0.25">
      <c r="A80" s="1319" t="s">
        <v>920</v>
      </c>
      <c r="B80" s="1320">
        <v>200.76219265999998</v>
      </c>
      <c r="C80" s="1290">
        <v>855.71700515999999</v>
      </c>
      <c r="D80" s="1290">
        <v>0</v>
      </c>
      <c r="E80" s="1290">
        <v>16.576084510000001</v>
      </c>
      <c r="F80" s="1290">
        <v>1.240756E-2</v>
      </c>
      <c r="G80" s="1290">
        <v>0</v>
      </c>
      <c r="H80" s="1291">
        <v>1073.0676898900001</v>
      </c>
      <c r="I80" s="1199"/>
      <c r="J80" s="1199"/>
      <c r="K80" s="1199"/>
    </row>
    <row r="81" spans="1:11" x14ac:dyDescent="0.25">
      <c r="A81" s="1319" t="s">
        <v>921</v>
      </c>
      <c r="B81" s="1320">
        <v>240.84656183999999</v>
      </c>
      <c r="C81" s="1290">
        <v>365.78771978999998</v>
      </c>
      <c r="D81" s="1290">
        <v>0</v>
      </c>
      <c r="E81" s="1290">
        <v>104.08169262</v>
      </c>
      <c r="F81" s="1290">
        <v>0.50149600000000005</v>
      </c>
      <c r="G81" s="1290">
        <v>0</v>
      </c>
      <c r="H81" s="1291">
        <v>711.21747025000002</v>
      </c>
      <c r="I81" s="1199"/>
      <c r="J81" s="1199"/>
      <c r="K81" s="1199"/>
    </row>
    <row r="82" spans="1:11" x14ac:dyDescent="0.25">
      <c r="A82" s="1319" t="s">
        <v>922</v>
      </c>
      <c r="B82" s="1320">
        <v>68.19118893000001</v>
      </c>
      <c r="C82" s="1290">
        <v>79.844042171719039</v>
      </c>
      <c r="D82" s="1290">
        <v>0</v>
      </c>
      <c r="E82" s="1290">
        <v>16.216128090000002</v>
      </c>
      <c r="F82" s="1290">
        <v>0.73585712999999997</v>
      </c>
      <c r="G82" s="1290">
        <v>0</v>
      </c>
      <c r="H82" s="1291">
        <v>164.98721632171905</v>
      </c>
      <c r="I82" s="1199"/>
      <c r="J82" s="1199"/>
      <c r="K82" s="1199"/>
    </row>
    <row r="83" spans="1:11" x14ac:dyDescent="0.25">
      <c r="A83" s="1319" t="s">
        <v>923</v>
      </c>
      <c r="B83" s="1320">
        <v>1412.4495347577588</v>
      </c>
      <c r="C83" s="1290">
        <v>1466.2870974968409</v>
      </c>
      <c r="D83" s="1290">
        <v>0</v>
      </c>
      <c r="E83" s="1290">
        <v>191.550588</v>
      </c>
      <c r="F83" s="1290">
        <v>353.98801665280729</v>
      </c>
      <c r="G83" s="1290">
        <v>119.29719160000002</v>
      </c>
      <c r="H83" s="1291">
        <v>3543.572428507407</v>
      </c>
      <c r="I83" s="1199"/>
      <c r="J83" s="1199"/>
      <c r="K83" s="1199"/>
    </row>
    <row r="84" spans="1:11" x14ac:dyDescent="0.25">
      <c r="A84" s="1319" t="s">
        <v>924</v>
      </c>
      <c r="B84" s="1320">
        <v>910.52809896685142</v>
      </c>
      <c r="C84" s="1290">
        <v>1946.4691303308821</v>
      </c>
      <c r="D84" s="1290">
        <v>0</v>
      </c>
      <c r="E84" s="1290">
        <v>535.26725724000005</v>
      </c>
      <c r="F84" s="1290">
        <v>123.89474975201591</v>
      </c>
      <c r="G84" s="1290">
        <v>0</v>
      </c>
      <c r="H84" s="1291">
        <v>3516.1592362897495</v>
      </c>
      <c r="I84" s="1199"/>
      <c r="J84" s="1199"/>
      <c r="K84" s="1199"/>
    </row>
    <row r="85" spans="1:11" x14ac:dyDescent="0.25">
      <c r="A85" s="1319" t="s">
        <v>925</v>
      </c>
      <c r="B85" s="1320">
        <v>379.37652094999999</v>
      </c>
      <c r="C85" s="1290">
        <v>235.24585304999999</v>
      </c>
      <c r="D85" s="1290">
        <v>0</v>
      </c>
      <c r="E85" s="1290">
        <v>7.2662429999999986E-2</v>
      </c>
      <c r="F85" s="1290">
        <v>444.34516202064003</v>
      </c>
      <c r="G85" s="1290">
        <v>0</v>
      </c>
      <c r="H85" s="1291">
        <v>1059.0401984506402</v>
      </c>
      <c r="I85" s="1199"/>
      <c r="J85" s="1199"/>
      <c r="K85" s="1199"/>
    </row>
    <row r="86" spans="1:11" x14ac:dyDescent="0.25">
      <c r="A86" s="1319" t="s">
        <v>926</v>
      </c>
      <c r="B86" s="1320">
        <v>29.28727331</v>
      </c>
      <c r="C86" s="1290">
        <v>25.192534469999998</v>
      </c>
      <c r="D86" s="1290">
        <v>0</v>
      </c>
      <c r="E86" s="1290">
        <v>0.34265400000000001</v>
      </c>
      <c r="F86" s="1290">
        <v>0</v>
      </c>
      <c r="G86" s="1290">
        <v>0</v>
      </c>
      <c r="H86" s="1291">
        <v>54.822461780000005</v>
      </c>
      <c r="I86" s="1199"/>
      <c r="J86" s="1199"/>
      <c r="K86" s="1199"/>
    </row>
    <row r="87" spans="1:11" x14ac:dyDescent="0.25">
      <c r="A87" s="1319" t="s">
        <v>825</v>
      </c>
      <c r="B87" s="1320">
        <v>2377.80599682</v>
      </c>
      <c r="C87" s="1290">
        <v>5614.4644321232772</v>
      </c>
      <c r="D87" s="1290">
        <v>24.541415129999997</v>
      </c>
      <c r="E87" s="1290">
        <v>528.06817166999997</v>
      </c>
      <c r="F87" s="1290">
        <v>977.72019099580893</v>
      </c>
      <c r="G87" s="1290">
        <v>601.84817899999996</v>
      </c>
      <c r="H87" s="1291">
        <v>10124.448385739086</v>
      </c>
      <c r="I87" s="1199"/>
      <c r="J87" s="1199"/>
      <c r="K87" s="1199"/>
    </row>
    <row r="88" spans="1:11" x14ac:dyDescent="0.25">
      <c r="A88" s="1319"/>
      <c r="B88" s="1320"/>
      <c r="C88" s="1290"/>
      <c r="D88" s="1290"/>
      <c r="E88" s="1290"/>
      <c r="F88" s="1290"/>
      <c r="G88" s="1290"/>
      <c r="H88" s="1287"/>
      <c r="I88" s="1199"/>
      <c r="J88" s="1199"/>
      <c r="K88" s="1199"/>
    </row>
    <row r="89" spans="1:11" x14ac:dyDescent="0.25">
      <c r="A89" s="1313" t="s">
        <v>927</v>
      </c>
      <c r="B89" s="1317">
        <v>278.70176230663873</v>
      </c>
      <c r="C89" s="1284">
        <v>1111.6204102289266</v>
      </c>
      <c r="D89" s="1284">
        <v>0</v>
      </c>
      <c r="E89" s="1284">
        <v>16.980457999999999</v>
      </c>
      <c r="F89" s="1284">
        <v>398.13194111520005</v>
      </c>
      <c r="G89" s="1284">
        <v>0</v>
      </c>
      <c r="H89" s="1285">
        <v>1805.4345716507655</v>
      </c>
      <c r="I89" s="1199"/>
      <c r="J89" s="1199"/>
      <c r="K89" s="1199"/>
    </row>
    <row r="90" spans="1:11" x14ac:dyDescent="0.25">
      <c r="A90" s="1318" t="s">
        <v>869</v>
      </c>
      <c r="B90" s="1317"/>
      <c r="C90" s="1284"/>
      <c r="D90" s="1284"/>
      <c r="E90" s="1284"/>
      <c r="F90" s="1284"/>
      <c r="G90" s="1284"/>
      <c r="H90" s="1291"/>
      <c r="I90" s="1199"/>
      <c r="J90" s="1199"/>
      <c r="K90" s="1199"/>
    </row>
    <row r="91" spans="1:11" x14ac:dyDescent="0.25">
      <c r="A91" s="1319" t="s">
        <v>928</v>
      </c>
      <c r="B91" s="1320">
        <v>40.272856210597453</v>
      </c>
      <c r="C91" s="1290">
        <v>870.19436794009039</v>
      </c>
      <c r="D91" s="1290">
        <v>0</v>
      </c>
      <c r="E91" s="1290">
        <v>1.7941579999999999</v>
      </c>
      <c r="F91" s="1290">
        <v>242.04373392522001</v>
      </c>
      <c r="G91" s="1290">
        <v>0</v>
      </c>
      <c r="H91" s="1291">
        <v>1154.3051160759078</v>
      </c>
      <c r="I91" s="1199"/>
      <c r="J91" s="1199"/>
      <c r="K91" s="1199"/>
    </row>
    <row r="92" spans="1:11" x14ac:dyDescent="0.25">
      <c r="A92" s="1319" t="s">
        <v>929</v>
      </c>
      <c r="B92" s="1320">
        <v>0.28805014000000001</v>
      </c>
      <c r="C92" s="1290">
        <v>4.3274970000000003E-2</v>
      </c>
      <c r="D92" s="1290">
        <v>0</v>
      </c>
      <c r="E92" s="1290">
        <v>0</v>
      </c>
      <c r="F92" s="1290">
        <v>7.3540000000000003E-3</v>
      </c>
      <c r="G92" s="1290">
        <v>0</v>
      </c>
      <c r="H92" s="1291">
        <v>0.33867911000000006</v>
      </c>
      <c r="I92" s="1199"/>
      <c r="J92" s="1199"/>
      <c r="K92" s="1199"/>
    </row>
    <row r="93" spans="1:11" x14ac:dyDescent="0.25">
      <c r="A93" s="1319" t="s">
        <v>930</v>
      </c>
      <c r="B93" s="1320">
        <v>0.37594069000000002</v>
      </c>
      <c r="C93" s="1290">
        <v>60.35679949</v>
      </c>
      <c r="D93" s="1290">
        <v>0</v>
      </c>
      <c r="E93" s="1290">
        <v>0</v>
      </c>
      <c r="F93" s="1290">
        <v>0.11105358999999999</v>
      </c>
      <c r="G93" s="1290">
        <v>0</v>
      </c>
      <c r="H93" s="1291">
        <v>60.843793769999998</v>
      </c>
      <c r="I93" s="1199"/>
      <c r="J93" s="1199"/>
      <c r="K93" s="1199"/>
    </row>
    <row r="94" spans="1:11" x14ac:dyDescent="0.25">
      <c r="A94" s="1319" t="s">
        <v>931</v>
      </c>
      <c r="B94" s="1320">
        <v>40.292272240000003</v>
      </c>
      <c r="C94" s="1290">
        <v>12.290396429999999</v>
      </c>
      <c r="D94" s="1290">
        <v>0</v>
      </c>
      <c r="E94" s="1290">
        <v>4.3112300000000001</v>
      </c>
      <c r="F94" s="1290">
        <v>1.5119397299999999</v>
      </c>
      <c r="G94" s="1290">
        <v>0</v>
      </c>
      <c r="H94" s="1291">
        <v>58.405838400000007</v>
      </c>
      <c r="I94" s="1199"/>
      <c r="J94" s="1199"/>
      <c r="K94" s="1199"/>
    </row>
    <row r="95" spans="1:11" x14ac:dyDescent="0.25">
      <c r="A95" s="1319" t="s">
        <v>932</v>
      </c>
      <c r="B95" s="1320">
        <v>31.143181200000004</v>
      </c>
      <c r="C95" s="1290">
        <v>21.751627368836225</v>
      </c>
      <c r="D95" s="1290">
        <v>0</v>
      </c>
      <c r="E95" s="1290">
        <v>1.9775229999999999</v>
      </c>
      <c r="F95" s="1290">
        <v>0.34558071000000001</v>
      </c>
      <c r="G95" s="1290">
        <v>0</v>
      </c>
      <c r="H95" s="1291">
        <v>55.217912278836224</v>
      </c>
      <c r="I95" s="1199"/>
      <c r="J95" s="1199"/>
      <c r="K95" s="1199"/>
    </row>
    <row r="96" spans="1:11" x14ac:dyDescent="0.25">
      <c r="A96" s="1319" t="s">
        <v>933</v>
      </c>
      <c r="B96" s="1320">
        <v>39.509386319999997</v>
      </c>
      <c r="C96" s="1290">
        <v>0.62591300000000005</v>
      </c>
      <c r="D96" s="1290">
        <v>0</v>
      </c>
      <c r="E96" s="1290">
        <v>1.2859210000000001</v>
      </c>
      <c r="F96" s="1290">
        <v>10.4114396</v>
      </c>
      <c r="G96" s="1290">
        <v>0</v>
      </c>
      <c r="H96" s="1291">
        <v>51.832659919999998</v>
      </c>
      <c r="I96" s="1199"/>
      <c r="J96" s="1199"/>
      <c r="K96" s="1199"/>
    </row>
    <row r="97" spans="1:11" x14ac:dyDescent="0.25">
      <c r="A97" s="1319" t="s">
        <v>825</v>
      </c>
      <c r="B97" s="1320">
        <v>126.82007550604128</v>
      </c>
      <c r="C97" s="1290">
        <v>146.35803103000001</v>
      </c>
      <c r="D97" s="1290">
        <v>0</v>
      </c>
      <c r="E97" s="1290">
        <v>7.6116260000000002</v>
      </c>
      <c r="F97" s="1290">
        <v>143.70083955998001</v>
      </c>
      <c r="G97" s="1290">
        <v>0</v>
      </c>
      <c r="H97" s="1291">
        <v>424.49057209602131</v>
      </c>
      <c r="I97" s="1199"/>
      <c r="J97" s="1199"/>
      <c r="K97" s="1199"/>
    </row>
    <row r="98" spans="1:11" x14ac:dyDescent="0.25">
      <c r="A98" s="1319"/>
      <c r="B98" s="1320"/>
      <c r="C98" s="1290"/>
      <c r="D98" s="1290"/>
      <c r="E98" s="1290"/>
      <c r="F98" s="1290"/>
      <c r="G98" s="1290"/>
      <c r="H98" s="1291"/>
      <c r="I98" s="1199"/>
      <c r="J98" s="1199"/>
      <c r="K98" s="1199"/>
    </row>
    <row r="99" spans="1:11" x14ac:dyDescent="0.25">
      <c r="A99" s="1313" t="s">
        <v>934</v>
      </c>
      <c r="B99" s="1317">
        <v>3790.30401441</v>
      </c>
      <c r="C99" s="1284">
        <v>23853.919059762982</v>
      </c>
      <c r="D99" s="1284">
        <v>3.0934770700000001</v>
      </c>
      <c r="E99" s="1284">
        <v>35.810751000000003</v>
      </c>
      <c r="F99" s="1284">
        <v>5306.9561752703421</v>
      </c>
      <c r="G99" s="1284">
        <v>1284.1929085433264</v>
      </c>
      <c r="H99" s="1285">
        <v>34274.276386056656</v>
      </c>
      <c r="I99" s="1199"/>
      <c r="J99" s="1199"/>
      <c r="K99" s="1199"/>
    </row>
    <row r="100" spans="1:11" x14ac:dyDescent="0.25">
      <c r="A100" s="1318" t="s">
        <v>869</v>
      </c>
      <c r="B100" s="1317"/>
      <c r="C100" s="1284"/>
      <c r="D100" s="1284"/>
      <c r="E100" s="1284"/>
      <c r="F100" s="1284"/>
      <c r="G100" s="1284"/>
      <c r="H100" s="1291"/>
      <c r="I100" s="1199"/>
      <c r="J100" s="1199"/>
      <c r="K100" s="1199"/>
    </row>
    <row r="101" spans="1:11" x14ac:dyDescent="0.25">
      <c r="A101" s="1319" t="s">
        <v>935</v>
      </c>
      <c r="B101" s="1320">
        <v>20.075540459999999</v>
      </c>
      <c r="C101" s="1290">
        <v>15.11173593</v>
      </c>
      <c r="D101" s="1290">
        <v>0</v>
      </c>
      <c r="E101" s="1290">
        <v>0</v>
      </c>
      <c r="F101" s="1290">
        <v>9.0717909999999993</v>
      </c>
      <c r="G101" s="1290">
        <v>29.632000000000001</v>
      </c>
      <c r="H101" s="1291">
        <v>73.891067390000003</v>
      </c>
      <c r="I101" s="1199"/>
      <c r="J101" s="1199"/>
      <c r="K101" s="1199"/>
    </row>
    <row r="102" spans="1:11" x14ac:dyDescent="0.25">
      <c r="A102" s="1319" t="s">
        <v>936</v>
      </c>
      <c r="B102" s="1320">
        <v>14.411829319999999</v>
      </c>
      <c r="C102" s="1290">
        <v>506.25904944999996</v>
      </c>
      <c r="D102" s="1290">
        <v>0</v>
      </c>
      <c r="E102" s="1290">
        <v>0</v>
      </c>
      <c r="F102" s="1290">
        <v>0.42473727</v>
      </c>
      <c r="G102" s="1290">
        <v>133.51207099999999</v>
      </c>
      <c r="H102" s="1291">
        <v>654.60768703999997</v>
      </c>
      <c r="I102" s="1199"/>
      <c r="J102" s="1199"/>
      <c r="K102" s="1199"/>
    </row>
    <row r="103" spans="1:11" x14ac:dyDescent="0.25">
      <c r="A103" s="1319" t="s">
        <v>937</v>
      </c>
      <c r="B103" s="1320">
        <v>163.55617746000001</v>
      </c>
      <c r="C103" s="1290">
        <v>2859.3505845930072</v>
      </c>
      <c r="D103" s="1290">
        <v>0</v>
      </c>
      <c r="E103" s="1290">
        <v>0</v>
      </c>
      <c r="F103" s="1290">
        <v>196.28324499999999</v>
      </c>
      <c r="G103" s="1290">
        <v>0</v>
      </c>
      <c r="H103" s="1291">
        <v>3219.1900070530073</v>
      </c>
      <c r="I103" s="1199"/>
      <c r="J103" s="1199"/>
      <c r="K103" s="1199"/>
    </row>
    <row r="104" spans="1:11" x14ac:dyDescent="0.25">
      <c r="A104" s="1319" t="s">
        <v>938</v>
      </c>
      <c r="B104" s="1320">
        <v>5.901E-3</v>
      </c>
      <c r="C104" s="1290">
        <v>0.25697599999999998</v>
      </c>
      <c r="D104" s="1290">
        <v>0</v>
      </c>
      <c r="E104" s="1290">
        <v>0</v>
      </c>
      <c r="F104" s="1290">
        <v>3.2925000000000003E-2</v>
      </c>
      <c r="G104" s="1290">
        <v>0</v>
      </c>
      <c r="H104" s="1291">
        <v>0.29580199999999995</v>
      </c>
      <c r="I104" s="1199"/>
      <c r="J104" s="1199"/>
      <c r="K104" s="1199"/>
    </row>
    <row r="105" spans="1:11" x14ac:dyDescent="0.25">
      <c r="A105" s="1319" t="s">
        <v>939</v>
      </c>
      <c r="B105" s="1320">
        <v>275.95876191999997</v>
      </c>
      <c r="C105" s="1290">
        <v>862.2540251315819</v>
      </c>
      <c r="D105" s="1290">
        <v>0</v>
      </c>
      <c r="E105" s="1290">
        <v>0</v>
      </c>
      <c r="F105" s="1290">
        <v>465.57864991300005</v>
      </c>
      <c r="G105" s="1290">
        <v>0</v>
      </c>
      <c r="H105" s="1291">
        <v>1603.7914369645819</v>
      </c>
      <c r="I105" s="1199"/>
      <c r="J105" s="1199"/>
      <c r="K105" s="1199"/>
    </row>
    <row r="106" spans="1:11" x14ac:dyDescent="0.25">
      <c r="A106" s="1319" t="s">
        <v>940</v>
      </c>
      <c r="B106" s="1320">
        <v>1103.5369529899999</v>
      </c>
      <c r="C106" s="1290">
        <v>11751.118140810002</v>
      </c>
      <c r="D106" s="1290">
        <v>0</v>
      </c>
      <c r="E106" s="1290">
        <v>0</v>
      </c>
      <c r="F106" s="1290">
        <v>1765.868528087</v>
      </c>
      <c r="G106" s="1290">
        <v>672.38429399999995</v>
      </c>
      <c r="H106" s="1291">
        <v>15292.907915887001</v>
      </c>
      <c r="I106" s="1199"/>
      <c r="J106" s="1199"/>
      <c r="K106" s="1199"/>
    </row>
    <row r="107" spans="1:11" x14ac:dyDescent="0.25">
      <c r="A107" s="1319" t="s">
        <v>941</v>
      </c>
      <c r="B107" s="1320">
        <v>0.30047691000000004</v>
      </c>
      <c r="C107" s="1290">
        <v>0</v>
      </c>
      <c r="D107" s="1290">
        <v>0</v>
      </c>
      <c r="E107" s="1290">
        <v>0</v>
      </c>
      <c r="F107" s="1290">
        <v>365.04383200000007</v>
      </c>
      <c r="G107" s="1290">
        <v>84.723582344999997</v>
      </c>
      <c r="H107" s="1291">
        <v>450.06789125500006</v>
      </c>
      <c r="I107" s="1199"/>
      <c r="J107" s="1199"/>
      <c r="K107" s="1199"/>
    </row>
    <row r="108" spans="1:11" x14ac:dyDescent="0.25">
      <c r="A108" s="1319" t="s">
        <v>825</v>
      </c>
      <c r="B108" s="1320">
        <v>2212.4583743499998</v>
      </c>
      <c r="C108" s="1290">
        <v>7859.5685478483892</v>
      </c>
      <c r="D108" s="1290">
        <v>3.0934770700000001</v>
      </c>
      <c r="E108" s="1290">
        <v>35.810751000000003</v>
      </c>
      <c r="F108" s="1290">
        <v>2504.6524670003423</v>
      </c>
      <c r="G108" s="1290">
        <v>363.94096119832631</v>
      </c>
      <c r="H108" s="1291">
        <v>12979.524578467059</v>
      </c>
      <c r="I108" s="1199"/>
      <c r="J108" s="1199"/>
      <c r="K108" s="1199"/>
    </row>
    <row r="109" spans="1:11" x14ac:dyDescent="0.25">
      <c r="A109" s="1313"/>
      <c r="B109" s="1320"/>
      <c r="C109" s="1290"/>
      <c r="D109" s="1290"/>
      <c r="E109" s="1290"/>
      <c r="F109" s="1290"/>
      <c r="G109" s="1290"/>
      <c r="H109" s="1291"/>
      <c r="I109" s="1199"/>
      <c r="J109" s="1199"/>
      <c r="K109" s="1199"/>
    </row>
    <row r="110" spans="1:11" x14ac:dyDescent="0.25">
      <c r="A110" s="1313" t="s">
        <v>942</v>
      </c>
      <c r="B110" s="1317">
        <v>296.15582766</v>
      </c>
      <c r="C110" s="1284">
        <v>2975.2885906382648</v>
      </c>
      <c r="D110" s="1284">
        <v>0</v>
      </c>
      <c r="E110" s="1284">
        <v>360.00586600000003</v>
      </c>
      <c r="F110" s="1284">
        <v>844.37896258625403</v>
      </c>
      <c r="G110" s="1284">
        <v>0</v>
      </c>
      <c r="H110" s="1285">
        <v>4475.8292468845184</v>
      </c>
      <c r="I110" s="1199"/>
      <c r="J110" s="1199"/>
      <c r="K110" s="1199"/>
    </row>
    <row r="111" spans="1:11" x14ac:dyDescent="0.25">
      <c r="A111" s="1318" t="s">
        <v>869</v>
      </c>
      <c r="B111" s="1320"/>
      <c r="C111" s="1290"/>
      <c r="D111" s="1290"/>
      <c r="E111" s="1290"/>
      <c r="F111" s="1290"/>
      <c r="G111" s="1290"/>
      <c r="H111" s="1291"/>
      <c r="I111" s="1199"/>
      <c r="J111" s="1199"/>
      <c r="K111" s="1199"/>
    </row>
    <row r="112" spans="1:11" x14ac:dyDescent="0.25">
      <c r="A112" s="1319" t="s">
        <v>943</v>
      </c>
      <c r="B112" s="1320">
        <v>0.170844</v>
      </c>
      <c r="C112" s="1290">
        <v>157.5</v>
      </c>
      <c r="D112" s="1290">
        <v>0</v>
      </c>
      <c r="E112" s="1290">
        <v>0</v>
      </c>
      <c r="F112" s="1290">
        <v>0.41916399999999998</v>
      </c>
      <c r="G112" s="1290">
        <v>0</v>
      </c>
      <c r="H112" s="1291">
        <v>158.09000799999998</v>
      </c>
      <c r="I112" s="1199"/>
      <c r="J112" s="1199"/>
      <c r="K112" s="1199"/>
    </row>
    <row r="113" spans="1:11" x14ac:dyDescent="0.25">
      <c r="A113" s="1319" t="s">
        <v>944</v>
      </c>
      <c r="B113" s="1320">
        <v>0</v>
      </c>
      <c r="C113" s="1290">
        <v>0</v>
      </c>
      <c r="D113" s="1290">
        <v>0</v>
      </c>
      <c r="E113" s="1290">
        <v>0</v>
      </c>
      <c r="F113" s="1290">
        <v>0</v>
      </c>
      <c r="G113" s="1290">
        <v>0</v>
      </c>
      <c r="H113" s="1291">
        <v>0</v>
      </c>
      <c r="I113" s="1199"/>
      <c r="J113" s="1199"/>
      <c r="K113" s="1199"/>
    </row>
    <row r="114" spans="1:11" x14ac:dyDescent="0.25">
      <c r="A114" s="1319" t="s">
        <v>945</v>
      </c>
      <c r="B114" s="1320">
        <v>86.060174929999988</v>
      </c>
      <c r="C114" s="1290">
        <v>2456.7967898682646</v>
      </c>
      <c r="D114" s="1290">
        <v>0</v>
      </c>
      <c r="E114" s="1290">
        <v>0</v>
      </c>
      <c r="F114" s="1290">
        <v>842.22793058625405</v>
      </c>
      <c r="G114" s="1290">
        <v>0</v>
      </c>
      <c r="H114" s="1291">
        <v>3385.0848953845184</v>
      </c>
      <c r="I114" s="1199"/>
      <c r="J114" s="1199"/>
      <c r="K114" s="1199"/>
    </row>
    <row r="115" spans="1:11" x14ac:dyDescent="0.25">
      <c r="A115" s="1319" t="s">
        <v>946</v>
      </c>
      <c r="B115" s="1320">
        <v>55.284560880000001</v>
      </c>
      <c r="C115" s="1290">
        <v>39.696914369999995</v>
      </c>
      <c r="D115" s="1290">
        <v>0</v>
      </c>
      <c r="E115" s="1290">
        <v>50.256659999999997</v>
      </c>
      <c r="F115" s="1290">
        <v>8.9499999999999996E-2</v>
      </c>
      <c r="G115" s="1290">
        <v>0</v>
      </c>
      <c r="H115" s="1291">
        <v>145.32763524999996</v>
      </c>
      <c r="I115" s="1199"/>
      <c r="J115" s="1199"/>
      <c r="K115" s="1199"/>
    </row>
    <row r="116" spans="1:11" x14ac:dyDescent="0.25">
      <c r="A116" s="1319" t="s">
        <v>947</v>
      </c>
      <c r="B116" s="1320">
        <v>5.7814471199999993</v>
      </c>
      <c r="C116" s="1290">
        <v>0</v>
      </c>
      <c r="D116" s="1290">
        <v>0</v>
      </c>
      <c r="E116" s="1290">
        <v>0</v>
      </c>
      <c r="F116" s="1290">
        <v>0</v>
      </c>
      <c r="G116" s="1290">
        <v>0</v>
      </c>
      <c r="H116" s="1291">
        <v>5.7814471199999993</v>
      </c>
      <c r="I116" s="1199"/>
      <c r="J116" s="1199"/>
      <c r="K116" s="1199"/>
    </row>
    <row r="117" spans="1:11" x14ac:dyDescent="0.25">
      <c r="A117" s="1319" t="s">
        <v>825</v>
      </c>
      <c r="B117" s="1320">
        <v>148.85880073000001</v>
      </c>
      <c r="C117" s="1290">
        <v>321.29488640000005</v>
      </c>
      <c r="D117" s="1290">
        <v>0</v>
      </c>
      <c r="E117" s="1290">
        <v>309.74920600000002</v>
      </c>
      <c r="F117" s="1290">
        <v>1.6423680000000001</v>
      </c>
      <c r="G117" s="1290">
        <v>0</v>
      </c>
      <c r="H117" s="1291">
        <v>781.5452611300002</v>
      </c>
      <c r="I117" s="1199"/>
      <c r="J117" s="1199"/>
      <c r="K117" s="1199"/>
    </row>
    <row r="118" spans="1:11" x14ac:dyDescent="0.25">
      <c r="A118" s="1319"/>
      <c r="B118" s="1317"/>
      <c r="C118" s="1284"/>
      <c r="D118" s="1284"/>
      <c r="E118" s="1284"/>
      <c r="F118" s="1284"/>
      <c r="G118" s="1284"/>
      <c r="H118" s="1287"/>
      <c r="I118" s="1199"/>
      <c r="J118" s="1199"/>
      <c r="K118" s="1199"/>
    </row>
    <row r="119" spans="1:11" x14ac:dyDescent="0.25">
      <c r="A119" s="1313" t="s">
        <v>948</v>
      </c>
      <c r="B119" s="1317">
        <v>0.47047961000000005</v>
      </c>
      <c r="C119" s="1284">
        <v>0</v>
      </c>
      <c r="D119" s="1284">
        <v>0</v>
      </c>
      <c r="E119" s="1284">
        <v>0</v>
      </c>
      <c r="F119" s="1284">
        <v>0</v>
      </c>
      <c r="G119" s="1284">
        <v>0</v>
      </c>
      <c r="H119" s="1285">
        <v>0.47047961000000005</v>
      </c>
      <c r="I119" s="1199"/>
      <c r="J119" s="1199"/>
      <c r="K119" s="1199"/>
    </row>
    <row r="120" spans="1:11" x14ac:dyDescent="0.25">
      <c r="A120" s="1313"/>
      <c r="B120" s="1317"/>
      <c r="C120" s="1284"/>
      <c r="D120" s="1284"/>
      <c r="E120" s="1284"/>
      <c r="F120" s="1284"/>
      <c r="G120" s="1284"/>
      <c r="H120" s="1291"/>
      <c r="I120" s="1199"/>
      <c r="J120" s="1199"/>
      <c r="K120" s="1199"/>
    </row>
    <row r="121" spans="1:11" x14ac:dyDescent="0.25">
      <c r="A121" s="1313" t="s">
        <v>949</v>
      </c>
      <c r="B121" s="1317">
        <v>156.81153095000002</v>
      </c>
      <c r="C121" s="1284">
        <v>644.50718884254786</v>
      </c>
      <c r="D121" s="1284">
        <v>0</v>
      </c>
      <c r="E121" s="1284">
        <v>0</v>
      </c>
      <c r="F121" s="1284">
        <v>1706.2432719432466</v>
      </c>
      <c r="G121" s="1284">
        <v>0</v>
      </c>
      <c r="H121" s="1285">
        <v>2507.5619917357944</v>
      </c>
      <c r="I121" s="1199"/>
      <c r="J121" s="1199"/>
      <c r="K121" s="1199"/>
    </row>
    <row r="122" spans="1:11" x14ac:dyDescent="0.25">
      <c r="A122" s="1313"/>
      <c r="B122" s="1317"/>
      <c r="C122" s="1284"/>
      <c r="D122" s="1284"/>
      <c r="E122" s="1284"/>
      <c r="F122" s="1284"/>
      <c r="G122" s="1284"/>
      <c r="H122" s="1285"/>
      <c r="I122" s="1199"/>
      <c r="J122" s="1199"/>
      <c r="K122" s="1199"/>
    </row>
    <row r="123" spans="1:11" x14ac:dyDescent="0.25">
      <c r="A123" s="1313" t="s">
        <v>950</v>
      </c>
      <c r="B123" s="1317">
        <v>0</v>
      </c>
      <c r="C123" s="1284">
        <v>0</v>
      </c>
      <c r="D123" s="1284">
        <v>0</v>
      </c>
      <c r="E123" s="1284">
        <v>0</v>
      </c>
      <c r="F123" s="1284">
        <v>0</v>
      </c>
      <c r="G123" s="1284">
        <v>0</v>
      </c>
      <c r="H123" s="1285">
        <v>0</v>
      </c>
      <c r="I123" s="1199"/>
      <c r="J123" s="1199"/>
      <c r="K123" s="1199"/>
    </row>
    <row r="124" spans="1:11" x14ac:dyDescent="0.25">
      <c r="A124" s="1313"/>
      <c r="B124" s="1317"/>
      <c r="C124" s="1284"/>
      <c r="D124" s="1284"/>
      <c r="E124" s="1284"/>
      <c r="F124" s="1284"/>
      <c r="G124" s="1284"/>
      <c r="H124" s="1285"/>
      <c r="I124" s="1199"/>
      <c r="J124" s="1199"/>
      <c r="K124" s="1199"/>
    </row>
    <row r="125" spans="1:11" x14ac:dyDescent="0.25">
      <c r="A125" s="1313" t="s">
        <v>951</v>
      </c>
      <c r="B125" s="1317">
        <v>0</v>
      </c>
      <c r="C125" s="1284">
        <v>0</v>
      </c>
      <c r="D125" s="1284">
        <v>0</v>
      </c>
      <c r="E125" s="1284">
        <v>0</v>
      </c>
      <c r="F125" s="1284">
        <v>0</v>
      </c>
      <c r="G125" s="1284">
        <v>0</v>
      </c>
      <c r="H125" s="1285">
        <v>0</v>
      </c>
      <c r="I125" s="1199"/>
      <c r="J125" s="1199"/>
      <c r="K125" s="1199"/>
    </row>
    <row r="126" spans="1:11" x14ac:dyDescent="0.25">
      <c r="A126" s="1313"/>
      <c r="B126" s="1317"/>
      <c r="C126" s="1284"/>
      <c r="D126" s="1284"/>
      <c r="E126" s="1284"/>
      <c r="F126" s="1284"/>
      <c r="G126" s="1284"/>
      <c r="H126" s="1285"/>
      <c r="I126" s="1199"/>
      <c r="J126" s="1199"/>
      <c r="K126" s="1199"/>
    </row>
    <row r="127" spans="1:11" x14ac:dyDescent="0.25">
      <c r="A127" s="1313" t="s">
        <v>952</v>
      </c>
      <c r="B127" s="1317">
        <v>22.849061799999998</v>
      </c>
      <c r="C127" s="1284">
        <v>44.289242420000001</v>
      </c>
      <c r="D127" s="1284">
        <v>0</v>
      </c>
      <c r="E127" s="1284">
        <v>830.07474999999999</v>
      </c>
      <c r="F127" s="1284">
        <v>175.88484442804</v>
      </c>
      <c r="G127" s="1284">
        <v>0</v>
      </c>
      <c r="H127" s="1285">
        <v>1073.09789864804</v>
      </c>
      <c r="I127" s="1199"/>
      <c r="J127" s="1199"/>
      <c r="K127" s="1199"/>
    </row>
    <row r="128" spans="1:11" x14ac:dyDescent="0.25">
      <c r="A128" s="1313"/>
      <c r="B128" s="1317"/>
      <c r="C128" s="1284"/>
      <c r="D128" s="1284"/>
      <c r="E128" s="1284"/>
      <c r="F128" s="1284"/>
      <c r="G128" s="1284"/>
      <c r="H128" s="1285"/>
      <c r="I128" s="1199"/>
      <c r="J128" s="1199"/>
      <c r="K128" s="1199"/>
    </row>
    <row r="129" spans="1:11" x14ac:dyDescent="0.25">
      <c r="A129" s="1313" t="s">
        <v>953</v>
      </c>
      <c r="B129" s="1317">
        <v>36.278034269999999</v>
      </c>
      <c r="C129" s="1284">
        <v>211.26438389</v>
      </c>
      <c r="D129" s="1284">
        <v>0</v>
      </c>
      <c r="E129" s="1284">
        <v>0</v>
      </c>
      <c r="F129" s="1284">
        <v>41.498113511249997</v>
      </c>
      <c r="G129" s="1284">
        <v>0</v>
      </c>
      <c r="H129" s="1285">
        <v>289.04053167124999</v>
      </c>
      <c r="I129" s="1199"/>
      <c r="J129" s="1199"/>
      <c r="K129" s="1199"/>
    </row>
    <row r="130" spans="1:11" x14ac:dyDescent="0.25">
      <c r="A130" s="1313"/>
      <c r="B130" s="1317"/>
      <c r="C130" s="1284"/>
      <c r="D130" s="1284"/>
      <c r="E130" s="1284"/>
      <c r="F130" s="1284"/>
      <c r="G130" s="1284"/>
      <c r="H130" s="1285"/>
      <c r="I130" s="1199"/>
      <c r="J130" s="1199"/>
      <c r="K130" s="1199"/>
    </row>
    <row r="131" spans="1:11" x14ac:dyDescent="0.25">
      <c r="A131" s="1313" t="s">
        <v>954</v>
      </c>
      <c r="B131" s="1317">
        <v>0</v>
      </c>
      <c r="C131" s="1284">
        <v>0</v>
      </c>
      <c r="D131" s="1284">
        <v>0</v>
      </c>
      <c r="E131" s="1284">
        <v>0</v>
      </c>
      <c r="F131" s="1284">
        <v>0</v>
      </c>
      <c r="G131" s="1284">
        <v>0</v>
      </c>
      <c r="H131" s="1285">
        <v>0</v>
      </c>
      <c r="I131" s="1199"/>
      <c r="J131" s="1199"/>
      <c r="K131" s="1199"/>
    </row>
    <row r="132" spans="1:11" x14ac:dyDescent="0.25">
      <c r="A132" s="1313"/>
      <c r="B132" s="1317"/>
      <c r="C132" s="1284"/>
      <c r="D132" s="1284"/>
      <c r="E132" s="1284"/>
      <c r="F132" s="1284"/>
      <c r="G132" s="1284"/>
      <c r="H132" s="1291"/>
      <c r="I132" s="1199"/>
      <c r="J132" s="1199"/>
      <c r="K132" s="1199"/>
    </row>
    <row r="133" spans="1:11" ht="15.75" x14ac:dyDescent="0.25">
      <c r="A133" s="1313" t="s">
        <v>955</v>
      </c>
      <c r="B133" s="1317">
        <v>4002.0244018912194</v>
      </c>
      <c r="C133" s="1284">
        <v>22252.29909977621</v>
      </c>
      <c r="D133" s="1284">
        <v>2.2638959999999999</v>
      </c>
      <c r="E133" s="1284">
        <v>15.041497</v>
      </c>
      <c r="F133" s="1284">
        <v>2239.395639646053</v>
      </c>
      <c r="G133" s="1284">
        <v>0</v>
      </c>
      <c r="H133" s="1285">
        <v>28511.024534313481</v>
      </c>
      <c r="I133" s="1199"/>
      <c r="J133" s="1199"/>
      <c r="K133" s="1199"/>
    </row>
    <row r="134" spans="1:11" x14ac:dyDescent="0.25">
      <c r="A134" s="1313"/>
      <c r="B134" s="1317"/>
      <c r="C134" s="1284"/>
      <c r="D134" s="1284"/>
      <c r="E134" s="1284"/>
      <c r="F134" s="1284"/>
      <c r="G134" s="1284"/>
      <c r="H134" s="1291"/>
      <c r="I134" s="1199"/>
      <c r="J134" s="1199"/>
      <c r="K134" s="1199"/>
    </row>
    <row r="135" spans="1:11" ht="15.75" x14ac:dyDescent="0.25">
      <c r="A135" s="1313" t="s">
        <v>956</v>
      </c>
      <c r="B135" s="1317">
        <v>352.18632998379729</v>
      </c>
      <c r="C135" s="1284">
        <v>842.30506392998598</v>
      </c>
      <c r="D135" s="1284">
        <v>2.7028990000000003E-2</v>
      </c>
      <c r="E135" s="1284">
        <v>8.0587929999999997</v>
      </c>
      <c r="F135" s="1284">
        <v>68.043069835720019</v>
      </c>
      <c r="G135" s="1284">
        <v>0</v>
      </c>
      <c r="H135" s="1285">
        <v>1270.6202857395031</v>
      </c>
      <c r="I135" s="1199"/>
      <c r="J135" s="1199"/>
      <c r="K135" s="1199"/>
    </row>
    <row r="136" spans="1:11" x14ac:dyDescent="0.25">
      <c r="A136" s="1313"/>
      <c r="B136" s="1317"/>
      <c r="C136" s="1284"/>
      <c r="D136" s="1284"/>
      <c r="E136" s="1284"/>
      <c r="F136" s="1284"/>
      <c r="G136" s="1284"/>
      <c r="H136" s="1285"/>
      <c r="I136" s="1199"/>
      <c r="J136" s="1199"/>
      <c r="K136" s="1199"/>
    </row>
    <row r="137" spans="1:11" x14ac:dyDescent="0.25">
      <c r="A137" s="1313" t="s">
        <v>957</v>
      </c>
      <c r="B137" s="1317">
        <v>65.393896699999999</v>
      </c>
      <c r="C137" s="1284">
        <v>1199.2740804791958</v>
      </c>
      <c r="D137" s="1284">
        <v>0</v>
      </c>
      <c r="E137" s="1284">
        <v>0</v>
      </c>
      <c r="F137" s="1284">
        <v>20.688165052300004</v>
      </c>
      <c r="G137" s="1284">
        <v>30.022651243128664</v>
      </c>
      <c r="H137" s="1285">
        <v>1315.3787934746244</v>
      </c>
      <c r="I137" s="1199"/>
      <c r="J137" s="1199"/>
      <c r="K137" s="1199"/>
    </row>
    <row r="138" spans="1:11" x14ac:dyDescent="0.25">
      <c r="A138" s="1313"/>
      <c r="B138" s="1317"/>
      <c r="C138" s="1284"/>
      <c r="D138" s="1284"/>
      <c r="E138" s="1284"/>
      <c r="F138" s="1284"/>
      <c r="G138" s="1284"/>
      <c r="H138" s="1285"/>
      <c r="I138" s="1199"/>
      <c r="J138" s="1199"/>
      <c r="K138" s="1199"/>
    </row>
    <row r="139" spans="1:11" x14ac:dyDescent="0.25">
      <c r="A139" s="1313" t="s">
        <v>958</v>
      </c>
      <c r="B139" s="1317">
        <v>9.8677599999999997E-3</v>
      </c>
      <c r="C139" s="1284">
        <v>0</v>
      </c>
      <c r="D139" s="1284">
        <v>0</v>
      </c>
      <c r="E139" s="1284">
        <v>0</v>
      </c>
      <c r="F139" s="1284">
        <v>0</v>
      </c>
      <c r="G139" s="1284">
        <v>0</v>
      </c>
      <c r="H139" s="1285">
        <v>9.8677599999999997E-3</v>
      </c>
      <c r="I139" s="1199"/>
      <c r="J139" s="1199"/>
      <c r="K139" s="1199"/>
    </row>
    <row r="140" spans="1:11" x14ac:dyDescent="0.25">
      <c r="A140" s="1313"/>
      <c r="B140" s="1317"/>
      <c r="C140" s="1284"/>
      <c r="D140" s="1284"/>
      <c r="E140" s="1284"/>
      <c r="F140" s="1284"/>
      <c r="G140" s="1284"/>
      <c r="H140" s="1285"/>
      <c r="I140" s="1199"/>
      <c r="J140" s="1199"/>
      <c r="K140" s="1199"/>
    </row>
    <row r="141" spans="1:11" x14ac:dyDescent="0.25">
      <c r="A141" s="1313" t="s">
        <v>959</v>
      </c>
      <c r="B141" s="1317">
        <v>125.29067422999999</v>
      </c>
      <c r="C141" s="1284">
        <v>681.32055816127229</v>
      </c>
      <c r="D141" s="1284">
        <v>0</v>
      </c>
      <c r="E141" s="1284">
        <v>2.1166800000000001</v>
      </c>
      <c r="F141" s="1284">
        <v>0.23150134999999999</v>
      </c>
      <c r="G141" s="1284">
        <v>0</v>
      </c>
      <c r="H141" s="1321">
        <v>808.95941374127233</v>
      </c>
      <c r="I141" s="1199"/>
      <c r="J141" s="1199"/>
      <c r="K141" s="1199"/>
    </row>
    <row r="142" spans="1:11" x14ac:dyDescent="0.25">
      <c r="A142" s="1313"/>
      <c r="B142" s="1317"/>
      <c r="C142" s="1284"/>
      <c r="D142" s="1284"/>
      <c r="E142" s="1284"/>
      <c r="F142" s="1284"/>
      <c r="G142" s="1284"/>
      <c r="H142" s="1285"/>
      <c r="I142" s="1199"/>
      <c r="J142" s="1199"/>
      <c r="K142" s="1199"/>
    </row>
    <row r="143" spans="1:11" x14ac:dyDescent="0.25">
      <c r="A143" s="1313" t="s">
        <v>740</v>
      </c>
      <c r="B143" s="1317">
        <v>459.14731682820712</v>
      </c>
      <c r="C143" s="1284">
        <v>2847.394966627196</v>
      </c>
      <c r="D143" s="1284">
        <v>31.014643020000001</v>
      </c>
      <c r="E143" s="1284">
        <v>44.850372560000004</v>
      </c>
      <c r="F143" s="1284">
        <v>900.06347169212074</v>
      </c>
      <c r="G143" s="1284">
        <v>2.1220003475600002</v>
      </c>
      <c r="H143" s="1285">
        <v>4284.5927710750839</v>
      </c>
      <c r="I143" s="1199"/>
      <c r="J143" s="1199"/>
      <c r="K143" s="1199"/>
    </row>
    <row r="144" spans="1:11" x14ac:dyDescent="0.25">
      <c r="A144" s="1322"/>
      <c r="B144" s="1317"/>
      <c r="C144" s="1284"/>
      <c r="D144" s="1284"/>
      <c r="E144" s="1284"/>
      <c r="F144" s="1284"/>
      <c r="G144" s="1284"/>
      <c r="H144" s="1285"/>
      <c r="I144" s="1199"/>
      <c r="J144" s="1199"/>
      <c r="K144" s="1199"/>
    </row>
    <row r="145" spans="1:13" x14ac:dyDescent="0.25">
      <c r="A145" s="1313" t="s">
        <v>741</v>
      </c>
      <c r="B145" s="1317">
        <v>34701.543473170306</v>
      </c>
      <c r="C145" s="1284">
        <v>192037.82618362756</v>
      </c>
      <c r="D145" s="1284">
        <v>453.49761583999998</v>
      </c>
      <c r="E145" s="1284">
        <v>4670.0255847900007</v>
      </c>
      <c r="F145" s="1284">
        <v>48154.686963253429</v>
      </c>
      <c r="G145" s="1284">
        <v>6371.3445422067498</v>
      </c>
      <c r="H145" s="1321">
        <v>286388.92436288804</v>
      </c>
      <c r="I145" s="1199"/>
      <c r="J145" s="1199"/>
      <c r="K145" s="1199"/>
    </row>
    <row r="146" spans="1:13" ht="15" thickBot="1" x14ac:dyDescent="0.3">
      <c r="A146" s="1323"/>
      <c r="B146" s="1324"/>
      <c r="C146" s="1325"/>
      <c r="D146" s="1325"/>
      <c r="E146" s="1325"/>
      <c r="F146" s="1325"/>
      <c r="G146" s="1325"/>
      <c r="H146" s="1326"/>
      <c r="I146" s="1199"/>
      <c r="J146" s="1199"/>
    </row>
    <row r="147" spans="1:13" ht="18" thickTop="1" x14ac:dyDescent="0.3">
      <c r="A147" s="1327" t="s">
        <v>960</v>
      </c>
      <c r="B147" s="1328"/>
      <c r="C147" s="1328"/>
      <c r="D147" s="1329" t="s">
        <v>533</v>
      </c>
      <c r="E147" s="1328"/>
      <c r="F147" s="1328"/>
      <c r="G147" s="1330"/>
      <c r="H147" s="1330"/>
      <c r="I147" s="1199"/>
      <c r="J147" s="1199"/>
    </row>
    <row r="148" spans="1:13" ht="15.75" x14ac:dyDescent="0.25">
      <c r="A148" s="1327" t="s">
        <v>961</v>
      </c>
      <c r="B148" s="1202"/>
      <c r="C148" s="1202"/>
      <c r="D148" s="1202"/>
      <c r="E148" s="1202"/>
      <c r="F148" s="1202"/>
      <c r="G148" s="1202"/>
      <c r="H148" s="1297"/>
      <c r="I148" s="1199"/>
      <c r="J148" s="1199"/>
    </row>
    <row r="149" spans="1:13" x14ac:dyDescent="0.25">
      <c r="A149" s="1198" t="s">
        <v>962</v>
      </c>
      <c r="B149" s="1202"/>
      <c r="C149" s="1202"/>
      <c r="D149" s="1202"/>
      <c r="E149" s="1202"/>
      <c r="F149" s="1202"/>
      <c r="G149" s="1202"/>
      <c r="H149" s="1297"/>
      <c r="I149" s="1199"/>
      <c r="J149" s="1199"/>
    </row>
    <row r="150" spans="1:13" x14ac:dyDescent="0.25">
      <c r="A150" s="1198" t="s">
        <v>401</v>
      </c>
      <c r="H150" s="1199"/>
      <c r="I150" s="1199"/>
      <c r="J150" s="1199"/>
    </row>
    <row r="151" spans="1:13" x14ac:dyDescent="0.25">
      <c r="B151" s="1199"/>
      <c r="C151" s="1199"/>
      <c r="D151" s="1199"/>
      <c r="E151" s="1199"/>
      <c r="F151" s="1199"/>
      <c r="G151" s="1199"/>
      <c r="H151" s="1199"/>
      <c r="I151" s="1199"/>
      <c r="J151" s="1199"/>
      <c r="K151" s="1199"/>
      <c r="L151" s="1199"/>
      <c r="M151" s="1199"/>
    </row>
    <row r="152" spans="1:13" x14ac:dyDescent="0.25">
      <c r="B152" s="1199"/>
      <c r="C152" s="1199"/>
      <c r="D152" s="1199"/>
      <c r="E152" s="1199"/>
      <c r="F152" s="1199"/>
      <c r="G152" s="1199"/>
      <c r="I152" s="1199"/>
      <c r="J152" s="1199"/>
    </row>
    <row r="153" spans="1:13" x14ac:dyDescent="0.25">
      <c r="B153" s="1199"/>
      <c r="C153" s="1199"/>
      <c r="D153" s="1199"/>
      <c r="E153" s="1199"/>
      <c r="F153" s="1199"/>
      <c r="G153" s="1199"/>
      <c r="H153" s="1199"/>
      <c r="I153" s="1199"/>
      <c r="J153" s="1199"/>
    </row>
    <row r="154" spans="1:13" x14ac:dyDescent="0.25">
      <c r="B154" s="1199"/>
      <c r="H154" s="1199"/>
      <c r="I154" s="1199"/>
      <c r="J154" s="1199"/>
    </row>
    <row r="155" spans="1:13" x14ac:dyDescent="0.25">
      <c r="I155" s="1199"/>
      <c r="J155" s="1199"/>
    </row>
    <row r="156" spans="1:13" x14ac:dyDescent="0.25">
      <c r="I156" s="1199"/>
      <c r="J156" s="1199"/>
    </row>
    <row r="157" spans="1:13" x14ac:dyDescent="0.25">
      <c r="I157" s="1199"/>
      <c r="J157" s="1199"/>
    </row>
    <row r="158" spans="1:13" x14ac:dyDescent="0.25">
      <c r="I158" s="1199"/>
      <c r="J158" s="1199"/>
    </row>
    <row r="159" spans="1:13" x14ac:dyDescent="0.25">
      <c r="I159" s="1199"/>
      <c r="J159" s="1199"/>
    </row>
    <row r="160" spans="1:13" x14ac:dyDescent="0.25">
      <c r="I160" s="1199"/>
      <c r="J160" s="1199"/>
    </row>
    <row r="161" spans="9:10" x14ac:dyDescent="0.25">
      <c r="I161" s="1199"/>
      <c r="J161" s="1199"/>
    </row>
    <row r="162" spans="9:10" x14ac:dyDescent="0.25">
      <c r="I162" s="1199"/>
      <c r="J162" s="1199"/>
    </row>
    <row r="163" spans="9:10" x14ac:dyDescent="0.25">
      <c r="I163" s="1199"/>
      <c r="J163" s="1199"/>
    </row>
    <row r="164" spans="9:10" x14ac:dyDescent="0.25">
      <c r="I164" s="1199"/>
      <c r="J164" s="1199"/>
    </row>
    <row r="165" spans="9:10" x14ac:dyDescent="0.25">
      <c r="I165" s="1199"/>
      <c r="J165" s="1199"/>
    </row>
    <row r="166" spans="9:10" x14ac:dyDescent="0.25">
      <c r="I166" s="1199"/>
      <c r="J166" s="1199"/>
    </row>
    <row r="167" spans="9:10" x14ac:dyDescent="0.25">
      <c r="I167" s="1199"/>
    </row>
    <row r="168" spans="9:10" x14ac:dyDescent="0.25">
      <c r="I168" s="1199"/>
    </row>
    <row r="169" spans="9:10" x14ac:dyDescent="0.25">
      <c r="I169" s="1199"/>
    </row>
    <row r="170" spans="9:10" x14ac:dyDescent="0.25">
      <c r="I170" s="1199"/>
    </row>
    <row r="171" spans="9:10" x14ac:dyDescent="0.25">
      <c r="I171" s="1199"/>
    </row>
    <row r="172" spans="9:10" x14ac:dyDescent="0.25">
      <c r="I172" s="1199"/>
    </row>
    <row r="173" spans="9:10" x14ac:dyDescent="0.25">
      <c r="I173" s="1199"/>
    </row>
    <row r="174" spans="9:10" x14ac:dyDescent="0.25">
      <c r="I174" s="1199"/>
    </row>
    <row r="175" spans="9:10" x14ac:dyDescent="0.25">
      <c r="I175" s="1199"/>
    </row>
    <row r="176" spans="9:10" x14ac:dyDescent="0.25">
      <c r="I176" s="1199"/>
    </row>
    <row r="177" spans="9:9" x14ac:dyDescent="0.25">
      <c r="I177" s="1199"/>
    </row>
    <row r="178" spans="9:9" x14ac:dyDescent="0.25">
      <c r="I178" s="1199"/>
    </row>
    <row r="179" spans="9:9" x14ac:dyDescent="0.25">
      <c r="I179" s="1199"/>
    </row>
    <row r="180" spans="9:9" x14ac:dyDescent="0.25">
      <c r="I180" s="1199"/>
    </row>
    <row r="181" spans="9:9" x14ac:dyDescent="0.25">
      <c r="I181" s="1199"/>
    </row>
    <row r="182" spans="9:9" x14ac:dyDescent="0.25">
      <c r="I182" s="1199"/>
    </row>
    <row r="183" spans="9:9" x14ac:dyDescent="0.25">
      <c r="I183" s="1199"/>
    </row>
    <row r="184" spans="9:9" x14ac:dyDescent="0.25">
      <c r="I184" s="1199"/>
    </row>
    <row r="185" spans="9:9" x14ac:dyDescent="0.25">
      <c r="I185" s="1199"/>
    </row>
    <row r="186" spans="9:9" x14ac:dyDescent="0.25">
      <c r="I186" s="1199"/>
    </row>
    <row r="187" spans="9:9" x14ac:dyDescent="0.25">
      <c r="I187" s="1199"/>
    </row>
    <row r="188" spans="9:9" x14ac:dyDescent="0.25">
      <c r="I188" s="1199"/>
    </row>
    <row r="189" spans="9:9" x14ac:dyDescent="0.25">
      <c r="I189" s="1199"/>
    </row>
    <row r="190" spans="9:9" x14ac:dyDescent="0.25">
      <c r="I190" s="1199"/>
    </row>
    <row r="191" spans="9:9" x14ac:dyDescent="0.25">
      <c r="I191" s="1199"/>
    </row>
    <row r="192" spans="9:9" x14ac:dyDescent="0.25">
      <c r="I192" s="1199"/>
    </row>
    <row r="193" spans="9:9" x14ac:dyDescent="0.25">
      <c r="I193" s="1199"/>
    </row>
    <row r="194" spans="9:9" x14ac:dyDescent="0.25">
      <c r="I194" s="1199"/>
    </row>
    <row r="195" spans="9:9" x14ac:dyDescent="0.25">
      <c r="I195" s="1199"/>
    </row>
    <row r="196" spans="9:9" x14ac:dyDescent="0.25">
      <c r="I196" s="1199"/>
    </row>
    <row r="197" spans="9:9" x14ac:dyDescent="0.25">
      <c r="I197" s="1199"/>
    </row>
    <row r="198" spans="9:9" x14ac:dyDescent="0.25">
      <c r="I198" s="1199"/>
    </row>
    <row r="199" spans="9:9" x14ac:dyDescent="0.25">
      <c r="I199" s="1199"/>
    </row>
    <row r="200" spans="9:9" x14ac:dyDescent="0.25">
      <c r="I200" s="1199"/>
    </row>
    <row r="201" spans="9:9" x14ac:dyDescent="0.25">
      <c r="I201" s="1199"/>
    </row>
    <row r="202" spans="9:9" x14ac:dyDescent="0.25">
      <c r="I202" s="1199"/>
    </row>
    <row r="203" spans="9:9" x14ac:dyDescent="0.25">
      <c r="I203" s="1199"/>
    </row>
    <row r="204" spans="9:9" x14ac:dyDescent="0.25">
      <c r="I204" s="1199"/>
    </row>
    <row r="205" spans="9:9" x14ac:dyDescent="0.25">
      <c r="I205" s="1199"/>
    </row>
    <row r="206" spans="9:9" x14ac:dyDescent="0.25">
      <c r="I206" s="1199"/>
    </row>
    <row r="207" spans="9:9" x14ac:dyDescent="0.25">
      <c r="I207" s="1199"/>
    </row>
    <row r="208" spans="9:9" x14ac:dyDescent="0.25">
      <c r="I208" s="1199"/>
    </row>
    <row r="209" spans="9:9" x14ac:dyDescent="0.25">
      <c r="I209" s="1199"/>
    </row>
    <row r="210" spans="9:9" x14ac:dyDescent="0.25">
      <c r="I210" s="1199"/>
    </row>
    <row r="211" spans="9:9" x14ac:dyDescent="0.25">
      <c r="I211" s="1199"/>
    </row>
    <row r="212" spans="9:9" x14ac:dyDescent="0.25">
      <c r="I212" s="1199"/>
    </row>
    <row r="213" spans="9:9" x14ac:dyDescent="0.25">
      <c r="I213" s="1199"/>
    </row>
    <row r="214" spans="9:9" x14ac:dyDescent="0.25">
      <c r="I214" s="1199"/>
    </row>
    <row r="215" spans="9:9" x14ac:dyDescent="0.25">
      <c r="I215" s="1199"/>
    </row>
    <row r="216" spans="9:9" x14ac:dyDescent="0.25">
      <c r="I216" s="1199"/>
    </row>
    <row r="217" spans="9:9" x14ac:dyDescent="0.25">
      <c r="I217" s="1199"/>
    </row>
    <row r="218" spans="9:9" x14ac:dyDescent="0.25">
      <c r="I218" s="1199"/>
    </row>
    <row r="219" spans="9:9" x14ac:dyDescent="0.25">
      <c r="I219" s="1199"/>
    </row>
    <row r="220" spans="9:9" x14ac:dyDescent="0.25">
      <c r="I220" s="1199"/>
    </row>
    <row r="221" spans="9:9" x14ac:dyDescent="0.25">
      <c r="I221" s="1199"/>
    </row>
    <row r="222" spans="9:9" x14ac:dyDescent="0.25">
      <c r="I222" s="1199"/>
    </row>
    <row r="223" spans="9:9" x14ac:dyDescent="0.25">
      <c r="I223" s="1199"/>
    </row>
    <row r="224" spans="9:9" x14ac:dyDescent="0.25">
      <c r="I224" s="1199"/>
    </row>
    <row r="225" spans="9:9" x14ac:dyDescent="0.25">
      <c r="I225" s="1199"/>
    </row>
    <row r="226" spans="9:9" x14ac:dyDescent="0.25">
      <c r="I226" s="1199"/>
    </row>
    <row r="227" spans="9:9" x14ac:dyDescent="0.25">
      <c r="I227" s="1199"/>
    </row>
    <row r="228" spans="9:9" x14ac:dyDescent="0.25">
      <c r="I228" s="1199"/>
    </row>
    <row r="229" spans="9:9" x14ac:dyDescent="0.25">
      <c r="I229" s="1199"/>
    </row>
    <row r="230" spans="9:9" x14ac:dyDescent="0.25">
      <c r="I230" s="1199"/>
    </row>
    <row r="231" spans="9:9" x14ac:dyDescent="0.25">
      <c r="I231" s="1199"/>
    </row>
    <row r="232" spans="9:9" x14ac:dyDescent="0.25">
      <c r="I232" s="1199"/>
    </row>
    <row r="233" spans="9:9" x14ac:dyDescent="0.25">
      <c r="I233" s="1199"/>
    </row>
    <row r="234" spans="9:9" x14ac:dyDescent="0.25">
      <c r="I234" s="1199"/>
    </row>
    <row r="235" spans="9:9" x14ac:dyDescent="0.25">
      <c r="I235" s="1199"/>
    </row>
    <row r="236" spans="9:9" x14ac:dyDescent="0.25">
      <c r="I236" s="1199"/>
    </row>
  </sheetData>
  <printOptions horizontalCentered="1" verticalCentered="1"/>
  <pageMargins left="0" right="0" top="0.43307086614173201" bottom="0" header="3.9370078740157501E-2" footer="0"/>
  <pageSetup paperSize="9" scale="70" fitToHeight="0" orientation="portrait" r:id="rId1"/>
  <headerFooter alignWithMargins="0"/>
  <rowBreaks count="1" manualBreakCount="1">
    <brk id="69" max="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3487"/>
  <sheetViews>
    <sheetView showGridLines="0" view="pageBreakPreview" topLeftCell="A115" zoomScale="85" zoomScaleNormal="81" zoomScaleSheetLayoutView="85" workbookViewId="0">
      <selection activeCell="EO3" sqref="EO3:EO140"/>
    </sheetView>
  </sheetViews>
  <sheetFormatPr defaultColWidth="9.140625" defaultRowHeight="16.5" x14ac:dyDescent="0.3"/>
  <cols>
    <col min="1" max="1" width="54.5703125" style="1332" customWidth="1"/>
    <col min="2" max="2" width="11.140625" style="1332" hidden="1" customWidth="1"/>
    <col min="3" max="3" width="11.5703125" style="1332" hidden="1" customWidth="1"/>
    <col min="4" max="4" width="12" style="1332" hidden="1" customWidth="1"/>
    <col min="5" max="5" width="9.140625" style="1332" hidden="1" customWidth="1"/>
    <col min="6" max="6" width="10.7109375" style="1332" hidden="1" customWidth="1"/>
    <col min="7" max="7" width="9.140625" style="1332" hidden="1" customWidth="1"/>
    <col min="8" max="8" width="10.42578125" style="1332" hidden="1" customWidth="1"/>
    <col min="9" max="13" width="9.140625" style="1332" hidden="1" customWidth="1"/>
    <col min="14" max="14" width="10.28515625" style="1332" hidden="1" customWidth="1"/>
    <col min="15" max="15" width="10.42578125" style="1332" hidden="1" customWidth="1"/>
    <col min="16" max="16" width="10.140625" style="1332" hidden="1" customWidth="1"/>
    <col min="17" max="19" width="9.140625" style="1332" hidden="1" customWidth="1"/>
    <col min="20" max="20" width="10.42578125" style="1332" hidden="1" customWidth="1"/>
    <col min="21" max="25" width="9.140625" style="1332" hidden="1" customWidth="1"/>
    <col min="26" max="26" width="10.28515625" style="1332" hidden="1" customWidth="1"/>
    <col min="27" max="31" width="9.140625" style="1332" hidden="1" customWidth="1"/>
    <col min="32" max="32" width="10.42578125" style="1332" hidden="1" customWidth="1"/>
    <col min="33" max="34" width="9.140625" style="1332" hidden="1" customWidth="1"/>
    <col min="35" max="37" width="8.85546875" style="1332" hidden="1" customWidth="1"/>
    <col min="38" max="38" width="10" style="1332" hidden="1" customWidth="1"/>
    <col min="39" max="39" width="9.140625" style="1332" hidden="1" customWidth="1"/>
    <col min="40" max="41" width="9.7109375" style="1332" hidden="1" customWidth="1"/>
    <col min="42" max="43" width="9.140625" style="1332" hidden="1" customWidth="1"/>
    <col min="44" max="45" width="11.140625" style="1332" hidden="1" customWidth="1"/>
    <col min="46" max="46" width="10" style="1332" hidden="1" customWidth="1"/>
    <col min="47" max="47" width="10.5703125" style="1332" hidden="1" customWidth="1"/>
    <col min="48" max="48" width="10.7109375" style="1332" hidden="1" customWidth="1"/>
    <col min="49" max="49" width="9.7109375" style="1332" hidden="1" customWidth="1"/>
    <col min="50" max="50" width="10.5703125" style="1332" hidden="1" customWidth="1"/>
    <col min="51" max="51" width="10.42578125" style="1332" hidden="1" customWidth="1"/>
    <col min="52" max="54" width="9.140625" style="1332" hidden="1" customWidth="1"/>
    <col min="55" max="55" width="9.5703125" style="1332" hidden="1" customWidth="1"/>
    <col min="56" max="56" width="9.140625" style="1332" hidden="1" customWidth="1"/>
    <col min="57" max="57" width="15.7109375" style="1332" hidden="1" customWidth="1"/>
    <col min="58" max="58" width="0.28515625" style="1332" hidden="1" customWidth="1"/>
    <col min="59" max="69" width="15.7109375" style="1332" hidden="1" customWidth="1"/>
    <col min="70" max="70" width="14.42578125" style="1332" hidden="1" customWidth="1"/>
    <col min="71" max="75" width="13.5703125" style="1332" hidden="1" customWidth="1"/>
    <col min="76" max="94" width="12.5703125" style="1332" hidden="1" customWidth="1"/>
    <col min="95" max="95" width="11" style="1332" hidden="1" customWidth="1"/>
    <col min="96" max="118" width="12.28515625" style="1332" hidden="1" customWidth="1"/>
    <col min="119" max="119" width="12.42578125" style="1332" hidden="1" customWidth="1"/>
    <col min="120" max="132" width="11.140625" style="1332" hidden="1" customWidth="1"/>
    <col min="133" max="139" width="11.140625" style="1332" customWidth="1"/>
    <col min="140" max="143" width="11.5703125" style="1332" customWidth="1"/>
    <col min="144" max="145" width="12.42578125" style="1332" bestFit="1" customWidth="1"/>
    <col min="146" max="16384" width="9.140625" style="1332"/>
  </cols>
  <sheetData>
    <row r="1" spans="1:145" ht="20.25" x14ac:dyDescent="0.35">
      <c r="A1" s="1331" t="s">
        <v>963</v>
      </c>
    </row>
    <row r="2" spans="1:145" ht="17.25" thickBot="1" x14ac:dyDescent="0.35">
      <c r="A2" s="1333"/>
      <c r="D2" s="1334"/>
      <c r="F2" s="1334"/>
      <c r="G2" s="1334"/>
      <c r="I2" s="1334"/>
      <c r="P2" s="1334"/>
      <c r="AC2" s="1334"/>
      <c r="AE2" s="1334"/>
      <c r="AF2" s="1334"/>
      <c r="AK2" s="1334"/>
      <c r="AN2" s="1334"/>
      <c r="AR2" s="1335"/>
      <c r="AV2" s="1335"/>
      <c r="AW2" s="1336"/>
      <c r="AX2" s="1336"/>
      <c r="AY2" s="1336"/>
      <c r="AZ2" s="1336"/>
      <c r="BA2" s="1336"/>
      <c r="BB2" s="1336"/>
      <c r="BC2" s="1336"/>
      <c r="BD2" s="1336"/>
      <c r="BE2" s="1336"/>
      <c r="BF2" s="1336"/>
      <c r="BH2" s="1336"/>
      <c r="BJ2" s="1336"/>
      <c r="BK2" s="1336"/>
      <c r="BL2" s="1336"/>
      <c r="BN2" s="1336"/>
      <c r="BQ2" s="1336"/>
      <c r="BR2" s="1336"/>
      <c r="BS2" s="1336"/>
      <c r="BT2" s="1336"/>
      <c r="BU2" s="1336"/>
      <c r="BV2" s="1336"/>
      <c r="BW2" s="1336"/>
      <c r="BX2" s="1336"/>
      <c r="BY2" s="1336"/>
      <c r="BZ2" s="1336"/>
      <c r="CA2" s="1336"/>
      <c r="CB2" s="1336"/>
      <c r="CC2" s="1337"/>
      <c r="CD2" s="1338"/>
      <c r="CE2" s="1338"/>
      <c r="CF2" s="1338"/>
      <c r="CG2" s="1338"/>
      <c r="CH2" s="1338"/>
      <c r="CI2" s="1337"/>
      <c r="CJ2" s="1337"/>
      <c r="CK2" s="1336"/>
      <c r="CL2" s="1336"/>
      <c r="CM2" s="1336"/>
      <c r="CN2" s="1336"/>
      <c r="CO2" s="1336"/>
      <c r="CP2" s="1336"/>
      <c r="CQ2" s="1336"/>
      <c r="DB2" s="1335"/>
      <c r="DE2" s="1335"/>
      <c r="DH2" s="1335"/>
      <c r="DK2" s="1335"/>
      <c r="EB2" s="1335"/>
      <c r="EI2" s="1335"/>
      <c r="EJ2" s="1335"/>
      <c r="EN2" s="1335"/>
      <c r="EO2" s="1335" t="s">
        <v>11</v>
      </c>
    </row>
    <row r="3" spans="1:145" ht="20.25" customHeight="1" thickTop="1" thickBot="1" x14ac:dyDescent="0.35">
      <c r="A3" s="1339" t="s">
        <v>857</v>
      </c>
      <c r="B3" s="1340">
        <v>38504</v>
      </c>
      <c r="C3" s="1340">
        <v>38534</v>
      </c>
      <c r="D3" s="1340">
        <v>38565</v>
      </c>
      <c r="E3" s="1340">
        <v>38596</v>
      </c>
      <c r="F3" s="1340">
        <v>38626</v>
      </c>
      <c r="G3" s="1340">
        <v>38657</v>
      </c>
      <c r="H3" s="1340">
        <v>38687</v>
      </c>
      <c r="I3" s="1340">
        <v>38718</v>
      </c>
      <c r="J3" s="1340">
        <v>38749</v>
      </c>
      <c r="K3" s="1340">
        <v>38777</v>
      </c>
      <c r="L3" s="1340">
        <v>38808</v>
      </c>
      <c r="M3" s="1340">
        <v>38838</v>
      </c>
      <c r="N3" s="1340">
        <v>38869</v>
      </c>
      <c r="O3" s="1340">
        <v>38899</v>
      </c>
      <c r="P3" s="1340">
        <v>38930</v>
      </c>
      <c r="Q3" s="1340">
        <v>38961</v>
      </c>
      <c r="R3" s="1340">
        <v>38991</v>
      </c>
      <c r="S3" s="1340">
        <v>39022</v>
      </c>
      <c r="T3" s="1340">
        <v>39052</v>
      </c>
      <c r="U3" s="1340">
        <v>39083</v>
      </c>
      <c r="V3" s="1340">
        <v>39114</v>
      </c>
      <c r="W3" s="1340">
        <v>39142</v>
      </c>
      <c r="X3" s="1340">
        <v>39173</v>
      </c>
      <c r="Y3" s="1340">
        <v>39203</v>
      </c>
      <c r="Z3" s="1340">
        <v>39234</v>
      </c>
      <c r="AA3" s="1340">
        <v>39264</v>
      </c>
      <c r="AB3" s="1340">
        <v>39295</v>
      </c>
      <c r="AC3" s="1340">
        <v>39326</v>
      </c>
      <c r="AD3" s="1340">
        <v>39356</v>
      </c>
      <c r="AE3" s="1340">
        <v>39387</v>
      </c>
      <c r="AF3" s="1340">
        <v>39417</v>
      </c>
      <c r="AG3" s="1340">
        <v>39448</v>
      </c>
      <c r="AH3" s="1340">
        <v>39479</v>
      </c>
      <c r="AI3" s="1340">
        <v>39508</v>
      </c>
      <c r="AJ3" s="1340">
        <v>39539</v>
      </c>
      <c r="AK3" s="1340">
        <v>39569</v>
      </c>
      <c r="AL3" s="1340">
        <v>39600</v>
      </c>
      <c r="AM3" s="1340">
        <v>39630</v>
      </c>
      <c r="AN3" s="1340">
        <v>39661</v>
      </c>
      <c r="AO3" s="1340">
        <v>39692</v>
      </c>
      <c r="AP3" s="1340">
        <v>39722</v>
      </c>
      <c r="AQ3" s="1340">
        <v>39753</v>
      </c>
      <c r="AR3" s="1340">
        <v>39783</v>
      </c>
      <c r="AS3" s="1340">
        <v>39814</v>
      </c>
      <c r="AT3" s="1340">
        <v>39853</v>
      </c>
      <c r="AU3" s="1340">
        <v>39881</v>
      </c>
      <c r="AV3" s="1340">
        <v>39912</v>
      </c>
      <c r="AW3" s="1340">
        <v>39942</v>
      </c>
      <c r="AX3" s="1340">
        <v>39973</v>
      </c>
      <c r="AY3" s="1340">
        <v>40003</v>
      </c>
      <c r="AZ3" s="1340">
        <v>40034</v>
      </c>
      <c r="BA3" s="1340">
        <v>40065</v>
      </c>
      <c r="BB3" s="1340">
        <v>40095</v>
      </c>
      <c r="BC3" s="1340">
        <v>40126</v>
      </c>
      <c r="BD3" s="1340">
        <v>40156</v>
      </c>
      <c r="BE3" s="1340">
        <v>40187</v>
      </c>
      <c r="BF3" s="1340">
        <v>40218</v>
      </c>
      <c r="BG3" s="1340">
        <v>40246</v>
      </c>
      <c r="BH3" s="1340">
        <v>40277</v>
      </c>
      <c r="BI3" s="1340">
        <v>40307</v>
      </c>
      <c r="BJ3" s="1340">
        <v>40338</v>
      </c>
      <c r="BK3" s="1340">
        <v>40368</v>
      </c>
      <c r="BL3" s="1340">
        <v>40399</v>
      </c>
      <c r="BM3" s="1340">
        <v>40430</v>
      </c>
      <c r="BN3" s="1341" t="s">
        <v>731</v>
      </c>
      <c r="BO3" s="1341" t="s">
        <v>964</v>
      </c>
      <c r="BP3" s="1341" t="s">
        <v>965</v>
      </c>
      <c r="BQ3" s="1341" t="s">
        <v>966</v>
      </c>
      <c r="BR3" s="1341">
        <v>40575</v>
      </c>
      <c r="BS3" s="1341">
        <v>40603</v>
      </c>
      <c r="BT3" s="1341">
        <v>40634</v>
      </c>
      <c r="BU3" s="1341">
        <v>40664</v>
      </c>
      <c r="BV3" s="1341">
        <v>40695</v>
      </c>
      <c r="BW3" s="1341">
        <v>40725</v>
      </c>
      <c r="BX3" s="1341">
        <v>40756</v>
      </c>
      <c r="BY3" s="1341">
        <v>40787</v>
      </c>
      <c r="BZ3" s="1341">
        <v>40817</v>
      </c>
      <c r="CA3" s="1341">
        <v>40848</v>
      </c>
      <c r="CB3" s="1341">
        <v>40878</v>
      </c>
      <c r="CC3" s="1341">
        <v>40909</v>
      </c>
      <c r="CD3" s="1341">
        <v>40940</v>
      </c>
      <c r="CE3" s="1341">
        <v>40969</v>
      </c>
      <c r="CF3" s="1341">
        <v>41000</v>
      </c>
      <c r="CG3" s="1341">
        <v>41030</v>
      </c>
      <c r="CH3" s="1341">
        <v>41061</v>
      </c>
      <c r="CI3" s="1341">
        <v>41091</v>
      </c>
      <c r="CJ3" s="1341">
        <v>41122</v>
      </c>
      <c r="CK3" s="1341">
        <v>41153</v>
      </c>
      <c r="CL3" s="1341">
        <v>41183</v>
      </c>
      <c r="CM3" s="1341">
        <v>41214</v>
      </c>
      <c r="CN3" s="1341">
        <v>41244</v>
      </c>
      <c r="CO3" s="1341">
        <v>41275</v>
      </c>
      <c r="CP3" s="1341">
        <v>41306</v>
      </c>
      <c r="CQ3" s="1341" t="s">
        <v>967</v>
      </c>
      <c r="CR3" s="1341" t="s">
        <v>968</v>
      </c>
      <c r="CS3" s="1341" t="s">
        <v>969</v>
      </c>
      <c r="CT3" s="1341" t="s">
        <v>970</v>
      </c>
      <c r="CU3" s="1341" t="s">
        <v>971</v>
      </c>
      <c r="CV3" s="1341" t="s">
        <v>972</v>
      </c>
      <c r="CW3" s="1341" t="s">
        <v>973</v>
      </c>
      <c r="CX3" s="1341" t="s">
        <v>974</v>
      </c>
      <c r="CY3" s="1341">
        <v>41579</v>
      </c>
      <c r="CZ3" s="1341">
        <v>41609</v>
      </c>
      <c r="DA3" s="1341">
        <v>41640</v>
      </c>
      <c r="DB3" s="1341" t="s">
        <v>975</v>
      </c>
      <c r="DC3" s="1341" t="s">
        <v>976</v>
      </c>
      <c r="DD3" s="1341" t="s">
        <v>977</v>
      </c>
      <c r="DE3" s="1341" t="s">
        <v>978</v>
      </c>
      <c r="DF3" s="1341" t="s">
        <v>979</v>
      </c>
      <c r="DG3" s="1341" t="s">
        <v>980</v>
      </c>
      <c r="DH3" s="1341">
        <v>41865</v>
      </c>
      <c r="DI3" s="1341">
        <v>41896</v>
      </c>
      <c r="DJ3" s="1341">
        <v>41926</v>
      </c>
      <c r="DK3" s="1341">
        <v>41957</v>
      </c>
      <c r="DL3" s="1341">
        <v>41987</v>
      </c>
      <c r="DM3" s="1341">
        <v>42018</v>
      </c>
      <c r="DN3" s="1341">
        <v>42049</v>
      </c>
      <c r="DO3" s="1341">
        <v>42077</v>
      </c>
      <c r="DP3" s="1341">
        <v>42108</v>
      </c>
      <c r="DQ3" s="1341">
        <v>42138</v>
      </c>
      <c r="DR3" s="1341">
        <v>42169</v>
      </c>
      <c r="DS3" s="1341">
        <v>42199</v>
      </c>
      <c r="DT3" s="1341">
        <v>42230</v>
      </c>
      <c r="DU3" s="1341">
        <v>42261</v>
      </c>
      <c r="DV3" s="1341">
        <v>42291</v>
      </c>
      <c r="DW3" s="1341">
        <v>42322</v>
      </c>
      <c r="DX3" s="1341">
        <v>42352</v>
      </c>
      <c r="DY3" s="1341">
        <v>42383</v>
      </c>
      <c r="DZ3" s="1341">
        <v>42414</v>
      </c>
      <c r="EA3" s="1341">
        <v>42443</v>
      </c>
      <c r="EB3" s="1341">
        <v>42474</v>
      </c>
      <c r="EC3" s="1341">
        <v>42504</v>
      </c>
      <c r="ED3" s="1341">
        <v>42535</v>
      </c>
      <c r="EE3" s="1341">
        <v>42565</v>
      </c>
      <c r="EF3" s="1341">
        <v>42596</v>
      </c>
      <c r="EG3" s="1341">
        <v>42627</v>
      </c>
      <c r="EH3" s="1341">
        <v>42657</v>
      </c>
      <c r="EI3" s="1341">
        <v>42688</v>
      </c>
      <c r="EJ3" s="1341">
        <v>42718</v>
      </c>
      <c r="EK3" s="1341">
        <v>42749</v>
      </c>
      <c r="EL3" s="1341">
        <v>42780</v>
      </c>
      <c r="EM3" s="1341">
        <v>42808</v>
      </c>
      <c r="EN3" s="1341">
        <v>42839</v>
      </c>
      <c r="EO3" s="1341">
        <v>42869</v>
      </c>
    </row>
    <row r="4" spans="1:145" ht="21" customHeight="1" thickTop="1" x14ac:dyDescent="0.3">
      <c r="A4" s="1342" t="s">
        <v>868</v>
      </c>
      <c r="B4" s="1343">
        <f>SUM(B6:B14)</f>
        <v>7345.4913986934589</v>
      </c>
      <c r="C4" s="1343">
        <f>SUM(C6:C14)</f>
        <v>7531.8395667485602</v>
      </c>
      <c r="D4" s="1343">
        <f>SUM(D6:D14)</f>
        <v>7335.7852072345695</v>
      </c>
      <c r="E4" s="1343">
        <f>SUM(E6:E14)</f>
        <v>7904.6126914552005</v>
      </c>
      <c r="F4" s="1343">
        <v>7848.7531799304998</v>
      </c>
      <c r="G4" s="1343">
        <v>7623.2581692748108</v>
      </c>
      <c r="H4" s="1343">
        <v>7989.5967294912807</v>
      </c>
      <c r="I4" s="1343">
        <v>7999.8353108993188</v>
      </c>
      <c r="J4" s="1343">
        <v>7598.7227322044992</v>
      </c>
      <c r="K4" s="1343">
        <v>7574.7225746160748</v>
      </c>
      <c r="L4" s="1343">
        <v>7452.7798256555943</v>
      </c>
      <c r="M4" s="1343">
        <v>7438.3021187001723</v>
      </c>
      <c r="N4" s="1343">
        <v>7844.4049486156382</v>
      </c>
      <c r="O4" s="1343">
        <v>8514.6616202365913</v>
      </c>
      <c r="P4" s="1343">
        <v>8540.3393322357224</v>
      </c>
      <c r="Q4" s="1343">
        <v>7870.6834208845994</v>
      </c>
      <c r="R4" s="1343">
        <v>7049.2249522224993</v>
      </c>
      <c r="S4" s="1343">
        <v>7247.5642858422998</v>
      </c>
      <c r="T4" s="1343">
        <v>7736.2856641049993</v>
      </c>
      <c r="U4" s="1343">
        <v>7323.1811838683789</v>
      </c>
      <c r="V4" s="1343">
        <v>7145.0940294786169</v>
      </c>
      <c r="W4" s="1343">
        <v>6723.0958649366003</v>
      </c>
      <c r="X4" s="1343">
        <v>6764.686924614879</v>
      </c>
      <c r="Y4" s="1343">
        <v>6746.6737972092178</v>
      </c>
      <c r="Z4" s="1343">
        <v>6851.7240930283997</v>
      </c>
      <c r="AA4" s="1343">
        <v>7038.2681390582566</v>
      </c>
      <c r="AB4" s="1343">
        <v>7209.1246228901327</v>
      </c>
      <c r="AC4" s="1343">
        <v>6835.0073988716013</v>
      </c>
      <c r="AD4" s="1343">
        <v>7347.0733112097014</v>
      </c>
      <c r="AE4" s="1343">
        <v>7207.6971087416669</v>
      </c>
      <c r="AF4" s="1343">
        <v>9504.8579286612512</v>
      </c>
      <c r="AG4" s="1343">
        <v>9077.6021887352017</v>
      </c>
      <c r="AH4" s="1343">
        <v>8367.9104018260005</v>
      </c>
      <c r="AI4" s="1343">
        <v>8777.3273127571974</v>
      </c>
      <c r="AJ4" s="1343">
        <v>9148.1078086604011</v>
      </c>
      <c r="AK4" s="1343">
        <v>9141.4265807759984</v>
      </c>
      <c r="AL4" s="1343">
        <v>9248.1128217293008</v>
      </c>
      <c r="AM4" s="1343">
        <v>9826.1113371430019</v>
      </c>
      <c r="AN4" s="1343">
        <v>9211.2912869184001</v>
      </c>
      <c r="AO4" s="1343">
        <v>10040.610854071101</v>
      </c>
      <c r="AP4" s="1343">
        <v>11042.825340053099</v>
      </c>
      <c r="AQ4" s="1343">
        <v>11337.249227759512</v>
      </c>
      <c r="AR4" s="1343">
        <v>12033.491818864621</v>
      </c>
      <c r="AS4" s="1343">
        <v>11603.658607119998</v>
      </c>
      <c r="AT4" s="1343">
        <v>10732.4054462524</v>
      </c>
      <c r="AU4" s="1343">
        <v>11768.312493008001</v>
      </c>
      <c r="AV4" s="1343">
        <v>11497.417782589002</v>
      </c>
      <c r="AW4" s="1343">
        <v>11537.362559857598</v>
      </c>
      <c r="AX4" s="1343">
        <v>12221.6180075764</v>
      </c>
      <c r="AY4" s="1343">
        <v>12342.1656849789</v>
      </c>
      <c r="AZ4" s="1343">
        <v>13258.842710158204</v>
      </c>
      <c r="BA4" s="1343">
        <v>12299.813742014601</v>
      </c>
      <c r="BB4" s="1343">
        <v>12388.7715043427</v>
      </c>
      <c r="BC4" s="1343">
        <v>12433.54086759544</v>
      </c>
      <c r="BD4" s="1343">
        <v>12678.566889178202</v>
      </c>
      <c r="BE4" s="1343">
        <v>12967.775489326299</v>
      </c>
      <c r="BF4" s="1343">
        <v>13131.523268157775</v>
      </c>
      <c r="BG4" s="1343">
        <v>13182.25941531872</v>
      </c>
      <c r="BH4" s="1343">
        <v>13063.836328450601</v>
      </c>
      <c r="BI4" s="1343">
        <v>13386.798435317798</v>
      </c>
      <c r="BJ4" s="1343">
        <v>14560.199880812777</v>
      </c>
      <c r="BK4" s="1343">
        <v>12976.340279048389</v>
      </c>
      <c r="BL4" s="1343">
        <v>14172.241080191134</v>
      </c>
      <c r="BM4" s="1343">
        <v>14685.688135307433</v>
      </c>
      <c r="BN4" s="1343">
        <v>15005.716175792335</v>
      </c>
      <c r="BO4" s="1343">
        <v>15003.464583781033</v>
      </c>
      <c r="BP4" s="1343">
        <v>14468.138209593166</v>
      </c>
      <c r="BQ4" s="1343">
        <v>13689.370093494466</v>
      </c>
      <c r="BR4" s="1343">
        <v>13876.200949639491</v>
      </c>
      <c r="BS4" s="1343">
        <v>13919.254869353617</v>
      </c>
      <c r="BT4" s="1343">
        <v>14594.908170461689</v>
      </c>
      <c r="BU4" s="1343">
        <v>14388.642019590179</v>
      </c>
      <c r="BV4" s="1343">
        <v>13726.883930169755</v>
      </c>
      <c r="BW4" s="1343">
        <v>15353.413558884475</v>
      </c>
      <c r="BX4" s="1343">
        <v>15699.156513783499</v>
      </c>
      <c r="BY4" s="1343">
        <v>15795.0750797745</v>
      </c>
      <c r="BZ4" s="1343">
        <v>15878.9</v>
      </c>
      <c r="CA4" s="1343">
        <v>15789.186492460702</v>
      </c>
      <c r="CB4" s="1343">
        <v>16126.0886783144</v>
      </c>
      <c r="CC4" s="1343">
        <v>16599.675062896946</v>
      </c>
      <c r="CD4" s="1343">
        <v>16340.584549594476</v>
      </c>
      <c r="CE4" s="1343">
        <v>15017.889985251633</v>
      </c>
      <c r="CF4" s="1343">
        <v>15029.613866499927</v>
      </c>
      <c r="CG4" s="1343">
        <v>15369.276232010279</v>
      </c>
      <c r="CH4" s="1343">
        <v>15681.410294747</v>
      </c>
      <c r="CI4" s="1343">
        <v>16320.642602344422</v>
      </c>
      <c r="CJ4" s="1343">
        <v>16412.937692386644</v>
      </c>
      <c r="CK4" s="1343">
        <v>16795.060683477899</v>
      </c>
      <c r="CL4" s="1343">
        <v>16473.038777185153</v>
      </c>
      <c r="CM4" s="1343">
        <v>17314.672810717457</v>
      </c>
      <c r="CN4" s="1343">
        <v>18064.141561415308</v>
      </c>
      <c r="CO4" s="1343">
        <v>17507.095010699031</v>
      </c>
      <c r="CP4" s="1343">
        <v>17151.629329744275</v>
      </c>
      <c r="CQ4" s="1343">
        <v>17569.393295721475</v>
      </c>
      <c r="CR4" s="1343">
        <v>17702.011842234984</v>
      </c>
      <c r="CS4" s="1343">
        <v>16881.620324176922</v>
      </c>
      <c r="CT4" s="1343">
        <v>17135.534504086343</v>
      </c>
      <c r="CU4" s="1343">
        <v>17192.939233003413</v>
      </c>
      <c r="CV4" s="1343">
        <v>17767.299772989772</v>
      </c>
      <c r="CW4" s="1343">
        <v>18196.518901591691</v>
      </c>
      <c r="CX4" s="1343">
        <v>18130.254285864259</v>
      </c>
      <c r="CY4" s="1343">
        <v>18560.12981877823</v>
      </c>
      <c r="CZ4" s="1343">
        <v>18963.31411910502</v>
      </c>
      <c r="DA4" s="1343">
        <v>18910.28315050896</v>
      </c>
      <c r="DB4" s="1344">
        <v>19375.502609499152</v>
      </c>
      <c r="DC4" s="1344">
        <v>19662.870553718116</v>
      </c>
      <c r="DD4" s="1344">
        <v>18743.12457340831</v>
      </c>
      <c r="DE4" s="1344">
        <v>18487.378129915021</v>
      </c>
      <c r="DF4" s="1344">
        <v>18347.194333163425</v>
      </c>
      <c r="DG4" s="1344">
        <v>18503.111565147261</v>
      </c>
      <c r="DH4" s="1344">
        <v>18105.364593600923</v>
      </c>
      <c r="DI4" s="1344">
        <v>17563.206395161589</v>
      </c>
      <c r="DJ4" s="1344">
        <v>18087.177848366733</v>
      </c>
      <c r="DK4" s="1344">
        <v>18967.010917435819</v>
      </c>
      <c r="DL4" s="1344">
        <v>19087.746335728185</v>
      </c>
      <c r="DM4" s="1344">
        <v>18868.086467469853</v>
      </c>
      <c r="DN4" s="1344">
        <v>18664.558790564934</v>
      </c>
      <c r="DO4" s="1344">
        <v>17955.571531790854</v>
      </c>
      <c r="DP4" s="1344">
        <v>17635.612176366871</v>
      </c>
      <c r="DQ4" s="1344">
        <v>18380.623903723743</v>
      </c>
      <c r="DR4" s="1344">
        <v>17667.383780248281</v>
      </c>
      <c r="DS4" s="1345">
        <v>18561.518038531474</v>
      </c>
      <c r="DT4" s="1345">
        <v>19125.449849701785</v>
      </c>
      <c r="DU4" s="1345">
        <v>18638.780380054533</v>
      </c>
      <c r="DV4" s="1345">
        <v>18522.58047762045</v>
      </c>
      <c r="DW4" s="1345">
        <v>19619.95166837221</v>
      </c>
      <c r="DX4" s="1345">
        <v>21394.552881111413</v>
      </c>
      <c r="DY4" s="1345">
        <v>21541.067821394976</v>
      </c>
      <c r="DZ4" s="1345">
        <v>22370.900507815961</v>
      </c>
      <c r="EA4" s="1345">
        <v>21566.219271202001</v>
      </c>
      <c r="EB4" s="1345">
        <v>21879.345988237961</v>
      </c>
      <c r="EC4" s="1345">
        <v>20906.283368951743</v>
      </c>
      <c r="ED4" s="1345">
        <v>19555.108465275924</v>
      </c>
      <c r="EE4" s="1345">
        <v>21098.20030439473</v>
      </c>
      <c r="EF4" s="1345">
        <v>20428.067560691612</v>
      </c>
      <c r="EG4" s="1345">
        <v>21183.606692623558</v>
      </c>
      <c r="EH4" s="1345">
        <v>21215.303653382114</v>
      </c>
      <c r="EI4" s="1345">
        <v>20117.698025919653</v>
      </c>
      <c r="EJ4" s="1345">
        <v>21240.302463750035</v>
      </c>
      <c r="EK4" s="1345">
        <v>20995.02937393231</v>
      </c>
      <c r="EL4" s="1345">
        <v>21018.512753331899</v>
      </c>
      <c r="EM4" s="1345">
        <v>20969.993062673359</v>
      </c>
      <c r="EN4" s="1345">
        <v>21879.604685641807</v>
      </c>
      <c r="EO4" s="1345">
        <v>20618.472964480356</v>
      </c>
    </row>
    <row r="5" spans="1:145" ht="15.95" customHeight="1" x14ac:dyDescent="0.3">
      <c r="A5" s="1346" t="s">
        <v>869</v>
      </c>
      <c r="B5" s="1347"/>
      <c r="C5" s="1347"/>
      <c r="D5" s="1347"/>
      <c r="E5" s="1347"/>
      <c r="F5" s="1347"/>
      <c r="G5" s="1347"/>
      <c r="H5" s="1347"/>
      <c r="I5" s="1347"/>
      <c r="J5" s="1347"/>
      <c r="K5" s="1347"/>
      <c r="L5" s="1347"/>
      <c r="M5" s="1347"/>
      <c r="N5" s="1347"/>
      <c r="O5" s="1347"/>
      <c r="P5" s="1347"/>
      <c r="Q5" s="1347"/>
      <c r="R5" s="1347"/>
      <c r="S5" s="1347"/>
      <c r="T5" s="1347"/>
      <c r="U5" s="1347"/>
      <c r="V5" s="1347"/>
      <c r="W5" s="1347"/>
      <c r="X5" s="1347"/>
      <c r="Y5" s="1347"/>
      <c r="Z5" s="1347"/>
      <c r="AA5" s="1347"/>
      <c r="AB5" s="1347"/>
      <c r="AC5" s="1347"/>
      <c r="AD5" s="1347"/>
      <c r="AE5" s="1347"/>
      <c r="AF5" s="1347"/>
      <c r="AG5" s="1347"/>
      <c r="AH5" s="1347"/>
      <c r="AI5" s="1347"/>
      <c r="AJ5" s="1347"/>
      <c r="AK5" s="1347"/>
      <c r="AL5" s="1347"/>
      <c r="AM5" s="1343"/>
      <c r="AN5" s="1343"/>
      <c r="AO5" s="1343"/>
      <c r="AP5" s="1343"/>
      <c r="AQ5" s="1343"/>
      <c r="AR5" s="1347"/>
      <c r="AS5" s="1347"/>
      <c r="AT5" s="1347"/>
      <c r="AU5" s="1347"/>
      <c r="AV5" s="1347"/>
      <c r="AW5" s="1347"/>
      <c r="AX5" s="1347"/>
      <c r="AY5" s="1347"/>
      <c r="AZ5" s="1347"/>
      <c r="BA5" s="1347"/>
      <c r="BB5" s="1347"/>
      <c r="BC5" s="1347"/>
      <c r="BD5" s="1347"/>
      <c r="BE5" s="1347"/>
      <c r="BF5" s="1347"/>
      <c r="BG5" s="1347"/>
      <c r="BH5" s="1347"/>
      <c r="BI5" s="1347"/>
      <c r="BJ5" s="1347"/>
      <c r="BK5" s="1347"/>
      <c r="BL5" s="1343"/>
      <c r="BM5" s="1343"/>
      <c r="BN5" s="1343"/>
      <c r="BO5" s="1343"/>
      <c r="BP5" s="1343"/>
      <c r="BQ5" s="1343"/>
      <c r="BR5" s="1343"/>
      <c r="BS5" s="1343"/>
      <c r="BT5" s="1343"/>
      <c r="BU5" s="1343"/>
      <c r="BV5" s="1343"/>
      <c r="BW5" s="1343"/>
      <c r="BX5" s="1343"/>
      <c r="BY5" s="1343"/>
      <c r="BZ5" s="1343"/>
      <c r="CA5" s="1343"/>
      <c r="CB5" s="1343"/>
      <c r="CC5" s="1343"/>
      <c r="CD5" s="1343"/>
      <c r="CE5" s="1343"/>
      <c r="CF5" s="1343"/>
      <c r="CG5" s="1343"/>
      <c r="CH5" s="1343"/>
      <c r="CI5" s="1343"/>
      <c r="CJ5" s="1343"/>
      <c r="CK5" s="1343"/>
      <c r="CL5" s="1343"/>
      <c r="CM5" s="1343"/>
      <c r="CN5" s="1343"/>
      <c r="CO5" s="1343"/>
      <c r="CP5" s="1343"/>
      <c r="CQ5" s="1343"/>
      <c r="CR5" s="1343"/>
      <c r="CS5" s="1343"/>
      <c r="CT5" s="1343"/>
      <c r="CU5" s="1343"/>
      <c r="CV5" s="1343"/>
      <c r="CW5" s="1343"/>
      <c r="CX5" s="1343"/>
      <c r="CY5" s="1343"/>
      <c r="CZ5" s="1343"/>
      <c r="DA5" s="1343"/>
      <c r="DB5" s="1348"/>
      <c r="DC5" s="1348"/>
      <c r="DD5" s="1348"/>
      <c r="DE5" s="1348"/>
      <c r="DF5" s="1348"/>
      <c r="DG5" s="1348"/>
      <c r="DH5" s="1348"/>
      <c r="DI5" s="1348"/>
      <c r="DJ5" s="1348"/>
      <c r="DK5" s="1348"/>
      <c r="DL5" s="1348"/>
      <c r="DM5" s="1348"/>
      <c r="DN5" s="1348"/>
      <c r="DO5" s="1348"/>
      <c r="DP5" s="1348"/>
      <c r="DQ5" s="1348"/>
      <c r="DR5" s="1348"/>
      <c r="DS5" s="1349"/>
      <c r="DT5" s="1349"/>
      <c r="DU5" s="1349"/>
      <c r="DV5" s="1349"/>
      <c r="DW5" s="1349"/>
      <c r="DX5" s="1349"/>
      <c r="DY5" s="1349"/>
      <c r="DZ5" s="1349"/>
      <c r="EA5" s="1349"/>
      <c r="EB5" s="1349"/>
      <c r="EC5" s="1349"/>
      <c r="ED5" s="1349"/>
      <c r="EE5" s="1349"/>
      <c r="EF5" s="1349"/>
      <c r="EG5" s="1349"/>
      <c r="EH5" s="1349"/>
      <c r="EI5" s="1349"/>
      <c r="EJ5" s="1349"/>
      <c r="EK5" s="1349"/>
      <c r="EL5" s="1349"/>
      <c r="EM5" s="1349"/>
      <c r="EN5" s="1349"/>
      <c r="EO5" s="1349"/>
    </row>
    <row r="6" spans="1:145" ht="15.95" customHeight="1" x14ac:dyDescent="0.3">
      <c r="A6" s="1346" t="s">
        <v>870</v>
      </c>
      <c r="B6" s="1347">
        <v>4370.7299203099992</v>
      </c>
      <c r="C6" s="1347">
        <v>4323.8554170199995</v>
      </c>
      <c r="D6" s="1347">
        <v>4292.1159254200002</v>
      </c>
      <c r="E6" s="1347">
        <v>4689.9094079102006</v>
      </c>
      <c r="F6" s="1347">
        <v>4495.6720426616002</v>
      </c>
      <c r="G6" s="1347">
        <v>4366.3040840202875</v>
      </c>
      <c r="H6" s="1347">
        <v>4786.4868422316003</v>
      </c>
      <c r="I6" s="1347">
        <v>4993.8081464247598</v>
      </c>
      <c r="J6" s="1347">
        <v>4790.7005062644994</v>
      </c>
      <c r="K6" s="1347">
        <v>4914.2536862087991</v>
      </c>
      <c r="L6" s="1347">
        <v>4881.4822933305941</v>
      </c>
      <c r="M6" s="1347">
        <v>4854.6419675026727</v>
      </c>
      <c r="N6" s="1347">
        <v>5105.3808355556384</v>
      </c>
      <c r="O6" s="1347">
        <v>5474.2172920265921</v>
      </c>
      <c r="P6" s="1347">
        <v>5536.0967956957229</v>
      </c>
      <c r="Q6" s="1347">
        <v>4862.4684583595999</v>
      </c>
      <c r="R6" s="1347">
        <v>4465.7456297024992</v>
      </c>
      <c r="S6" s="1347">
        <v>4312.9186979797996</v>
      </c>
      <c r="T6" s="1347">
        <v>4556.131249905</v>
      </c>
      <c r="U6" s="1347">
        <v>4720.5797024283802</v>
      </c>
      <c r="V6" s="1347">
        <v>4707.1345624486175</v>
      </c>
      <c r="W6" s="1347">
        <v>4215.6078598466001</v>
      </c>
      <c r="X6" s="1347">
        <v>4272.5918114948781</v>
      </c>
      <c r="Y6" s="1347">
        <v>4035.038303729219</v>
      </c>
      <c r="Z6" s="1347">
        <v>4128.9577768183999</v>
      </c>
      <c r="AA6" s="1347">
        <v>4103.7642567882549</v>
      </c>
      <c r="AB6" s="1347">
        <v>4025.1771553201324</v>
      </c>
      <c r="AC6" s="1347">
        <v>3780.3828302116003</v>
      </c>
      <c r="AD6" s="1347">
        <v>3899.8604576597004</v>
      </c>
      <c r="AE6" s="1347">
        <v>3872.8509141516665</v>
      </c>
      <c r="AF6" s="1347">
        <v>5375.2728675512508</v>
      </c>
      <c r="AG6" s="1347">
        <v>5636.7090192952001</v>
      </c>
      <c r="AH6" s="1347">
        <v>5201.4440444659995</v>
      </c>
      <c r="AI6" s="1347">
        <v>4996.4140955471994</v>
      </c>
      <c r="AJ6" s="1347">
        <v>5390.5534820503999</v>
      </c>
      <c r="AK6" s="1347">
        <v>5377.043477706</v>
      </c>
      <c r="AL6" s="1347">
        <v>5487.7118382393001</v>
      </c>
      <c r="AM6" s="1347">
        <v>5552.1091964430007</v>
      </c>
      <c r="AN6" s="1347">
        <v>5216.9822497083996</v>
      </c>
      <c r="AO6" s="1347">
        <v>5447.3569319177004</v>
      </c>
      <c r="AP6" s="1347">
        <v>5668.3898299978</v>
      </c>
      <c r="AQ6" s="1347">
        <v>5930.9691786439998</v>
      </c>
      <c r="AR6" s="1347">
        <v>6551.8138669764003</v>
      </c>
      <c r="AS6" s="1347">
        <v>6479.8904258999992</v>
      </c>
      <c r="AT6" s="1347">
        <v>6403.119384983599</v>
      </c>
      <c r="AU6" s="1347">
        <v>7157.0655215983998</v>
      </c>
      <c r="AV6" s="1347">
        <v>6882.3367099530014</v>
      </c>
      <c r="AW6" s="1347">
        <v>6613.5759396931999</v>
      </c>
      <c r="AX6" s="1347">
        <v>7036.3608777972004</v>
      </c>
      <c r="AY6" s="1347">
        <v>7009.8077130161009</v>
      </c>
      <c r="AZ6" s="1347">
        <v>7132.8145208325004</v>
      </c>
      <c r="BA6" s="1347">
        <v>6251.2562820278008</v>
      </c>
      <c r="BB6" s="1347">
        <v>6093.6134419927994</v>
      </c>
      <c r="BC6" s="1347">
        <v>6100.6264666391999</v>
      </c>
      <c r="BD6" s="1347">
        <v>6654.8429190156012</v>
      </c>
      <c r="BE6" s="1347">
        <v>6943.3987936104013</v>
      </c>
      <c r="BF6" s="1347">
        <v>6782.731771522499</v>
      </c>
      <c r="BG6" s="1347">
        <v>6807.7454515099998</v>
      </c>
      <c r="BH6" s="1347">
        <v>6475.6326600967004</v>
      </c>
      <c r="BI6" s="1347">
        <v>6500.6610102193008</v>
      </c>
      <c r="BJ6" s="1347">
        <v>6584.1377497066005</v>
      </c>
      <c r="BK6" s="1347">
        <v>6329.3304995195995</v>
      </c>
      <c r="BL6" s="1347">
        <v>6576.4615278647007</v>
      </c>
      <c r="BM6" s="1347">
        <v>6479.6058624232001</v>
      </c>
      <c r="BN6" s="1347">
        <v>6561.3156319817999</v>
      </c>
      <c r="BO6" s="1347">
        <v>6477.0626906327998</v>
      </c>
      <c r="BP6" s="1347">
        <v>6528.7985947214001</v>
      </c>
      <c r="BQ6" s="1347">
        <v>6589.5129304363991</v>
      </c>
      <c r="BR6" s="1347">
        <v>6559.5246140866993</v>
      </c>
      <c r="BS6" s="1347">
        <v>6658.1929827439999</v>
      </c>
      <c r="BT6" s="1347">
        <v>6662.0088622149497</v>
      </c>
      <c r="BU6" s="1347">
        <v>6066.9568600943994</v>
      </c>
      <c r="BV6" s="1347">
        <v>6124.3831808054001</v>
      </c>
      <c r="BW6" s="1347">
        <v>6529.1913200449999</v>
      </c>
      <c r="BX6" s="1347">
        <v>6600.9464487944997</v>
      </c>
      <c r="BY6" s="1347">
        <v>6364.4998691746996</v>
      </c>
      <c r="BZ6" s="1347">
        <v>6349.7</v>
      </c>
      <c r="CA6" s="1347">
        <v>6308.0139900163995</v>
      </c>
      <c r="CB6" s="1347">
        <v>6044.1974124824001</v>
      </c>
      <c r="CC6" s="1347">
        <v>6341.9923835599993</v>
      </c>
      <c r="CD6" s="1347">
        <v>6285.2277418739404</v>
      </c>
      <c r="CE6" s="1347">
        <v>6082.926019859975</v>
      </c>
      <c r="CF6" s="1347">
        <v>6335.7700357709609</v>
      </c>
      <c r="CG6" s="1347">
        <v>6716.4708608245674</v>
      </c>
      <c r="CH6" s="1347">
        <v>7097.3893903238404</v>
      </c>
      <c r="CI6" s="1347">
        <v>7571.9813189940069</v>
      </c>
      <c r="CJ6" s="1347">
        <v>7442.0839899803805</v>
      </c>
      <c r="CK6" s="1347">
        <v>7142.8922370595901</v>
      </c>
      <c r="CL6" s="1347">
        <v>6869.9380813100006</v>
      </c>
      <c r="CM6" s="1347">
        <v>7192.52901587</v>
      </c>
      <c r="CN6" s="1347">
        <v>7114.0137198900002</v>
      </c>
      <c r="CO6" s="1347">
        <v>6883.8815633599988</v>
      </c>
      <c r="CP6" s="1347">
        <v>6810.6534626441999</v>
      </c>
      <c r="CQ6" s="1347">
        <v>7024.7370861399995</v>
      </c>
      <c r="CR6" s="1347">
        <v>7264.7614756800003</v>
      </c>
      <c r="CS6" s="1347">
        <v>7087.1171652499997</v>
      </c>
      <c r="CT6" s="1347">
        <v>7247.2063637399997</v>
      </c>
      <c r="CU6" s="1347">
        <v>6919.0764716300009</v>
      </c>
      <c r="CV6" s="1347">
        <v>6676.0607484399998</v>
      </c>
      <c r="CW6" s="1347">
        <v>6814.6567555399988</v>
      </c>
      <c r="CX6" s="1347">
        <v>6825.7617843899989</v>
      </c>
      <c r="CY6" s="1347">
        <v>6843.997188790001</v>
      </c>
      <c r="CZ6" s="1347">
        <v>7002.1169684299994</v>
      </c>
      <c r="DA6" s="1347">
        <v>7446.1643054899996</v>
      </c>
      <c r="DB6" s="1350">
        <v>7529.3587611499997</v>
      </c>
      <c r="DC6" s="1350">
        <v>7602.34439845</v>
      </c>
      <c r="DD6" s="1350">
        <v>7694.6431382999999</v>
      </c>
      <c r="DE6" s="1350">
        <v>7698.5189493499993</v>
      </c>
      <c r="DF6" s="1350">
        <v>8000.7818561299991</v>
      </c>
      <c r="DG6" s="1350">
        <v>8202.1251248400004</v>
      </c>
      <c r="DH6" s="1350">
        <v>8255.4369417300004</v>
      </c>
      <c r="DI6" s="1350">
        <v>7946.9189571400002</v>
      </c>
      <c r="DJ6" s="1350">
        <v>7872.9595007500002</v>
      </c>
      <c r="DK6" s="1350">
        <v>6973.5069436499998</v>
      </c>
      <c r="DL6" s="1350">
        <v>7360.8988018499995</v>
      </c>
      <c r="DM6" s="1350">
        <v>7234.9400248500006</v>
      </c>
      <c r="DN6" s="1350">
        <v>7117.6037073500011</v>
      </c>
      <c r="DO6" s="1350">
        <v>6951.6137688599993</v>
      </c>
      <c r="DP6" s="1350">
        <v>6759.6659475600009</v>
      </c>
      <c r="DQ6" s="1350">
        <v>6782.1101982500004</v>
      </c>
      <c r="DR6" s="1350">
        <v>7112.6793703900003</v>
      </c>
      <c r="DS6" s="1351">
        <v>7794.8613997000002</v>
      </c>
      <c r="DT6" s="1351">
        <v>7874.5377965600001</v>
      </c>
      <c r="DU6" s="1351">
        <v>7791.6029663600002</v>
      </c>
      <c r="DV6" s="1351">
        <v>8098.8987568899993</v>
      </c>
      <c r="DW6" s="1351">
        <v>8664.5333422399999</v>
      </c>
      <c r="DX6" s="1351">
        <v>9579.4237576199994</v>
      </c>
      <c r="DY6" s="1351">
        <v>10172.190159060001</v>
      </c>
      <c r="DZ6" s="1351">
        <v>11338.307384570002</v>
      </c>
      <c r="EA6" s="1351">
        <v>11319.95574404</v>
      </c>
      <c r="EB6" s="1351">
        <v>11041.06126022</v>
      </c>
      <c r="EC6" s="1351">
        <v>11187.78209814</v>
      </c>
      <c r="ED6" s="1351">
        <v>9998.2942347099997</v>
      </c>
      <c r="EE6" s="1351">
        <v>9921.6884374000001</v>
      </c>
      <c r="EF6" s="1351">
        <v>9955.1045115800007</v>
      </c>
      <c r="EG6" s="1351">
        <v>9957.1440990929023</v>
      </c>
      <c r="EH6" s="1351">
        <v>9852.6351609309004</v>
      </c>
      <c r="EI6" s="1351">
        <v>9471.0525042099998</v>
      </c>
      <c r="EJ6" s="1351">
        <v>10111.4432965957</v>
      </c>
      <c r="EK6" s="1351">
        <v>9337.7835567056009</v>
      </c>
      <c r="EL6" s="1351">
        <v>9315.8002432100002</v>
      </c>
      <c r="EM6" s="1351">
        <v>9175.6132921300014</v>
      </c>
      <c r="EN6" s="1351">
        <v>9377.7317140399991</v>
      </c>
      <c r="EO6" s="1351">
        <v>9126.9185023400005</v>
      </c>
    </row>
    <row r="7" spans="1:145" ht="15.95" customHeight="1" x14ac:dyDescent="0.3">
      <c r="A7" s="1346" t="s">
        <v>871</v>
      </c>
      <c r="B7" s="1347">
        <v>947.71407808999993</v>
      </c>
      <c r="C7" s="1347">
        <v>888.25672714999996</v>
      </c>
      <c r="D7" s="1347">
        <v>894.59133156999997</v>
      </c>
      <c r="E7" s="1347">
        <v>808.46376236000015</v>
      </c>
      <c r="F7" s="1347">
        <v>760.30456875999994</v>
      </c>
      <c r="G7" s="1347">
        <v>691.09963296000001</v>
      </c>
      <c r="H7" s="1347">
        <v>703.49796226000001</v>
      </c>
      <c r="I7" s="1347">
        <v>1100.5213783199999</v>
      </c>
      <c r="J7" s="1347">
        <v>846.72288403999994</v>
      </c>
      <c r="K7" s="1347">
        <v>880.52077351000003</v>
      </c>
      <c r="L7" s="1347">
        <v>935.92604272000005</v>
      </c>
      <c r="M7" s="1347">
        <v>722.06079064999994</v>
      </c>
      <c r="N7" s="1347">
        <v>706.18664161000004</v>
      </c>
      <c r="O7" s="1347">
        <v>813.69968423</v>
      </c>
      <c r="P7" s="1347">
        <v>731.17343831999995</v>
      </c>
      <c r="Q7" s="1347">
        <v>743.58479609000005</v>
      </c>
      <c r="R7" s="1347">
        <v>670.50531777999993</v>
      </c>
      <c r="S7" s="1347">
        <v>647.10581165999997</v>
      </c>
      <c r="T7" s="1347">
        <v>899.91180695000003</v>
      </c>
      <c r="U7" s="1347">
        <v>660.67174766999995</v>
      </c>
      <c r="V7" s="1347">
        <v>595.99635827999998</v>
      </c>
      <c r="W7" s="1347">
        <v>790.72846633999995</v>
      </c>
      <c r="X7" s="1347">
        <v>768.83103670000003</v>
      </c>
      <c r="Y7" s="1347">
        <v>760.86141576</v>
      </c>
      <c r="Z7" s="1347">
        <v>608.70071227999995</v>
      </c>
      <c r="AA7" s="1347">
        <v>686.03519133000009</v>
      </c>
      <c r="AB7" s="1347">
        <v>638.57694258000004</v>
      </c>
      <c r="AC7" s="1347">
        <v>625.02238913999997</v>
      </c>
      <c r="AD7" s="1347">
        <v>572.14731293</v>
      </c>
      <c r="AE7" s="1347">
        <v>588.39648282000019</v>
      </c>
      <c r="AF7" s="1347">
        <v>561.94402072000003</v>
      </c>
      <c r="AG7" s="1347">
        <v>491.69037447000005</v>
      </c>
      <c r="AH7" s="1347">
        <v>404.17246085000005</v>
      </c>
      <c r="AI7" s="1347">
        <v>1052.8532324</v>
      </c>
      <c r="AJ7" s="1347">
        <v>1079.00945247</v>
      </c>
      <c r="AK7" s="1347">
        <v>1028.23917175</v>
      </c>
      <c r="AL7" s="1347">
        <v>992.26630272</v>
      </c>
      <c r="AM7" s="1347">
        <v>1010.10531451</v>
      </c>
      <c r="AN7" s="1347">
        <v>1056.9215584400001</v>
      </c>
      <c r="AO7" s="1347">
        <v>1026.3791025200001</v>
      </c>
      <c r="AP7" s="1347">
        <v>1210.84515521</v>
      </c>
      <c r="AQ7" s="1347">
        <v>1417.8552750300003</v>
      </c>
      <c r="AR7" s="1347">
        <v>666.98173649519993</v>
      </c>
      <c r="AS7" s="1347">
        <v>762.87199767999994</v>
      </c>
      <c r="AT7" s="1347">
        <v>736.79466325999999</v>
      </c>
      <c r="AU7" s="1347">
        <v>1016.7911232228</v>
      </c>
      <c r="AV7" s="1347">
        <v>1017.8522659400001</v>
      </c>
      <c r="AW7" s="1347">
        <v>986.7281722724</v>
      </c>
      <c r="AX7" s="1347">
        <v>1090.0841711399999</v>
      </c>
      <c r="AY7" s="1347">
        <v>1117.5570805899999</v>
      </c>
      <c r="AZ7" s="1347">
        <v>1242.1857621718998</v>
      </c>
      <c r="BA7" s="1347">
        <v>1130.6207459157999</v>
      </c>
      <c r="BB7" s="1347">
        <v>1180.9600675199999</v>
      </c>
      <c r="BC7" s="1347">
        <v>1179.2927186999998</v>
      </c>
      <c r="BD7" s="1347">
        <v>1194.4314657499999</v>
      </c>
      <c r="BE7" s="1347">
        <v>1283.3959922957001</v>
      </c>
      <c r="BF7" s="1347">
        <v>1170.1192027449999</v>
      </c>
      <c r="BG7" s="1347">
        <v>1037.2159888900001</v>
      </c>
      <c r="BH7" s="1347">
        <v>977.25371406560009</v>
      </c>
      <c r="BI7" s="1347">
        <v>973.93286234000004</v>
      </c>
      <c r="BJ7" s="1347">
        <v>1609.17291312</v>
      </c>
      <c r="BK7" s="1347">
        <v>1343.6732333334</v>
      </c>
      <c r="BL7" s="1347">
        <v>1380.5472245097001</v>
      </c>
      <c r="BM7" s="1347">
        <v>1585.4924234523999</v>
      </c>
      <c r="BN7" s="1347">
        <v>1401.6625373600002</v>
      </c>
      <c r="BO7" s="1347">
        <v>1356.8478927136002</v>
      </c>
      <c r="BP7" s="1347">
        <v>1259.7261644150999</v>
      </c>
      <c r="BQ7" s="1347">
        <v>1236.5469993167001</v>
      </c>
      <c r="BR7" s="1347">
        <v>1297.8113549047998</v>
      </c>
      <c r="BS7" s="1347">
        <v>1254.7770420416</v>
      </c>
      <c r="BT7" s="1347">
        <v>2359.4374312179998</v>
      </c>
      <c r="BU7" s="1347">
        <v>2492.8735255574061</v>
      </c>
      <c r="BV7" s="1347">
        <v>2596.1876437210285</v>
      </c>
      <c r="BW7" s="1347">
        <v>2592.3674039123198</v>
      </c>
      <c r="BX7" s="1347">
        <v>2737.081852884</v>
      </c>
      <c r="BY7" s="1347">
        <v>2671.7097182817001</v>
      </c>
      <c r="BZ7" s="1347">
        <v>2644.4</v>
      </c>
      <c r="CA7" s="1347">
        <v>2608.12796746</v>
      </c>
      <c r="CB7" s="1347">
        <v>2547.7241215800004</v>
      </c>
      <c r="CC7" s="1347">
        <v>2605.7748322424</v>
      </c>
      <c r="CD7" s="1347">
        <v>2581.5688966204902</v>
      </c>
      <c r="CE7" s="1347">
        <v>1922.9857331599999</v>
      </c>
      <c r="CF7" s="1347">
        <v>1851.1474936136021</v>
      </c>
      <c r="CG7" s="1347">
        <v>1823.2372807956165</v>
      </c>
      <c r="CH7" s="1347">
        <v>1863.3675000000001</v>
      </c>
      <c r="CI7" s="1347">
        <v>1995.3255854899999</v>
      </c>
      <c r="CJ7" s="1347">
        <v>1971.91117252</v>
      </c>
      <c r="CK7" s="1347">
        <v>1869.7525880599999</v>
      </c>
      <c r="CL7" s="1347">
        <v>1778.58311007</v>
      </c>
      <c r="CM7" s="1347">
        <v>1799.8706586599997</v>
      </c>
      <c r="CN7" s="1347">
        <v>1849.45383186</v>
      </c>
      <c r="CO7" s="1347">
        <v>1850.2427751099999</v>
      </c>
      <c r="CP7" s="1347">
        <v>1788.3412914</v>
      </c>
      <c r="CQ7" s="1347">
        <v>1856.30235322</v>
      </c>
      <c r="CR7" s="1347">
        <v>1848.6942909299999</v>
      </c>
      <c r="CS7" s="1347">
        <v>1851.8845406800001</v>
      </c>
      <c r="CT7" s="1347">
        <v>2437.9259930400003</v>
      </c>
      <c r="CU7" s="1347">
        <v>2683.4749029</v>
      </c>
      <c r="CV7" s="1347">
        <v>2873.5351473399996</v>
      </c>
      <c r="CW7" s="1347">
        <v>2863.6323328399999</v>
      </c>
      <c r="CX7" s="1347">
        <v>2932.6817921300003</v>
      </c>
      <c r="CY7" s="1347">
        <v>2892.3364387200004</v>
      </c>
      <c r="CZ7" s="1347">
        <v>3018.0717435300003</v>
      </c>
      <c r="DA7" s="1347">
        <v>3040.81866416</v>
      </c>
      <c r="DB7" s="1350">
        <v>3061.71292352</v>
      </c>
      <c r="DC7" s="1350">
        <v>3017.5393533399997</v>
      </c>
      <c r="DD7" s="1350">
        <v>3036.47316796</v>
      </c>
      <c r="DE7" s="1350">
        <v>3082.6068864899999</v>
      </c>
      <c r="DF7" s="1350">
        <v>2924.1876803240234</v>
      </c>
      <c r="DG7" s="1350">
        <v>3008.8082769877651</v>
      </c>
      <c r="DH7" s="1350">
        <v>3029.8981704463072</v>
      </c>
      <c r="DI7" s="1350">
        <v>3460.9018560058003</v>
      </c>
      <c r="DJ7" s="1350">
        <v>3310.3038027049051</v>
      </c>
      <c r="DK7" s="1350">
        <v>2998.397979581709</v>
      </c>
      <c r="DL7" s="1350">
        <v>2929.3319966965787</v>
      </c>
      <c r="DM7" s="1350">
        <v>3145.4756887137537</v>
      </c>
      <c r="DN7" s="1350">
        <v>3197.1587873879798</v>
      </c>
      <c r="DO7" s="1350">
        <v>3428.7045279499998</v>
      </c>
      <c r="DP7" s="1350">
        <v>3462.4791880799999</v>
      </c>
      <c r="DQ7" s="1350">
        <v>3471.4170574600003</v>
      </c>
      <c r="DR7" s="1350">
        <v>3431.1554657299998</v>
      </c>
      <c r="DS7" s="1351">
        <v>3372.67180822</v>
      </c>
      <c r="DT7" s="1351">
        <v>3354.8645674600002</v>
      </c>
      <c r="DU7" s="1351">
        <v>3404.5860795799999</v>
      </c>
      <c r="DV7" s="1351">
        <v>2519.3904190249</v>
      </c>
      <c r="DW7" s="1351">
        <v>2343.4389200200003</v>
      </c>
      <c r="DX7" s="1351">
        <v>2464.2943949</v>
      </c>
      <c r="DY7" s="1351">
        <v>2455.8135256400005</v>
      </c>
      <c r="DZ7" s="1351">
        <v>2488.4626059966499</v>
      </c>
      <c r="EA7" s="1351">
        <v>2414.8799825100004</v>
      </c>
      <c r="EB7" s="1351">
        <v>2933.4423263992999</v>
      </c>
      <c r="EC7" s="1351">
        <v>2944.0902561225498</v>
      </c>
      <c r="ED7" s="1351">
        <v>2935.3421814600001</v>
      </c>
      <c r="EE7" s="1351">
        <v>3141.3628469021</v>
      </c>
      <c r="EF7" s="1351">
        <v>3159.2603606699995</v>
      </c>
      <c r="EG7" s="1351">
        <v>3083.63763475</v>
      </c>
      <c r="EH7" s="1351">
        <v>3132.4201921699996</v>
      </c>
      <c r="EI7" s="1351">
        <v>3121.7431682999995</v>
      </c>
      <c r="EJ7" s="1351">
        <v>3005.0853428699997</v>
      </c>
      <c r="EK7" s="1351">
        <v>3021.4121326999998</v>
      </c>
      <c r="EL7" s="1351">
        <v>3046.2480727900002</v>
      </c>
      <c r="EM7" s="1351">
        <v>3164.5768433899998</v>
      </c>
      <c r="EN7" s="1351">
        <v>3058.8012249799999</v>
      </c>
      <c r="EO7" s="1351">
        <v>3044.23240842</v>
      </c>
    </row>
    <row r="8" spans="1:145" ht="15.95" customHeight="1" x14ac:dyDescent="0.3">
      <c r="A8" s="1346" t="s">
        <v>872</v>
      </c>
      <c r="B8" s="1347">
        <v>14.049424</v>
      </c>
      <c r="C8" s="1347">
        <v>12.630751</v>
      </c>
      <c r="D8" s="1347">
        <v>13.428654000000002</v>
      </c>
      <c r="E8" s="1347">
        <v>15.132339000000002</v>
      </c>
      <c r="F8" s="1347">
        <v>15.919357</v>
      </c>
      <c r="G8" s="1347">
        <v>16.155488000000002</v>
      </c>
      <c r="H8" s="1347">
        <v>18.95864688</v>
      </c>
      <c r="I8" s="1347">
        <v>16.23104</v>
      </c>
      <c r="J8" s="1347">
        <v>18.155421829999998</v>
      </c>
      <c r="K8" s="1347">
        <v>19.179758240000002</v>
      </c>
      <c r="L8" s="1347">
        <v>14.546299400000001</v>
      </c>
      <c r="M8" s="1347">
        <v>18.68868582</v>
      </c>
      <c r="N8" s="1347">
        <v>17.235568000000001</v>
      </c>
      <c r="O8" s="1347">
        <v>19.27239694</v>
      </c>
      <c r="P8" s="1347">
        <v>20.66539998</v>
      </c>
      <c r="Q8" s="1347">
        <v>21.927378019999999</v>
      </c>
      <c r="R8" s="1347">
        <v>22.397614709999999</v>
      </c>
      <c r="S8" s="1347">
        <v>23.981740869999999</v>
      </c>
      <c r="T8" s="1347">
        <v>20.001068149999998</v>
      </c>
      <c r="U8" s="1347">
        <v>24.183884350000003</v>
      </c>
      <c r="V8" s="1347">
        <v>24.915300250000001</v>
      </c>
      <c r="W8" s="1347">
        <v>22.119072719999998</v>
      </c>
      <c r="X8" s="1347">
        <v>21.157603429999998</v>
      </c>
      <c r="Y8" s="1347">
        <v>19.039158240000003</v>
      </c>
      <c r="Z8" s="1347">
        <v>17.498148050000001</v>
      </c>
      <c r="AA8" s="1347">
        <v>19.131903319999999</v>
      </c>
      <c r="AB8" s="1347">
        <v>20.453608450000001</v>
      </c>
      <c r="AC8" s="1347">
        <v>14.772791420000001</v>
      </c>
      <c r="AD8" s="1347">
        <v>15.45467451</v>
      </c>
      <c r="AE8" s="1347">
        <v>17.127844370000002</v>
      </c>
      <c r="AF8" s="1347">
        <v>17.43549646</v>
      </c>
      <c r="AG8" s="1347">
        <v>16.568486069999999</v>
      </c>
      <c r="AH8" s="1347">
        <v>19.166698499999999</v>
      </c>
      <c r="AI8" s="1347">
        <v>18.96211533</v>
      </c>
      <c r="AJ8" s="1347">
        <v>19.512489689999999</v>
      </c>
      <c r="AK8" s="1347">
        <v>19.53939733</v>
      </c>
      <c r="AL8" s="1347">
        <v>18.170410780000001</v>
      </c>
      <c r="AM8" s="1347">
        <v>16.670075489999999</v>
      </c>
      <c r="AN8" s="1347">
        <v>16.5553715</v>
      </c>
      <c r="AO8" s="1347">
        <v>16.17877979</v>
      </c>
      <c r="AP8" s="1347">
        <v>17.015526240000003</v>
      </c>
      <c r="AQ8" s="1347">
        <v>17.004971179999998</v>
      </c>
      <c r="AR8" s="1347">
        <v>16.321624359999998</v>
      </c>
      <c r="AS8" s="1347">
        <v>15.42724069</v>
      </c>
      <c r="AT8" s="1347">
        <v>14.555907769999999</v>
      </c>
      <c r="AU8" s="1347">
        <v>15.6637319</v>
      </c>
      <c r="AV8" s="1347">
        <v>15.142991530000002</v>
      </c>
      <c r="AW8" s="1347">
        <v>62.480838718800001</v>
      </c>
      <c r="AX8" s="1347">
        <v>62.640613819999999</v>
      </c>
      <c r="AY8" s="1347">
        <v>64.983649409999998</v>
      </c>
      <c r="AZ8" s="1347">
        <v>65.705261149999998</v>
      </c>
      <c r="BA8" s="1347">
        <v>65.608467560000008</v>
      </c>
      <c r="BB8" s="1347">
        <v>67.104993690000001</v>
      </c>
      <c r="BC8" s="1347">
        <v>65.936608300000003</v>
      </c>
      <c r="BD8" s="1347">
        <v>66.269063799999998</v>
      </c>
      <c r="BE8" s="1347">
        <v>67.142427653699997</v>
      </c>
      <c r="BF8" s="1347">
        <v>66.769846042500006</v>
      </c>
      <c r="BG8" s="1347">
        <v>16.314983609999999</v>
      </c>
      <c r="BH8" s="1347">
        <v>15.66918912</v>
      </c>
      <c r="BI8" s="1347">
        <v>14.70712675</v>
      </c>
      <c r="BJ8" s="1347">
        <v>14.14735907</v>
      </c>
      <c r="BK8" s="1347">
        <v>12.02554349</v>
      </c>
      <c r="BL8" s="1347">
        <v>11.767226539999999</v>
      </c>
      <c r="BM8" s="1347">
        <v>12.49390421</v>
      </c>
      <c r="BN8" s="1347">
        <v>10.334915929999999</v>
      </c>
      <c r="BO8" s="1347">
        <v>11.426193269999999</v>
      </c>
      <c r="BP8" s="1347">
        <v>11.68602375</v>
      </c>
      <c r="BQ8" s="1347">
        <v>12.068280640000001</v>
      </c>
      <c r="BR8" s="1347">
        <v>11.92550069</v>
      </c>
      <c r="BS8" s="1347">
        <v>11.200466629999999</v>
      </c>
      <c r="BT8" s="1347">
        <v>9.2935320500000014</v>
      </c>
      <c r="BU8" s="1347">
        <v>10.469897289999999</v>
      </c>
      <c r="BV8" s="1347">
        <v>11.684196596219998</v>
      </c>
      <c r="BW8" s="1347">
        <v>11.23606889</v>
      </c>
      <c r="BX8" s="1347">
        <v>10.350129000000001</v>
      </c>
      <c r="BY8" s="1347">
        <v>11.4813106123</v>
      </c>
      <c r="BZ8" s="1347">
        <v>11.5</v>
      </c>
      <c r="CA8" s="1347">
        <v>9.9080165299999994</v>
      </c>
      <c r="CB8" s="1347">
        <v>13.356135</v>
      </c>
      <c r="CC8" s="1347">
        <v>13.194072049727998</v>
      </c>
      <c r="CD8" s="1347">
        <v>13.667905460907999</v>
      </c>
      <c r="CE8" s="1347">
        <v>14.509243358094825</v>
      </c>
      <c r="CF8" s="1347">
        <v>15.483963649663997</v>
      </c>
      <c r="CG8" s="1347">
        <v>12.491698636283333</v>
      </c>
      <c r="CH8" s="1347">
        <v>12.567417749999999</v>
      </c>
      <c r="CI8" s="1347">
        <v>11.97007224</v>
      </c>
      <c r="CJ8" s="1347">
        <v>10.528653850000001</v>
      </c>
      <c r="CK8" s="1347">
        <v>9.1565461500000005</v>
      </c>
      <c r="CL8" s="1347">
        <v>8.4030496899999996</v>
      </c>
      <c r="CM8" s="1347">
        <v>10.43707256442779</v>
      </c>
      <c r="CN8" s="1347">
        <v>12.215941920000001</v>
      </c>
      <c r="CO8" s="1347">
        <v>11.37133736</v>
      </c>
      <c r="CP8" s="1347">
        <v>11.904212170000001</v>
      </c>
      <c r="CQ8" s="1347">
        <v>10.313248960000001</v>
      </c>
      <c r="CR8" s="1347">
        <v>11.145040190000001</v>
      </c>
      <c r="CS8" s="1347">
        <v>10.38853761</v>
      </c>
      <c r="CT8" s="1347">
        <v>10.063368109999999</v>
      </c>
      <c r="CU8" s="1347">
        <v>10.23378862</v>
      </c>
      <c r="CV8" s="1347">
        <v>10.28510065</v>
      </c>
      <c r="CW8" s="1347">
        <v>10.065354390000001</v>
      </c>
      <c r="CX8" s="1347">
        <v>9.8054173999999978</v>
      </c>
      <c r="CY8" s="1347">
        <v>11.144426939999999</v>
      </c>
      <c r="CZ8" s="1347">
        <v>11.79465038</v>
      </c>
      <c r="DA8" s="1347">
        <v>10.78413991</v>
      </c>
      <c r="DB8" s="1350">
        <v>10.59136505</v>
      </c>
      <c r="DC8" s="1350">
        <v>8.2615560000000006</v>
      </c>
      <c r="DD8" s="1350">
        <v>8.154205769999999</v>
      </c>
      <c r="DE8" s="1350">
        <v>8.0235489999999992</v>
      </c>
      <c r="DF8" s="1350">
        <v>8.8039190000000005</v>
      </c>
      <c r="DG8" s="1350">
        <v>7.9038370000000002</v>
      </c>
      <c r="DH8" s="1350">
        <v>8.6971988400000004</v>
      </c>
      <c r="DI8" s="1350">
        <v>9.2084595900000004</v>
      </c>
      <c r="DJ8" s="1350">
        <v>9.1416863399999997</v>
      </c>
      <c r="DK8" s="1350">
        <v>10.513641</v>
      </c>
      <c r="DL8" s="1350">
        <v>9.8508040000000001</v>
      </c>
      <c r="DM8" s="1350">
        <v>10.099980960000002</v>
      </c>
      <c r="DN8" s="1350">
        <v>9.30554989</v>
      </c>
      <c r="DO8" s="1350">
        <v>11.051081</v>
      </c>
      <c r="DP8" s="1350">
        <v>11.42057417</v>
      </c>
      <c r="DQ8" s="1350">
        <v>11.169676190000001</v>
      </c>
      <c r="DR8" s="1350">
        <v>12.1093288</v>
      </c>
      <c r="DS8" s="1351">
        <v>11.49443383</v>
      </c>
      <c r="DT8" s="1351">
        <v>11.830401199999999</v>
      </c>
      <c r="DU8" s="1351">
        <v>11.221654300000001</v>
      </c>
      <c r="DV8" s="1351">
        <v>13.49133159</v>
      </c>
      <c r="DW8" s="1351">
        <v>13.47984705</v>
      </c>
      <c r="DX8" s="1351">
        <v>12.800818699999999</v>
      </c>
      <c r="DY8" s="1351">
        <v>15.9265135</v>
      </c>
      <c r="DZ8" s="1351">
        <v>16.56402843</v>
      </c>
      <c r="EA8" s="1351">
        <v>15.147899429999999</v>
      </c>
      <c r="EB8" s="1351">
        <v>14.61571644</v>
      </c>
      <c r="EC8" s="1351">
        <v>14.13502519</v>
      </c>
      <c r="ED8" s="1351">
        <v>14.8737054</v>
      </c>
      <c r="EE8" s="1351">
        <v>14.867454539999999</v>
      </c>
      <c r="EF8" s="1351">
        <v>15.032001629999998</v>
      </c>
      <c r="EG8" s="1351">
        <v>14.882864870000001</v>
      </c>
      <c r="EH8" s="1351">
        <v>14.72087009</v>
      </c>
      <c r="EI8" s="1351">
        <v>14.122629400000001</v>
      </c>
      <c r="EJ8" s="1351">
        <v>14.58877335</v>
      </c>
      <c r="EK8" s="1351">
        <v>14.26914857</v>
      </c>
      <c r="EL8" s="1351">
        <v>13.683529879999998</v>
      </c>
      <c r="EM8" s="1351">
        <v>13.29628213</v>
      </c>
      <c r="EN8" s="1351">
        <v>16.492197709999999</v>
      </c>
      <c r="EO8" s="1351">
        <v>16.09287707</v>
      </c>
    </row>
    <row r="9" spans="1:145" ht="15.95" customHeight="1" x14ac:dyDescent="0.3">
      <c r="A9" s="1346" t="s">
        <v>873</v>
      </c>
      <c r="B9" s="1347">
        <v>19.434546000000001</v>
      </c>
      <c r="C9" s="1347">
        <v>21.991353700000001</v>
      </c>
      <c r="D9" s="1347">
        <v>24.904605510000003</v>
      </c>
      <c r="E9" s="1347">
        <v>20.44278006</v>
      </c>
      <c r="F9" s="1347">
        <v>26.744178240000004</v>
      </c>
      <c r="G9" s="1347">
        <v>27.471033890000001</v>
      </c>
      <c r="H9" s="1347">
        <v>31.25423623</v>
      </c>
      <c r="I9" s="1347">
        <v>14.37098275</v>
      </c>
      <c r="J9" s="1347">
        <v>14.743625040000001</v>
      </c>
      <c r="K9" s="1347">
        <v>15.38837155</v>
      </c>
      <c r="L9" s="1347">
        <v>14.317133999999999</v>
      </c>
      <c r="M9" s="1347">
        <v>15.369480529999999</v>
      </c>
      <c r="N9" s="1347">
        <v>14.123897019999999</v>
      </c>
      <c r="O9" s="1347">
        <v>13.827830909999999</v>
      </c>
      <c r="P9" s="1347">
        <v>15.908692479999999</v>
      </c>
      <c r="Q9" s="1347">
        <v>14.163014530000002</v>
      </c>
      <c r="R9" s="1347">
        <v>15.938348299999999</v>
      </c>
      <c r="S9" s="1347">
        <v>14.927327640000001</v>
      </c>
      <c r="T9" s="1347">
        <v>15.37474287</v>
      </c>
      <c r="U9" s="1347">
        <v>16.239639539999999</v>
      </c>
      <c r="V9" s="1347">
        <v>15.00314176</v>
      </c>
      <c r="W9" s="1347">
        <v>15.303271949999999</v>
      </c>
      <c r="X9" s="1347">
        <v>13.790674790000001</v>
      </c>
      <c r="Y9" s="1347">
        <v>12.73285454</v>
      </c>
      <c r="Z9" s="1347">
        <v>13.541893530000001</v>
      </c>
      <c r="AA9" s="1347">
        <v>12.95515335</v>
      </c>
      <c r="AB9" s="1347">
        <v>16.082966370000001</v>
      </c>
      <c r="AC9" s="1347">
        <v>14.496600379999999</v>
      </c>
      <c r="AD9" s="1347">
        <v>12.776230910000001</v>
      </c>
      <c r="AE9" s="1347">
        <v>15.368706900000001</v>
      </c>
      <c r="AF9" s="1347">
        <v>13.117615220000001</v>
      </c>
      <c r="AG9" s="1347">
        <v>12.448867310000001</v>
      </c>
      <c r="AH9" s="1347">
        <v>11.553555950000002</v>
      </c>
      <c r="AI9" s="1347">
        <v>13.22084695</v>
      </c>
      <c r="AJ9" s="1347">
        <v>12.993818859999999</v>
      </c>
      <c r="AK9" s="1347">
        <v>11.6259444</v>
      </c>
      <c r="AL9" s="1347">
        <v>9.9342030099999992</v>
      </c>
      <c r="AM9" s="1347">
        <v>8.7160712100000008</v>
      </c>
      <c r="AN9" s="1347">
        <v>9.0718181500000004</v>
      </c>
      <c r="AO9" s="1347">
        <v>8.9005056099999997</v>
      </c>
      <c r="AP9" s="1347">
        <v>9.6434757500000003</v>
      </c>
      <c r="AQ9" s="1347">
        <v>10.434982339999999</v>
      </c>
      <c r="AR9" s="1347">
        <v>11.25451874</v>
      </c>
      <c r="AS9" s="1347">
        <v>17.118735280000003</v>
      </c>
      <c r="AT9" s="1347">
        <v>13.757401400000001</v>
      </c>
      <c r="AU9" s="1347">
        <v>16.082168519999996</v>
      </c>
      <c r="AV9" s="1347">
        <v>17.78960064</v>
      </c>
      <c r="AW9" s="1347">
        <v>20.382275069999999</v>
      </c>
      <c r="AX9" s="1347">
        <v>18.270174609999994</v>
      </c>
      <c r="AY9" s="1347">
        <v>3.2451047400000004</v>
      </c>
      <c r="AZ9" s="1347">
        <v>3.3936212000000001</v>
      </c>
      <c r="BA9" s="1347">
        <v>3.9056801300000004</v>
      </c>
      <c r="BB9" s="1347">
        <v>4.0478866499999997</v>
      </c>
      <c r="BC9" s="1347">
        <v>0.98379643000000006</v>
      </c>
      <c r="BD9" s="1347">
        <v>0.91681897000000001</v>
      </c>
      <c r="BE9" s="1347">
        <v>0.90502258999999996</v>
      </c>
      <c r="BF9" s="1347">
        <v>0.96775080000000002</v>
      </c>
      <c r="BG9" s="1347">
        <v>0.94771501999999996</v>
      </c>
      <c r="BH9" s="1347">
        <v>0.95334095000000008</v>
      </c>
      <c r="BI9" s="1347">
        <v>2.5305252299999998</v>
      </c>
      <c r="BJ9" s="1347">
        <v>2.8388067100000001</v>
      </c>
      <c r="BK9" s="1347">
        <v>3.3241337799999999</v>
      </c>
      <c r="BL9" s="1347">
        <v>3.9113232999999998</v>
      </c>
      <c r="BM9" s="1347">
        <v>3.8188926200000002</v>
      </c>
      <c r="BN9" s="1347">
        <v>4.0777373199999998</v>
      </c>
      <c r="BO9" s="1347">
        <v>2.33587794</v>
      </c>
      <c r="BP9" s="1347">
        <v>2.79008491</v>
      </c>
      <c r="BQ9" s="1347">
        <v>2.7442425799999999</v>
      </c>
      <c r="BR9" s="1347">
        <v>2.8827066400000003</v>
      </c>
      <c r="BS9" s="1347">
        <v>2.5677454800000001</v>
      </c>
      <c r="BT9" s="1347">
        <v>3.3443891299999997</v>
      </c>
      <c r="BU9" s="1347">
        <v>3.4035821400000001</v>
      </c>
      <c r="BV9" s="1347">
        <v>3.2135207000000001</v>
      </c>
      <c r="BW9" s="1347">
        <v>3.0636965799999998</v>
      </c>
      <c r="BX9" s="1347">
        <v>2.8388852999999998</v>
      </c>
      <c r="BY9" s="1347">
        <v>3.4044560099999996</v>
      </c>
      <c r="BZ9" s="1347">
        <v>2.5</v>
      </c>
      <c r="CA9" s="1347">
        <v>0.30669008999999997</v>
      </c>
      <c r="CB9" s="1347">
        <v>0.64684775000000005</v>
      </c>
      <c r="CC9" s="1347">
        <v>2.1253180631701722</v>
      </c>
      <c r="CD9" s="1347">
        <v>1.16510812</v>
      </c>
      <c r="CE9" s="1347">
        <v>2.0125944200000001</v>
      </c>
      <c r="CF9" s="1347">
        <v>1.3303883700000001</v>
      </c>
      <c r="CG9" s="1347">
        <v>5.16278478</v>
      </c>
      <c r="CH9" s="1347">
        <v>5.2631020900000003</v>
      </c>
      <c r="CI9" s="1347">
        <v>4.95825491</v>
      </c>
      <c r="CJ9" s="1347">
        <v>5.3599682500000005</v>
      </c>
      <c r="CK9" s="1347">
        <v>5.4523421099999991</v>
      </c>
      <c r="CL9" s="1347">
        <v>7.8116119999999983E-2</v>
      </c>
      <c r="CM9" s="1347">
        <v>3.4598458700000001</v>
      </c>
      <c r="CN9" s="1347">
        <v>4.1738916999999995</v>
      </c>
      <c r="CO9" s="1347">
        <v>3.9772062699999999</v>
      </c>
      <c r="CP9" s="1347">
        <v>4.1524078800000002</v>
      </c>
      <c r="CQ9" s="1347">
        <v>4.7565606100000002</v>
      </c>
      <c r="CR9" s="1347">
        <v>4.5584625499999998</v>
      </c>
      <c r="CS9" s="1347">
        <v>5.2777096999999999</v>
      </c>
      <c r="CT9" s="1347">
        <v>5.1532224100000006</v>
      </c>
      <c r="CU9" s="1347">
        <v>4.6853471600000001</v>
      </c>
      <c r="CV9" s="1347">
        <v>5.2171206900000007</v>
      </c>
      <c r="CW9" s="1347">
        <v>4.9632806799999996</v>
      </c>
      <c r="CX9" s="1347">
        <v>0.24762703</v>
      </c>
      <c r="CY9" s="1347">
        <v>0.35176181000000001</v>
      </c>
      <c r="CZ9" s="1347">
        <v>1.9020433700000001</v>
      </c>
      <c r="DA9" s="1347">
        <v>2.3745214400000001</v>
      </c>
      <c r="DB9" s="1350">
        <v>2.59855825</v>
      </c>
      <c r="DC9" s="1350">
        <v>2.79837179</v>
      </c>
      <c r="DD9" s="1350">
        <v>2.9983843800000001</v>
      </c>
      <c r="DE9" s="1350">
        <v>3.3022728399999997</v>
      </c>
      <c r="DF9" s="1350">
        <v>3.9923136699999993</v>
      </c>
      <c r="DG9" s="1350">
        <v>0.13833100000000001</v>
      </c>
      <c r="DH9" s="1350">
        <v>0.139875</v>
      </c>
      <c r="DI9" s="1350">
        <v>0.14137976000000002</v>
      </c>
      <c r="DJ9" s="1350">
        <v>0.14307640000000002</v>
      </c>
      <c r="DK9" s="1350">
        <v>0.14447099999999999</v>
      </c>
      <c r="DL9" s="1350">
        <v>0.14605785000000002</v>
      </c>
      <c r="DM9" s="1350">
        <v>0.14765608</v>
      </c>
      <c r="DN9" s="1350">
        <v>0.14910975000000001</v>
      </c>
      <c r="DO9" s="1350">
        <v>0.150729</v>
      </c>
      <c r="DP9" s="1350">
        <v>0.15230769</v>
      </c>
      <c r="DQ9" s="1350">
        <v>0.15394969</v>
      </c>
      <c r="DR9" s="1350">
        <v>0.15554988</v>
      </c>
      <c r="DS9" s="1351">
        <v>0.31970758999999999</v>
      </c>
      <c r="DT9" s="1351">
        <v>0.15889098999999998</v>
      </c>
      <c r="DU9" s="1351">
        <v>0.16244425000000001</v>
      </c>
      <c r="DV9" s="1351">
        <v>0.16222426999999998</v>
      </c>
      <c r="DW9" s="1351">
        <v>0.16388054999999999</v>
      </c>
      <c r="DX9" s="1351">
        <v>0.16560364999999999</v>
      </c>
      <c r="DY9" s="1351">
        <v>0.16733424</v>
      </c>
      <c r="DZ9" s="1351">
        <v>0.16896433999999999</v>
      </c>
      <c r="EA9" s="1351">
        <v>0.17071826000000001</v>
      </c>
      <c r="EB9" s="1351">
        <v>0.17242745000000001</v>
      </c>
      <c r="EC9" s="1351">
        <v>0.17420558</v>
      </c>
      <c r="ED9" s="1351">
        <v>0.17593835999999999</v>
      </c>
      <c r="EE9" s="1351">
        <v>0.17774100000000001</v>
      </c>
      <c r="EF9" s="1351">
        <v>0.27139880999999999</v>
      </c>
      <c r="EG9" s="1351">
        <v>0.18126031000000001</v>
      </c>
      <c r="EH9" s="1351">
        <v>0.18306176999999998</v>
      </c>
      <c r="EI9" s="1351">
        <v>0.18481692000000002</v>
      </c>
      <c r="EJ9" s="1351">
        <v>0.18664247</v>
      </c>
      <c r="EK9" s="1351">
        <v>0.18848528000000001</v>
      </c>
      <c r="EL9" s="1351">
        <v>0.19016119000000001</v>
      </c>
      <c r="EM9" s="1351">
        <v>0.19177582000000001</v>
      </c>
      <c r="EN9" s="1351">
        <v>0.19322212999999999</v>
      </c>
      <c r="EO9" s="1351">
        <v>0.19498046000000002</v>
      </c>
    </row>
    <row r="10" spans="1:145" ht="15.95" customHeight="1" x14ac:dyDescent="0.3">
      <c r="A10" s="1346" t="s">
        <v>874</v>
      </c>
      <c r="B10" s="1347">
        <v>680.74645148000002</v>
      </c>
      <c r="C10" s="1347">
        <v>669.58498656000006</v>
      </c>
      <c r="D10" s="1347">
        <v>721.68721933000006</v>
      </c>
      <c r="E10" s="1347">
        <v>704.17222448999996</v>
      </c>
      <c r="F10" s="1347">
        <v>689.42629768999996</v>
      </c>
      <c r="G10" s="1347">
        <v>678.83808231000012</v>
      </c>
      <c r="H10" s="1347">
        <v>671.85362325000006</v>
      </c>
      <c r="I10" s="1347">
        <v>678.17775860999984</v>
      </c>
      <c r="J10" s="1347">
        <v>659.00284986999998</v>
      </c>
      <c r="K10" s="1347">
        <v>624.54959976999999</v>
      </c>
      <c r="L10" s="1347">
        <v>623.39722935999998</v>
      </c>
      <c r="M10" s="1347">
        <v>635.91024102999995</v>
      </c>
      <c r="N10" s="1347">
        <v>626.03130603</v>
      </c>
      <c r="O10" s="1347">
        <v>654.03063631000009</v>
      </c>
      <c r="P10" s="1347">
        <v>667.06512477000001</v>
      </c>
      <c r="Q10" s="1347">
        <v>637.90905760999999</v>
      </c>
      <c r="R10" s="1347">
        <v>653.09075022000002</v>
      </c>
      <c r="S10" s="1347">
        <v>666.38343436000014</v>
      </c>
      <c r="T10" s="1347">
        <v>734.75414365000006</v>
      </c>
      <c r="U10" s="1347">
        <v>704.01534222999999</v>
      </c>
      <c r="V10" s="1347">
        <v>684.69541763999996</v>
      </c>
      <c r="W10" s="1347">
        <v>691.91620799999998</v>
      </c>
      <c r="X10" s="1347">
        <v>683.57086580999999</v>
      </c>
      <c r="Y10" s="1347">
        <v>698.22884531999989</v>
      </c>
      <c r="Z10" s="1347">
        <v>708.16269356999999</v>
      </c>
      <c r="AA10" s="1347">
        <v>648.46042792000003</v>
      </c>
      <c r="AB10" s="1347">
        <v>616.73928117999992</v>
      </c>
      <c r="AC10" s="1347">
        <v>591.97554236999997</v>
      </c>
      <c r="AD10" s="1347">
        <v>605.11727158000008</v>
      </c>
      <c r="AE10" s="1347">
        <v>610.58692802999997</v>
      </c>
      <c r="AF10" s="1347">
        <v>769.48864221000008</v>
      </c>
      <c r="AG10" s="1347">
        <v>759.57411053999999</v>
      </c>
      <c r="AH10" s="1347">
        <v>701.56265627999994</v>
      </c>
      <c r="AI10" s="1347">
        <v>669.39741194999988</v>
      </c>
      <c r="AJ10" s="1347">
        <v>740.11895875999994</v>
      </c>
      <c r="AK10" s="1347">
        <v>698.99451021000004</v>
      </c>
      <c r="AL10" s="1347">
        <v>692.32486569000002</v>
      </c>
      <c r="AM10" s="1347">
        <v>764.58137678000003</v>
      </c>
      <c r="AN10" s="1347">
        <v>761.36681661000011</v>
      </c>
      <c r="AO10" s="1347">
        <v>796.97338425999999</v>
      </c>
      <c r="AP10" s="1347">
        <v>858.12948381460001</v>
      </c>
      <c r="AQ10" s="1347">
        <v>897.0049568206</v>
      </c>
      <c r="AR10" s="1347">
        <v>1457.9946032740002</v>
      </c>
      <c r="AS10" s="1347">
        <v>1296.6949313599998</v>
      </c>
      <c r="AT10" s="1347">
        <v>1332.3579162115998</v>
      </c>
      <c r="AU10" s="1347">
        <v>1317.9513012627999</v>
      </c>
      <c r="AV10" s="1347">
        <v>1339.421396531</v>
      </c>
      <c r="AW10" s="1347">
        <v>1357.3729559440001</v>
      </c>
      <c r="AX10" s="1347">
        <v>1471.3503510420001</v>
      </c>
      <c r="AY10" s="1347">
        <v>1404.8140691218998</v>
      </c>
      <c r="AZ10" s="1347">
        <v>1434.9690486898999</v>
      </c>
      <c r="BA10" s="1347">
        <v>1380.0718601475999</v>
      </c>
      <c r="BB10" s="1347">
        <v>1407.801637795</v>
      </c>
      <c r="BC10" s="1347">
        <v>1410.7351433904</v>
      </c>
      <c r="BD10" s="1347">
        <v>1357.7031272818001</v>
      </c>
      <c r="BE10" s="1347">
        <v>1425.9896374364002</v>
      </c>
      <c r="BF10" s="1347">
        <v>1394.7213508025</v>
      </c>
      <c r="BG10" s="1347">
        <v>1289.646278312</v>
      </c>
      <c r="BH10" s="1347">
        <v>1279.9922310587999</v>
      </c>
      <c r="BI10" s="1347">
        <v>1333.6415901597002</v>
      </c>
      <c r="BJ10" s="1347">
        <v>1347.8243981810001</v>
      </c>
      <c r="BK10" s="1347">
        <v>1333.1018977438002</v>
      </c>
      <c r="BL10" s="1347">
        <v>1057.4966753783999</v>
      </c>
      <c r="BM10" s="1347">
        <v>1085.7487767309999</v>
      </c>
      <c r="BN10" s="1347">
        <v>1055.0548767943999</v>
      </c>
      <c r="BO10" s="1347">
        <v>1055.8706959776</v>
      </c>
      <c r="BP10" s="1347">
        <v>1062.2065091504001</v>
      </c>
      <c r="BQ10" s="1347">
        <v>934.55127172570008</v>
      </c>
      <c r="BR10" s="1347">
        <v>954.87956761839996</v>
      </c>
      <c r="BS10" s="1347">
        <v>994.19406403279993</v>
      </c>
      <c r="BT10" s="1347">
        <v>996.61983492583488</v>
      </c>
      <c r="BU10" s="1347">
        <v>934.16697285658597</v>
      </c>
      <c r="BV10" s="1347">
        <v>1038.2528140550039</v>
      </c>
      <c r="BW10" s="1347">
        <v>1019.210718515685</v>
      </c>
      <c r="BX10" s="1347">
        <v>982.39189505050001</v>
      </c>
      <c r="BY10" s="1347">
        <v>1000.3535430119</v>
      </c>
      <c r="BZ10" s="1347">
        <v>926.1</v>
      </c>
      <c r="CA10" s="1347">
        <v>911.28902409290004</v>
      </c>
      <c r="CB10" s="1347">
        <v>1415.3755182940001</v>
      </c>
      <c r="CC10" s="1347">
        <v>1411.178157913281</v>
      </c>
      <c r="CD10" s="1347">
        <v>1415.0680699612901</v>
      </c>
      <c r="CE10" s="1347">
        <v>1512.4050718441963</v>
      </c>
      <c r="CF10" s="1347">
        <v>1612.6384349413279</v>
      </c>
      <c r="CG10" s="1347">
        <v>1560.1921296366065</v>
      </c>
      <c r="CH10" s="1347">
        <v>1921.6772129017158</v>
      </c>
      <c r="CI10" s="1347">
        <v>1889.8323416632547</v>
      </c>
      <c r="CJ10" s="1347">
        <v>1929.002978808642</v>
      </c>
      <c r="CK10" s="1347">
        <v>1860.8523967775998</v>
      </c>
      <c r="CL10" s="1347">
        <v>1729.0895120966359</v>
      </c>
      <c r="CM10" s="1347">
        <v>1871.0706141359376</v>
      </c>
      <c r="CN10" s="1347">
        <v>1897.3329362216323</v>
      </c>
      <c r="CO10" s="1347">
        <v>1783.0843833568979</v>
      </c>
      <c r="CP10" s="1347">
        <v>1818.9197389677997</v>
      </c>
      <c r="CQ10" s="1347">
        <v>1820.5650165017969</v>
      </c>
      <c r="CR10" s="1347">
        <v>1905.03961284248</v>
      </c>
      <c r="CS10" s="1347">
        <v>2035.454992654574</v>
      </c>
      <c r="CT10" s="1347">
        <v>1977.9474160685861</v>
      </c>
      <c r="CU10" s="1347">
        <v>2060.6577598549343</v>
      </c>
      <c r="CV10" s="1347">
        <v>1998.1475605456549</v>
      </c>
      <c r="CW10" s="1347">
        <v>1875.1870264667264</v>
      </c>
      <c r="CX10" s="1347">
        <v>1927.302425281245</v>
      </c>
      <c r="CY10" s="1347">
        <v>2040.8718431972336</v>
      </c>
      <c r="CZ10" s="1347">
        <v>1685.5726706356654</v>
      </c>
      <c r="DA10" s="1347">
        <v>1687.2878435593709</v>
      </c>
      <c r="DB10" s="1350">
        <v>1641.9856447748562</v>
      </c>
      <c r="DC10" s="1350">
        <v>1602.3277001903218</v>
      </c>
      <c r="DD10" s="1350">
        <v>1741.4639121718922</v>
      </c>
      <c r="DE10" s="1350">
        <v>1759.3451526683202</v>
      </c>
      <c r="DF10" s="1350">
        <v>1954.2794249108147</v>
      </c>
      <c r="DG10" s="1350">
        <v>1936.7004222544319</v>
      </c>
      <c r="DH10" s="1350">
        <v>1844.8591813064256</v>
      </c>
      <c r="DI10" s="1350">
        <v>1885.1577173768001</v>
      </c>
      <c r="DJ10" s="1350">
        <v>1810.1586972076836</v>
      </c>
      <c r="DK10" s="1350">
        <v>2658.2699941391384</v>
      </c>
      <c r="DL10" s="1350">
        <v>2625.7545606245894</v>
      </c>
      <c r="DM10" s="1350">
        <v>2610.509855099921</v>
      </c>
      <c r="DN10" s="1350">
        <v>2595.2221733924453</v>
      </c>
      <c r="DO10" s="1350">
        <v>2545.9626818540423</v>
      </c>
      <c r="DP10" s="1350">
        <v>2660.2313683960247</v>
      </c>
      <c r="DQ10" s="1350">
        <v>2655.5943279265298</v>
      </c>
      <c r="DR10" s="1350">
        <v>2773.6355953840352</v>
      </c>
      <c r="DS10" s="1351">
        <v>2627.5710560058396</v>
      </c>
      <c r="DT10" s="1351">
        <v>2567.228159759185</v>
      </c>
      <c r="DU10" s="1351">
        <v>2507.9032406951524</v>
      </c>
      <c r="DV10" s="1351">
        <v>2382.2034614028153</v>
      </c>
      <c r="DW10" s="1351">
        <v>2427.4707511407469</v>
      </c>
      <c r="DX10" s="1351">
        <v>2371.4739442288242</v>
      </c>
      <c r="DY10" s="1351">
        <v>2494.1150552459285</v>
      </c>
      <c r="DZ10" s="1351">
        <v>2467.3586957277689</v>
      </c>
      <c r="EA10" s="1351">
        <v>2485.2136870897825</v>
      </c>
      <c r="EB10" s="1351">
        <v>2933.1726098484987</v>
      </c>
      <c r="EC10" s="1351">
        <v>3201.2883032328373</v>
      </c>
      <c r="ED10" s="1351">
        <v>3095.8693394852007</v>
      </c>
      <c r="EE10" s="1351">
        <v>3179.2681389505801</v>
      </c>
      <c r="EF10" s="1351">
        <v>3156.6315344282016</v>
      </c>
      <c r="EG10" s="1351">
        <v>3121.9624345551902</v>
      </c>
      <c r="EH10" s="1351">
        <v>3146.4367850367303</v>
      </c>
      <c r="EI10" s="1351">
        <v>3047.7083325697868</v>
      </c>
      <c r="EJ10" s="1351">
        <v>3027.6195718024574</v>
      </c>
      <c r="EK10" s="1351">
        <v>3020.9882446964352</v>
      </c>
      <c r="EL10" s="1351">
        <v>3107.228403756636</v>
      </c>
      <c r="EM10" s="1351">
        <v>3002.2271992473461</v>
      </c>
      <c r="EN10" s="1351">
        <v>3068.042432010307</v>
      </c>
      <c r="EO10" s="1351">
        <v>3036.7074013921315</v>
      </c>
    </row>
    <row r="11" spans="1:145" ht="15.95" customHeight="1" x14ac:dyDescent="0.3">
      <c r="A11" s="1346" t="s">
        <v>875</v>
      </c>
      <c r="B11" s="1347">
        <v>57.798629949999999</v>
      </c>
      <c r="C11" s="1347">
        <v>51.700971169999995</v>
      </c>
      <c r="D11" s="1347">
        <v>49.256198470000008</v>
      </c>
      <c r="E11" s="1347">
        <v>49.36767734</v>
      </c>
      <c r="F11" s="1347">
        <v>50.872078359999996</v>
      </c>
      <c r="G11" s="1347">
        <v>54.562780589999996</v>
      </c>
      <c r="H11" s="1347">
        <v>58.534968980000002</v>
      </c>
      <c r="I11" s="1347">
        <v>59.416303890000002</v>
      </c>
      <c r="J11" s="1347">
        <v>63.125296670000004</v>
      </c>
      <c r="K11" s="1347">
        <v>62.886076810000006</v>
      </c>
      <c r="L11" s="1347">
        <v>50.058069839999987</v>
      </c>
      <c r="M11" s="1347">
        <v>51.92119254</v>
      </c>
      <c r="N11" s="1347">
        <v>48.029054439999996</v>
      </c>
      <c r="O11" s="1347">
        <v>49.198509870000002</v>
      </c>
      <c r="P11" s="1347">
        <v>48.009204990000001</v>
      </c>
      <c r="Q11" s="1347">
        <v>43.050701940000003</v>
      </c>
      <c r="R11" s="1347">
        <v>48.613263120000006</v>
      </c>
      <c r="S11" s="1347">
        <v>47.472828039999996</v>
      </c>
      <c r="T11" s="1347">
        <v>53.312322280000004</v>
      </c>
      <c r="U11" s="1347">
        <v>51.812994189999998</v>
      </c>
      <c r="V11" s="1347">
        <v>51.391255610000002</v>
      </c>
      <c r="W11" s="1347">
        <v>44.031219050000004</v>
      </c>
      <c r="X11" s="1347">
        <v>42.034925229999999</v>
      </c>
      <c r="Y11" s="1347">
        <v>43.431987530000001</v>
      </c>
      <c r="Z11" s="1347">
        <v>52.73871504000001</v>
      </c>
      <c r="AA11" s="1347">
        <v>55.471890520000002</v>
      </c>
      <c r="AB11" s="1347">
        <v>55.895976870000005</v>
      </c>
      <c r="AC11" s="1347">
        <v>53.713909140000005</v>
      </c>
      <c r="AD11" s="1347">
        <v>59.263937799999994</v>
      </c>
      <c r="AE11" s="1347">
        <v>58.65993094000001</v>
      </c>
      <c r="AF11" s="1347">
        <v>62.744424140000007</v>
      </c>
      <c r="AG11" s="1347">
        <v>73.224120570000011</v>
      </c>
      <c r="AH11" s="1347">
        <v>82.383440840000006</v>
      </c>
      <c r="AI11" s="1347">
        <v>92.614042930000011</v>
      </c>
      <c r="AJ11" s="1347">
        <v>96.124649969999993</v>
      </c>
      <c r="AK11" s="1347">
        <v>99.667327090000001</v>
      </c>
      <c r="AL11" s="1347">
        <v>114.18458379999998</v>
      </c>
      <c r="AM11" s="1347">
        <v>110.61494218000001</v>
      </c>
      <c r="AN11" s="1347">
        <v>108.29413239</v>
      </c>
      <c r="AO11" s="1347">
        <v>117.71123702</v>
      </c>
      <c r="AP11" s="1347">
        <v>122.22364185520001</v>
      </c>
      <c r="AQ11" s="1347">
        <v>125.19706089</v>
      </c>
      <c r="AR11" s="1347">
        <v>141.73660931560002</v>
      </c>
      <c r="AS11" s="1347">
        <v>137.56350472</v>
      </c>
      <c r="AT11" s="1347">
        <v>140.07364025999999</v>
      </c>
      <c r="AU11" s="1347">
        <v>132.19475150380001</v>
      </c>
      <c r="AV11" s="1347">
        <v>135.71728740900002</v>
      </c>
      <c r="AW11" s="1347">
        <v>133.7734744384</v>
      </c>
      <c r="AX11" s="1347">
        <v>135.0620454168</v>
      </c>
      <c r="AY11" s="1347">
        <v>132.00445559080001</v>
      </c>
      <c r="AZ11" s="1347">
        <v>130.7704204115</v>
      </c>
      <c r="BA11" s="1347">
        <v>127.47570119480001</v>
      </c>
      <c r="BB11" s="1347">
        <v>127.08448812859999</v>
      </c>
      <c r="BC11" s="1347">
        <v>133.39653014960001</v>
      </c>
      <c r="BD11" s="1347">
        <v>124.53656030579999</v>
      </c>
      <c r="BE11" s="1347">
        <v>127.72038237570001</v>
      </c>
      <c r="BF11" s="1347">
        <v>114.779105735</v>
      </c>
      <c r="BG11" s="1347">
        <v>118.75586125600002</v>
      </c>
      <c r="BH11" s="1347">
        <v>117.03129830920003</v>
      </c>
      <c r="BI11" s="1347">
        <v>121.24610390220001</v>
      </c>
      <c r="BJ11" s="1347">
        <v>138.6959368613</v>
      </c>
      <c r="BK11" s="1347">
        <v>139.9814070255</v>
      </c>
      <c r="BL11" s="1347">
        <v>142.58327622070001</v>
      </c>
      <c r="BM11" s="1347">
        <v>142.02858426219998</v>
      </c>
      <c r="BN11" s="1347">
        <v>211.901367908</v>
      </c>
      <c r="BO11" s="1347">
        <v>216.39152313199997</v>
      </c>
      <c r="BP11" s="1347">
        <v>222.77367906120003</v>
      </c>
      <c r="BQ11" s="1347">
        <v>210.76319128770001</v>
      </c>
      <c r="BR11" s="1347">
        <v>222.58779522530003</v>
      </c>
      <c r="BS11" s="1347">
        <v>216.09899116839995</v>
      </c>
      <c r="BT11" s="1347">
        <v>220.52534513946497</v>
      </c>
      <c r="BU11" s="1347">
        <v>215.80126499413001</v>
      </c>
      <c r="BV11" s="1347">
        <v>215.738260927336</v>
      </c>
      <c r="BW11" s="1347">
        <v>224.41069014882004</v>
      </c>
      <c r="BX11" s="1347">
        <v>231.87547430749999</v>
      </c>
      <c r="BY11" s="1347">
        <v>212.5</v>
      </c>
      <c r="BZ11" s="1347">
        <v>209.4</v>
      </c>
      <c r="CA11" s="1347">
        <v>192.1683350234</v>
      </c>
      <c r="CB11" s="1347">
        <v>192.10295291720001</v>
      </c>
      <c r="CC11" s="1347">
        <v>188.83597411753999</v>
      </c>
      <c r="CD11" s="1347">
        <v>194.081023142324</v>
      </c>
      <c r="CE11" s="1347">
        <v>196.57433001807919</v>
      </c>
      <c r="CF11" s="1347">
        <v>183.32370457449662</v>
      </c>
      <c r="CG11" s="1347">
        <v>187.46372827056564</v>
      </c>
      <c r="CH11" s="1347">
        <v>197.593067813549</v>
      </c>
      <c r="CI11" s="1347">
        <v>191.01849727684083</v>
      </c>
      <c r="CJ11" s="1347">
        <v>176.34674955509598</v>
      </c>
      <c r="CK11" s="1347">
        <v>176.14991748109898</v>
      </c>
      <c r="CL11" s="1347">
        <v>140.219479282344</v>
      </c>
      <c r="CM11" s="1347">
        <v>140.80877388959249</v>
      </c>
      <c r="CN11" s="1347">
        <v>136.64911419256532</v>
      </c>
      <c r="CO11" s="1347">
        <v>169.48792703671199</v>
      </c>
      <c r="CP11" s="1347">
        <v>218.912331893925</v>
      </c>
      <c r="CQ11" s="1347">
        <v>227.78715636140552</v>
      </c>
      <c r="CR11" s="1347">
        <v>190.45751965391005</v>
      </c>
      <c r="CS11" s="1347">
        <v>202.9059953908349</v>
      </c>
      <c r="CT11" s="1347">
        <v>116.58267620582745</v>
      </c>
      <c r="CU11" s="1347">
        <v>119.00965620758149</v>
      </c>
      <c r="CV11" s="1347">
        <v>120.44847847</v>
      </c>
      <c r="CW11" s="1347">
        <v>112.66419506000001</v>
      </c>
      <c r="CX11" s="1347">
        <v>103.52121041750294</v>
      </c>
      <c r="CY11" s="1347">
        <v>102.79530289358992</v>
      </c>
      <c r="CZ11" s="1347">
        <v>114.35201755838585</v>
      </c>
      <c r="DA11" s="1347">
        <v>103.78674190568019</v>
      </c>
      <c r="DB11" s="1350">
        <v>106.66028520171564</v>
      </c>
      <c r="DC11" s="1350">
        <v>120.83106183548647</v>
      </c>
      <c r="DD11" s="1350">
        <v>115.86672542413162</v>
      </c>
      <c r="DE11" s="1350">
        <v>119.90542714872896</v>
      </c>
      <c r="DF11" s="1350">
        <v>119.8113614616951</v>
      </c>
      <c r="DG11" s="1350">
        <v>122.96423357773978</v>
      </c>
      <c r="DH11" s="1350">
        <v>127.06176914244497</v>
      </c>
      <c r="DI11" s="1350">
        <v>128.17230616831932</v>
      </c>
      <c r="DJ11" s="1350">
        <v>125.6215945890438</v>
      </c>
      <c r="DK11" s="1350">
        <v>119.19119082320908</v>
      </c>
      <c r="DL11" s="1350">
        <v>118.25735678999999</v>
      </c>
      <c r="DM11" s="1350">
        <v>118.7753537</v>
      </c>
      <c r="DN11" s="1350">
        <v>113.06764705838269</v>
      </c>
      <c r="DO11" s="1350">
        <v>122.58327354348984</v>
      </c>
      <c r="DP11" s="1350">
        <v>128.39460924057127</v>
      </c>
      <c r="DQ11" s="1350">
        <v>121.47832875385228</v>
      </c>
      <c r="DR11" s="1350">
        <v>126.63001284568</v>
      </c>
      <c r="DS11" s="1351">
        <v>115.72484694261311</v>
      </c>
      <c r="DT11" s="1351">
        <v>117.12983561280471</v>
      </c>
      <c r="DU11" s="1351">
        <v>116.41887350123336</v>
      </c>
      <c r="DV11" s="1351">
        <v>123.31978439607137</v>
      </c>
      <c r="DW11" s="1351">
        <v>120.54419034391877</v>
      </c>
      <c r="DX11" s="1351">
        <v>116.71821837781457</v>
      </c>
      <c r="DY11" s="1351">
        <v>111.80209276331297</v>
      </c>
      <c r="DZ11" s="1351">
        <v>108.86369116336159</v>
      </c>
      <c r="EA11" s="1351">
        <v>110.72521405684805</v>
      </c>
      <c r="EB11" s="1351">
        <v>110.0041448180565</v>
      </c>
      <c r="EC11" s="1351">
        <v>104.63796552547025</v>
      </c>
      <c r="ED11" s="1351">
        <v>103.80463086170289</v>
      </c>
      <c r="EE11" s="1351">
        <v>105.36953706602417</v>
      </c>
      <c r="EF11" s="1351">
        <v>105.95333232738852</v>
      </c>
      <c r="EG11" s="1351">
        <v>96.759296620000001</v>
      </c>
      <c r="EH11" s="1351">
        <v>103.79210361781502</v>
      </c>
      <c r="EI11" s="1351">
        <v>90.685672019999998</v>
      </c>
      <c r="EJ11" s="1351">
        <v>94.793796419999993</v>
      </c>
      <c r="EK11" s="1351">
        <v>105.82012244875652</v>
      </c>
      <c r="EL11" s="1351">
        <v>101.10400172344227</v>
      </c>
      <c r="EM11" s="1351">
        <v>99.864187729999983</v>
      </c>
      <c r="EN11" s="1351">
        <v>113.10520007313551</v>
      </c>
      <c r="EO11" s="1351">
        <v>108.17003739384811</v>
      </c>
    </row>
    <row r="12" spans="1:145" ht="15.95" customHeight="1" x14ac:dyDescent="0.3">
      <c r="A12" s="1346" t="s">
        <v>876</v>
      </c>
      <c r="B12" s="1347">
        <v>736.55948827000009</v>
      </c>
      <c r="C12" s="1347">
        <v>733.52918764999993</v>
      </c>
      <c r="D12" s="1347">
        <v>732.15930138999988</v>
      </c>
      <c r="E12" s="1347">
        <v>718.26600730999996</v>
      </c>
      <c r="F12" s="1347">
        <v>741.51070261999996</v>
      </c>
      <c r="G12" s="1347">
        <v>699.68836633000012</v>
      </c>
      <c r="H12" s="1347">
        <v>723.17987817999983</v>
      </c>
      <c r="I12" s="1347">
        <v>715.33115117</v>
      </c>
      <c r="J12" s="1347">
        <v>649.21072432000005</v>
      </c>
      <c r="K12" s="1347">
        <v>662.48318692000009</v>
      </c>
      <c r="L12" s="1347">
        <v>659.55422504000001</v>
      </c>
      <c r="M12" s="1347">
        <v>652.43408654999996</v>
      </c>
      <c r="N12" s="1347">
        <v>684.40910025000005</v>
      </c>
      <c r="O12" s="1347">
        <v>681.76122988999998</v>
      </c>
      <c r="P12" s="1347">
        <v>655.08935042999997</v>
      </c>
      <c r="Q12" s="1347">
        <v>672.50805530000002</v>
      </c>
      <c r="R12" s="1347">
        <v>629.89446720000001</v>
      </c>
      <c r="S12" s="1347">
        <v>642.35362208000004</v>
      </c>
      <c r="T12" s="1347">
        <v>645.46264953999992</v>
      </c>
      <c r="U12" s="1347">
        <v>644.42085243999998</v>
      </c>
      <c r="V12" s="1347">
        <v>659.30571644000008</v>
      </c>
      <c r="W12" s="1347">
        <v>652.08803773</v>
      </c>
      <c r="X12" s="1347">
        <v>666.60781406000001</v>
      </c>
      <c r="Y12" s="1347">
        <v>612.23725543000012</v>
      </c>
      <c r="Z12" s="1347">
        <v>606.74979399000006</v>
      </c>
      <c r="AA12" s="1347">
        <v>658.20387760000017</v>
      </c>
      <c r="AB12" s="1347">
        <v>634.25186406000012</v>
      </c>
      <c r="AC12" s="1347">
        <v>621.77348896000001</v>
      </c>
      <c r="AD12" s="1347">
        <v>597.18443334000017</v>
      </c>
      <c r="AE12" s="1347">
        <v>604.06508178000001</v>
      </c>
      <c r="AF12" s="1347">
        <v>592.73015972999997</v>
      </c>
      <c r="AG12" s="1347">
        <v>586.53402099000004</v>
      </c>
      <c r="AH12" s="1347">
        <v>559.58719701999996</v>
      </c>
      <c r="AI12" s="1347">
        <v>476.72935605999993</v>
      </c>
      <c r="AJ12" s="1347">
        <v>502.93494873999998</v>
      </c>
      <c r="AK12" s="1347">
        <v>537.31934782999997</v>
      </c>
      <c r="AL12" s="1347">
        <v>553.25571288000003</v>
      </c>
      <c r="AM12" s="1347">
        <v>540.59114454999997</v>
      </c>
      <c r="AN12" s="1347">
        <v>534.92488765999997</v>
      </c>
      <c r="AO12" s="1347">
        <v>563.67607465000003</v>
      </c>
      <c r="AP12" s="1347">
        <v>572.62253351940001</v>
      </c>
      <c r="AQ12" s="1347">
        <v>620.83133577800004</v>
      </c>
      <c r="AR12" s="1347">
        <v>635.01948180479997</v>
      </c>
      <c r="AS12" s="1347">
        <v>629.05823623000003</v>
      </c>
      <c r="AT12" s="1347">
        <v>636.79703982039985</v>
      </c>
      <c r="AU12" s="1347">
        <v>647.02661767480004</v>
      </c>
      <c r="AV12" s="1347">
        <v>684.62955795499988</v>
      </c>
      <c r="AW12" s="1347">
        <v>719.73253946999989</v>
      </c>
      <c r="AX12" s="1347">
        <v>742.39140043880013</v>
      </c>
      <c r="AY12" s="1347">
        <v>731.42000312129994</v>
      </c>
      <c r="AZ12" s="1347">
        <v>744.22710117619999</v>
      </c>
      <c r="BA12" s="1347">
        <v>739.24643505360007</v>
      </c>
      <c r="BB12" s="1347">
        <v>770.79922536080005</v>
      </c>
      <c r="BC12" s="1347">
        <v>705.54872499199985</v>
      </c>
      <c r="BD12" s="1347">
        <v>740.56789657180002</v>
      </c>
      <c r="BE12" s="1347">
        <v>708.05870449049996</v>
      </c>
      <c r="BF12" s="1347">
        <v>747.56181083499996</v>
      </c>
      <c r="BG12" s="1347">
        <v>707.116794196</v>
      </c>
      <c r="BH12" s="1347">
        <v>749.76267161210001</v>
      </c>
      <c r="BI12" s="1347">
        <v>725.81760791569991</v>
      </c>
      <c r="BJ12" s="1347">
        <v>709.43820582499995</v>
      </c>
      <c r="BK12" s="1347">
        <v>712.46557459990015</v>
      </c>
      <c r="BL12" s="1347">
        <v>725.25088453220008</v>
      </c>
      <c r="BM12" s="1347">
        <v>727.1123359828</v>
      </c>
      <c r="BN12" s="1347">
        <v>725.70540007039995</v>
      </c>
      <c r="BO12" s="1347">
        <v>717.79814981079994</v>
      </c>
      <c r="BP12" s="1347">
        <v>687.52573383869992</v>
      </c>
      <c r="BQ12" s="1347">
        <v>702.98647806710005</v>
      </c>
      <c r="BR12" s="1347">
        <v>715.6634967798999</v>
      </c>
      <c r="BS12" s="1347">
        <v>670.98375989599992</v>
      </c>
      <c r="BT12" s="1347">
        <v>682.25407335522493</v>
      </c>
      <c r="BU12" s="1347">
        <v>648.51952493912597</v>
      </c>
      <c r="BV12" s="1347">
        <v>680.94136569235604</v>
      </c>
      <c r="BW12" s="1347">
        <v>668.99178862628514</v>
      </c>
      <c r="BX12" s="1347">
        <v>672.07739708100007</v>
      </c>
      <c r="BY12" s="1347">
        <v>668.64570158989989</v>
      </c>
      <c r="BZ12" s="1347">
        <v>649.6</v>
      </c>
      <c r="CA12" s="1347">
        <v>660.89445722499988</v>
      </c>
      <c r="CB12" s="1347">
        <v>680.24610450759997</v>
      </c>
      <c r="CC12" s="1347">
        <v>678.06300706501997</v>
      </c>
      <c r="CD12" s="1347">
        <v>664.99371280055595</v>
      </c>
      <c r="CE12" s="1347">
        <v>682.06778971792824</v>
      </c>
      <c r="CF12" s="1347">
        <v>768.32163354912802</v>
      </c>
      <c r="CG12" s="1347">
        <v>806.29086588268001</v>
      </c>
      <c r="CH12" s="1347">
        <v>820.32353652082361</v>
      </c>
      <c r="CI12" s="1347">
        <v>819.4342101903311</v>
      </c>
      <c r="CJ12" s="1347">
        <v>842.94216275869996</v>
      </c>
      <c r="CK12" s="1347">
        <v>879.73007721813997</v>
      </c>
      <c r="CL12" s="1347">
        <v>982.22519685475902</v>
      </c>
      <c r="CM12" s="1347">
        <v>1034.298166190423</v>
      </c>
      <c r="CN12" s="1347">
        <v>1036.6675062895583</v>
      </c>
      <c r="CO12" s="1347">
        <v>1005.5915681087619</v>
      </c>
      <c r="CP12" s="1347">
        <v>891.66864325229983</v>
      </c>
      <c r="CQ12" s="1347">
        <v>875.46833347534846</v>
      </c>
      <c r="CR12" s="1347">
        <v>906.30182693497989</v>
      </c>
      <c r="CS12" s="1347">
        <v>914.29830622496991</v>
      </c>
      <c r="CT12" s="1347">
        <v>898.70724081440994</v>
      </c>
      <c r="CU12" s="1347">
        <v>950.05777717988053</v>
      </c>
      <c r="CV12" s="1347">
        <v>951.42601543539502</v>
      </c>
      <c r="CW12" s="1347">
        <v>935.31379661003177</v>
      </c>
      <c r="CX12" s="1347">
        <v>973.72164043961288</v>
      </c>
      <c r="CY12" s="1347">
        <v>970.40394054576996</v>
      </c>
      <c r="CZ12" s="1347">
        <v>1007.5184488307416</v>
      </c>
      <c r="DA12" s="1347">
        <v>999.96493527729262</v>
      </c>
      <c r="DB12" s="1350">
        <v>960.50794897962146</v>
      </c>
      <c r="DC12" s="1350">
        <v>988.4980782215996</v>
      </c>
      <c r="DD12" s="1350">
        <v>950.58382686681318</v>
      </c>
      <c r="DE12" s="1350">
        <v>947.97168910487039</v>
      </c>
      <c r="DF12" s="1350">
        <v>992.63086626953668</v>
      </c>
      <c r="DG12" s="1350">
        <v>974.95889274269439</v>
      </c>
      <c r="DH12" s="1350">
        <v>962.81158473508174</v>
      </c>
      <c r="DI12" s="1350">
        <v>938.3828113152266</v>
      </c>
      <c r="DJ12" s="1350">
        <v>992.87891214469539</v>
      </c>
      <c r="DK12" s="1350">
        <v>1017.1025718131103</v>
      </c>
      <c r="DL12" s="1350">
        <v>1034.2513457203527</v>
      </c>
      <c r="DM12" s="1350">
        <v>985.77481133666811</v>
      </c>
      <c r="DN12" s="1350">
        <v>949.95254809438882</v>
      </c>
      <c r="DO12" s="1350">
        <v>891.19758090999983</v>
      </c>
      <c r="DP12" s="1350">
        <v>914.24748335558752</v>
      </c>
      <c r="DQ12" s="1350">
        <v>887.29418059602199</v>
      </c>
      <c r="DR12" s="1350">
        <v>863.12850195491001</v>
      </c>
      <c r="DS12" s="1351">
        <v>850.04507472066018</v>
      </c>
      <c r="DT12" s="1351">
        <v>828.03391909770221</v>
      </c>
      <c r="DU12" s="1351">
        <v>857.04645372989944</v>
      </c>
      <c r="DV12" s="1351">
        <v>893.44635477454995</v>
      </c>
      <c r="DW12" s="1351">
        <v>882.87033434691932</v>
      </c>
      <c r="DX12" s="1351">
        <v>867.37951788574674</v>
      </c>
      <c r="DY12" s="1351">
        <v>843.00776550006401</v>
      </c>
      <c r="DZ12" s="1351">
        <v>843.04670227855036</v>
      </c>
      <c r="EA12" s="1351">
        <v>810.1623284399999</v>
      </c>
      <c r="EB12" s="1351">
        <v>798.57371261000003</v>
      </c>
      <c r="EC12" s="1351">
        <v>786.71290134057756</v>
      </c>
      <c r="ED12" s="1351">
        <v>790.71957405605599</v>
      </c>
      <c r="EE12" s="1351">
        <v>740.79050966857449</v>
      </c>
      <c r="EF12" s="1351">
        <v>698.04941660961538</v>
      </c>
      <c r="EG12" s="1351">
        <v>723.3815841899999</v>
      </c>
      <c r="EH12" s="1351">
        <v>795.04898806999995</v>
      </c>
      <c r="EI12" s="1351">
        <v>761.09938359000012</v>
      </c>
      <c r="EJ12" s="1351">
        <v>763.23046841999997</v>
      </c>
      <c r="EK12" s="1351">
        <v>709.47003290999999</v>
      </c>
      <c r="EL12" s="1351">
        <v>724.41731686000003</v>
      </c>
      <c r="EM12" s="1351">
        <v>715.75086545999989</v>
      </c>
      <c r="EN12" s="1351">
        <v>737.08539195000003</v>
      </c>
      <c r="EO12" s="1351">
        <v>668.28456046000008</v>
      </c>
    </row>
    <row r="13" spans="1:145" ht="15.95" customHeight="1" x14ac:dyDescent="0.3">
      <c r="A13" s="1346" t="s">
        <v>877</v>
      </c>
      <c r="B13" s="1347">
        <v>124.99176263000001</v>
      </c>
      <c r="C13" s="1347">
        <v>100.59934063</v>
      </c>
      <c r="D13" s="1347">
        <v>96.104119199999985</v>
      </c>
      <c r="E13" s="1347">
        <v>96.434326549999994</v>
      </c>
      <c r="F13" s="1347">
        <v>102.57009767999999</v>
      </c>
      <c r="G13" s="1347">
        <v>111.20738567000002</v>
      </c>
      <c r="H13" s="1347">
        <v>108.26677868</v>
      </c>
      <c r="I13" s="1347">
        <v>95.878963939999991</v>
      </c>
      <c r="J13" s="1347">
        <v>96.056776199999987</v>
      </c>
      <c r="K13" s="1347">
        <v>82.736083859999979</v>
      </c>
      <c r="L13" s="1347">
        <v>94.30735731</v>
      </c>
      <c r="M13" s="1347">
        <v>85.249180559999999</v>
      </c>
      <c r="N13" s="1347">
        <v>84.315589570000014</v>
      </c>
      <c r="O13" s="1347">
        <v>81.524654609999999</v>
      </c>
      <c r="P13" s="1347">
        <v>81.552380179999986</v>
      </c>
      <c r="Q13" s="1347">
        <v>70.030845889999995</v>
      </c>
      <c r="R13" s="1347">
        <v>82.14990997999999</v>
      </c>
      <c r="S13" s="1347">
        <v>95.893809729999987</v>
      </c>
      <c r="T13" s="1347">
        <v>99.634526409999992</v>
      </c>
      <c r="U13" s="1347">
        <v>82.180210620000011</v>
      </c>
      <c r="V13" s="1347">
        <v>85.123405480000002</v>
      </c>
      <c r="W13" s="1347">
        <v>82.378181710000007</v>
      </c>
      <c r="X13" s="1347">
        <v>83.383140409999996</v>
      </c>
      <c r="Y13" s="1347">
        <v>83.189585030000003</v>
      </c>
      <c r="Z13" s="1347">
        <v>203.43200723999999</v>
      </c>
      <c r="AA13" s="1347">
        <v>210.60283288999997</v>
      </c>
      <c r="AB13" s="1347">
        <v>327.30192291999998</v>
      </c>
      <c r="AC13" s="1347">
        <v>340.70001848999999</v>
      </c>
      <c r="AD13" s="1347">
        <v>364.2029410099999</v>
      </c>
      <c r="AE13" s="1347">
        <v>414.12622721000002</v>
      </c>
      <c r="AF13" s="1347">
        <v>366.37088190999998</v>
      </c>
      <c r="AG13" s="1347">
        <v>366.22597855000004</v>
      </c>
      <c r="AH13" s="1347">
        <v>376.10401789999997</v>
      </c>
      <c r="AI13" s="1347">
        <v>261.87489035999999</v>
      </c>
      <c r="AJ13" s="1347">
        <v>258.90894800000001</v>
      </c>
      <c r="AK13" s="1347">
        <v>267.37542157000001</v>
      </c>
      <c r="AL13" s="1347">
        <v>253.91107115</v>
      </c>
      <c r="AM13" s="1347">
        <v>306.93055080999994</v>
      </c>
      <c r="AN13" s="1347">
        <v>310.25036755000002</v>
      </c>
      <c r="AO13" s="1347">
        <v>304.63853637</v>
      </c>
      <c r="AP13" s="1347">
        <v>381.22095930250003</v>
      </c>
      <c r="AQ13" s="1347">
        <v>375.82525960859999</v>
      </c>
      <c r="AR13" s="1347">
        <v>397.97667611240007</v>
      </c>
      <c r="AS13" s="1347">
        <v>345.01958476999999</v>
      </c>
      <c r="AT13" s="1347">
        <v>383.71042763759999</v>
      </c>
      <c r="AU13" s="1347">
        <v>392.25145249920001</v>
      </c>
      <c r="AV13" s="1347">
        <v>394.06686827499999</v>
      </c>
      <c r="AW13" s="1347">
        <v>396.89350050080003</v>
      </c>
      <c r="AX13" s="1347">
        <v>381.26019078359997</v>
      </c>
      <c r="AY13" s="1347">
        <v>432.2654234963</v>
      </c>
      <c r="AZ13" s="1347">
        <v>462.09608323589998</v>
      </c>
      <c r="BA13" s="1347">
        <v>432.05621180100002</v>
      </c>
      <c r="BB13" s="1347">
        <v>432.62795254669999</v>
      </c>
      <c r="BC13" s="1347">
        <v>424.6698621004</v>
      </c>
      <c r="BD13" s="1347">
        <v>422.19112018859994</v>
      </c>
      <c r="BE13" s="1347">
        <v>418.29761927589999</v>
      </c>
      <c r="BF13" s="1347">
        <v>427.33094676999997</v>
      </c>
      <c r="BG13" s="1347">
        <v>424.25368464000013</v>
      </c>
      <c r="BH13" s="1347">
        <v>431.18664024780003</v>
      </c>
      <c r="BI13" s="1347">
        <v>421.68830201479994</v>
      </c>
      <c r="BJ13" s="1347">
        <v>404.74183823589999</v>
      </c>
      <c r="BK13" s="1347">
        <v>382.35444202460002</v>
      </c>
      <c r="BL13" s="1347">
        <v>367.32697576689992</v>
      </c>
      <c r="BM13" s="1347">
        <v>369.04821826259996</v>
      </c>
      <c r="BN13" s="1347">
        <v>367.74702733149934</v>
      </c>
      <c r="BO13" s="1347">
        <v>353.2147062528</v>
      </c>
      <c r="BP13" s="1347">
        <v>361.21162379259999</v>
      </c>
      <c r="BQ13" s="1347">
        <v>360.46925125820002</v>
      </c>
      <c r="BR13" s="1347">
        <v>364.30881772500004</v>
      </c>
      <c r="BS13" s="1347">
        <v>364.58810433759999</v>
      </c>
      <c r="BT13" s="1347">
        <v>349.76246279848658</v>
      </c>
      <c r="BU13" s="1347">
        <v>371.95163168112396</v>
      </c>
      <c r="BV13" s="1347">
        <v>355.24788302362998</v>
      </c>
      <c r="BW13" s="1347">
        <v>358.34234129950005</v>
      </c>
      <c r="BX13" s="1347">
        <v>349.4097120655</v>
      </c>
      <c r="BY13" s="1347">
        <v>342.20560558789998</v>
      </c>
      <c r="BZ13" s="1347">
        <v>331.7</v>
      </c>
      <c r="CA13" s="1347">
        <v>339.21530205670007</v>
      </c>
      <c r="CB13" s="1347">
        <v>313.04275183919992</v>
      </c>
      <c r="CC13" s="1347">
        <v>421.38628428000004</v>
      </c>
      <c r="CD13" s="1347">
        <v>431.76649684064597</v>
      </c>
      <c r="CE13" s="1347">
        <v>412.15124626731057</v>
      </c>
      <c r="CF13" s="1347">
        <v>443.99343500499992</v>
      </c>
      <c r="CG13" s="1347">
        <v>435.97044923314991</v>
      </c>
      <c r="CH13" s="1347">
        <v>390.56419416065233</v>
      </c>
      <c r="CI13" s="1347">
        <v>376.15364261080305</v>
      </c>
      <c r="CJ13" s="1347">
        <v>371.62584581360994</v>
      </c>
      <c r="CK13" s="1347">
        <v>365.94107834347204</v>
      </c>
      <c r="CL13" s="1347">
        <v>395.12587268021218</v>
      </c>
      <c r="CM13" s="1347">
        <v>397.74819277674101</v>
      </c>
      <c r="CN13" s="1347">
        <v>366.99379088711333</v>
      </c>
      <c r="CO13" s="1347">
        <v>422.02499986979905</v>
      </c>
      <c r="CP13" s="1347">
        <v>413.503276135075</v>
      </c>
      <c r="CQ13" s="1347">
        <v>423.90404593540893</v>
      </c>
      <c r="CR13" s="1347">
        <v>433.22844366882498</v>
      </c>
      <c r="CS13" s="1347">
        <v>440.91617557981198</v>
      </c>
      <c r="CT13" s="1347">
        <v>423.43850975871959</v>
      </c>
      <c r="CU13" s="1347">
        <v>431.39361691292703</v>
      </c>
      <c r="CV13" s="1347">
        <v>412.19564667041578</v>
      </c>
      <c r="CW13" s="1347">
        <v>412.30273892722812</v>
      </c>
      <c r="CX13" s="1347">
        <v>414.38086648057794</v>
      </c>
      <c r="CY13" s="1347">
        <v>416.19998192350062</v>
      </c>
      <c r="CZ13" s="1347">
        <v>417.25254964791799</v>
      </c>
      <c r="DA13" s="1347">
        <v>413.08895877299142</v>
      </c>
      <c r="DB13" s="1350">
        <v>412.49198634627476</v>
      </c>
      <c r="DC13" s="1350">
        <v>408.00137499597787</v>
      </c>
      <c r="DD13" s="1350">
        <v>409.91363689839898</v>
      </c>
      <c r="DE13" s="1350">
        <v>403.39275494376005</v>
      </c>
      <c r="DF13" s="1350">
        <v>399.48887823892949</v>
      </c>
      <c r="DG13" s="1350">
        <v>393.7657895479054</v>
      </c>
      <c r="DH13" s="1350">
        <v>390.00805050497604</v>
      </c>
      <c r="DI13" s="1350">
        <v>384.52409409626671</v>
      </c>
      <c r="DJ13" s="1350">
        <v>381.84007063397235</v>
      </c>
      <c r="DK13" s="1350">
        <v>337.90875849061797</v>
      </c>
      <c r="DL13" s="1350">
        <v>327.59980410638173</v>
      </c>
      <c r="DM13" s="1350">
        <v>317.11926855910798</v>
      </c>
      <c r="DN13" s="1350">
        <v>359.67576656216494</v>
      </c>
      <c r="DO13" s="1350">
        <v>294.87254833666339</v>
      </c>
      <c r="DP13" s="1350">
        <v>245.05960490818751</v>
      </c>
      <c r="DQ13" s="1350">
        <v>241.09421751891699</v>
      </c>
      <c r="DR13" s="1350">
        <v>234.02470287958349</v>
      </c>
      <c r="DS13" s="1351">
        <v>233.59004879927835</v>
      </c>
      <c r="DT13" s="1351">
        <v>279.62682295734993</v>
      </c>
      <c r="DU13" s="1351">
        <v>259.99438039</v>
      </c>
      <c r="DV13" s="1351">
        <v>255.27056271999996</v>
      </c>
      <c r="DW13" s="1351">
        <v>250.81978692000001</v>
      </c>
      <c r="DX13" s="1351">
        <v>250.57649771000001</v>
      </c>
      <c r="DY13" s="1351">
        <v>250.11633612134142</v>
      </c>
      <c r="DZ13" s="1351">
        <v>242.7960085713531</v>
      </c>
      <c r="EA13" s="1351">
        <v>245.82959550270667</v>
      </c>
      <c r="EB13" s="1351">
        <v>239.07567952000005</v>
      </c>
      <c r="EC13" s="1351">
        <v>234.48188629379442</v>
      </c>
      <c r="ED13" s="1351">
        <v>234.80466942930153</v>
      </c>
      <c r="EE13" s="1351">
        <v>251.53086305145069</v>
      </c>
      <c r="EF13" s="1351">
        <v>246.6504909580903</v>
      </c>
      <c r="EG13" s="1351">
        <v>245.73418118000004</v>
      </c>
      <c r="EH13" s="1351">
        <v>260.66774453000005</v>
      </c>
      <c r="EI13" s="1351">
        <v>251.52789562000001</v>
      </c>
      <c r="EJ13" s="1351">
        <v>327.38016220000003</v>
      </c>
      <c r="EK13" s="1351">
        <v>393.56483283999995</v>
      </c>
      <c r="EL13" s="1351">
        <v>390.82392906000001</v>
      </c>
      <c r="EM13" s="1351">
        <v>133.88862458000006</v>
      </c>
      <c r="EN13" s="1351">
        <v>110.74244027000003</v>
      </c>
      <c r="EO13" s="1351">
        <v>137.86418752</v>
      </c>
    </row>
    <row r="14" spans="1:145" ht="15.95" customHeight="1" x14ac:dyDescent="0.3">
      <c r="A14" s="1346" t="s">
        <v>825</v>
      </c>
      <c r="B14" s="1347">
        <v>393.46709796345954</v>
      </c>
      <c r="C14" s="1347">
        <v>729.69083186856005</v>
      </c>
      <c r="D14" s="1347">
        <v>511.53785234457001</v>
      </c>
      <c r="E14" s="1347">
        <v>802.42416643500007</v>
      </c>
      <c r="F14" s="1347">
        <v>965.73385734999999</v>
      </c>
      <c r="G14" s="1347">
        <v>977.93131550452119</v>
      </c>
      <c r="H14" s="1347">
        <v>887.56379279967996</v>
      </c>
      <c r="I14" s="1347">
        <v>326.09958579455997</v>
      </c>
      <c r="J14" s="1347">
        <v>461.00464797000001</v>
      </c>
      <c r="K14" s="1347">
        <v>312.725037747275</v>
      </c>
      <c r="L14" s="1347">
        <v>179.191174655</v>
      </c>
      <c r="M14" s="1347">
        <v>402.0264935175</v>
      </c>
      <c r="N14" s="1347">
        <v>558.69295613999998</v>
      </c>
      <c r="O14" s="1347">
        <v>727.12938545000009</v>
      </c>
      <c r="P14" s="1347">
        <v>784.7789453900001</v>
      </c>
      <c r="Q14" s="1347">
        <v>805.04111314499994</v>
      </c>
      <c r="R14" s="1347">
        <v>460.8896512099999</v>
      </c>
      <c r="S14" s="1347">
        <v>796.52701348250002</v>
      </c>
      <c r="T14" s="1347">
        <v>711.70315434999998</v>
      </c>
      <c r="U14" s="1347">
        <v>419.0768104</v>
      </c>
      <c r="V14" s="1347">
        <v>321.52887156999998</v>
      </c>
      <c r="W14" s="1347">
        <v>208.92354759</v>
      </c>
      <c r="X14" s="1347">
        <v>212.71905268999998</v>
      </c>
      <c r="Y14" s="1347">
        <v>481.91439163000001</v>
      </c>
      <c r="Z14" s="1347">
        <v>511.94235250999998</v>
      </c>
      <c r="AA14" s="1347">
        <v>643.64260533999993</v>
      </c>
      <c r="AB14" s="1347">
        <v>874.64490513999988</v>
      </c>
      <c r="AC14" s="1347">
        <v>792.16982875999997</v>
      </c>
      <c r="AD14" s="1347">
        <v>1221.0660514700003</v>
      </c>
      <c r="AE14" s="1347">
        <v>1026.5149925400001</v>
      </c>
      <c r="AF14" s="1347">
        <v>1745.7538207200002</v>
      </c>
      <c r="AG14" s="1347">
        <v>1134.6272109400002</v>
      </c>
      <c r="AH14" s="1347">
        <v>1011.93633002</v>
      </c>
      <c r="AI14" s="1347">
        <v>1195.26132123</v>
      </c>
      <c r="AJ14" s="1347">
        <v>1047.95106012</v>
      </c>
      <c r="AK14" s="1347">
        <v>1101.6219828899998</v>
      </c>
      <c r="AL14" s="1347">
        <v>1126.35383346</v>
      </c>
      <c r="AM14" s="1347">
        <v>1515.79266517</v>
      </c>
      <c r="AN14" s="1347">
        <v>1196.9240849099999</v>
      </c>
      <c r="AO14" s="1347">
        <v>1758.7963019334002</v>
      </c>
      <c r="AP14" s="1347">
        <v>2202.7347343635997</v>
      </c>
      <c r="AQ14" s="1347">
        <v>1942.12620746831</v>
      </c>
      <c r="AR14" s="1347">
        <v>2154.3927017862202</v>
      </c>
      <c r="AS14" s="1347">
        <v>1920.0139504899998</v>
      </c>
      <c r="AT14" s="1347">
        <v>1071.2390649091999</v>
      </c>
      <c r="AU14" s="1347">
        <v>1073.2858248262</v>
      </c>
      <c r="AV14" s="1347">
        <v>1010.4611043560001</v>
      </c>
      <c r="AW14" s="1347">
        <v>1246.42286375</v>
      </c>
      <c r="AX14" s="1347">
        <v>1284.198182528</v>
      </c>
      <c r="AY14" s="1347">
        <v>1446.0681858925</v>
      </c>
      <c r="AZ14" s="1347">
        <v>2042.6808912903</v>
      </c>
      <c r="BA14" s="1347">
        <v>2169.5723581840002</v>
      </c>
      <c r="BB14" s="1347">
        <v>2304.7318106588</v>
      </c>
      <c r="BC14" s="1347">
        <v>2412.351016893841</v>
      </c>
      <c r="BD14" s="1347">
        <v>2117.1079172946002</v>
      </c>
      <c r="BE14" s="1347">
        <v>1992.8669095979999</v>
      </c>
      <c r="BF14" s="1347">
        <v>2426.5414829052747</v>
      </c>
      <c r="BG14" s="1347">
        <v>2780.2626578847203</v>
      </c>
      <c r="BH14" s="1347">
        <v>3016.3545829903978</v>
      </c>
      <c r="BI14" s="1347">
        <v>3292.5733067860956</v>
      </c>
      <c r="BJ14" s="1347">
        <v>3749.202673102976</v>
      </c>
      <c r="BK14" s="1347">
        <v>2720.0835475315939</v>
      </c>
      <c r="BL14" s="1347">
        <v>3906.8959660785349</v>
      </c>
      <c r="BM14" s="1347">
        <v>4280.3391373632367</v>
      </c>
      <c r="BN14" s="1347">
        <v>4667.9166810962361</v>
      </c>
      <c r="BO14" s="1347">
        <v>4812.5168540514314</v>
      </c>
      <c r="BP14" s="1347">
        <v>4331.4197959537687</v>
      </c>
      <c r="BQ14" s="1347">
        <v>3639.7274481826666</v>
      </c>
      <c r="BR14" s="1347">
        <v>3746.6170959693918</v>
      </c>
      <c r="BS14" s="1347">
        <v>3746.651713023216</v>
      </c>
      <c r="BT14" s="1347">
        <v>3311.6622396297294</v>
      </c>
      <c r="BU14" s="1347">
        <v>3644.4987600374097</v>
      </c>
      <c r="BV14" s="1347">
        <v>2701.1350646487799</v>
      </c>
      <c r="BW14" s="1347">
        <v>3946.4995308668658</v>
      </c>
      <c r="BX14" s="1347">
        <v>4112.0847193005002</v>
      </c>
      <c r="BY14" s="1347">
        <v>4520.2751633702992</v>
      </c>
      <c r="BZ14" s="1347">
        <v>4753.8999999999996</v>
      </c>
      <c r="CA14" s="1347">
        <v>4759.2627099663005</v>
      </c>
      <c r="CB14" s="1347">
        <v>4919.3968339439998</v>
      </c>
      <c r="CC14" s="1347">
        <v>4937.1250336058083</v>
      </c>
      <c r="CD14" s="1347">
        <v>4753.0455947743221</v>
      </c>
      <c r="CE14" s="1347">
        <v>4192.2579566060494</v>
      </c>
      <c r="CF14" s="1347">
        <v>3817.6047770257474</v>
      </c>
      <c r="CG14" s="1347">
        <v>3821.9964339508133</v>
      </c>
      <c r="CH14" s="1347">
        <v>3372.6648731864179</v>
      </c>
      <c r="CI14" s="1347">
        <v>3459.9686789691864</v>
      </c>
      <c r="CJ14" s="1347">
        <v>3663.1361708502159</v>
      </c>
      <c r="CK14" s="1347">
        <v>4485.1335002779979</v>
      </c>
      <c r="CL14" s="1347">
        <v>4569.3763590812014</v>
      </c>
      <c r="CM14" s="1347">
        <v>4864.4504707603373</v>
      </c>
      <c r="CN14" s="1347">
        <v>5646.6408284544377</v>
      </c>
      <c r="CO14" s="1347">
        <v>5377.4332502268617</v>
      </c>
      <c r="CP14" s="1347">
        <v>5193.5739654009749</v>
      </c>
      <c r="CQ14" s="1347">
        <v>5325.5594945175153</v>
      </c>
      <c r="CR14" s="1347">
        <v>5137.82516978479</v>
      </c>
      <c r="CS14" s="1347">
        <v>4333.3769010867318</v>
      </c>
      <c r="CT14" s="1347">
        <v>4018.5097139388017</v>
      </c>
      <c r="CU14" s="1347">
        <v>4014.3499125380899</v>
      </c>
      <c r="CV14" s="1347">
        <v>4719.9839547483089</v>
      </c>
      <c r="CW14" s="1347">
        <v>5167.7334210777035</v>
      </c>
      <c r="CX14" s="1347">
        <v>4942.8315222953206</v>
      </c>
      <c r="CY14" s="1347">
        <v>5282.0289339581359</v>
      </c>
      <c r="CZ14" s="1347">
        <v>5704.7330267223051</v>
      </c>
      <c r="DA14" s="1347">
        <v>5206.0130399936243</v>
      </c>
      <c r="DB14" s="1350">
        <v>5649.5951362266851</v>
      </c>
      <c r="DC14" s="1350">
        <v>5912.2686588947299</v>
      </c>
      <c r="DD14" s="1350">
        <v>4783.0275756370729</v>
      </c>
      <c r="DE14" s="1350">
        <v>4464.3114483693407</v>
      </c>
      <c r="DF14" s="1350">
        <v>3943.2180331584295</v>
      </c>
      <c r="DG14" s="1350">
        <v>3855.7466571967225</v>
      </c>
      <c r="DH14" s="1350">
        <v>3486.451821895686</v>
      </c>
      <c r="DI14" s="1350">
        <v>2809.7988137091788</v>
      </c>
      <c r="DJ14" s="1350">
        <v>3584.1305075964351</v>
      </c>
      <c r="DK14" s="1350">
        <v>4851.9753669380352</v>
      </c>
      <c r="DL14" s="1350">
        <v>4681.6556080902801</v>
      </c>
      <c r="DM14" s="1350">
        <v>4445.2438281704008</v>
      </c>
      <c r="DN14" s="1350">
        <v>4322.4235010795737</v>
      </c>
      <c r="DO14" s="1350">
        <v>3709.4353403366622</v>
      </c>
      <c r="DP14" s="1350">
        <v>3453.9610929664991</v>
      </c>
      <c r="DQ14" s="1350">
        <v>4210.3119673384235</v>
      </c>
      <c r="DR14" s="1350">
        <v>3113.8652523840701</v>
      </c>
      <c r="DS14" s="1351">
        <v>3555.2396627230837</v>
      </c>
      <c r="DT14" s="1351">
        <v>4092.0394560647446</v>
      </c>
      <c r="DU14" s="1351">
        <v>3689.8442872482469</v>
      </c>
      <c r="DV14" s="1351">
        <v>4236.3975825521138</v>
      </c>
      <c r="DW14" s="1351">
        <v>4916.6306157606277</v>
      </c>
      <c r="DX14" s="1351">
        <v>5731.7201280390273</v>
      </c>
      <c r="DY14" s="1351">
        <v>5197.9290393243282</v>
      </c>
      <c r="DZ14" s="1351">
        <v>4865.3324267382732</v>
      </c>
      <c r="EA14" s="1351">
        <v>4164.1341018726571</v>
      </c>
      <c r="EB14" s="1351">
        <v>3809.2281109321079</v>
      </c>
      <c r="EC14" s="1351">
        <v>2432.9807275265171</v>
      </c>
      <c r="ED14" s="1351">
        <v>2381.2241915136628</v>
      </c>
      <c r="EE14" s="1351">
        <v>3743.1447758159975</v>
      </c>
      <c r="EF14" s="1351">
        <v>3091.1145136783161</v>
      </c>
      <c r="EG14" s="1351">
        <v>3939.9233370554598</v>
      </c>
      <c r="EH14" s="1351">
        <v>3909.3987471666665</v>
      </c>
      <c r="EI14" s="1351">
        <v>3359.5736232898707</v>
      </c>
      <c r="EJ14" s="1351">
        <v>3895.9744096218747</v>
      </c>
      <c r="EK14" s="1351">
        <v>4391.5328177815136</v>
      </c>
      <c r="EL14" s="1351">
        <v>4319.0170948618197</v>
      </c>
      <c r="EM14" s="1351">
        <v>4664.5839921860133</v>
      </c>
      <c r="EN14" s="1351">
        <v>5397.4108624783648</v>
      </c>
      <c r="EO14" s="1351">
        <v>4480.0080094243731</v>
      </c>
    </row>
    <row r="15" spans="1:145" ht="7.7" customHeight="1" x14ac:dyDescent="0.3">
      <c r="A15" s="1342"/>
      <c r="B15" s="1343"/>
      <c r="C15" s="1343"/>
      <c r="D15" s="1343"/>
      <c r="E15" s="1343"/>
      <c r="F15" s="1343"/>
      <c r="G15" s="1343"/>
      <c r="H15" s="1347"/>
      <c r="I15" s="1347"/>
      <c r="J15" s="1347"/>
      <c r="K15" s="1347"/>
      <c r="L15" s="1347"/>
      <c r="M15" s="1347"/>
      <c r="N15" s="1347"/>
      <c r="O15" s="1347"/>
      <c r="P15" s="1347"/>
      <c r="Q15" s="1347"/>
      <c r="R15" s="1347"/>
      <c r="S15" s="1347"/>
      <c r="T15" s="1347"/>
      <c r="U15" s="1347"/>
      <c r="V15" s="1347"/>
      <c r="W15" s="1347"/>
      <c r="X15" s="1347"/>
      <c r="Y15" s="1347"/>
      <c r="Z15" s="1347"/>
      <c r="AA15" s="1347"/>
      <c r="AB15" s="1347"/>
      <c r="AC15" s="1347"/>
      <c r="AD15" s="1347"/>
      <c r="AE15" s="1347"/>
      <c r="AF15" s="1347"/>
      <c r="AG15" s="1347"/>
      <c r="AH15" s="1347"/>
      <c r="AI15" s="1347"/>
      <c r="AJ15" s="1347"/>
      <c r="AK15" s="1347"/>
      <c r="AL15" s="1347"/>
      <c r="AM15" s="1343"/>
      <c r="AN15" s="1343"/>
      <c r="AO15" s="1343"/>
      <c r="AP15" s="1343"/>
      <c r="AQ15" s="1343"/>
      <c r="AR15" s="1343"/>
      <c r="AS15" s="1343"/>
      <c r="AT15" s="1343"/>
      <c r="AU15" s="1343"/>
      <c r="AV15" s="1343"/>
      <c r="AW15" s="1343"/>
      <c r="AX15" s="1343"/>
      <c r="AY15" s="1343"/>
      <c r="AZ15" s="1343"/>
      <c r="BA15" s="1343"/>
      <c r="BB15" s="1343"/>
      <c r="BC15" s="1343"/>
      <c r="BD15" s="1343"/>
      <c r="BE15" s="1343"/>
      <c r="BF15" s="1343"/>
      <c r="BG15" s="1343"/>
      <c r="BH15" s="1343"/>
      <c r="BI15" s="1343"/>
      <c r="BJ15" s="1343"/>
      <c r="BK15" s="1343"/>
      <c r="BL15" s="1343"/>
      <c r="BM15" s="1343"/>
      <c r="BN15" s="1343"/>
      <c r="BO15" s="1343"/>
      <c r="BP15" s="1343"/>
      <c r="BQ15" s="1343"/>
      <c r="BR15" s="1343"/>
      <c r="BS15" s="1343"/>
      <c r="BT15" s="1343"/>
      <c r="BU15" s="1343"/>
      <c r="BV15" s="1343"/>
      <c r="BW15" s="1343"/>
      <c r="BX15" s="1343"/>
      <c r="BY15" s="1343"/>
      <c r="BZ15" s="1343"/>
      <c r="CA15" s="1343"/>
      <c r="CB15" s="1343"/>
      <c r="CC15" s="1343"/>
      <c r="CD15" s="1343"/>
      <c r="CE15" s="1343"/>
      <c r="CF15" s="1343"/>
      <c r="CG15" s="1343"/>
      <c r="CH15" s="1343"/>
      <c r="CI15" s="1343"/>
      <c r="CJ15" s="1343"/>
      <c r="CK15" s="1343"/>
      <c r="CL15" s="1343"/>
      <c r="CM15" s="1343"/>
      <c r="CN15" s="1343"/>
      <c r="CO15" s="1343"/>
      <c r="CP15" s="1343"/>
      <c r="CQ15" s="1343"/>
      <c r="CR15" s="1343"/>
      <c r="CS15" s="1343"/>
      <c r="CT15" s="1343"/>
      <c r="CU15" s="1343"/>
      <c r="CV15" s="1343"/>
      <c r="CW15" s="1343"/>
      <c r="CX15" s="1343"/>
      <c r="CY15" s="1343"/>
      <c r="CZ15" s="1343"/>
      <c r="DA15" s="1343"/>
      <c r="DB15" s="1350"/>
      <c r="DC15" s="1350"/>
      <c r="DD15" s="1350"/>
      <c r="DE15" s="1350"/>
      <c r="DF15" s="1350"/>
      <c r="DG15" s="1350"/>
      <c r="DH15" s="1350"/>
      <c r="DI15" s="1350"/>
      <c r="DJ15" s="1350"/>
      <c r="DK15" s="1350"/>
      <c r="DL15" s="1350"/>
      <c r="DM15" s="1350"/>
      <c r="DN15" s="1350"/>
      <c r="DO15" s="1350"/>
      <c r="DP15" s="1350"/>
      <c r="DQ15" s="1350"/>
      <c r="DR15" s="1350"/>
      <c r="DS15" s="1351"/>
      <c r="DT15" s="1351"/>
      <c r="DU15" s="1351"/>
      <c r="DV15" s="1351"/>
      <c r="DW15" s="1351"/>
      <c r="DX15" s="1351"/>
      <c r="DY15" s="1351"/>
      <c r="DZ15" s="1351"/>
      <c r="EA15" s="1351"/>
      <c r="EB15" s="1351"/>
      <c r="EC15" s="1351"/>
      <c r="ED15" s="1351"/>
      <c r="EE15" s="1351"/>
      <c r="EF15" s="1351"/>
      <c r="EG15" s="1351"/>
      <c r="EH15" s="1351"/>
      <c r="EI15" s="1351"/>
      <c r="EJ15" s="1351"/>
      <c r="EK15" s="1351"/>
      <c r="EL15" s="1351"/>
      <c r="EM15" s="1351"/>
      <c r="EN15" s="1351"/>
      <c r="EO15" s="1351"/>
    </row>
    <row r="16" spans="1:145" ht="17.25" x14ac:dyDescent="0.3">
      <c r="A16" s="1342" t="s">
        <v>255</v>
      </c>
      <c r="B16" s="1343">
        <f>SUM(B18:B34)</f>
        <v>14397.702758701704</v>
      </c>
      <c r="C16" s="1343">
        <f>SUM(C18:C34)</f>
        <v>14563.462937684602</v>
      </c>
      <c r="D16" s="1343">
        <f>SUM(D18:D34)</f>
        <v>14472.510563321543</v>
      </c>
      <c r="E16" s="1343">
        <f>SUM(E18:E34)</f>
        <v>14474.722307242801</v>
      </c>
      <c r="F16" s="1343">
        <v>14676.282794245801</v>
      </c>
      <c r="G16" s="1343">
        <v>14528.859925789762</v>
      </c>
      <c r="H16" s="1343">
        <v>14752.448025040005</v>
      </c>
      <c r="I16" s="1343">
        <v>14765.763216959047</v>
      </c>
      <c r="J16" s="1343">
        <v>14912.580981303501</v>
      </c>
      <c r="K16" s="1343">
        <v>14682.895543182678</v>
      </c>
      <c r="L16" s="1343">
        <v>14882.106521112893</v>
      </c>
      <c r="M16" s="1343">
        <v>15050.517765799295</v>
      </c>
      <c r="N16" s="1343">
        <v>14975.836911448299</v>
      </c>
      <c r="O16" s="1343">
        <v>15133.933188828225</v>
      </c>
      <c r="P16" s="1343">
        <v>15122.114728785033</v>
      </c>
      <c r="Q16" s="1343">
        <v>15077.721255990416</v>
      </c>
      <c r="R16" s="1343">
        <v>15025.212989781701</v>
      </c>
      <c r="S16" s="1343">
        <v>15041.424354925799</v>
      </c>
      <c r="T16" s="1343">
        <v>15217.004064520437</v>
      </c>
      <c r="U16" s="1343">
        <v>15241.599663304485</v>
      </c>
      <c r="V16" s="1343">
        <v>15498.465158734349</v>
      </c>
      <c r="W16" s="1343">
        <v>15270.149565517795</v>
      </c>
      <c r="X16" s="1343">
        <v>15615.984538204531</v>
      </c>
      <c r="Y16" s="1343">
        <v>15224.697446500923</v>
      </c>
      <c r="Z16" s="1343">
        <v>14944.946969909397</v>
      </c>
      <c r="AA16" s="1343">
        <v>14548.691784253941</v>
      </c>
      <c r="AB16" s="1343">
        <v>14921.44589574569</v>
      </c>
      <c r="AC16" s="1343">
        <v>14607.599237262431</v>
      </c>
      <c r="AD16" s="1343">
        <v>15290.082207660482</v>
      </c>
      <c r="AE16" s="1343">
        <v>15167.591749738871</v>
      </c>
      <c r="AF16" s="1343">
        <v>16091.480954991712</v>
      </c>
      <c r="AG16" s="1343">
        <v>16556.187443218758</v>
      </c>
      <c r="AH16" s="1343">
        <v>16794.42328766064</v>
      </c>
      <c r="AI16" s="1343">
        <v>17055.484155719409</v>
      </c>
      <c r="AJ16" s="1343">
        <v>17284.657231407644</v>
      </c>
      <c r="AK16" s="1343">
        <v>17240.73411076728</v>
      </c>
      <c r="AL16" s="1343">
        <v>17304.474743809158</v>
      </c>
      <c r="AM16" s="1343">
        <v>17566.017126143288</v>
      </c>
      <c r="AN16" s="1343">
        <v>17744.17903489892</v>
      </c>
      <c r="AO16" s="1343">
        <v>17813.335701909473</v>
      </c>
      <c r="AP16" s="1343">
        <v>18173.430967658791</v>
      </c>
      <c r="AQ16" s="1343">
        <v>17710.176963903075</v>
      </c>
      <c r="AR16" s="1343">
        <v>18312.458554939876</v>
      </c>
      <c r="AS16" s="1343">
        <v>18362.431617292001</v>
      </c>
      <c r="AT16" s="1343">
        <v>18040.682518560487</v>
      </c>
      <c r="AU16" s="1343">
        <v>18332.824024042882</v>
      </c>
      <c r="AV16" s="1343">
        <v>18418.686036869203</v>
      </c>
      <c r="AW16" s="1343">
        <v>18304.094176246159</v>
      </c>
      <c r="AX16" s="1343">
        <v>18042.488859817357</v>
      </c>
      <c r="AY16" s="1343">
        <v>18380.367824377303</v>
      </c>
      <c r="AZ16" s="1343">
        <v>17689.675412525783</v>
      </c>
      <c r="BA16" s="1343">
        <v>16794.68587281249</v>
      </c>
      <c r="BB16" s="1343">
        <v>16663.181123100254</v>
      </c>
      <c r="BC16" s="1343">
        <v>16832.802247679443</v>
      </c>
      <c r="BD16" s="1343">
        <v>17641.896696754182</v>
      </c>
      <c r="BE16" s="1343">
        <v>17337.28331738713</v>
      </c>
      <c r="BF16" s="1343">
        <v>17027.196857685653</v>
      </c>
      <c r="BG16" s="1343">
        <v>17208.825495829649</v>
      </c>
      <c r="BH16" s="1343">
        <v>17328.763866388719</v>
      </c>
      <c r="BI16" s="1343">
        <v>17732.235850287918</v>
      </c>
      <c r="BJ16" s="1343">
        <v>17667.271328935018</v>
      </c>
      <c r="BK16" s="1343">
        <v>17368.374724600464</v>
      </c>
      <c r="BL16" s="1343">
        <v>17439.685550028644</v>
      </c>
      <c r="BM16" s="1343">
        <v>16571.563763933595</v>
      </c>
      <c r="BN16" s="1343">
        <v>16581.344802860585</v>
      </c>
      <c r="BO16" s="1343">
        <v>17318.910047721074</v>
      </c>
      <c r="BP16" s="1343">
        <v>17889.427473524574</v>
      </c>
      <c r="BQ16" s="1343">
        <v>17666.337489129019</v>
      </c>
      <c r="BR16" s="1343">
        <v>17897.869212677637</v>
      </c>
      <c r="BS16" s="1343">
        <v>17239.688573105897</v>
      </c>
      <c r="BT16" s="1343">
        <v>17689.790007494168</v>
      </c>
      <c r="BU16" s="1343">
        <v>17370.685373160471</v>
      </c>
      <c r="BV16" s="1343">
        <v>18187.009044939608</v>
      </c>
      <c r="BW16" s="1343">
        <v>17969.011446690689</v>
      </c>
      <c r="BX16" s="1343">
        <v>17894.282418790499</v>
      </c>
      <c r="BY16" s="1343">
        <v>17887.590081791597</v>
      </c>
      <c r="BZ16" s="1343">
        <v>17730.8</v>
      </c>
      <c r="CA16" s="1343">
        <v>18238.233616766498</v>
      </c>
      <c r="CB16" s="1343">
        <v>18200.154738766221</v>
      </c>
      <c r="CC16" s="1343">
        <v>18225.265376002375</v>
      </c>
      <c r="CD16" s="1343">
        <v>17911.535468539587</v>
      </c>
      <c r="CE16" s="1352">
        <v>18336.599999999999</v>
      </c>
      <c r="CF16" s="1352">
        <v>18860.857220203667</v>
      </c>
      <c r="CG16" s="1352">
        <v>18724.284276744344</v>
      </c>
      <c r="CH16" s="1352">
        <v>18993.828575017273</v>
      </c>
      <c r="CI16" s="1352">
        <v>18856.082224317812</v>
      </c>
      <c r="CJ16" s="1352">
        <v>18226.248924643169</v>
      </c>
      <c r="CK16" s="1352">
        <v>17922.009393716118</v>
      </c>
      <c r="CL16" s="1352">
        <v>18449.240533725009</v>
      </c>
      <c r="CM16" s="1352">
        <v>18406.742793950925</v>
      </c>
      <c r="CN16" s="1352">
        <v>18851.370357228552</v>
      </c>
      <c r="CO16" s="1352">
        <v>18820.777822266718</v>
      </c>
      <c r="CP16" s="1352">
        <v>18693.191711211723</v>
      </c>
      <c r="CQ16" s="1352">
        <v>18183.992482762478</v>
      </c>
      <c r="CR16" s="1352">
        <v>17877.751643222364</v>
      </c>
      <c r="CS16" s="1352">
        <v>17823.429700260869</v>
      </c>
      <c r="CT16" s="1352">
        <v>18351.830482071215</v>
      </c>
      <c r="CU16" s="1352">
        <v>18598.848188523989</v>
      </c>
      <c r="CV16" s="1352">
        <v>18379.344708436111</v>
      </c>
      <c r="CW16" s="1352">
        <v>18330.238589575372</v>
      </c>
      <c r="CX16" s="1352">
        <v>18440.358206516274</v>
      </c>
      <c r="CY16" s="1352">
        <v>18894.183212561518</v>
      </c>
      <c r="CZ16" s="1352">
        <v>19259.761815730901</v>
      </c>
      <c r="DA16" s="1352">
        <v>18997.031180972597</v>
      </c>
      <c r="DB16" s="1344">
        <v>18898.470708671637</v>
      </c>
      <c r="DC16" s="1344">
        <v>18945.616429488109</v>
      </c>
      <c r="DD16" s="1344">
        <v>17912.264895579603</v>
      </c>
      <c r="DE16" s="1344">
        <v>17496.837767628309</v>
      </c>
      <c r="DF16" s="1344">
        <v>18108.74757185343</v>
      </c>
      <c r="DG16" s="1344">
        <v>17934.633366012738</v>
      </c>
      <c r="DH16" s="1344">
        <v>17838.11865534055</v>
      </c>
      <c r="DI16" s="1344">
        <v>18132.965736516107</v>
      </c>
      <c r="DJ16" s="1344">
        <v>18449.287691422407</v>
      </c>
      <c r="DK16" s="1344">
        <v>18492.855223703871</v>
      </c>
      <c r="DL16" s="1344">
        <v>18835.989325802708</v>
      </c>
      <c r="DM16" s="1344">
        <v>18868.702648661667</v>
      </c>
      <c r="DN16" s="1344">
        <v>19001.087390248966</v>
      </c>
      <c r="DO16" s="1344">
        <v>21134.499541008798</v>
      </c>
      <c r="DP16" s="1344">
        <v>19943.899495790978</v>
      </c>
      <c r="DQ16" s="1344">
        <v>19496.039510610968</v>
      </c>
      <c r="DR16" s="1344">
        <v>19952.488031717963</v>
      </c>
      <c r="DS16" s="1345">
        <v>21091.691666615228</v>
      </c>
      <c r="DT16" s="1345">
        <v>20545.925762574661</v>
      </c>
      <c r="DU16" s="1345">
        <v>19987.724283096344</v>
      </c>
      <c r="DV16" s="1345">
        <v>20199.802640320384</v>
      </c>
      <c r="DW16" s="1345">
        <v>19939.904107656854</v>
      </c>
      <c r="DX16" s="1345">
        <v>21095.665118913937</v>
      </c>
      <c r="DY16" s="1345">
        <v>21044.482617984482</v>
      </c>
      <c r="DZ16" s="1345">
        <v>20908.397786204023</v>
      </c>
      <c r="EA16" s="1345">
        <v>21880.519754925848</v>
      </c>
      <c r="EB16" s="1345">
        <v>21645.206207473715</v>
      </c>
      <c r="EC16" s="1345">
        <v>20664.690239785421</v>
      </c>
      <c r="ED16" s="1345">
        <v>21496.379371226139</v>
      </c>
      <c r="EE16" s="1345">
        <v>21579.595351716674</v>
      </c>
      <c r="EF16" s="1345">
        <v>20981.896713968552</v>
      </c>
      <c r="EG16" s="1345">
        <v>21399.983601571756</v>
      </c>
      <c r="EH16" s="1345">
        <v>21089.747359280595</v>
      </c>
      <c r="EI16" s="1345">
        <v>20379.685716762546</v>
      </c>
      <c r="EJ16" s="1345">
        <v>20270.964488600421</v>
      </c>
      <c r="EK16" s="1345">
        <v>21153.966951177848</v>
      </c>
      <c r="EL16" s="1345">
        <v>21295.129079104852</v>
      </c>
      <c r="EM16" s="1345">
        <v>21057.269978860335</v>
      </c>
      <c r="EN16" s="1345">
        <v>20552.022869199249</v>
      </c>
      <c r="EO16" s="1345">
        <v>21609.847788442126</v>
      </c>
    </row>
    <row r="17" spans="1:145" ht="15.95" customHeight="1" x14ac:dyDescent="0.3">
      <c r="A17" s="1346" t="s">
        <v>869</v>
      </c>
      <c r="B17" s="1343"/>
      <c r="C17" s="1343"/>
      <c r="D17" s="1343"/>
      <c r="E17" s="1343"/>
      <c r="F17" s="1343"/>
      <c r="G17" s="1343"/>
      <c r="H17" s="1347"/>
      <c r="I17" s="1347"/>
      <c r="J17" s="1347"/>
      <c r="K17" s="1347"/>
      <c r="L17" s="1347"/>
      <c r="M17" s="1347"/>
      <c r="N17" s="1347"/>
      <c r="O17" s="1347"/>
      <c r="P17" s="1347"/>
      <c r="Q17" s="1347"/>
      <c r="R17" s="1347"/>
      <c r="S17" s="1347"/>
      <c r="T17" s="1347"/>
      <c r="U17" s="1347"/>
      <c r="V17" s="1347"/>
      <c r="W17" s="1347"/>
      <c r="X17" s="1347"/>
      <c r="Y17" s="1347"/>
      <c r="Z17" s="1347"/>
      <c r="AA17" s="1347"/>
      <c r="AB17" s="1347"/>
      <c r="AC17" s="1347"/>
      <c r="AD17" s="1347"/>
      <c r="AE17" s="1347"/>
      <c r="AF17" s="1347"/>
      <c r="AG17" s="1347"/>
      <c r="AH17" s="1347"/>
      <c r="AI17" s="1347"/>
      <c r="AJ17" s="1347"/>
      <c r="AK17" s="1347"/>
      <c r="AL17" s="1347"/>
      <c r="AM17" s="1343"/>
      <c r="AN17" s="1343"/>
      <c r="AO17" s="1343"/>
      <c r="AP17" s="1343"/>
      <c r="AQ17" s="1343"/>
      <c r="AR17" s="1343"/>
      <c r="AS17" s="1343"/>
      <c r="AT17" s="1343"/>
      <c r="AU17" s="1343"/>
      <c r="AV17" s="1343"/>
      <c r="AW17" s="1343"/>
      <c r="AX17" s="1343"/>
      <c r="AY17" s="1343"/>
      <c r="AZ17" s="1343"/>
      <c r="BA17" s="1343"/>
      <c r="BB17" s="1343"/>
      <c r="BC17" s="1343"/>
      <c r="BD17" s="1343"/>
      <c r="BE17" s="1343"/>
      <c r="BF17" s="1343"/>
      <c r="BG17" s="1343"/>
      <c r="BH17" s="1343"/>
      <c r="BI17" s="1343"/>
      <c r="BJ17" s="1343"/>
      <c r="BK17" s="1343"/>
      <c r="BL17" s="1343"/>
      <c r="BM17" s="1343"/>
      <c r="BN17" s="1343"/>
      <c r="BO17" s="1343"/>
      <c r="BP17" s="1343"/>
      <c r="BQ17" s="1343"/>
      <c r="BR17" s="1343"/>
      <c r="BS17" s="1343"/>
      <c r="BT17" s="1343"/>
      <c r="BU17" s="1343"/>
      <c r="BV17" s="1343"/>
      <c r="BW17" s="1343"/>
      <c r="BX17" s="1343"/>
      <c r="BY17" s="1343"/>
      <c r="BZ17" s="1343"/>
      <c r="CA17" s="1343"/>
      <c r="CB17" s="1343"/>
      <c r="CC17" s="1343"/>
      <c r="CD17" s="1343"/>
      <c r="CE17" s="1343"/>
      <c r="CF17" s="1343"/>
      <c r="CG17" s="1343"/>
      <c r="CH17" s="1343"/>
      <c r="CI17" s="1343"/>
      <c r="CJ17" s="1343"/>
      <c r="CK17" s="1343"/>
      <c r="CL17" s="1343"/>
      <c r="CM17" s="1343"/>
      <c r="CN17" s="1343"/>
      <c r="CO17" s="1343"/>
      <c r="CP17" s="1343"/>
      <c r="CQ17" s="1343"/>
      <c r="CR17" s="1343"/>
      <c r="CS17" s="1343"/>
      <c r="CT17" s="1343"/>
      <c r="CU17" s="1343"/>
      <c r="CV17" s="1343"/>
      <c r="CW17" s="1343"/>
      <c r="CX17" s="1343"/>
      <c r="CY17" s="1343"/>
      <c r="CZ17" s="1343"/>
      <c r="DA17" s="1343"/>
      <c r="DB17" s="1350"/>
      <c r="DC17" s="1350"/>
      <c r="DD17" s="1350"/>
      <c r="DE17" s="1350"/>
      <c r="DF17" s="1350"/>
      <c r="DG17" s="1350"/>
      <c r="DH17" s="1350"/>
      <c r="DI17" s="1350"/>
      <c r="DJ17" s="1350"/>
      <c r="DK17" s="1350"/>
      <c r="DL17" s="1350"/>
      <c r="DM17" s="1350"/>
      <c r="DN17" s="1350"/>
      <c r="DO17" s="1350"/>
      <c r="DP17" s="1350"/>
      <c r="DQ17" s="1350"/>
      <c r="DR17" s="1350"/>
      <c r="DS17" s="1351"/>
      <c r="DT17" s="1351"/>
      <c r="DU17" s="1351"/>
      <c r="DV17" s="1351"/>
      <c r="DW17" s="1351"/>
      <c r="DX17" s="1351"/>
      <c r="DY17" s="1351"/>
      <c r="DZ17" s="1351"/>
      <c r="EA17" s="1351"/>
      <c r="EB17" s="1351"/>
      <c r="EC17" s="1351"/>
      <c r="ED17" s="1351"/>
      <c r="EE17" s="1351"/>
      <c r="EF17" s="1351"/>
      <c r="EG17" s="1351"/>
      <c r="EH17" s="1351"/>
      <c r="EI17" s="1351"/>
      <c r="EJ17" s="1351"/>
      <c r="EK17" s="1351"/>
      <c r="EL17" s="1351"/>
      <c r="EM17" s="1351"/>
      <c r="EN17" s="1351"/>
      <c r="EO17" s="1351"/>
    </row>
    <row r="18" spans="1:145" ht="15.95" customHeight="1" x14ac:dyDescent="0.3">
      <c r="A18" s="1346" t="s">
        <v>878</v>
      </c>
      <c r="B18" s="1347">
        <v>6421.5669358070018</v>
      </c>
      <c r="C18" s="1347">
        <v>6324.8184922919991</v>
      </c>
      <c r="D18" s="1347">
        <v>6371.0477290004001</v>
      </c>
      <c r="E18" s="1347">
        <v>6554.8259338320004</v>
      </c>
      <c r="F18" s="1347">
        <v>6648.9115428212008</v>
      </c>
      <c r="G18" s="1347">
        <v>6566.3850310941998</v>
      </c>
      <c r="H18" s="1347">
        <v>6642.6921455748006</v>
      </c>
      <c r="I18" s="1347">
        <v>6604.9865242252445</v>
      </c>
      <c r="J18" s="1347">
        <v>6822.0359224335007</v>
      </c>
      <c r="K18" s="1347">
        <v>6689.3096847376</v>
      </c>
      <c r="L18" s="1347">
        <v>6721.9565971809998</v>
      </c>
      <c r="M18" s="1347">
        <v>6862.5780050755002</v>
      </c>
      <c r="N18" s="1347">
        <v>6820.5352194177094</v>
      </c>
      <c r="O18" s="1347">
        <v>6819.1119500296691</v>
      </c>
      <c r="P18" s="1347">
        <v>6886.3012160430526</v>
      </c>
      <c r="Q18" s="1347">
        <v>6843.6949376955008</v>
      </c>
      <c r="R18" s="1347">
        <v>6554.6688527165006</v>
      </c>
      <c r="S18" s="1347">
        <v>6517.0629405798009</v>
      </c>
      <c r="T18" s="1347">
        <v>6568.8573449567493</v>
      </c>
      <c r="U18" s="1347">
        <v>6516.1230905130424</v>
      </c>
      <c r="V18" s="1347">
        <v>6520.1931501356066</v>
      </c>
      <c r="W18" s="1347">
        <v>6629.6218291027453</v>
      </c>
      <c r="X18" s="1347">
        <v>6810.5689520588994</v>
      </c>
      <c r="Y18" s="1347">
        <v>6700.0719927361843</v>
      </c>
      <c r="Z18" s="1347">
        <v>6548.0026839607963</v>
      </c>
      <c r="AA18" s="1347">
        <v>6314.7983003977479</v>
      </c>
      <c r="AB18" s="1347">
        <v>6408.6252358217107</v>
      </c>
      <c r="AC18" s="1347">
        <v>6255.3272419045661</v>
      </c>
      <c r="AD18" s="1347">
        <v>6429.6105864651399</v>
      </c>
      <c r="AE18" s="1347">
        <v>6357.2907393572859</v>
      </c>
      <c r="AF18" s="1347">
        <v>7361.6034084000376</v>
      </c>
      <c r="AG18" s="1347">
        <v>7270.1615865240356</v>
      </c>
      <c r="AH18" s="1347">
        <v>7623.1731606270005</v>
      </c>
      <c r="AI18" s="1347">
        <v>8037.3410016076441</v>
      </c>
      <c r="AJ18" s="1347">
        <v>8212.9837632107647</v>
      </c>
      <c r="AK18" s="1347">
        <v>8161.7759606005493</v>
      </c>
      <c r="AL18" s="1347">
        <v>8152.5967676630316</v>
      </c>
      <c r="AM18" s="1347">
        <v>8059.8936745689307</v>
      </c>
      <c r="AN18" s="1347">
        <v>8031.350902160355</v>
      </c>
      <c r="AO18" s="1347">
        <v>7974.3109327657749</v>
      </c>
      <c r="AP18" s="1347">
        <v>7821.4871787800812</v>
      </c>
      <c r="AQ18" s="1347">
        <v>7787.2960040641483</v>
      </c>
      <c r="AR18" s="1347">
        <v>7867.5998575879366</v>
      </c>
      <c r="AS18" s="1347">
        <v>8061.4666057450013</v>
      </c>
      <c r="AT18" s="1347">
        <v>7780.0449218222884</v>
      </c>
      <c r="AU18" s="1347">
        <v>8106.7174095898663</v>
      </c>
      <c r="AV18" s="1347">
        <v>7937.2986054946632</v>
      </c>
      <c r="AW18" s="1347">
        <v>8007.4023657049584</v>
      </c>
      <c r="AX18" s="1347">
        <v>7529.9051182653884</v>
      </c>
      <c r="AY18" s="1347">
        <v>7214.8248920225087</v>
      </c>
      <c r="AZ18" s="1347">
        <v>6927.5923620349549</v>
      </c>
      <c r="BA18" s="1347">
        <v>5994.527374635627</v>
      </c>
      <c r="BB18" s="1347">
        <v>6045.0747059950345</v>
      </c>
      <c r="BC18" s="1347">
        <v>6085.9102960288637</v>
      </c>
      <c r="BD18" s="1347">
        <v>6405.9975328534301</v>
      </c>
      <c r="BE18" s="1347">
        <v>6244.6843003303948</v>
      </c>
      <c r="BF18" s="1347">
        <v>6397.8654384449483</v>
      </c>
      <c r="BG18" s="1347">
        <v>6226.9517763919494</v>
      </c>
      <c r="BH18" s="1347">
        <v>6190.4963562449038</v>
      </c>
      <c r="BI18" s="1347">
        <v>6810.3479113568246</v>
      </c>
      <c r="BJ18" s="1347">
        <v>6590.4276584183735</v>
      </c>
      <c r="BK18" s="1347">
        <v>6442.2696922167615</v>
      </c>
      <c r="BL18" s="1347">
        <v>6455.2528551067753</v>
      </c>
      <c r="BM18" s="1347">
        <v>5759.2007563906336</v>
      </c>
      <c r="BN18" s="1347">
        <v>5721.1899039115324</v>
      </c>
      <c r="BO18" s="1347">
        <v>5817.4626954150817</v>
      </c>
      <c r="BP18" s="1347">
        <v>5971.2514640402314</v>
      </c>
      <c r="BQ18" s="1347">
        <v>5788.0685281992774</v>
      </c>
      <c r="BR18" s="1347">
        <v>6156.854308899965</v>
      </c>
      <c r="BS18" s="1347">
        <v>5401.1851574942084</v>
      </c>
      <c r="BT18" s="1347">
        <v>5531.6975477769574</v>
      </c>
      <c r="BU18" s="1347">
        <v>5626.458207612528</v>
      </c>
      <c r="BV18" s="1347">
        <v>5766.7220968955589</v>
      </c>
      <c r="BW18" s="1347">
        <v>5590.0182437192234</v>
      </c>
      <c r="BX18" s="1347">
        <v>5567.5620432105006</v>
      </c>
      <c r="BY18" s="1347">
        <v>5364.3451603548001</v>
      </c>
      <c r="BZ18" s="1347">
        <v>5557.7</v>
      </c>
      <c r="CA18" s="1347">
        <v>5629.8125112545495</v>
      </c>
      <c r="CB18" s="1347">
        <v>5588.2290762989933</v>
      </c>
      <c r="CC18" s="1347">
        <v>5999.9534053156622</v>
      </c>
      <c r="CD18" s="1347">
        <v>6027.8838510367423</v>
      </c>
      <c r="CE18" s="1347">
        <v>6017.9516201170054</v>
      </c>
      <c r="CF18" s="1347">
        <v>5970.0875244988547</v>
      </c>
      <c r="CG18" s="1347">
        <v>6078.982363871939</v>
      </c>
      <c r="CH18" s="1347">
        <v>5906.6396216331241</v>
      </c>
      <c r="CI18" s="1347">
        <v>5754.7191249039515</v>
      </c>
      <c r="CJ18" s="1347">
        <v>5437.9036514713725</v>
      </c>
      <c r="CK18" s="1347">
        <v>5522.3246382217003</v>
      </c>
      <c r="CL18" s="1347">
        <v>5409.1874846480841</v>
      </c>
      <c r="CM18" s="1347">
        <v>5621.3093491614281</v>
      </c>
      <c r="CN18" s="1347">
        <v>5628.5579339821779</v>
      </c>
      <c r="CO18" s="1347">
        <v>5577.9067141799442</v>
      </c>
      <c r="CP18" s="1347">
        <v>5846.4138055297499</v>
      </c>
      <c r="CQ18" s="1347">
        <v>5376.6466365788601</v>
      </c>
      <c r="CR18" s="1347">
        <v>5268.9813880271158</v>
      </c>
      <c r="CS18" s="1347">
        <v>5515.3447045863149</v>
      </c>
      <c r="CT18" s="1347">
        <v>5332.0431792948821</v>
      </c>
      <c r="CU18" s="1347">
        <v>5548.9957340258079</v>
      </c>
      <c r="CV18" s="1347">
        <v>5240.8112366379055</v>
      </c>
      <c r="CW18" s="1347">
        <v>5508.0639393387619</v>
      </c>
      <c r="CX18" s="1347">
        <v>5845.6062411162366</v>
      </c>
      <c r="CY18" s="1347">
        <v>5716.2689330805952</v>
      </c>
      <c r="CZ18" s="1347">
        <v>5987.1794932808461</v>
      </c>
      <c r="DA18" s="1347">
        <v>5943.3327978067628</v>
      </c>
      <c r="DB18" s="1350">
        <v>6022.3232889861911</v>
      </c>
      <c r="DC18" s="1350">
        <v>6014.3638641690941</v>
      </c>
      <c r="DD18" s="1350">
        <v>5640.1668837138841</v>
      </c>
      <c r="DE18" s="1350">
        <v>5477.9973898309509</v>
      </c>
      <c r="DF18" s="1350">
        <v>5507.6387590288032</v>
      </c>
      <c r="DG18" s="1350">
        <v>5475.6829797614246</v>
      </c>
      <c r="DH18" s="1350">
        <v>5316.795482217678</v>
      </c>
      <c r="DI18" s="1350">
        <v>5502.443078696213</v>
      </c>
      <c r="DJ18" s="1350">
        <v>5700.9788599859075</v>
      </c>
      <c r="DK18" s="1350">
        <v>5685.2054800530332</v>
      </c>
      <c r="DL18" s="1350">
        <v>5691.5172930590652</v>
      </c>
      <c r="DM18" s="1350">
        <v>5733.2722162396058</v>
      </c>
      <c r="DN18" s="1350">
        <v>5736.2876202191928</v>
      </c>
      <c r="DO18" s="1350">
        <v>6145.5599656222976</v>
      </c>
      <c r="DP18" s="1350">
        <v>5626.3476017651483</v>
      </c>
      <c r="DQ18" s="1350">
        <v>5736.8161179448589</v>
      </c>
      <c r="DR18" s="1350">
        <v>5559.9406235019305</v>
      </c>
      <c r="DS18" s="1351">
        <v>6366.5892743927934</v>
      </c>
      <c r="DT18" s="1351">
        <v>5670.2415534521715</v>
      </c>
      <c r="DU18" s="1351">
        <v>5367.7798787482143</v>
      </c>
      <c r="DV18" s="1351">
        <v>5409.0630519975166</v>
      </c>
      <c r="DW18" s="1351">
        <v>5163.5030410404916</v>
      </c>
      <c r="DX18" s="1351">
        <v>5457.1100087304558</v>
      </c>
      <c r="DY18" s="1351">
        <v>5603.2119470043881</v>
      </c>
      <c r="DZ18" s="1351">
        <v>5518.2768032938884</v>
      </c>
      <c r="EA18" s="1351">
        <v>5380.2569896405903</v>
      </c>
      <c r="EB18" s="1351">
        <v>5198.5015207757569</v>
      </c>
      <c r="EC18" s="1351">
        <v>4898.5994728706955</v>
      </c>
      <c r="ED18" s="1351">
        <v>5647.937459258198</v>
      </c>
      <c r="EE18" s="1351">
        <v>5642.739888895182</v>
      </c>
      <c r="EF18" s="1351">
        <v>5452.1713003986588</v>
      </c>
      <c r="EG18" s="1351">
        <v>5624.8744938947202</v>
      </c>
      <c r="EH18" s="1351">
        <v>5384.0326873773483</v>
      </c>
      <c r="EI18" s="1351">
        <v>5277.7658773028716</v>
      </c>
      <c r="EJ18" s="1351">
        <v>5582.6754804621232</v>
      </c>
      <c r="EK18" s="1351">
        <v>5423.6101793560256</v>
      </c>
      <c r="EL18" s="1351">
        <v>5393.9354371218742</v>
      </c>
      <c r="EM18" s="1351">
        <v>5372.0099783929327</v>
      </c>
      <c r="EN18" s="1351">
        <v>5512.6055073233238</v>
      </c>
      <c r="EO18" s="1351">
        <v>5728.062404740599</v>
      </c>
    </row>
    <row r="19" spans="1:145" ht="15.95" customHeight="1" x14ac:dyDescent="0.3">
      <c r="A19" s="1346" t="s">
        <v>879</v>
      </c>
      <c r="B19" s="1347">
        <v>138.85489210999998</v>
      </c>
      <c r="C19" s="1347">
        <v>148.27613513999998</v>
      </c>
      <c r="D19" s="1347">
        <v>134.61671380000001</v>
      </c>
      <c r="E19" s="1347">
        <v>212.21990994000004</v>
      </c>
      <c r="F19" s="1347">
        <v>203.86604867000003</v>
      </c>
      <c r="G19" s="1347">
        <v>195.07282011000001</v>
      </c>
      <c r="H19" s="1347">
        <v>194.46434327</v>
      </c>
      <c r="I19" s="1347">
        <v>182.35921720000002</v>
      </c>
      <c r="J19" s="1347">
        <v>187.11961367000001</v>
      </c>
      <c r="K19" s="1347">
        <v>186.248871044634</v>
      </c>
      <c r="L19" s="1347">
        <v>186.83081534621698</v>
      </c>
      <c r="M19" s="1347">
        <v>261.26687662272701</v>
      </c>
      <c r="N19" s="1347">
        <v>251.97590023405999</v>
      </c>
      <c r="O19" s="1347">
        <v>250.42081688153598</v>
      </c>
      <c r="P19" s="1347">
        <v>245.74961753455798</v>
      </c>
      <c r="Q19" s="1347">
        <v>253.9876882717553</v>
      </c>
      <c r="R19" s="1347">
        <v>246.27251674849072</v>
      </c>
      <c r="S19" s="1347">
        <v>258.24201954692779</v>
      </c>
      <c r="T19" s="1347">
        <v>285.54596537306321</v>
      </c>
      <c r="U19" s="1347">
        <v>291.70370172516505</v>
      </c>
      <c r="V19" s="1347">
        <v>289.30634968537498</v>
      </c>
      <c r="W19" s="1347">
        <v>281.54203621612021</v>
      </c>
      <c r="X19" s="1347">
        <v>277.71979933924433</v>
      </c>
      <c r="Y19" s="1347">
        <v>273.06253809039998</v>
      </c>
      <c r="Z19" s="1347">
        <v>275.55471638</v>
      </c>
      <c r="AA19" s="1347">
        <v>279.48515727999995</v>
      </c>
      <c r="AB19" s="1347">
        <v>273.79721754000002</v>
      </c>
      <c r="AC19" s="1347">
        <v>274.85158557</v>
      </c>
      <c r="AD19" s="1347">
        <v>277.61515961999999</v>
      </c>
      <c r="AE19" s="1347">
        <v>280.64877481000002</v>
      </c>
      <c r="AF19" s="1347">
        <v>259.23729545999998</v>
      </c>
      <c r="AG19" s="1347">
        <v>263.80886972000002</v>
      </c>
      <c r="AH19" s="1347">
        <v>278.75498353999996</v>
      </c>
      <c r="AI19" s="1347">
        <v>272.14435952999997</v>
      </c>
      <c r="AJ19" s="1347">
        <v>284.53463255999998</v>
      </c>
      <c r="AK19" s="1347">
        <v>292.99033835</v>
      </c>
      <c r="AL19" s="1347">
        <v>301.15040127000003</v>
      </c>
      <c r="AM19" s="1347">
        <v>303.41409723999999</v>
      </c>
      <c r="AN19" s="1347">
        <v>313.75466595999995</v>
      </c>
      <c r="AO19" s="1347">
        <v>333.50107079999998</v>
      </c>
      <c r="AP19" s="1347">
        <v>333.93883268000002</v>
      </c>
      <c r="AQ19" s="1347">
        <v>336.66601273999999</v>
      </c>
      <c r="AR19" s="1347">
        <v>347.86006934999995</v>
      </c>
      <c r="AS19" s="1347">
        <v>343.27714986000001</v>
      </c>
      <c r="AT19" s="1347">
        <v>351.28159313999998</v>
      </c>
      <c r="AU19" s="1347">
        <v>353.17584396999996</v>
      </c>
      <c r="AV19" s="1347">
        <v>329.26821924000001</v>
      </c>
      <c r="AW19" s="1347">
        <v>319.52140267999999</v>
      </c>
      <c r="AX19" s="1347">
        <v>318.31586227999998</v>
      </c>
      <c r="AY19" s="1347">
        <v>299.70672017999999</v>
      </c>
      <c r="AZ19" s="1347">
        <v>296.46223694999998</v>
      </c>
      <c r="BA19" s="1347">
        <v>346.90650737999999</v>
      </c>
      <c r="BB19" s="1347">
        <v>334.84625619000008</v>
      </c>
      <c r="BC19" s="1347">
        <v>332.80006118000006</v>
      </c>
      <c r="BD19" s="1347">
        <v>328.18962663000002</v>
      </c>
      <c r="BE19" s="1347">
        <v>329.87078210999994</v>
      </c>
      <c r="BF19" s="1347">
        <v>330.90261285000003</v>
      </c>
      <c r="BG19" s="1347">
        <v>321.10917204000003</v>
      </c>
      <c r="BH19" s="1347">
        <v>313.49613416000005</v>
      </c>
      <c r="BI19" s="1347">
        <v>318.70521374000003</v>
      </c>
      <c r="BJ19" s="1347">
        <v>319.53355345000006</v>
      </c>
      <c r="BK19" s="1347">
        <v>323.04984411999999</v>
      </c>
      <c r="BL19" s="1347">
        <v>316.07159110000003</v>
      </c>
      <c r="BM19" s="1347">
        <v>312.38706424999998</v>
      </c>
      <c r="BN19" s="1347">
        <v>304.43262015000005</v>
      </c>
      <c r="BO19" s="1347">
        <v>319.20538561000001</v>
      </c>
      <c r="BP19" s="1347">
        <v>313.23055116</v>
      </c>
      <c r="BQ19" s="1347">
        <v>308.35861617</v>
      </c>
      <c r="BR19" s="1347">
        <v>305.43852349000002</v>
      </c>
      <c r="BS19" s="1347">
        <v>292.23232858999995</v>
      </c>
      <c r="BT19" s="1347">
        <v>314.92990200999998</v>
      </c>
      <c r="BU19" s="1347">
        <v>303.39258532999997</v>
      </c>
      <c r="BV19" s="1347">
        <v>302.99810619000004</v>
      </c>
      <c r="BW19" s="1347">
        <v>308.04860961000003</v>
      </c>
      <c r="BX19" s="1347">
        <v>300.13066400000002</v>
      </c>
      <c r="BY19" s="1347">
        <v>298.19146899999998</v>
      </c>
      <c r="BZ19" s="1347">
        <v>300.2</v>
      </c>
      <c r="CA19" s="1347">
        <v>290.87225574000001</v>
      </c>
      <c r="CB19" s="1347">
        <v>298.00061706999998</v>
      </c>
      <c r="CC19" s="1347">
        <v>308.50319135000007</v>
      </c>
      <c r="CD19" s="1347">
        <v>280.54186390000007</v>
      </c>
      <c r="CE19" s="1347">
        <v>277.91630965339851</v>
      </c>
      <c r="CF19" s="1347">
        <v>280.25982320999998</v>
      </c>
      <c r="CG19" s="1347">
        <v>287.12474550000007</v>
      </c>
      <c r="CH19" s="1347">
        <v>290.47107575000001</v>
      </c>
      <c r="CI19" s="1347">
        <v>280.67816888999999</v>
      </c>
      <c r="CJ19" s="1347">
        <v>289.21275774999998</v>
      </c>
      <c r="CK19" s="1347">
        <v>293.32046170000001</v>
      </c>
      <c r="CL19" s="1347">
        <v>290.97091080000001</v>
      </c>
      <c r="CM19" s="1347">
        <v>337.16702921000001</v>
      </c>
      <c r="CN19" s="1347">
        <v>332.18999671</v>
      </c>
      <c r="CO19" s="1347">
        <v>320.54604092999995</v>
      </c>
      <c r="CP19" s="1347">
        <v>332.86818944999999</v>
      </c>
      <c r="CQ19" s="1347">
        <v>336.57144024000002</v>
      </c>
      <c r="CR19" s="1347">
        <v>335.99884419</v>
      </c>
      <c r="CS19" s="1347">
        <v>328.35041749999999</v>
      </c>
      <c r="CT19" s="1347">
        <v>333.62281708</v>
      </c>
      <c r="CU19" s="1347">
        <v>343.08930430000004</v>
      </c>
      <c r="CV19" s="1347">
        <v>341.66049967000004</v>
      </c>
      <c r="CW19" s="1347">
        <v>421.73452457000002</v>
      </c>
      <c r="CX19" s="1347">
        <v>396.39289667795003</v>
      </c>
      <c r="CY19" s="1347">
        <v>360.80222709000077</v>
      </c>
      <c r="CZ19" s="1347">
        <v>355.14369025999997</v>
      </c>
      <c r="DA19" s="1347">
        <v>355.13411808999996</v>
      </c>
      <c r="DB19" s="1350">
        <v>344.58496890999999</v>
      </c>
      <c r="DC19" s="1350">
        <v>343.31268928999998</v>
      </c>
      <c r="DD19" s="1350">
        <v>345.48150771999997</v>
      </c>
      <c r="DE19" s="1350">
        <v>345.53046938</v>
      </c>
      <c r="DF19" s="1350">
        <v>439.13224400809634</v>
      </c>
      <c r="DG19" s="1350">
        <v>442.54314749936265</v>
      </c>
      <c r="DH19" s="1350">
        <v>443.90767742808902</v>
      </c>
      <c r="DI19" s="1350">
        <v>433.72441759523326</v>
      </c>
      <c r="DJ19" s="1350">
        <v>441.12266202745661</v>
      </c>
      <c r="DK19" s="1350">
        <v>438.34322847324336</v>
      </c>
      <c r="DL19" s="1350">
        <v>421.1729382495663</v>
      </c>
      <c r="DM19" s="1350">
        <v>407.23393486603999</v>
      </c>
      <c r="DN19" s="1350">
        <v>395.86789376091997</v>
      </c>
      <c r="DO19" s="1350">
        <v>257.68350261850395</v>
      </c>
      <c r="DP19" s="1350">
        <v>306.81398545748505</v>
      </c>
      <c r="DQ19" s="1350">
        <v>255.92058400706927</v>
      </c>
      <c r="DR19" s="1350">
        <v>259.40996277034458</v>
      </c>
      <c r="DS19" s="1351">
        <v>333.95997922293293</v>
      </c>
      <c r="DT19" s="1351">
        <v>331.62472249156997</v>
      </c>
      <c r="DU19" s="1351">
        <v>324.88841950647384</v>
      </c>
      <c r="DV19" s="1351">
        <v>348.67474229461004</v>
      </c>
      <c r="DW19" s="1351">
        <v>446.57172680502498</v>
      </c>
      <c r="DX19" s="1351">
        <v>312.4096835865235</v>
      </c>
      <c r="DY19" s="1351">
        <v>294.126452076764</v>
      </c>
      <c r="DZ19" s="1351">
        <v>317.18841981121034</v>
      </c>
      <c r="EA19" s="1351">
        <v>593.50854840680881</v>
      </c>
      <c r="EB19" s="1351">
        <v>673.71432012833031</v>
      </c>
      <c r="EC19" s="1351">
        <v>707.31869925199646</v>
      </c>
      <c r="ED19" s="1351">
        <v>752.22323243297956</v>
      </c>
      <c r="EE19" s="1351">
        <v>762.07901379071996</v>
      </c>
      <c r="EF19" s="1351">
        <v>782.14378054899157</v>
      </c>
      <c r="EG19" s="1351">
        <v>770.5067582534416</v>
      </c>
      <c r="EH19" s="1351">
        <v>794.08201542451718</v>
      </c>
      <c r="EI19" s="1351">
        <v>803.03803514267338</v>
      </c>
      <c r="EJ19" s="1351">
        <v>866.64651095741146</v>
      </c>
      <c r="EK19" s="1351">
        <v>927.05429926423528</v>
      </c>
      <c r="EL19" s="1351">
        <v>926.57152899730897</v>
      </c>
      <c r="EM19" s="1351">
        <v>901.29965277049996</v>
      </c>
      <c r="EN19" s="1351">
        <v>846.03912037976988</v>
      </c>
      <c r="EO19" s="1351">
        <v>845.97604978192476</v>
      </c>
    </row>
    <row r="20" spans="1:145" ht="15.95" customHeight="1" x14ac:dyDescent="0.3">
      <c r="A20" s="1346" t="s">
        <v>880</v>
      </c>
      <c r="B20" s="1347">
        <v>276.44491083000003</v>
      </c>
      <c r="C20" s="1347">
        <v>306.37750648000002</v>
      </c>
      <c r="D20" s="1347">
        <v>243.57221333999999</v>
      </c>
      <c r="E20" s="1347">
        <v>312.08794169000004</v>
      </c>
      <c r="F20" s="1347">
        <v>257.62005626000001</v>
      </c>
      <c r="G20" s="1347">
        <v>258.52928133999995</v>
      </c>
      <c r="H20" s="1347">
        <v>241.98951268000002</v>
      </c>
      <c r="I20" s="1347">
        <v>268.19179783999999</v>
      </c>
      <c r="J20" s="1347">
        <v>271.56523262999997</v>
      </c>
      <c r="K20" s="1347">
        <v>275.36472774999999</v>
      </c>
      <c r="L20" s="1347">
        <v>273.00855947000002</v>
      </c>
      <c r="M20" s="1347">
        <v>251.21573462999999</v>
      </c>
      <c r="N20" s="1347">
        <v>261.69274497999999</v>
      </c>
      <c r="O20" s="1347">
        <v>244.57882626999998</v>
      </c>
      <c r="P20" s="1347">
        <v>247.15877481999999</v>
      </c>
      <c r="Q20" s="1347">
        <v>242.4983488</v>
      </c>
      <c r="R20" s="1347">
        <v>215.29967088999999</v>
      </c>
      <c r="S20" s="1347">
        <v>231.59919538999998</v>
      </c>
      <c r="T20" s="1347">
        <v>221.87802015</v>
      </c>
      <c r="U20" s="1347">
        <v>221.94243396999997</v>
      </c>
      <c r="V20" s="1347">
        <v>218.45564302999998</v>
      </c>
      <c r="W20" s="1347">
        <v>225.60243971</v>
      </c>
      <c r="X20" s="1347">
        <v>243.12970761999998</v>
      </c>
      <c r="Y20" s="1347">
        <v>208.83149059000002</v>
      </c>
      <c r="Z20" s="1347">
        <v>213.14265925999999</v>
      </c>
      <c r="AA20" s="1347">
        <v>193.02688688999999</v>
      </c>
      <c r="AB20" s="1347">
        <v>184.71315658999998</v>
      </c>
      <c r="AC20" s="1347">
        <v>184.38120856</v>
      </c>
      <c r="AD20" s="1347">
        <v>196.54537557</v>
      </c>
      <c r="AE20" s="1347">
        <v>175.26371760000001</v>
      </c>
      <c r="AF20" s="1347">
        <v>180.53157415999999</v>
      </c>
      <c r="AG20" s="1347">
        <v>176.39680085000001</v>
      </c>
      <c r="AH20" s="1347">
        <v>161.96219213000001</v>
      </c>
      <c r="AI20" s="1347">
        <v>146.83943991000001</v>
      </c>
      <c r="AJ20" s="1347">
        <v>140.25392563</v>
      </c>
      <c r="AK20" s="1347">
        <v>169.75915180999999</v>
      </c>
      <c r="AL20" s="1347">
        <v>122.29730456999999</v>
      </c>
      <c r="AM20" s="1347">
        <v>129.57640012000002</v>
      </c>
      <c r="AN20" s="1347">
        <v>138.44886511999999</v>
      </c>
      <c r="AO20" s="1347">
        <v>131.93976994000002</v>
      </c>
      <c r="AP20" s="1347">
        <v>190.75842560640001</v>
      </c>
      <c r="AQ20" s="1347">
        <v>145.63941756559998</v>
      </c>
      <c r="AR20" s="1347">
        <v>180.75238203399999</v>
      </c>
      <c r="AS20" s="1347">
        <v>199.89060917</v>
      </c>
      <c r="AT20" s="1347">
        <v>157.22392909279998</v>
      </c>
      <c r="AU20" s="1347">
        <v>148.55100460719999</v>
      </c>
      <c r="AV20" s="1347">
        <v>141.68522031500001</v>
      </c>
      <c r="AW20" s="1347">
        <v>138.00797469919996</v>
      </c>
      <c r="AX20" s="1347">
        <v>144.03070833840002</v>
      </c>
      <c r="AY20" s="1347">
        <v>132.16810322700002</v>
      </c>
      <c r="AZ20" s="1347">
        <v>132.93069107860001</v>
      </c>
      <c r="BA20" s="1347">
        <v>120.0495119334</v>
      </c>
      <c r="BB20" s="1347">
        <v>143.6611872606</v>
      </c>
      <c r="BC20" s="1347">
        <v>125.2573348836</v>
      </c>
      <c r="BD20" s="1347">
        <v>129.90427214179999</v>
      </c>
      <c r="BE20" s="1347">
        <v>131.7232828464</v>
      </c>
      <c r="BF20" s="1347">
        <v>138.23574976499998</v>
      </c>
      <c r="BG20" s="1347">
        <v>134.48523317600001</v>
      </c>
      <c r="BH20" s="1347">
        <v>131.6389728966</v>
      </c>
      <c r="BI20" s="1347">
        <v>133.76119466109998</v>
      </c>
      <c r="BJ20" s="1347">
        <v>132.67537961599999</v>
      </c>
      <c r="BK20" s="1347">
        <v>122.1311442624</v>
      </c>
      <c r="BL20" s="1347">
        <v>120.9588318551</v>
      </c>
      <c r="BM20" s="1347">
        <v>165.34910955439997</v>
      </c>
      <c r="BN20" s="1347">
        <v>127.77340628764999</v>
      </c>
      <c r="BO20" s="1347">
        <v>141.08880407999999</v>
      </c>
      <c r="BP20" s="1347">
        <v>133.22813752940002</v>
      </c>
      <c r="BQ20" s="1347">
        <v>146.51341037620003</v>
      </c>
      <c r="BR20" s="1347">
        <v>127.8827389123</v>
      </c>
      <c r="BS20" s="1347">
        <v>105.11272488319999</v>
      </c>
      <c r="BT20" s="1347">
        <v>136.940728540815</v>
      </c>
      <c r="BU20" s="1347">
        <v>136.51535997118</v>
      </c>
      <c r="BV20" s="1347">
        <v>106.550901257608</v>
      </c>
      <c r="BW20" s="1347">
        <v>102.339795572185</v>
      </c>
      <c r="BX20" s="1347">
        <v>155.47867213699999</v>
      </c>
      <c r="BY20" s="1347">
        <v>91.68703838479999</v>
      </c>
      <c r="BZ20" s="1347">
        <v>98.7</v>
      </c>
      <c r="CA20" s="1347">
        <v>128.0294903315</v>
      </c>
      <c r="CB20" s="1347">
        <v>137.38499084599999</v>
      </c>
      <c r="CC20" s="1347">
        <v>114.37812670229999</v>
      </c>
      <c r="CD20" s="1347">
        <v>117.72582863228601</v>
      </c>
      <c r="CE20" s="1347">
        <v>172.62476131544253</v>
      </c>
      <c r="CF20" s="1347">
        <v>175.64843573153996</v>
      </c>
      <c r="CG20" s="1347">
        <v>181.36596354</v>
      </c>
      <c r="CH20" s="1347">
        <v>170.23130646999999</v>
      </c>
      <c r="CI20" s="1347">
        <v>184.36512755999996</v>
      </c>
      <c r="CJ20" s="1347">
        <v>173.68868190999999</v>
      </c>
      <c r="CK20" s="1347">
        <v>143.40061158999998</v>
      </c>
      <c r="CL20" s="1347">
        <v>149.84601866</v>
      </c>
      <c r="CM20" s="1347">
        <v>136.75497342</v>
      </c>
      <c r="CN20" s="1347">
        <v>134.60706868</v>
      </c>
      <c r="CO20" s="1347">
        <v>135.42411009</v>
      </c>
      <c r="CP20" s="1347">
        <v>135.70315432000001</v>
      </c>
      <c r="CQ20" s="1347">
        <v>136.04548943</v>
      </c>
      <c r="CR20" s="1347">
        <v>137.84617222999998</v>
      </c>
      <c r="CS20" s="1347">
        <v>124.14902909</v>
      </c>
      <c r="CT20" s="1347">
        <v>41.954821370000005</v>
      </c>
      <c r="CU20" s="1347">
        <v>38.448148930000002</v>
      </c>
      <c r="CV20" s="1347">
        <v>43.288369060000001</v>
      </c>
      <c r="CW20" s="1347">
        <v>49.770474329999999</v>
      </c>
      <c r="CX20" s="1347">
        <v>39.737164829999998</v>
      </c>
      <c r="CY20" s="1347">
        <v>44.202998799999996</v>
      </c>
      <c r="CZ20" s="1347">
        <v>48.233946809999999</v>
      </c>
      <c r="DA20" s="1347">
        <v>50.665850950000006</v>
      </c>
      <c r="DB20" s="1350">
        <v>43.092771230000004</v>
      </c>
      <c r="DC20" s="1350">
        <v>41.055546120000002</v>
      </c>
      <c r="DD20" s="1350">
        <v>40.725070420000002</v>
      </c>
      <c r="DE20" s="1350">
        <v>39.299167329999996</v>
      </c>
      <c r="DF20" s="1350">
        <v>43.473477240000001</v>
      </c>
      <c r="DG20" s="1350">
        <v>45.722003590000007</v>
      </c>
      <c r="DH20" s="1350">
        <v>42.850456940000001</v>
      </c>
      <c r="DI20" s="1350">
        <v>45.012002590000002</v>
      </c>
      <c r="DJ20" s="1350">
        <v>46.455348220000005</v>
      </c>
      <c r="DK20" s="1350">
        <v>48.546400900000009</v>
      </c>
      <c r="DL20" s="1350">
        <v>49.771376500000002</v>
      </c>
      <c r="DM20" s="1350">
        <v>51.029372330000001</v>
      </c>
      <c r="DN20" s="1350">
        <v>44.618266010000006</v>
      </c>
      <c r="DO20" s="1350">
        <v>41.573568359999996</v>
      </c>
      <c r="DP20" s="1350">
        <v>40.741067739999991</v>
      </c>
      <c r="DQ20" s="1350">
        <v>39.801693089999993</v>
      </c>
      <c r="DR20" s="1350">
        <v>37.776185460000001</v>
      </c>
      <c r="DS20" s="1351">
        <v>33.13616416</v>
      </c>
      <c r="DT20" s="1351">
        <v>31.83018066</v>
      </c>
      <c r="DU20" s="1351">
        <v>34.40576446</v>
      </c>
      <c r="DV20" s="1351">
        <v>33.567489269999996</v>
      </c>
      <c r="DW20" s="1351">
        <v>125.5227692903085</v>
      </c>
      <c r="DX20" s="1351">
        <v>36.857536329999995</v>
      </c>
      <c r="DY20" s="1351">
        <v>31.436744189999999</v>
      </c>
      <c r="DZ20" s="1351">
        <v>30.927613390000001</v>
      </c>
      <c r="EA20" s="1351">
        <v>29.415668310000001</v>
      </c>
      <c r="EB20" s="1351">
        <v>33.809596939999999</v>
      </c>
      <c r="EC20" s="1351">
        <v>31.650279390000001</v>
      </c>
      <c r="ED20" s="1351">
        <v>33.69390069</v>
      </c>
      <c r="EE20" s="1351">
        <v>30.394030559999997</v>
      </c>
      <c r="EF20" s="1351">
        <v>29.880778600000003</v>
      </c>
      <c r="EG20" s="1351">
        <v>22.205462079999997</v>
      </c>
      <c r="EH20" s="1351">
        <v>21.264065670000001</v>
      </c>
      <c r="EI20" s="1351">
        <v>22.507244060000001</v>
      </c>
      <c r="EJ20" s="1351">
        <v>22.060355650000002</v>
      </c>
      <c r="EK20" s="1351">
        <v>22.682507210000001</v>
      </c>
      <c r="EL20" s="1351">
        <v>26.566042339999999</v>
      </c>
      <c r="EM20" s="1351">
        <v>27.942674530000001</v>
      </c>
      <c r="EN20" s="1351">
        <v>27.982896069999999</v>
      </c>
      <c r="EO20" s="1351">
        <v>22.735541780000002</v>
      </c>
    </row>
    <row r="21" spans="1:145" ht="15.95" customHeight="1" x14ac:dyDescent="0.3">
      <c r="A21" s="1346" t="s">
        <v>881</v>
      </c>
      <c r="B21" s="1347">
        <v>104.40851929999999</v>
      </c>
      <c r="C21" s="1347">
        <v>104.55040751</v>
      </c>
      <c r="D21" s="1347">
        <v>99.609989259999992</v>
      </c>
      <c r="E21" s="1347">
        <v>105.21279042999998</v>
      </c>
      <c r="F21" s="1347">
        <v>106.52636661</v>
      </c>
      <c r="G21" s="1347">
        <v>101.78248473000001</v>
      </c>
      <c r="H21" s="1347">
        <v>88.594561300000009</v>
      </c>
      <c r="I21" s="1347">
        <v>88.440827249999998</v>
      </c>
      <c r="J21" s="1347">
        <v>93.159487220000003</v>
      </c>
      <c r="K21" s="1347">
        <v>90.942473019999994</v>
      </c>
      <c r="L21" s="1347">
        <v>92.302947590000002</v>
      </c>
      <c r="M21" s="1347">
        <v>86.172839010000004</v>
      </c>
      <c r="N21" s="1347">
        <v>89.038623099999995</v>
      </c>
      <c r="O21" s="1347">
        <v>89.623108579999993</v>
      </c>
      <c r="P21" s="1347">
        <v>90.958911860000001</v>
      </c>
      <c r="Q21" s="1347">
        <v>92.694062560000006</v>
      </c>
      <c r="R21" s="1347">
        <v>101.79013646000001</v>
      </c>
      <c r="S21" s="1347">
        <v>105.82229007000001</v>
      </c>
      <c r="T21" s="1347">
        <v>101.88911985999999</v>
      </c>
      <c r="U21" s="1347">
        <v>103.65953629999998</v>
      </c>
      <c r="V21" s="1347">
        <v>105.28219946000002</v>
      </c>
      <c r="W21" s="1347">
        <v>103.44274334000001</v>
      </c>
      <c r="X21" s="1347">
        <v>117.68621528999999</v>
      </c>
      <c r="Y21" s="1347">
        <v>116.94500146999999</v>
      </c>
      <c r="Z21" s="1347">
        <v>107.16600543000001</v>
      </c>
      <c r="AA21" s="1347">
        <v>120.31747409011601</v>
      </c>
      <c r="AB21" s="1347">
        <v>104.43781644999999</v>
      </c>
      <c r="AC21" s="1347">
        <v>105.22339774000001</v>
      </c>
      <c r="AD21" s="1347">
        <v>113.11469551999998</v>
      </c>
      <c r="AE21" s="1347">
        <v>106.51552876</v>
      </c>
      <c r="AF21" s="1347">
        <v>99.130529420000016</v>
      </c>
      <c r="AG21" s="1347">
        <v>90.549549930000012</v>
      </c>
      <c r="AH21" s="1347">
        <v>103.08974633</v>
      </c>
      <c r="AI21" s="1347">
        <v>104.77013700000001</v>
      </c>
      <c r="AJ21" s="1347">
        <v>103.78381627999998</v>
      </c>
      <c r="AK21" s="1347">
        <v>106.40519684</v>
      </c>
      <c r="AL21" s="1347">
        <v>110.62750362</v>
      </c>
      <c r="AM21" s="1347">
        <v>109.99691215999999</v>
      </c>
      <c r="AN21" s="1347">
        <v>119.24129906</v>
      </c>
      <c r="AO21" s="1347">
        <v>126.19268574000002</v>
      </c>
      <c r="AP21" s="1347">
        <v>130.19509137890003</v>
      </c>
      <c r="AQ21" s="1347">
        <v>137.41955950100001</v>
      </c>
      <c r="AR21" s="1347">
        <v>134.95348494439997</v>
      </c>
      <c r="AS21" s="1347">
        <v>119.36787475999999</v>
      </c>
      <c r="AT21" s="1347">
        <v>138.80503167159998</v>
      </c>
      <c r="AU21" s="1347">
        <v>160.85609504920001</v>
      </c>
      <c r="AV21" s="1347">
        <v>187.89963060700001</v>
      </c>
      <c r="AW21" s="1347">
        <v>198.8907039792</v>
      </c>
      <c r="AX21" s="1347">
        <v>208.31462698159999</v>
      </c>
      <c r="AY21" s="1347">
        <v>214.79564748409999</v>
      </c>
      <c r="AZ21" s="1347">
        <v>223.45061589190004</v>
      </c>
      <c r="BA21" s="1347">
        <v>240.51518051020003</v>
      </c>
      <c r="BB21" s="1347">
        <v>242.07196230279999</v>
      </c>
      <c r="BC21" s="1347">
        <v>262.89564620319999</v>
      </c>
      <c r="BD21" s="1347">
        <v>263.97111212239997</v>
      </c>
      <c r="BE21" s="1347">
        <v>153.41545305390002</v>
      </c>
      <c r="BF21" s="1347">
        <v>187.27949836500002</v>
      </c>
      <c r="BG21" s="1347">
        <v>185.63011042000002</v>
      </c>
      <c r="BH21" s="1347">
        <v>221.1950818848</v>
      </c>
      <c r="BI21" s="1347">
        <v>233.47199871740003</v>
      </c>
      <c r="BJ21" s="1347">
        <v>253.37233183610002</v>
      </c>
      <c r="BK21" s="1347">
        <v>310.5742006365</v>
      </c>
      <c r="BL21" s="1347">
        <v>339.23365504960003</v>
      </c>
      <c r="BM21" s="1347">
        <v>328.87973178179999</v>
      </c>
      <c r="BN21" s="1347">
        <v>302.32173629719995</v>
      </c>
      <c r="BO21" s="1347">
        <v>293.95450070480001</v>
      </c>
      <c r="BP21" s="1347">
        <v>297.48632536280002</v>
      </c>
      <c r="BQ21" s="1347">
        <v>324.12527294900002</v>
      </c>
      <c r="BR21" s="1347">
        <v>316.87560830360002</v>
      </c>
      <c r="BS21" s="1347">
        <v>330.63767776919997</v>
      </c>
      <c r="BT21" s="1347">
        <v>327.65265361113501</v>
      </c>
      <c r="BU21" s="1347">
        <v>331.20310557582002</v>
      </c>
      <c r="BV21" s="1347">
        <v>334.06467780099598</v>
      </c>
      <c r="BW21" s="1347">
        <v>330.22554825527504</v>
      </c>
      <c r="BX21" s="1347">
        <v>330.05576037399999</v>
      </c>
      <c r="BY21" s="1347">
        <v>312.96608815159993</v>
      </c>
      <c r="BZ21" s="1347">
        <v>297.39999999999998</v>
      </c>
      <c r="CA21" s="1347">
        <v>299.28382770249993</v>
      </c>
      <c r="CB21" s="1347">
        <v>199.54072833200001</v>
      </c>
      <c r="CC21" s="1347">
        <v>194.22678723857496</v>
      </c>
      <c r="CD21" s="1347">
        <v>200.81396609369997</v>
      </c>
      <c r="CE21" s="1347">
        <v>282.79977310974158</v>
      </c>
      <c r="CF21" s="1347">
        <v>288.90716723071398</v>
      </c>
      <c r="CG21" s="1347">
        <v>284.26708552843002</v>
      </c>
      <c r="CH21" s="1347">
        <v>285.86565267000003</v>
      </c>
      <c r="CI21" s="1347">
        <v>316.78720421000003</v>
      </c>
      <c r="CJ21" s="1347">
        <v>318.78490196999996</v>
      </c>
      <c r="CK21" s="1347">
        <v>322.03550030999997</v>
      </c>
      <c r="CL21" s="1347">
        <v>317.66498896000002</v>
      </c>
      <c r="CM21" s="1347">
        <v>290.90532217999998</v>
      </c>
      <c r="CN21" s="1347">
        <v>279.58508832000001</v>
      </c>
      <c r="CO21" s="1347">
        <v>292.5331597</v>
      </c>
      <c r="CP21" s="1347">
        <v>280.61683574</v>
      </c>
      <c r="CQ21" s="1347">
        <v>283.48370676000002</v>
      </c>
      <c r="CR21" s="1347">
        <v>283.52283692999998</v>
      </c>
      <c r="CS21" s="1347">
        <v>269.65853236000004</v>
      </c>
      <c r="CT21" s="1347">
        <v>260.40572817999998</v>
      </c>
      <c r="CU21" s="1347">
        <v>283.00367335999999</v>
      </c>
      <c r="CV21" s="1347">
        <v>280.90835049999998</v>
      </c>
      <c r="CW21" s="1347">
        <v>313.37198799999999</v>
      </c>
      <c r="CX21" s="1347">
        <v>276.44471893999997</v>
      </c>
      <c r="CY21" s="1347">
        <v>240.29859966000004</v>
      </c>
      <c r="CZ21" s="1347">
        <v>229.32059407999998</v>
      </c>
      <c r="DA21" s="1347">
        <v>227.33415633000001</v>
      </c>
      <c r="DB21" s="1350">
        <v>249.40577575999998</v>
      </c>
      <c r="DC21" s="1350">
        <v>247.17154316000003</v>
      </c>
      <c r="DD21" s="1350">
        <v>226.72742823999997</v>
      </c>
      <c r="DE21" s="1350">
        <v>233.86841428000002</v>
      </c>
      <c r="DF21" s="1350">
        <v>251.12313660999999</v>
      </c>
      <c r="DG21" s="1350">
        <v>229.80023698999997</v>
      </c>
      <c r="DH21" s="1350">
        <v>243.52353178999999</v>
      </c>
      <c r="DI21" s="1350">
        <v>245.38884014000004</v>
      </c>
      <c r="DJ21" s="1350">
        <v>243.96969350000001</v>
      </c>
      <c r="DK21" s="1350">
        <v>250.17133093999999</v>
      </c>
      <c r="DL21" s="1350">
        <v>253.95410601999998</v>
      </c>
      <c r="DM21" s="1350">
        <v>238.99940998000002</v>
      </c>
      <c r="DN21" s="1350">
        <v>240.78370261999999</v>
      </c>
      <c r="DO21" s="1350">
        <v>261.42797278</v>
      </c>
      <c r="DP21" s="1350">
        <v>299.81998456999997</v>
      </c>
      <c r="DQ21" s="1350">
        <v>307.97452128999998</v>
      </c>
      <c r="DR21" s="1350">
        <v>309.43285763</v>
      </c>
      <c r="DS21" s="1351">
        <v>282.42922734000001</v>
      </c>
      <c r="DT21" s="1351">
        <v>284.68367923</v>
      </c>
      <c r="DU21" s="1351">
        <v>276.99551163000001</v>
      </c>
      <c r="DV21" s="1351">
        <v>303.86035009999995</v>
      </c>
      <c r="DW21" s="1351">
        <v>307.31160074000002</v>
      </c>
      <c r="DX21" s="1351">
        <v>315.54354321</v>
      </c>
      <c r="DY21" s="1351">
        <v>291.84511737000003</v>
      </c>
      <c r="DZ21" s="1351">
        <v>262.15763551999999</v>
      </c>
      <c r="EA21" s="1351">
        <v>295.88632398999999</v>
      </c>
      <c r="EB21" s="1351">
        <v>276.69602832000004</v>
      </c>
      <c r="EC21" s="1351">
        <v>288.25017064709999</v>
      </c>
      <c r="ED21" s="1351">
        <v>236.63501475225002</v>
      </c>
      <c r="EE21" s="1351">
        <v>230.51492338554999</v>
      </c>
      <c r="EF21" s="1351">
        <v>228.41164670499998</v>
      </c>
      <c r="EG21" s="1351">
        <v>224.67970540999997</v>
      </c>
      <c r="EH21" s="1351">
        <v>245.67305720999997</v>
      </c>
      <c r="EI21" s="1351">
        <v>239.97148505999999</v>
      </c>
      <c r="EJ21" s="1351">
        <v>236.55731844000002</v>
      </c>
      <c r="EK21" s="1351">
        <v>239.63443042000003</v>
      </c>
      <c r="EL21" s="1351">
        <v>241.06204001999996</v>
      </c>
      <c r="EM21" s="1351">
        <v>239.82591179999997</v>
      </c>
      <c r="EN21" s="1351">
        <v>137.96039211999999</v>
      </c>
      <c r="EO21" s="1351">
        <v>161.68416630354724</v>
      </c>
    </row>
    <row r="22" spans="1:145" ht="15.95" customHeight="1" x14ac:dyDescent="0.3">
      <c r="A22" s="1346" t="s">
        <v>882</v>
      </c>
      <c r="B22" s="1347">
        <v>0.80228100000000002</v>
      </c>
      <c r="C22" s="1347">
        <v>30.47741418</v>
      </c>
      <c r="D22" s="1347">
        <v>28.236809300000001</v>
      </c>
      <c r="E22" s="1347">
        <v>34.175090300000001</v>
      </c>
      <c r="F22" s="1347">
        <v>34.517989890000003</v>
      </c>
      <c r="G22" s="1347">
        <v>30.331252599999999</v>
      </c>
      <c r="H22" s="1347">
        <v>6.4989061799999996</v>
      </c>
      <c r="I22" s="1347">
        <v>0.82735038000000005</v>
      </c>
      <c r="J22" s="1347">
        <v>0.83010527000000001</v>
      </c>
      <c r="K22" s="1347">
        <v>0.84329633999999998</v>
      </c>
      <c r="L22" s="1347">
        <v>2.6548009999999997E-2</v>
      </c>
      <c r="M22" s="1347">
        <v>0</v>
      </c>
      <c r="N22" s="1347">
        <v>1.0000000000000001E-5</v>
      </c>
      <c r="O22" s="1347">
        <v>1.0000000000000001E-5</v>
      </c>
      <c r="P22" s="1347">
        <v>1.0000000000000001E-5</v>
      </c>
      <c r="Q22" s="1347">
        <v>1.0000000000000001E-5</v>
      </c>
      <c r="R22" s="1347">
        <v>1.0000000000000001E-5</v>
      </c>
      <c r="S22" s="1347">
        <v>0</v>
      </c>
      <c r="T22" s="1347">
        <v>0</v>
      </c>
      <c r="U22" s="1347">
        <v>1.0000000000000001E-5</v>
      </c>
      <c r="V22" s="1347">
        <v>0</v>
      </c>
      <c r="W22" s="1347">
        <v>0</v>
      </c>
      <c r="X22" s="1347">
        <v>1.9000000000000001E-5</v>
      </c>
      <c r="Y22" s="1347">
        <v>4.5000000000000003E-5</v>
      </c>
      <c r="Z22" s="1347">
        <v>1.0000000000000001E-5</v>
      </c>
      <c r="AA22" s="1347">
        <v>1.0000000000000001E-5</v>
      </c>
      <c r="AB22" s="1347">
        <v>1.0000000000000001E-5</v>
      </c>
      <c r="AC22" s="1347">
        <v>1.0000000000000001E-5</v>
      </c>
      <c r="AD22" s="1347">
        <v>6.0000000000000002E-5</v>
      </c>
      <c r="AE22" s="1347">
        <v>1.0000000000000001E-5</v>
      </c>
      <c r="AF22" s="1347">
        <v>1.0000000000000001E-5</v>
      </c>
      <c r="AG22" s="1347">
        <v>1.3000100000000001</v>
      </c>
      <c r="AH22" s="1347">
        <v>1.8382238500000001</v>
      </c>
      <c r="AI22" s="1347">
        <v>1.7880243399999998</v>
      </c>
      <c r="AJ22" s="1347">
        <v>1.8053049500000002</v>
      </c>
      <c r="AK22" s="1347">
        <v>1.7497909599999999</v>
      </c>
      <c r="AL22" s="1347">
        <v>1.7736643999999999</v>
      </c>
      <c r="AM22" s="1347">
        <v>1.75069304</v>
      </c>
      <c r="AN22" s="1347">
        <v>2.4556074100000003</v>
      </c>
      <c r="AO22" s="1347">
        <v>1.6972376400000002</v>
      </c>
      <c r="AP22" s="1347">
        <v>1.6654160999999998</v>
      </c>
      <c r="AQ22" s="1347">
        <v>1.6799050499999999</v>
      </c>
      <c r="AR22" s="1347">
        <v>1.63032793</v>
      </c>
      <c r="AS22" s="1347">
        <v>1.59566527</v>
      </c>
      <c r="AT22" s="1347">
        <v>3.4489414299999996</v>
      </c>
      <c r="AU22" s="1347">
        <v>5.1512396599999999</v>
      </c>
      <c r="AV22" s="1347">
        <v>5.2326767599999995</v>
      </c>
      <c r="AW22" s="1347">
        <v>5.2159201699999995</v>
      </c>
      <c r="AX22" s="1347">
        <v>5.04778196</v>
      </c>
      <c r="AY22" s="1347">
        <v>5.0302559599999999</v>
      </c>
      <c r="AZ22" s="1347">
        <v>4.765384870000001</v>
      </c>
      <c r="BA22" s="1347">
        <v>4.8406996500000004</v>
      </c>
      <c r="BB22" s="1347">
        <v>3.6540787400000001</v>
      </c>
      <c r="BC22" s="1347">
        <v>3.2082282000000002</v>
      </c>
      <c r="BD22" s="1347">
        <v>3.4738220000000002</v>
      </c>
      <c r="BE22" s="1347">
        <v>3.8759674699999995</v>
      </c>
      <c r="BF22" s="1347">
        <v>3.3882234799999997</v>
      </c>
      <c r="BG22" s="1347">
        <v>2.5465515700000001</v>
      </c>
      <c r="BH22" s="1347">
        <v>2.5474292000000003</v>
      </c>
      <c r="BI22" s="1347">
        <v>2.56356121</v>
      </c>
      <c r="BJ22" s="1347">
        <v>2.4115855900000001</v>
      </c>
      <c r="BK22" s="1347">
        <v>3.73856067</v>
      </c>
      <c r="BL22" s="1347">
        <v>2.7912285300000002</v>
      </c>
      <c r="BM22" s="1347">
        <v>2.5167162800000002</v>
      </c>
      <c r="BN22" s="1347">
        <v>2.2000520799999999</v>
      </c>
      <c r="BO22" s="1347">
        <v>2.3533573399999996</v>
      </c>
      <c r="BP22" s="1347">
        <v>1.7544579100000002</v>
      </c>
      <c r="BQ22" s="1347">
        <v>2.2750947699999999</v>
      </c>
      <c r="BR22" s="1347">
        <v>1.76657446</v>
      </c>
      <c r="BS22" s="1347">
        <v>1.2005348900000001</v>
      </c>
      <c r="BT22" s="1347">
        <v>1.19714582</v>
      </c>
      <c r="BU22" s="1347">
        <v>1.2018406500000001</v>
      </c>
      <c r="BV22" s="1347">
        <v>1.15193429</v>
      </c>
      <c r="BW22" s="1347">
        <v>1.1729191800000001</v>
      </c>
      <c r="BX22" s="1347">
        <v>1.1391100000000001</v>
      </c>
      <c r="BY22" s="1347">
        <v>0.97723400000000005</v>
      </c>
      <c r="BZ22" s="1347">
        <v>1</v>
      </c>
      <c r="CA22" s="1347">
        <v>0.96363017000000006</v>
      </c>
      <c r="CB22" s="1347">
        <v>5.1566000000000001E-2</v>
      </c>
      <c r="CC22" s="1347">
        <v>2.5902000000000001E-2</v>
      </c>
      <c r="CD22" s="1347">
        <v>0.65682448000000004</v>
      </c>
      <c r="CE22" s="1347">
        <v>0.64907747999999998</v>
      </c>
      <c r="CF22" s="1347">
        <v>0.64907747999999998</v>
      </c>
      <c r="CG22" s="1347">
        <v>0.64907747999999998</v>
      </c>
      <c r="CH22" s="1347">
        <v>9.9999999999999995E-7</v>
      </c>
      <c r="CI22" s="1347">
        <v>9.9999999999999995E-7</v>
      </c>
      <c r="CJ22" s="1347">
        <v>9.9999999999999995E-7</v>
      </c>
      <c r="CK22" s="1347">
        <v>9.9999999999999995E-7</v>
      </c>
      <c r="CL22" s="1347">
        <v>9.9999999999999995E-7</v>
      </c>
      <c r="CM22" s="1347">
        <v>9.9999999999999995E-7</v>
      </c>
      <c r="CN22" s="1347">
        <v>9.9999999999999995E-7</v>
      </c>
      <c r="CO22" s="1347">
        <v>9.9999999999999995E-7</v>
      </c>
      <c r="CP22" s="1347">
        <v>9.9999999999999995E-7</v>
      </c>
      <c r="CQ22" s="1347">
        <v>9.9999999999999995E-7</v>
      </c>
      <c r="CR22" s="1347">
        <v>9.9999999999999995E-7</v>
      </c>
      <c r="CS22" s="1347">
        <v>9.9999999999999995E-7</v>
      </c>
      <c r="CT22" s="1347">
        <v>9.9999999999999995E-7</v>
      </c>
      <c r="CU22" s="1347">
        <v>9.9999999999999995E-7</v>
      </c>
      <c r="CV22" s="1347">
        <v>9.9999999999999995E-7</v>
      </c>
      <c r="CW22" s="1347">
        <v>0</v>
      </c>
      <c r="CX22" s="1347">
        <v>0</v>
      </c>
      <c r="CY22" s="1347">
        <v>0</v>
      </c>
      <c r="CZ22" s="1347">
        <v>0</v>
      </c>
      <c r="DA22" s="1347">
        <v>0</v>
      </c>
      <c r="DB22" s="1350">
        <v>0</v>
      </c>
      <c r="DC22" s="1350">
        <v>0</v>
      </c>
      <c r="DD22" s="1350">
        <v>2.0100000000000001E-4</v>
      </c>
      <c r="DE22" s="1350">
        <v>2.0100000000000001E-4</v>
      </c>
      <c r="DF22" s="1350">
        <v>4.0099999999999999E-4</v>
      </c>
      <c r="DG22" s="1350">
        <v>5.0100000000000003E-4</v>
      </c>
      <c r="DH22" s="1350">
        <v>5.0100000000000003E-4</v>
      </c>
      <c r="DI22" s="1350">
        <v>7.0100000000000002E-4</v>
      </c>
      <c r="DJ22" s="1350">
        <v>8.0099999999999995E-4</v>
      </c>
      <c r="DK22" s="1350">
        <v>8.0099999999999995E-4</v>
      </c>
      <c r="DL22" s="1350">
        <v>1.0009999999999999E-3</v>
      </c>
      <c r="DM22" s="1350">
        <v>1.0009999999999999E-3</v>
      </c>
      <c r="DN22" s="1350">
        <v>1.101E-3</v>
      </c>
      <c r="DO22" s="1350">
        <v>1.3010000000000001E-3</v>
      </c>
      <c r="DP22" s="1350">
        <v>1.5009999999999999E-3</v>
      </c>
      <c r="DQ22" s="1350">
        <v>1.5009999999999999E-3</v>
      </c>
      <c r="DR22" s="1350">
        <v>1.9009999999999999E-3</v>
      </c>
      <c r="DS22" s="1351">
        <v>2.101E-3</v>
      </c>
      <c r="DT22" s="1351">
        <v>2.3010000000000001E-3</v>
      </c>
      <c r="DU22" s="1351">
        <v>2.5010000000000002E-3</v>
      </c>
      <c r="DV22" s="1351">
        <v>2.5010000000000002E-3</v>
      </c>
      <c r="DW22" s="1351">
        <v>2.9009999999999999E-3</v>
      </c>
      <c r="DX22" s="1351">
        <v>3.101E-3</v>
      </c>
      <c r="DY22" s="1351">
        <v>3.101E-3</v>
      </c>
      <c r="DZ22" s="1351">
        <v>3.5010000000000002E-3</v>
      </c>
      <c r="EA22" s="1351">
        <v>3.7009999999999999E-3</v>
      </c>
      <c r="EB22" s="1353">
        <v>0</v>
      </c>
      <c r="EC22" s="1353">
        <v>0</v>
      </c>
      <c r="ED22" s="1353">
        <v>0</v>
      </c>
      <c r="EE22" s="1353">
        <v>0</v>
      </c>
      <c r="EF22" s="1353">
        <v>0</v>
      </c>
      <c r="EG22" s="1353">
        <v>0</v>
      </c>
      <c r="EH22" s="1353">
        <v>0</v>
      </c>
      <c r="EI22" s="1353">
        <v>0</v>
      </c>
      <c r="EJ22" s="1353">
        <v>0</v>
      </c>
      <c r="EK22" s="1353">
        <v>0</v>
      </c>
      <c r="EL22" s="1353">
        <v>0</v>
      </c>
      <c r="EM22" s="1353">
        <v>0</v>
      </c>
      <c r="EN22" s="1353">
        <v>0</v>
      </c>
      <c r="EO22" s="1353">
        <v>0</v>
      </c>
    </row>
    <row r="23" spans="1:145" ht="15.95" customHeight="1" x14ac:dyDescent="0.3">
      <c r="A23" s="1346" t="s">
        <v>883</v>
      </c>
      <c r="B23" s="1347">
        <v>397.37325458999999</v>
      </c>
      <c r="C23" s="1347">
        <v>440.0416755466</v>
      </c>
      <c r="D23" s="1347">
        <v>416.84627105280003</v>
      </c>
      <c r="E23" s="1347">
        <v>403.43990376530002</v>
      </c>
      <c r="F23" s="1347">
        <v>389.61606318360003</v>
      </c>
      <c r="G23" s="1347">
        <v>387.40364539940271</v>
      </c>
      <c r="H23" s="1347">
        <v>380.80788193368005</v>
      </c>
      <c r="I23" s="1347">
        <v>401.92548791999991</v>
      </c>
      <c r="J23" s="1347">
        <v>417.49977844</v>
      </c>
      <c r="K23" s="1347">
        <v>411.77040956999991</v>
      </c>
      <c r="L23" s="1347">
        <v>421.01123243000001</v>
      </c>
      <c r="M23" s="1347">
        <v>414.16137191000001</v>
      </c>
      <c r="N23" s="1347">
        <v>406.80213193999998</v>
      </c>
      <c r="O23" s="1347">
        <v>448.87123583999994</v>
      </c>
      <c r="P23" s="1347">
        <v>434.71602054999994</v>
      </c>
      <c r="Q23" s="1347">
        <v>439.26353495000001</v>
      </c>
      <c r="R23" s="1347">
        <v>446.04778716999999</v>
      </c>
      <c r="S23" s="1347">
        <v>424.80619050000007</v>
      </c>
      <c r="T23" s="1347">
        <v>386.41341379999994</v>
      </c>
      <c r="U23" s="1347">
        <v>404.75871373000001</v>
      </c>
      <c r="V23" s="1347">
        <v>451.34536354999995</v>
      </c>
      <c r="W23" s="1347">
        <v>432.90256550999999</v>
      </c>
      <c r="X23" s="1347">
        <v>433.91339428000009</v>
      </c>
      <c r="Y23" s="1347">
        <v>430.06845709000004</v>
      </c>
      <c r="Z23" s="1347">
        <v>451.58788683000006</v>
      </c>
      <c r="AA23" s="1347">
        <v>462.30552366000006</v>
      </c>
      <c r="AB23" s="1347">
        <v>476.50485927999989</v>
      </c>
      <c r="AC23" s="1347">
        <v>487.83124775000005</v>
      </c>
      <c r="AD23" s="1347">
        <v>474.28347342000006</v>
      </c>
      <c r="AE23" s="1347">
        <v>481.91130635000002</v>
      </c>
      <c r="AF23" s="1347">
        <v>450.66651252000003</v>
      </c>
      <c r="AG23" s="1347">
        <v>476.29153692999995</v>
      </c>
      <c r="AH23" s="1347">
        <v>481.82690164999997</v>
      </c>
      <c r="AI23" s="1347">
        <v>450.63480302999994</v>
      </c>
      <c r="AJ23" s="1347">
        <v>456.31691065000007</v>
      </c>
      <c r="AK23" s="1347">
        <v>442.74806686999995</v>
      </c>
      <c r="AL23" s="1347">
        <v>435.75535047000011</v>
      </c>
      <c r="AM23" s="1347">
        <v>434.12344214999996</v>
      </c>
      <c r="AN23" s="1347">
        <v>392.83384061000004</v>
      </c>
      <c r="AO23" s="1347">
        <v>300.06065562000009</v>
      </c>
      <c r="AP23" s="1347">
        <v>313.47057155270005</v>
      </c>
      <c r="AQ23" s="1347">
        <v>301.66235242680006</v>
      </c>
      <c r="AR23" s="1347">
        <v>289.3890851868</v>
      </c>
      <c r="AS23" s="1347">
        <v>299.20155597000002</v>
      </c>
      <c r="AT23" s="1347">
        <v>307.84168060039997</v>
      </c>
      <c r="AU23" s="1347">
        <v>315.39379493960013</v>
      </c>
      <c r="AV23" s="1347">
        <v>329.30126683200001</v>
      </c>
      <c r="AW23" s="1347">
        <v>288.9383625808</v>
      </c>
      <c r="AX23" s="1347">
        <v>285.6641759904</v>
      </c>
      <c r="AY23" s="1347">
        <v>285.52321575740001</v>
      </c>
      <c r="AZ23" s="1347">
        <v>265.38096317279997</v>
      </c>
      <c r="BA23" s="1347">
        <v>273.23339098180008</v>
      </c>
      <c r="BB23" s="1347">
        <v>253.19607303139998</v>
      </c>
      <c r="BC23" s="1347">
        <v>255.30524102480001</v>
      </c>
      <c r="BD23" s="1347">
        <v>237.30354997120003</v>
      </c>
      <c r="BE23" s="1347">
        <v>229.02613880929994</v>
      </c>
      <c r="BF23" s="1347">
        <v>235.64916328749999</v>
      </c>
      <c r="BG23" s="1347">
        <v>253.051802662</v>
      </c>
      <c r="BH23" s="1347">
        <v>264.62823741969999</v>
      </c>
      <c r="BI23" s="1347">
        <v>271.7334230427</v>
      </c>
      <c r="BJ23" s="1347">
        <v>294.55360238010002</v>
      </c>
      <c r="BK23" s="1347">
        <v>289.9087328201</v>
      </c>
      <c r="BL23" s="1347">
        <v>274.11675496870004</v>
      </c>
      <c r="BM23" s="1347">
        <v>271.40652114020003</v>
      </c>
      <c r="BN23" s="1347">
        <v>285.87902104239998</v>
      </c>
      <c r="BO23" s="1347">
        <v>293.76630642160001</v>
      </c>
      <c r="BP23" s="1347">
        <v>265.2829050583</v>
      </c>
      <c r="BQ23" s="1347">
        <v>275.26740752710003</v>
      </c>
      <c r="BR23" s="1347">
        <v>270.47845282630004</v>
      </c>
      <c r="BS23" s="1347">
        <v>271.17107371319997</v>
      </c>
      <c r="BT23" s="1347">
        <v>266.89291761395998</v>
      </c>
      <c r="BU23" s="1347">
        <v>260.05588035618399</v>
      </c>
      <c r="BV23" s="1347">
        <v>246.45162972027003</v>
      </c>
      <c r="BW23" s="1347">
        <v>236.05168733431498</v>
      </c>
      <c r="BX23" s="1347">
        <v>229.08141812849999</v>
      </c>
      <c r="BY23" s="1347">
        <v>212.44440123770002</v>
      </c>
      <c r="BZ23" s="1347">
        <v>204.2</v>
      </c>
      <c r="CA23" s="1347">
        <v>205.43826764050002</v>
      </c>
      <c r="CB23" s="1347">
        <v>207.23729352519996</v>
      </c>
      <c r="CC23" s="1347">
        <v>207.67818392268404</v>
      </c>
      <c r="CD23" s="1347">
        <v>228.54023590715195</v>
      </c>
      <c r="CE23" s="1347">
        <v>225.77899969316297</v>
      </c>
      <c r="CF23" s="1347">
        <v>232.17427038175236</v>
      </c>
      <c r="CG23" s="1347">
        <v>220.97420564333663</v>
      </c>
      <c r="CH23" s="1347">
        <v>236.23857048615312</v>
      </c>
      <c r="CI23" s="1347">
        <v>235.40662781709332</v>
      </c>
      <c r="CJ23" s="1347">
        <v>219.78260889760602</v>
      </c>
      <c r="CK23" s="1347">
        <v>231.18659102806001</v>
      </c>
      <c r="CL23" s="1347">
        <v>232.779097414874</v>
      </c>
      <c r="CM23" s="1347">
        <v>243.011401699998</v>
      </c>
      <c r="CN23" s="1347">
        <v>224.30223216611734</v>
      </c>
      <c r="CO23" s="1347">
        <v>249.46328228032903</v>
      </c>
      <c r="CP23" s="1347">
        <v>240.853246802375</v>
      </c>
      <c r="CQ23" s="1347">
        <v>234.42752488128596</v>
      </c>
      <c r="CR23" s="1347">
        <v>232.81053519210499</v>
      </c>
      <c r="CS23" s="1347">
        <v>225.98361406514533</v>
      </c>
      <c r="CT23" s="1347">
        <v>225.7539971593485</v>
      </c>
      <c r="CU23" s="1347">
        <v>217.62427764800339</v>
      </c>
      <c r="CV23" s="1347">
        <v>215.38199068759542</v>
      </c>
      <c r="CW23" s="1347">
        <v>211.58169805915267</v>
      </c>
      <c r="CX23" s="1347">
        <v>221.3002667419012</v>
      </c>
      <c r="CY23" s="1347">
        <v>265.31517758185714</v>
      </c>
      <c r="CZ23" s="1347">
        <v>223.53915568379665</v>
      </c>
      <c r="DA23" s="1347">
        <v>218.79633464507259</v>
      </c>
      <c r="DB23" s="1350">
        <v>226.54181846133767</v>
      </c>
      <c r="DC23" s="1350">
        <v>224.82256488914118</v>
      </c>
      <c r="DD23" s="1350">
        <v>211.09492027164794</v>
      </c>
      <c r="DE23" s="1350">
        <v>221.8107750668749</v>
      </c>
      <c r="DF23" s="1350">
        <v>235.47768227692043</v>
      </c>
      <c r="DG23" s="1350">
        <v>252.11700100580603</v>
      </c>
      <c r="DH23" s="1350">
        <v>239.8205302032419</v>
      </c>
      <c r="DI23" s="1350">
        <v>248.62359251307635</v>
      </c>
      <c r="DJ23" s="1350">
        <v>238.42571844306445</v>
      </c>
      <c r="DK23" s="1350">
        <v>231.80700658670455</v>
      </c>
      <c r="DL23" s="1350">
        <v>237.26394013946205</v>
      </c>
      <c r="DM23" s="1350">
        <v>291.32520541461258</v>
      </c>
      <c r="DN23" s="1350">
        <v>281.89895708522806</v>
      </c>
      <c r="DO23" s="1350">
        <v>283.80377589865128</v>
      </c>
      <c r="DP23" s="1350">
        <v>281.59054073125907</v>
      </c>
      <c r="DQ23" s="1350">
        <v>267.09574313314465</v>
      </c>
      <c r="DR23" s="1350">
        <v>286.15104023893576</v>
      </c>
      <c r="DS23" s="1351">
        <v>267.75559230615937</v>
      </c>
      <c r="DT23" s="1351">
        <v>284.46689265458036</v>
      </c>
      <c r="DU23" s="1351">
        <v>284.30444668009915</v>
      </c>
      <c r="DV23" s="1351">
        <v>283.98495509175876</v>
      </c>
      <c r="DW23" s="1351">
        <v>278.12615736697643</v>
      </c>
      <c r="DX23" s="1351">
        <v>270.17619370764584</v>
      </c>
      <c r="DY23" s="1351">
        <v>296.16713896298614</v>
      </c>
      <c r="DZ23" s="1351">
        <v>300.7343475066728</v>
      </c>
      <c r="EA23" s="1351">
        <v>278.26457759833198</v>
      </c>
      <c r="EB23" s="1351">
        <v>267.68267241893705</v>
      </c>
      <c r="EC23" s="1351">
        <v>261.99564781120989</v>
      </c>
      <c r="ED23" s="1351">
        <v>296.6882486074382</v>
      </c>
      <c r="EE23" s="1351">
        <v>287.55597600697121</v>
      </c>
      <c r="EF23" s="1351">
        <v>290.36409717092471</v>
      </c>
      <c r="EG23" s="1351">
        <v>288.65348019027948</v>
      </c>
      <c r="EH23" s="1351">
        <v>305.83672349126465</v>
      </c>
      <c r="EI23" s="1351">
        <v>295.16940820869462</v>
      </c>
      <c r="EJ23" s="1351">
        <v>274.87936951458352</v>
      </c>
      <c r="EK23" s="1351">
        <v>235.33284852843519</v>
      </c>
      <c r="EL23" s="1351">
        <v>235.63765075865541</v>
      </c>
      <c r="EM23" s="1351">
        <v>241.8447156224496</v>
      </c>
      <c r="EN23" s="1351">
        <v>248.91124397828034</v>
      </c>
      <c r="EO23" s="1351">
        <v>252.13311583732897</v>
      </c>
    </row>
    <row r="24" spans="1:145" ht="15.95" customHeight="1" x14ac:dyDescent="0.3">
      <c r="A24" s="1346" t="s">
        <v>884</v>
      </c>
      <c r="B24" s="1347">
        <v>910.52295066000011</v>
      </c>
      <c r="C24" s="1347">
        <v>946.23703324999997</v>
      </c>
      <c r="D24" s="1347">
        <v>946.07028086000003</v>
      </c>
      <c r="E24" s="1347">
        <v>778.97302276999994</v>
      </c>
      <c r="F24" s="1347">
        <v>780.76738892999992</v>
      </c>
      <c r="G24" s="1347">
        <v>836.92314060000001</v>
      </c>
      <c r="H24" s="1347">
        <v>853.03320702999997</v>
      </c>
      <c r="I24" s="1347">
        <v>899.80568004999998</v>
      </c>
      <c r="J24" s="1347">
        <v>913.01527264000015</v>
      </c>
      <c r="K24" s="1347">
        <v>895.70124750000025</v>
      </c>
      <c r="L24" s="1347">
        <v>879.75268698000014</v>
      </c>
      <c r="M24" s="1347">
        <v>873.79155099000002</v>
      </c>
      <c r="N24" s="1347">
        <v>854.11602243000004</v>
      </c>
      <c r="O24" s="1347">
        <v>871.43537901000013</v>
      </c>
      <c r="P24" s="1347">
        <v>836.13967690999993</v>
      </c>
      <c r="Q24" s="1347">
        <v>807.90934457999992</v>
      </c>
      <c r="R24" s="1347">
        <v>795.93072956000003</v>
      </c>
      <c r="S24" s="1347">
        <v>769.29634325999996</v>
      </c>
      <c r="T24" s="1347">
        <v>790.82085855000003</v>
      </c>
      <c r="U24" s="1347">
        <v>813.43019205999997</v>
      </c>
      <c r="V24" s="1347">
        <v>804.49209078000013</v>
      </c>
      <c r="W24" s="1347">
        <v>772.5942690600001</v>
      </c>
      <c r="X24" s="1347">
        <v>754.09949637999989</v>
      </c>
      <c r="Y24" s="1347">
        <v>711.97998602999996</v>
      </c>
      <c r="Z24" s="1347">
        <v>713.79004568000005</v>
      </c>
      <c r="AA24" s="1347">
        <v>750.02149987999996</v>
      </c>
      <c r="AB24" s="1347">
        <v>736.94564173999993</v>
      </c>
      <c r="AC24" s="1347">
        <v>724.60248029999991</v>
      </c>
      <c r="AD24" s="1347">
        <v>711.62751149999986</v>
      </c>
      <c r="AE24" s="1347">
        <v>714.89963088999991</v>
      </c>
      <c r="AF24" s="1347">
        <v>724.10077414</v>
      </c>
      <c r="AG24" s="1347">
        <v>713.7732903399999</v>
      </c>
      <c r="AH24" s="1347">
        <v>693.68404306000002</v>
      </c>
      <c r="AI24" s="1347">
        <v>649.31595695999999</v>
      </c>
      <c r="AJ24" s="1347">
        <v>658.43852566999999</v>
      </c>
      <c r="AK24" s="1347">
        <v>616.49682905999987</v>
      </c>
      <c r="AL24" s="1347">
        <v>614.57651317999978</v>
      </c>
      <c r="AM24" s="1347">
        <v>602.62944450999998</v>
      </c>
      <c r="AN24" s="1347">
        <v>626.56622527000002</v>
      </c>
      <c r="AO24" s="1347">
        <v>641.2660831799999</v>
      </c>
      <c r="AP24" s="1347">
        <v>814.35686249420007</v>
      </c>
      <c r="AQ24" s="1347">
        <v>793.48873911499993</v>
      </c>
      <c r="AR24" s="1347">
        <v>824.42682403920003</v>
      </c>
      <c r="AS24" s="1347">
        <v>805.64309489999982</v>
      </c>
      <c r="AT24" s="1347">
        <v>807.38785070400002</v>
      </c>
      <c r="AU24" s="1347">
        <v>806.47307684359987</v>
      </c>
      <c r="AV24" s="1347">
        <v>853.60913497000001</v>
      </c>
      <c r="AW24" s="1347">
        <v>830.17530601880003</v>
      </c>
      <c r="AX24" s="1347">
        <v>832.71961218279989</v>
      </c>
      <c r="AY24" s="1347">
        <v>812.25391012479997</v>
      </c>
      <c r="AZ24" s="1347">
        <v>807.95125932830001</v>
      </c>
      <c r="BA24" s="1347">
        <v>817.13474315760004</v>
      </c>
      <c r="BB24" s="1347">
        <v>790.40151680539998</v>
      </c>
      <c r="BC24" s="1347">
        <v>819.53788119359979</v>
      </c>
      <c r="BD24" s="1347">
        <v>971.62186614059999</v>
      </c>
      <c r="BE24" s="1347">
        <v>982.66974293440001</v>
      </c>
      <c r="BF24" s="1347">
        <v>990.1482344499999</v>
      </c>
      <c r="BG24" s="1347">
        <v>955.79545839400009</v>
      </c>
      <c r="BH24" s="1347">
        <v>1022.5976903499001</v>
      </c>
      <c r="BI24" s="1347">
        <v>1038.2356263586</v>
      </c>
      <c r="BJ24" s="1347">
        <v>1008.6153885551998</v>
      </c>
      <c r="BK24" s="1347">
        <v>999.80705009930011</v>
      </c>
      <c r="BL24" s="1347">
        <v>1033.5171342601004</v>
      </c>
      <c r="BM24" s="1347">
        <v>1043.3940282200001</v>
      </c>
      <c r="BN24" s="1347">
        <v>1023.3434777845001</v>
      </c>
      <c r="BO24" s="1347">
        <v>1035.3106493512003</v>
      </c>
      <c r="BP24" s="1347">
        <v>1031.3313668433</v>
      </c>
      <c r="BQ24" s="1347">
        <v>1033.5339158576999</v>
      </c>
      <c r="BR24" s="1347">
        <v>1015.1898079394</v>
      </c>
      <c r="BS24" s="1347">
        <v>1011.87914269</v>
      </c>
      <c r="BT24" s="1347">
        <v>1033.8272659149718</v>
      </c>
      <c r="BU24" s="1347">
        <v>1018.5757075495941</v>
      </c>
      <c r="BV24" s="1347">
        <v>1018.850536995846</v>
      </c>
      <c r="BW24" s="1347">
        <v>1041.345205824035</v>
      </c>
      <c r="BX24" s="1347">
        <v>1077.4130218140001</v>
      </c>
      <c r="BY24" s="1347">
        <v>1065.3526947838</v>
      </c>
      <c r="BZ24" s="1347">
        <v>1076.7</v>
      </c>
      <c r="CA24" s="1347">
        <v>1053.2084324807001</v>
      </c>
      <c r="CB24" s="1347">
        <v>1033.8153763808</v>
      </c>
      <c r="CC24" s="1347">
        <v>1056.9001107786103</v>
      </c>
      <c r="CD24" s="1347">
        <v>1053.8271978771359</v>
      </c>
      <c r="CE24" s="1347">
        <v>1101.8588021599999</v>
      </c>
      <c r="CF24" s="1347">
        <v>1101.7069342499999</v>
      </c>
      <c r="CG24" s="1347">
        <v>1131.2434705999999</v>
      </c>
      <c r="CH24" s="1347">
        <v>1139.5048297899996</v>
      </c>
      <c r="CI24" s="1347">
        <v>1170.7630978100001</v>
      </c>
      <c r="CJ24" s="1347">
        <v>1213.6160808700001</v>
      </c>
      <c r="CK24" s="1347">
        <v>1243.3684314300003</v>
      </c>
      <c r="CL24" s="1347">
        <v>1203.81601452</v>
      </c>
      <c r="CM24" s="1347">
        <v>1119.0341412</v>
      </c>
      <c r="CN24" s="1347">
        <v>1106.4422757700002</v>
      </c>
      <c r="CO24" s="1347">
        <v>1109.2194839599999</v>
      </c>
      <c r="CP24" s="1347">
        <v>1068.0377483500001</v>
      </c>
      <c r="CQ24" s="1347">
        <v>1049.9934026000001</v>
      </c>
      <c r="CR24" s="1347">
        <v>1052.3091175100001</v>
      </c>
      <c r="CS24" s="1347">
        <v>1051.8807513100001</v>
      </c>
      <c r="CT24" s="1347">
        <v>1040.2209888</v>
      </c>
      <c r="CU24" s="1347">
        <v>1067.7482000000002</v>
      </c>
      <c r="CV24" s="1347">
        <v>1193.76401728</v>
      </c>
      <c r="CW24" s="1347">
        <v>1216.6512270200001</v>
      </c>
      <c r="CX24" s="1347">
        <v>1196.33047756</v>
      </c>
      <c r="CY24" s="1347">
        <v>1151.7621939100002</v>
      </c>
      <c r="CZ24" s="1347">
        <v>1102.8077466399998</v>
      </c>
      <c r="DA24" s="1347">
        <v>1115.8683898799998</v>
      </c>
      <c r="DB24" s="1350">
        <v>1147.7219951100001</v>
      </c>
      <c r="DC24" s="1350">
        <v>1120.0761980699999</v>
      </c>
      <c r="DD24" s="1350">
        <v>1094.9677360900002</v>
      </c>
      <c r="DE24" s="1350">
        <v>1109.09746969</v>
      </c>
      <c r="DF24" s="1350">
        <v>1114.30152838</v>
      </c>
      <c r="DG24" s="1350">
        <v>1124.7106745300002</v>
      </c>
      <c r="DH24" s="1350">
        <v>1124.6005343799998</v>
      </c>
      <c r="DI24" s="1350">
        <v>1108.7673913699998</v>
      </c>
      <c r="DJ24" s="1350">
        <v>1037.69693983</v>
      </c>
      <c r="DK24" s="1350">
        <v>1019.5419440699999</v>
      </c>
      <c r="DL24" s="1350">
        <v>1030.6387722123</v>
      </c>
      <c r="DM24" s="1350">
        <v>1049.4093345413501</v>
      </c>
      <c r="DN24" s="1350">
        <v>1075.5484436628999</v>
      </c>
      <c r="DO24" s="1350">
        <v>1113.2290759383002</v>
      </c>
      <c r="DP24" s="1350">
        <v>962.56847029699998</v>
      </c>
      <c r="DQ24" s="1350">
        <v>970.74857952000013</v>
      </c>
      <c r="DR24" s="1350">
        <v>931.78617411999994</v>
      </c>
      <c r="DS24" s="1351">
        <v>938.28862791999995</v>
      </c>
      <c r="DT24" s="1351">
        <v>938.49974880000002</v>
      </c>
      <c r="DU24" s="1351">
        <v>937.55656529999987</v>
      </c>
      <c r="DV24" s="1351">
        <v>924.60281097000006</v>
      </c>
      <c r="DW24" s="1351">
        <v>846.01675934566026</v>
      </c>
      <c r="DX24" s="1351">
        <v>840.01868298999989</v>
      </c>
      <c r="DY24" s="1351">
        <v>792.5517537799999</v>
      </c>
      <c r="DZ24" s="1351">
        <v>784.23861486999988</v>
      </c>
      <c r="EA24" s="1351">
        <v>767.32447072000002</v>
      </c>
      <c r="EB24" s="1351">
        <v>788.15217333559997</v>
      </c>
      <c r="EC24" s="1351">
        <v>791.96849042655003</v>
      </c>
      <c r="ED24" s="1351">
        <v>824.56484534459992</v>
      </c>
      <c r="EE24" s="1351">
        <v>811.24633205714997</v>
      </c>
      <c r="EF24" s="1351">
        <v>828.6529925264</v>
      </c>
      <c r="EG24" s="1351">
        <v>844.64653551184358</v>
      </c>
      <c r="EH24" s="1351">
        <v>869.3114878319584</v>
      </c>
      <c r="EI24" s="1351">
        <v>846.09736139999995</v>
      </c>
      <c r="EJ24" s="1351">
        <v>870.8616852900002</v>
      </c>
      <c r="EK24" s="1351">
        <v>865.14113024000005</v>
      </c>
      <c r="EL24" s="1351">
        <v>854.32316958999991</v>
      </c>
      <c r="EM24" s="1351">
        <v>858.84396934000006</v>
      </c>
      <c r="EN24" s="1351">
        <v>878.36835211292009</v>
      </c>
      <c r="EO24" s="1351">
        <v>889.70898610650102</v>
      </c>
    </row>
    <row r="25" spans="1:145" ht="15.95" customHeight="1" x14ac:dyDescent="0.3">
      <c r="A25" s="1346" t="s">
        <v>885</v>
      </c>
      <c r="B25" s="1347">
        <v>349.5838636200001</v>
      </c>
      <c r="C25" s="1347">
        <v>381.58419513000007</v>
      </c>
      <c r="D25" s="1347">
        <v>345.22730449000005</v>
      </c>
      <c r="E25" s="1347">
        <v>364.20730191000001</v>
      </c>
      <c r="F25" s="1347">
        <v>392.64291809999997</v>
      </c>
      <c r="G25" s="1347">
        <v>371.64065326000002</v>
      </c>
      <c r="H25" s="1347">
        <v>386.69017022000003</v>
      </c>
      <c r="I25" s="1347">
        <v>389.08370517999992</v>
      </c>
      <c r="J25" s="1347">
        <v>388.04698978000005</v>
      </c>
      <c r="K25" s="1347">
        <v>374.94031618000002</v>
      </c>
      <c r="L25" s="1347">
        <v>387.34871066000011</v>
      </c>
      <c r="M25" s="1347">
        <v>391.21954827000002</v>
      </c>
      <c r="N25" s="1347">
        <v>394.95257374000005</v>
      </c>
      <c r="O25" s="1347">
        <v>449.73408968000001</v>
      </c>
      <c r="P25" s="1347">
        <v>425.44409610000002</v>
      </c>
      <c r="Q25" s="1347">
        <v>419.98520794000001</v>
      </c>
      <c r="R25" s="1347">
        <v>448.72128531999999</v>
      </c>
      <c r="S25" s="1347">
        <v>499.72984506</v>
      </c>
      <c r="T25" s="1347">
        <v>444.33647447999994</v>
      </c>
      <c r="U25" s="1347">
        <v>476.79070765</v>
      </c>
      <c r="V25" s="1347">
        <v>474.86611438000006</v>
      </c>
      <c r="W25" s="1347">
        <v>434.19925030000007</v>
      </c>
      <c r="X25" s="1347">
        <v>387.23735848999996</v>
      </c>
      <c r="Y25" s="1347">
        <v>398.30967823999993</v>
      </c>
      <c r="Z25" s="1347">
        <v>394.06549207</v>
      </c>
      <c r="AA25" s="1347">
        <v>419.92197926999989</v>
      </c>
      <c r="AB25" s="1347">
        <v>347.96323026000005</v>
      </c>
      <c r="AC25" s="1347">
        <v>344.51752061000008</v>
      </c>
      <c r="AD25" s="1347">
        <v>330.12536820000003</v>
      </c>
      <c r="AE25" s="1347">
        <v>341.35883003999999</v>
      </c>
      <c r="AF25" s="1347">
        <v>345.52169050999998</v>
      </c>
      <c r="AG25" s="1347">
        <v>392.53185898999999</v>
      </c>
      <c r="AH25" s="1347">
        <v>394.26805704999992</v>
      </c>
      <c r="AI25" s="1347">
        <v>444.21185464000001</v>
      </c>
      <c r="AJ25" s="1347">
        <v>440.41348549000003</v>
      </c>
      <c r="AK25" s="1347">
        <v>452.15205901899998</v>
      </c>
      <c r="AL25" s="1347">
        <v>449.38061389329999</v>
      </c>
      <c r="AM25" s="1347">
        <v>459.80072096712502</v>
      </c>
      <c r="AN25" s="1347">
        <v>446.795973086728</v>
      </c>
      <c r="AO25" s="1347">
        <v>503.21548736248496</v>
      </c>
      <c r="AP25" s="1347">
        <v>533.62951280253299</v>
      </c>
      <c r="AQ25" s="1347">
        <v>560.89018828217399</v>
      </c>
      <c r="AR25" s="1347">
        <v>634.15570742199998</v>
      </c>
      <c r="AS25" s="1347">
        <v>627.16898501300011</v>
      </c>
      <c r="AT25" s="1347">
        <v>674.09105965683204</v>
      </c>
      <c r="AU25" s="1347">
        <v>640.58055344027207</v>
      </c>
      <c r="AV25" s="1347">
        <v>629.07751012096014</v>
      </c>
      <c r="AW25" s="1347">
        <v>575.82417927239999</v>
      </c>
      <c r="AX25" s="1347">
        <v>575.22101026040002</v>
      </c>
      <c r="AY25" s="1347">
        <v>661.61724320280007</v>
      </c>
      <c r="AZ25" s="1347">
        <v>630.88827327939998</v>
      </c>
      <c r="BA25" s="1347">
        <v>645.15228053479996</v>
      </c>
      <c r="BB25" s="1347">
        <v>676.26767594210003</v>
      </c>
      <c r="BC25" s="1347">
        <v>650.42292694159994</v>
      </c>
      <c r="BD25" s="1347">
        <v>711.52481523260008</v>
      </c>
      <c r="BE25" s="1347">
        <v>778.96898550130004</v>
      </c>
      <c r="BF25" s="1347">
        <v>813.61437877499998</v>
      </c>
      <c r="BG25" s="1347">
        <v>801.08239368400007</v>
      </c>
      <c r="BH25" s="1347">
        <v>846.6308202936001</v>
      </c>
      <c r="BI25" s="1347">
        <v>880.04170309370022</v>
      </c>
      <c r="BJ25" s="1347">
        <v>916.31820387300002</v>
      </c>
      <c r="BK25" s="1347">
        <v>847.34622856279998</v>
      </c>
      <c r="BL25" s="1347">
        <v>858.13637922550004</v>
      </c>
      <c r="BM25" s="1347">
        <v>865.50869905139996</v>
      </c>
      <c r="BN25" s="1347">
        <v>838.35208333573848</v>
      </c>
      <c r="BO25" s="1347">
        <v>840.41745006050007</v>
      </c>
      <c r="BP25" s="1347">
        <v>786.84377799060007</v>
      </c>
      <c r="BQ25" s="1347">
        <v>878.99880511160018</v>
      </c>
      <c r="BR25" s="1347">
        <v>902.82385893909998</v>
      </c>
      <c r="BS25" s="1347">
        <v>932.54664263200004</v>
      </c>
      <c r="BT25" s="1347">
        <v>945.32580996797503</v>
      </c>
      <c r="BU25" s="1347">
        <v>993.57863903124598</v>
      </c>
      <c r="BV25" s="1347">
        <v>977.37493899353012</v>
      </c>
      <c r="BW25" s="1347">
        <v>951.70568371354011</v>
      </c>
      <c r="BX25" s="1347">
        <v>948.21345411100003</v>
      </c>
      <c r="BY25" s="1347">
        <v>982.79033317299991</v>
      </c>
      <c r="BZ25" s="1347">
        <v>997.9</v>
      </c>
      <c r="CA25" s="1347">
        <v>999.75565409100011</v>
      </c>
      <c r="CB25" s="1347">
        <v>998.83943063159995</v>
      </c>
      <c r="CC25" s="1347">
        <v>1009.7262123204999</v>
      </c>
      <c r="CD25" s="1347">
        <v>992.10993666511797</v>
      </c>
      <c r="CE25" s="1347">
        <v>1153.702097918572</v>
      </c>
      <c r="CF25" s="1347">
        <v>1160.0101035208684</v>
      </c>
      <c r="CG25" s="1347">
        <v>1208.7401356203966</v>
      </c>
      <c r="CH25" s="1347">
        <v>1342.8787727604213</v>
      </c>
      <c r="CI25" s="1347">
        <v>1192.2574060846823</v>
      </c>
      <c r="CJ25" s="1347">
        <v>1194.5438976470539</v>
      </c>
      <c r="CK25" s="1347">
        <v>1193.9307357339412</v>
      </c>
      <c r="CL25" s="1347">
        <v>1359.3799376390964</v>
      </c>
      <c r="CM25" s="1347">
        <v>1341.8404377858965</v>
      </c>
      <c r="CN25" s="1347">
        <v>1355.0331538285266</v>
      </c>
      <c r="CO25" s="1347">
        <v>1403.395074962842</v>
      </c>
      <c r="CP25" s="1347">
        <v>1372.7892620637001</v>
      </c>
      <c r="CQ25" s="1347">
        <v>1351.5578419620574</v>
      </c>
      <c r="CR25" s="1347">
        <v>1357.68229224014</v>
      </c>
      <c r="CS25" s="1347">
        <v>1548.1253335600945</v>
      </c>
      <c r="CT25" s="1347">
        <v>1561.7792182682738</v>
      </c>
      <c r="CU25" s="1347">
        <v>1535.1447297524569</v>
      </c>
      <c r="CV25" s="1347">
        <v>1524.9667740184552</v>
      </c>
      <c r="CW25" s="1347">
        <v>1513.8188471687711</v>
      </c>
      <c r="CX25" s="1347">
        <v>1596.0035096327615</v>
      </c>
      <c r="CY25" s="1347">
        <v>1611.2110725925545</v>
      </c>
      <c r="CZ25" s="1347">
        <v>1580.435413418664</v>
      </c>
      <c r="DA25" s="1347">
        <v>1603.0743669590804</v>
      </c>
      <c r="DB25" s="1350">
        <v>1545.7193157950067</v>
      </c>
      <c r="DC25" s="1350">
        <v>1577.4558771907261</v>
      </c>
      <c r="DD25" s="1350">
        <v>1616.0253295947994</v>
      </c>
      <c r="DE25" s="1350">
        <v>1574.7389989473122</v>
      </c>
      <c r="DF25" s="1350">
        <v>1701.9029612204668</v>
      </c>
      <c r="DG25" s="1350">
        <v>1612.7876255358742</v>
      </c>
      <c r="DH25" s="1350">
        <v>1541.7515389311986</v>
      </c>
      <c r="DI25" s="1350">
        <v>1511.0818421079566</v>
      </c>
      <c r="DJ25" s="1350">
        <v>1529.026986458651</v>
      </c>
      <c r="DK25" s="1350">
        <v>1532.7701826212365</v>
      </c>
      <c r="DL25" s="1350">
        <v>1516.1132513570849</v>
      </c>
      <c r="DM25" s="1350">
        <v>1545.7152734518277</v>
      </c>
      <c r="DN25" s="1350">
        <v>1713.8740349852628</v>
      </c>
      <c r="DO25" s="1350">
        <v>1762.386245872565</v>
      </c>
      <c r="DP25" s="1350">
        <v>1627.8640205633487</v>
      </c>
      <c r="DQ25" s="1350">
        <v>1587.7692974319041</v>
      </c>
      <c r="DR25" s="1350">
        <v>1577.5652863222695</v>
      </c>
      <c r="DS25" s="1351">
        <v>1757.5324039900736</v>
      </c>
      <c r="DT25" s="1351">
        <v>1608.4647488040457</v>
      </c>
      <c r="DU25" s="1351">
        <v>1596.7098639595965</v>
      </c>
      <c r="DV25" s="1351">
        <v>1609.764881786404</v>
      </c>
      <c r="DW25" s="1351">
        <v>1604.6335836085364</v>
      </c>
      <c r="DX25" s="1351">
        <v>1645.7448510875058</v>
      </c>
      <c r="DY25" s="1351">
        <v>1631.4171776238868</v>
      </c>
      <c r="DZ25" s="1351">
        <v>1903.211354679504</v>
      </c>
      <c r="EA25" s="1351">
        <v>2388.621873167664</v>
      </c>
      <c r="EB25" s="1351">
        <v>2073.7731134321293</v>
      </c>
      <c r="EC25" s="1351">
        <v>1958.8360998693311</v>
      </c>
      <c r="ED25" s="1351">
        <v>1975.3641805042691</v>
      </c>
      <c r="EE25" s="1351">
        <v>1915.4210524868345</v>
      </c>
      <c r="EF25" s="1351">
        <v>1536.5174973807636</v>
      </c>
      <c r="EG25" s="1351">
        <v>1462.0695899103334</v>
      </c>
      <c r="EH25" s="1351">
        <v>1586.9984690278905</v>
      </c>
      <c r="EI25" s="1351">
        <v>1413.9710280543984</v>
      </c>
      <c r="EJ25" s="1351">
        <v>1455.2845246563154</v>
      </c>
      <c r="EK25" s="1351">
        <v>1484.722752255054</v>
      </c>
      <c r="EL25" s="1351">
        <v>1615.4883531648586</v>
      </c>
      <c r="EM25" s="1351">
        <v>1505.9169451254174</v>
      </c>
      <c r="EN25" s="1351">
        <v>1403.0568087933593</v>
      </c>
      <c r="EO25" s="1351">
        <v>1445.2415650236694</v>
      </c>
    </row>
    <row r="26" spans="1:145" ht="15.95" customHeight="1" x14ac:dyDescent="0.3">
      <c r="A26" s="1346" t="s">
        <v>886</v>
      </c>
      <c r="B26" s="1347">
        <v>2363.6979685556757</v>
      </c>
      <c r="C26" s="1347">
        <v>2490.2006593228002</v>
      </c>
      <c r="D26" s="1347">
        <v>2384.9380532999999</v>
      </c>
      <c r="E26" s="1347">
        <v>2443.5400831499996</v>
      </c>
      <c r="F26" s="1347">
        <v>2562.59365411</v>
      </c>
      <c r="G26" s="1347">
        <v>2515.3131755599998</v>
      </c>
      <c r="H26" s="1347">
        <v>2857.7457099200001</v>
      </c>
      <c r="I26" s="1347">
        <v>2727.07123512</v>
      </c>
      <c r="J26" s="1347">
        <v>2572.29923285</v>
      </c>
      <c r="K26" s="1347">
        <v>2523.8280641275001</v>
      </c>
      <c r="L26" s="1347">
        <v>2714.2746140874997</v>
      </c>
      <c r="M26" s="1347">
        <v>2690.15770634</v>
      </c>
      <c r="N26" s="1347">
        <v>2779.1720238299999</v>
      </c>
      <c r="O26" s="1347">
        <v>2758.4331251500003</v>
      </c>
      <c r="P26" s="1347">
        <v>2663.0990472900003</v>
      </c>
      <c r="Q26" s="1347">
        <v>2641.1541482299999</v>
      </c>
      <c r="R26" s="1347">
        <v>2748.5789794799998</v>
      </c>
      <c r="S26" s="1347">
        <v>2778.9492123799996</v>
      </c>
      <c r="T26" s="1347">
        <v>2893.6518598800003</v>
      </c>
      <c r="U26" s="1347">
        <v>2871.17907255</v>
      </c>
      <c r="V26" s="1347">
        <v>2932.26702097</v>
      </c>
      <c r="W26" s="1347">
        <v>2754.9733427299993</v>
      </c>
      <c r="X26" s="1347">
        <v>2871.3124255999996</v>
      </c>
      <c r="Y26" s="1347">
        <v>2711.0704768999999</v>
      </c>
      <c r="Z26" s="1347">
        <v>2760.9661566299997</v>
      </c>
      <c r="AA26" s="1347">
        <v>2454.5476632399996</v>
      </c>
      <c r="AB26" s="1347">
        <v>2717.0946421299996</v>
      </c>
      <c r="AC26" s="1347">
        <v>2681.1607323600001</v>
      </c>
      <c r="AD26" s="1347">
        <v>3040.2554009700002</v>
      </c>
      <c r="AE26" s="1347">
        <v>3101.2892397099999</v>
      </c>
      <c r="AF26" s="1347">
        <v>3079.2995641399998</v>
      </c>
      <c r="AG26" s="1347">
        <v>3400.1454348299999</v>
      </c>
      <c r="AH26" s="1347">
        <v>3340.8715155300001</v>
      </c>
      <c r="AI26" s="1347">
        <v>3483.7399008900002</v>
      </c>
      <c r="AJ26" s="1347">
        <v>3433.9557724599999</v>
      </c>
      <c r="AK26" s="1347">
        <v>3370.6981678899997</v>
      </c>
      <c r="AL26" s="1347">
        <v>3418.6193387499993</v>
      </c>
      <c r="AM26" s="1347">
        <v>3644.5871086299994</v>
      </c>
      <c r="AN26" s="1347">
        <v>3768.7207680599995</v>
      </c>
      <c r="AO26" s="1347">
        <v>3737.56939121</v>
      </c>
      <c r="AP26" s="1347">
        <v>3941.5406501008006</v>
      </c>
      <c r="AQ26" s="1347">
        <v>3536.4350238832008</v>
      </c>
      <c r="AR26" s="1347">
        <v>3642.5338103963995</v>
      </c>
      <c r="AS26" s="1347">
        <v>3493.7771045</v>
      </c>
      <c r="AT26" s="1347">
        <v>3340.7957776932003</v>
      </c>
      <c r="AU26" s="1347">
        <v>3203.9466502721998</v>
      </c>
      <c r="AV26" s="1347">
        <v>3312.9222928489994</v>
      </c>
      <c r="AW26" s="1347">
        <v>3211.3458633143996</v>
      </c>
      <c r="AX26" s="1347">
        <v>3178.7274950044002</v>
      </c>
      <c r="AY26" s="1347">
        <v>3599.6290979411001</v>
      </c>
      <c r="AZ26" s="1347">
        <v>3441.4286314036003</v>
      </c>
      <c r="BA26" s="1347">
        <v>3381.0350028454</v>
      </c>
      <c r="BB26" s="1347">
        <v>3292.3944738406994</v>
      </c>
      <c r="BC26" s="1347">
        <v>3237.7080664887999</v>
      </c>
      <c r="BD26" s="1347">
        <v>3380.7336175388004</v>
      </c>
      <c r="BE26" s="1347">
        <v>3206.1246475112002</v>
      </c>
      <c r="BF26" s="1347">
        <v>2809.5316792800004</v>
      </c>
      <c r="BG26" s="1347">
        <v>3048.3363028500003</v>
      </c>
      <c r="BH26" s="1347">
        <v>2944.4484472599001</v>
      </c>
      <c r="BI26" s="1347">
        <v>2888.7957699859999</v>
      </c>
      <c r="BJ26" s="1347">
        <v>3219.7583810821002</v>
      </c>
      <c r="BK26" s="1347">
        <v>3046.9909263137001</v>
      </c>
      <c r="BL26" s="1347">
        <v>2938.3740002628997</v>
      </c>
      <c r="BM26" s="1347">
        <v>2696.1059933732004</v>
      </c>
      <c r="BN26" s="1347">
        <v>2804.6461911065003</v>
      </c>
      <c r="BO26" s="1347">
        <v>3142.0902128212001</v>
      </c>
      <c r="BP26" s="1347">
        <v>3583.8641318090999</v>
      </c>
      <c r="BQ26" s="1347">
        <v>3358.4287600749003</v>
      </c>
      <c r="BR26" s="1347">
        <v>3252.1962490735</v>
      </c>
      <c r="BS26" s="1347">
        <v>3189.3708814188003</v>
      </c>
      <c r="BT26" s="1347">
        <v>3330.9031613059201</v>
      </c>
      <c r="BU26" s="1347">
        <v>2957.3563713709837</v>
      </c>
      <c r="BV26" s="1347">
        <v>3671.0438955459963</v>
      </c>
      <c r="BW26" s="1347">
        <v>3606.6569796742206</v>
      </c>
      <c r="BX26" s="1347">
        <v>3521.8149184145</v>
      </c>
      <c r="BY26" s="1347">
        <v>3594.8836878897991</v>
      </c>
      <c r="BZ26" s="1347">
        <v>3544.1</v>
      </c>
      <c r="CA26" s="1347">
        <v>3773.1625763252996</v>
      </c>
      <c r="CB26" s="1347">
        <v>3865.0737581836001</v>
      </c>
      <c r="CC26" s="1347">
        <v>3630.7657072709767</v>
      </c>
      <c r="CD26" s="1347">
        <v>3369.4383622078481</v>
      </c>
      <c r="CE26" s="1347">
        <v>3358.6691236622587</v>
      </c>
      <c r="CF26" s="1347">
        <v>3647.6030256101285</v>
      </c>
      <c r="CG26" s="1347">
        <v>3618.3747553283333</v>
      </c>
      <c r="CH26" s="1347">
        <v>3995.4466879357951</v>
      </c>
      <c r="CI26" s="1347">
        <v>3935.4932035916463</v>
      </c>
      <c r="CJ26" s="1347">
        <v>3711.3314375502018</v>
      </c>
      <c r="CK26" s="1347">
        <v>3370.778237534686</v>
      </c>
      <c r="CL26" s="1347">
        <v>3663.2413532621367</v>
      </c>
      <c r="CM26" s="1347">
        <v>3553.5031679239587</v>
      </c>
      <c r="CN26" s="1347">
        <v>4054.7225420760014</v>
      </c>
      <c r="CO26" s="1347">
        <v>3961.2851472260427</v>
      </c>
      <c r="CP26" s="1347">
        <v>3514.6277913910003</v>
      </c>
      <c r="CQ26" s="1347">
        <v>3395.0508909787372</v>
      </c>
      <c r="CR26" s="1347">
        <v>3286.4115694819352</v>
      </c>
      <c r="CS26" s="1347">
        <v>3284.5306978335675</v>
      </c>
      <c r="CT26" s="1347">
        <v>3854.945034659464</v>
      </c>
      <c r="CU26" s="1347">
        <v>3852.9279532701771</v>
      </c>
      <c r="CV26" s="1347">
        <v>3862.3376215499575</v>
      </c>
      <c r="CW26" s="1347">
        <v>3562.0088421948308</v>
      </c>
      <c r="CX26" s="1347">
        <v>3314.0402051890119</v>
      </c>
      <c r="CY26" s="1347">
        <v>3856.8173349844351</v>
      </c>
      <c r="CZ26" s="1347">
        <v>3865.8997007998619</v>
      </c>
      <c r="DA26" s="1347">
        <v>3435.0737026536722</v>
      </c>
      <c r="DB26" s="1350">
        <v>3246.1208150499324</v>
      </c>
      <c r="DC26" s="1350">
        <v>3381.2584374390499</v>
      </c>
      <c r="DD26" s="1350">
        <v>3050.9555620400602</v>
      </c>
      <c r="DE26" s="1350">
        <v>2889.8700172028862</v>
      </c>
      <c r="DF26" s="1350">
        <v>3098.1481756435619</v>
      </c>
      <c r="DG26" s="1350">
        <v>3105.1762265985735</v>
      </c>
      <c r="DH26" s="1350">
        <v>3300.2915916613856</v>
      </c>
      <c r="DI26" s="1350">
        <v>3481.7353471842739</v>
      </c>
      <c r="DJ26" s="1350">
        <v>3448.5251477085753</v>
      </c>
      <c r="DK26" s="1350">
        <v>3474.1193927422119</v>
      </c>
      <c r="DL26" s="1350">
        <v>3595.5056784613625</v>
      </c>
      <c r="DM26" s="1350">
        <v>3381.3036645910297</v>
      </c>
      <c r="DN26" s="1350">
        <v>3230.4361388177213</v>
      </c>
      <c r="DO26" s="1350">
        <v>4828.3798538658157</v>
      </c>
      <c r="DP26" s="1350">
        <v>4808.0132349915993</v>
      </c>
      <c r="DQ26" s="1350">
        <v>4439.4842631616639</v>
      </c>
      <c r="DR26" s="1350">
        <v>4805.6545975926647</v>
      </c>
      <c r="DS26" s="1351">
        <v>5007.9330696243187</v>
      </c>
      <c r="DT26" s="1351">
        <v>5088.901639001434</v>
      </c>
      <c r="DU26" s="1351">
        <v>4836.9117213258514</v>
      </c>
      <c r="DV26" s="1351">
        <v>4888.7988985666234</v>
      </c>
      <c r="DW26" s="1351">
        <v>4747.9274298103746</v>
      </c>
      <c r="DX26" s="1351">
        <v>4974.9763837577575</v>
      </c>
      <c r="DY26" s="1351">
        <v>4685.8247730194962</v>
      </c>
      <c r="DZ26" s="1351">
        <v>4309.3485019522459</v>
      </c>
      <c r="EA26" s="1351">
        <v>4907.8379870256349</v>
      </c>
      <c r="EB26" s="1351">
        <v>5278.1022856593663</v>
      </c>
      <c r="EC26" s="1351">
        <v>4833.4729291157028</v>
      </c>
      <c r="ED26" s="1351">
        <v>4885.4329451383128</v>
      </c>
      <c r="EE26" s="1351">
        <v>5004.77102336183</v>
      </c>
      <c r="EF26" s="1351">
        <v>4901.5545799426864</v>
      </c>
      <c r="EG26" s="1351">
        <v>5236.7628199209421</v>
      </c>
      <c r="EH26" s="1351">
        <v>5043.1559781520245</v>
      </c>
      <c r="EI26" s="1351">
        <v>4806.8602179501495</v>
      </c>
      <c r="EJ26" s="1351">
        <v>5001.7728553552979</v>
      </c>
      <c r="EK26" s="1351">
        <v>4983.2997972805515</v>
      </c>
      <c r="EL26" s="1351">
        <v>4905.1773306599925</v>
      </c>
      <c r="EM26" s="1351">
        <v>5040.8147169026861</v>
      </c>
      <c r="EN26" s="1351">
        <v>4806.8555743161214</v>
      </c>
      <c r="EO26" s="1351">
        <v>5176.4182202082857</v>
      </c>
    </row>
    <row r="27" spans="1:145" ht="15.95" customHeight="1" x14ac:dyDescent="0.3">
      <c r="A27" s="1346" t="s">
        <v>887</v>
      </c>
      <c r="B27" s="1347">
        <v>176.59226850081083</v>
      </c>
      <c r="C27" s="1347">
        <v>201.93284895424</v>
      </c>
      <c r="D27" s="1347">
        <v>193.29467437603</v>
      </c>
      <c r="E27" s="1347">
        <v>168.56809528800002</v>
      </c>
      <c r="F27" s="1347">
        <v>189.21288308400003</v>
      </c>
      <c r="G27" s="1347">
        <v>185.95629152000001</v>
      </c>
      <c r="H27" s="1347">
        <v>183.29567885000003</v>
      </c>
      <c r="I27" s="1347">
        <v>203.48886256660001</v>
      </c>
      <c r="J27" s="1347">
        <v>207.32335457999997</v>
      </c>
      <c r="K27" s="1347">
        <v>203.12131497559997</v>
      </c>
      <c r="L27" s="1347">
        <v>179.06845641000001</v>
      </c>
      <c r="M27" s="1347">
        <v>184.52059422899998</v>
      </c>
      <c r="N27" s="1347">
        <v>172.58193402000001</v>
      </c>
      <c r="O27" s="1347">
        <v>189.47010082</v>
      </c>
      <c r="P27" s="1347">
        <v>182.45768701</v>
      </c>
      <c r="Q27" s="1347">
        <v>189.07941648300002</v>
      </c>
      <c r="R27" s="1347">
        <v>196.66622902899999</v>
      </c>
      <c r="S27" s="1347">
        <v>209.51591063000001</v>
      </c>
      <c r="T27" s="1347">
        <v>226.54121509000001</v>
      </c>
      <c r="U27" s="1347">
        <v>210.21094289800001</v>
      </c>
      <c r="V27" s="1347">
        <v>220.83309419999995</v>
      </c>
      <c r="W27" s="1347">
        <v>207.80221347999998</v>
      </c>
      <c r="X27" s="1347">
        <v>204.10965881999999</v>
      </c>
      <c r="Y27" s="1347">
        <v>198.33765414999996</v>
      </c>
      <c r="Z27" s="1347">
        <v>192.41302737999999</v>
      </c>
      <c r="AA27" s="1347">
        <v>196.42294497</v>
      </c>
      <c r="AB27" s="1347">
        <v>194.26834905000001</v>
      </c>
      <c r="AC27" s="1347">
        <v>197.66117403000001</v>
      </c>
      <c r="AD27" s="1347">
        <v>189.06569009999998</v>
      </c>
      <c r="AE27" s="1347">
        <v>194.87130588999997</v>
      </c>
      <c r="AF27" s="1347">
        <v>188.29923076000003</v>
      </c>
      <c r="AG27" s="1347">
        <v>181.17597109999997</v>
      </c>
      <c r="AH27" s="1347">
        <v>163.04760561000001</v>
      </c>
      <c r="AI27" s="1347">
        <v>154.31566275999998</v>
      </c>
      <c r="AJ27" s="1347">
        <v>150.55489198000001</v>
      </c>
      <c r="AK27" s="1347">
        <v>149.15617316000004</v>
      </c>
      <c r="AL27" s="1347">
        <v>150.49432431</v>
      </c>
      <c r="AM27" s="1347">
        <v>139.38545445</v>
      </c>
      <c r="AN27" s="1347">
        <v>151.17183906</v>
      </c>
      <c r="AO27" s="1347">
        <v>175.53539634999998</v>
      </c>
      <c r="AP27" s="1347">
        <v>180.67720570170002</v>
      </c>
      <c r="AQ27" s="1347">
        <v>183.02640676960002</v>
      </c>
      <c r="AR27" s="1347">
        <v>180.7005194756</v>
      </c>
      <c r="AS27" s="1347">
        <v>192.51933147000003</v>
      </c>
      <c r="AT27" s="1347">
        <v>182.59103222439998</v>
      </c>
      <c r="AU27" s="1347">
        <v>197.28146025260003</v>
      </c>
      <c r="AV27" s="1347">
        <v>190.64512558999996</v>
      </c>
      <c r="AW27" s="1347">
        <v>191.7951092644</v>
      </c>
      <c r="AX27" s="1347">
        <v>186.0658834372</v>
      </c>
      <c r="AY27" s="1347">
        <v>198.6709644133</v>
      </c>
      <c r="AZ27" s="1347">
        <v>195.74388839629998</v>
      </c>
      <c r="BA27" s="1347">
        <v>190.36370776880003</v>
      </c>
      <c r="BB27" s="1347">
        <v>192.79535142199998</v>
      </c>
      <c r="BC27" s="1347">
        <v>190.22880498879999</v>
      </c>
      <c r="BD27" s="1347">
        <v>199.1007554434</v>
      </c>
      <c r="BE27" s="1347">
        <v>201.48615796489997</v>
      </c>
      <c r="BF27" s="1347">
        <v>240.0386187</v>
      </c>
      <c r="BG27" s="1347">
        <v>236.60507316599998</v>
      </c>
      <c r="BH27" s="1347">
        <v>233.8183665544</v>
      </c>
      <c r="BI27" s="1347">
        <v>232.86536036460001</v>
      </c>
      <c r="BJ27" s="1347">
        <v>222.36638881499997</v>
      </c>
      <c r="BK27" s="1347">
        <v>237.55416839999998</v>
      </c>
      <c r="BL27" s="1347">
        <v>226.73996263000001</v>
      </c>
      <c r="BM27" s="1347">
        <v>243.52150372</v>
      </c>
      <c r="BN27" s="1347">
        <v>235.20743038524998</v>
      </c>
      <c r="BO27" s="1347">
        <v>234.94317896000001</v>
      </c>
      <c r="BP27" s="1347">
        <v>246.85239048</v>
      </c>
      <c r="BQ27" s="1347">
        <v>238.83289897999995</v>
      </c>
      <c r="BR27" s="1347">
        <v>238.23718378000001</v>
      </c>
      <c r="BS27" s="1347">
        <v>242.02547070000003</v>
      </c>
      <c r="BT27" s="1347">
        <v>281.36017123190999</v>
      </c>
      <c r="BU27" s="1347">
        <v>233.26205171999999</v>
      </c>
      <c r="BV27" s="1347">
        <v>223.61475667000002</v>
      </c>
      <c r="BW27" s="1347">
        <v>224.39622494999998</v>
      </c>
      <c r="BX27" s="1347">
        <v>235.83869653999997</v>
      </c>
      <c r="BY27" s="1347">
        <v>232.04889793000001</v>
      </c>
      <c r="BZ27" s="1347">
        <v>237.3</v>
      </c>
      <c r="CA27" s="1347">
        <v>235.64973496999997</v>
      </c>
      <c r="CB27" s="1347">
        <v>231.13577302000002</v>
      </c>
      <c r="CC27" s="1347">
        <v>239.42636635000002</v>
      </c>
      <c r="CD27" s="1347">
        <v>238.94853953280798</v>
      </c>
      <c r="CE27" s="1347">
        <v>243.15800648000001</v>
      </c>
      <c r="CF27" s="1347">
        <v>234.10488827270771</v>
      </c>
      <c r="CG27" s="1347">
        <v>226.54181328858999</v>
      </c>
      <c r="CH27" s="1347">
        <v>213.95242040521168</v>
      </c>
      <c r="CI27" s="1347">
        <v>233.84193406841652</v>
      </c>
      <c r="CJ27" s="1347">
        <v>235.38473750784399</v>
      </c>
      <c r="CK27" s="1347">
        <v>247.05226537561902</v>
      </c>
      <c r="CL27" s="1347">
        <v>238.09755187232236</v>
      </c>
      <c r="CM27" s="1347">
        <v>244.24631655819704</v>
      </c>
      <c r="CN27" s="1347">
        <v>240.59277677735736</v>
      </c>
      <c r="CO27" s="1347">
        <v>240.18387720309801</v>
      </c>
      <c r="CP27" s="1347">
        <v>237.31509417252502</v>
      </c>
      <c r="CQ27" s="1347">
        <v>236.13402552341648</v>
      </c>
      <c r="CR27" s="1347">
        <v>229.12621355739995</v>
      </c>
      <c r="CS27" s="1347">
        <v>237.77774410023397</v>
      </c>
      <c r="CT27" s="1347">
        <v>240.14683632467603</v>
      </c>
      <c r="CU27" s="1347">
        <v>250.64360829185699</v>
      </c>
      <c r="CV27" s="1347">
        <v>237.3238288733651</v>
      </c>
      <c r="CW27" s="1347">
        <v>235.45631769599035</v>
      </c>
      <c r="CX27" s="1347">
        <v>241.2083515181024</v>
      </c>
      <c r="CY27" s="1347">
        <v>248.37719486737072</v>
      </c>
      <c r="CZ27" s="1347">
        <v>248.777935416605</v>
      </c>
      <c r="DA27" s="1347">
        <v>255.72849986560851</v>
      </c>
      <c r="DB27" s="1350">
        <v>258.46664286352035</v>
      </c>
      <c r="DC27" s="1350">
        <v>268.15224447709295</v>
      </c>
      <c r="DD27" s="1350">
        <v>258.85357965145022</v>
      </c>
      <c r="DE27" s="1350">
        <v>252.15356645662189</v>
      </c>
      <c r="DF27" s="1350">
        <v>265.38474106099841</v>
      </c>
      <c r="DG27" s="1350">
        <v>279.50727439680429</v>
      </c>
      <c r="DH27" s="1350">
        <v>267.24002134032065</v>
      </c>
      <c r="DI27" s="1350">
        <v>272.89562751600369</v>
      </c>
      <c r="DJ27" s="1350">
        <v>303.88852701252961</v>
      </c>
      <c r="DK27" s="1350">
        <v>307.765795164726</v>
      </c>
      <c r="DL27" s="1350">
        <v>311.75583311421724</v>
      </c>
      <c r="DM27" s="1350">
        <v>308.83849788305366</v>
      </c>
      <c r="DN27" s="1350">
        <v>329.58059812951143</v>
      </c>
      <c r="DO27" s="1350">
        <v>349.24091370234504</v>
      </c>
      <c r="DP27" s="1350">
        <v>327.70410822192201</v>
      </c>
      <c r="DQ27" s="1350">
        <v>324.54169016975857</v>
      </c>
      <c r="DR27" s="1350">
        <v>318.46366263060986</v>
      </c>
      <c r="DS27" s="1351">
        <v>316.21627298351598</v>
      </c>
      <c r="DT27" s="1351">
        <v>316.53006359011812</v>
      </c>
      <c r="DU27" s="1351">
        <v>329.21990758446992</v>
      </c>
      <c r="DV27" s="1351">
        <v>326.30474563015093</v>
      </c>
      <c r="DW27" s="1351">
        <v>325.16391292372469</v>
      </c>
      <c r="DX27" s="1351">
        <v>336.09542218614348</v>
      </c>
      <c r="DY27" s="1351">
        <v>339.72029089684446</v>
      </c>
      <c r="DZ27" s="1351">
        <v>357.32100536254165</v>
      </c>
      <c r="EA27" s="1351">
        <v>340.42262424901651</v>
      </c>
      <c r="EB27" s="1351">
        <v>327.20406745780525</v>
      </c>
      <c r="EC27" s="1351">
        <v>311.55269408261989</v>
      </c>
      <c r="ED27" s="1351">
        <v>316.13771993633418</v>
      </c>
      <c r="EE27" s="1351">
        <v>313.27048798357197</v>
      </c>
      <c r="EF27" s="1351">
        <v>311.43085187436469</v>
      </c>
      <c r="EG27" s="1351">
        <v>328.05749979737357</v>
      </c>
      <c r="EH27" s="1351">
        <v>334.49500668649256</v>
      </c>
      <c r="EI27" s="1351">
        <v>339.79666347335217</v>
      </c>
      <c r="EJ27" s="1351">
        <v>355.36918727225469</v>
      </c>
      <c r="EK27" s="1351">
        <v>377.73819075200856</v>
      </c>
      <c r="EL27" s="1351">
        <v>358.05172346604314</v>
      </c>
      <c r="EM27" s="1351">
        <v>353.02983713110876</v>
      </c>
      <c r="EN27" s="1351">
        <v>362.965811060585</v>
      </c>
      <c r="EO27" s="1351">
        <v>371.24700858627835</v>
      </c>
    </row>
    <row r="28" spans="1:145" ht="15.95" customHeight="1" x14ac:dyDescent="0.3">
      <c r="A28" s="1346" t="s">
        <v>888</v>
      </c>
      <c r="B28" s="1347">
        <v>97.614408969999999</v>
      </c>
      <c r="C28" s="1347">
        <v>102.61530317999998</v>
      </c>
      <c r="D28" s="1347">
        <v>100.63026966999999</v>
      </c>
      <c r="E28" s="1347">
        <v>102.4541332</v>
      </c>
      <c r="F28" s="1347">
        <v>98.261361329999986</v>
      </c>
      <c r="G28" s="1347">
        <v>104.39886517000001</v>
      </c>
      <c r="H28" s="1347">
        <v>96.68848552</v>
      </c>
      <c r="I28" s="1347">
        <v>94.396002659999994</v>
      </c>
      <c r="J28" s="1347">
        <v>89.32269466999999</v>
      </c>
      <c r="K28" s="1347">
        <v>81.484388158517987</v>
      </c>
      <c r="L28" s="1347">
        <v>75.448553338173994</v>
      </c>
      <c r="M28" s="1347">
        <v>81.411835095809991</v>
      </c>
      <c r="N28" s="1347">
        <v>69.397369005400989</v>
      </c>
      <c r="O28" s="1347">
        <v>68.996006079051995</v>
      </c>
      <c r="P28" s="1347">
        <v>72.817767338860008</v>
      </c>
      <c r="Q28" s="1347">
        <v>78.667016665579737</v>
      </c>
      <c r="R28" s="1347">
        <v>97.081972062534604</v>
      </c>
      <c r="S28" s="1347">
        <v>104.36980495326826</v>
      </c>
      <c r="T28" s="1347">
        <v>115.9669075457704</v>
      </c>
      <c r="U28" s="1347">
        <v>118.1064868258315</v>
      </c>
      <c r="V28" s="1347">
        <v>115.329142452735</v>
      </c>
      <c r="W28" s="1347">
        <v>112.71279911566002</v>
      </c>
      <c r="X28" s="1347">
        <v>105.90337220691613</v>
      </c>
      <c r="Y28" s="1347">
        <v>106.497880595642</v>
      </c>
      <c r="Z28" s="1347">
        <v>119.02716917999999</v>
      </c>
      <c r="AA28" s="1347">
        <v>125.65828155000001</v>
      </c>
      <c r="AB28" s="1347">
        <v>126.07304412000001</v>
      </c>
      <c r="AC28" s="1347">
        <v>148.01151609999999</v>
      </c>
      <c r="AD28" s="1347">
        <v>155.50539436999998</v>
      </c>
      <c r="AE28" s="1347">
        <v>147.91883977000001</v>
      </c>
      <c r="AF28" s="1347">
        <v>137.37193866999999</v>
      </c>
      <c r="AG28" s="1347">
        <v>138.02645962</v>
      </c>
      <c r="AH28" s="1347">
        <v>120.93262728000001</v>
      </c>
      <c r="AI28" s="1347">
        <v>115.23435868999999</v>
      </c>
      <c r="AJ28" s="1347">
        <v>120.96642899</v>
      </c>
      <c r="AK28" s="1347">
        <v>144.77964678999999</v>
      </c>
      <c r="AL28" s="1347">
        <v>166.28851318</v>
      </c>
      <c r="AM28" s="1347">
        <v>155.64705203</v>
      </c>
      <c r="AN28" s="1347">
        <v>159.43504797000003</v>
      </c>
      <c r="AO28" s="1347">
        <v>151.59736138999997</v>
      </c>
      <c r="AP28" s="1347">
        <v>162.76476494720001</v>
      </c>
      <c r="AQ28" s="1347">
        <v>175.5978102096</v>
      </c>
      <c r="AR28" s="1347">
        <v>149.589691042</v>
      </c>
      <c r="AS28" s="1347">
        <v>154.38243273</v>
      </c>
      <c r="AT28" s="1347">
        <v>142.1745302052</v>
      </c>
      <c r="AU28" s="1347">
        <v>142.09732212081599</v>
      </c>
      <c r="AV28" s="1347">
        <v>146.78131220914</v>
      </c>
      <c r="AW28" s="1347">
        <v>148.30031303519601</v>
      </c>
      <c r="AX28" s="1347">
        <v>149.59228796914999</v>
      </c>
      <c r="AY28" s="1347">
        <v>144.36546618389499</v>
      </c>
      <c r="AZ28" s="1347">
        <v>145.10835226846902</v>
      </c>
      <c r="BA28" s="1347">
        <v>151.332670290512</v>
      </c>
      <c r="BB28" s="1347">
        <v>133.33978002792</v>
      </c>
      <c r="BC28" s="1347">
        <v>166.03203548303097</v>
      </c>
      <c r="BD28" s="1347">
        <v>178.78367809125101</v>
      </c>
      <c r="BE28" s="1347">
        <v>225.96230681309402</v>
      </c>
      <c r="BF28" s="1347">
        <v>227.16183024827802</v>
      </c>
      <c r="BG28" s="1347">
        <v>228.466386159861</v>
      </c>
      <c r="BH28" s="1347">
        <v>231.975137686571</v>
      </c>
      <c r="BI28" s="1347">
        <v>220.78901456923998</v>
      </c>
      <c r="BJ28" s="1347">
        <v>273.459613137948</v>
      </c>
      <c r="BK28" s="1347">
        <v>242.30585754926801</v>
      </c>
      <c r="BL28" s="1347">
        <v>241.97609148436001</v>
      </c>
      <c r="BM28" s="1347">
        <v>264.13208734438797</v>
      </c>
      <c r="BN28" s="1347">
        <v>321.51504282691394</v>
      </c>
      <c r="BO28" s="1347">
        <v>312.21540729697</v>
      </c>
      <c r="BP28" s="1347">
        <v>311.20258982125802</v>
      </c>
      <c r="BQ28" s="1347">
        <v>155.43094604219999</v>
      </c>
      <c r="BR28" s="1347">
        <v>234.17691871757603</v>
      </c>
      <c r="BS28" s="1347">
        <v>176.49389632339202</v>
      </c>
      <c r="BT28" s="1347">
        <v>158.48801209582498</v>
      </c>
      <c r="BU28" s="1347">
        <v>192.56512307616799</v>
      </c>
      <c r="BV28" s="1347">
        <v>182.60654381780202</v>
      </c>
      <c r="BW28" s="1347">
        <v>239.76565439396501</v>
      </c>
      <c r="BX28" s="1347">
        <v>233.75830020199999</v>
      </c>
      <c r="BY28" s="1347">
        <v>228.1199880129</v>
      </c>
      <c r="BZ28" s="1347">
        <v>307.10000000000002</v>
      </c>
      <c r="CA28" s="1347">
        <v>279.69326941025304</v>
      </c>
      <c r="CB28" s="1347">
        <v>163.05112389999999</v>
      </c>
      <c r="CC28" s="1347">
        <v>157.77436983561</v>
      </c>
      <c r="CD28" s="1347">
        <v>101.504619756536</v>
      </c>
      <c r="CE28" s="1347">
        <v>94.444437270082744</v>
      </c>
      <c r="CF28" s="1347">
        <v>103.94835462019299</v>
      </c>
      <c r="CG28" s="1347">
        <v>90.655576233880012</v>
      </c>
      <c r="CH28" s="1347">
        <v>106.57304295735817</v>
      </c>
      <c r="CI28" s="1347">
        <v>219.18467607100317</v>
      </c>
      <c r="CJ28" s="1347">
        <v>100.46505482277</v>
      </c>
      <c r="CK28" s="1347">
        <v>89.28311561999999</v>
      </c>
      <c r="CL28" s="1347">
        <v>89.054852999999994</v>
      </c>
      <c r="CM28" s="1347">
        <v>92.464651038802998</v>
      </c>
      <c r="CN28" s="1347">
        <v>91.468189580000001</v>
      </c>
      <c r="CO28" s="1347">
        <v>91.641846270000002</v>
      </c>
      <c r="CP28" s="1347">
        <v>88.927837643325006</v>
      </c>
      <c r="CQ28" s="1347">
        <v>83.293491148742987</v>
      </c>
      <c r="CR28" s="1347">
        <v>86.37146728148501</v>
      </c>
      <c r="CS28" s="1347">
        <v>84.604642524098864</v>
      </c>
      <c r="CT28" s="1347">
        <v>78.325160029454892</v>
      </c>
      <c r="CU28" s="1347">
        <v>76.659233949262713</v>
      </c>
      <c r="CV28" s="1347">
        <v>95.28988166783536</v>
      </c>
      <c r="CW28" s="1347">
        <v>80.692297490560861</v>
      </c>
      <c r="CX28" s="1347">
        <v>75.559578036523376</v>
      </c>
      <c r="CY28" s="1347">
        <v>74.012151978450106</v>
      </c>
      <c r="CZ28" s="1347">
        <v>77.740551126647702</v>
      </c>
      <c r="DA28" s="1347">
        <v>74.174897989999991</v>
      </c>
      <c r="DB28" s="1350">
        <v>74.180511122816867</v>
      </c>
      <c r="DC28" s="1350">
        <v>74.911465481918825</v>
      </c>
      <c r="DD28" s="1350">
        <v>78.385737314623597</v>
      </c>
      <c r="DE28" s="1350">
        <v>77.681668107964796</v>
      </c>
      <c r="DF28" s="1350">
        <v>170.95752902302027</v>
      </c>
      <c r="DG28" s="1350">
        <v>197.09340777883978</v>
      </c>
      <c r="DH28" s="1350">
        <v>241.77566960492067</v>
      </c>
      <c r="DI28" s="1350">
        <v>270.47061073999998</v>
      </c>
      <c r="DJ28" s="1350">
        <v>260.31001548</v>
      </c>
      <c r="DK28" s="1350">
        <v>252.42348912</v>
      </c>
      <c r="DL28" s="1350">
        <v>235.5096548767338</v>
      </c>
      <c r="DM28" s="1350">
        <v>241.15517149633391</v>
      </c>
      <c r="DN28" s="1350">
        <v>239.36306235795448</v>
      </c>
      <c r="DO28" s="1350">
        <v>223.90959444652412</v>
      </c>
      <c r="DP28" s="1350">
        <v>222.83760097908254</v>
      </c>
      <c r="DQ28" s="1350">
        <v>215.3263150130874</v>
      </c>
      <c r="DR28" s="1350">
        <v>212.00304744132853</v>
      </c>
      <c r="DS28" s="1351">
        <v>211.04228776915514</v>
      </c>
      <c r="DT28" s="1351">
        <v>221.93974978350252</v>
      </c>
      <c r="DU28" s="1351">
        <v>237.96517945967574</v>
      </c>
      <c r="DV28" s="1351">
        <v>206.48948081584851</v>
      </c>
      <c r="DW28" s="1351">
        <v>214.78387510218934</v>
      </c>
      <c r="DX28" s="1351">
        <v>239.40221216727338</v>
      </c>
      <c r="DY28" s="1351">
        <v>231.17991569611783</v>
      </c>
      <c r="DZ28" s="1351">
        <v>226.7357244653372</v>
      </c>
      <c r="EA28" s="1351">
        <v>222.43099204288364</v>
      </c>
      <c r="EB28" s="1351">
        <v>237.45443807221622</v>
      </c>
      <c r="EC28" s="1351">
        <v>252.24202600993931</v>
      </c>
      <c r="ED28" s="1351">
        <v>249.521310419</v>
      </c>
      <c r="EE28" s="1351">
        <v>270.58157351656672</v>
      </c>
      <c r="EF28" s="1351">
        <v>249.5473196612333</v>
      </c>
      <c r="EG28" s="1351">
        <v>266.23544189450001</v>
      </c>
      <c r="EH28" s="1351">
        <v>275.24592463903332</v>
      </c>
      <c r="EI28" s="1351">
        <v>264.23855122200001</v>
      </c>
      <c r="EJ28" s="1351">
        <v>363.16889943303818</v>
      </c>
      <c r="EK28" s="1351">
        <v>323.23941115380518</v>
      </c>
      <c r="EL28" s="1351">
        <v>324.89125521961319</v>
      </c>
      <c r="EM28" s="1351">
        <v>295.73457463403946</v>
      </c>
      <c r="EN28" s="1351">
        <v>295.13022221053018</v>
      </c>
      <c r="EO28" s="1351">
        <v>737.42414375506451</v>
      </c>
    </row>
    <row r="29" spans="1:145" ht="15.95" customHeight="1" x14ac:dyDescent="0.3">
      <c r="A29" s="1346" t="s">
        <v>889</v>
      </c>
      <c r="B29" s="1347">
        <v>166.19704274497298</v>
      </c>
      <c r="C29" s="1347">
        <v>172.17080784207999</v>
      </c>
      <c r="D29" s="1347">
        <v>179.12270492087004</v>
      </c>
      <c r="E29" s="1347">
        <v>180.71681740500003</v>
      </c>
      <c r="F29" s="1347">
        <v>170.08206123760999</v>
      </c>
      <c r="G29" s="1347">
        <v>168.39414530846761</v>
      </c>
      <c r="H29" s="1347">
        <v>175.04574935152002</v>
      </c>
      <c r="I29" s="1347">
        <v>142.68633977999997</v>
      </c>
      <c r="J29" s="1347">
        <v>149.98749404</v>
      </c>
      <c r="K29" s="1347">
        <v>167.39403020999998</v>
      </c>
      <c r="L29" s="1347">
        <v>173.93170000999999</v>
      </c>
      <c r="M29" s="1347">
        <v>166.93003911000002</v>
      </c>
      <c r="N29" s="1347">
        <v>164.45018951000003</v>
      </c>
      <c r="O29" s="1347">
        <v>169.52541997999998</v>
      </c>
      <c r="P29" s="1347">
        <v>164.11554416999999</v>
      </c>
      <c r="Q29" s="1347">
        <v>158.92107231</v>
      </c>
      <c r="R29" s="1347">
        <v>157.57832245000003</v>
      </c>
      <c r="S29" s="1347">
        <v>159.66678271999999</v>
      </c>
      <c r="T29" s="1347">
        <v>158.43417059000001</v>
      </c>
      <c r="U29" s="1347">
        <v>148.98419639999997</v>
      </c>
      <c r="V29" s="1347">
        <v>145.69541749000001</v>
      </c>
      <c r="W29" s="1347">
        <v>151.70839975999999</v>
      </c>
      <c r="X29" s="1347">
        <v>154.88993690999999</v>
      </c>
      <c r="Y29" s="1347">
        <v>156.73571521</v>
      </c>
      <c r="Z29" s="1347">
        <v>158.66221405999997</v>
      </c>
      <c r="AA29" s="1347">
        <v>166.25601868999999</v>
      </c>
      <c r="AB29" s="1347">
        <v>203.69923205000001</v>
      </c>
      <c r="AC29" s="1347">
        <v>222.09392018</v>
      </c>
      <c r="AD29" s="1347">
        <v>221.21474542000001</v>
      </c>
      <c r="AE29" s="1347">
        <v>229.97076128999998</v>
      </c>
      <c r="AF29" s="1347">
        <v>219.86278774000002</v>
      </c>
      <c r="AG29" s="1347">
        <v>206.73097761</v>
      </c>
      <c r="AH29" s="1347">
        <v>207.45089675</v>
      </c>
      <c r="AI29" s="1347">
        <v>228.74573941999998</v>
      </c>
      <c r="AJ29" s="1347">
        <v>235.40451213999998</v>
      </c>
      <c r="AK29" s="1347">
        <v>248.82441001000001</v>
      </c>
      <c r="AL29" s="1347">
        <v>240.50498970999999</v>
      </c>
      <c r="AM29" s="1347">
        <v>237.53441811000002</v>
      </c>
      <c r="AN29" s="1347">
        <v>237.93872151160198</v>
      </c>
      <c r="AO29" s="1347">
        <v>234.29789789324701</v>
      </c>
      <c r="AP29" s="1347">
        <v>236.76174675454897</v>
      </c>
      <c r="AQ29" s="1347">
        <v>232.39989971261201</v>
      </c>
      <c r="AR29" s="1347">
        <v>234.41904848554404</v>
      </c>
      <c r="AS29" s="1347">
        <v>226.38333418600001</v>
      </c>
      <c r="AT29" s="1347">
        <v>234.40558189483201</v>
      </c>
      <c r="AU29" s="1347">
        <v>228.90864242174399</v>
      </c>
      <c r="AV29" s="1347">
        <v>242.15599978544</v>
      </c>
      <c r="AW29" s="1347">
        <v>237.31196294</v>
      </c>
      <c r="AX29" s="1347">
        <v>222.030499754</v>
      </c>
      <c r="AY29" s="1347">
        <v>210.6999863307</v>
      </c>
      <c r="AZ29" s="1347">
        <v>210.64698154450002</v>
      </c>
      <c r="BA29" s="1347">
        <v>214.69306681180001</v>
      </c>
      <c r="BB29" s="1347">
        <v>211.62983704960001</v>
      </c>
      <c r="BC29" s="1347">
        <v>212.70703092239998</v>
      </c>
      <c r="BD29" s="1347">
        <v>203.26102331419997</v>
      </c>
      <c r="BE29" s="1347">
        <v>196.8062958955</v>
      </c>
      <c r="BF29" s="1347">
        <v>196.95560420499999</v>
      </c>
      <c r="BG29" s="1347">
        <v>203.14865280199999</v>
      </c>
      <c r="BH29" s="1347">
        <v>205.22739991490002</v>
      </c>
      <c r="BI29" s="1347">
        <v>203.74167113570002</v>
      </c>
      <c r="BJ29" s="1347">
        <v>201.1387947593</v>
      </c>
      <c r="BK29" s="1347">
        <v>199.17181670080001</v>
      </c>
      <c r="BL29" s="1347">
        <v>203.9138402696</v>
      </c>
      <c r="BM29" s="1347">
        <v>204.63651916440003</v>
      </c>
      <c r="BN29" s="1347">
        <v>187.30917504936059</v>
      </c>
      <c r="BO29" s="1347">
        <v>197.30556455520002</v>
      </c>
      <c r="BP29" s="1347">
        <v>190.96195821379999</v>
      </c>
      <c r="BQ29" s="1347">
        <v>190.21708224679998</v>
      </c>
      <c r="BR29" s="1347">
        <v>204.50356904449998</v>
      </c>
      <c r="BS29" s="1347">
        <v>204.16064116319998</v>
      </c>
      <c r="BT29" s="1347">
        <v>202.40325971591045</v>
      </c>
      <c r="BU29" s="1347">
        <v>191.91422424306998</v>
      </c>
      <c r="BV29" s="1347">
        <v>198.93572764233602</v>
      </c>
      <c r="BW29" s="1347">
        <v>186.67733187299996</v>
      </c>
      <c r="BX29" s="1347">
        <v>186.13670978050001</v>
      </c>
      <c r="BY29" s="1347">
        <v>170.72531497759999</v>
      </c>
      <c r="BZ29" s="1347">
        <v>174.2</v>
      </c>
      <c r="CA29" s="1347">
        <v>175.72022050890001</v>
      </c>
      <c r="CB29" s="1347">
        <v>172.9238295376</v>
      </c>
      <c r="CC29" s="1347">
        <v>151.24261553140002</v>
      </c>
      <c r="CD29" s="1347">
        <v>147.76887805701799</v>
      </c>
      <c r="CE29" s="1347">
        <v>150.49005479997493</v>
      </c>
      <c r="CF29" s="1347">
        <v>151.04853066215151</v>
      </c>
      <c r="CG29" s="1347">
        <v>153.8064803165</v>
      </c>
      <c r="CH29" s="1347">
        <v>147.176259327541</v>
      </c>
      <c r="CI29" s="1347">
        <v>154.8723973091775</v>
      </c>
      <c r="CJ29" s="1347">
        <v>152.72713881596999</v>
      </c>
      <c r="CK29" s="1347">
        <v>144.51623770646103</v>
      </c>
      <c r="CL29" s="1347">
        <v>144.85359327990568</v>
      </c>
      <c r="CM29" s="1347">
        <v>146.01853128330151</v>
      </c>
      <c r="CN29" s="1347">
        <v>149.53044461211601</v>
      </c>
      <c r="CO29" s="1347">
        <v>143.01418972859099</v>
      </c>
      <c r="CP29" s="1347">
        <v>146.05616104077501</v>
      </c>
      <c r="CQ29" s="1347">
        <v>153.39006734371299</v>
      </c>
      <c r="CR29" s="1347">
        <v>157.48527970151002</v>
      </c>
      <c r="CS29" s="1347">
        <v>154.73402935232829</v>
      </c>
      <c r="CT29" s="1347">
        <v>156.30114293017243</v>
      </c>
      <c r="CU29" s="1347">
        <v>153.12732666375427</v>
      </c>
      <c r="CV29" s="1347">
        <v>153.20968241351756</v>
      </c>
      <c r="CW29" s="1347">
        <v>154.62467975861063</v>
      </c>
      <c r="CX29" s="1347">
        <v>153.88933391233158</v>
      </c>
      <c r="CY29" s="1347">
        <v>149.91052194756287</v>
      </c>
      <c r="CZ29" s="1347">
        <v>147.61246405443111</v>
      </c>
      <c r="DA29" s="1347">
        <v>147.46936847641601</v>
      </c>
      <c r="DB29" s="1350">
        <v>146.0543154212904</v>
      </c>
      <c r="DC29" s="1350">
        <v>147.20626726667223</v>
      </c>
      <c r="DD29" s="1350">
        <v>149.97467618072361</v>
      </c>
      <c r="DE29" s="1350">
        <v>149.20641940096641</v>
      </c>
      <c r="DF29" s="1350">
        <v>148.79178085881293</v>
      </c>
      <c r="DG29" s="1350">
        <v>152.68437142358493</v>
      </c>
      <c r="DH29" s="1350">
        <v>148.72149711194263</v>
      </c>
      <c r="DI29" s="1350">
        <v>150.45792386767334</v>
      </c>
      <c r="DJ29" s="1350">
        <v>155.25069889884332</v>
      </c>
      <c r="DK29" s="1350">
        <v>152.61133205235384</v>
      </c>
      <c r="DL29" s="1350">
        <v>148.57791865215898</v>
      </c>
      <c r="DM29" s="1350">
        <v>149.5826498072424</v>
      </c>
      <c r="DN29" s="1350">
        <v>155.27922484997799</v>
      </c>
      <c r="DO29" s="1350">
        <v>157.90602460664417</v>
      </c>
      <c r="DP29" s="1350">
        <v>153.25886968801376</v>
      </c>
      <c r="DQ29" s="1350">
        <v>156.11862083206591</v>
      </c>
      <c r="DR29" s="1350">
        <v>148.46452964585009</v>
      </c>
      <c r="DS29" s="1351">
        <v>148.34892304836367</v>
      </c>
      <c r="DT29" s="1351">
        <v>147.36077853597976</v>
      </c>
      <c r="DU29" s="1351">
        <v>151.81115420271115</v>
      </c>
      <c r="DV29" s="1351">
        <v>153.50893030142896</v>
      </c>
      <c r="DW29" s="1351">
        <v>146.36245426999997</v>
      </c>
      <c r="DX29" s="1351">
        <v>137.42093181632754</v>
      </c>
      <c r="DY29" s="1351">
        <v>139.80665185785324</v>
      </c>
      <c r="DZ29" s="1351">
        <v>132.5885906288529</v>
      </c>
      <c r="EA29" s="1351">
        <v>139.16767038236154</v>
      </c>
      <c r="EB29" s="1351">
        <v>129.11338223696509</v>
      </c>
      <c r="EC29" s="1351">
        <v>122.41669863121167</v>
      </c>
      <c r="ED29" s="1351">
        <v>130.06438843528449</v>
      </c>
      <c r="EE29" s="1351">
        <v>129.05632087898815</v>
      </c>
      <c r="EF29" s="1351">
        <v>122.31538051991812</v>
      </c>
      <c r="EG29" s="1351">
        <v>124.60444150566673</v>
      </c>
      <c r="EH29" s="1351">
        <v>119.05017074000001</v>
      </c>
      <c r="EI29" s="1351">
        <v>120.29009453035333</v>
      </c>
      <c r="EJ29" s="1351">
        <v>117.11893484646608</v>
      </c>
      <c r="EK29" s="1351">
        <v>115.2777651976776</v>
      </c>
      <c r="EL29" s="1351">
        <v>117.27124322073165</v>
      </c>
      <c r="EM29" s="1351">
        <v>130.53578452397323</v>
      </c>
      <c r="EN29" s="1351">
        <v>126.96889979720096</v>
      </c>
      <c r="EO29" s="1351">
        <v>125.47581571238489</v>
      </c>
    </row>
    <row r="30" spans="1:145" ht="15.95" customHeight="1" x14ac:dyDescent="0.3">
      <c r="A30" s="1346" t="s">
        <v>890</v>
      </c>
      <c r="B30" s="1347">
        <v>107.05617068000001</v>
      </c>
      <c r="C30" s="1347">
        <v>108.93011505999999</v>
      </c>
      <c r="D30" s="1347">
        <v>113.39572072</v>
      </c>
      <c r="E30" s="1347">
        <v>113.43588736000001</v>
      </c>
      <c r="F30" s="1347">
        <v>112.66284388</v>
      </c>
      <c r="G30" s="1347">
        <v>100.35393292999997</v>
      </c>
      <c r="H30" s="1347">
        <v>90.524277550000008</v>
      </c>
      <c r="I30" s="1347">
        <v>90.827012930000009</v>
      </c>
      <c r="J30" s="1347">
        <v>88.998793969999994</v>
      </c>
      <c r="K30" s="1347">
        <v>93.634986659999996</v>
      </c>
      <c r="L30" s="1347">
        <v>95.818290009999984</v>
      </c>
      <c r="M30" s="1347">
        <v>90.924419810000003</v>
      </c>
      <c r="N30" s="1347">
        <v>89.465531080000019</v>
      </c>
      <c r="O30" s="1347">
        <v>87.017192260000002</v>
      </c>
      <c r="P30" s="1347">
        <v>97.94841670000001</v>
      </c>
      <c r="Q30" s="1347">
        <v>94.414618800000014</v>
      </c>
      <c r="R30" s="1347">
        <v>103.72423058</v>
      </c>
      <c r="S30" s="1347">
        <v>104.63281302999999</v>
      </c>
      <c r="T30" s="1347">
        <v>104.79314769</v>
      </c>
      <c r="U30" s="1347">
        <v>107.6631656</v>
      </c>
      <c r="V30" s="1347">
        <v>111.43260396000001</v>
      </c>
      <c r="W30" s="1347">
        <v>114.40807389999999</v>
      </c>
      <c r="X30" s="1347">
        <v>115.29542647999999</v>
      </c>
      <c r="Y30" s="1347">
        <v>115.11089678</v>
      </c>
      <c r="Z30" s="1347">
        <v>118.30599309</v>
      </c>
      <c r="AA30" s="1347">
        <v>121.27700214000002</v>
      </c>
      <c r="AB30" s="1347">
        <v>135.58144806999999</v>
      </c>
      <c r="AC30" s="1347">
        <v>142.86493009999998</v>
      </c>
      <c r="AD30" s="1347">
        <v>169.72970027</v>
      </c>
      <c r="AE30" s="1347">
        <v>175.88312285000001</v>
      </c>
      <c r="AF30" s="1347">
        <v>173.10405279</v>
      </c>
      <c r="AG30" s="1347">
        <v>170.34762260000002</v>
      </c>
      <c r="AH30" s="1347">
        <v>160.21634463000001</v>
      </c>
      <c r="AI30" s="1347">
        <v>69.774889770000016</v>
      </c>
      <c r="AJ30" s="1347">
        <v>68.284423019999991</v>
      </c>
      <c r="AK30" s="1347">
        <v>71.220660969999997</v>
      </c>
      <c r="AL30" s="1347">
        <v>69.166733960000002</v>
      </c>
      <c r="AM30" s="1347">
        <v>70.189227939999995</v>
      </c>
      <c r="AN30" s="1347">
        <v>72.921444230000006</v>
      </c>
      <c r="AO30" s="1347">
        <v>72.971721670000008</v>
      </c>
      <c r="AP30" s="1347">
        <v>73.985624639999997</v>
      </c>
      <c r="AQ30" s="1347">
        <v>94.544895410000009</v>
      </c>
      <c r="AR30" s="1347">
        <v>126.34180978000001</v>
      </c>
      <c r="AS30" s="1347">
        <v>128.09277563000001</v>
      </c>
      <c r="AT30" s="1347">
        <v>129.84127587</v>
      </c>
      <c r="AU30" s="1347">
        <v>132.82563729</v>
      </c>
      <c r="AV30" s="1347">
        <v>135.14218713</v>
      </c>
      <c r="AW30" s="1347">
        <v>137.93477261000001</v>
      </c>
      <c r="AX30" s="1347">
        <v>136.91163017000002</v>
      </c>
      <c r="AY30" s="1347">
        <v>148.69408185000003</v>
      </c>
      <c r="AZ30" s="1347">
        <v>142.45097073000002</v>
      </c>
      <c r="BA30" s="1347">
        <v>123.94744793</v>
      </c>
      <c r="BB30" s="1347">
        <v>121.95530051000001</v>
      </c>
      <c r="BC30" s="1347">
        <v>122.74004037</v>
      </c>
      <c r="BD30" s="1347">
        <v>134.92717345</v>
      </c>
      <c r="BE30" s="1347">
        <v>145.6838238</v>
      </c>
      <c r="BF30" s="1347">
        <v>150.76304543000001</v>
      </c>
      <c r="BG30" s="1347">
        <v>148.29760101999997</v>
      </c>
      <c r="BH30" s="1347">
        <v>143.33968397000004</v>
      </c>
      <c r="BI30" s="1347">
        <v>141.68004776999999</v>
      </c>
      <c r="BJ30" s="1347">
        <v>145.97479647000003</v>
      </c>
      <c r="BK30" s="1347">
        <v>140.78666691000001</v>
      </c>
      <c r="BL30" s="1347">
        <v>134.30451740999999</v>
      </c>
      <c r="BM30" s="1347">
        <v>101.19061445</v>
      </c>
      <c r="BN30" s="1347">
        <v>95.298990035000003</v>
      </c>
      <c r="BO30" s="1347">
        <v>93.261003739999992</v>
      </c>
      <c r="BP30" s="1347">
        <v>101.6658759645</v>
      </c>
      <c r="BQ30" s="1347">
        <v>106.93296581</v>
      </c>
      <c r="BR30" s="1347">
        <v>107.00747396509999</v>
      </c>
      <c r="BS30" s="1347">
        <v>106.97144995279999</v>
      </c>
      <c r="BT30" s="1347">
        <v>99.167376590000003</v>
      </c>
      <c r="BU30" s="1347">
        <v>101.09709640999999</v>
      </c>
      <c r="BV30" s="1347">
        <v>119.36422509293199</v>
      </c>
      <c r="BW30" s="1347">
        <v>140.93557837685498</v>
      </c>
      <c r="BX30" s="1347">
        <v>135.07382787749998</v>
      </c>
      <c r="BY30" s="1347">
        <v>122.99443790000001</v>
      </c>
      <c r="BZ30" s="1347">
        <v>128.1</v>
      </c>
      <c r="CA30" s="1347">
        <v>137.3546411996</v>
      </c>
      <c r="CB30" s="1347">
        <v>169.12147708320001</v>
      </c>
      <c r="CC30" s="1347">
        <v>190.72459717737001</v>
      </c>
      <c r="CD30" s="1347">
        <v>180.44956415000001</v>
      </c>
      <c r="CE30" s="1347">
        <v>174.68730865236961</v>
      </c>
      <c r="CF30" s="1347">
        <v>190.66209004645998</v>
      </c>
      <c r="CG30" s="1347">
        <v>184.70920149082335</v>
      </c>
      <c r="CH30" s="1347">
        <v>183.93004421749197</v>
      </c>
      <c r="CI30" s="1347">
        <v>162.67965234715564</v>
      </c>
      <c r="CJ30" s="1347">
        <v>185.53134688473202</v>
      </c>
      <c r="CK30" s="1347">
        <v>189.60304870303099</v>
      </c>
      <c r="CL30" s="1347">
        <v>180.33724069675984</v>
      </c>
      <c r="CM30" s="1347">
        <v>171.552213982414</v>
      </c>
      <c r="CN30" s="1347">
        <v>200.69722438833335</v>
      </c>
      <c r="CO30" s="1347">
        <v>189.94621802061098</v>
      </c>
      <c r="CP30" s="1347">
        <v>212.01689140925001</v>
      </c>
      <c r="CQ30" s="1347">
        <v>230.7074109253555</v>
      </c>
      <c r="CR30" s="1347">
        <v>219.75381403593502</v>
      </c>
      <c r="CS30" s="1347">
        <v>207.3773747911886</v>
      </c>
      <c r="CT30" s="1347">
        <v>212.71430301606202</v>
      </c>
      <c r="CU30" s="1347">
        <v>204.04919331571153</v>
      </c>
      <c r="CV30" s="1347">
        <v>208.85902242130322</v>
      </c>
      <c r="CW30" s="1347">
        <v>203.35630842974692</v>
      </c>
      <c r="CX30" s="1347">
        <v>216.33333592894729</v>
      </c>
      <c r="CY30" s="1347">
        <v>217.50065759838878</v>
      </c>
      <c r="CZ30" s="1347">
        <v>204.99283890157344</v>
      </c>
      <c r="DA30" s="1347">
        <v>201.56493766462546</v>
      </c>
      <c r="DB30" s="1350">
        <v>191.37446692838139</v>
      </c>
      <c r="DC30" s="1350">
        <v>195.9792965428056</v>
      </c>
      <c r="DD30" s="1350">
        <v>191.17219434187692</v>
      </c>
      <c r="DE30" s="1350">
        <v>183.483586938624</v>
      </c>
      <c r="DF30" s="1350">
        <v>195.84589353909578</v>
      </c>
      <c r="DG30" s="1350">
        <v>194.90484247874761</v>
      </c>
      <c r="DH30" s="1350">
        <v>191.32610357999999</v>
      </c>
      <c r="DI30" s="1350">
        <v>175.49887980645335</v>
      </c>
      <c r="DJ30" s="1350">
        <v>192.75273477815125</v>
      </c>
      <c r="DK30" s="1350">
        <v>71.701365969114747</v>
      </c>
      <c r="DL30" s="1350">
        <v>70.596200430875257</v>
      </c>
      <c r="DM30" s="1350">
        <v>69.268624629999991</v>
      </c>
      <c r="DN30" s="1350">
        <v>71.9164691</v>
      </c>
      <c r="DO30" s="1350">
        <v>70.646511236210813</v>
      </c>
      <c r="DP30" s="1350">
        <v>73.515980659730019</v>
      </c>
      <c r="DQ30" s="1350">
        <v>72.5125025047642</v>
      </c>
      <c r="DR30" s="1350">
        <v>72.815012122797555</v>
      </c>
      <c r="DS30" s="1351">
        <v>65.922800289116154</v>
      </c>
      <c r="DT30" s="1351">
        <v>65.328942992470999</v>
      </c>
      <c r="DU30" s="1351">
        <v>64.413063789999995</v>
      </c>
      <c r="DV30" s="1351">
        <v>55.353894419999996</v>
      </c>
      <c r="DW30" s="1351">
        <v>62.437432524032999</v>
      </c>
      <c r="DX30" s="1351">
        <v>61.694743041641885</v>
      </c>
      <c r="DY30" s="1351">
        <v>62.495124946246207</v>
      </c>
      <c r="DZ30" s="1351">
        <v>55.803127179999997</v>
      </c>
      <c r="EA30" s="1351">
        <v>59.301496520000001</v>
      </c>
      <c r="EB30" s="1351">
        <v>53.925816929999989</v>
      </c>
      <c r="EC30" s="1351">
        <v>58.041689560000009</v>
      </c>
      <c r="ED30" s="1351">
        <v>63.018241279999998</v>
      </c>
      <c r="EE30" s="1351">
        <v>56.696199839999998</v>
      </c>
      <c r="EF30" s="1351">
        <v>57.011321270000003</v>
      </c>
      <c r="EG30" s="1351">
        <v>56.083986469999999</v>
      </c>
      <c r="EH30" s="1351">
        <v>54.152456160000007</v>
      </c>
      <c r="EI30" s="1351">
        <v>49.011956789999999</v>
      </c>
      <c r="EJ30" s="1351">
        <v>52.686713900000001</v>
      </c>
      <c r="EK30" s="1351">
        <v>56.696561120000005</v>
      </c>
      <c r="EL30" s="1351">
        <v>61.353560309999999</v>
      </c>
      <c r="EM30" s="1351">
        <v>54.877719310000003</v>
      </c>
      <c r="EN30" s="1351">
        <v>52.638820889999998</v>
      </c>
      <c r="EO30" s="1351">
        <v>55.670415679999991</v>
      </c>
    </row>
    <row r="31" spans="1:145" ht="15.95" customHeight="1" x14ac:dyDescent="0.3">
      <c r="A31" s="1346" t="s">
        <v>891</v>
      </c>
      <c r="B31" s="1347">
        <v>51.244430170000001</v>
      </c>
      <c r="C31" s="1347">
        <v>52.259572419999991</v>
      </c>
      <c r="D31" s="1347">
        <v>55.850058779999998</v>
      </c>
      <c r="E31" s="1347">
        <v>64.938542740000003</v>
      </c>
      <c r="F31" s="1347">
        <v>57.690338689999997</v>
      </c>
      <c r="G31" s="1347">
        <v>60.792891959999999</v>
      </c>
      <c r="H31" s="1347">
        <v>57.187647950000006</v>
      </c>
      <c r="I31" s="1347">
        <v>57.002124610000003</v>
      </c>
      <c r="J31" s="1347">
        <v>52.75685172</v>
      </c>
      <c r="K31" s="1347">
        <v>50.617907880000004</v>
      </c>
      <c r="L31" s="1347">
        <v>50.973789340000003</v>
      </c>
      <c r="M31" s="1347">
        <v>53.15350952</v>
      </c>
      <c r="N31" s="1347">
        <v>52.918427860000001</v>
      </c>
      <c r="O31" s="1347">
        <v>51.789400890000003</v>
      </c>
      <c r="P31" s="1347">
        <v>54.673898159999993</v>
      </c>
      <c r="Q31" s="1347">
        <v>58.030201310000002</v>
      </c>
      <c r="R31" s="1347">
        <v>52.78444219</v>
      </c>
      <c r="S31" s="1347">
        <v>50.81987359</v>
      </c>
      <c r="T31" s="1347">
        <v>50.275459620000007</v>
      </c>
      <c r="U31" s="1347">
        <v>52.116784420000002</v>
      </c>
      <c r="V31" s="1347">
        <v>70.011760819999992</v>
      </c>
      <c r="W31" s="1347">
        <v>72.804523000000003</v>
      </c>
      <c r="X31" s="1347">
        <v>71.0182681</v>
      </c>
      <c r="Y31" s="1347">
        <v>75.792336219999996</v>
      </c>
      <c r="Z31" s="1347">
        <v>74.007369260000004</v>
      </c>
      <c r="AA31" s="1347">
        <v>75.371005949999997</v>
      </c>
      <c r="AB31" s="1347">
        <v>75.791591480000008</v>
      </c>
      <c r="AC31" s="1347">
        <v>76.099601019999994</v>
      </c>
      <c r="AD31" s="1347">
        <v>80.89745090000001</v>
      </c>
      <c r="AE31" s="1347">
        <v>84.26285489</v>
      </c>
      <c r="AF31" s="1347">
        <v>79.066404750000004</v>
      </c>
      <c r="AG31" s="1347">
        <v>76.952264539999987</v>
      </c>
      <c r="AH31" s="1347">
        <v>73.470780099999999</v>
      </c>
      <c r="AI31" s="1347">
        <v>72.317518210000003</v>
      </c>
      <c r="AJ31" s="1347">
        <v>71.387064080000002</v>
      </c>
      <c r="AK31" s="1347">
        <v>77.403741479999994</v>
      </c>
      <c r="AL31" s="1347">
        <v>80.801302740000011</v>
      </c>
      <c r="AM31" s="1347">
        <v>103.04885627050001</v>
      </c>
      <c r="AN31" s="1347">
        <v>101.03159974</v>
      </c>
      <c r="AO31" s="1347">
        <v>101.11206374805001</v>
      </c>
      <c r="AP31" s="1347">
        <v>99.920416457800002</v>
      </c>
      <c r="AQ31" s="1347">
        <v>103.72492347599999</v>
      </c>
      <c r="AR31" s="1347">
        <v>100.04347389719999</v>
      </c>
      <c r="AS31" s="1347">
        <v>97.498390549999982</v>
      </c>
      <c r="AT31" s="1347">
        <v>88.57160101720001</v>
      </c>
      <c r="AU31" s="1347">
        <v>85.758259624899992</v>
      </c>
      <c r="AV31" s="1347">
        <v>88.088845417999991</v>
      </c>
      <c r="AW31" s="1347">
        <v>83.108534426000006</v>
      </c>
      <c r="AX31" s="1347">
        <v>81.602117080399992</v>
      </c>
      <c r="AY31" s="1347">
        <v>96.570214322500007</v>
      </c>
      <c r="AZ31" s="1347">
        <v>100.32021284420001</v>
      </c>
      <c r="BA31" s="1347">
        <v>103.4731487116</v>
      </c>
      <c r="BB31" s="1347">
        <v>106.7594048097</v>
      </c>
      <c r="BC31" s="1347">
        <v>101.09695687239999</v>
      </c>
      <c r="BD31" s="1347">
        <v>89.513401830199996</v>
      </c>
      <c r="BE31" s="1347">
        <v>90.987898324099987</v>
      </c>
      <c r="BF31" s="1347">
        <v>73.457811110000009</v>
      </c>
      <c r="BG31" s="1347">
        <v>81.837080082</v>
      </c>
      <c r="BH31" s="1347">
        <v>87.269428949000002</v>
      </c>
      <c r="BI31" s="1347">
        <v>94.546593384399998</v>
      </c>
      <c r="BJ31" s="1347">
        <v>97.070399299599998</v>
      </c>
      <c r="BK31" s="1347">
        <v>88.831011635099998</v>
      </c>
      <c r="BL31" s="1347">
        <v>111.79761309450001</v>
      </c>
      <c r="BM31" s="1347">
        <v>83.810003458400004</v>
      </c>
      <c r="BN31" s="1347">
        <v>72.488846315455191</v>
      </c>
      <c r="BO31" s="1347">
        <v>65.051982602799995</v>
      </c>
      <c r="BP31" s="1347">
        <v>62.706798494200001</v>
      </c>
      <c r="BQ31" s="1347">
        <v>56.307619406699999</v>
      </c>
      <c r="BR31" s="1347">
        <v>55.847667190599999</v>
      </c>
      <c r="BS31" s="1347">
        <v>60.101927183999997</v>
      </c>
      <c r="BT31" s="1347">
        <v>59.37408370464</v>
      </c>
      <c r="BU31" s="1347">
        <v>58.578465504831996</v>
      </c>
      <c r="BV31" s="1347">
        <v>58.771804737976005</v>
      </c>
      <c r="BW31" s="1347">
        <v>56.812968732910008</v>
      </c>
      <c r="BX31" s="1347">
        <v>53.268025104499998</v>
      </c>
      <c r="BY31" s="1347">
        <v>63.678511868399994</v>
      </c>
      <c r="BZ31" s="1347">
        <v>60.8</v>
      </c>
      <c r="CA31" s="1347">
        <v>63.449577165699992</v>
      </c>
      <c r="CB31" s="1347">
        <v>65.775833495599997</v>
      </c>
      <c r="CC31" s="1347">
        <v>55.707913117559997</v>
      </c>
      <c r="CD31" s="1347">
        <v>55.460364584503999</v>
      </c>
      <c r="CE31" s="1347">
        <v>57.715432643515427</v>
      </c>
      <c r="CF31" s="1347">
        <v>65.822877396079335</v>
      </c>
      <c r="CG31" s="1347">
        <v>61.149913132750001</v>
      </c>
      <c r="CH31" s="1347">
        <v>62.690629086446492</v>
      </c>
      <c r="CI31" s="1347">
        <v>59.540902473701507</v>
      </c>
      <c r="CJ31" s="1347">
        <v>60.721167989892002</v>
      </c>
      <c r="CK31" s="1347">
        <v>61.232735219925999</v>
      </c>
      <c r="CL31" s="1347">
        <v>56.305574611556999</v>
      </c>
      <c r="CM31" s="1347">
        <v>59.155351571200001</v>
      </c>
      <c r="CN31" s="1347">
        <v>61.881898985633335</v>
      </c>
      <c r="CO31" s="1347">
        <v>59.018678339357997</v>
      </c>
      <c r="CP31" s="1347">
        <v>61.782659743824993</v>
      </c>
      <c r="CQ31" s="1347">
        <v>59.376520035877576</v>
      </c>
      <c r="CR31" s="1347">
        <v>57.075425318355158</v>
      </c>
      <c r="CS31" s="1347">
        <v>56.524977312472998</v>
      </c>
      <c r="CT31" s="1347">
        <v>58.02565279372849</v>
      </c>
      <c r="CU31" s="1347">
        <v>61.08911059853363</v>
      </c>
      <c r="CV31" s="1347">
        <v>57.740576343036395</v>
      </c>
      <c r="CW31" s="1347">
        <v>66.188946406192088</v>
      </c>
      <c r="CX31" s="1347">
        <v>57.945527815372387</v>
      </c>
      <c r="CY31" s="1347">
        <v>63.953598953473104</v>
      </c>
      <c r="CZ31" s="1347">
        <v>66.558794424839789</v>
      </c>
      <c r="DA31" s="1347">
        <v>64.627054264546928</v>
      </c>
      <c r="DB31" s="1350">
        <v>71.116894091025685</v>
      </c>
      <c r="DC31" s="1350">
        <v>71.378071404544997</v>
      </c>
      <c r="DD31" s="1350">
        <v>70.375754979827093</v>
      </c>
      <c r="DE31" s="1350">
        <v>74.329612756589114</v>
      </c>
      <c r="DF31" s="1350">
        <v>74.541864790504505</v>
      </c>
      <c r="DG31" s="1350">
        <v>75.63880394290095</v>
      </c>
      <c r="DH31" s="1350">
        <v>81.837586041798872</v>
      </c>
      <c r="DI31" s="1350">
        <v>76.890252947610648</v>
      </c>
      <c r="DJ31" s="1350">
        <v>85.494191749348232</v>
      </c>
      <c r="DK31" s="1350">
        <v>90.937781435718975</v>
      </c>
      <c r="DL31" s="1350">
        <v>78.675503694750489</v>
      </c>
      <c r="DM31" s="1350">
        <v>72.96462862718171</v>
      </c>
      <c r="DN31" s="1350">
        <v>77.688579810000007</v>
      </c>
      <c r="DO31" s="1350">
        <v>83.925388949999999</v>
      </c>
      <c r="DP31" s="1350">
        <v>81.843995339999992</v>
      </c>
      <c r="DQ31" s="1350">
        <v>83.275110204200004</v>
      </c>
      <c r="DR31" s="1350">
        <v>90.325263011520008</v>
      </c>
      <c r="DS31" s="1351">
        <v>94.290679214370002</v>
      </c>
      <c r="DT31" s="1351">
        <v>95.315808950199994</v>
      </c>
      <c r="DU31" s="1351">
        <v>97.55690987025001</v>
      </c>
      <c r="DV31" s="1351">
        <v>103.85128297015999</v>
      </c>
      <c r="DW31" s="1351">
        <v>102.77985009135</v>
      </c>
      <c r="DX31" s="1351">
        <v>91.480773463000006</v>
      </c>
      <c r="DY31" s="1351">
        <v>103.16057094813</v>
      </c>
      <c r="DZ31" s="1351">
        <v>102.05493669700002</v>
      </c>
      <c r="EA31" s="1351">
        <v>100.9823888511</v>
      </c>
      <c r="EB31" s="1351">
        <v>93.326283079999996</v>
      </c>
      <c r="EC31" s="1351">
        <v>84.548529260000009</v>
      </c>
      <c r="ED31" s="1351">
        <v>86.037834840000002</v>
      </c>
      <c r="EE31" s="1351">
        <v>87.843171407599996</v>
      </c>
      <c r="EF31" s="1351">
        <v>93.425696039999991</v>
      </c>
      <c r="EG31" s="1351">
        <v>98.42596726636323</v>
      </c>
      <c r="EH31" s="1351">
        <v>65.688832332962463</v>
      </c>
      <c r="EI31" s="1351">
        <v>69.723178323840003</v>
      </c>
      <c r="EJ31" s="1351">
        <v>68.226054231970011</v>
      </c>
      <c r="EK31" s="1351">
        <v>61.017547141119991</v>
      </c>
      <c r="EL31" s="1351">
        <v>64.437502880299988</v>
      </c>
      <c r="EM31" s="1351">
        <v>55.871056140599997</v>
      </c>
      <c r="EN31" s="1351">
        <v>54.477559017699996</v>
      </c>
      <c r="EO31" s="1351">
        <v>56.629802185280006</v>
      </c>
    </row>
    <row r="32" spans="1:145" ht="15.95" customHeight="1" x14ac:dyDescent="0.3">
      <c r="A32" s="1346" t="s">
        <v>892</v>
      </c>
      <c r="B32" s="1347">
        <v>137.22029699999999</v>
      </c>
      <c r="C32" s="1347">
        <v>150.77954341</v>
      </c>
      <c r="D32" s="1347">
        <v>155.00799566000001</v>
      </c>
      <c r="E32" s="1347">
        <v>147.51578659</v>
      </c>
      <c r="F32" s="1347">
        <v>138.49188716</v>
      </c>
      <c r="G32" s="1347">
        <v>139.75762038000002</v>
      </c>
      <c r="H32" s="1347">
        <v>146.47286763</v>
      </c>
      <c r="I32" s="1347">
        <v>160.47393908999999</v>
      </c>
      <c r="J32" s="1347">
        <v>152.11909307999997</v>
      </c>
      <c r="K32" s="1347">
        <v>150.24947868999999</v>
      </c>
      <c r="L32" s="1347">
        <v>145.54792584</v>
      </c>
      <c r="M32" s="1347">
        <v>145.53761368000002</v>
      </c>
      <c r="N32" s="1347">
        <v>131.09612285</v>
      </c>
      <c r="O32" s="1347">
        <v>135.01779162</v>
      </c>
      <c r="P32" s="1347">
        <v>186.80955642739201</v>
      </c>
      <c r="Q32" s="1347">
        <v>191.99598179079999</v>
      </c>
      <c r="R32" s="1347">
        <v>198.23690170609999</v>
      </c>
      <c r="S32" s="1347">
        <v>196.62209035220002</v>
      </c>
      <c r="T32" s="1347">
        <v>192.70914635999998</v>
      </c>
      <c r="U32" s="1347">
        <v>208.26788869524802</v>
      </c>
      <c r="V32" s="1347">
        <v>208.90080498292198</v>
      </c>
      <c r="W32" s="1347">
        <v>214.59797326069997</v>
      </c>
      <c r="X32" s="1347">
        <v>205.83065559184203</v>
      </c>
      <c r="Y32" s="1347">
        <v>204.08373970267499</v>
      </c>
      <c r="Z32" s="1347">
        <v>198.62210499682402</v>
      </c>
      <c r="AA32" s="1347">
        <v>204.67757639345797</v>
      </c>
      <c r="AB32" s="1347">
        <v>197.09025105275003</v>
      </c>
      <c r="AC32" s="1347">
        <v>196.51090954755301</v>
      </c>
      <c r="AD32" s="1347">
        <v>202.63536832102901</v>
      </c>
      <c r="AE32" s="1347">
        <v>201.05450663677868</v>
      </c>
      <c r="AF32" s="1347">
        <v>206.01312511168751</v>
      </c>
      <c r="AG32" s="1347">
        <v>214.68709359682001</v>
      </c>
      <c r="AH32" s="1347">
        <v>199.77982239619999</v>
      </c>
      <c r="AI32" s="1347">
        <v>218.47805708356799</v>
      </c>
      <c r="AJ32" s="1347">
        <v>205.72549899401599</v>
      </c>
      <c r="AK32" s="1347">
        <v>205.96792474167</v>
      </c>
      <c r="AL32" s="1347">
        <v>198.92989336639999</v>
      </c>
      <c r="AM32" s="1347">
        <v>198.35554558512001</v>
      </c>
      <c r="AN32" s="1347">
        <v>202.11933296262799</v>
      </c>
      <c r="AO32" s="1347">
        <v>189.88258895100404</v>
      </c>
      <c r="AP32" s="1347">
        <v>178.39323592220498</v>
      </c>
      <c r="AQ32" s="1347">
        <v>181.692723829774</v>
      </c>
      <c r="AR32" s="1347">
        <v>188.77173291461997</v>
      </c>
      <c r="AS32" s="1347">
        <v>197.94253344000001</v>
      </c>
      <c r="AT32" s="1347">
        <v>188.270279378016</v>
      </c>
      <c r="AU32" s="1347">
        <v>196.19810038999998</v>
      </c>
      <c r="AV32" s="1347">
        <v>180.07128118</v>
      </c>
      <c r="AW32" s="1347">
        <v>172.62117612</v>
      </c>
      <c r="AX32" s="1347">
        <v>166.05414146999999</v>
      </c>
      <c r="AY32" s="1347">
        <v>170.11233213</v>
      </c>
      <c r="AZ32" s="1347">
        <v>178.84907192000003</v>
      </c>
      <c r="BA32" s="1347">
        <v>171.59122252999998</v>
      </c>
      <c r="BB32" s="1347">
        <v>169.97594788999999</v>
      </c>
      <c r="BC32" s="1347">
        <v>167.26369274000001</v>
      </c>
      <c r="BD32" s="1347">
        <v>176.57161114000002</v>
      </c>
      <c r="BE32" s="1347">
        <v>164.85178373000002</v>
      </c>
      <c r="BF32" s="1347">
        <v>169.87015441999998</v>
      </c>
      <c r="BG32" s="1347">
        <v>158.78019934392</v>
      </c>
      <c r="BH32" s="1347">
        <v>162.19544779000003</v>
      </c>
      <c r="BI32" s="1347">
        <v>168.97571375999999</v>
      </c>
      <c r="BJ32" s="1347">
        <v>177.64796829000002</v>
      </c>
      <c r="BK32" s="1347">
        <v>177.23504173000001</v>
      </c>
      <c r="BL32" s="1347">
        <v>173.6722761</v>
      </c>
      <c r="BM32" s="1347">
        <v>162.47436128999999</v>
      </c>
      <c r="BN32" s="1347">
        <v>160.43448423000001</v>
      </c>
      <c r="BO32" s="1347">
        <v>161.53261053999998</v>
      </c>
      <c r="BP32" s="1347">
        <v>128.07402870000001</v>
      </c>
      <c r="BQ32" s="1347">
        <v>125.85005543</v>
      </c>
      <c r="BR32" s="1347">
        <v>121.80793532000003</v>
      </c>
      <c r="BS32" s="1347">
        <v>130.39338036000001</v>
      </c>
      <c r="BT32" s="1347">
        <v>138.66813169999998</v>
      </c>
      <c r="BU32" s="1347">
        <v>138.07241931000002</v>
      </c>
      <c r="BV32" s="1347">
        <v>158.78189895</v>
      </c>
      <c r="BW32" s="1347">
        <v>132.5531411</v>
      </c>
      <c r="BX32" s="1347">
        <v>124.66669349999998</v>
      </c>
      <c r="BY32" s="1347">
        <v>113.60830847</v>
      </c>
      <c r="BZ32" s="1347">
        <v>123.5</v>
      </c>
      <c r="CA32" s="1347">
        <v>164.95755005999999</v>
      </c>
      <c r="CB32" s="1347">
        <v>177.2015864</v>
      </c>
      <c r="CC32" s="1347">
        <v>193.26253732000001</v>
      </c>
      <c r="CD32" s="1347">
        <v>192.88159967999997</v>
      </c>
      <c r="CE32" s="1347">
        <v>184.51640113999997</v>
      </c>
      <c r="CF32" s="1347">
        <v>198.47289294392198</v>
      </c>
      <c r="CG32" s="1347">
        <v>199.83347336999998</v>
      </c>
      <c r="CH32" s="1347">
        <v>192.72449817999996</v>
      </c>
      <c r="CI32" s="1347">
        <v>216.83481277000001</v>
      </c>
      <c r="CJ32" s="1347">
        <v>210.47897127999997</v>
      </c>
      <c r="CK32" s="1347">
        <v>194.58624557000002</v>
      </c>
      <c r="CL32" s="1347">
        <v>199.75987399000002</v>
      </c>
      <c r="CM32" s="1347">
        <v>203.09809205000002</v>
      </c>
      <c r="CN32" s="1347">
        <v>204.64999940999999</v>
      </c>
      <c r="CO32" s="1347">
        <v>221.03937699000002</v>
      </c>
      <c r="CP32" s="1347">
        <v>221.95142896999999</v>
      </c>
      <c r="CQ32" s="1347">
        <v>224.63160335000001</v>
      </c>
      <c r="CR32" s="1347">
        <v>255.37537333200001</v>
      </c>
      <c r="CS32" s="1347">
        <v>243.13694783</v>
      </c>
      <c r="CT32" s="1347">
        <v>254.88248366999997</v>
      </c>
      <c r="CU32" s="1347">
        <v>229.26020974000002</v>
      </c>
      <c r="CV32" s="1347">
        <v>223.86129384999998</v>
      </c>
      <c r="CW32" s="1347">
        <v>218.31627356999999</v>
      </c>
      <c r="CX32" s="1347">
        <v>243.72593791000003</v>
      </c>
      <c r="CY32" s="1347">
        <v>230.09221882</v>
      </c>
      <c r="CZ32" s="1347">
        <v>217.97998961000002</v>
      </c>
      <c r="DA32" s="1347">
        <v>227.18946084999999</v>
      </c>
      <c r="DB32" s="1350">
        <v>225.41342435000001</v>
      </c>
      <c r="DC32" s="1350">
        <v>229.84339907999998</v>
      </c>
      <c r="DD32" s="1350">
        <v>219.78456971</v>
      </c>
      <c r="DE32" s="1350">
        <v>229.35001772000004</v>
      </c>
      <c r="DF32" s="1350">
        <v>218.35158142000003</v>
      </c>
      <c r="DG32" s="1350">
        <v>136.84479168000001</v>
      </c>
      <c r="DH32" s="1350">
        <v>113.54816340000001</v>
      </c>
      <c r="DI32" s="1350">
        <v>114.42968809</v>
      </c>
      <c r="DJ32" s="1350">
        <v>147.18651021999997</v>
      </c>
      <c r="DK32" s="1350">
        <v>123.86807395</v>
      </c>
      <c r="DL32" s="1350">
        <v>104.30948324000001</v>
      </c>
      <c r="DM32" s="1350">
        <v>116.28419409</v>
      </c>
      <c r="DN32" s="1350">
        <v>114.05336359</v>
      </c>
      <c r="DO32" s="1350">
        <v>76.192870389999996</v>
      </c>
      <c r="DP32" s="1350">
        <v>100.06703791</v>
      </c>
      <c r="DQ32" s="1350">
        <v>107.21346042</v>
      </c>
      <c r="DR32" s="1350">
        <v>112.57178802000001</v>
      </c>
      <c r="DS32" s="1351">
        <v>136.72672969999999</v>
      </c>
      <c r="DT32" s="1351">
        <v>158.78688453000001</v>
      </c>
      <c r="DU32" s="1351">
        <v>139.30092685000002</v>
      </c>
      <c r="DV32" s="1351">
        <v>157.35036982999998</v>
      </c>
      <c r="DW32" s="1351">
        <v>159.46481009999999</v>
      </c>
      <c r="DX32" s="1351">
        <v>142.53913288999999</v>
      </c>
      <c r="DY32" s="1351">
        <v>138.02243579</v>
      </c>
      <c r="DZ32" s="1351">
        <v>155.34140682</v>
      </c>
      <c r="EA32" s="1351">
        <v>146.90757117000001</v>
      </c>
      <c r="EB32" s="1351">
        <v>120.13824843</v>
      </c>
      <c r="EC32" s="1351">
        <v>144.57967333000002</v>
      </c>
      <c r="ED32" s="1351">
        <v>145.68205325</v>
      </c>
      <c r="EE32" s="1351">
        <v>145.63874274</v>
      </c>
      <c r="EF32" s="1351">
        <v>76.029999239999995</v>
      </c>
      <c r="EG32" s="1351">
        <v>64.796222560000004</v>
      </c>
      <c r="EH32" s="1351">
        <v>102.60703546000001</v>
      </c>
      <c r="EI32" s="1351">
        <v>92.382095109999995</v>
      </c>
      <c r="EJ32" s="1351">
        <v>82.441503909999994</v>
      </c>
      <c r="EK32" s="1351">
        <v>112.39716389</v>
      </c>
      <c r="EL32" s="1351">
        <v>101.32560507000001</v>
      </c>
      <c r="EM32" s="1351">
        <v>107.91036920000001</v>
      </c>
      <c r="EN32" s="1351">
        <v>104.97044170000001</v>
      </c>
      <c r="EO32" s="1351">
        <v>80.933676739999996</v>
      </c>
    </row>
    <row r="33" spans="1:145" ht="15.95" customHeight="1" x14ac:dyDescent="0.3">
      <c r="A33" s="1346" t="s">
        <v>893</v>
      </c>
      <c r="B33" s="1347">
        <v>114.45344073000001</v>
      </c>
      <c r="C33" s="1347">
        <v>99.704000000000008</v>
      </c>
      <c r="D33" s="1347">
        <v>86.748277700000003</v>
      </c>
      <c r="E33" s="1347">
        <v>82.708195869999997</v>
      </c>
      <c r="F33" s="1347">
        <v>98.616503129999998</v>
      </c>
      <c r="G33" s="1347">
        <v>72.055042009999994</v>
      </c>
      <c r="H33" s="1347">
        <v>43.372793119999997</v>
      </c>
      <c r="I33" s="1347">
        <v>90.011262909999999</v>
      </c>
      <c r="J33" s="1347">
        <v>105.01609831</v>
      </c>
      <c r="K33" s="1347">
        <v>71.645405640000007</v>
      </c>
      <c r="L33" s="1347">
        <v>86.211463520000009</v>
      </c>
      <c r="M33" s="1347">
        <v>56.909129269999994</v>
      </c>
      <c r="N33" s="1347">
        <v>41.822000000000003</v>
      </c>
      <c r="O33" s="1347">
        <v>50.652037480000004</v>
      </c>
      <c r="P33" s="1347">
        <v>55.632497480000005</v>
      </c>
      <c r="Q33" s="1347">
        <v>57.427219749999999</v>
      </c>
      <c r="R33" s="1347">
        <v>116.56919108</v>
      </c>
      <c r="S33" s="1347">
        <v>49.010033799999995</v>
      </c>
      <c r="T33" s="1347">
        <v>35.470640850000002</v>
      </c>
      <c r="U33" s="1347">
        <v>69.31536444999999</v>
      </c>
      <c r="V33" s="1347">
        <v>64.461098680000006</v>
      </c>
      <c r="W33" s="1347">
        <v>40.931335730000001</v>
      </c>
      <c r="X33" s="1347">
        <v>48.409954450000001</v>
      </c>
      <c r="Y33" s="1347">
        <v>33.191553720000002</v>
      </c>
      <c r="Z33" s="1347">
        <v>117.00602423000001</v>
      </c>
      <c r="AA33" s="1347">
        <v>139.04881968000001</v>
      </c>
      <c r="AB33" s="1347">
        <v>44.717543369999994</v>
      </c>
      <c r="AC33" s="1347">
        <v>72.287639599999991</v>
      </c>
      <c r="AD33" s="1347">
        <v>22.558524139999999</v>
      </c>
      <c r="AE33" s="1347">
        <v>42.715292739999995</v>
      </c>
      <c r="AF33" s="1347">
        <v>85.7283233</v>
      </c>
      <c r="AG33" s="1347">
        <v>110.01511720000001</v>
      </c>
      <c r="AH33" s="1347">
        <v>80.515078219999992</v>
      </c>
      <c r="AI33" s="1347">
        <v>87.519785420000005</v>
      </c>
      <c r="AJ33" s="1347">
        <v>107.78356589000001</v>
      </c>
      <c r="AK33" s="1347">
        <v>136.71970745000002</v>
      </c>
      <c r="AL33" s="1347">
        <v>117.87130501999999</v>
      </c>
      <c r="AM33" s="1347">
        <v>137.54589321</v>
      </c>
      <c r="AN33" s="1347">
        <v>104.18372838000001</v>
      </c>
      <c r="AO33" s="1347">
        <v>107.08101313000002</v>
      </c>
      <c r="AP33" s="1347">
        <v>111.35514560999999</v>
      </c>
      <c r="AQ33" s="1347">
        <v>118.06027586999998</v>
      </c>
      <c r="AR33" s="1347">
        <v>106.88014185</v>
      </c>
      <c r="AS33" s="1347">
        <v>104.64156715</v>
      </c>
      <c r="AT33" s="1347">
        <v>102.31124568999999</v>
      </c>
      <c r="AU33" s="1347">
        <v>118.17537926999999</v>
      </c>
      <c r="AV33" s="1347">
        <v>100.572051836</v>
      </c>
      <c r="AW33" s="1347">
        <v>101.0723290116</v>
      </c>
      <c r="AX33" s="1347">
        <v>101.48423714</v>
      </c>
      <c r="AY33" s="1347">
        <v>200.88283938000001</v>
      </c>
      <c r="AZ33" s="1347">
        <v>101.39260682</v>
      </c>
      <c r="BA33" s="1347">
        <v>98.940275439999994</v>
      </c>
      <c r="BB33" s="1347">
        <v>106.68135240000001</v>
      </c>
      <c r="BC33" s="1347">
        <v>99.991705420000002</v>
      </c>
      <c r="BD33" s="1347">
        <v>100.63581572</v>
      </c>
      <c r="BE33" s="1347">
        <v>101.26156373000001</v>
      </c>
      <c r="BF33" s="1347">
        <v>102.27182934999999</v>
      </c>
      <c r="BG33" s="1347">
        <v>101.06587696000001</v>
      </c>
      <c r="BH33" s="1347">
        <v>100.36830617</v>
      </c>
      <c r="BI33" s="1347">
        <v>99.469764060000003</v>
      </c>
      <c r="BJ33" s="1347">
        <v>105.04198081</v>
      </c>
      <c r="BK33" s="1347">
        <v>105.77165236000002</v>
      </c>
      <c r="BL33" s="1347">
        <v>110.50747477</v>
      </c>
      <c r="BM33" s="1347">
        <v>110.77199189999999</v>
      </c>
      <c r="BN33" s="1347">
        <v>104.68397661000002</v>
      </c>
      <c r="BO33" s="1347">
        <v>179.63714135999999</v>
      </c>
      <c r="BP33" s="1347">
        <v>179.14162669000001</v>
      </c>
      <c r="BQ33" s="1347">
        <v>191.25821807</v>
      </c>
      <c r="BR33" s="1347">
        <v>177.85861935000003</v>
      </c>
      <c r="BS33" s="1347">
        <v>176.03233316000001</v>
      </c>
      <c r="BT33" s="1347">
        <v>173.98821156</v>
      </c>
      <c r="BU33" s="1347">
        <v>173.79330754000003</v>
      </c>
      <c r="BV33" s="1347">
        <v>186.29218322</v>
      </c>
      <c r="BW33" s="1347">
        <v>166.32805578</v>
      </c>
      <c r="BX33" s="1347">
        <v>96.300700399999997</v>
      </c>
      <c r="BY33" s="1347">
        <v>96.555892209999996</v>
      </c>
      <c r="BZ33" s="1347">
        <v>117</v>
      </c>
      <c r="CA33" s="1347">
        <v>327.16980612190002</v>
      </c>
      <c r="CB33" s="1347">
        <v>315.83441252520004</v>
      </c>
      <c r="CC33" s="1347">
        <v>97.244355690000006</v>
      </c>
      <c r="CD33" s="1347">
        <v>97.144225640000016</v>
      </c>
      <c r="CE33" s="1347">
        <v>130.09404003999998</v>
      </c>
      <c r="CF33" s="1347">
        <v>148.77235172000002</v>
      </c>
      <c r="CG33" s="1347">
        <v>105.11936122</v>
      </c>
      <c r="CH33" s="1347">
        <v>121.50673423000001</v>
      </c>
      <c r="CI33" s="1347">
        <v>124.21850848</v>
      </c>
      <c r="CJ33" s="1347">
        <v>122.63656034</v>
      </c>
      <c r="CK33" s="1347">
        <v>140.47484263999999</v>
      </c>
      <c r="CL33" s="1347">
        <v>105.70575474</v>
      </c>
      <c r="CM33" s="1347">
        <v>114.89270558</v>
      </c>
      <c r="CN33" s="1347">
        <v>126.83694008999998</v>
      </c>
      <c r="CO33" s="1347">
        <v>110.64921754</v>
      </c>
      <c r="CP33" s="1347">
        <v>99.145994840000014</v>
      </c>
      <c r="CQ33" s="1347">
        <v>179.94994226999998</v>
      </c>
      <c r="CR33" s="1347">
        <v>160.92463586999997</v>
      </c>
      <c r="CS33" s="1347">
        <v>135.09033431999998</v>
      </c>
      <c r="CT33" s="1347">
        <v>140.67405260999999</v>
      </c>
      <c r="CU33" s="1347">
        <v>151.003748</v>
      </c>
      <c r="CV33" s="1347">
        <v>146.03221798000001</v>
      </c>
      <c r="CW33" s="1347">
        <v>203.79691233000003</v>
      </c>
      <c r="CX33" s="1347">
        <v>151.72788442000001</v>
      </c>
      <c r="CY33" s="1347">
        <v>143.42008215999999</v>
      </c>
      <c r="CZ33" s="1347">
        <v>102.26512584000001</v>
      </c>
      <c r="DA33" s="1347">
        <v>119.23910370000002</v>
      </c>
      <c r="DB33" s="1350">
        <v>86.268810970000004</v>
      </c>
      <c r="DC33" s="1350">
        <v>80.582246189999992</v>
      </c>
      <c r="DD33" s="1350">
        <v>86.03819999000001</v>
      </c>
      <c r="DE33" s="1350">
        <v>149.34097087000001</v>
      </c>
      <c r="DF33" s="1350">
        <v>126.11912100000001</v>
      </c>
      <c r="DG33" s="1350">
        <v>110.53387240000001</v>
      </c>
      <c r="DH33" s="1350">
        <v>59.015373770000004</v>
      </c>
      <c r="DI33" s="1350">
        <v>92.048594280000003</v>
      </c>
      <c r="DJ33" s="1350">
        <v>62.764448790000003</v>
      </c>
      <c r="DK33" s="1350">
        <v>126.25569025</v>
      </c>
      <c r="DL33" s="1350">
        <v>74.628025680000007</v>
      </c>
      <c r="DM33" s="1350">
        <v>65.917897359999998</v>
      </c>
      <c r="DN33" s="1350">
        <v>112.38806081000001</v>
      </c>
      <c r="DO33" s="1350">
        <v>91.573648689999999</v>
      </c>
      <c r="DP33" s="1350">
        <v>73.369487679999992</v>
      </c>
      <c r="DQ33" s="1350">
        <v>41.788475520000006</v>
      </c>
      <c r="DR33" s="1350">
        <v>65.313737979999999</v>
      </c>
      <c r="DS33" s="1351">
        <v>59.793046109999999</v>
      </c>
      <c r="DT33" s="1351">
        <v>129.31287355000001</v>
      </c>
      <c r="DU33" s="1351">
        <v>129.97698156999999</v>
      </c>
      <c r="DV33" s="1351">
        <v>86.69772485999998</v>
      </c>
      <c r="DW33" s="1351">
        <v>62.931069030000003</v>
      </c>
      <c r="DX33" s="1351">
        <v>74.562955509999995</v>
      </c>
      <c r="DY33" s="1351">
        <v>104.84351746999999</v>
      </c>
      <c r="DZ33" s="1351">
        <v>104.34421483999999</v>
      </c>
      <c r="EA33" s="1351">
        <v>61.079368879999997</v>
      </c>
      <c r="EB33" s="1351">
        <v>102.46350220000001</v>
      </c>
      <c r="EC33" s="1351">
        <v>55.075876559999998</v>
      </c>
      <c r="ED33" s="1351">
        <v>42.541531560000003</v>
      </c>
      <c r="EE33" s="1351">
        <v>103.85646876999999</v>
      </c>
      <c r="EF33" s="1351">
        <v>142.37864443999999</v>
      </c>
      <c r="EG33" s="1351">
        <v>121.63569293</v>
      </c>
      <c r="EH33" s="1351">
        <v>52.563565740000001</v>
      </c>
      <c r="EI33" s="1351">
        <v>49.899605399999999</v>
      </c>
      <c r="EJ33" s="1351">
        <v>187.74344924000002</v>
      </c>
      <c r="EK33" s="1351">
        <v>186.62417241000003</v>
      </c>
      <c r="EL33" s="1351">
        <v>177.48192721999999</v>
      </c>
      <c r="EM33" s="1351">
        <v>108.79224887999999</v>
      </c>
      <c r="EN33" s="1351">
        <v>173.59687211000002</v>
      </c>
      <c r="EO33" s="1351">
        <v>156.71266249000001</v>
      </c>
    </row>
    <row r="34" spans="1:145" ht="15.95" customHeight="1" x14ac:dyDescent="0.3">
      <c r="A34" s="1346" t="s">
        <v>825</v>
      </c>
      <c r="B34" s="1347">
        <v>2584.0691234332435</v>
      </c>
      <c r="C34" s="1347">
        <v>2502.5072279668798</v>
      </c>
      <c r="D34" s="1347">
        <v>2618.2954970914407</v>
      </c>
      <c r="E34" s="1347">
        <v>2405.7028710025006</v>
      </c>
      <c r="F34" s="1347">
        <v>2434.2028871593898</v>
      </c>
      <c r="G34" s="1347">
        <v>2433.7696518176899</v>
      </c>
      <c r="H34" s="1347">
        <v>2307.3440869599999</v>
      </c>
      <c r="I34" s="1347">
        <v>2364.1858472471995</v>
      </c>
      <c r="J34" s="1347">
        <v>2401.484966</v>
      </c>
      <c r="K34" s="1347">
        <v>2415.7989406988281</v>
      </c>
      <c r="L34" s="1347">
        <v>2398.59363089</v>
      </c>
      <c r="M34" s="1347">
        <v>2440.5669922362563</v>
      </c>
      <c r="N34" s="1347">
        <v>2395.8200874511281</v>
      </c>
      <c r="O34" s="1347">
        <v>2449.2566982579679</v>
      </c>
      <c r="P34" s="1347">
        <v>2478.0919903911681</v>
      </c>
      <c r="Q34" s="1347">
        <v>2507.9984458537829</v>
      </c>
      <c r="R34" s="1347">
        <v>2545.2617323390746</v>
      </c>
      <c r="S34" s="1347">
        <v>2581.279009063604</v>
      </c>
      <c r="T34" s="1347">
        <v>2639.4203197248521</v>
      </c>
      <c r="U34" s="1347">
        <v>2627.3473755171958</v>
      </c>
      <c r="V34" s="1347">
        <v>2765.5933041577105</v>
      </c>
      <c r="W34" s="1347">
        <v>2720.3057713025714</v>
      </c>
      <c r="X34" s="1347">
        <v>2814.8598975876303</v>
      </c>
      <c r="Y34" s="1347">
        <v>2784.6080039760236</v>
      </c>
      <c r="Z34" s="1347">
        <v>2502.6274114717762</v>
      </c>
      <c r="AA34" s="1347">
        <v>2525.5556401726199</v>
      </c>
      <c r="AB34" s="1347">
        <v>2694.1426267412303</v>
      </c>
      <c r="AC34" s="1347">
        <v>2494.1741218903121</v>
      </c>
      <c r="AD34" s="1347">
        <v>2675.2977028743107</v>
      </c>
      <c r="AE34" s="1347">
        <v>2531.7372881548072</v>
      </c>
      <c r="AF34" s="1347">
        <v>2501.9437331199874</v>
      </c>
      <c r="AG34" s="1347">
        <v>2673.2929988378964</v>
      </c>
      <c r="AH34" s="1347">
        <v>2709.54130890744</v>
      </c>
      <c r="AI34" s="1347">
        <v>2518.3126664581964</v>
      </c>
      <c r="AJ34" s="1347">
        <v>2592.0647094128644</v>
      </c>
      <c r="AK34" s="1347">
        <v>2591.8862847660598</v>
      </c>
      <c r="AL34" s="1347">
        <v>2673.6402237064299</v>
      </c>
      <c r="AM34" s="1347">
        <v>2778.5381851616107</v>
      </c>
      <c r="AN34" s="1347">
        <v>2875.209174307608</v>
      </c>
      <c r="AO34" s="1347">
        <v>3031.1043445189084</v>
      </c>
      <c r="AP34" s="1347">
        <v>3048.5302861297232</v>
      </c>
      <c r="AQ34" s="1347">
        <v>3019.9528259975668</v>
      </c>
      <c r="AR34" s="1347">
        <v>3302.4105886041725</v>
      </c>
      <c r="AS34" s="1347">
        <v>3309.5826069479999</v>
      </c>
      <c r="AT34" s="1347">
        <v>3411.5961864697115</v>
      </c>
      <c r="AU34" s="1347">
        <v>3490.7335543008844</v>
      </c>
      <c r="AV34" s="1347">
        <v>3608.9346765320006</v>
      </c>
      <c r="AW34" s="1347">
        <v>3656.6279004192002</v>
      </c>
      <c r="AX34" s="1347">
        <v>3920.8016715332169</v>
      </c>
      <c r="AY34" s="1347">
        <v>3984.822853867201</v>
      </c>
      <c r="AZ34" s="1347">
        <v>3884.3129099927596</v>
      </c>
      <c r="BA34" s="1347">
        <v>3916.9496417009495</v>
      </c>
      <c r="BB34" s="1347">
        <v>3838.476218883</v>
      </c>
      <c r="BC34" s="1347">
        <v>3999.696298738349</v>
      </c>
      <c r="BD34" s="1347">
        <v>4126.3830231343045</v>
      </c>
      <c r="BE34" s="1347">
        <v>4149.8841865626473</v>
      </c>
      <c r="BF34" s="1347">
        <v>3960.0629855249244</v>
      </c>
      <c r="BG34" s="1347">
        <v>4121.63582510792</v>
      </c>
      <c r="BH34" s="1347">
        <v>4226.890925644444</v>
      </c>
      <c r="BI34" s="1347">
        <v>3992.5112830776552</v>
      </c>
      <c r="BJ34" s="1347">
        <v>3706.9053025522962</v>
      </c>
      <c r="BK34" s="1347">
        <v>3790.9021296137357</v>
      </c>
      <c r="BL34" s="1347">
        <v>3898.3213439115116</v>
      </c>
      <c r="BM34" s="1347">
        <v>3956.278062564772</v>
      </c>
      <c r="BN34" s="1347">
        <v>3994.268365413086</v>
      </c>
      <c r="BO34" s="1347">
        <v>4189.313796861722</v>
      </c>
      <c r="BP34" s="1347">
        <v>4284.5490874570824</v>
      </c>
      <c r="BQ34" s="1347">
        <v>4485.9378921075404</v>
      </c>
      <c r="BR34" s="1347">
        <v>4408.9237224656945</v>
      </c>
      <c r="BS34" s="1347">
        <v>4608.1733101818927</v>
      </c>
      <c r="BT34" s="1347">
        <v>4686.9736283341472</v>
      </c>
      <c r="BU34" s="1347">
        <v>4653.0649879088678</v>
      </c>
      <c r="BV34" s="1347">
        <v>4633.4331871187578</v>
      </c>
      <c r="BW34" s="1347">
        <v>4653.9778186011654</v>
      </c>
      <c r="BX34" s="1347">
        <v>4698.3504031965003</v>
      </c>
      <c r="BY34" s="1347">
        <v>4936.2206234471996</v>
      </c>
      <c r="BZ34" s="1347">
        <v>4504.8999999999996</v>
      </c>
      <c r="CA34" s="1347">
        <v>4473.7121715940957</v>
      </c>
      <c r="CB34" s="1347">
        <v>4576.9378655364262</v>
      </c>
      <c r="CC34" s="1347">
        <v>4617.7249940811307</v>
      </c>
      <c r="CD34" s="1347">
        <v>4625.8396103387422</v>
      </c>
      <c r="CE34" s="1347">
        <v>4709.4976142422802</v>
      </c>
      <c r="CF34" s="1347">
        <v>4910.9788726282986</v>
      </c>
      <c r="CG34" s="1347">
        <v>4690.746654579365</v>
      </c>
      <c r="CH34" s="1347">
        <v>4597.9984281177312</v>
      </c>
      <c r="CI34" s="1347">
        <v>4614.4393789309843</v>
      </c>
      <c r="CJ34" s="1347">
        <v>4599.4399279357258</v>
      </c>
      <c r="CK34" s="1347">
        <v>4534.9156943326952</v>
      </c>
      <c r="CL34" s="1347">
        <v>4808.2402846302748</v>
      </c>
      <c r="CM34" s="1347">
        <v>4731.7891083057284</v>
      </c>
      <c r="CN34" s="1347">
        <v>4660.2725908522871</v>
      </c>
      <c r="CO34" s="1347">
        <v>4715.511403845906</v>
      </c>
      <c r="CP34" s="1347">
        <v>4834.0856087451948</v>
      </c>
      <c r="CQ34" s="1347">
        <v>4852.7324877344299</v>
      </c>
      <c r="CR34" s="1347">
        <v>4756.0766773243795</v>
      </c>
      <c r="CS34" s="1347">
        <v>4356.1605687254214</v>
      </c>
      <c r="CT34" s="1347">
        <v>4560.0350648851509</v>
      </c>
      <c r="CU34" s="1347">
        <v>4586.0337356784257</v>
      </c>
      <c r="CV34" s="1347">
        <v>4553.9093444831387</v>
      </c>
      <c r="CW34" s="1347">
        <v>4370.8053132127534</v>
      </c>
      <c r="CX34" s="1347">
        <v>4414.112776287132</v>
      </c>
      <c r="CY34" s="1347">
        <v>4520.2382485368289</v>
      </c>
      <c r="CZ34" s="1347">
        <v>4801.2743753836294</v>
      </c>
      <c r="DA34" s="1347">
        <v>4957.7581408468159</v>
      </c>
      <c r="DB34" s="1350">
        <v>5020.0848936221382</v>
      </c>
      <c r="DC34" s="1350">
        <v>4928.0467187170652</v>
      </c>
      <c r="DD34" s="1350">
        <v>4631.5355443207081</v>
      </c>
      <c r="DE34" s="1350">
        <v>4489.0790226495164</v>
      </c>
      <c r="DF34" s="1350">
        <v>4517.5566947531479</v>
      </c>
      <c r="DG34" s="1350">
        <v>4498.8856054008156</v>
      </c>
      <c r="DH34" s="1350">
        <v>4481.1123959399729</v>
      </c>
      <c r="DI34" s="1350">
        <v>4403.4969460716084</v>
      </c>
      <c r="DJ34" s="1350">
        <v>4555.4384073198817</v>
      </c>
      <c r="DK34" s="1350">
        <v>4686.7859283755261</v>
      </c>
      <c r="DL34" s="1350">
        <v>5015.9983491151324</v>
      </c>
      <c r="DM34" s="1350">
        <v>5146.4015723533857</v>
      </c>
      <c r="DN34" s="1350">
        <v>5181.5018734402993</v>
      </c>
      <c r="DO34" s="1350">
        <v>5387.0593270309428</v>
      </c>
      <c r="DP34" s="1350">
        <v>4957.5420081963885</v>
      </c>
      <c r="DQ34" s="1350">
        <v>4889.6510353684507</v>
      </c>
      <c r="DR34" s="1350">
        <v>5164.8123622297144</v>
      </c>
      <c r="DS34" s="1351">
        <v>5071.7244875444258</v>
      </c>
      <c r="DT34" s="1351">
        <v>5172.6351945485912</v>
      </c>
      <c r="DU34" s="1351">
        <v>5177.9254871589983</v>
      </c>
      <c r="DV34" s="1351">
        <v>5307.9265304158789</v>
      </c>
      <c r="DW34" s="1351">
        <v>5346.364734608178</v>
      </c>
      <c r="DX34" s="1351">
        <v>6159.6289634396662</v>
      </c>
      <c r="DY34" s="1351">
        <v>6298.6699053517723</v>
      </c>
      <c r="DZ34" s="1351">
        <v>6348.1219881867673</v>
      </c>
      <c r="EA34" s="1351">
        <v>6169.1075029714566</v>
      </c>
      <c r="EB34" s="1351">
        <v>5991.1487580566081</v>
      </c>
      <c r="EC34" s="1351">
        <v>5864.1412629690649</v>
      </c>
      <c r="ED34" s="1351">
        <v>5810.8364647774742</v>
      </c>
      <c r="EE34" s="1351">
        <v>5787.930146035711</v>
      </c>
      <c r="EF34" s="1351">
        <v>5880.0608276496068</v>
      </c>
      <c r="EG34" s="1351">
        <v>5865.7455039762935</v>
      </c>
      <c r="EH34" s="1351">
        <v>5835.5898833371057</v>
      </c>
      <c r="EI34" s="1351">
        <v>5688.9629147342121</v>
      </c>
      <c r="EJ34" s="1351">
        <v>4733.4716454409572</v>
      </c>
      <c r="EK34" s="1351">
        <v>5739.4981949589355</v>
      </c>
      <c r="EL34" s="1351">
        <v>5891.5547090654727</v>
      </c>
      <c r="EM34" s="1351">
        <v>5762.0198245566271</v>
      </c>
      <c r="EN34" s="1351">
        <v>5519.494347319458</v>
      </c>
      <c r="EO34" s="1351">
        <v>5503.7942135112626</v>
      </c>
    </row>
    <row r="35" spans="1:145" ht="7.7" customHeight="1" x14ac:dyDescent="0.3">
      <c r="A35" s="1346"/>
      <c r="B35" s="1343"/>
      <c r="C35" s="1343"/>
      <c r="D35" s="1343"/>
      <c r="E35" s="1343"/>
      <c r="F35" s="1343"/>
      <c r="G35" s="1343"/>
      <c r="H35" s="1347"/>
      <c r="I35" s="1347"/>
      <c r="J35" s="1347"/>
      <c r="K35" s="1347"/>
      <c r="L35" s="1347"/>
      <c r="M35" s="1347"/>
      <c r="N35" s="1347"/>
      <c r="O35" s="1347"/>
      <c r="P35" s="1347"/>
      <c r="Q35" s="1347"/>
      <c r="R35" s="1347"/>
      <c r="S35" s="1347"/>
      <c r="T35" s="1347"/>
      <c r="U35" s="1347"/>
      <c r="V35" s="1347"/>
      <c r="W35" s="1347"/>
      <c r="X35" s="1347"/>
      <c r="Y35" s="1347"/>
      <c r="Z35" s="1347"/>
      <c r="AA35" s="1347"/>
      <c r="AB35" s="1347"/>
      <c r="AC35" s="1347"/>
      <c r="AD35" s="1347"/>
      <c r="AE35" s="1347"/>
      <c r="AF35" s="1347"/>
      <c r="AG35" s="1347"/>
      <c r="AH35" s="1347"/>
      <c r="AI35" s="1347"/>
      <c r="AJ35" s="1347"/>
      <c r="AK35" s="1347"/>
      <c r="AL35" s="1347"/>
      <c r="AM35" s="1343"/>
      <c r="AN35" s="1343"/>
      <c r="AO35" s="1343"/>
      <c r="AP35" s="1343"/>
      <c r="AQ35" s="1343"/>
      <c r="AR35" s="1343"/>
      <c r="AS35" s="1343"/>
      <c r="AT35" s="1343"/>
      <c r="AU35" s="1343"/>
      <c r="AV35" s="1343"/>
      <c r="AW35" s="1343"/>
      <c r="AX35" s="1343"/>
      <c r="AY35" s="1343"/>
      <c r="AZ35" s="1343"/>
      <c r="BA35" s="1343"/>
      <c r="BB35" s="1343"/>
      <c r="BC35" s="1343"/>
      <c r="BD35" s="1343"/>
      <c r="BE35" s="1343"/>
      <c r="BF35" s="1343"/>
      <c r="BG35" s="1343"/>
      <c r="BH35" s="1343"/>
      <c r="BI35" s="1343"/>
      <c r="BJ35" s="1343"/>
      <c r="BK35" s="1343"/>
      <c r="BL35" s="1343"/>
      <c r="BM35" s="1343"/>
      <c r="BN35" s="1343"/>
      <c r="BO35" s="1343"/>
      <c r="BP35" s="1343"/>
      <c r="BQ35" s="1343"/>
      <c r="BR35" s="1343"/>
      <c r="BS35" s="1343"/>
      <c r="BT35" s="1343"/>
      <c r="BU35" s="1343"/>
      <c r="BV35" s="1343"/>
      <c r="BW35" s="1343"/>
      <c r="BX35" s="1343"/>
      <c r="BY35" s="1343"/>
      <c r="BZ35" s="1343"/>
      <c r="CA35" s="1343"/>
      <c r="CB35" s="1343"/>
      <c r="CC35" s="1343"/>
      <c r="CD35" s="1343"/>
      <c r="CE35" s="1343"/>
      <c r="CF35" s="1343"/>
      <c r="CG35" s="1343"/>
      <c r="CH35" s="1343"/>
      <c r="CI35" s="1343"/>
      <c r="CJ35" s="1343"/>
      <c r="CK35" s="1343"/>
      <c r="CL35" s="1343"/>
      <c r="CM35" s="1343"/>
      <c r="CN35" s="1343"/>
      <c r="CO35" s="1343"/>
      <c r="CP35" s="1343"/>
      <c r="CQ35" s="1343"/>
      <c r="CR35" s="1343"/>
      <c r="CS35" s="1343"/>
      <c r="CT35" s="1343"/>
      <c r="CU35" s="1343"/>
      <c r="CV35" s="1343"/>
      <c r="CW35" s="1343"/>
      <c r="CX35" s="1343"/>
      <c r="CY35" s="1343"/>
      <c r="CZ35" s="1343"/>
      <c r="DA35" s="1343"/>
      <c r="DB35" s="1350"/>
      <c r="DC35" s="1350"/>
      <c r="DD35" s="1350"/>
      <c r="DE35" s="1350"/>
      <c r="DF35" s="1350"/>
      <c r="DG35" s="1350"/>
      <c r="DH35" s="1350"/>
      <c r="DI35" s="1350"/>
      <c r="DJ35" s="1350"/>
      <c r="DK35" s="1350"/>
      <c r="DL35" s="1350"/>
      <c r="DM35" s="1350"/>
      <c r="DN35" s="1350"/>
      <c r="DO35" s="1350"/>
      <c r="DP35" s="1350"/>
      <c r="DQ35" s="1350"/>
      <c r="DR35" s="1350"/>
      <c r="DS35" s="1351"/>
      <c r="DT35" s="1351"/>
      <c r="DU35" s="1351"/>
      <c r="DV35" s="1351"/>
      <c r="DW35" s="1351"/>
      <c r="DX35" s="1351"/>
      <c r="DY35" s="1351"/>
      <c r="DZ35" s="1351"/>
      <c r="EA35" s="1351"/>
      <c r="EB35" s="1351"/>
      <c r="EC35" s="1351"/>
      <c r="ED35" s="1351"/>
      <c r="EE35" s="1351"/>
      <c r="EF35" s="1351"/>
      <c r="EG35" s="1351"/>
      <c r="EH35" s="1351"/>
      <c r="EI35" s="1351"/>
      <c r="EJ35" s="1351"/>
      <c r="EK35" s="1351"/>
      <c r="EL35" s="1351"/>
      <c r="EM35" s="1351"/>
      <c r="EN35" s="1351"/>
      <c r="EO35" s="1351"/>
    </row>
    <row r="36" spans="1:145" ht="17.25" x14ac:dyDescent="0.3">
      <c r="A36" s="1342" t="s">
        <v>894</v>
      </c>
      <c r="B36" s="1343">
        <f>SUM(B38:B44)</f>
        <v>15116.942524435231</v>
      </c>
      <c r="C36" s="1343">
        <f>SUM(C38:C44)</f>
        <v>15340.222457769232</v>
      </c>
      <c r="D36" s="1343">
        <f>SUM(D38:D44)</f>
        <v>15436.7207706386</v>
      </c>
      <c r="E36" s="1343">
        <f>SUM(E38:E44)</f>
        <v>15692.966629632501</v>
      </c>
      <c r="F36" s="1343">
        <v>15896.994440702552</v>
      </c>
      <c r="G36" s="1343">
        <v>15813.534849207481</v>
      </c>
      <c r="H36" s="1343">
        <v>16155.643936807443</v>
      </c>
      <c r="I36" s="1343">
        <v>15698.908377838319</v>
      </c>
      <c r="J36" s="1343">
        <v>15609.721732529999</v>
      </c>
      <c r="K36" s="1343">
        <v>15277.935578577499</v>
      </c>
      <c r="L36" s="1343">
        <v>15313.442857202497</v>
      </c>
      <c r="M36" s="1343">
        <v>15684.186930290001</v>
      </c>
      <c r="N36" s="1343">
        <v>15340.489823020771</v>
      </c>
      <c r="O36" s="1343">
        <v>15862.4246946275</v>
      </c>
      <c r="P36" s="1343">
        <v>15831.258217189999</v>
      </c>
      <c r="Q36" s="1343">
        <v>16036.405133759001</v>
      </c>
      <c r="R36" s="1343">
        <v>16714.162621351337</v>
      </c>
      <c r="S36" s="1343">
        <v>16902.897127363605</v>
      </c>
      <c r="T36" s="1343">
        <v>17958.848678855</v>
      </c>
      <c r="U36" s="1343">
        <v>17862.567996480313</v>
      </c>
      <c r="V36" s="1343">
        <v>18648.170724910793</v>
      </c>
      <c r="W36" s="1343">
        <v>18184.048520572302</v>
      </c>
      <c r="X36" s="1343">
        <v>17971.699280649998</v>
      </c>
      <c r="Y36" s="1343">
        <v>17763.138895170996</v>
      </c>
      <c r="Z36" s="1343">
        <v>17882.814975919999</v>
      </c>
      <c r="AA36" s="1343">
        <v>17333.195110600001</v>
      </c>
      <c r="AB36" s="1343">
        <v>19013.070763780001</v>
      </c>
      <c r="AC36" s="1343">
        <v>18597.881258420002</v>
      </c>
      <c r="AD36" s="1343">
        <v>20126.91926720001</v>
      </c>
      <c r="AE36" s="1343">
        <v>20737.70626599</v>
      </c>
      <c r="AF36" s="1343">
        <v>21339.073223082003</v>
      </c>
      <c r="AG36" s="1343">
        <v>21726.624711916276</v>
      </c>
      <c r="AH36" s="1343">
        <v>21976.713323428557</v>
      </c>
      <c r="AI36" s="1343">
        <v>22073.532365816147</v>
      </c>
      <c r="AJ36" s="1343">
        <v>22743.688729123929</v>
      </c>
      <c r="AK36" s="1343">
        <v>23623.890787420289</v>
      </c>
      <c r="AL36" s="1343">
        <v>24037.577134998959</v>
      </c>
      <c r="AM36" s="1343">
        <v>24911.486120716982</v>
      </c>
      <c r="AN36" s="1343">
        <v>25441.509448169909</v>
      </c>
      <c r="AO36" s="1343">
        <v>26831.381436573607</v>
      </c>
      <c r="AP36" s="1343">
        <v>27969.412402886199</v>
      </c>
      <c r="AQ36" s="1343">
        <v>29204.06130761261</v>
      </c>
      <c r="AR36" s="1343">
        <v>30061.478746890338</v>
      </c>
      <c r="AS36" s="1343">
        <v>30013.07777618412</v>
      </c>
      <c r="AT36" s="1343">
        <v>30240.192163557422</v>
      </c>
      <c r="AU36" s="1343">
        <v>30493.290275353091</v>
      </c>
      <c r="AV36" s="1343">
        <v>29986.643425269827</v>
      </c>
      <c r="AW36" s="1343">
        <v>30192.637866626181</v>
      </c>
      <c r="AX36" s="1343">
        <v>30133.677872429409</v>
      </c>
      <c r="AY36" s="1343">
        <v>30471.485060851031</v>
      </c>
      <c r="AZ36" s="1343">
        <v>30814.396110226819</v>
      </c>
      <c r="BA36" s="1343">
        <v>31102.514827486215</v>
      </c>
      <c r="BB36" s="1343">
        <v>31324.312980510891</v>
      </c>
      <c r="BC36" s="1343">
        <v>31735.331435496766</v>
      </c>
      <c r="BD36" s="1343">
        <v>32669.055944429387</v>
      </c>
      <c r="BE36" s="1343">
        <v>32063.951929540497</v>
      </c>
      <c r="BF36" s="1343">
        <v>32456.412352301537</v>
      </c>
      <c r="BG36" s="1343">
        <v>32873.883856290136</v>
      </c>
      <c r="BH36" s="1343">
        <v>33648.244522643181</v>
      </c>
      <c r="BI36" s="1343">
        <v>34850.645398997061</v>
      </c>
      <c r="BJ36" s="1343">
        <v>35310.939554479104</v>
      </c>
      <c r="BK36" s="1343">
        <v>36406.38836048833</v>
      </c>
      <c r="BL36" s="1343">
        <v>37340.338138703453</v>
      </c>
      <c r="BM36" s="1343">
        <v>38538.254944416709</v>
      </c>
      <c r="BN36" s="1343">
        <v>39024.947403573518</v>
      </c>
      <c r="BO36" s="1343">
        <v>39583.737789667422</v>
      </c>
      <c r="BP36" s="1343">
        <v>40380.426747892197</v>
      </c>
      <c r="BQ36" s="1343">
        <v>40096.49645331646</v>
      </c>
      <c r="BR36" s="1343">
        <v>40715.427971786092</v>
      </c>
      <c r="BS36" s="1343">
        <v>40250.810220386367</v>
      </c>
      <c r="BT36" s="1343">
        <v>40391.272727638607</v>
      </c>
      <c r="BU36" s="1343">
        <v>40962.521936381578</v>
      </c>
      <c r="BV36" s="1343">
        <v>42205.435526976828</v>
      </c>
      <c r="BW36" s="1343">
        <v>42550.799013972035</v>
      </c>
      <c r="BX36" s="1343">
        <v>43118.261591039991</v>
      </c>
      <c r="BY36" s="1343">
        <v>43289.48516640289</v>
      </c>
      <c r="BZ36" s="1343">
        <v>43572</v>
      </c>
      <c r="CA36" s="1343">
        <v>43444.522447301875</v>
      </c>
      <c r="CB36" s="1343">
        <v>43029.902938804204</v>
      </c>
      <c r="CC36" s="1343">
        <v>42472.792006511074</v>
      </c>
      <c r="CD36" s="1343">
        <v>42379.602888459645</v>
      </c>
      <c r="CE36" s="1343">
        <v>42130.619052599061</v>
      </c>
      <c r="CF36" s="1343">
        <v>41879.675503155711</v>
      </c>
      <c r="CG36" s="1343">
        <v>42072.724455766023</v>
      </c>
      <c r="CH36" s="1343">
        <v>43325.198968531164</v>
      </c>
      <c r="CI36" s="1343">
        <v>43253.540572116843</v>
      </c>
      <c r="CJ36" s="1343">
        <v>43570.095512344735</v>
      </c>
      <c r="CK36" s="1343">
        <v>43992.604062785947</v>
      </c>
      <c r="CL36" s="1343">
        <v>44659.551017516926</v>
      </c>
      <c r="CM36" s="1343">
        <v>44737.278299508798</v>
      </c>
      <c r="CN36" s="1343">
        <v>44805.743884943127</v>
      </c>
      <c r="CO36" s="1343">
        <v>45123.066840000254</v>
      </c>
      <c r="CP36" s="1343">
        <v>45279.146631420466</v>
      </c>
      <c r="CQ36" s="1343">
        <v>44971.320502872113</v>
      </c>
      <c r="CR36" s="1343">
        <v>45202.129109198577</v>
      </c>
      <c r="CS36" s="1343">
        <v>44989.868385167581</v>
      </c>
      <c r="CT36" s="1343">
        <v>45940.266697205188</v>
      </c>
      <c r="CU36" s="1343">
        <v>45591.969206117072</v>
      </c>
      <c r="CV36" s="1343">
        <v>46371.272110202131</v>
      </c>
      <c r="CW36" s="1343">
        <v>48123.760424358501</v>
      </c>
      <c r="CX36" s="1343">
        <v>47365.641809494336</v>
      </c>
      <c r="CY36" s="1343">
        <v>46953.146010267134</v>
      </c>
      <c r="CZ36" s="1343">
        <v>48756.074992337381</v>
      </c>
      <c r="DA36" s="1343">
        <v>48370.2747426356</v>
      </c>
      <c r="DB36" s="1344">
        <v>48262.782983742021</v>
      </c>
      <c r="DC36" s="1344">
        <v>48080.005765923037</v>
      </c>
      <c r="DD36" s="1344">
        <v>47946.41567659648</v>
      </c>
      <c r="DE36" s="1344">
        <v>47011.860843169496</v>
      </c>
      <c r="DF36" s="1344">
        <v>48211.463707805138</v>
      </c>
      <c r="DG36" s="1344">
        <v>47451.245688336901</v>
      </c>
      <c r="DH36" s="1344">
        <v>47074.766595301735</v>
      </c>
      <c r="DI36" s="1344">
        <v>47308.654934858081</v>
      </c>
      <c r="DJ36" s="1344">
        <v>47230.104163937431</v>
      </c>
      <c r="DK36" s="1344">
        <v>47233.082972101809</v>
      </c>
      <c r="DL36" s="1344">
        <v>47561.8531385553</v>
      </c>
      <c r="DM36" s="1344">
        <v>46295.188279658156</v>
      </c>
      <c r="DN36" s="1344">
        <v>46208.976783235143</v>
      </c>
      <c r="DO36" s="1344">
        <v>46396.32935767922</v>
      </c>
      <c r="DP36" s="1344">
        <v>45966.468991512796</v>
      </c>
      <c r="DQ36" s="1344">
        <v>46806.99148102005</v>
      </c>
      <c r="DR36" s="1344">
        <v>47536.385280782612</v>
      </c>
      <c r="DS36" s="1345">
        <v>46230.592650292077</v>
      </c>
      <c r="DT36" s="1345">
        <v>47414.384471721263</v>
      </c>
      <c r="DU36" s="1345">
        <v>48168.189038257427</v>
      </c>
      <c r="DV36" s="1345">
        <v>47778.882680371258</v>
      </c>
      <c r="DW36" s="1345">
        <v>47764.572085554886</v>
      </c>
      <c r="DX36" s="1345">
        <v>48227.693074419323</v>
      </c>
      <c r="DY36" s="1345">
        <v>47961.33651625771</v>
      </c>
      <c r="DZ36" s="1345">
        <v>47896.823959201618</v>
      </c>
      <c r="EA36" s="1345">
        <v>47158.858752580192</v>
      </c>
      <c r="EB36" s="1345">
        <v>47009.239468564308</v>
      </c>
      <c r="EC36" s="1345">
        <v>47074.08544559485</v>
      </c>
      <c r="ED36" s="1345">
        <v>47461.264602055649</v>
      </c>
      <c r="EE36" s="1345">
        <v>48180.297845123787</v>
      </c>
      <c r="EF36" s="1345">
        <v>47939.939094677844</v>
      </c>
      <c r="EG36" s="1345">
        <v>48288.002200700794</v>
      </c>
      <c r="EH36" s="1345">
        <v>48535.886508315991</v>
      </c>
      <c r="EI36" s="1345">
        <v>45408.875130053617</v>
      </c>
      <c r="EJ36" s="1345">
        <v>42966.186667539587</v>
      </c>
      <c r="EK36" s="1345">
        <v>42687.06112481968</v>
      </c>
      <c r="EL36" s="1345">
        <v>41266.013093037283</v>
      </c>
      <c r="EM36" s="1345">
        <v>40270.055745694495</v>
      </c>
      <c r="EN36" s="1345">
        <v>39543.90704570504</v>
      </c>
      <c r="EO36" s="1345">
        <v>40414.927202255101</v>
      </c>
    </row>
    <row r="37" spans="1:145" ht="17.25" x14ac:dyDescent="0.3">
      <c r="A37" s="1346" t="s">
        <v>869</v>
      </c>
      <c r="B37" s="1347"/>
      <c r="C37" s="1347"/>
      <c r="D37" s="1347"/>
      <c r="E37" s="1347"/>
      <c r="F37" s="1347"/>
      <c r="G37" s="1347"/>
      <c r="H37" s="1347"/>
      <c r="I37" s="1347"/>
      <c r="J37" s="1347"/>
      <c r="K37" s="1347"/>
      <c r="L37" s="1347"/>
      <c r="M37" s="1347"/>
      <c r="N37" s="1347"/>
      <c r="O37" s="1347"/>
      <c r="P37" s="1347"/>
      <c r="Q37" s="1347"/>
      <c r="R37" s="1347"/>
      <c r="S37" s="1347"/>
      <c r="T37" s="1347"/>
      <c r="U37" s="1347"/>
      <c r="V37" s="1347"/>
      <c r="W37" s="1347"/>
      <c r="X37" s="1347"/>
      <c r="Y37" s="1347"/>
      <c r="Z37" s="1347"/>
      <c r="AA37" s="1347"/>
      <c r="AB37" s="1347"/>
      <c r="AC37" s="1347"/>
      <c r="AD37" s="1347"/>
      <c r="AE37" s="1347"/>
      <c r="AF37" s="1347"/>
      <c r="AG37" s="1347"/>
      <c r="AH37" s="1347"/>
      <c r="AI37" s="1347"/>
      <c r="AJ37" s="1347"/>
      <c r="AK37" s="1347"/>
      <c r="AL37" s="1347"/>
      <c r="AM37" s="1343"/>
      <c r="AN37" s="1343"/>
      <c r="AO37" s="1343"/>
      <c r="AP37" s="1343"/>
      <c r="AQ37" s="1343"/>
      <c r="AR37" s="1347"/>
      <c r="AS37" s="1347"/>
      <c r="AT37" s="1347"/>
      <c r="AU37" s="1347"/>
      <c r="AV37" s="1347"/>
      <c r="AW37" s="1347"/>
      <c r="AX37" s="1347"/>
      <c r="AY37" s="1347"/>
      <c r="AZ37" s="1347"/>
      <c r="BA37" s="1347"/>
      <c r="BB37" s="1347"/>
      <c r="BC37" s="1347"/>
      <c r="BD37" s="1347"/>
      <c r="BE37" s="1347"/>
      <c r="BF37" s="1347"/>
      <c r="BG37" s="1347"/>
      <c r="BH37" s="1347"/>
      <c r="BI37" s="1347"/>
      <c r="BJ37" s="1347"/>
      <c r="BK37" s="1347"/>
      <c r="BL37" s="1343"/>
      <c r="BM37" s="1343"/>
      <c r="BN37" s="1343"/>
      <c r="BO37" s="1343"/>
      <c r="BP37" s="1343"/>
      <c r="BQ37" s="1343"/>
      <c r="BR37" s="1343"/>
      <c r="BS37" s="1343"/>
      <c r="BT37" s="1343"/>
      <c r="BU37" s="1343"/>
      <c r="BV37" s="1343"/>
      <c r="BW37" s="1343"/>
      <c r="BX37" s="1343"/>
      <c r="BY37" s="1343"/>
      <c r="BZ37" s="1343"/>
      <c r="CA37" s="1343"/>
      <c r="CB37" s="1343"/>
      <c r="CC37" s="1343"/>
      <c r="CD37" s="1343"/>
      <c r="CE37" s="1343"/>
      <c r="CF37" s="1343"/>
      <c r="CG37" s="1343"/>
      <c r="CH37" s="1343"/>
      <c r="CI37" s="1343"/>
      <c r="CJ37" s="1343"/>
      <c r="CK37" s="1343"/>
      <c r="CL37" s="1343"/>
      <c r="CM37" s="1343"/>
      <c r="CN37" s="1343"/>
      <c r="CO37" s="1343"/>
      <c r="CP37" s="1343"/>
      <c r="CQ37" s="1343"/>
      <c r="CR37" s="1343"/>
      <c r="CS37" s="1343">
        <v>0</v>
      </c>
      <c r="CT37" s="1343"/>
      <c r="CU37" s="1343"/>
      <c r="CV37" s="1343"/>
      <c r="CW37" s="1343"/>
      <c r="CX37" s="1343"/>
      <c r="CY37" s="1343"/>
      <c r="CZ37" s="1343"/>
      <c r="DA37" s="1343"/>
      <c r="DB37" s="1350"/>
      <c r="DC37" s="1350"/>
      <c r="DD37" s="1350"/>
      <c r="DE37" s="1350"/>
      <c r="DF37" s="1350"/>
      <c r="DG37" s="1350"/>
      <c r="DH37" s="1350"/>
      <c r="DI37" s="1350"/>
      <c r="DJ37" s="1350"/>
      <c r="DK37" s="1350"/>
      <c r="DL37" s="1350"/>
      <c r="DM37" s="1350"/>
      <c r="DN37" s="1350"/>
      <c r="DO37" s="1350"/>
      <c r="DP37" s="1350"/>
      <c r="DQ37" s="1350"/>
      <c r="DR37" s="1350"/>
      <c r="DS37" s="1351"/>
      <c r="DT37" s="1351"/>
      <c r="DU37" s="1351"/>
      <c r="DV37" s="1351"/>
      <c r="DW37" s="1351"/>
      <c r="DX37" s="1351"/>
      <c r="DY37" s="1351"/>
      <c r="DZ37" s="1351"/>
      <c r="EA37" s="1351"/>
      <c r="EB37" s="1351"/>
      <c r="EC37" s="1351"/>
      <c r="ED37" s="1351"/>
      <c r="EE37" s="1351"/>
      <c r="EF37" s="1351"/>
      <c r="EG37" s="1351"/>
      <c r="EH37" s="1351"/>
      <c r="EI37" s="1351"/>
      <c r="EJ37" s="1351"/>
      <c r="EK37" s="1351"/>
      <c r="EL37" s="1351"/>
      <c r="EM37" s="1351"/>
      <c r="EN37" s="1351"/>
      <c r="EO37" s="1351"/>
    </row>
    <row r="38" spans="1:145" ht="15.95" customHeight="1" x14ac:dyDescent="0.3">
      <c r="A38" s="1346" t="s">
        <v>895</v>
      </c>
      <c r="B38" s="1347">
        <v>6444.7886749252302</v>
      </c>
      <c r="C38" s="1347">
        <v>6305.295456699233</v>
      </c>
      <c r="D38" s="1347">
        <v>6304.5127371385997</v>
      </c>
      <c r="E38" s="1347">
        <v>6633.5494685125004</v>
      </c>
      <c r="F38" s="1347">
        <v>6802.7288730225509</v>
      </c>
      <c r="G38" s="1347">
        <v>6864.8700624874791</v>
      </c>
      <c r="H38" s="1347">
        <v>6978.3594197274397</v>
      </c>
      <c r="I38" s="1347">
        <v>6987.2388921083193</v>
      </c>
      <c r="J38" s="1347">
        <v>6761.2236051799991</v>
      </c>
      <c r="K38" s="1347">
        <v>6734.2435406175</v>
      </c>
      <c r="L38" s="1347">
        <v>6713.6977799124988</v>
      </c>
      <c r="M38" s="1347">
        <v>6979.0847059800008</v>
      </c>
      <c r="N38" s="1347">
        <v>6742.9449578507702</v>
      </c>
      <c r="O38" s="1347">
        <v>7096.4184074800014</v>
      </c>
      <c r="P38" s="1347">
        <v>6874.2981054499996</v>
      </c>
      <c r="Q38" s="1347">
        <v>7106.2051660289999</v>
      </c>
      <c r="R38" s="1347">
        <v>7294.6279957313354</v>
      </c>
      <c r="S38" s="1347">
        <v>7911.1575664936008</v>
      </c>
      <c r="T38" s="1347">
        <v>8601.8289462249995</v>
      </c>
      <c r="U38" s="1347">
        <v>8680.0621483603136</v>
      </c>
      <c r="V38" s="1347">
        <v>9125.3628209747385</v>
      </c>
      <c r="W38" s="1347">
        <v>8643.6008820922998</v>
      </c>
      <c r="X38" s="1347">
        <v>9004.5649159299992</v>
      </c>
      <c r="Y38" s="1347">
        <v>8562.4102878900012</v>
      </c>
      <c r="Z38" s="1347">
        <v>9077.0496576200003</v>
      </c>
      <c r="AA38" s="1347">
        <v>8186.5770525300004</v>
      </c>
      <c r="AB38" s="1347">
        <v>10182.628594440001</v>
      </c>
      <c r="AC38" s="1347">
        <v>9753.3952551399998</v>
      </c>
      <c r="AD38" s="1347">
        <v>11114.291857820001</v>
      </c>
      <c r="AE38" s="1347">
        <v>11580.200298870001</v>
      </c>
      <c r="AF38" s="1347">
        <v>12269.380826312001</v>
      </c>
      <c r="AG38" s="1347">
        <v>12691.389133246279</v>
      </c>
      <c r="AH38" s="1347">
        <v>12567.320152738559</v>
      </c>
      <c r="AI38" s="1347">
        <v>12600.402771576149</v>
      </c>
      <c r="AJ38" s="1347">
        <v>12635.541921993929</v>
      </c>
      <c r="AK38" s="1347">
        <v>13169.436488200285</v>
      </c>
      <c r="AL38" s="1347">
        <v>13628.700497694255</v>
      </c>
      <c r="AM38" s="1347">
        <v>13485.89982990036</v>
      </c>
      <c r="AN38" s="1347">
        <v>13978.265567046956</v>
      </c>
      <c r="AO38" s="1347">
        <v>14770.230000431471</v>
      </c>
      <c r="AP38" s="1347">
        <v>15384.684646477044</v>
      </c>
      <c r="AQ38" s="1347">
        <v>16418.186102116582</v>
      </c>
      <c r="AR38" s="1347">
        <v>16819.744095303337</v>
      </c>
      <c r="AS38" s="1347">
        <v>16483.991348237902</v>
      </c>
      <c r="AT38" s="1347">
        <v>16997.548346971635</v>
      </c>
      <c r="AU38" s="1347">
        <v>17113.250938400091</v>
      </c>
      <c r="AV38" s="1347">
        <v>17171.710921446</v>
      </c>
      <c r="AW38" s="1347">
        <v>17073.678888538001</v>
      </c>
      <c r="AX38" s="1347">
        <v>17095.034753902684</v>
      </c>
      <c r="AY38" s="1347">
        <v>17817.152225681199</v>
      </c>
      <c r="AZ38" s="1347">
        <v>17906.253474518988</v>
      </c>
      <c r="BA38" s="1347">
        <v>17692.894974183557</v>
      </c>
      <c r="BB38" s="1347">
        <v>17980.276590711997</v>
      </c>
      <c r="BC38" s="1347">
        <v>18345.873784902757</v>
      </c>
      <c r="BD38" s="1347">
        <v>18664.111806376735</v>
      </c>
      <c r="BE38" s="1347">
        <v>18299.297011773768</v>
      </c>
      <c r="BF38" s="1347">
        <v>18849.5629346938</v>
      </c>
      <c r="BG38" s="1347">
        <v>18237.742267949303</v>
      </c>
      <c r="BH38" s="1347">
        <v>18532.403376099646</v>
      </c>
      <c r="BI38" s="1347">
        <v>20876.439979044691</v>
      </c>
      <c r="BJ38" s="1347">
        <v>20612.104700710323</v>
      </c>
      <c r="BK38" s="1347">
        <v>21015.164096153771</v>
      </c>
      <c r="BL38" s="1347">
        <v>21812.39123293119</v>
      </c>
      <c r="BM38" s="1347">
        <v>23286.924846593422</v>
      </c>
      <c r="BN38" s="1347">
        <v>23244.365210886339</v>
      </c>
      <c r="BO38" s="1347">
        <v>23903.763452114505</v>
      </c>
      <c r="BP38" s="1347">
        <v>24311.55523149221</v>
      </c>
      <c r="BQ38" s="1347">
        <v>24170.292192276418</v>
      </c>
      <c r="BR38" s="1347">
        <v>24605.413468120329</v>
      </c>
      <c r="BS38" s="1347">
        <v>24504.204618881635</v>
      </c>
      <c r="BT38" s="1347">
        <v>24251.901324765495</v>
      </c>
      <c r="BU38" s="1347">
        <v>24886.096967351834</v>
      </c>
      <c r="BV38" s="1347">
        <v>25722.640854484063</v>
      </c>
      <c r="BW38" s="1347">
        <v>26319.272506515608</v>
      </c>
      <c r="BX38" s="1347">
        <v>26496.494134091485</v>
      </c>
      <c r="BY38" s="1347">
        <v>26638.718733664795</v>
      </c>
      <c r="BZ38" s="1347">
        <v>26592.3</v>
      </c>
      <c r="CA38" s="1347">
        <v>26509.758805633959</v>
      </c>
      <c r="CB38" s="1347">
        <v>26176.510753525828</v>
      </c>
      <c r="CC38" s="1347">
        <v>25726.591426780855</v>
      </c>
      <c r="CD38" s="1347">
        <v>25832.408048005036</v>
      </c>
      <c r="CE38" s="1347">
        <v>25465.192956973882</v>
      </c>
      <c r="CF38" s="1347">
        <v>25309.266102489641</v>
      </c>
      <c r="CG38" s="1347">
        <v>25368.739889411077</v>
      </c>
      <c r="CH38" s="1347">
        <v>26254.089162531789</v>
      </c>
      <c r="CI38" s="1347">
        <v>26126.17752316855</v>
      </c>
      <c r="CJ38" s="1347">
        <v>26059.490091299824</v>
      </c>
      <c r="CK38" s="1347">
        <v>26240.89264214713</v>
      </c>
      <c r="CL38" s="1347">
        <v>26830.54477783191</v>
      </c>
      <c r="CM38" s="1347">
        <v>26935.095087198326</v>
      </c>
      <c r="CN38" s="1347">
        <v>26758.256683495547</v>
      </c>
      <c r="CO38" s="1347">
        <v>27000.954808954735</v>
      </c>
      <c r="CP38" s="1347">
        <v>27169.520695239342</v>
      </c>
      <c r="CQ38" s="1347">
        <v>26860.117312605362</v>
      </c>
      <c r="CR38" s="1347">
        <v>26766.511737936911</v>
      </c>
      <c r="CS38" s="1347">
        <v>27147.929035312554</v>
      </c>
      <c r="CT38" s="1347">
        <v>28186.185109815851</v>
      </c>
      <c r="CU38" s="1347">
        <v>28050.464175337242</v>
      </c>
      <c r="CV38" s="1347">
        <v>28771.391896985078</v>
      </c>
      <c r="CW38" s="1347">
        <v>28839.786654959</v>
      </c>
      <c r="CX38" s="1347">
        <v>28854.741656711511</v>
      </c>
      <c r="CY38" s="1347">
        <v>28577.440321043345</v>
      </c>
      <c r="CZ38" s="1347">
        <v>28894.929750472991</v>
      </c>
      <c r="DA38" s="1347">
        <v>28637.703148636876</v>
      </c>
      <c r="DB38" s="1350">
        <v>28594.815648361047</v>
      </c>
      <c r="DC38" s="1350">
        <v>28958.834719601771</v>
      </c>
      <c r="DD38" s="1350">
        <v>28258.371856886795</v>
      </c>
      <c r="DE38" s="1350">
        <v>28039.123374428847</v>
      </c>
      <c r="DF38" s="1350">
        <v>28587.809284866391</v>
      </c>
      <c r="DG38" s="1350">
        <v>27813.386176080621</v>
      </c>
      <c r="DH38" s="1350">
        <v>28135.79659020765</v>
      </c>
      <c r="DI38" s="1350">
        <v>27684.040180411594</v>
      </c>
      <c r="DJ38" s="1350">
        <v>27720.801449251783</v>
      </c>
      <c r="DK38" s="1350">
        <v>28078.089967427513</v>
      </c>
      <c r="DL38" s="1350">
        <v>28198.470894678732</v>
      </c>
      <c r="DM38" s="1350">
        <v>27834.960120266045</v>
      </c>
      <c r="DN38" s="1350">
        <v>28411.561630678178</v>
      </c>
      <c r="DO38" s="1350">
        <v>28381.759875903426</v>
      </c>
      <c r="DP38" s="1350">
        <v>27948.293318443055</v>
      </c>
      <c r="DQ38" s="1350">
        <v>27608.212119793006</v>
      </c>
      <c r="DR38" s="1350">
        <v>27877.083280596609</v>
      </c>
      <c r="DS38" s="1351">
        <v>27182.275194393922</v>
      </c>
      <c r="DT38" s="1351">
        <v>27549.480853916313</v>
      </c>
      <c r="DU38" s="1351">
        <v>28457.088770426049</v>
      </c>
      <c r="DV38" s="1351">
        <v>28530.012024427542</v>
      </c>
      <c r="DW38" s="1351">
        <v>28356.353089864187</v>
      </c>
      <c r="DX38" s="1351">
        <v>28325.442330554644</v>
      </c>
      <c r="DY38" s="1351">
        <v>28154.064930009052</v>
      </c>
      <c r="DZ38" s="1351">
        <v>27950.808394374755</v>
      </c>
      <c r="EA38" s="1351">
        <v>27817.517398400199</v>
      </c>
      <c r="EB38" s="1351">
        <v>25971.417488266914</v>
      </c>
      <c r="EC38" s="1351">
        <v>27286.765373550119</v>
      </c>
      <c r="ED38" s="1351">
        <v>27714.811160459954</v>
      </c>
      <c r="EE38" s="1351">
        <v>27976.363410950929</v>
      </c>
      <c r="EF38" s="1351">
        <v>27975.93123826629</v>
      </c>
      <c r="EG38" s="1351">
        <v>27944.171625869218</v>
      </c>
      <c r="EH38" s="1351">
        <v>28078.603190557802</v>
      </c>
      <c r="EI38" s="1351">
        <v>28929.643226998345</v>
      </c>
      <c r="EJ38" s="1351">
        <v>28008.447852825495</v>
      </c>
      <c r="EK38" s="1351">
        <v>27860.838758990005</v>
      </c>
      <c r="EL38" s="1351">
        <v>27061.609938420363</v>
      </c>
      <c r="EM38" s="1351">
        <v>26203.368075202146</v>
      </c>
      <c r="EN38" s="1351">
        <v>25714.277376673494</v>
      </c>
      <c r="EO38" s="1351">
        <v>26624.996873326501</v>
      </c>
    </row>
    <row r="39" spans="1:145" ht="15.95" customHeight="1" x14ac:dyDescent="0.3">
      <c r="A39" s="1346" t="s">
        <v>896</v>
      </c>
      <c r="B39" s="1347">
        <v>468.60798435999999</v>
      </c>
      <c r="C39" s="1347">
        <v>470.24154758999998</v>
      </c>
      <c r="D39" s="1347">
        <v>479.68038003999999</v>
      </c>
      <c r="E39" s="1347">
        <v>479.50442501999999</v>
      </c>
      <c r="F39" s="1347">
        <v>481.58261557000003</v>
      </c>
      <c r="G39" s="1347">
        <v>466.51204041</v>
      </c>
      <c r="H39" s="1347">
        <v>457.62590590999997</v>
      </c>
      <c r="I39" s="1347">
        <v>472.24705354000002</v>
      </c>
      <c r="J39" s="1347">
        <v>481.09773373000002</v>
      </c>
      <c r="K39" s="1347">
        <v>472.07193341999999</v>
      </c>
      <c r="L39" s="1347">
        <v>496.24646680000001</v>
      </c>
      <c r="M39" s="1347">
        <v>511.45445789000007</v>
      </c>
      <c r="N39" s="1347">
        <v>497.24813764999999</v>
      </c>
      <c r="O39" s="1347">
        <v>528.41465094750004</v>
      </c>
      <c r="P39" s="1347">
        <v>539.2068761700001</v>
      </c>
      <c r="Q39" s="1347">
        <v>522.09401614000001</v>
      </c>
      <c r="R39" s="1347">
        <v>526.45380634000003</v>
      </c>
      <c r="S39" s="1347">
        <v>542.46389465000004</v>
      </c>
      <c r="T39" s="1347">
        <v>526.12812516000008</v>
      </c>
      <c r="U39" s="1347">
        <v>512.83819185000004</v>
      </c>
      <c r="V39" s="1347">
        <v>551.53457698</v>
      </c>
      <c r="W39" s="1347">
        <v>501.04487133999999</v>
      </c>
      <c r="X39" s="1347">
        <v>538.73533246</v>
      </c>
      <c r="Y39" s="1347">
        <v>498.29035831000004</v>
      </c>
      <c r="Z39" s="1347">
        <v>466.64985055999995</v>
      </c>
      <c r="AA39" s="1347">
        <v>456.69155274000002</v>
      </c>
      <c r="AB39" s="1347">
        <v>465.46625001000001</v>
      </c>
      <c r="AC39" s="1347">
        <v>468.15293301999992</v>
      </c>
      <c r="AD39" s="1347">
        <v>484.50061353999996</v>
      </c>
      <c r="AE39" s="1347">
        <v>434.89408147000006</v>
      </c>
      <c r="AF39" s="1347">
        <v>442.82866725000002</v>
      </c>
      <c r="AG39" s="1347">
        <v>454.39573581999997</v>
      </c>
      <c r="AH39" s="1347">
        <v>458.74458886000002</v>
      </c>
      <c r="AI39" s="1347">
        <v>550.66283559999988</v>
      </c>
      <c r="AJ39" s="1347">
        <v>536.79151089000004</v>
      </c>
      <c r="AK39" s="1347">
        <v>525.15368693000005</v>
      </c>
      <c r="AL39" s="1347">
        <v>528.87499480999998</v>
      </c>
      <c r="AM39" s="1347">
        <v>736.25263270507548</v>
      </c>
      <c r="AN39" s="1347">
        <v>767.22931738944737</v>
      </c>
      <c r="AO39" s="1347">
        <v>762.64465607813838</v>
      </c>
      <c r="AP39" s="1347">
        <v>778.36642598808839</v>
      </c>
      <c r="AQ39" s="1347">
        <v>828.78973730421194</v>
      </c>
      <c r="AR39" s="1347">
        <v>814.34787147140003</v>
      </c>
      <c r="AS39" s="1347">
        <v>821.1324246622188</v>
      </c>
      <c r="AT39" s="1347">
        <v>845.13113745280009</v>
      </c>
      <c r="AU39" s="1347">
        <v>843.87320631766488</v>
      </c>
      <c r="AV39" s="1347">
        <v>780.63020521483008</v>
      </c>
      <c r="AW39" s="1347">
        <v>835.71731479097934</v>
      </c>
      <c r="AX39" s="1347">
        <v>808.23524528150836</v>
      </c>
      <c r="AY39" s="1347">
        <v>864.52464495352797</v>
      </c>
      <c r="AZ39" s="1347">
        <v>835.01464383940811</v>
      </c>
      <c r="BA39" s="1347">
        <v>852.48664039232472</v>
      </c>
      <c r="BB39" s="1347">
        <v>820.18542898882708</v>
      </c>
      <c r="BC39" s="1347">
        <v>783.24904743539662</v>
      </c>
      <c r="BD39" s="1347">
        <v>854.49531804243452</v>
      </c>
      <c r="BE39" s="1347">
        <v>866.56678217700005</v>
      </c>
      <c r="BF39" s="1347">
        <v>863.93197241999985</v>
      </c>
      <c r="BG39" s="1347">
        <v>1163.252797892</v>
      </c>
      <c r="BH39" s="1347">
        <v>935.63231437349998</v>
      </c>
      <c r="BI39" s="1347">
        <v>960.24258202700014</v>
      </c>
      <c r="BJ39" s="1347">
        <v>929.53932955300002</v>
      </c>
      <c r="BK39" s="1347">
        <v>895.58478828299997</v>
      </c>
      <c r="BL39" s="1347">
        <v>918.33535403909991</v>
      </c>
      <c r="BM39" s="1347">
        <v>626.41958018500009</v>
      </c>
      <c r="BN39" s="1347">
        <v>628.84846234835004</v>
      </c>
      <c r="BO39" s="1347">
        <v>597.69785010359988</v>
      </c>
      <c r="BP39" s="1347">
        <v>645.54345992879996</v>
      </c>
      <c r="BQ39" s="1347">
        <v>655.9961158003</v>
      </c>
      <c r="BR39" s="1347">
        <v>672.19210213769998</v>
      </c>
      <c r="BS39" s="1347">
        <v>665.46477013560002</v>
      </c>
      <c r="BT39" s="1347">
        <v>673.46223828982511</v>
      </c>
      <c r="BU39" s="1347">
        <v>629.98539596748401</v>
      </c>
      <c r="BV39" s="1347">
        <v>639.71141224889197</v>
      </c>
      <c r="BW39" s="1347">
        <v>656.70469074235007</v>
      </c>
      <c r="BX39" s="1347">
        <v>642.20342627750006</v>
      </c>
      <c r="BY39" s="1347">
        <v>637.97542089280012</v>
      </c>
      <c r="BZ39" s="1347">
        <v>660.6</v>
      </c>
      <c r="CA39" s="1347">
        <v>670.19315308</v>
      </c>
      <c r="CB39" s="1347">
        <v>641.55011064440009</v>
      </c>
      <c r="CC39" s="1347">
        <v>628.59565935428998</v>
      </c>
      <c r="CD39" s="1347">
        <v>587.39318120709595</v>
      </c>
      <c r="CE39" s="1347">
        <v>529.7320594299124</v>
      </c>
      <c r="CF39" s="1347">
        <v>577.35060364858953</v>
      </c>
      <c r="CG39" s="1347">
        <v>620.21793431018</v>
      </c>
      <c r="CH39" s="1347">
        <v>557.35959204843937</v>
      </c>
      <c r="CI39" s="1347">
        <v>555.70872516225609</v>
      </c>
      <c r="CJ39" s="1347">
        <v>567.088139485488</v>
      </c>
      <c r="CK39" s="1347">
        <v>567.92160093380994</v>
      </c>
      <c r="CL39" s="1347">
        <v>559.07335459969693</v>
      </c>
      <c r="CM39" s="1347">
        <v>577.10916266942399</v>
      </c>
      <c r="CN39" s="1347">
        <v>568.76678335682527</v>
      </c>
      <c r="CO39" s="1347">
        <v>536.68980986636302</v>
      </c>
      <c r="CP39" s="1347">
        <v>530.40994925872496</v>
      </c>
      <c r="CQ39" s="1347">
        <v>503.35971517609994</v>
      </c>
      <c r="CR39" s="1347">
        <v>893.4442050251148</v>
      </c>
      <c r="CS39" s="1347">
        <v>525.79527575947463</v>
      </c>
      <c r="CT39" s="1347">
        <v>526.75451270656254</v>
      </c>
      <c r="CU39" s="1347">
        <v>559.72252891158973</v>
      </c>
      <c r="CV39" s="1347">
        <v>535.2708489375608</v>
      </c>
      <c r="CW39" s="1347">
        <v>606.2287633817183</v>
      </c>
      <c r="CX39" s="1347">
        <v>527.37181324143694</v>
      </c>
      <c r="CY39" s="1347">
        <v>538.04903418306469</v>
      </c>
      <c r="CZ39" s="1347">
        <v>561.18108326248193</v>
      </c>
      <c r="DA39" s="1347">
        <v>595.73253880975585</v>
      </c>
      <c r="DB39" s="1350">
        <v>572.32306120790713</v>
      </c>
      <c r="DC39" s="1350">
        <v>552.5160099109097</v>
      </c>
      <c r="DD39" s="1350">
        <v>593.88835595285502</v>
      </c>
      <c r="DE39" s="1350">
        <v>555.75434125584161</v>
      </c>
      <c r="DF39" s="1350">
        <v>572.52122886067286</v>
      </c>
      <c r="DG39" s="1350">
        <v>572.48772209297852</v>
      </c>
      <c r="DH39" s="1350">
        <v>543.66750878321102</v>
      </c>
      <c r="DI39" s="1350">
        <v>551.40942668385264</v>
      </c>
      <c r="DJ39" s="1350">
        <v>558.34322405259184</v>
      </c>
      <c r="DK39" s="1350">
        <v>537.61300739832973</v>
      </c>
      <c r="DL39" s="1350">
        <v>562.08599884938053</v>
      </c>
      <c r="DM39" s="1350">
        <v>507.76910443117595</v>
      </c>
      <c r="DN39" s="1350">
        <v>532.29789359968618</v>
      </c>
      <c r="DO39" s="1350">
        <v>508.98341436963398</v>
      </c>
      <c r="DP39" s="1350">
        <v>514.80131731125937</v>
      </c>
      <c r="DQ39" s="1350">
        <v>513.01671767011567</v>
      </c>
      <c r="DR39" s="1350">
        <v>505.83727816239627</v>
      </c>
      <c r="DS39" s="1351">
        <v>483.23901673941265</v>
      </c>
      <c r="DT39" s="1351">
        <v>489.32309548883842</v>
      </c>
      <c r="DU39" s="1351">
        <v>444.08857239277205</v>
      </c>
      <c r="DV39" s="1351">
        <v>435.97883156011824</v>
      </c>
      <c r="DW39" s="1351">
        <v>458.71604199692592</v>
      </c>
      <c r="DX39" s="1351">
        <v>437.49802077527795</v>
      </c>
      <c r="DY39" s="1351">
        <v>420.06169667808797</v>
      </c>
      <c r="DZ39" s="1351">
        <v>432.81626805888629</v>
      </c>
      <c r="EA39" s="1351">
        <v>435.79182204165517</v>
      </c>
      <c r="EB39" s="1351">
        <v>1830.1227810380849</v>
      </c>
      <c r="EC39" s="1351">
        <v>450.30178894585015</v>
      </c>
      <c r="ED39" s="1351">
        <v>432.14887151976387</v>
      </c>
      <c r="EE39" s="1351">
        <v>432.3282698502785</v>
      </c>
      <c r="EF39" s="1351">
        <v>450.31813334545558</v>
      </c>
      <c r="EG39" s="1351">
        <v>430.95566277999995</v>
      </c>
      <c r="EH39" s="1351">
        <v>462.68857582278008</v>
      </c>
      <c r="EI39" s="1351">
        <v>476.01319446089894</v>
      </c>
      <c r="EJ39" s="1351">
        <v>477.10907601032346</v>
      </c>
      <c r="EK39" s="1351">
        <v>440.06263985545542</v>
      </c>
      <c r="EL39" s="1351">
        <v>468.2593045009661</v>
      </c>
      <c r="EM39" s="1351">
        <v>402.53638242272831</v>
      </c>
      <c r="EN39" s="1351">
        <v>416.96499596578843</v>
      </c>
      <c r="EO39" s="1351">
        <v>432.35111873337479</v>
      </c>
    </row>
    <row r="40" spans="1:145" ht="15.95" customHeight="1" x14ac:dyDescent="0.3">
      <c r="A40" s="1346" t="s">
        <v>897</v>
      </c>
      <c r="B40" s="1347">
        <v>1162.9356793799998</v>
      </c>
      <c r="C40" s="1347">
        <v>1131.2907618199997</v>
      </c>
      <c r="D40" s="1347">
        <v>1166.2176899599999</v>
      </c>
      <c r="E40" s="1347">
        <v>1158.4819639699997</v>
      </c>
      <c r="F40" s="1347">
        <v>1175.7612312900001</v>
      </c>
      <c r="G40" s="1347">
        <v>941.65728150000007</v>
      </c>
      <c r="H40" s="1347">
        <v>993.87810414</v>
      </c>
      <c r="I40" s="1347">
        <v>1003.72506273</v>
      </c>
      <c r="J40" s="1347">
        <v>1215.0490695599999</v>
      </c>
      <c r="K40" s="1347">
        <v>972.94413888000008</v>
      </c>
      <c r="L40" s="1347">
        <v>965.11932878000005</v>
      </c>
      <c r="M40" s="1347">
        <v>916.70504654000001</v>
      </c>
      <c r="N40" s="1347">
        <v>802.31248841000001</v>
      </c>
      <c r="O40" s="1347">
        <v>872.13641170000005</v>
      </c>
      <c r="P40" s="1347">
        <v>818.36552984999992</v>
      </c>
      <c r="Q40" s="1347">
        <v>815.95914462000007</v>
      </c>
      <c r="R40" s="1347">
        <v>861.96423044000005</v>
      </c>
      <c r="S40" s="1347">
        <v>765.58609545000002</v>
      </c>
      <c r="T40" s="1347">
        <v>853.47303348000003</v>
      </c>
      <c r="U40" s="1347">
        <v>787.78583042999992</v>
      </c>
      <c r="V40" s="1347">
        <v>785.84849853000014</v>
      </c>
      <c r="W40" s="1347">
        <v>753.37836473999994</v>
      </c>
      <c r="X40" s="1347">
        <v>662.78097652999998</v>
      </c>
      <c r="Y40" s="1347">
        <v>981.96627690000003</v>
      </c>
      <c r="Z40" s="1347">
        <v>1062.5459337100001</v>
      </c>
      <c r="AA40" s="1347">
        <v>1204.6879438000001</v>
      </c>
      <c r="AB40" s="1347">
        <v>797.69432051000001</v>
      </c>
      <c r="AC40" s="1347">
        <v>774.26449505999994</v>
      </c>
      <c r="AD40" s="1347">
        <v>782.88061094000011</v>
      </c>
      <c r="AE40" s="1347">
        <v>1094.8615553599998</v>
      </c>
      <c r="AF40" s="1347">
        <v>977.44120275000012</v>
      </c>
      <c r="AG40" s="1347">
        <v>1001.5621306699999</v>
      </c>
      <c r="AH40" s="1347">
        <v>933.60571980999998</v>
      </c>
      <c r="AI40" s="1347">
        <v>635.71753233000004</v>
      </c>
      <c r="AJ40" s="1347">
        <v>766.06467996999993</v>
      </c>
      <c r="AK40" s="1347">
        <v>746.91647439999997</v>
      </c>
      <c r="AL40" s="1347">
        <v>897.7234989399999</v>
      </c>
      <c r="AM40" s="1347">
        <v>1213.30374869</v>
      </c>
      <c r="AN40" s="1347">
        <v>1192.29668277</v>
      </c>
      <c r="AO40" s="1347">
        <v>1131.4506496000001</v>
      </c>
      <c r="AP40" s="1347">
        <v>967.05194824000012</v>
      </c>
      <c r="AQ40" s="1347">
        <v>949.13341641739999</v>
      </c>
      <c r="AR40" s="1347">
        <v>984.64917747160007</v>
      </c>
      <c r="AS40" s="1347">
        <v>1308.4414925600001</v>
      </c>
      <c r="AT40" s="1347">
        <v>927.91836048920004</v>
      </c>
      <c r="AU40" s="1347">
        <v>865.270856181</v>
      </c>
      <c r="AV40" s="1347">
        <v>844.4362185760001</v>
      </c>
      <c r="AW40" s="1347">
        <v>902.59995982999988</v>
      </c>
      <c r="AX40" s="1347">
        <v>870.88403972080005</v>
      </c>
      <c r="AY40" s="1347">
        <v>869.90900274839998</v>
      </c>
      <c r="AZ40" s="1347">
        <v>647.2437888157001</v>
      </c>
      <c r="BA40" s="1347">
        <v>659.70122256280001</v>
      </c>
      <c r="BB40" s="1347">
        <v>649.53919179190007</v>
      </c>
      <c r="BC40" s="1347">
        <v>657.1281703308</v>
      </c>
      <c r="BD40" s="1347">
        <v>721.66498546460014</v>
      </c>
      <c r="BE40" s="1347">
        <v>619.60441126160003</v>
      </c>
      <c r="BF40" s="1347">
        <v>689.23127576000002</v>
      </c>
      <c r="BG40" s="1347">
        <v>746.58323857000005</v>
      </c>
      <c r="BH40" s="1347">
        <v>816.38891534779998</v>
      </c>
      <c r="BI40" s="1347">
        <v>822.91521183569989</v>
      </c>
      <c r="BJ40" s="1347">
        <v>660.33382583529999</v>
      </c>
      <c r="BK40" s="1347">
        <v>890.3417324400001</v>
      </c>
      <c r="BL40" s="1347">
        <v>912.81419984490014</v>
      </c>
      <c r="BM40" s="1347">
        <v>907.34752255759997</v>
      </c>
      <c r="BN40" s="1347">
        <v>1103.4293905640002</v>
      </c>
      <c r="BO40" s="1347">
        <v>1098.8190824791998</v>
      </c>
      <c r="BP40" s="1347">
        <v>1086.2779939989002</v>
      </c>
      <c r="BQ40" s="1347">
        <v>1102.7416683502001</v>
      </c>
      <c r="BR40" s="1347">
        <v>1017.9662629621</v>
      </c>
      <c r="BS40" s="1347">
        <v>1047.2683423904</v>
      </c>
      <c r="BT40" s="1347">
        <v>1222.7016199096752</v>
      </c>
      <c r="BU40" s="1347">
        <v>1038.192572284026</v>
      </c>
      <c r="BV40" s="1347">
        <v>1070.0801470244</v>
      </c>
      <c r="BW40" s="1347">
        <v>1050.290249135955</v>
      </c>
      <c r="BX40" s="1347">
        <v>1023.9510717104999</v>
      </c>
      <c r="BY40" s="1347">
        <v>1025.6176749312001</v>
      </c>
      <c r="BZ40" s="1347">
        <v>1102.7</v>
      </c>
      <c r="CA40" s="1347">
        <v>1173.2575775100001</v>
      </c>
      <c r="CB40" s="1347">
        <v>1229.0083955999999</v>
      </c>
      <c r="CC40" s="1347">
        <v>1241.0590705384</v>
      </c>
      <c r="CD40" s="1347">
        <v>1160.4138999592342</v>
      </c>
      <c r="CE40" s="1347">
        <v>1114.8627421571664</v>
      </c>
      <c r="CF40" s="1347">
        <v>1151.6871802734861</v>
      </c>
      <c r="CG40" s="1347">
        <v>1215.5913640822532</v>
      </c>
      <c r="CH40" s="1347">
        <v>1156.1124858719008</v>
      </c>
      <c r="CI40" s="1347">
        <v>1166.4370581979306</v>
      </c>
      <c r="CJ40" s="1347">
        <v>1187.873294201248</v>
      </c>
      <c r="CK40" s="1347">
        <v>1227.9908151867189</v>
      </c>
      <c r="CL40" s="1347">
        <v>1212.3295438793812</v>
      </c>
      <c r="CM40" s="1347">
        <v>1113.2806808999999</v>
      </c>
      <c r="CN40" s="1347">
        <v>1246.6045088000001</v>
      </c>
      <c r="CO40" s="1347">
        <v>1282.6906904670659</v>
      </c>
      <c r="CP40" s="1347">
        <v>1251.0547616700001</v>
      </c>
      <c r="CQ40" s="1347">
        <v>1290.3787855500002</v>
      </c>
      <c r="CR40" s="1347">
        <v>1284.99398152</v>
      </c>
      <c r="CS40" s="1347">
        <v>1257.0662896100002</v>
      </c>
      <c r="CT40" s="1347">
        <v>1203.95263019</v>
      </c>
      <c r="CU40" s="1347">
        <v>1227.5464195999998</v>
      </c>
      <c r="CV40" s="1347">
        <v>1231.8452086700001</v>
      </c>
      <c r="CW40" s="1347">
        <v>1253.55208881</v>
      </c>
      <c r="CX40" s="1347">
        <v>1245.5277986599999</v>
      </c>
      <c r="CY40" s="1347">
        <v>1252.1333085700003</v>
      </c>
      <c r="CZ40" s="1347">
        <v>1254.5425171500001</v>
      </c>
      <c r="DA40" s="1347">
        <v>1237.0136824099998</v>
      </c>
      <c r="DB40" s="1350">
        <v>1261.8882919499999</v>
      </c>
      <c r="DC40" s="1350">
        <v>1098.98831421</v>
      </c>
      <c r="DD40" s="1350">
        <v>1108.71473808</v>
      </c>
      <c r="DE40" s="1350">
        <v>1131.55235146</v>
      </c>
      <c r="DF40" s="1350">
        <v>1213.81598981</v>
      </c>
      <c r="DG40" s="1350">
        <v>1084.14678626</v>
      </c>
      <c r="DH40" s="1350">
        <v>1023.7717210300001</v>
      </c>
      <c r="DI40" s="1350">
        <v>1038.11641773</v>
      </c>
      <c r="DJ40" s="1350">
        <v>1078.24625874</v>
      </c>
      <c r="DK40" s="1350">
        <v>1095.8367682999999</v>
      </c>
      <c r="DL40" s="1350">
        <v>1160.0948921900001</v>
      </c>
      <c r="DM40" s="1350">
        <v>1038.98491782</v>
      </c>
      <c r="DN40" s="1350">
        <v>1008.1067244299999</v>
      </c>
      <c r="DO40" s="1350">
        <v>1036.5537718799999</v>
      </c>
      <c r="DP40" s="1350">
        <v>1051.03016372</v>
      </c>
      <c r="DQ40" s="1350">
        <v>1029.0173099600001</v>
      </c>
      <c r="DR40" s="1350">
        <v>1087.07250673</v>
      </c>
      <c r="DS40" s="1351">
        <v>1085.8868631099999</v>
      </c>
      <c r="DT40" s="1351">
        <v>1132.42842544</v>
      </c>
      <c r="DU40" s="1351">
        <v>1191.2075010399999</v>
      </c>
      <c r="DV40" s="1351">
        <v>1176.04277073</v>
      </c>
      <c r="DW40" s="1351">
        <v>1121.4244135399999</v>
      </c>
      <c r="DX40" s="1351">
        <v>1154.4734286300002</v>
      </c>
      <c r="DY40" s="1351">
        <v>1228.81845258</v>
      </c>
      <c r="DZ40" s="1351">
        <v>1191.45487381</v>
      </c>
      <c r="EA40" s="1351">
        <v>1218.7412026599998</v>
      </c>
      <c r="EB40" s="1351">
        <v>1223.9099037999999</v>
      </c>
      <c r="EC40" s="1351">
        <v>1184.60574303</v>
      </c>
      <c r="ED40" s="1351">
        <v>1269.4600179000001</v>
      </c>
      <c r="EE40" s="1351">
        <v>1291.3575625500002</v>
      </c>
      <c r="EF40" s="1351">
        <v>1093.2899683099999</v>
      </c>
      <c r="EG40" s="1351">
        <v>1102.1223163263999</v>
      </c>
      <c r="EH40" s="1351">
        <v>1258.6576706256999</v>
      </c>
      <c r="EI40" s="1351">
        <v>889.95560919999991</v>
      </c>
      <c r="EJ40" s="1351">
        <v>1248.8639113175</v>
      </c>
      <c r="EK40" s="1351">
        <v>1252.5029211331998</v>
      </c>
      <c r="EL40" s="1351">
        <v>1238.6448648372</v>
      </c>
      <c r="EM40" s="1351">
        <v>1102.2192755941001</v>
      </c>
      <c r="EN40" s="1351">
        <v>1088.5117864535998</v>
      </c>
      <c r="EO40" s="1351">
        <v>1098.6375384210492</v>
      </c>
    </row>
    <row r="41" spans="1:145" ht="15.95" customHeight="1" x14ac:dyDescent="0.3">
      <c r="A41" s="1346" t="s">
        <v>898</v>
      </c>
      <c r="B41" s="1347">
        <v>6302.0155715999999</v>
      </c>
      <c r="C41" s="1347">
        <v>6680.7657261099994</v>
      </c>
      <c r="D41" s="1347">
        <v>6724.97390103</v>
      </c>
      <c r="E41" s="1347">
        <v>6641.7870406299999</v>
      </c>
      <c r="F41" s="1347">
        <v>6619.2726597399997</v>
      </c>
      <c r="G41" s="1347">
        <v>6682.9836608900005</v>
      </c>
      <c r="H41" s="1347">
        <v>7002.9131673500005</v>
      </c>
      <c r="I41" s="1347">
        <v>6496.2261887800005</v>
      </c>
      <c r="J41" s="1347">
        <v>6387.5204919999996</v>
      </c>
      <c r="K41" s="1347">
        <v>6324.3398256299997</v>
      </c>
      <c r="L41" s="1347">
        <v>6275.8983495599996</v>
      </c>
      <c r="M41" s="1347">
        <v>6446.1536180599996</v>
      </c>
      <c r="N41" s="1347">
        <v>6381.1979789400002</v>
      </c>
      <c r="O41" s="1347">
        <v>6373.0213946099993</v>
      </c>
      <c r="P41" s="1347">
        <v>6637.4945316800004</v>
      </c>
      <c r="Q41" s="1347">
        <v>6604.8001880299998</v>
      </c>
      <c r="R41" s="1347">
        <v>7131.5605834400003</v>
      </c>
      <c r="S41" s="1347">
        <v>6885.8107046000005</v>
      </c>
      <c r="T41" s="1347">
        <v>6880.0402745700003</v>
      </c>
      <c r="U41" s="1347">
        <v>6897.9790052099988</v>
      </c>
      <c r="V41" s="1347">
        <v>7111.6080771899997</v>
      </c>
      <c r="W41" s="1347">
        <v>7272.3038766100008</v>
      </c>
      <c r="X41" s="1347">
        <v>6765.3666168500004</v>
      </c>
      <c r="Y41" s="1347">
        <v>6613.9897949399983</v>
      </c>
      <c r="Z41" s="1347">
        <v>6511.3408801600008</v>
      </c>
      <c r="AA41" s="1347">
        <v>6720.2382139600013</v>
      </c>
      <c r="AB41" s="1347">
        <v>6799.8022695700001</v>
      </c>
      <c r="AC41" s="1347">
        <v>6831.4908400600007</v>
      </c>
      <c r="AD41" s="1347">
        <v>6968.8469247900011</v>
      </c>
      <c r="AE41" s="1347">
        <v>6848.1601100899998</v>
      </c>
      <c r="AF41" s="1347">
        <v>6873.1524102100011</v>
      </c>
      <c r="AG41" s="1347">
        <v>6801.7794347700001</v>
      </c>
      <c r="AH41" s="1347">
        <v>7214.9492784000004</v>
      </c>
      <c r="AI41" s="1347">
        <v>7402.2263905499995</v>
      </c>
      <c r="AJ41" s="1347">
        <v>7896.7884714799993</v>
      </c>
      <c r="AK41" s="1347">
        <v>8124.274790559999</v>
      </c>
      <c r="AL41" s="1347">
        <v>7858.4080253399998</v>
      </c>
      <c r="AM41" s="1347">
        <v>8373.366120409999</v>
      </c>
      <c r="AN41" s="1347">
        <v>8360.8378858800006</v>
      </c>
      <c r="AO41" s="1347">
        <v>8991.8658315800003</v>
      </c>
      <c r="AP41" s="1347">
        <v>9712.5298214499999</v>
      </c>
      <c r="AQ41" s="1347">
        <v>9883.7314959899995</v>
      </c>
      <c r="AR41" s="1347">
        <v>10251.246496</v>
      </c>
      <c r="AS41" s="1347">
        <v>10210.12844561</v>
      </c>
      <c r="AT41" s="1347">
        <v>10274.11542903</v>
      </c>
      <c r="AU41" s="1347">
        <v>10468.837709490001</v>
      </c>
      <c r="AV41" s="1347">
        <v>9958.9733252599981</v>
      </c>
      <c r="AW41" s="1347">
        <v>10147.86294008</v>
      </c>
      <c r="AX41" s="1347">
        <v>10126.988990459999</v>
      </c>
      <c r="AY41" s="1347">
        <v>9803.2966179199993</v>
      </c>
      <c r="AZ41" s="1347">
        <v>10097.500459539999</v>
      </c>
      <c r="BA41" s="1347">
        <v>10765.053340660001</v>
      </c>
      <c r="BB41" s="1347">
        <v>10735.642151260001</v>
      </c>
      <c r="BC41" s="1347">
        <v>10856.389915900001</v>
      </c>
      <c r="BD41" s="1347">
        <v>11348.335393660002</v>
      </c>
      <c r="BE41" s="1347">
        <v>11034.58892355</v>
      </c>
      <c r="BF41" s="1347">
        <v>10951.950675990001</v>
      </c>
      <c r="BG41" s="1347">
        <v>11418.877000849998</v>
      </c>
      <c r="BH41" s="1347">
        <v>11740.11639187</v>
      </c>
      <c r="BI41" s="1347">
        <v>10661.107172099999</v>
      </c>
      <c r="BJ41" s="1347">
        <v>11233.356511910002</v>
      </c>
      <c r="BK41" s="1347">
        <v>11698.912610020001</v>
      </c>
      <c r="BL41" s="1347">
        <v>11690.901640940001</v>
      </c>
      <c r="BM41" s="1347">
        <v>11656.34252584</v>
      </c>
      <c r="BN41" s="1347">
        <v>11898.459281705294</v>
      </c>
      <c r="BO41" s="1347">
        <v>11841.779248340001</v>
      </c>
      <c r="BP41" s="1347">
        <v>12119.461163170001</v>
      </c>
      <c r="BQ41" s="1347">
        <v>11959.263320089998</v>
      </c>
      <c r="BR41" s="1347">
        <v>12033.299451299999</v>
      </c>
      <c r="BS41" s="1347">
        <v>11849.029915270001</v>
      </c>
      <c r="BT41" s="1347">
        <v>12049.735481350001</v>
      </c>
      <c r="BU41" s="1347">
        <v>12237.623585720001</v>
      </c>
      <c r="BV41" s="1347">
        <v>12771.87269471</v>
      </c>
      <c r="BW41" s="1347">
        <v>12604.712873370001</v>
      </c>
      <c r="BX41" s="1347">
        <v>13016.858134540002</v>
      </c>
      <c r="BY41" s="1347">
        <v>12913.63105928</v>
      </c>
      <c r="BZ41" s="1347">
        <v>13147</v>
      </c>
      <c r="CA41" s="1347">
        <v>13118.937917528101</v>
      </c>
      <c r="CB41" s="1347">
        <v>12808.987533569998</v>
      </c>
      <c r="CC41" s="1347">
        <v>12699.294463599999</v>
      </c>
      <c r="CD41" s="1347">
        <v>12887.268928355456</v>
      </c>
      <c r="CE41" s="1347">
        <v>13032.068816149102</v>
      </c>
      <c r="CF41" s="1347">
        <v>12804.429970065301</v>
      </c>
      <c r="CG41" s="1347">
        <v>12694.494009423945</v>
      </c>
      <c r="CH41" s="1347">
        <v>13143.762891464403</v>
      </c>
      <c r="CI41" s="1347">
        <v>13157.813962058814</v>
      </c>
      <c r="CJ41" s="1347">
        <v>13578.577021504259</v>
      </c>
      <c r="CK41" s="1347">
        <v>13771.555092289998</v>
      </c>
      <c r="CL41" s="1347">
        <v>13816.512786643209</v>
      </c>
      <c r="CM41" s="1347">
        <v>13818.975094050335</v>
      </c>
      <c r="CN41" s="1347">
        <v>14040.205881303198</v>
      </c>
      <c r="CO41" s="1347">
        <v>13791.420592661387</v>
      </c>
      <c r="CP41" s="1347">
        <v>13684.788208897575</v>
      </c>
      <c r="CQ41" s="1347">
        <v>13653.218557851666</v>
      </c>
      <c r="CR41" s="1347">
        <v>13819.905715428018</v>
      </c>
      <c r="CS41" s="1347">
        <v>13578.924258505071</v>
      </c>
      <c r="CT41" s="1347">
        <v>13540.770921264202</v>
      </c>
      <c r="CU41" s="1347">
        <v>13252.521961602872</v>
      </c>
      <c r="CV41" s="1347">
        <v>13339.61738405</v>
      </c>
      <c r="CW41" s="1347">
        <v>14916.01824416616</v>
      </c>
      <c r="CX41" s="1347">
        <v>14210.609696606305</v>
      </c>
      <c r="CY41" s="1347">
        <v>14041.001154581307</v>
      </c>
      <c r="CZ41" s="1347">
        <v>15296.923382857789</v>
      </c>
      <c r="DA41" s="1347">
        <v>15173.13869887598</v>
      </c>
      <c r="DB41" s="1350">
        <v>15018.263919378927</v>
      </c>
      <c r="DC41" s="1350">
        <v>14742.938335681563</v>
      </c>
      <c r="DD41" s="1350">
        <v>14956.65082925991</v>
      </c>
      <c r="DE41" s="1350">
        <v>14510.333934833619</v>
      </c>
      <c r="DF41" s="1350">
        <v>15056.144897588718</v>
      </c>
      <c r="DG41" s="1350">
        <v>15171.647123741199</v>
      </c>
      <c r="DH41" s="1350">
        <v>14684.66835321</v>
      </c>
      <c r="DI41" s="1350">
        <v>14947.0771968399</v>
      </c>
      <c r="DJ41" s="1350">
        <v>14747.006277055696</v>
      </c>
      <c r="DK41" s="1350">
        <v>14524.393285685514</v>
      </c>
      <c r="DL41" s="1350">
        <v>14876.722076687709</v>
      </c>
      <c r="DM41" s="1350">
        <v>14133.162113865214</v>
      </c>
      <c r="DN41" s="1350">
        <v>13722.938397867038</v>
      </c>
      <c r="DO41" s="1350">
        <v>13658.474553252863</v>
      </c>
      <c r="DP41" s="1350">
        <v>13713.560803010605</v>
      </c>
      <c r="DQ41" s="1350">
        <v>14901.813395452662</v>
      </c>
      <c r="DR41" s="1350">
        <v>15284.337361634822</v>
      </c>
      <c r="DS41" s="1351">
        <v>14878.836361205525</v>
      </c>
      <c r="DT41" s="1351">
        <v>15665.437764636736</v>
      </c>
      <c r="DU41" s="1351">
        <v>15500.379455365288</v>
      </c>
      <c r="DV41" s="1351">
        <v>15165.218060984998</v>
      </c>
      <c r="DW41" s="1351">
        <v>15358.027073609961</v>
      </c>
      <c r="DX41" s="1351">
        <v>15843.72896821836</v>
      </c>
      <c r="DY41" s="1351">
        <v>15531.822249046802</v>
      </c>
      <c r="DZ41" s="1351">
        <v>15707.421114782263</v>
      </c>
      <c r="EA41" s="1351">
        <v>15497.614728930559</v>
      </c>
      <c r="EB41" s="1351">
        <v>15725.909426230339</v>
      </c>
      <c r="EC41" s="1351">
        <v>15881.050669382561</v>
      </c>
      <c r="ED41" s="1351">
        <v>15810.293413881202</v>
      </c>
      <c r="EE41" s="1351">
        <v>16288.814558512751</v>
      </c>
      <c r="EF41" s="1351">
        <v>16367.180242354269</v>
      </c>
      <c r="EG41" s="1351">
        <v>16772.7220125846</v>
      </c>
      <c r="EH41" s="1351">
        <v>16692.307028561998</v>
      </c>
      <c r="EI41" s="1351">
        <v>13146.206215366301</v>
      </c>
      <c r="EJ41" s="1351">
        <v>11296.01096170112</v>
      </c>
      <c r="EK41" s="1351">
        <v>11230.284017903579</v>
      </c>
      <c r="EL41" s="1351">
        <v>10618.087607406949</v>
      </c>
      <c r="EM41" s="1351">
        <v>10613.788752279079</v>
      </c>
      <c r="EN41" s="1351">
        <v>10370.461174444148</v>
      </c>
      <c r="EO41" s="1351">
        <v>10321.357064558808</v>
      </c>
    </row>
    <row r="42" spans="1:145" ht="15.95" customHeight="1" x14ac:dyDescent="0.3">
      <c r="A42" s="1346" t="s">
        <v>899</v>
      </c>
      <c r="B42" s="1347">
        <v>189.6872918</v>
      </c>
      <c r="C42" s="1347">
        <v>192.32956038000003</v>
      </c>
      <c r="D42" s="1347">
        <v>187.63579283999997</v>
      </c>
      <c r="E42" s="1347">
        <v>186.83519117999998</v>
      </c>
      <c r="F42" s="1347">
        <v>190.58374953999999</v>
      </c>
      <c r="G42" s="1347">
        <v>189.64591591999999</v>
      </c>
      <c r="H42" s="1347">
        <v>186.66834541000003</v>
      </c>
      <c r="I42" s="1347">
        <v>187.36985098000002</v>
      </c>
      <c r="J42" s="1347">
        <v>185.50251247999998</v>
      </c>
      <c r="K42" s="1347">
        <v>189.50261290999995</v>
      </c>
      <c r="L42" s="1347">
        <v>245.97233521000004</v>
      </c>
      <c r="M42" s="1347">
        <v>236.67397958000001</v>
      </c>
      <c r="N42" s="1347">
        <v>240.47186411999999</v>
      </c>
      <c r="O42" s="1347">
        <v>237.13085701</v>
      </c>
      <c r="P42" s="1347">
        <v>240.56629139000003</v>
      </c>
      <c r="Q42" s="1347">
        <v>232.90897743999994</v>
      </c>
      <c r="R42" s="1347">
        <v>233.20169378999998</v>
      </c>
      <c r="S42" s="1347">
        <v>228.62220969000003</v>
      </c>
      <c r="T42" s="1347">
        <v>230.02197689000002</v>
      </c>
      <c r="U42" s="1347">
        <v>224.88639358999998</v>
      </c>
      <c r="V42" s="1347">
        <v>223.13200476</v>
      </c>
      <c r="W42" s="1347">
        <v>229.63675009000002</v>
      </c>
      <c r="X42" s="1347">
        <v>230.63354143999996</v>
      </c>
      <c r="Y42" s="1347">
        <v>231.76835582999999</v>
      </c>
      <c r="Z42" s="1347">
        <v>232.92954629000002</v>
      </c>
      <c r="AA42" s="1347">
        <v>227.12856425000001</v>
      </c>
      <c r="AB42" s="1347">
        <v>225.40608684999998</v>
      </c>
      <c r="AC42" s="1347">
        <v>222.93032299000001</v>
      </c>
      <c r="AD42" s="1347">
        <v>225.67875407999998</v>
      </c>
      <c r="AE42" s="1347">
        <v>220.07457709000002</v>
      </c>
      <c r="AF42" s="1347">
        <v>217.45503998000001</v>
      </c>
      <c r="AG42" s="1347">
        <v>212.09023410000003</v>
      </c>
      <c r="AH42" s="1347">
        <v>216.46422154999999</v>
      </c>
      <c r="AI42" s="1347">
        <v>262.10546948000001</v>
      </c>
      <c r="AJ42" s="1347">
        <v>250.27184975</v>
      </c>
      <c r="AK42" s="1347">
        <v>246.37631425000006</v>
      </c>
      <c r="AL42" s="1347">
        <v>252.57374556470003</v>
      </c>
      <c r="AM42" s="1347">
        <v>266.12989082154002</v>
      </c>
      <c r="AN42" s="1347">
        <v>262.62759897350799</v>
      </c>
      <c r="AO42" s="1347">
        <v>258.93287238400001</v>
      </c>
      <c r="AP42" s="1347">
        <v>258.21758849066197</v>
      </c>
      <c r="AQ42" s="1347">
        <v>259.120777493216</v>
      </c>
      <c r="AR42" s="1347">
        <v>254.30588637480002</v>
      </c>
      <c r="AS42" s="1347">
        <v>266.04407790399995</v>
      </c>
      <c r="AT42" s="1347">
        <v>274.803833884992</v>
      </c>
      <c r="AU42" s="1347">
        <v>272.57093989853598</v>
      </c>
      <c r="AV42" s="1347">
        <v>267.98756963200003</v>
      </c>
      <c r="AW42" s="1347">
        <v>264.32966434080004</v>
      </c>
      <c r="AX42" s="1347">
        <v>265.01099268001599</v>
      </c>
      <c r="AY42" s="1347">
        <v>271.85899290409992</v>
      </c>
      <c r="AZ42" s="1347">
        <v>274.65470752433197</v>
      </c>
      <c r="BA42" s="1347">
        <v>279.41477370823003</v>
      </c>
      <c r="BB42" s="1347">
        <v>277.1825085653</v>
      </c>
      <c r="BC42" s="1347">
        <v>277.09952837940563</v>
      </c>
      <c r="BD42" s="1347">
        <v>275.55134261480589</v>
      </c>
      <c r="BE42" s="1347">
        <v>273.70802355509903</v>
      </c>
      <c r="BF42" s="1347">
        <v>268.14331030472505</v>
      </c>
      <c r="BG42" s="1347">
        <v>269.02164397112</v>
      </c>
      <c r="BH42" s="1347">
        <v>731.10729746381207</v>
      </c>
      <c r="BI42" s="1347">
        <v>791.4426735720939</v>
      </c>
      <c r="BJ42" s="1347">
        <v>831.26537429648999</v>
      </c>
      <c r="BK42" s="1347">
        <v>830.56692355338316</v>
      </c>
      <c r="BL42" s="1347">
        <v>837.41173247365589</v>
      </c>
      <c r="BM42" s="1347">
        <v>889.69365506415386</v>
      </c>
      <c r="BN42" s="1347">
        <v>902.07250825924405</v>
      </c>
      <c r="BO42" s="1347">
        <v>964.38526821359596</v>
      </c>
      <c r="BP42" s="1347">
        <v>952.33906185976116</v>
      </c>
      <c r="BQ42" s="1347">
        <v>934.85561663628698</v>
      </c>
      <c r="BR42" s="1347">
        <v>930.74407377235798</v>
      </c>
      <c r="BS42" s="1347">
        <v>896.93220265692787</v>
      </c>
      <c r="BT42" s="1347">
        <v>891.44318436327978</v>
      </c>
      <c r="BU42" s="1347">
        <v>872.35668540845006</v>
      </c>
      <c r="BV42" s="1347">
        <v>883.20447421792983</v>
      </c>
      <c r="BW42" s="1347">
        <v>855.66444331264495</v>
      </c>
      <c r="BX42" s="1347">
        <v>852.46329929900003</v>
      </c>
      <c r="BY42" s="1347">
        <v>850.37503405889993</v>
      </c>
      <c r="BZ42" s="1347">
        <v>842.7</v>
      </c>
      <c r="CA42" s="1347">
        <v>843.82739237395106</v>
      </c>
      <c r="CB42" s="1347">
        <v>823.68528307794395</v>
      </c>
      <c r="CC42" s="1347">
        <v>835.41973142809604</v>
      </c>
      <c r="CD42" s="1347">
        <v>806.93081357865594</v>
      </c>
      <c r="CE42" s="1347">
        <v>826.45568050751604</v>
      </c>
      <c r="CF42" s="1347">
        <v>829.50856398211704</v>
      </c>
      <c r="CG42" s="1347">
        <v>841.19152755898278</v>
      </c>
      <c r="CH42" s="1347">
        <v>828.68114600926219</v>
      </c>
      <c r="CI42" s="1347">
        <v>836.14533475577196</v>
      </c>
      <c r="CJ42" s="1347">
        <v>832.7422997703361</v>
      </c>
      <c r="CK42" s="1347">
        <v>829.79129939327083</v>
      </c>
      <c r="CL42" s="1347">
        <v>826.88951937407182</v>
      </c>
      <c r="CM42" s="1347">
        <v>808.0384836316731</v>
      </c>
      <c r="CN42" s="1347">
        <v>849.70204623608936</v>
      </c>
      <c r="CO42" s="1347">
        <v>1019.243693077647</v>
      </c>
      <c r="CP42" s="1347">
        <v>992.75879927492508</v>
      </c>
      <c r="CQ42" s="1347">
        <v>1011.2587461904056</v>
      </c>
      <c r="CR42" s="1347">
        <v>1010.3461376177301</v>
      </c>
      <c r="CS42" s="1347">
        <v>1055.8751111770673</v>
      </c>
      <c r="CT42" s="1347">
        <v>1089.1370878063594</v>
      </c>
      <c r="CU42" s="1347">
        <v>1089.0781982112446</v>
      </c>
      <c r="CV42" s="1347">
        <v>1076.6301543840375</v>
      </c>
      <c r="CW42" s="1347">
        <v>1071.6646437035176</v>
      </c>
      <c r="CX42" s="1347">
        <v>1073.0638386189773</v>
      </c>
      <c r="CY42" s="1347">
        <v>1080.2455569395288</v>
      </c>
      <c r="CZ42" s="1347">
        <v>1058.4495861952448</v>
      </c>
      <c r="DA42" s="1347">
        <v>1075.185473917325</v>
      </c>
      <c r="DB42" s="1350">
        <v>1086.4122225771741</v>
      </c>
      <c r="DC42" s="1350">
        <v>1065.1949677377149</v>
      </c>
      <c r="DD42" s="1350">
        <v>1053.1878796096657</v>
      </c>
      <c r="DE42" s="1350">
        <v>1056.691897941708</v>
      </c>
      <c r="DF42" s="1350">
        <v>1041.954267578139</v>
      </c>
      <c r="DG42" s="1350">
        <v>1055.6092499684667</v>
      </c>
      <c r="DH42" s="1350">
        <v>1053.4909313176813</v>
      </c>
      <c r="DI42" s="1350">
        <v>1069.2609083370446</v>
      </c>
      <c r="DJ42" s="1350">
        <v>1074.5658869293459</v>
      </c>
      <c r="DK42" s="1350">
        <v>1030.2013596104518</v>
      </c>
      <c r="DL42" s="1350">
        <v>1019.7488581844905</v>
      </c>
      <c r="DM42" s="1350">
        <v>1030.8291177600097</v>
      </c>
      <c r="DN42" s="1350">
        <v>1045.0473905015949</v>
      </c>
      <c r="DO42" s="1350">
        <v>1089.0937252589822</v>
      </c>
      <c r="DP42" s="1350">
        <v>1059.8335857086604</v>
      </c>
      <c r="DQ42" s="1350">
        <v>1064.4531311722003</v>
      </c>
      <c r="DR42" s="1350">
        <v>1050.7963260873644</v>
      </c>
      <c r="DS42" s="1351">
        <v>1055.6784994519082</v>
      </c>
      <c r="DT42" s="1351">
        <v>1037.2959551731622</v>
      </c>
      <c r="DU42" s="1351">
        <v>1051.8783190217714</v>
      </c>
      <c r="DV42" s="1351">
        <v>1054.9642732351963</v>
      </c>
      <c r="DW42" s="1351">
        <v>1055.0420912415609</v>
      </c>
      <c r="DX42" s="1351">
        <v>1049.6800157578698</v>
      </c>
      <c r="DY42" s="1351">
        <v>1038.4137723563063</v>
      </c>
      <c r="DZ42" s="1351">
        <v>1022.5789859037511</v>
      </c>
      <c r="EA42" s="1351">
        <v>671.51554664980881</v>
      </c>
      <c r="EB42" s="1351">
        <v>688.87981079449253</v>
      </c>
      <c r="EC42" s="1351">
        <v>647.603464185235</v>
      </c>
      <c r="ED42" s="1351">
        <v>653.40540885492396</v>
      </c>
      <c r="EE42" s="1351">
        <v>641.54325376485133</v>
      </c>
      <c r="EF42" s="1351">
        <v>640.78724431223065</v>
      </c>
      <c r="EG42" s="1351">
        <v>644.06762697469571</v>
      </c>
      <c r="EH42" s="1351">
        <v>648.90846140942961</v>
      </c>
      <c r="EI42" s="1351">
        <v>665.71218130899331</v>
      </c>
      <c r="EJ42" s="1351">
        <v>662.5489567950184</v>
      </c>
      <c r="EK42" s="1351">
        <v>647.86185180844211</v>
      </c>
      <c r="EL42" s="1351">
        <v>642.54918221249795</v>
      </c>
      <c r="EM42" s="1351">
        <v>660.55018073186102</v>
      </c>
      <c r="EN42" s="1351">
        <v>655.269587349473</v>
      </c>
      <c r="EO42" s="1351">
        <v>632.22445406539134</v>
      </c>
    </row>
    <row r="43" spans="1:145" ht="15.95" customHeight="1" x14ac:dyDescent="0.3">
      <c r="A43" s="1346" t="s">
        <v>900</v>
      </c>
      <c r="B43" s="1347">
        <v>9.1179679999999994</v>
      </c>
      <c r="C43" s="1347">
        <v>11.717330350000001</v>
      </c>
      <c r="D43" s="1347">
        <v>7.9930430399999999</v>
      </c>
      <c r="E43" s="1347">
        <v>11.861389920000001</v>
      </c>
      <c r="F43" s="1347">
        <v>9.7494911799999997</v>
      </c>
      <c r="G43" s="1347">
        <v>10.30769705</v>
      </c>
      <c r="H43" s="1347">
        <v>9.1355911999999986</v>
      </c>
      <c r="I43" s="1347">
        <v>9.0528145999999996</v>
      </c>
      <c r="J43" s="1347">
        <v>10.624908900000001</v>
      </c>
      <c r="K43" s="1347">
        <v>10.878828310000001</v>
      </c>
      <c r="L43" s="1347">
        <v>11.046060539999999</v>
      </c>
      <c r="M43" s="1347">
        <v>11.032120429999997</v>
      </c>
      <c r="N43" s="1347">
        <v>11.822817200000003</v>
      </c>
      <c r="O43" s="1347">
        <v>10.679816880000001</v>
      </c>
      <c r="P43" s="1347">
        <v>10.692720060000001</v>
      </c>
      <c r="Q43" s="1347">
        <v>11.146156640000001</v>
      </c>
      <c r="R43" s="1347">
        <v>8.5388528500000014</v>
      </c>
      <c r="S43" s="1347">
        <v>8.4781432800000012</v>
      </c>
      <c r="T43" s="1347">
        <v>8.530895189999999</v>
      </c>
      <c r="U43" s="1347">
        <v>7.4263485899999999</v>
      </c>
      <c r="V43" s="1347">
        <v>13.55000566</v>
      </c>
      <c r="W43" s="1347">
        <v>13.858574460000002</v>
      </c>
      <c r="X43" s="1347">
        <v>14.853204540000002</v>
      </c>
      <c r="Y43" s="1347">
        <v>15.98460249</v>
      </c>
      <c r="Z43" s="1347">
        <v>16.775565620000002</v>
      </c>
      <c r="AA43" s="1347">
        <v>21.351797350000002</v>
      </c>
      <c r="AB43" s="1347">
        <v>18.04752336</v>
      </c>
      <c r="AC43" s="1347">
        <v>17.801968250000002</v>
      </c>
      <c r="AD43" s="1347">
        <v>23.587131700000004</v>
      </c>
      <c r="AE43" s="1347">
        <v>23.747023110000001</v>
      </c>
      <c r="AF43" s="1347">
        <v>24.5029425</v>
      </c>
      <c r="AG43" s="1347">
        <v>28.635337280000002</v>
      </c>
      <c r="AH43" s="1347">
        <v>28.349896670000003</v>
      </c>
      <c r="AI43" s="1347">
        <v>27.042128439999999</v>
      </c>
      <c r="AJ43" s="1347">
        <v>27.353368019999998</v>
      </c>
      <c r="AK43" s="1347">
        <v>29.129719699999999</v>
      </c>
      <c r="AL43" s="1347">
        <v>54.231304629999997</v>
      </c>
      <c r="AM43" s="1347">
        <v>36.303846450000002</v>
      </c>
      <c r="AN43" s="1347">
        <v>34.53936684</v>
      </c>
      <c r="AO43" s="1347">
        <v>35.051417840000006</v>
      </c>
      <c r="AP43" s="1347">
        <v>34.887700359999997</v>
      </c>
      <c r="AQ43" s="1347">
        <v>34.210978850000004</v>
      </c>
      <c r="AR43" s="1347">
        <v>40.022331689999987</v>
      </c>
      <c r="AS43" s="1347">
        <v>32.492058</v>
      </c>
      <c r="AT43" s="1347">
        <v>31.745576939999992</v>
      </c>
      <c r="AU43" s="1347">
        <v>31.953326220000005</v>
      </c>
      <c r="AV43" s="1347">
        <v>31.040383429999999</v>
      </c>
      <c r="AW43" s="1347">
        <v>30.791606260000005</v>
      </c>
      <c r="AX43" s="1347">
        <v>31.402356489999995</v>
      </c>
      <c r="AY43" s="1347">
        <v>30.432792489999997</v>
      </c>
      <c r="AZ43" s="1347">
        <v>30.363027689999999</v>
      </c>
      <c r="BA43" s="1347">
        <v>30.000618639999995</v>
      </c>
      <c r="BB43" s="1347">
        <v>29.035494579999998</v>
      </c>
      <c r="BC43" s="1347">
        <v>28.41835571</v>
      </c>
      <c r="BD43" s="1347">
        <v>26.344219199999994</v>
      </c>
      <c r="BE43" s="1347">
        <v>26.544093340000003</v>
      </c>
      <c r="BF43" s="1347">
        <v>27.0836316</v>
      </c>
      <c r="BG43" s="1347">
        <v>28.204045580000003</v>
      </c>
      <c r="BH43" s="1347">
        <v>27.007360149999993</v>
      </c>
      <c r="BI43" s="1347">
        <v>25.730599300000002</v>
      </c>
      <c r="BJ43" s="1347">
        <v>24.559592890000001</v>
      </c>
      <c r="BK43" s="1347">
        <v>25.746821460000003</v>
      </c>
      <c r="BL43" s="1347">
        <v>25.202615220000002</v>
      </c>
      <c r="BM43" s="1347">
        <v>25.036359859999994</v>
      </c>
      <c r="BN43" s="1347">
        <v>25.760922540000006</v>
      </c>
      <c r="BO43" s="1347">
        <v>25.63661763</v>
      </c>
      <c r="BP43" s="1347">
        <v>33.795003980000004</v>
      </c>
      <c r="BQ43" s="1347">
        <v>34.978401329999997</v>
      </c>
      <c r="BR43" s="1347">
        <v>34.664465499999999</v>
      </c>
      <c r="BS43" s="1347">
        <v>34.285675879999992</v>
      </c>
      <c r="BT43" s="1347">
        <v>33.907771889999999</v>
      </c>
      <c r="BU43" s="1347">
        <v>34.581127389999992</v>
      </c>
      <c r="BV43" s="1347">
        <v>53.388415217228001</v>
      </c>
      <c r="BW43" s="1347">
        <v>34.210427230000001</v>
      </c>
      <c r="BX43" s="1347">
        <v>33.95963038</v>
      </c>
      <c r="BY43" s="1347">
        <v>34.358752379999999</v>
      </c>
      <c r="BZ43" s="1347">
        <v>33.200000000000003</v>
      </c>
      <c r="CA43" s="1347">
        <v>34.69655899</v>
      </c>
      <c r="CB43" s="1347">
        <v>11.339506000000002</v>
      </c>
      <c r="CC43" s="1347">
        <v>14.406287180000001</v>
      </c>
      <c r="CD43" s="1347">
        <v>27.876087310000003</v>
      </c>
      <c r="CE43" s="1347">
        <v>37.507127600000011</v>
      </c>
      <c r="CF43" s="1347">
        <v>36.770421140000003</v>
      </c>
      <c r="CG43" s="1347">
        <v>36.755045270000004</v>
      </c>
      <c r="CH43" s="1347">
        <v>36.217659510000004</v>
      </c>
      <c r="CI43" s="1347">
        <v>36.527300359999998</v>
      </c>
      <c r="CJ43" s="1347">
        <v>37.783368440000004</v>
      </c>
      <c r="CK43" s="1347">
        <v>39.791675770000005</v>
      </c>
      <c r="CL43" s="1347">
        <v>40.09645939</v>
      </c>
      <c r="CM43" s="1347">
        <v>39.640578560000009</v>
      </c>
      <c r="CN43" s="1347">
        <v>38.382180340000005</v>
      </c>
      <c r="CO43" s="1347">
        <v>36.287515649999996</v>
      </c>
      <c r="CP43" s="1347">
        <v>37.44355109</v>
      </c>
      <c r="CQ43" s="1347">
        <v>36.432409760000006</v>
      </c>
      <c r="CR43" s="1347">
        <v>34.820023059999997</v>
      </c>
      <c r="CS43" s="1347">
        <v>35.05335419</v>
      </c>
      <c r="CT43" s="1347">
        <v>33.86718071</v>
      </c>
      <c r="CU43" s="1347">
        <v>31.920368870000001</v>
      </c>
      <c r="CV43" s="1347">
        <v>30.837736710000001</v>
      </c>
      <c r="CW43" s="1347">
        <v>31.309508759999996</v>
      </c>
      <c r="CX43" s="1347">
        <v>30.176052100000003</v>
      </c>
      <c r="CY43" s="1347">
        <v>30.069471799999999</v>
      </c>
      <c r="CZ43" s="1347">
        <v>29.548265860000004</v>
      </c>
      <c r="DA43" s="1347">
        <v>20.06854435</v>
      </c>
      <c r="DB43" s="1350">
        <v>20.878156080000004</v>
      </c>
      <c r="DC43" s="1350">
        <v>23.398656950000003</v>
      </c>
      <c r="DD43" s="1350">
        <v>22.655865349999999</v>
      </c>
      <c r="DE43" s="1350">
        <v>21.614540089999998</v>
      </c>
      <c r="DF43" s="1350">
        <v>23.019424740000002</v>
      </c>
      <c r="DG43" s="1350">
        <v>22.647824300000003</v>
      </c>
      <c r="DH43" s="1350">
        <v>22.115520080000003</v>
      </c>
      <c r="DI43" s="1350">
        <v>20.775751170000003</v>
      </c>
      <c r="DJ43" s="1350">
        <v>21.204948660000003</v>
      </c>
      <c r="DK43" s="1350">
        <v>21.575062930000001</v>
      </c>
      <c r="DL43" s="1350">
        <v>20.594526470000002</v>
      </c>
      <c r="DM43" s="1350">
        <v>21.167052450000003</v>
      </c>
      <c r="DN43" s="1350">
        <v>21.115338100000002</v>
      </c>
      <c r="DO43" s="1350">
        <v>21.578165970000004</v>
      </c>
      <c r="DP43" s="1350">
        <v>21.695333580000003</v>
      </c>
      <c r="DQ43" s="1350">
        <v>21.669164370000001</v>
      </c>
      <c r="DR43" s="1350">
        <v>23.04923586</v>
      </c>
      <c r="DS43" s="1351">
        <v>17.908949009999997</v>
      </c>
      <c r="DT43" s="1351">
        <v>18.448866600000002</v>
      </c>
      <c r="DU43" s="1351">
        <v>17.715637390000001</v>
      </c>
      <c r="DV43" s="1351">
        <v>17.346502749999999</v>
      </c>
      <c r="DW43" s="1351">
        <v>16.8446067</v>
      </c>
      <c r="DX43" s="1351">
        <v>17.280281039999998</v>
      </c>
      <c r="DY43" s="1351">
        <v>17.593123070000001</v>
      </c>
      <c r="DZ43" s="1351">
        <v>18.023299530000003</v>
      </c>
      <c r="EA43" s="1351">
        <v>17.931411710000003</v>
      </c>
      <c r="EB43" s="1351">
        <v>17.801758929999998</v>
      </c>
      <c r="EC43" s="1351">
        <v>19.968730250000004</v>
      </c>
      <c r="ED43" s="1351">
        <v>16.390673470000003</v>
      </c>
      <c r="EE43" s="1351">
        <v>16.243408420000002</v>
      </c>
      <c r="EF43" s="1351">
        <v>16.031403390000001</v>
      </c>
      <c r="EG43" s="1351">
        <v>15.959644150000003</v>
      </c>
      <c r="EH43" s="1351">
        <v>16.241150229999999</v>
      </c>
      <c r="EI43" s="1351">
        <v>16.428389310000004</v>
      </c>
      <c r="EJ43" s="1351">
        <v>15.58982035</v>
      </c>
      <c r="EK43" s="1351">
        <v>16.071109170000003</v>
      </c>
      <c r="EL43" s="1351">
        <v>15.785094950000001</v>
      </c>
      <c r="EM43" s="1351">
        <v>16.235378319999999</v>
      </c>
      <c r="EN43" s="1351">
        <v>15.935269650000002</v>
      </c>
      <c r="EO43" s="1351">
        <v>16.004762880000001</v>
      </c>
    </row>
    <row r="44" spans="1:145" ht="15.95" customHeight="1" x14ac:dyDescent="0.3">
      <c r="A44" s="1346" t="s">
        <v>825</v>
      </c>
      <c r="B44" s="1347">
        <v>539.78935437000007</v>
      </c>
      <c r="C44" s="1347">
        <v>548.58207482</v>
      </c>
      <c r="D44" s="1347">
        <v>565.70722658999989</v>
      </c>
      <c r="E44" s="1347">
        <v>580.94715040000006</v>
      </c>
      <c r="F44" s="1347">
        <v>617.31582035999998</v>
      </c>
      <c r="G44" s="1347">
        <v>657.55819094999993</v>
      </c>
      <c r="H44" s="1347">
        <v>527.06340307000005</v>
      </c>
      <c r="I44" s="1347">
        <v>543.04851510000003</v>
      </c>
      <c r="J44" s="1347">
        <v>568.70341068000005</v>
      </c>
      <c r="K44" s="1347">
        <v>573.9546988100002</v>
      </c>
      <c r="L44" s="1347">
        <v>605.46253640000009</v>
      </c>
      <c r="M44" s="1347">
        <v>583.08300181000004</v>
      </c>
      <c r="N44" s="1347">
        <v>664.49157885</v>
      </c>
      <c r="O44" s="1347">
        <v>744.62315599999999</v>
      </c>
      <c r="P44" s="1347">
        <v>710.63416259000007</v>
      </c>
      <c r="Q44" s="1347">
        <v>743.29148486000008</v>
      </c>
      <c r="R44" s="1347">
        <v>657.81545875999996</v>
      </c>
      <c r="S44" s="1347">
        <v>560.77851320000002</v>
      </c>
      <c r="T44" s="1347">
        <v>858.82542734000003</v>
      </c>
      <c r="U44" s="1347">
        <v>751.59007845000008</v>
      </c>
      <c r="V44" s="1347">
        <v>837.13474081605693</v>
      </c>
      <c r="W44" s="1347">
        <v>770.22520124000005</v>
      </c>
      <c r="X44" s="1347">
        <v>754.7646929</v>
      </c>
      <c r="Y44" s="1347">
        <v>858.72921881100001</v>
      </c>
      <c r="Z44" s="1347">
        <v>515.52354195999999</v>
      </c>
      <c r="AA44" s="1347">
        <v>516.51998596999988</v>
      </c>
      <c r="AB44" s="1347">
        <v>524.02571904000001</v>
      </c>
      <c r="AC44" s="1347">
        <v>529.84544390000008</v>
      </c>
      <c r="AD44" s="1347">
        <v>527.13337433000004</v>
      </c>
      <c r="AE44" s="1347">
        <v>535.76862000000017</v>
      </c>
      <c r="AF44" s="1347">
        <v>534.31213407999996</v>
      </c>
      <c r="AG44" s="1347">
        <v>536.77270602999999</v>
      </c>
      <c r="AH44" s="1347">
        <v>557.27946539999994</v>
      </c>
      <c r="AI44" s="1347">
        <v>595.37523784000018</v>
      </c>
      <c r="AJ44" s="1347">
        <v>630.87692701999993</v>
      </c>
      <c r="AK44" s="1347">
        <v>782.60331338000015</v>
      </c>
      <c r="AL44" s="1347">
        <v>817.06506802000013</v>
      </c>
      <c r="AM44" s="1347">
        <v>800.23005174000002</v>
      </c>
      <c r="AN44" s="1347">
        <v>845.71302927000011</v>
      </c>
      <c r="AO44" s="1347">
        <v>881.20600865999984</v>
      </c>
      <c r="AP44" s="1347">
        <v>833.67427188040006</v>
      </c>
      <c r="AQ44" s="1347">
        <v>830.88879944120004</v>
      </c>
      <c r="AR44" s="1347">
        <v>897.16288857920006</v>
      </c>
      <c r="AS44" s="1347">
        <v>890.84792920999996</v>
      </c>
      <c r="AT44" s="1347">
        <v>888.9294787888</v>
      </c>
      <c r="AU44" s="1347">
        <v>897.53329884579978</v>
      </c>
      <c r="AV44" s="1347">
        <v>931.86480171099993</v>
      </c>
      <c r="AW44" s="1347">
        <v>937.65749278639987</v>
      </c>
      <c r="AX44" s="1347">
        <v>936.12149389440003</v>
      </c>
      <c r="AY44" s="1347">
        <v>814.3107841538</v>
      </c>
      <c r="AZ44" s="1347">
        <v>1023.3660082983939</v>
      </c>
      <c r="BA44" s="1347">
        <v>822.96325733930382</v>
      </c>
      <c r="BB44" s="1347">
        <v>832.45161461286375</v>
      </c>
      <c r="BC44" s="1347">
        <v>787.17263283840714</v>
      </c>
      <c r="BD44" s="1347">
        <v>778.55287907080799</v>
      </c>
      <c r="BE44" s="1347">
        <v>943.64268388303014</v>
      </c>
      <c r="BF44" s="1347">
        <v>806.508551533012</v>
      </c>
      <c r="BG44" s="1347">
        <v>1010.202861477715</v>
      </c>
      <c r="BH44" s="1347">
        <v>865.58886733841814</v>
      </c>
      <c r="BI44" s="1347">
        <v>712.76718111757691</v>
      </c>
      <c r="BJ44" s="1347">
        <v>1019.780219283983</v>
      </c>
      <c r="BK44" s="1347">
        <v>1050.0713885781711</v>
      </c>
      <c r="BL44" s="1347">
        <v>1143.281363254599</v>
      </c>
      <c r="BM44" s="1347">
        <v>1146.490454316526</v>
      </c>
      <c r="BN44" s="1347">
        <v>1222.0116272702887</v>
      </c>
      <c r="BO44" s="1347">
        <v>1151.6562707865241</v>
      </c>
      <c r="BP44" s="1347">
        <v>1231.4548334625169</v>
      </c>
      <c r="BQ44" s="1347">
        <v>1238.36913883326</v>
      </c>
      <c r="BR44" s="1347">
        <v>1421.1481479936172</v>
      </c>
      <c r="BS44" s="1347">
        <v>1253.6246951718081</v>
      </c>
      <c r="BT44" s="1347">
        <v>1268.1211070703273</v>
      </c>
      <c r="BU44" s="1347">
        <v>1263.6856022597819</v>
      </c>
      <c r="BV44" s="1347">
        <v>1064.5375290743139</v>
      </c>
      <c r="BW44" s="1347">
        <v>1029.9438236654751</v>
      </c>
      <c r="BX44" s="1347">
        <v>1052.3318947415</v>
      </c>
      <c r="BY44" s="1347">
        <v>1188.8084911952001</v>
      </c>
      <c r="BZ44" s="1347">
        <v>1193.5</v>
      </c>
      <c r="CA44" s="1347">
        <v>1093.851042185868</v>
      </c>
      <c r="CB44" s="1347">
        <v>1338.8213563860361</v>
      </c>
      <c r="CC44" s="1347">
        <v>1327.4253676294302</v>
      </c>
      <c r="CD44" s="1347">
        <v>1077.311930044164</v>
      </c>
      <c r="CE44" s="1347">
        <v>1124.7996697814765</v>
      </c>
      <c r="CF44" s="1347">
        <v>1170.6626615565724</v>
      </c>
      <c r="CG44" s="1347">
        <v>1295.7346857095865</v>
      </c>
      <c r="CH44" s="1347">
        <v>1348.9760310953716</v>
      </c>
      <c r="CI44" s="1347">
        <v>1374.7306684135169</v>
      </c>
      <c r="CJ44" s="1347">
        <v>1306.5412976435859</v>
      </c>
      <c r="CK44" s="1347">
        <v>1314.6609370650281</v>
      </c>
      <c r="CL44" s="1347">
        <v>1374.1045757986594</v>
      </c>
      <c r="CM44" s="1347">
        <v>1445.1392124990352</v>
      </c>
      <c r="CN44" s="1347">
        <v>1303.8258014114747</v>
      </c>
      <c r="CO44" s="1347">
        <v>1455.7797293230619</v>
      </c>
      <c r="CP44" s="1347">
        <v>1613.1706659899</v>
      </c>
      <c r="CQ44" s="1347">
        <v>1616.5549757385822</v>
      </c>
      <c r="CR44" s="1347">
        <v>1392.1073086108049</v>
      </c>
      <c r="CS44" s="1347">
        <v>1389.2250606134035</v>
      </c>
      <c r="CT44" s="1347">
        <v>1359.5992547122089</v>
      </c>
      <c r="CU44" s="1347">
        <v>1380.7155535841237</v>
      </c>
      <c r="CV44" s="1347">
        <v>1385.6788804654577</v>
      </c>
      <c r="CW44" s="1347">
        <v>1405.2005205780999</v>
      </c>
      <c r="CX44" s="1347">
        <v>1424.1509535561054</v>
      </c>
      <c r="CY44" s="1347">
        <v>1434.2071631498834</v>
      </c>
      <c r="CZ44" s="1347">
        <v>1660.5004065388732</v>
      </c>
      <c r="DA44" s="1347">
        <v>1631.4326556356568</v>
      </c>
      <c r="DB44" s="1350">
        <v>1708.2016841869631</v>
      </c>
      <c r="DC44" s="1350">
        <v>1638.1347618310799</v>
      </c>
      <c r="DD44" s="1350">
        <v>1952.9461514572563</v>
      </c>
      <c r="DE44" s="1350">
        <v>1696.790403159481</v>
      </c>
      <c r="DF44" s="1350">
        <v>1716.1986143612187</v>
      </c>
      <c r="DG44" s="1350">
        <v>1731.320805893633</v>
      </c>
      <c r="DH44" s="1350">
        <v>1611.2559706731968</v>
      </c>
      <c r="DI44" s="1350">
        <v>1997.9750536856909</v>
      </c>
      <c r="DJ44" s="1350">
        <v>2029.9361192480214</v>
      </c>
      <c r="DK44" s="1350">
        <v>1945.3735207500033</v>
      </c>
      <c r="DL44" s="1350">
        <v>1724.1358914949783</v>
      </c>
      <c r="DM44" s="1350">
        <v>1728.3158530657181</v>
      </c>
      <c r="DN44" s="1350">
        <v>1467.9094080586544</v>
      </c>
      <c r="DO44" s="1350">
        <v>1699.8858510443158</v>
      </c>
      <c r="DP44" s="1350">
        <v>1657.2544697392059</v>
      </c>
      <c r="DQ44" s="1350">
        <v>1668.8096426020575</v>
      </c>
      <c r="DR44" s="1350">
        <v>1708.209291711418</v>
      </c>
      <c r="DS44" s="1351">
        <v>1526.767766381299</v>
      </c>
      <c r="DT44" s="1351">
        <v>1521.9695104662087</v>
      </c>
      <c r="DU44" s="1351">
        <v>1505.8307826215514</v>
      </c>
      <c r="DV44" s="1351">
        <v>1399.3202166833994</v>
      </c>
      <c r="DW44" s="1351">
        <v>1398.1647686022488</v>
      </c>
      <c r="DX44" s="1351">
        <v>1399.5900294431679</v>
      </c>
      <c r="DY44" s="1351">
        <v>1570.5622925174641</v>
      </c>
      <c r="DZ44" s="1351">
        <v>1573.7210227419566</v>
      </c>
      <c r="EA44" s="1351">
        <v>1499.7466421879649</v>
      </c>
      <c r="EB44" s="1351">
        <v>1551.1982995044675</v>
      </c>
      <c r="EC44" s="1351">
        <v>1603.7896762510929</v>
      </c>
      <c r="ED44" s="1351">
        <v>1564.7550559698009</v>
      </c>
      <c r="EE44" s="1351">
        <v>1533.6473810749781</v>
      </c>
      <c r="EF44" s="1351">
        <v>1396.4008646995933</v>
      </c>
      <c r="EG44" s="1351">
        <v>1378.003312015878</v>
      </c>
      <c r="EH44" s="1351">
        <v>1378.4804311082839</v>
      </c>
      <c r="EI44" s="1351">
        <v>1284.9163134090891</v>
      </c>
      <c r="EJ44" s="1351">
        <v>1257.6160885401277</v>
      </c>
      <c r="EK44" s="1351">
        <v>1239.4398259589987</v>
      </c>
      <c r="EL44" s="1351">
        <v>1221.0771007093044</v>
      </c>
      <c r="EM44" s="1351">
        <v>1271.3577011445846</v>
      </c>
      <c r="EN44" s="1351">
        <v>1282.4868551685297</v>
      </c>
      <c r="EO44" s="1351">
        <v>1289.3553902699823</v>
      </c>
    </row>
    <row r="45" spans="1:145" ht="7.7" customHeight="1" x14ac:dyDescent="0.3">
      <c r="A45" s="1346"/>
      <c r="B45" s="1343"/>
      <c r="C45" s="1343"/>
      <c r="D45" s="1343"/>
      <c r="E45" s="1343"/>
      <c r="F45" s="1343"/>
      <c r="G45" s="1343"/>
      <c r="H45" s="1347"/>
      <c r="I45" s="1347"/>
      <c r="J45" s="1347"/>
      <c r="K45" s="1347"/>
      <c r="L45" s="1347"/>
      <c r="M45" s="1347"/>
      <c r="N45" s="1347"/>
      <c r="O45" s="1347"/>
      <c r="P45" s="1347"/>
      <c r="Q45" s="1347"/>
      <c r="R45" s="1347"/>
      <c r="S45" s="1347"/>
      <c r="T45" s="1347"/>
      <c r="U45" s="1347"/>
      <c r="V45" s="1347"/>
      <c r="W45" s="1347"/>
      <c r="X45" s="1347"/>
      <c r="Y45" s="1347"/>
      <c r="Z45" s="1347"/>
      <c r="AA45" s="1347"/>
      <c r="AB45" s="1347"/>
      <c r="AC45" s="1347"/>
      <c r="AD45" s="1347"/>
      <c r="AE45" s="1347"/>
      <c r="AF45" s="1347"/>
      <c r="AG45" s="1347"/>
      <c r="AH45" s="1347"/>
      <c r="AI45" s="1347"/>
      <c r="AJ45" s="1347"/>
      <c r="AK45" s="1347"/>
      <c r="AL45" s="1347"/>
      <c r="AM45" s="1343"/>
      <c r="AN45" s="1343"/>
      <c r="AO45" s="1343"/>
      <c r="AP45" s="1343"/>
      <c r="AQ45" s="1343"/>
      <c r="AR45" s="1343"/>
      <c r="AS45" s="1343"/>
      <c r="AT45" s="1343"/>
      <c r="AU45" s="1343"/>
      <c r="AV45" s="1343"/>
      <c r="AW45" s="1343"/>
      <c r="AX45" s="1343"/>
      <c r="AY45" s="1343"/>
      <c r="AZ45" s="1343"/>
      <c r="BA45" s="1343"/>
      <c r="BB45" s="1343"/>
      <c r="BC45" s="1343"/>
      <c r="BD45" s="1343"/>
      <c r="BE45" s="1343"/>
      <c r="BF45" s="1343"/>
      <c r="BG45" s="1343"/>
      <c r="BH45" s="1343"/>
      <c r="BI45" s="1343"/>
      <c r="BJ45" s="1343"/>
      <c r="BK45" s="1343"/>
      <c r="BL45" s="1343"/>
      <c r="BM45" s="1343"/>
      <c r="BN45" s="1343"/>
      <c r="BO45" s="1343"/>
      <c r="BP45" s="1343"/>
      <c r="BQ45" s="1343"/>
      <c r="BR45" s="1343"/>
      <c r="BS45" s="1343"/>
      <c r="BT45" s="1343"/>
      <c r="BU45" s="1343"/>
      <c r="BV45" s="1343"/>
      <c r="BW45" s="1343"/>
      <c r="BX45" s="1343"/>
      <c r="BY45" s="1343"/>
      <c r="BZ45" s="1343"/>
      <c r="CA45" s="1343"/>
      <c r="CB45" s="1343"/>
      <c r="CC45" s="1343"/>
      <c r="CD45" s="1343"/>
      <c r="CE45" s="1343"/>
      <c r="CF45" s="1343"/>
      <c r="CG45" s="1343"/>
      <c r="CH45" s="1343"/>
      <c r="CI45" s="1343"/>
      <c r="CJ45" s="1343"/>
      <c r="CK45" s="1343"/>
      <c r="CL45" s="1343"/>
      <c r="CM45" s="1343"/>
      <c r="CN45" s="1343"/>
      <c r="CO45" s="1343"/>
      <c r="CP45" s="1343"/>
      <c r="CQ45" s="1343"/>
      <c r="CR45" s="1343"/>
      <c r="CS45" s="1343"/>
      <c r="CT45" s="1343"/>
      <c r="CU45" s="1343"/>
      <c r="CV45" s="1343"/>
      <c r="CW45" s="1343"/>
      <c r="CX45" s="1343"/>
      <c r="CY45" s="1343"/>
      <c r="CZ45" s="1343"/>
      <c r="DA45" s="1343"/>
      <c r="DB45" s="1350"/>
      <c r="DC45" s="1350"/>
      <c r="DD45" s="1350"/>
      <c r="DE45" s="1350"/>
      <c r="DF45" s="1350"/>
      <c r="DG45" s="1350"/>
      <c r="DH45" s="1350"/>
      <c r="DI45" s="1350"/>
      <c r="DJ45" s="1350"/>
      <c r="DK45" s="1350"/>
      <c r="DL45" s="1350"/>
      <c r="DM45" s="1350"/>
      <c r="DN45" s="1350"/>
      <c r="DO45" s="1350"/>
      <c r="DP45" s="1350"/>
      <c r="DQ45" s="1350"/>
      <c r="DR45" s="1350"/>
      <c r="DS45" s="1351"/>
      <c r="DT45" s="1351"/>
      <c r="DU45" s="1351"/>
      <c r="DV45" s="1351"/>
      <c r="DW45" s="1351"/>
      <c r="DX45" s="1351"/>
      <c r="DY45" s="1351"/>
      <c r="DZ45" s="1351"/>
      <c r="EA45" s="1351"/>
      <c r="EB45" s="1351"/>
      <c r="EC45" s="1351"/>
      <c r="ED45" s="1351"/>
      <c r="EE45" s="1351"/>
      <c r="EF45" s="1351"/>
      <c r="EG45" s="1351"/>
      <c r="EH45" s="1351"/>
      <c r="EI45" s="1351"/>
      <c r="EJ45" s="1351"/>
      <c r="EK45" s="1351"/>
      <c r="EL45" s="1351"/>
      <c r="EM45" s="1351"/>
      <c r="EN45" s="1351"/>
      <c r="EO45" s="1351"/>
    </row>
    <row r="46" spans="1:145" ht="17.25" x14ac:dyDescent="0.3">
      <c r="A46" s="1342" t="s">
        <v>901</v>
      </c>
      <c r="B46" s="1343">
        <f>SUM(B48:B51)</f>
        <v>1507.9093747049999</v>
      </c>
      <c r="C46" s="1343">
        <f>SUM(C48:C51)</f>
        <v>1542.6106689406001</v>
      </c>
      <c r="D46" s="1343">
        <f>SUM(D48:D51)</f>
        <v>1583.4084174880493</v>
      </c>
      <c r="E46" s="1343">
        <f>SUM(E48:E51)</f>
        <v>1626.3693852657998</v>
      </c>
      <c r="F46" s="1343">
        <v>1663.8525117079998</v>
      </c>
      <c r="G46" s="1343">
        <v>1614.8310764131245</v>
      </c>
      <c r="H46" s="1343">
        <v>1667.2594229967999</v>
      </c>
      <c r="I46" s="1343">
        <v>1769.0401730732001</v>
      </c>
      <c r="J46" s="1343">
        <v>1804.5943364356999</v>
      </c>
      <c r="K46" s="1343">
        <v>1678.8298993211999</v>
      </c>
      <c r="L46" s="1343">
        <v>1662.1322985980821</v>
      </c>
      <c r="M46" s="1343">
        <v>1785.5782674136215</v>
      </c>
      <c r="N46" s="1343">
        <v>1681.4720079152601</v>
      </c>
      <c r="O46" s="1343">
        <v>1820.0241912598135</v>
      </c>
      <c r="P46" s="1343">
        <v>1812.3416303069812</v>
      </c>
      <c r="Q46" s="1343">
        <v>1827.0150746129</v>
      </c>
      <c r="R46" s="1343">
        <v>1919.5849163169003</v>
      </c>
      <c r="S46" s="1343">
        <v>1952.2230894799998</v>
      </c>
      <c r="T46" s="1343">
        <v>1856.6156807300003</v>
      </c>
      <c r="U46" s="1343">
        <v>1977.1131353615121</v>
      </c>
      <c r="V46" s="1343">
        <v>1861.3632187131373</v>
      </c>
      <c r="W46" s="1343">
        <v>1956.3038161931001</v>
      </c>
      <c r="X46" s="1343">
        <v>1792.8484450167871</v>
      </c>
      <c r="Y46" s="1343">
        <v>1725.8792000850983</v>
      </c>
      <c r="Z46" s="1343">
        <v>1771.6303483495999</v>
      </c>
      <c r="AA46" s="1343">
        <v>1737.0364231145425</v>
      </c>
      <c r="AB46" s="1343">
        <v>1830.4835457123991</v>
      </c>
      <c r="AC46" s="1343">
        <v>1724.685240899641</v>
      </c>
      <c r="AD46" s="1343">
        <v>1617.174472785402</v>
      </c>
      <c r="AE46" s="1343">
        <v>1777.4779295824446</v>
      </c>
      <c r="AF46" s="1343">
        <v>1694.0516297244874</v>
      </c>
      <c r="AG46" s="1343">
        <v>1654.2610520060198</v>
      </c>
      <c r="AH46" s="1343">
        <v>1658.2851287218</v>
      </c>
      <c r="AI46" s="1343">
        <v>938.44709902960005</v>
      </c>
      <c r="AJ46" s="1343">
        <v>963.12456160599993</v>
      </c>
      <c r="AK46" s="1343">
        <v>941.76839496353796</v>
      </c>
      <c r="AL46" s="1343">
        <v>955.7033265435</v>
      </c>
      <c r="AM46" s="1343">
        <v>980.575431761</v>
      </c>
      <c r="AN46" s="1343">
        <v>1001.0715535640001</v>
      </c>
      <c r="AO46" s="1343">
        <v>927.05793905559995</v>
      </c>
      <c r="AP46" s="1343">
        <v>921.34814051230001</v>
      </c>
      <c r="AQ46" s="1343">
        <v>892.4363466512001</v>
      </c>
      <c r="AR46" s="1343">
        <v>923.02037885880009</v>
      </c>
      <c r="AS46" s="1343">
        <v>916.22181783999986</v>
      </c>
      <c r="AT46" s="1343">
        <v>905.41333493799993</v>
      </c>
      <c r="AU46" s="1343">
        <v>949.14829496160007</v>
      </c>
      <c r="AV46" s="1343">
        <v>939.06861706099983</v>
      </c>
      <c r="AW46" s="1343">
        <v>912.93765191879993</v>
      </c>
      <c r="AX46" s="1343">
        <v>925.995011342</v>
      </c>
      <c r="AY46" s="1343">
        <v>960.29696690539993</v>
      </c>
      <c r="AZ46" s="1343">
        <v>934.98670990359994</v>
      </c>
      <c r="BA46" s="1343">
        <v>908.54786906720017</v>
      </c>
      <c r="BB46" s="1343">
        <v>880.95928618500011</v>
      </c>
      <c r="BC46" s="1343">
        <v>1182.3216355915999</v>
      </c>
      <c r="BD46" s="1343">
        <v>1291.5596564333998</v>
      </c>
      <c r="BE46" s="1343">
        <v>1459.6132228096001</v>
      </c>
      <c r="BF46" s="1343">
        <v>1508.6980156499999</v>
      </c>
      <c r="BG46" s="1343">
        <v>1576.4000073539999</v>
      </c>
      <c r="BH46" s="1343">
        <v>1669.276943266</v>
      </c>
      <c r="BI46" s="1343">
        <v>1714.2501894193999</v>
      </c>
      <c r="BJ46" s="1343">
        <v>2130.3798480984001</v>
      </c>
      <c r="BK46" s="1343">
        <v>2130.9766963754</v>
      </c>
      <c r="BL46" s="1343">
        <v>2124.7131121046</v>
      </c>
      <c r="BM46" s="1343">
        <v>1919.7031620385999</v>
      </c>
      <c r="BN46" s="1343">
        <v>2139.9908942567999</v>
      </c>
      <c r="BO46" s="1343">
        <v>1979.6257813911996</v>
      </c>
      <c r="BP46" s="1343">
        <v>1929.9581157287002</v>
      </c>
      <c r="BQ46" s="1343">
        <v>1917.0757610645003</v>
      </c>
      <c r="BR46" s="1343">
        <v>2110.1857642009995</v>
      </c>
      <c r="BS46" s="1343">
        <v>2153.995801178</v>
      </c>
      <c r="BT46" s="1343">
        <v>2221.6448039146399</v>
      </c>
      <c r="BU46" s="1343">
        <v>2123.0465997910583</v>
      </c>
      <c r="BV46" s="1343">
        <v>2185.3274773613061</v>
      </c>
      <c r="BW46" s="1343">
        <v>2268.61197455911</v>
      </c>
      <c r="BX46" s="1343">
        <v>2319.2034742375004</v>
      </c>
      <c r="BY46" s="1343">
        <v>3297.2032739027004</v>
      </c>
      <c r="BZ46" s="1343">
        <v>3265.6</v>
      </c>
      <c r="CA46" s="1343">
        <v>3336.5099523131139</v>
      </c>
      <c r="CB46" s="1343">
        <v>3505.6020483344705</v>
      </c>
      <c r="CC46" s="1343">
        <v>3459.5745631502427</v>
      </c>
      <c r="CD46" s="1343">
        <v>3567.9617293124252</v>
      </c>
      <c r="CE46" s="1343">
        <v>3705.6423364928482</v>
      </c>
      <c r="CF46" s="1343">
        <v>3768.1641562168265</v>
      </c>
      <c r="CG46" s="1343">
        <v>4007.778879563331</v>
      </c>
      <c r="CH46" s="1343">
        <v>4015.5889194642682</v>
      </c>
      <c r="CI46" s="1343">
        <v>4043.8246799860426</v>
      </c>
      <c r="CJ46" s="1343">
        <v>4300.7694414525959</v>
      </c>
      <c r="CK46" s="1343">
        <v>4278.0939740936938</v>
      </c>
      <c r="CL46" s="1343">
        <v>4438.2500715873912</v>
      </c>
      <c r="CM46" s="1343">
        <v>4434.0652768987893</v>
      </c>
      <c r="CN46" s="1343">
        <v>4421.5741084767305</v>
      </c>
      <c r="CO46" s="1343">
        <v>4840.7333554418246</v>
      </c>
      <c r="CP46" s="1343">
        <v>4840.4834598963689</v>
      </c>
      <c r="CQ46" s="1343">
        <v>5221.2109160230448</v>
      </c>
      <c r="CR46" s="1343">
        <v>5285.6659995523341</v>
      </c>
      <c r="CS46" s="1343">
        <v>5546.0505323107327</v>
      </c>
      <c r="CT46" s="1343">
        <v>5742.7612063646493</v>
      </c>
      <c r="CU46" s="1343">
        <v>5763.4106785542881</v>
      </c>
      <c r="CV46" s="1343">
        <v>5952.4672051919415</v>
      </c>
      <c r="CW46" s="1343">
        <v>5407.5054550513532</v>
      </c>
      <c r="CX46" s="1343">
        <v>5076.4188202309106</v>
      </c>
      <c r="CY46" s="1343">
        <v>5069.4760642529491</v>
      </c>
      <c r="CZ46" s="1343">
        <v>5073.6850784515491</v>
      </c>
      <c r="DA46" s="1343">
        <v>5037.2817862240263</v>
      </c>
      <c r="DB46" s="1344">
        <v>5062.0853891866773</v>
      </c>
      <c r="DC46" s="1344">
        <v>4934.7934899748871</v>
      </c>
      <c r="DD46" s="1344">
        <v>4888.697599094513</v>
      </c>
      <c r="DE46" s="1344">
        <v>4866.6009464590852</v>
      </c>
      <c r="DF46" s="1344">
        <v>4873.2559770024518</v>
      </c>
      <c r="DG46" s="1344">
        <v>4859.6898492807641</v>
      </c>
      <c r="DH46" s="1344">
        <v>4857.2830702823103</v>
      </c>
      <c r="DI46" s="1344">
        <v>5072.3364803462009</v>
      </c>
      <c r="DJ46" s="1344">
        <v>4853.2962917835976</v>
      </c>
      <c r="DK46" s="1344">
        <v>5176.9814997007852</v>
      </c>
      <c r="DL46" s="1344">
        <v>5119.1796923904722</v>
      </c>
      <c r="DM46" s="1344">
        <v>5094.0095550088708</v>
      </c>
      <c r="DN46" s="1344">
        <v>5142.2198042987156</v>
      </c>
      <c r="DO46" s="1344">
        <v>5155.0729298079068</v>
      </c>
      <c r="DP46" s="1344">
        <v>4735.6512792034227</v>
      </c>
      <c r="DQ46" s="1344">
        <v>4968.4990040309185</v>
      </c>
      <c r="DR46" s="1344">
        <v>4924.9213877894263</v>
      </c>
      <c r="DS46" s="1345">
        <v>4907.756108271059</v>
      </c>
      <c r="DT46" s="1345">
        <v>4858.8639560386928</v>
      </c>
      <c r="DU46" s="1345">
        <v>4780.0312381439771</v>
      </c>
      <c r="DV46" s="1345">
        <v>4482.7787671602628</v>
      </c>
      <c r="DW46" s="1345">
        <v>4500.8154517760649</v>
      </c>
      <c r="DX46" s="1345">
        <v>4475.7035913552027</v>
      </c>
      <c r="DY46" s="1345">
        <v>4439.049259110946</v>
      </c>
      <c r="DZ46" s="1345">
        <v>4417.6809844410864</v>
      </c>
      <c r="EA46" s="1345">
        <v>4429.2866320720605</v>
      </c>
      <c r="EB46" s="1345">
        <v>4356.5079494317552</v>
      </c>
      <c r="EC46" s="1345">
        <v>4373.580056158371</v>
      </c>
      <c r="ED46" s="1345">
        <v>4390.0845946461641</v>
      </c>
      <c r="EE46" s="1345">
        <v>4307.6435139867663</v>
      </c>
      <c r="EF46" s="1345">
        <v>4153.0512503589798</v>
      </c>
      <c r="EG46" s="1345">
        <v>4143.76585937664</v>
      </c>
      <c r="EH46" s="1345">
        <v>4206.9408883498782</v>
      </c>
      <c r="EI46" s="1345">
        <v>4227.9063724636108</v>
      </c>
      <c r="EJ46" s="1345">
        <v>4168.7508232528535</v>
      </c>
      <c r="EK46" s="1345">
        <v>4140.4114807500018</v>
      </c>
      <c r="EL46" s="1345">
        <v>4163.6548535271413</v>
      </c>
      <c r="EM46" s="1345">
        <v>4141.1214562256628</v>
      </c>
      <c r="EN46" s="1345">
        <v>4094.4500894567427</v>
      </c>
      <c r="EO46" s="1345">
        <v>4011.0865097951687</v>
      </c>
    </row>
    <row r="47" spans="1:145" ht="15.95" customHeight="1" x14ac:dyDescent="0.3">
      <c r="A47" s="1346" t="s">
        <v>869</v>
      </c>
      <c r="B47" s="1343"/>
      <c r="C47" s="1343"/>
      <c r="D47" s="1343"/>
      <c r="E47" s="1343"/>
      <c r="F47" s="1343"/>
      <c r="G47" s="1343"/>
      <c r="H47" s="1347"/>
      <c r="I47" s="1347"/>
      <c r="J47" s="1347"/>
      <c r="K47" s="1347"/>
      <c r="L47" s="1347"/>
      <c r="M47" s="1347"/>
      <c r="N47" s="1347"/>
      <c r="O47" s="1347"/>
      <c r="P47" s="1347"/>
      <c r="Q47" s="1347"/>
      <c r="R47" s="1347"/>
      <c r="S47" s="1347"/>
      <c r="T47" s="1347"/>
      <c r="U47" s="1347"/>
      <c r="V47" s="1347"/>
      <c r="W47" s="1347"/>
      <c r="X47" s="1347"/>
      <c r="Y47" s="1347"/>
      <c r="Z47" s="1347"/>
      <c r="AA47" s="1347"/>
      <c r="AB47" s="1347"/>
      <c r="AC47" s="1347"/>
      <c r="AD47" s="1347"/>
      <c r="AE47" s="1347"/>
      <c r="AF47" s="1347"/>
      <c r="AG47" s="1347"/>
      <c r="AH47" s="1347"/>
      <c r="AI47" s="1347"/>
      <c r="AJ47" s="1347"/>
      <c r="AK47" s="1347"/>
      <c r="AL47" s="1347"/>
      <c r="AM47" s="1343"/>
      <c r="AN47" s="1343"/>
      <c r="AO47" s="1343"/>
      <c r="AP47" s="1343"/>
      <c r="AQ47" s="1343"/>
      <c r="AR47" s="1343"/>
      <c r="AS47" s="1343"/>
      <c r="AT47" s="1343"/>
      <c r="AU47" s="1343"/>
      <c r="AV47" s="1343"/>
      <c r="AW47" s="1343"/>
      <c r="AX47" s="1343"/>
      <c r="AY47" s="1343"/>
      <c r="AZ47" s="1343"/>
      <c r="BA47" s="1343"/>
      <c r="BB47" s="1343"/>
      <c r="BC47" s="1343"/>
      <c r="BD47" s="1343"/>
      <c r="BE47" s="1343"/>
      <c r="BF47" s="1343"/>
      <c r="BG47" s="1343"/>
      <c r="BH47" s="1343"/>
      <c r="BI47" s="1343"/>
      <c r="BJ47" s="1343"/>
      <c r="BK47" s="1343"/>
      <c r="BL47" s="1343"/>
      <c r="BM47" s="1343"/>
      <c r="BN47" s="1343"/>
      <c r="BO47" s="1343"/>
      <c r="BP47" s="1343"/>
      <c r="BQ47" s="1343"/>
      <c r="BR47" s="1343"/>
      <c r="BS47" s="1343"/>
      <c r="BT47" s="1343"/>
      <c r="BU47" s="1343"/>
      <c r="BV47" s="1343"/>
      <c r="BW47" s="1343"/>
      <c r="BX47" s="1343"/>
      <c r="BY47" s="1343"/>
      <c r="BZ47" s="1343"/>
      <c r="CA47" s="1343"/>
      <c r="CB47" s="1343"/>
      <c r="CC47" s="1343"/>
      <c r="CD47" s="1343"/>
      <c r="CE47" s="1343"/>
      <c r="CF47" s="1343"/>
      <c r="CG47" s="1343"/>
      <c r="CH47" s="1343"/>
      <c r="CI47" s="1343"/>
      <c r="CJ47" s="1343"/>
      <c r="CK47" s="1343"/>
      <c r="CL47" s="1343"/>
      <c r="CM47" s="1343"/>
      <c r="CN47" s="1343"/>
      <c r="CO47" s="1343"/>
      <c r="CP47" s="1343"/>
      <c r="CQ47" s="1343"/>
      <c r="CR47" s="1343"/>
      <c r="CS47" s="1343">
        <v>0</v>
      </c>
      <c r="CT47" s="1343"/>
      <c r="CU47" s="1343"/>
      <c r="CV47" s="1343"/>
      <c r="CW47" s="1343"/>
      <c r="CX47" s="1343"/>
      <c r="CY47" s="1343"/>
      <c r="CZ47" s="1343"/>
      <c r="DA47" s="1343"/>
      <c r="DB47" s="1350"/>
      <c r="DC47" s="1350"/>
      <c r="DD47" s="1350"/>
      <c r="DE47" s="1350"/>
      <c r="DF47" s="1350"/>
      <c r="DG47" s="1350"/>
      <c r="DH47" s="1350"/>
      <c r="DI47" s="1350"/>
      <c r="DJ47" s="1350"/>
      <c r="DK47" s="1350"/>
      <c r="DL47" s="1350"/>
      <c r="DM47" s="1350"/>
      <c r="DN47" s="1350"/>
      <c r="DO47" s="1350"/>
      <c r="DP47" s="1350"/>
      <c r="DQ47" s="1350"/>
      <c r="DR47" s="1350"/>
      <c r="DS47" s="1351"/>
      <c r="DT47" s="1351"/>
      <c r="DU47" s="1351"/>
      <c r="DV47" s="1351"/>
      <c r="DW47" s="1351"/>
      <c r="DX47" s="1351"/>
      <c r="DY47" s="1351"/>
      <c r="DZ47" s="1351"/>
      <c r="EA47" s="1351"/>
      <c r="EB47" s="1351"/>
      <c r="EC47" s="1351"/>
      <c r="ED47" s="1351"/>
      <c r="EE47" s="1351"/>
      <c r="EF47" s="1351"/>
      <c r="EG47" s="1351"/>
      <c r="EH47" s="1351"/>
      <c r="EI47" s="1351"/>
      <c r="EJ47" s="1351"/>
      <c r="EK47" s="1351"/>
      <c r="EL47" s="1351"/>
      <c r="EM47" s="1351"/>
      <c r="EN47" s="1351"/>
      <c r="EO47" s="1351"/>
    </row>
    <row r="48" spans="1:145" ht="15.95" customHeight="1" x14ac:dyDescent="0.3">
      <c r="A48" s="1346" t="s">
        <v>902</v>
      </c>
      <c r="B48" s="1347">
        <v>121.17322364500001</v>
      </c>
      <c r="C48" s="1347">
        <v>117.4633105006</v>
      </c>
      <c r="D48" s="1347">
        <v>125.03939343804929</v>
      </c>
      <c r="E48" s="1347">
        <v>125.54506668579999</v>
      </c>
      <c r="F48" s="1347">
        <v>125.27401128799998</v>
      </c>
      <c r="G48" s="1347">
        <v>126.67563216312438</v>
      </c>
      <c r="H48" s="1347">
        <v>151.48260432680001</v>
      </c>
      <c r="I48" s="1347">
        <v>201.16842844319999</v>
      </c>
      <c r="J48" s="1347">
        <v>128.35201362570001</v>
      </c>
      <c r="K48" s="1347">
        <v>193.9740906712</v>
      </c>
      <c r="L48" s="1347">
        <v>123.26249872808201</v>
      </c>
      <c r="M48" s="1347">
        <v>127.12964537362157</v>
      </c>
      <c r="N48" s="1347">
        <v>126.43328192526</v>
      </c>
      <c r="O48" s="1347">
        <v>128.60003137981329</v>
      </c>
      <c r="P48" s="1347">
        <v>129.88669074698112</v>
      </c>
      <c r="Q48" s="1347">
        <v>126.5889943529</v>
      </c>
      <c r="R48" s="1347">
        <v>132.5971678249</v>
      </c>
      <c r="S48" s="1347">
        <v>134.28707810999998</v>
      </c>
      <c r="T48" s="1347">
        <v>127.003450035</v>
      </c>
      <c r="U48" s="1347">
        <v>128.7248377288123</v>
      </c>
      <c r="V48" s="1347">
        <v>133.41657370083729</v>
      </c>
      <c r="W48" s="1347">
        <v>126.26888202410001</v>
      </c>
      <c r="X48" s="1347">
        <v>126.77286703278709</v>
      </c>
      <c r="Y48" s="1347">
        <v>119.06022324409828</v>
      </c>
      <c r="Z48" s="1347">
        <v>113.976159647</v>
      </c>
      <c r="AA48" s="1347">
        <v>112.30709044309702</v>
      </c>
      <c r="AB48" s="1347">
        <v>0.38184947786950002</v>
      </c>
      <c r="AC48" s="1347">
        <v>0.31743612524099996</v>
      </c>
      <c r="AD48" s="1347">
        <v>0.16328285000000001</v>
      </c>
      <c r="AE48" s="1347">
        <v>0.23409455000000001</v>
      </c>
      <c r="AF48" s="1347">
        <v>19.876087868512499</v>
      </c>
      <c r="AG48" s="1347">
        <v>20.314017166020001</v>
      </c>
      <c r="AH48" s="1347">
        <v>19.613877931800001</v>
      </c>
      <c r="AI48" s="1347">
        <v>68.625680779599989</v>
      </c>
      <c r="AJ48" s="1347">
        <v>17.311338226</v>
      </c>
      <c r="AK48" s="1347">
        <v>19.431968013538</v>
      </c>
      <c r="AL48" s="1347">
        <v>15.825867713500001</v>
      </c>
      <c r="AM48" s="1347">
        <v>15.555103070999998</v>
      </c>
      <c r="AN48" s="1347">
        <v>16.552579523999999</v>
      </c>
      <c r="AO48" s="1347">
        <v>14.2012344556</v>
      </c>
      <c r="AP48" s="1347">
        <v>16.1156662305</v>
      </c>
      <c r="AQ48" s="1347">
        <v>16.309751422800002</v>
      </c>
      <c r="AR48" s="1347">
        <v>13.330433422799999</v>
      </c>
      <c r="AS48" s="1347">
        <v>13.632782760000001</v>
      </c>
      <c r="AT48" s="1347">
        <v>14.344382147200001</v>
      </c>
      <c r="AU48" s="1347">
        <v>11.2572636052</v>
      </c>
      <c r="AV48" s="1347">
        <v>11.377227720999999</v>
      </c>
      <c r="AW48" s="1347">
        <v>11.028664036</v>
      </c>
      <c r="AX48" s="1347">
        <v>8.2448177095999995</v>
      </c>
      <c r="AY48" s="1347">
        <v>8.1846173972000003</v>
      </c>
      <c r="AZ48" s="1347">
        <v>8.1574042544999994</v>
      </c>
      <c r="BA48" s="1347">
        <v>5.2947322399999992</v>
      </c>
      <c r="BB48" s="1347">
        <v>5.2175274803000002</v>
      </c>
      <c r="BC48" s="1347">
        <v>5.1230328963999998</v>
      </c>
      <c r="BD48" s="1347">
        <v>4.2031622136000006</v>
      </c>
      <c r="BE48" s="1347">
        <v>4.2523481134000001</v>
      </c>
      <c r="BF48" s="1347">
        <v>3.2048692549999998</v>
      </c>
      <c r="BG48" s="1347">
        <v>0.49862291999999997</v>
      </c>
      <c r="BH48" s="1347">
        <v>0.48834907</v>
      </c>
      <c r="BI48" s="1347">
        <v>0.47792414</v>
      </c>
      <c r="BJ48" s="1347">
        <v>0.46863289999999996</v>
      </c>
      <c r="BK48" s="1347">
        <v>0.45917784</v>
      </c>
      <c r="BL48" s="1347">
        <v>0.44613126000000003</v>
      </c>
      <c r="BM48" s="1347">
        <v>0.43413981000000001</v>
      </c>
      <c r="BN48" s="1347">
        <v>0.43844742000000003</v>
      </c>
      <c r="BO48" s="1347">
        <v>0.42529168000000001</v>
      </c>
      <c r="BP48" s="1347">
        <v>0.40273591999999997</v>
      </c>
      <c r="BQ48" s="1347">
        <v>0.39130946</v>
      </c>
      <c r="BR48" s="1347">
        <v>0.38013506999999996</v>
      </c>
      <c r="BS48" s="1347">
        <v>0.37314378000000004</v>
      </c>
      <c r="BT48" s="1347">
        <v>0.39314418000000001</v>
      </c>
      <c r="BU48" s="1347">
        <v>0.35357022999999999</v>
      </c>
      <c r="BV48" s="1347">
        <v>0.34247577000000001</v>
      </c>
      <c r="BW48" s="1347">
        <v>0.44046540000000001</v>
      </c>
      <c r="BX48" s="1347">
        <v>0.35170699999999999</v>
      </c>
      <c r="BY48" s="1347">
        <v>0.31195299999999998</v>
      </c>
      <c r="BZ48" s="1347">
        <v>0.3</v>
      </c>
      <c r="CA48" s="1347">
        <v>0.32200321999999998</v>
      </c>
      <c r="CB48" s="1347">
        <v>0.30612271999999996</v>
      </c>
      <c r="CC48" s="1347">
        <v>0.27535892000000001</v>
      </c>
      <c r="CD48" s="1347">
        <v>0.24302926000000002</v>
      </c>
      <c r="CE48" s="1347">
        <v>0.23515056000000001</v>
      </c>
      <c r="CF48" s="1347">
        <v>0.55016276999999991</v>
      </c>
      <c r="CG48" s="1347">
        <v>51.019435363900001</v>
      </c>
      <c r="CH48" s="1347">
        <v>51.026158820537667</v>
      </c>
      <c r="CI48" s="1347">
        <v>50.676937289999991</v>
      </c>
      <c r="CJ48" s="1347">
        <v>306.95244534159997</v>
      </c>
      <c r="CK48" s="1347">
        <v>200.32280321999997</v>
      </c>
      <c r="CL48" s="1347">
        <v>200.22235778999999</v>
      </c>
      <c r="CM48" s="1347">
        <v>188.22624014000002</v>
      </c>
      <c r="CN48" s="1347">
        <v>142.18418964000003</v>
      </c>
      <c r="CO48" s="1347">
        <v>400.78878169000001</v>
      </c>
      <c r="CP48" s="1347">
        <v>376.48303644999999</v>
      </c>
      <c r="CQ48" s="1347">
        <v>653.16252959000008</v>
      </c>
      <c r="CR48" s="1347">
        <v>520.60099739999998</v>
      </c>
      <c r="CS48" s="1347">
        <v>739.61699841000006</v>
      </c>
      <c r="CT48" s="1347">
        <v>736.02888789658198</v>
      </c>
      <c r="CU48" s="1347">
        <v>735.45134996352795</v>
      </c>
      <c r="CV48" s="1347">
        <v>883.35165545927293</v>
      </c>
      <c r="CW48" s="1347">
        <v>306.28056159571702</v>
      </c>
      <c r="CX48" s="1347">
        <v>0.80499456124799995</v>
      </c>
      <c r="CY48" s="1347">
        <v>0.82229567064600007</v>
      </c>
      <c r="CZ48" s="1347">
        <v>4.3952242890160003</v>
      </c>
      <c r="DA48" s="1347">
        <v>0.78059800724200001</v>
      </c>
      <c r="DB48" s="1350">
        <v>13.826349221184</v>
      </c>
      <c r="DC48" s="1350">
        <v>27.341703737713999</v>
      </c>
      <c r="DD48" s="1350">
        <v>27.263662261935004</v>
      </c>
      <c r="DE48" s="1350">
        <v>29.856411870000002</v>
      </c>
      <c r="DF48" s="1350">
        <v>39.215129560000001</v>
      </c>
      <c r="DG48" s="1350">
        <v>39.408166239999993</v>
      </c>
      <c r="DH48" s="1350">
        <v>39.548095650000008</v>
      </c>
      <c r="DI48" s="1350">
        <v>196.45556246999999</v>
      </c>
      <c r="DJ48" s="1350">
        <v>37.276421929999998</v>
      </c>
      <c r="DK48" s="1350">
        <v>36.819299640000004</v>
      </c>
      <c r="DL48" s="1350">
        <v>120.79901968999999</v>
      </c>
      <c r="DM48" s="1350">
        <v>46.826453069999999</v>
      </c>
      <c r="DN48" s="1350">
        <v>47.09912568</v>
      </c>
      <c r="DO48" s="1350">
        <v>49.657724269999996</v>
      </c>
      <c r="DP48" s="1350">
        <v>48.417031350000002</v>
      </c>
      <c r="DQ48" s="1350">
        <v>48.094671420000005</v>
      </c>
      <c r="DR48" s="1350">
        <v>48.009040090000006</v>
      </c>
      <c r="DS48" s="1351">
        <v>47.455142250000002</v>
      </c>
      <c r="DT48" s="1351">
        <v>47.410324150000001</v>
      </c>
      <c r="DU48" s="1351">
        <v>47.522781730000005</v>
      </c>
      <c r="DV48" s="1351">
        <v>47.58797955</v>
      </c>
      <c r="DW48" s="1351">
        <v>47.419827700000006</v>
      </c>
      <c r="DX48" s="1351">
        <v>47.100536270000006</v>
      </c>
      <c r="DY48" s="1351">
        <v>46.957123199999998</v>
      </c>
      <c r="DZ48" s="1351">
        <v>46.521567579999996</v>
      </c>
      <c r="EA48" s="1351">
        <v>46.200456250000002</v>
      </c>
      <c r="EB48" s="1351">
        <v>46.105124560299998</v>
      </c>
      <c r="EC48" s="1351">
        <v>45.970449789999996</v>
      </c>
      <c r="ED48" s="1351">
        <v>46.049217790000007</v>
      </c>
      <c r="EE48" s="1351">
        <v>45.556444590000005</v>
      </c>
      <c r="EF48" s="1351">
        <v>45.163566659999994</v>
      </c>
      <c r="EG48" s="1351">
        <v>75.989772770200005</v>
      </c>
      <c r="EH48" s="1351">
        <v>77.630060149199991</v>
      </c>
      <c r="EI48" s="1351">
        <v>77.444134840581995</v>
      </c>
      <c r="EJ48" s="1351">
        <v>74.264527989800001</v>
      </c>
      <c r="EK48" s="1351">
        <v>73.808923735400001</v>
      </c>
      <c r="EL48" s="1351">
        <v>73.946263256914833</v>
      </c>
      <c r="EM48" s="1351">
        <v>96.441551723925187</v>
      </c>
      <c r="EN48" s="1351">
        <v>123.54193976054169</v>
      </c>
      <c r="EO48" s="1351">
        <v>122.02600191907986</v>
      </c>
    </row>
    <row r="49" spans="1:145" ht="15.95" customHeight="1" x14ac:dyDescent="0.3">
      <c r="A49" s="1346" t="s">
        <v>903</v>
      </c>
      <c r="B49" s="1347">
        <v>507.54847455999999</v>
      </c>
      <c r="C49" s="1347">
        <v>534.38730736000002</v>
      </c>
      <c r="D49" s="1347">
        <v>533.10752549999995</v>
      </c>
      <c r="E49" s="1347">
        <v>535.68649546999995</v>
      </c>
      <c r="F49" s="1347">
        <v>514.11718714999995</v>
      </c>
      <c r="G49" s="1347">
        <v>510.21445197000003</v>
      </c>
      <c r="H49" s="1347">
        <v>515.92904474999989</v>
      </c>
      <c r="I49" s="1347">
        <v>531.06953074</v>
      </c>
      <c r="J49" s="1347">
        <v>543.76172939000014</v>
      </c>
      <c r="K49" s="1347">
        <v>510.86398545999998</v>
      </c>
      <c r="L49" s="1347">
        <v>518.80954241000006</v>
      </c>
      <c r="M49" s="1347">
        <v>524.67912213999989</v>
      </c>
      <c r="N49" s="1347">
        <v>530.07749957999999</v>
      </c>
      <c r="O49" s="1347">
        <v>512.89938427000004</v>
      </c>
      <c r="P49" s="1347">
        <v>508.17511687000001</v>
      </c>
      <c r="Q49" s="1347">
        <v>529.87699651000003</v>
      </c>
      <c r="R49" s="1347">
        <v>524.11147857200001</v>
      </c>
      <c r="S49" s="1347">
        <v>548.23914734999994</v>
      </c>
      <c r="T49" s="1347">
        <v>527.57176253500006</v>
      </c>
      <c r="U49" s="1347">
        <v>532.58436669269997</v>
      </c>
      <c r="V49" s="1347">
        <v>525.28818061230004</v>
      </c>
      <c r="W49" s="1347">
        <v>516.972804709</v>
      </c>
      <c r="X49" s="1347">
        <v>519.45464767400006</v>
      </c>
      <c r="Y49" s="1347">
        <v>510.53690606099997</v>
      </c>
      <c r="Z49" s="1347">
        <v>507.48219906999992</v>
      </c>
      <c r="AA49" s="1347">
        <v>497.80900733000004</v>
      </c>
      <c r="AB49" s="1347">
        <v>514.77851161000001</v>
      </c>
      <c r="AC49" s="1347">
        <v>513.01341176999995</v>
      </c>
      <c r="AD49" s="1347">
        <v>441.82454226999999</v>
      </c>
      <c r="AE49" s="1347">
        <v>433.79901856999999</v>
      </c>
      <c r="AF49" s="1347">
        <v>439.86383197000004</v>
      </c>
      <c r="AG49" s="1347">
        <v>462.33400525000002</v>
      </c>
      <c r="AH49" s="1347">
        <v>437.10574437000002</v>
      </c>
      <c r="AI49" s="1347">
        <v>425.35228107</v>
      </c>
      <c r="AJ49" s="1347">
        <v>495.45644657999992</v>
      </c>
      <c r="AK49" s="1347">
        <v>480.65615361999994</v>
      </c>
      <c r="AL49" s="1347">
        <v>494.05869306</v>
      </c>
      <c r="AM49" s="1347">
        <v>440.11755986000003</v>
      </c>
      <c r="AN49" s="1347">
        <v>450.12266341000003</v>
      </c>
      <c r="AO49" s="1347">
        <v>472.33017360999992</v>
      </c>
      <c r="AP49" s="1347">
        <v>487.41348440210004</v>
      </c>
      <c r="AQ49" s="1347">
        <v>477.56983896459997</v>
      </c>
      <c r="AR49" s="1347">
        <v>487.50161368160002</v>
      </c>
      <c r="AS49" s="1347">
        <v>474.14054139000001</v>
      </c>
      <c r="AT49" s="1347">
        <v>470.93412921440006</v>
      </c>
      <c r="AU49" s="1347">
        <v>532.00935312900003</v>
      </c>
      <c r="AV49" s="1347">
        <v>545.45349353300003</v>
      </c>
      <c r="AW49" s="1347">
        <v>508.91583365839995</v>
      </c>
      <c r="AX49" s="1347">
        <v>502.35672048040004</v>
      </c>
      <c r="AY49" s="1347">
        <v>510.1608699139</v>
      </c>
      <c r="AZ49" s="1347">
        <v>507.93466959810002</v>
      </c>
      <c r="BA49" s="1347">
        <v>483.90914832900006</v>
      </c>
      <c r="BB49" s="1347">
        <v>451.96586207109993</v>
      </c>
      <c r="BC49" s="1347">
        <v>502.69084410839997</v>
      </c>
      <c r="BD49" s="1347">
        <v>627.32506972660008</v>
      </c>
      <c r="BE49" s="1347">
        <v>650.23067224890008</v>
      </c>
      <c r="BF49" s="1347">
        <v>703.43716654499997</v>
      </c>
      <c r="BG49" s="1347">
        <v>705.85525806400005</v>
      </c>
      <c r="BH49" s="1347">
        <v>738.44342374580003</v>
      </c>
      <c r="BI49" s="1347">
        <v>738.07546235560005</v>
      </c>
      <c r="BJ49" s="1347">
        <v>995.65472151299991</v>
      </c>
      <c r="BK49" s="1347">
        <v>1021.0162897853002</v>
      </c>
      <c r="BL49" s="1347">
        <v>1045.7498007909999</v>
      </c>
      <c r="BM49" s="1347">
        <v>1214.2437328763999</v>
      </c>
      <c r="BN49" s="1347">
        <v>1057.185312476</v>
      </c>
      <c r="BO49" s="1347">
        <v>1027.8132620667998</v>
      </c>
      <c r="BP49" s="1347">
        <v>994.70713553430016</v>
      </c>
      <c r="BQ49" s="1347">
        <v>964.54613446280018</v>
      </c>
      <c r="BR49" s="1347">
        <v>1010.8161767218999</v>
      </c>
      <c r="BS49" s="1347">
        <v>1046.9849281648001</v>
      </c>
      <c r="BT49" s="1347">
        <v>1051.71683088242</v>
      </c>
      <c r="BU49" s="1347">
        <v>1043.98467572241</v>
      </c>
      <c r="BV49" s="1347">
        <v>1064.1954917062517</v>
      </c>
      <c r="BW49" s="1347">
        <v>1203.1556141887897</v>
      </c>
      <c r="BX49" s="1347">
        <v>1246.9945894355001</v>
      </c>
      <c r="BY49" s="1347">
        <v>1207.0229809558</v>
      </c>
      <c r="BZ49" s="1347">
        <v>1227.2</v>
      </c>
      <c r="CA49" s="1347">
        <v>1234.2619580675021</v>
      </c>
      <c r="CB49" s="1347">
        <v>1407.6981253471899</v>
      </c>
      <c r="CC49" s="1347">
        <v>1376.7455781905799</v>
      </c>
      <c r="CD49" s="1347">
        <v>1465.1711743046449</v>
      </c>
      <c r="CE49" s="1347">
        <v>1421.1265655754539</v>
      </c>
      <c r="CF49" s="1347">
        <v>1437.3370094740815</v>
      </c>
      <c r="CG49" s="1347">
        <v>1435.5787284728158</v>
      </c>
      <c r="CH49" s="1347">
        <v>1446.7812150210457</v>
      </c>
      <c r="CI49" s="1347">
        <v>1539.6543685586546</v>
      </c>
      <c r="CJ49" s="1347">
        <v>1530.143122406836</v>
      </c>
      <c r="CK49" s="1347">
        <v>1566.1568176581829</v>
      </c>
      <c r="CL49" s="1347">
        <v>1518.9516153316176</v>
      </c>
      <c r="CM49" s="1347">
        <v>1523.3226632283763</v>
      </c>
      <c r="CN49" s="1347">
        <v>1594.8239741814821</v>
      </c>
      <c r="CO49" s="1347">
        <v>1582.5900338316658</v>
      </c>
      <c r="CP49" s="1347">
        <v>1561.1155162008929</v>
      </c>
      <c r="CQ49" s="1347">
        <v>1602.8477377866013</v>
      </c>
      <c r="CR49" s="1347">
        <v>1568.9197283952069</v>
      </c>
      <c r="CS49" s="1347">
        <v>1574.4628411982783</v>
      </c>
      <c r="CT49" s="1347">
        <v>1741.3783405595595</v>
      </c>
      <c r="CU49" s="1347">
        <v>1766.4894027804448</v>
      </c>
      <c r="CV49" s="1347">
        <v>1744.111531855699</v>
      </c>
      <c r="CW49" s="1347">
        <v>1773.5621450337817</v>
      </c>
      <c r="CX49" s="1347">
        <v>1785.1847942973798</v>
      </c>
      <c r="CY49" s="1347">
        <v>1759.5876124095553</v>
      </c>
      <c r="CZ49" s="1347">
        <v>1797.2836353513669</v>
      </c>
      <c r="DA49" s="1347">
        <v>1825.2113814627276</v>
      </c>
      <c r="DB49" s="1350">
        <v>1904.7842322961994</v>
      </c>
      <c r="DC49" s="1350">
        <v>1779.787398695061</v>
      </c>
      <c r="DD49" s="1350">
        <v>1715.1109499809329</v>
      </c>
      <c r="DE49" s="1350">
        <v>1665.9679205892053</v>
      </c>
      <c r="DF49" s="1350">
        <v>1710.7035326637899</v>
      </c>
      <c r="DG49" s="1350">
        <v>1700.3940898348667</v>
      </c>
      <c r="DH49" s="1350">
        <v>1684.5649433549015</v>
      </c>
      <c r="DI49" s="1350">
        <v>1631.0804196436736</v>
      </c>
      <c r="DJ49" s="1350">
        <v>1583.7513705658564</v>
      </c>
      <c r="DK49" s="1350">
        <v>1491.7975057960125</v>
      </c>
      <c r="DL49" s="1350">
        <v>1536.2057367729608</v>
      </c>
      <c r="DM49" s="1350">
        <v>1532.3433994929321</v>
      </c>
      <c r="DN49" s="1350">
        <v>1551.556082833564</v>
      </c>
      <c r="DO49" s="1350">
        <v>1526.2430831784322</v>
      </c>
      <c r="DP49" s="1350">
        <v>1488.5816115394373</v>
      </c>
      <c r="DQ49" s="1350">
        <v>1445.4032294796743</v>
      </c>
      <c r="DR49" s="1350">
        <v>1445.1018567370006</v>
      </c>
      <c r="DS49" s="1351">
        <v>1431.0308931424438</v>
      </c>
      <c r="DT49" s="1351">
        <v>1420.324231763788</v>
      </c>
      <c r="DU49" s="1351">
        <v>1422.2614329161479</v>
      </c>
      <c r="DV49" s="1351">
        <v>1416.9453166162498</v>
      </c>
      <c r="DW49" s="1351">
        <v>1374.8043493690454</v>
      </c>
      <c r="DX49" s="1351">
        <v>1390.882387071691</v>
      </c>
      <c r="DY49" s="1351">
        <v>1366.8325200391703</v>
      </c>
      <c r="DZ49" s="1351">
        <v>1359.8517948869455</v>
      </c>
      <c r="EA49" s="1351">
        <v>1431.7202243803411</v>
      </c>
      <c r="EB49" s="1351">
        <v>1391.2045697226206</v>
      </c>
      <c r="EC49" s="1351">
        <v>1398.4127977755447</v>
      </c>
      <c r="ED49" s="1351">
        <v>1395.1442347158318</v>
      </c>
      <c r="EE49" s="1351">
        <v>1390.1745501895032</v>
      </c>
      <c r="EF49" s="1351">
        <v>1388.9785070440037</v>
      </c>
      <c r="EG49" s="1351">
        <v>1366.004416254932</v>
      </c>
      <c r="EH49" s="1351">
        <v>1468.1244085230057</v>
      </c>
      <c r="EI49" s="1351">
        <v>1484.7906257825543</v>
      </c>
      <c r="EJ49" s="1351">
        <v>1434.8728622546589</v>
      </c>
      <c r="EK49" s="1351">
        <v>1385.9629123021432</v>
      </c>
      <c r="EL49" s="1351">
        <v>1405.9227394540821</v>
      </c>
      <c r="EM49" s="1351">
        <v>1388.573894846003</v>
      </c>
      <c r="EN49" s="1351">
        <v>1361.3369993720476</v>
      </c>
      <c r="EO49" s="1351">
        <v>1354.9112217326017</v>
      </c>
    </row>
    <row r="50" spans="1:145" ht="15.95" customHeight="1" x14ac:dyDescent="0.3">
      <c r="A50" s="1346" t="s">
        <v>904</v>
      </c>
      <c r="B50" s="1347">
        <v>800.67035246</v>
      </c>
      <c r="C50" s="1347">
        <v>808.56296842000006</v>
      </c>
      <c r="D50" s="1347">
        <v>841.41922830999988</v>
      </c>
      <c r="E50" s="1347">
        <v>873.47965551999994</v>
      </c>
      <c r="F50" s="1347">
        <v>925.60352292999994</v>
      </c>
      <c r="G50" s="1347">
        <v>879.11398844999997</v>
      </c>
      <c r="H50" s="1347">
        <v>897.57070291000002</v>
      </c>
      <c r="I50" s="1347">
        <v>934.35997793999991</v>
      </c>
      <c r="J50" s="1347">
        <v>1011.65965513</v>
      </c>
      <c r="K50" s="1347">
        <v>863.23549319000006</v>
      </c>
      <c r="L50" s="1347">
        <v>908.08296893000011</v>
      </c>
      <c r="M50" s="1347">
        <v>1016.49113919</v>
      </c>
      <c r="N50" s="1347">
        <v>908.87572714999999</v>
      </c>
      <c r="O50" s="1347">
        <v>1047.9109509100001</v>
      </c>
      <c r="P50" s="1347">
        <v>1028.6153852699999</v>
      </c>
      <c r="Q50" s="1347">
        <v>1030.30544897</v>
      </c>
      <c r="R50" s="1347">
        <v>1133.06177123</v>
      </c>
      <c r="S50" s="1347">
        <v>1142.2191067000001</v>
      </c>
      <c r="T50" s="1347">
        <v>1075.4286125900001</v>
      </c>
      <c r="U50" s="1347">
        <v>1181.3909853800001</v>
      </c>
      <c r="V50" s="1347">
        <v>1076.16600954</v>
      </c>
      <c r="W50" s="1347">
        <v>1142.6851542200002</v>
      </c>
      <c r="X50" s="1347">
        <v>1000.69624092</v>
      </c>
      <c r="Y50" s="1347">
        <v>953.33285511999998</v>
      </c>
      <c r="Z50" s="1347">
        <v>1011.7812152825999</v>
      </c>
      <c r="AA50" s="1347">
        <v>997.46350264144542</v>
      </c>
      <c r="AB50" s="1347">
        <v>999.30777877452942</v>
      </c>
      <c r="AC50" s="1347">
        <v>1030.3537023644001</v>
      </c>
      <c r="AD50" s="1347">
        <v>986.48503761000006</v>
      </c>
      <c r="AE50" s="1347">
        <v>973.07567543999994</v>
      </c>
      <c r="AF50" s="1347">
        <v>1030.4855312499999</v>
      </c>
      <c r="AG50" s="1347">
        <v>982.09662201000003</v>
      </c>
      <c r="AH50" s="1347">
        <v>1012.27234241</v>
      </c>
      <c r="AI50" s="1347">
        <v>234.65022605999999</v>
      </c>
      <c r="AJ50" s="1347">
        <v>237.58207231</v>
      </c>
      <c r="AK50" s="1347">
        <v>232.46548077</v>
      </c>
      <c r="AL50" s="1347">
        <v>221.17238394</v>
      </c>
      <c r="AM50" s="1347">
        <v>255.72488759000001</v>
      </c>
      <c r="AN50" s="1347">
        <v>264.73567824000003</v>
      </c>
      <c r="AO50" s="1347">
        <v>204.48534537999998</v>
      </c>
      <c r="AP50" s="1347">
        <v>175.78601790020005</v>
      </c>
      <c r="AQ50" s="1347">
        <v>171.52351467439999</v>
      </c>
      <c r="AR50" s="1347">
        <v>192.96406364719999</v>
      </c>
      <c r="AS50" s="1347">
        <v>200.56795803</v>
      </c>
      <c r="AT50" s="1347">
        <v>198.12007794839997</v>
      </c>
      <c r="AU50" s="1347">
        <v>197.68527840379997</v>
      </c>
      <c r="AV50" s="1347">
        <v>193.00205201700001</v>
      </c>
      <c r="AW50" s="1347">
        <v>201.92732059959999</v>
      </c>
      <c r="AX50" s="1347">
        <v>211.41103093759997</v>
      </c>
      <c r="AY50" s="1347">
        <v>217.41678958939997</v>
      </c>
      <c r="AZ50" s="1347">
        <v>205.60549545969999</v>
      </c>
      <c r="BA50" s="1347">
        <v>213.6180533166</v>
      </c>
      <c r="BB50" s="1347">
        <v>213.45801860020003</v>
      </c>
      <c r="BC50" s="1347">
        <v>446.21426186799999</v>
      </c>
      <c r="BD50" s="1347">
        <v>457.19438025220001</v>
      </c>
      <c r="BE50" s="1347">
        <v>592.54671001780002</v>
      </c>
      <c r="BF50" s="1347">
        <v>586.01590018999991</v>
      </c>
      <c r="BG50" s="1347">
        <v>648.75167599799988</v>
      </c>
      <c r="BH50" s="1347">
        <v>638.07311253360012</v>
      </c>
      <c r="BI50" s="1347">
        <v>668.26277533529992</v>
      </c>
      <c r="BJ50" s="1347">
        <v>777.32772620410014</v>
      </c>
      <c r="BK50" s="1347">
        <v>728.1921877402001</v>
      </c>
      <c r="BL50" s="1347">
        <v>748.91507040400006</v>
      </c>
      <c r="BM50" s="1347">
        <v>363.02680725260001</v>
      </c>
      <c r="BN50" s="1347">
        <v>704.02618942799995</v>
      </c>
      <c r="BO50" s="1347">
        <v>560.68545875399991</v>
      </c>
      <c r="BP50" s="1347">
        <v>540.95918747689996</v>
      </c>
      <c r="BQ50" s="1347">
        <v>533.54776136119995</v>
      </c>
      <c r="BR50" s="1347">
        <v>661.91159293379997</v>
      </c>
      <c r="BS50" s="1347">
        <v>658.25103103319998</v>
      </c>
      <c r="BT50" s="1347">
        <v>746.66477259257999</v>
      </c>
      <c r="BU50" s="1347">
        <v>748.94509818690801</v>
      </c>
      <c r="BV50" s="1347">
        <v>755.38870356691586</v>
      </c>
      <c r="BW50" s="1347">
        <v>753.49449337349984</v>
      </c>
      <c r="BX50" s="1347">
        <v>757.70398554349993</v>
      </c>
      <c r="BY50" s="1347">
        <v>1860.8561574349999</v>
      </c>
      <c r="BZ50" s="1347">
        <v>1799.5</v>
      </c>
      <c r="CA50" s="1347">
        <v>1802.1084911854118</v>
      </c>
      <c r="CB50" s="1347">
        <v>1777.55624514448</v>
      </c>
      <c r="CC50" s="1347">
        <v>1276.33308250242</v>
      </c>
      <c r="CD50" s="1347">
        <v>1760.8075623621858</v>
      </c>
      <c r="CE50" s="1347">
        <v>1423.2592570714698</v>
      </c>
      <c r="CF50" s="1347">
        <v>1446.5895150786639</v>
      </c>
      <c r="CG50" s="1347">
        <v>1491.922942845066</v>
      </c>
      <c r="CH50" s="1347">
        <v>1500.702861273503</v>
      </c>
      <c r="CI50" s="1347">
        <v>1492.965468468132</v>
      </c>
      <c r="CJ50" s="1347">
        <v>1523.3779494401638</v>
      </c>
      <c r="CK50" s="1347">
        <v>1551.4343488479062</v>
      </c>
      <c r="CL50" s="1347">
        <v>1569.677375490515</v>
      </c>
      <c r="CM50" s="1347">
        <v>1636.7278030446926</v>
      </c>
      <c r="CN50" s="1347">
        <v>1635.7455231831848</v>
      </c>
      <c r="CO50" s="1347">
        <v>1683.9972574357485</v>
      </c>
      <c r="CP50" s="1347">
        <v>1720.0004798627012</v>
      </c>
      <c r="CQ50" s="1347">
        <v>1763.9266837787245</v>
      </c>
      <c r="CR50" s="1347">
        <v>1773.8872658459263</v>
      </c>
      <c r="CS50" s="1347">
        <v>2196.38239387462</v>
      </c>
      <c r="CT50" s="1347">
        <v>1777.2715546148031</v>
      </c>
      <c r="CU50" s="1347">
        <v>1771.784704359962</v>
      </c>
      <c r="CV50" s="1347">
        <v>1848.5128650750896</v>
      </c>
      <c r="CW50" s="1347">
        <v>2444.7769641753816</v>
      </c>
      <c r="CX50" s="1347">
        <v>2411.7553060800392</v>
      </c>
      <c r="CY50" s="1347">
        <v>2438.7405000370663</v>
      </c>
      <c r="CZ50" s="1347">
        <v>2438.1035085890198</v>
      </c>
      <c r="DA50" s="1347">
        <v>2293.5998544851132</v>
      </c>
      <c r="DB50" s="1350">
        <v>2301.3725390042932</v>
      </c>
      <c r="DC50" s="1350">
        <v>2282.7547022879794</v>
      </c>
      <c r="DD50" s="1350">
        <v>2265.4928805069912</v>
      </c>
      <c r="DE50" s="1350">
        <v>2255.1160885064101</v>
      </c>
      <c r="DF50" s="1350">
        <v>2256.5674218528316</v>
      </c>
      <c r="DG50" s="1350">
        <v>2272.1863212247372</v>
      </c>
      <c r="DH50" s="1350">
        <v>2679.0062713662651</v>
      </c>
      <c r="DI50" s="1350">
        <v>2731.2983930693244</v>
      </c>
      <c r="DJ50" s="1350">
        <v>2721.9094145378062</v>
      </c>
      <c r="DK50" s="1350">
        <v>3066.9227058761662</v>
      </c>
      <c r="DL50" s="1350">
        <v>3040.1083880265892</v>
      </c>
      <c r="DM50" s="1350">
        <v>3092.6312256789179</v>
      </c>
      <c r="DN50" s="1350">
        <v>3125.5486305173354</v>
      </c>
      <c r="DO50" s="1350">
        <v>3163.1552251429252</v>
      </c>
      <c r="DP50" s="1350">
        <v>2834.4182895510685</v>
      </c>
      <c r="DQ50" s="1350">
        <v>3111.084586937136</v>
      </c>
      <c r="DR50" s="1350">
        <v>3075.136553313122</v>
      </c>
      <c r="DS50" s="1351">
        <v>3059.4855515770396</v>
      </c>
      <c r="DT50" s="1351">
        <v>3031.3086942451155</v>
      </c>
      <c r="DU50" s="1351">
        <v>2034.7806946055105</v>
      </c>
      <c r="DV50" s="1351">
        <v>2695.3703532962877</v>
      </c>
      <c r="DW50" s="1351">
        <v>2716.4694469563119</v>
      </c>
      <c r="DX50" s="1351">
        <v>2674.6750816738672</v>
      </c>
      <c r="DY50" s="1351">
        <v>2656.9185110471476</v>
      </c>
      <c r="DZ50" s="1351">
        <v>2650.985294650372</v>
      </c>
      <c r="EA50" s="1351">
        <v>2643.4958814830429</v>
      </c>
      <c r="EB50" s="1351">
        <v>2610.4288719761448</v>
      </c>
      <c r="EC50" s="1351">
        <v>2623.980833506751</v>
      </c>
      <c r="ED50" s="1351">
        <v>2630.7197261511669</v>
      </c>
      <c r="EE50" s="1351">
        <v>2574.0985296541598</v>
      </c>
      <c r="EF50" s="1351">
        <v>2426.0420319217101</v>
      </c>
      <c r="EG50" s="1351">
        <v>2419.4251367606489</v>
      </c>
      <c r="EH50" s="1351">
        <v>2384.4298921074037</v>
      </c>
      <c r="EI50" s="1351">
        <v>2383.6146861159209</v>
      </c>
      <c r="EJ50" s="1351">
        <v>2368.7648698888461</v>
      </c>
      <c r="EK50" s="1351">
        <v>2381.877329998551</v>
      </c>
      <c r="EL50" s="1351">
        <v>2370.0938784386522</v>
      </c>
      <c r="EM50" s="1351">
        <v>2338.2286716518001</v>
      </c>
      <c r="EN50" s="1351">
        <v>2288.4956339196201</v>
      </c>
      <c r="EO50" s="1351">
        <v>2215.0021393795405</v>
      </c>
    </row>
    <row r="51" spans="1:145" ht="15.95" customHeight="1" x14ac:dyDescent="0.3">
      <c r="A51" s="1346" t="s">
        <v>825</v>
      </c>
      <c r="B51" s="1347">
        <v>78.517324039999991</v>
      </c>
      <c r="C51" s="1347">
        <v>82.197082660000007</v>
      </c>
      <c r="D51" s="1347">
        <v>83.842270240000005</v>
      </c>
      <c r="E51" s="1347">
        <v>91.658167589999991</v>
      </c>
      <c r="F51" s="1347">
        <v>98.857790340000008</v>
      </c>
      <c r="G51" s="1347">
        <v>98.827003829999995</v>
      </c>
      <c r="H51" s="1347">
        <v>102.27707100999999</v>
      </c>
      <c r="I51" s="1347">
        <v>102.44223595</v>
      </c>
      <c r="J51" s="1347">
        <v>120.82093828999999</v>
      </c>
      <c r="K51" s="1347">
        <v>110.75632999999999</v>
      </c>
      <c r="L51" s="1347">
        <v>111.97728853</v>
      </c>
      <c r="M51" s="1347">
        <v>117.27836070999997</v>
      </c>
      <c r="N51" s="1347">
        <v>116.08549926000001</v>
      </c>
      <c r="O51" s="1347">
        <v>130.61382469999998</v>
      </c>
      <c r="P51" s="1347">
        <v>145.66443742000001</v>
      </c>
      <c r="Q51" s="1347">
        <v>140.24363478000001</v>
      </c>
      <c r="R51" s="1347">
        <v>129.81449869000002</v>
      </c>
      <c r="S51" s="1347">
        <v>127.47775731999999</v>
      </c>
      <c r="T51" s="1347">
        <v>126.61185557000002</v>
      </c>
      <c r="U51" s="1347">
        <v>134.41294555999997</v>
      </c>
      <c r="V51" s="1347">
        <v>126.49245486000001</v>
      </c>
      <c r="W51" s="1347">
        <v>170.37697523999998</v>
      </c>
      <c r="X51" s="1347">
        <v>145.92468939</v>
      </c>
      <c r="Y51" s="1347">
        <v>142.94921565999996</v>
      </c>
      <c r="Z51" s="1347">
        <v>138.39077434999999</v>
      </c>
      <c r="AA51" s="1347">
        <v>129.4568227</v>
      </c>
      <c r="AB51" s="1347">
        <v>316.01540585000004</v>
      </c>
      <c r="AC51" s="1347">
        <v>181.00069063999999</v>
      </c>
      <c r="AD51" s="1347">
        <v>188.701610055402</v>
      </c>
      <c r="AE51" s="1347">
        <v>370.36914102244464</v>
      </c>
      <c r="AF51" s="1347">
        <v>203.826178635975</v>
      </c>
      <c r="AG51" s="1347">
        <v>189.51640757999999</v>
      </c>
      <c r="AH51" s="1347">
        <v>189.29316401000003</v>
      </c>
      <c r="AI51" s="1347">
        <v>209.81891111999997</v>
      </c>
      <c r="AJ51" s="1347">
        <v>212.77470448999998</v>
      </c>
      <c r="AK51" s="1347">
        <v>209.21479256000001</v>
      </c>
      <c r="AL51" s="1347">
        <v>224.64638183</v>
      </c>
      <c r="AM51" s="1347">
        <v>269.17788124000003</v>
      </c>
      <c r="AN51" s="1347">
        <v>269.66063238999999</v>
      </c>
      <c r="AO51" s="1347">
        <v>236.04118561000001</v>
      </c>
      <c r="AP51" s="1347">
        <v>242.03297197949999</v>
      </c>
      <c r="AQ51" s="1347">
        <v>227.03324158940001</v>
      </c>
      <c r="AR51" s="1347">
        <v>229.22426810720003</v>
      </c>
      <c r="AS51" s="1347">
        <v>227.88053565999996</v>
      </c>
      <c r="AT51" s="1347">
        <v>222.01474562799999</v>
      </c>
      <c r="AU51" s="1347">
        <v>208.19639982360002</v>
      </c>
      <c r="AV51" s="1347">
        <v>189.23584379000002</v>
      </c>
      <c r="AW51" s="1347">
        <v>191.06583362480004</v>
      </c>
      <c r="AX51" s="1347">
        <v>203.98244221440001</v>
      </c>
      <c r="AY51" s="1347">
        <v>224.5346900049</v>
      </c>
      <c r="AZ51" s="1347">
        <v>213.2891405913</v>
      </c>
      <c r="BA51" s="1347">
        <v>205.72593518160002</v>
      </c>
      <c r="BB51" s="1347">
        <v>210.31787803340004</v>
      </c>
      <c r="BC51" s="1347">
        <v>228.29349671880001</v>
      </c>
      <c r="BD51" s="1347">
        <v>202.837044241</v>
      </c>
      <c r="BE51" s="1347">
        <v>212.58349242950004</v>
      </c>
      <c r="BF51" s="1347">
        <v>216.04007966</v>
      </c>
      <c r="BG51" s="1347">
        <v>221.294450372</v>
      </c>
      <c r="BH51" s="1347">
        <v>292.27205791659998</v>
      </c>
      <c r="BI51" s="1347">
        <v>307.43402758849999</v>
      </c>
      <c r="BJ51" s="1347">
        <v>356.92876748129999</v>
      </c>
      <c r="BK51" s="1347">
        <v>381.3090410099</v>
      </c>
      <c r="BL51" s="1347">
        <v>329.60210964959998</v>
      </c>
      <c r="BM51" s="1347">
        <v>341.99848209960004</v>
      </c>
      <c r="BN51" s="1347">
        <v>378.34094493279997</v>
      </c>
      <c r="BO51" s="1347">
        <v>390.70176889039999</v>
      </c>
      <c r="BP51" s="1347">
        <v>393.88905679750002</v>
      </c>
      <c r="BQ51" s="1347">
        <v>418.59055578050004</v>
      </c>
      <c r="BR51" s="1347">
        <v>437.07785947529993</v>
      </c>
      <c r="BS51" s="1347">
        <v>448.38669820000001</v>
      </c>
      <c r="BT51" s="1347">
        <v>422.87005625964002</v>
      </c>
      <c r="BU51" s="1347">
        <v>329.76325565174</v>
      </c>
      <c r="BV51" s="1347">
        <v>365.40080631813794</v>
      </c>
      <c r="BW51" s="1347">
        <v>311.52140159682</v>
      </c>
      <c r="BX51" s="1347">
        <v>314.15319225849998</v>
      </c>
      <c r="BY51" s="1347">
        <v>229.01218251190002</v>
      </c>
      <c r="BZ51" s="1347">
        <v>238.5</v>
      </c>
      <c r="CA51" s="1347">
        <v>299.81749984019996</v>
      </c>
      <c r="CB51" s="1347">
        <v>320.04155512280005</v>
      </c>
      <c r="CC51" s="1347">
        <v>806.22054353724297</v>
      </c>
      <c r="CD51" s="1347">
        <v>341.73996338559402</v>
      </c>
      <c r="CE51" s="1347">
        <v>861.02136328592474</v>
      </c>
      <c r="CF51" s="1347">
        <v>883.68746889408112</v>
      </c>
      <c r="CG51" s="1347">
        <v>1029.2577728815495</v>
      </c>
      <c r="CH51" s="1347">
        <v>1017.0786843491817</v>
      </c>
      <c r="CI51" s="1347">
        <v>960.52790566925614</v>
      </c>
      <c r="CJ51" s="1347">
        <v>940.29592426399608</v>
      </c>
      <c r="CK51" s="1347">
        <v>960.18000436760508</v>
      </c>
      <c r="CL51" s="1347">
        <v>1149.3987229752588</v>
      </c>
      <c r="CM51" s="1347">
        <v>1085.7885704857206</v>
      </c>
      <c r="CN51" s="1347">
        <v>1048.820421472064</v>
      </c>
      <c r="CO51" s="1347">
        <v>1173.3572824844098</v>
      </c>
      <c r="CP51" s="1347">
        <v>1182.8844273827749</v>
      </c>
      <c r="CQ51" s="1347">
        <v>1201.2739648677184</v>
      </c>
      <c r="CR51" s="1347">
        <v>1422.2580079112001</v>
      </c>
      <c r="CS51" s="1347">
        <v>1035.5882988278338</v>
      </c>
      <c r="CT51" s="1347">
        <v>1488.0824232937052</v>
      </c>
      <c r="CU51" s="1347">
        <v>1489.6852214503531</v>
      </c>
      <c r="CV51" s="1347">
        <v>1476.4911528018797</v>
      </c>
      <c r="CW51" s="1347">
        <v>882.88578424647301</v>
      </c>
      <c r="CX51" s="1347">
        <v>878.67372529224349</v>
      </c>
      <c r="CY51" s="1347">
        <v>870.32565613568067</v>
      </c>
      <c r="CZ51" s="1347">
        <v>833.90271022214733</v>
      </c>
      <c r="DA51" s="1347">
        <v>917.68995226894356</v>
      </c>
      <c r="DB51" s="1350">
        <v>842.10226866500022</v>
      </c>
      <c r="DC51" s="1350">
        <v>844.90968525413223</v>
      </c>
      <c r="DD51" s="1350">
        <v>880.83010634465325</v>
      </c>
      <c r="DE51" s="1350">
        <v>915.66052549346966</v>
      </c>
      <c r="DF51" s="1350">
        <v>866.76989292583062</v>
      </c>
      <c r="DG51" s="1350">
        <v>847.70127198115927</v>
      </c>
      <c r="DH51" s="1350">
        <v>454.16375991114364</v>
      </c>
      <c r="DI51" s="1350">
        <v>513.50210516320237</v>
      </c>
      <c r="DJ51" s="1350">
        <v>510.35908474993522</v>
      </c>
      <c r="DK51" s="1350">
        <v>581.44198838860734</v>
      </c>
      <c r="DL51" s="1350">
        <v>422.0665479009221</v>
      </c>
      <c r="DM51" s="1350">
        <v>422.20847676702112</v>
      </c>
      <c r="DN51" s="1350">
        <v>418.0159652678164</v>
      </c>
      <c r="DO51" s="1350">
        <v>416.01689721654947</v>
      </c>
      <c r="DP51" s="1350">
        <v>364.2343467629164</v>
      </c>
      <c r="DQ51" s="1350">
        <v>363.91651619410754</v>
      </c>
      <c r="DR51" s="1350">
        <v>356.67393764930307</v>
      </c>
      <c r="DS51" s="1351">
        <v>369.7845213015753</v>
      </c>
      <c r="DT51" s="1351">
        <v>359.82070587978978</v>
      </c>
      <c r="DU51" s="1351">
        <v>1275.4663288923186</v>
      </c>
      <c r="DV51" s="1351">
        <v>322.8751176977259</v>
      </c>
      <c r="DW51" s="1351">
        <v>362.12182775070761</v>
      </c>
      <c r="DX51" s="1351">
        <v>363.0455863396445</v>
      </c>
      <c r="DY51" s="1351">
        <v>368.34110482462785</v>
      </c>
      <c r="DZ51" s="1351">
        <v>360.32232732376974</v>
      </c>
      <c r="EA51" s="1351">
        <v>307.87006995867688</v>
      </c>
      <c r="EB51" s="1351">
        <v>308.76938317268912</v>
      </c>
      <c r="EC51" s="1351">
        <v>305.21597508607505</v>
      </c>
      <c r="ED51" s="1351">
        <v>318.17141598916544</v>
      </c>
      <c r="EE51" s="1351">
        <v>297.81398955310249</v>
      </c>
      <c r="EF51" s="1351">
        <v>292.86714473326577</v>
      </c>
      <c r="EG51" s="1351">
        <v>282.34653359085883</v>
      </c>
      <c r="EH51" s="1351">
        <v>276.75652757026864</v>
      </c>
      <c r="EI51" s="1351">
        <v>282.05692572455308</v>
      </c>
      <c r="EJ51" s="1351">
        <v>290.84856311954894</v>
      </c>
      <c r="EK51" s="1351">
        <v>298.76231471390832</v>
      </c>
      <c r="EL51" s="1351">
        <v>313.69197237749211</v>
      </c>
      <c r="EM51" s="1351">
        <v>317.87733800393465</v>
      </c>
      <c r="EN51" s="1351">
        <v>321.07551640453346</v>
      </c>
      <c r="EO51" s="1351">
        <v>319.14714676394703</v>
      </c>
    </row>
    <row r="52" spans="1:145" ht="7.7" customHeight="1" x14ac:dyDescent="0.3">
      <c r="A52" s="1346"/>
      <c r="B52" s="1343"/>
      <c r="C52" s="1343"/>
      <c r="D52" s="1343"/>
      <c r="E52" s="1343"/>
      <c r="F52" s="1343"/>
      <c r="G52" s="1343"/>
      <c r="H52" s="1347"/>
      <c r="I52" s="1347"/>
      <c r="J52" s="1347"/>
      <c r="K52" s="1347"/>
      <c r="L52" s="1347"/>
      <c r="M52" s="1347"/>
      <c r="N52" s="1347"/>
      <c r="O52" s="1347"/>
      <c r="P52" s="1347"/>
      <c r="Q52" s="1347"/>
      <c r="R52" s="1347"/>
      <c r="S52" s="1347"/>
      <c r="T52" s="1347"/>
      <c r="U52" s="1347"/>
      <c r="V52" s="1347"/>
      <c r="W52" s="1347"/>
      <c r="X52" s="1347"/>
      <c r="Y52" s="1347"/>
      <c r="Z52" s="1347"/>
      <c r="AA52" s="1347"/>
      <c r="AB52" s="1347"/>
      <c r="AC52" s="1347"/>
      <c r="AD52" s="1347"/>
      <c r="AE52" s="1347"/>
      <c r="AF52" s="1347"/>
      <c r="AG52" s="1347"/>
      <c r="AH52" s="1347"/>
      <c r="AI52" s="1347"/>
      <c r="AJ52" s="1347"/>
      <c r="AK52" s="1347"/>
      <c r="AL52" s="1347"/>
      <c r="AM52" s="1343"/>
      <c r="AN52" s="1343"/>
      <c r="AO52" s="1343"/>
      <c r="AP52" s="1343"/>
      <c r="AQ52" s="1343"/>
      <c r="AR52" s="1343"/>
      <c r="AS52" s="1343"/>
      <c r="AT52" s="1343"/>
      <c r="AU52" s="1343"/>
      <c r="AV52" s="1343"/>
      <c r="AW52" s="1343"/>
      <c r="AX52" s="1343"/>
      <c r="AY52" s="1343"/>
      <c r="AZ52" s="1343"/>
      <c r="BA52" s="1343"/>
      <c r="BB52" s="1343"/>
      <c r="BC52" s="1343"/>
      <c r="BD52" s="1343"/>
      <c r="BE52" s="1343"/>
      <c r="BF52" s="1343"/>
      <c r="BG52" s="1343"/>
      <c r="BH52" s="1343"/>
      <c r="BI52" s="1343"/>
      <c r="BJ52" s="1343"/>
      <c r="BK52" s="1343"/>
      <c r="BL52" s="1343"/>
      <c r="BM52" s="1343"/>
      <c r="BN52" s="1343"/>
      <c r="BO52" s="1343"/>
      <c r="BP52" s="1343"/>
      <c r="BQ52" s="1343"/>
      <c r="BR52" s="1343"/>
      <c r="BS52" s="1343"/>
      <c r="BT52" s="1343"/>
      <c r="BU52" s="1343"/>
      <c r="BV52" s="1343"/>
      <c r="BW52" s="1343"/>
      <c r="BX52" s="1343"/>
      <c r="BY52" s="1343"/>
      <c r="BZ52" s="1343"/>
      <c r="CA52" s="1343"/>
      <c r="CB52" s="1343"/>
      <c r="CC52" s="1343"/>
      <c r="CD52" s="1343"/>
      <c r="CE52" s="1343"/>
      <c r="CF52" s="1343"/>
      <c r="CG52" s="1343"/>
      <c r="CH52" s="1343"/>
      <c r="CI52" s="1343"/>
      <c r="CJ52" s="1343"/>
      <c r="CK52" s="1343"/>
      <c r="CL52" s="1343"/>
      <c r="CM52" s="1343"/>
      <c r="CN52" s="1343"/>
      <c r="CO52" s="1343"/>
      <c r="CP52" s="1343"/>
      <c r="CQ52" s="1343"/>
      <c r="CR52" s="1343"/>
      <c r="CS52" s="1343"/>
      <c r="CT52" s="1343"/>
      <c r="CU52" s="1343"/>
      <c r="CV52" s="1343"/>
      <c r="CW52" s="1343"/>
      <c r="CX52" s="1343"/>
      <c r="CY52" s="1343"/>
      <c r="CZ52" s="1343"/>
      <c r="DA52" s="1343"/>
      <c r="DB52" s="1350"/>
      <c r="DC52" s="1350"/>
      <c r="DD52" s="1350"/>
      <c r="DE52" s="1350"/>
      <c r="DF52" s="1350"/>
      <c r="DG52" s="1350"/>
      <c r="DH52" s="1350"/>
      <c r="DI52" s="1350"/>
      <c r="DJ52" s="1350"/>
      <c r="DK52" s="1350"/>
      <c r="DL52" s="1350"/>
      <c r="DM52" s="1350"/>
      <c r="DN52" s="1350"/>
      <c r="DO52" s="1350"/>
      <c r="DP52" s="1350"/>
      <c r="DQ52" s="1350"/>
      <c r="DR52" s="1350"/>
      <c r="DS52" s="1351"/>
      <c r="DT52" s="1351"/>
      <c r="DU52" s="1351"/>
      <c r="DV52" s="1351"/>
      <c r="DW52" s="1351"/>
      <c r="DX52" s="1351"/>
      <c r="DY52" s="1351"/>
      <c r="DZ52" s="1351"/>
      <c r="EA52" s="1351"/>
      <c r="EB52" s="1351"/>
      <c r="EC52" s="1351"/>
      <c r="ED52" s="1351"/>
      <c r="EE52" s="1351"/>
      <c r="EF52" s="1351"/>
      <c r="EG52" s="1351"/>
      <c r="EH52" s="1351"/>
      <c r="EI52" s="1351"/>
      <c r="EJ52" s="1351"/>
      <c r="EK52" s="1351"/>
      <c r="EL52" s="1351"/>
      <c r="EM52" s="1351"/>
      <c r="EN52" s="1351"/>
      <c r="EO52" s="1351"/>
    </row>
    <row r="53" spans="1:145" ht="17.25" x14ac:dyDescent="0.3">
      <c r="A53" s="1342" t="s">
        <v>256</v>
      </c>
      <c r="B53" s="1343">
        <f>SUM(B55:B65)</f>
        <v>16990.770859912001</v>
      </c>
      <c r="C53" s="1343">
        <f>SUM(C55:C65)</f>
        <v>17310.9315240588</v>
      </c>
      <c r="D53" s="1343">
        <f>SUM(D55:D65)</f>
        <v>17346.032475530996</v>
      </c>
      <c r="E53" s="1343">
        <f>SUM(E55:E65)</f>
        <v>17954.744655414204</v>
      </c>
      <c r="F53" s="1343">
        <v>17976.906065687599</v>
      </c>
      <c r="G53" s="1343">
        <v>18527.796913256403</v>
      </c>
      <c r="H53" s="1343">
        <v>18645.6117551924</v>
      </c>
      <c r="I53" s="1343">
        <v>18719.495500201701</v>
      </c>
      <c r="J53" s="1343">
        <v>19091.433327080202</v>
      </c>
      <c r="K53" s="1343">
        <v>18954.300387692128</v>
      </c>
      <c r="L53" s="1343">
        <v>19085.768436934395</v>
      </c>
      <c r="M53" s="1343">
        <v>19231.214198037494</v>
      </c>
      <c r="N53" s="1343">
        <v>19474.871003599106</v>
      </c>
      <c r="O53" s="1343">
        <v>19720.828944791039</v>
      </c>
      <c r="P53" s="1343">
        <v>20013.660322607866</v>
      </c>
      <c r="Q53" s="1343">
        <v>20150.930694602914</v>
      </c>
      <c r="R53" s="1343">
        <v>20356.845855016498</v>
      </c>
      <c r="S53" s="1343">
        <v>20624.320483097625</v>
      </c>
      <c r="T53" s="1343">
        <v>20886.617807907493</v>
      </c>
      <c r="U53" s="1343">
        <v>21041.873812462269</v>
      </c>
      <c r="V53" s="1343">
        <v>21217.155206081181</v>
      </c>
      <c r="W53" s="1343">
        <v>21283.659952479091</v>
      </c>
      <c r="X53" s="1343">
        <v>21530.443758434369</v>
      </c>
      <c r="Y53" s="1343">
        <v>22034.858371704075</v>
      </c>
      <c r="Z53" s="1343">
        <v>22917.108495875229</v>
      </c>
      <c r="AA53" s="1343">
        <v>23472.503346618119</v>
      </c>
      <c r="AB53" s="1343">
        <v>23645.990745813444</v>
      </c>
      <c r="AC53" s="1343">
        <v>23840.447057358597</v>
      </c>
      <c r="AD53" s="1343">
        <v>24313.156131338932</v>
      </c>
      <c r="AE53" s="1343">
        <v>24999.104064233412</v>
      </c>
      <c r="AF53" s="1343">
        <v>25775.811589871726</v>
      </c>
      <c r="AG53" s="1343">
        <v>25999.904792880436</v>
      </c>
      <c r="AH53" s="1343">
        <v>26466.654325882209</v>
      </c>
      <c r="AI53" s="1343">
        <v>28452.200095983248</v>
      </c>
      <c r="AJ53" s="1343">
        <v>28825.492281500017</v>
      </c>
      <c r="AK53" s="1343">
        <v>29506.865354146335</v>
      </c>
      <c r="AL53" s="1343">
        <v>29957.044211511147</v>
      </c>
      <c r="AM53" s="1343">
        <v>30427.232776953602</v>
      </c>
      <c r="AN53" s="1343">
        <v>31689.037685944993</v>
      </c>
      <c r="AO53" s="1343">
        <v>32176.055919459548</v>
      </c>
      <c r="AP53" s="1343">
        <v>33669.468212295869</v>
      </c>
      <c r="AQ53" s="1343">
        <v>34967.100029061112</v>
      </c>
      <c r="AR53" s="1343">
        <v>36632.316590243208</v>
      </c>
      <c r="AS53" s="1343">
        <v>36514.817651008794</v>
      </c>
      <c r="AT53" s="1343">
        <v>37574.413266897463</v>
      </c>
      <c r="AU53" s="1343">
        <v>37487.526267559617</v>
      </c>
      <c r="AV53" s="1343">
        <v>37524.678754273329</v>
      </c>
      <c r="AW53" s="1343">
        <v>37813.737107254747</v>
      </c>
      <c r="AX53" s="1343">
        <v>38248.185484632231</v>
      </c>
      <c r="AY53" s="1343">
        <v>38625.665272349353</v>
      </c>
      <c r="AZ53" s="1343">
        <v>39326.578509166757</v>
      </c>
      <c r="BA53" s="1343">
        <v>39477.443049147871</v>
      </c>
      <c r="BB53" s="1343">
        <v>38496.869958017356</v>
      </c>
      <c r="BC53" s="1343">
        <v>38818.603955031482</v>
      </c>
      <c r="BD53" s="1343">
        <v>39707.824481412878</v>
      </c>
      <c r="BE53" s="1343">
        <v>40087.577761240347</v>
      </c>
      <c r="BF53" s="1343">
        <v>40564.75152945357</v>
      </c>
      <c r="BG53" s="1343">
        <v>41542.602911537659</v>
      </c>
      <c r="BH53" s="1343">
        <v>41925.274973629654</v>
      </c>
      <c r="BI53" s="1343">
        <v>42568.812208498959</v>
      </c>
      <c r="BJ53" s="1343">
        <v>43400.767533250699</v>
      </c>
      <c r="BK53" s="1343">
        <v>44205.476697762111</v>
      </c>
      <c r="BL53" s="1343">
        <v>44658.830570820232</v>
      </c>
      <c r="BM53" s="1343">
        <v>44994.294556872803</v>
      </c>
      <c r="BN53" s="1343">
        <v>45478.35091409093</v>
      </c>
      <c r="BO53" s="1343">
        <v>46063.861643931567</v>
      </c>
      <c r="BP53" s="1343">
        <v>46352.533114643666</v>
      </c>
      <c r="BQ53" s="1343">
        <v>47256.197363090076</v>
      </c>
      <c r="BR53" s="1343">
        <v>47704.437785278154</v>
      </c>
      <c r="BS53" s="1343">
        <v>48100.15109016496</v>
      </c>
      <c r="BT53" s="1343">
        <v>48940.006639378684</v>
      </c>
      <c r="BU53" s="1343">
        <v>49393.226651524499</v>
      </c>
      <c r="BV53" s="1343">
        <v>49696.47636815672</v>
      </c>
      <c r="BW53" s="1343">
        <v>50625.741040967718</v>
      </c>
      <c r="BX53" s="1343">
        <v>51407.415269239493</v>
      </c>
      <c r="BY53" s="1343">
        <v>52129.049325204593</v>
      </c>
      <c r="BZ53" s="1343">
        <v>53258.7</v>
      </c>
      <c r="CA53" s="1343">
        <v>54230.565500798963</v>
      </c>
      <c r="CB53" s="1343">
        <v>54835.496015499768</v>
      </c>
      <c r="CC53" s="1343">
        <v>55042.507419952402</v>
      </c>
      <c r="CD53" s="1343">
        <v>56438.492236593651</v>
      </c>
      <c r="CE53" s="1343">
        <v>58842.130366483325</v>
      </c>
      <c r="CF53" s="1343">
        <v>59883.057920301173</v>
      </c>
      <c r="CG53" s="1343">
        <v>60939.928073488096</v>
      </c>
      <c r="CH53" s="1343">
        <v>61872.251101487185</v>
      </c>
      <c r="CI53" s="1343">
        <v>63054.157526923358</v>
      </c>
      <c r="CJ53" s="1343">
        <v>64434.159200605187</v>
      </c>
      <c r="CK53" s="1343">
        <v>65087.629544874522</v>
      </c>
      <c r="CL53" s="1343">
        <v>65970.32982040316</v>
      </c>
      <c r="CM53" s="1343">
        <v>66928.517470165854</v>
      </c>
      <c r="CN53" s="1343">
        <v>67646.337440151518</v>
      </c>
      <c r="CO53" s="1343">
        <v>68328.913047515409</v>
      </c>
      <c r="CP53" s="1343">
        <v>69069.910154226716</v>
      </c>
      <c r="CQ53" s="1343">
        <v>69791.405682801633</v>
      </c>
      <c r="CR53" s="1343">
        <v>68890.581430815524</v>
      </c>
      <c r="CS53" s="1343">
        <v>71226.076824215183</v>
      </c>
      <c r="CT53" s="1343">
        <v>71988.501343857279</v>
      </c>
      <c r="CU53" s="1343">
        <v>72446.428138634292</v>
      </c>
      <c r="CV53" s="1343">
        <v>72750.85004516771</v>
      </c>
      <c r="CW53" s="1343">
        <v>73445.915764452642</v>
      </c>
      <c r="CX53" s="1343">
        <v>73829.917829877639</v>
      </c>
      <c r="CY53" s="1343">
        <v>74371.000768151513</v>
      </c>
      <c r="CZ53" s="1343">
        <v>75124.118767836087</v>
      </c>
      <c r="DA53" s="1343">
        <v>74832.571626108052</v>
      </c>
      <c r="DB53" s="1344">
        <v>75434.952415685373</v>
      </c>
      <c r="DC53" s="1344">
        <v>75642.331594170639</v>
      </c>
      <c r="DD53" s="1344">
        <v>75630.053600675426</v>
      </c>
      <c r="DE53" s="1344">
        <v>75896.23943064679</v>
      </c>
      <c r="DF53" s="1344">
        <v>76698.153910500507</v>
      </c>
      <c r="DG53" s="1344">
        <v>77047.506473127782</v>
      </c>
      <c r="DH53" s="1344">
        <v>77216.060722339971</v>
      </c>
      <c r="DI53" s="1344">
        <v>77584.48499115408</v>
      </c>
      <c r="DJ53" s="1344">
        <v>78101.025438796583</v>
      </c>
      <c r="DK53" s="1344">
        <v>79120.695375713622</v>
      </c>
      <c r="DL53" s="1344">
        <v>80201.711846030172</v>
      </c>
      <c r="DM53" s="1344">
        <v>80732.300145706584</v>
      </c>
      <c r="DN53" s="1344">
        <v>81559.639399055086</v>
      </c>
      <c r="DO53" s="1344">
        <v>82170.016857585477</v>
      </c>
      <c r="DP53" s="1344">
        <v>82309.96615366482</v>
      </c>
      <c r="DQ53" s="1344">
        <v>82630.714379197845</v>
      </c>
      <c r="DR53" s="1344">
        <v>83190.506574618776</v>
      </c>
      <c r="DS53" s="1345">
        <v>83845.954490463628</v>
      </c>
      <c r="DT53" s="1345">
        <v>84451.388866244466</v>
      </c>
      <c r="DU53" s="1345">
        <v>84973.468970980801</v>
      </c>
      <c r="DV53" s="1345">
        <v>85566.694303374054</v>
      </c>
      <c r="DW53" s="1345">
        <v>86597.219454591526</v>
      </c>
      <c r="DX53" s="1345">
        <v>86109.580979778155</v>
      </c>
      <c r="DY53" s="1345">
        <v>86033.175193049552</v>
      </c>
      <c r="DZ53" s="1345">
        <v>85932.071429250922</v>
      </c>
      <c r="EA53" s="1345">
        <v>85623.423147246795</v>
      </c>
      <c r="EB53" s="1345">
        <v>85647.976547746526</v>
      </c>
      <c r="EC53" s="1345">
        <v>85554.609945206277</v>
      </c>
      <c r="ED53" s="1345">
        <v>86410.651869238383</v>
      </c>
      <c r="EE53" s="1345">
        <v>86076.428737600814</v>
      </c>
      <c r="EF53" s="1345">
        <v>86017.204328645501</v>
      </c>
      <c r="EG53" s="1345">
        <v>86335.86066107807</v>
      </c>
      <c r="EH53" s="1345">
        <v>86614.269368541514</v>
      </c>
      <c r="EI53" s="1345">
        <v>87017.096140508293</v>
      </c>
      <c r="EJ53" s="1345">
        <v>87182.000179516617</v>
      </c>
      <c r="EK53" s="1345">
        <v>87359.211661871217</v>
      </c>
      <c r="EL53" s="1345">
        <v>87613.99005859482</v>
      </c>
      <c r="EM53" s="1345">
        <v>87649.932889119198</v>
      </c>
      <c r="EN53" s="1345">
        <v>88538.902730701346</v>
      </c>
      <c r="EO53" s="1345">
        <v>88564.391028592145</v>
      </c>
    </row>
    <row r="54" spans="1:145" ht="15.95" customHeight="1" x14ac:dyDescent="0.3">
      <c r="A54" s="1346" t="s">
        <v>869</v>
      </c>
      <c r="B54" s="1343"/>
      <c r="C54" s="1343"/>
      <c r="D54" s="1343"/>
      <c r="E54" s="1343"/>
      <c r="F54" s="1343"/>
      <c r="G54" s="1343"/>
      <c r="H54" s="1347"/>
      <c r="I54" s="1347"/>
      <c r="J54" s="1347"/>
      <c r="K54" s="1347"/>
      <c r="L54" s="1347"/>
      <c r="M54" s="1347"/>
      <c r="N54" s="1347"/>
      <c r="O54" s="1347"/>
      <c r="P54" s="1347"/>
      <c r="Q54" s="1347"/>
      <c r="R54" s="1347"/>
      <c r="S54" s="1347"/>
      <c r="T54" s="1347"/>
      <c r="U54" s="1347"/>
      <c r="V54" s="1347"/>
      <c r="W54" s="1347"/>
      <c r="X54" s="1347"/>
      <c r="Y54" s="1347"/>
      <c r="Z54" s="1347"/>
      <c r="AA54" s="1347"/>
      <c r="AB54" s="1347"/>
      <c r="AC54" s="1347"/>
      <c r="AD54" s="1347"/>
      <c r="AE54" s="1347"/>
      <c r="AF54" s="1347"/>
      <c r="AG54" s="1347"/>
      <c r="AH54" s="1347"/>
      <c r="AI54" s="1347"/>
      <c r="AJ54" s="1347"/>
      <c r="AK54" s="1347"/>
      <c r="AL54" s="1347"/>
      <c r="AM54" s="1343"/>
      <c r="AN54" s="1343"/>
      <c r="AO54" s="1343"/>
      <c r="AP54" s="1343"/>
      <c r="AQ54" s="1343"/>
      <c r="AR54" s="1343"/>
      <c r="AS54" s="1343"/>
      <c r="AT54" s="1343"/>
      <c r="AU54" s="1343"/>
      <c r="AV54" s="1343"/>
      <c r="AW54" s="1343"/>
      <c r="AX54" s="1343"/>
      <c r="AY54" s="1343"/>
      <c r="AZ54" s="1343"/>
      <c r="BA54" s="1343"/>
      <c r="BB54" s="1343"/>
      <c r="BC54" s="1343"/>
      <c r="BD54" s="1343"/>
      <c r="BE54" s="1343"/>
      <c r="BF54" s="1343"/>
      <c r="BG54" s="1343"/>
      <c r="BH54" s="1343"/>
      <c r="BI54" s="1343"/>
      <c r="BJ54" s="1343"/>
      <c r="BK54" s="1343"/>
      <c r="BL54" s="1343"/>
      <c r="BM54" s="1343"/>
      <c r="BN54" s="1343"/>
      <c r="BO54" s="1343"/>
      <c r="BP54" s="1343"/>
      <c r="BQ54" s="1343"/>
      <c r="BR54" s="1343"/>
      <c r="BS54" s="1343"/>
      <c r="BT54" s="1343"/>
      <c r="BU54" s="1343"/>
      <c r="BV54" s="1343"/>
      <c r="BW54" s="1343"/>
      <c r="BX54" s="1343"/>
      <c r="BY54" s="1343"/>
      <c r="BZ54" s="1343"/>
      <c r="CA54" s="1343"/>
      <c r="CB54" s="1343"/>
      <c r="CC54" s="1343"/>
      <c r="CD54" s="1343"/>
      <c r="CE54" s="1343"/>
      <c r="CF54" s="1343"/>
      <c r="CG54" s="1343"/>
      <c r="CH54" s="1343"/>
      <c r="CI54" s="1343"/>
      <c r="CJ54" s="1343"/>
      <c r="CK54" s="1343"/>
      <c r="CL54" s="1343"/>
      <c r="CM54" s="1343"/>
      <c r="CN54" s="1343"/>
      <c r="CO54" s="1343"/>
      <c r="CP54" s="1343"/>
      <c r="CQ54" s="1343"/>
      <c r="CR54" s="1343"/>
      <c r="CS54" s="1343"/>
      <c r="CT54" s="1343"/>
      <c r="CU54" s="1343"/>
      <c r="CV54" s="1343"/>
      <c r="CW54" s="1343"/>
      <c r="CX54" s="1343"/>
      <c r="CY54" s="1343"/>
      <c r="CZ54" s="1343"/>
      <c r="DA54" s="1343"/>
      <c r="DB54" s="1350"/>
      <c r="DC54" s="1350"/>
      <c r="DD54" s="1350"/>
      <c r="DE54" s="1350"/>
      <c r="DF54" s="1350"/>
      <c r="DG54" s="1350"/>
      <c r="DH54" s="1350"/>
      <c r="DI54" s="1350"/>
      <c r="DJ54" s="1350"/>
      <c r="DK54" s="1350"/>
      <c r="DL54" s="1350"/>
      <c r="DM54" s="1350"/>
      <c r="DN54" s="1350"/>
      <c r="DO54" s="1350"/>
      <c r="DP54" s="1350"/>
      <c r="DQ54" s="1350"/>
      <c r="DR54" s="1350"/>
      <c r="DS54" s="1351"/>
      <c r="DT54" s="1351"/>
      <c r="DU54" s="1351"/>
      <c r="DV54" s="1351"/>
      <c r="DW54" s="1351"/>
      <c r="DX54" s="1351"/>
      <c r="DY54" s="1351"/>
      <c r="DZ54" s="1351"/>
      <c r="EA54" s="1351"/>
      <c r="EB54" s="1351"/>
      <c r="EC54" s="1351"/>
      <c r="ED54" s="1351"/>
      <c r="EE54" s="1351"/>
      <c r="EF54" s="1351"/>
      <c r="EG54" s="1351"/>
      <c r="EH54" s="1351"/>
      <c r="EI54" s="1351"/>
      <c r="EJ54" s="1351"/>
      <c r="EK54" s="1351"/>
      <c r="EL54" s="1351"/>
      <c r="EM54" s="1351"/>
      <c r="EN54" s="1351"/>
      <c r="EO54" s="1351"/>
    </row>
    <row r="55" spans="1:145" ht="15.95" customHeight="1" x14ac:dyDescent="0.3">
      <c r="A55" s="1346" t="s">
        <v>981</v>
      </c>
      <c r="B55" s="1347">
        <v>1703.5168410699998</v>
      </c>
      <c r="C55" s="1347">
        <v>1667.48697778</v>
      </c>
      <c r="D55" s="1347">
        <v>1661.7562241699998</v>
      </c>
      <c r="E55" s="1347">
        <v>1705.4120344800001</v>
      </c>
      <c r="F55" s="1347">
        <v>1705.9493097899999</v>
      </c>
      <c r="G55" s="1347">
        <v>1691.9955020999998</v>
      </c>
      <c r="H55" s="1347">
        <v>1545.8629860100002</v>
      </c>
      <c r="I55" s="1347">
        <v>1620.6617531099998</v>
      </c>
      <c r="J55" s="1347">
        <v>1777.9612701199999</v>
      </c>
      <c r="K55" s="1347">
        <v>1770.1400560500001</v>
      </c>
      <c r="L55" s="1347">
        <v>1685.9139380800002</v>
      </c>
      <c r="M55" s="1347">
        <v>1629.9566338300001</v>
      </c>
      <c r="N55" s="1347">
        <v>1574.8059123</v>
      </c>
      <c r="O55" s="1347">
        <v>1594.4855227099999</v>
      </c>
      <c r="P55" s="1347">
        <v>1696.9955438699999</v>
      </c>
      <c r="Q55" s="1347">
        <v>1694.69309795</v>
      </c>
      <c r="R55" s="1347">
        <v>1697.4641178899999</v>
      </c>
      <c r="S55" s="1347">
        <v>1670.7677218199999</v>
      </c>
      <c r="T55" s="1347">
        <v>1681.42759907</v>
      </c>
      <c r="U55" s="1347">
        <v>1645.7320682</v>
      </c>
      <c r="V55" s="1347">
        <v>1706.4805101900001</v>
      </c>
      <c r="W55" s="1347">
        <v>1684.9427416800002</v>
      </c>
      <c r="X55" s="1347">
        <v>1690.6768397999999</v>
      </c>
      <c r="Y55" s="1347">
        <v>1664.3503350000001</v>
      </c>
      <c r="Z55" s="1347">
        <v>1540.4170351100001</v>
      </c>
      <c r="AA55" s="1347">
        <v>1595.55022433</v>
      </c>
      <c r="AB55" s="1347">
        <v>1594.0091191399999</v>
      </c>
      <c r="AC55" s="1347">
        <v>1631.0120076300002</v>
      </c>
      <c r="AD55" s="1347">
        <v>1538.7090692500001</v>
      </c>
      <c r="AE55" s="1347">
        <v>1645.3291321000002</v>
      </c>
      <c r="AF55" s="1347">
        <v>1572.7505806400002</v>
      </c>
      <c r="AG55" s="1347">
        <v>1553.6544383000003</v>
      </c>
      <c r="AH55" s="1347">
        <v>1632.5942457000001</v>
      </c>
      <c r="AI55" s="1347">
        <v>1493.2156489099998</v>
      </c>
      <c r="AJ55" s="1347">
        <v>1522.5460142600002</v>
      </c>
      <c r="AK55" s="1347">
        <v>1617.1927430799999</v>
      </c>
      <c r="AL55" s="1347">
        <v>1587.7562758499998</v>
      </c>
      <c r="AM55" s="1347">
        <v>1607.9971628600001</v>
      </c>
      <c r="AN55" s="1347">
        <v>1640.62458184</v>
      </c>
      <c r="AO55" s="1347">
        <v>1708.74232667</v>
      </c>
      <c r="AP55" s="1347">
        <v>1612.5914442467999</v>
      </c>
      <c r="AQ55" s="1347">
        <v>1633.8267005505998</v>
      </c>
      <c r="AR55" s="1347">
        <v>1519.4963002048</v>
      </c>
      <c r="AS55" s="1347">
        <v>1470.5025475099999</v>
      </c>
      <c r="AT55" s="1347">
        <v>1507.49048021</v>
      </c>
      <c r="AU55" s="1347">
        <v>1485.9416241719998</v>
      </c>
      <c r="AV55" s="1347">
        <v>1562.1708126570002</v>
      </c>
      <c r="AW55" s="1347">
        <v>1568.3009001152</v>
      </c>
      <c r="AX55" s="1347">
        <v>1609.4369561307999</v>
      </c>
      <c r="AY55" s="1347">
        <v>1504.4555740129001</v>
      </c>
      <c r="AZ55" s="1347">
        <v>1535.4914448654999</v>
      </c>
      <c r="BA55" s="1347">
        <v>1549.7753377923998</v>
      </c>
      <c r="BB55" s="1347">
        <v>1401.6678407822999</v>
      </c>
      <c r="BC55" s="1347">
        <v>1546.0777856960001</v>
      </c>
      <c r="BD55" s="1347">
        <v>1763.3919846222</v>
      </c>
      <c r="BE55" s="1347">
        <v>1609.0982713096002</v>
      </c>
      <c r="BF55" s="1347">
        <v>1569.9114551200003</v>
      </c>
      <c r="BG55" s="1347">
        <v>1640.400353578</v>
      </c>
      <c r="BH55" s="1347">
        <v>1645.4479065085</v>
      </c>
      <c r="BI55" s="1347">
        <v>1619.6103379081999</v>
      </c>
      <c r="BJ55" s="1347">
        <v>1705.9283776083003</v>
      </c>
      <c r="BK55" s="1347">
        <v>1895.0080960635003</v>
      </c>
      <c r="BL55" s="1347">
        <v>1802.8477726194001</v>
      </c>
      <c r="BM55" s="1347">
        <v>1796.2621740450004</v>
      </c>
      <c r="BN55" s="1347">
        <v>1918.4197671179998</v>
      </c>
      <c r="BO55" s="1347">
        <v>1825.1166806228</v>
      </c>
      <c r="BP55" s="1347">
        <v>1940.1952077745998</v>
      </c>
      <c r="BQ55" s="1347">
        <v>2097.7048947519002</v>
      </c>
      <c r="BR55" s="1347">
        <v>2243.2512883203003</v>
      </c>
      <c r="BS55" s="1347">
        <v>2178.3100403208005</v>
      </c>
      <c r="BT55" s="1347">
        <v>2167.8786704667496</v>
      </c>
      <c r="BU55" s="1347">
        <v>2259.2301837479345</v>
      </c>
      <c r="BV55" s="1347">
        <v>2251.733822091092</v>
      </c>
      <c r="BW55" s="1347">
        <v>2198.2134562885003</v>
      </c>
      <c r="BX55" s="1347">
        <v>2179.3626134329998</v>
      </c>
      <c r="BY55" s="1347">
        <v>1851.8332938256001</v>
      </c>
      <c r="BZ55" s="1347">
        <v>1834.9</v>
      </c>
      <c r="CA55" s="1347">
        <v>1907.5042333698</v>
      </c>
      <c r="CB55" s="1347">
        <v>1998.1906784936002</v>
      </c>
      <c r="CC55" s="1347">
        <v>1987.8912893275999</v>
      </c>
      <c r="CD55" s="1347">
        <v>2175.1036625325823</v>
      </c>
      <c r="CE55" s="1347">
        <v>2080.2410300655492</v>
      </c>
      <c r="CF55" s="1347">
        <v>2116.6489087231457</v>
      </c>
      <c r="CG55" s="1347">
        <v>2217.4506931106234</v>
      </c>
      <c r="CH55" s="1347">
        <v>2061.7262615651457</v>
      </c>
      <c r="CI55" s="1347">
        <v>2068.0837510276742</v>
      </c>
      <c r="CJ55" s="1347">
        <v>2087.081989396946</v>
      </c>
      <c r="CK55" s="1347">
        <v>2064.0744169051222</v>
      </c>
      <c r="CL55" s="1347">
        <v>2129.4509004205233</v>
      </c>
      <c r="CM55" s="1347">
        <v>2212.5829138430254</v>
      </c>
      <c r="CN55" s="1347">
        <v>2158.4389556632905</v>
      </c>
      <c r="CO55" s="1347">
        <v>2172.2381578465443</v>
      </c>
      <c r="CP55" s="1347">
        <v>2314.5718388532496</v>
      </c>
      <c r="CQ55" s="1347">
        <v>2393.9210115383235</v>
      </c>
      <c r="CR55" s="1347">
        <v>2363.7193288048102</v>
      </c>
      <c r="CS55" s="1347">
        <v>2472.0645565760237</v>
      </c>
      <c r="CT55" s="1347">
        <v>2330.9486906231959</v>
      </c>
      <c r="CU55" s="1347">
        <v>2405.3084911562246</v>
      </c>
      <c r="CV55" s="1347">
        <v>2299.8712997877337</v>
      </c>
      <c r="CW55" s="1347">
        <v>2362.5635054950994</v>
      </c>
      <c r="CX55" s="1347">
        <v>2406.5559122739919</v>
      </c>
      <c r="CY55" s="1347">
        <v>2313.4998768566452</v>
      </c>
      <c r="CZ55" s="1347">
        <v>2413.4560482765523</v>
      </c>
      <c r="DA55" s="1347">
        <v>2416.7546667293614</v>
      </c>
      <c r="DB55" s="1350">
        <v>2529.1695671177267</v>
      </c>
      <c r="DC55" s="1350">
        <v>2703.1720937330688</v>
      </c>
      <c r="DD55" s="1350">
        <v>2703.0615968835928</v>
      </c>
      <c r="DE55" s="1350">
        <v>2657.9965599061861</v>
      </c>
      <c r="DF55" s="1350">
        <v>2717.891853269799</v>
      </c>
      <c r="DG55" s="1350">
        <v>2813.6684548588432</v>
      </c>
      <c r="DH55" s="1350">
        <v>2721.4804944024791</v>
      </c>
      <c r="DI55" s="1350">
        <v>2819.0677013645682</v>
      </c>
      <c r="DJ55" s="1350">
        <v>2848.4187961458583</v>
      </c>
      <c r="DK55" s="1350">
        <v>2958.0443370774833</v>
      </c>
      <c r="DL55" s="1350">
        <v>2873.4968583843056</v>
      </c>
      <c r="DM55" s="1350">
        <v>2850.44187463956</v>
      </c>
      <c r="DN55" s="1350">
        <v>2995.2504491697746</v>
      </c>
      <c r="DO55" s="1350">
        <v>2980.0682443515866</v>
      </c>
      <c r="DP55" s="1350">
        <v>3052.9403663969783</v>
      </c>
      <c r="DQ55" s="1350">
        <v>3037.5556252421438</v>
      </c>
      <c r="DR55" s="1350">
        <v>3066.0706694065898</v>
      </c>
      <c r="DS55" s="1351">
        <v>3002.3060374917013</v>
      </c>
      <c r="DT55" s="1351">
        <v>3005.2916723477183</v>
      </c>
      <c r="DU55" s="1351">
        <v>3054.4812716018682</v>
      </c>
      <c r="DV55" s="1351">
        <v>3138.2906277468524</v>
      </c>
      <c r="DW55" s="1351">
        <v>3133.4783779642726</v>
      </c>
      <c r="DX55" s="1351">
        <v>3191.367982643314</v>
      </c>
      <c r="DY55" s="1351">
        <v>3158.2236514987758</v>
      </c>
      <c r="DZ55" s="1351">
        <v>3185.7381770428424</v>
      </c>
      <c r="EA55" s="1351">
        <v>3034.0961673535326</v>
      </c>
      <c r="EB55" s="1351">
        <v>3057.6035931883694</v>
      </c>
      <c r="EC55" s="1351">
        <v>3014.4201109817332</v>
      </c>
      <c r="ED55" s="1351">
        <v>2820.3923826810378</v>
      </c>
      <c r="EE55" s="1351">
        <v>2771.444935585102</v>
      </c>
      <c r="EF55" s="1351">
        <v>2702.0376543519724</v>
      </c>
      <c r="EG55" s="1351">
        <v>2760.3137479572092</v>
      </c>
      <c r="EH55" s="1351">
        <v>2874.5943546735962</v>
      </c>
      <c r="EI55" s="1351">
        <v>3024.4220630957366</v>
      </c>
      <c r="EJ55" s="1351">
        <v>2866.3669441124007</v>
      </c>
      <c r="EK55" s="1351">
        <v>2802.4989638263464</v>
      </c>
      <c r="EL55" s="1351">
        <v>2976.257297329741</v>
      </c>
      <c r="EM55" s="1351">
        <v>2803.7936867321278</v>
      </c>
      <c r="EN55" s="1351">
        <v>2660.2694033708594</v>
      </c>
      <c r="EO55" s="1351">
        <v>2572.0330728195709</v>
      </c>
    </row>
    <row r="56" spans="1:145" ht="15.95" customHeight="1" x14ac:dyDescent="0.3">
      <c r="A56" s="1346" t="s">
        <v>906</v>
      </c>
      <c r="B56" s="1347">
        <v>1566.2622638099999</v>
      </c>
      <c r="C56" s="1347">
        <v>1531.7355509000001</v>
      </c>
      <c r="D56" s="1347">
        <v>1480.9899711300002</v>
      </c>
      <c r="E56" s="1347">
        <v>1509.5370252</v>
      </c>
      <c r="F56" s="1347">
        <v>1399.6322762400002</v>
      </c>
      <c r="G56" s="1347">
        <v>1574.8851512800002</v>
      </c>
      <c r="H56" s="1347">
        <v>1592.0664303799997</v>
      </c>
      <c r="I56" s="1347">
        <v>1604.3418368000002</v>
      </c>
      <c r="J56" s="1347">
        <v>1616.6536442600002</v>
      </c>
      <c r="K56" s="1347">
        <v>1397.6034185000001</v>
      </c>
      <c r="L56" s="1347">
        <v>1413.0447133499999</v>
      </c>
      <c r="M56" s="1347">
        <v>1405.9051855599998</v>
      </c>
      <c r="N56" s="1347">
        <v>1422.7458716399999</v>
      </c>
      <c r="O56" s="1347">
        <v>1399.8823031900004</v>
      </c>
      <c r="P56" s="1347">
        <v>1490.062487343072</v>
      </c>
      <c r="Q56" s="1347">
        <v>1455.2937506486001</v>
      </c>
      <c r="R56" s="1347">
        <v>1440.2298126000001</v>
      </c>
      <c r="S56" s="1347">
        <v>1504.8786693673999</v>
      </c>
      <c r="T56" s="1347">
        <v>1563.0391757350001</v>
      </c>
      <c r="U56" s="1347">
        <v>1563.3051408258368</v>
      </c>
      <c r="V56" s="1347">
        <v>1594.3383725296349</v>
      </c>
      <c r="W56" s="1347">
        <v>1588.0825185805002</v>
      </c>
      <c r="X56" s="1347">
        <v>1646.9043621899998</v>
      </c>
      <c r="Y56" s="1347">
        <v>1884.9417942299999</v>
      </c>
      <c r="Z56" s="1347">
        <v>1881.7743529000113</v>
      </c>
      <c r="AA56" s="1347">
        <v>2134.2113199099999</v>
      </c>
      <c r="AB56" s="1347">
        <v>2276.8956580296735</v>
      </c>
      <c r="AC56" s="1347">
        <v>2325.8508313611242</v>
      </c>
      <c r="AD56" s="1347">
        <v>2531.1441753206004</v>
      </c>
      <c r="AE56" s="1347">
        <v>2626.164427995142</v>
      </c>
      <c r="AF56" s="1347">
        <v>2753.4232723566643</v>
      </c>
      <c r="AG56" s="1347">
        <v>2777.084564852049</v>
      </c>
      <c r="AH56" s="1347">
        <v>2706.8398072124105</v>
      </c>
      <c r="AI56" s="1347">
        <v>3792.0184282425444</v>
      </c>
      <c r="AJ56" s="1347">
        <v>3829.6012439856991</v>
      </c>
      <c r="AK56" s="1347">
        <v>4149.0226086412713</v>
      </c>
      <c r="AL56" s="1347">
        <v>4165.0506336005756</v>
      </c>
      <c r="AM56" s="1347">
        <v>4272.5715158456724</v>
      </c>
      <c r="AN56" s="1347">
        <v>4562.3505181211121</v>
      </c>
      <c r="AO56" s="1347">
        <v>4636.2372954465636</v>
      </c>
      <c r="AP56" s="1347">
        <v>5010.4701210429675</v>
      </c>
      <c r="AQ56" s="1347">
        <v>5748.2683752771691</v>
      </c>
      <c r="AR56" s="1347">
        <v>5443.9517062232007</v>
      </c>
      <c r="AS56" s="1347">
        <v>5450.8960268687988</v>
      </c>
      <c r="AT56" s="1347">
        <v>5968.2017388641871</v>
      </c>
      <c r="AU56" s="1347">
        <v>5961.7218153548183</v>
      </c>
      <c r="AV56" s="1347">
        <v>5997.204256061339</v>
      </c>
      <c r="AW56" s="1347">
        <v>5959.0393518775409</v>
      </c>
      <c r="AX56" s="1347">
        <v>6402.8197630342129</v>
      </c>
      <c r="AY56" s="1347">
        <v>6533.5225808880414</v>
      </c>
      <c r="AZ56" s="1347">
        <v>6708.3524122662539</v>
      </c>
      <c r="BA56" s="1347">
        <v>6837.3582112271397</v>
      </c>
      <c r="BB56" s="1347">
        <v>6652.6271805244578</v>
      </c>
      <c r="BC56" s="1347">
        <v>6617.8851017674579</v>
      </c>
      <c r="BD56" s="1347">
        <v>6583.9676465180737</v>
      </c>
      <c r="BE56" s="1347">
        <v>6631.2531014145152</v>
      </c>
      <c r="BF56" s="1347">
        <v>6925.8505582460912</v>
      </c>
      <c r="BG56" s="1347">
        <v>6751.9981268280999</v>
      </c>
      <c r="BH56" s="1347">
        <v>6876.1655090733348</v>
      </c>
      <c r="BI56" s="1347">
        <v>6946.1621289767763</v>
      </c>
      <c r="BJ56" s="1347">
        <v>6846.2399812526864</v>
      </c>
      <c r="BK56" s="1347">
        <v>7181.7258415506685</v>
      </c>
      <c r="BL56" s="1347">
        <v>7304.9543537676909</v>
      </c>
      <c r="BM56" s="1347">
        <v>7062.88359449575</v>
      </c>
      <c r="BN56" s="1347">
        <v>7161.5564283267231</v>
      </c>
      <c r="BO56" s="1347">
        <v>7183.794132799886</v>
      </c>
      <c r="BP56" s="1347">
        <v>6812.7885968926239</v>
      </c>
      <c r="BQ56" s="1347">
        <v>6666.6104976179295</v>
      </c>
      <c r="BR56" s="1347">
        <v>6758.7563611538581</v>
      </c>
      <c r="BS56" s="1347">
        <v>6852.0285764284181</v>
      </c>
      <c r="BT56" s="1347">
        <v>6844.879226694723</v>
      </c>
      <c r="BU56" s="1347">
        <v>6760.4413757508555</v>
      </c>
      <c r="BV56" s="1347">
        <v>7001.649657477732</v>
      </c>
      <c r="BW56" s="1347">
        <v>6972.0043839220643</v>
      </c>
      <c r="BX56" s="1347">
        <v>7178.0116337104982</v>
      </c>
      <c r="BY56" s="1347">
        <v>7129.9206409353001</v>
      </c>
      <c r="BZ56" s="1347">
        <v>7202.3</v>
      </c>
      <c r="CA56" s="1347">
        <v>7257.6438286813172</v>
      </c>
      <c r="CB56" s="1347">
        <v>9231.2591131296867</v>
      </c>
      <c r="CC56" s="1347">
        <v>8883.6745443411037</v>
      </c>
      <c r="CD56" s="1347">
        <v>9470.6598835068762</v>
      </c>
      <c r="CE56" s="1347">
        <v>11192.246052263228</v>
      </c>
      <c r="CF56" s="1347">
        <v>11329.015390783961</v>
      </c>
      <c r="CG56" s="1347">
        <v>11700.572314512288</v>
      </c>
      <c r="CH56" s="1347">
        <v>11697.831977097459</v>
      </c>
      <c r="CI56" s="1347">
        <v>11992.786581141494</v>
      </c>
      <c r="CJ56" s="1347">
        <v>12208.284283884432</v>
      </c>
      <c r="CK56" s="1347">
        <v>12457.029866708373</v>
      </c>
      <c r="CL56" s="1347">
        <v>12728.823514301599</v>
      </c>
      <c r="CM56" s="1347">
        <v>12827.465229980042</v>
      </c>
      <c r="CN56" s="1347">
        <v>13037.736085659824</v>
      </c>
      <c r="CO56" s="1347">
        <v>13235.864578678416</v>
      </c>
      <c r="CP56" s="1347">
        <v>13498.855750430224</v>
      </c>
      <c r="CQ56" s="1347">
        <v>13490.761829445366</v>
      </c>
      <c r="CR56" s="1347">
        <v>13787.716057873602</v>
      </c>
      <c r="CS56" s="1347">
        <v>14327.360273678913</v>
      </c>
      <c r="CT56" s="1347">
        <v>14269.084939308781</v>
      </c>
      <c r="CU56" s="1347">
        <v>14214.311252855296</v>
      </c>
      <c r="CV56" s="1347">
        <v>14068.469117132332</v>
      </c>
      <c r="CW56" s="1347">
        <v>14174.067024497041</v>
      </c>
      <c r="CX56" s="1347">
        <v>14065.019300594067</v>
      </c>
      <c r="CY56" s="1347">
        <v>14151.109350088293</v>
      </c>
      <c r="CZ56" s="1347">
        <v>14228.70234031387</v>
      </c>
      <c r="DA56" s="1347">
        <v>14104.770334073473</v>
      </c>
      <c r="DB56" s="1350">
        <v>14283.255333046203</v>
      </c>
      <c r="DC56" s="1350">
        <v>13989.018947829045</v>
      </c>
      <c r="DD56" s="1350">
        <v>14003.35124109553</v>
      </c>
      <c r="DE56" s="1350">
        <v>13535.784060306049</v>
      </c>
      <c r="DF56" s="1350">
        <v>14023.347963637516</v>
      </c>
      <c r="DG56" s="1350">
        <v>14151.250519593021</v>
      </c>
      <c r="DH56" s="1350">
        <v>14038.437753419723</v>
      </c>
      <c r="DI56" s="1350">
        <v>13969.679819357556</v>
      </c>
      <c r="DJ56" s="1350">
        <v>13942.023416984321</v>
      </c>
      <c r="DK56" s="1350">
        <v>14076.956671803824</v>
      </c>
      <c r="DL56" s="1350">
        <v>14179.719330055588</v>
      </c>
      <c r="DM56" s="1350">
        <v>14318.252459184703</v>
      </c>
      <c r="DN56" s="1350">
        <v>14280.478116616074</v>
      </c>
      <c r="DO56" s="1350">
        <v>14403.502797588842</v>
      </c>
      <c r="DP56" s="1350">
        <v>14142.748051410535</v>
      </c>
      <c r="DQ56" s="1350">
        <v>14190.261901405107</v>
      </c>
      <c r="DR56" s="1350">
        <v>13967.64007949933</v>
      </c>
      <c r="DS56" s="1351">
        <v>13981.046989066735</v>
      </c>
      <c r="DT56" s="1351">
        <v>14081.986929979576</v>
      </c>
      <c r="DU56" s="1351">
        <v>13771.498096728192</v>
      </c>
      <c r="DV56" s="1351">
        <v>13921.385655162621</v>
      </c>
      <c r="DW56" s="1351">
        <v>14649.166800415267</v>
      </c>
      <c r="DX56" s="1351">
        <v>13975.760119077333</v>
      </c>
      <c r="DY56" s="1351">
        <v>14006.418268556406</v>
      </c>
      <c r="DZ56" s="1351">
        <v>13805.477582469248</v>
      </c>
      <c r="EA56" s="1351">
        <v>13650.582536117641</v>
      </c>
      <c r="EB56" s="1351">
        <v>13165.207832305077</v>
      </c>
      <c r="EC56" s="1351">
        <v>12937.418228455514</v>
      </c>
      <c r="ED56" s="1351">
        <v>13437.234268190592</v>
      </c>
      <c r="EE56" s="1351">
        <v>13167.462303183998</v>
      </c>
      <c r="EF56" s="1351">
        <v>12829.793529753571</v>
      </c>
      <c r="EG56" s="1351">
        <v>12772.141908124426</v>
      </c>
      <c r="EH56" s="1351">
        <v>12749.906275264004</v>
      </c>
      <c r="EI56" s="1351">
        <v>12801.490940341673</v>
      </c>
      <c r="EJ56" s="1351">
        <v>12347.979251744258</v>
      </c>
      <c r="EK56" s="1351">
        <v>12579.413898507406</v>
      </c>
      <c r="EL56" s="1351">
        <v>12429.607025968822</v>
      </c>
      <c r="EM56" s="1351">
        <v>12569.18489819641</v>
      </c>
      <c r="EN56" s="1351">
        <v>13350.442047493991</v>
      </c>
      <c r="EO56" s="1351">
        <v>12876.853036385464</v>
      </c>
    </row>
    <row r="57" spans="1:145" ht="15.95" customHeight="1" x14ac:dyDescent="0.3">
      <c r="A57" s="1346" t="s">
        <v>907</v>
      </c>
      <c r="B57" s="1347">
        <v>365.25931791999994</v>
      </c>
      <c r="C57" s="1347">
        <v>361.8610913</v>
      </c>
      <c r="D57" s="1347">
        <v>330.61473683000003</v>
      </c>
      <c r="E57" s="1347">
        <v>314.90546927999998</v>
      </c>
      <c r="F57" s="1347">
        <v>464.41541280000001</v>
      </c>
      <c r="G57" s="1347">
        <v>535.98596038000005</v>
      </c>
      <c r="H57" s="1347">
        <v>507.23144483999999</v>
      </c>
      <c r="I57" s="1347">
        <v>347.07756746000001</v>
      </c>
      <c r="J57" s="1347">
        <v>353.24814714999997</v>
      </c>
      <c r="K57" s="1347">
        <v>315.71153032999996</v>
      </c>
      <c r="L57" s="1347">
        <v>286.45032800999996</v>
      </c>
      <c r="M57" s="1347">
        <v>296.84140921999995</v>
      </c>
      <c r="N57" s="1347">
        <v>373.34096868</v>
      </c>
      <c r="O57" s="1347">
        <v>426.75881396000005</v>
      </c>
      <c r="P57" s="1347">
        <v>438.14999667999996</v>
      </c>
      <c r="Q57" s="1347">
        <v>411.17036044999998</v>
      </c>
      <c r="R57" s="1347">
        <v>384.22773477999999</v>
      </c>
      <c r="S57" s="1347">
        <v>418.06079294</v>
      </c>
      <c r="T57" s="1347">
        <v>468.96860088000005</v>
      </c>
      <c r="U57" s="1347">
        <v>502.07161587999997</v>
      </c>
      <c r="V57" s="1347">
        <v>528.95760298000005</v>
      </c>
      <c r="W57" s="1347">
        <v>526.10731516999999</v>
      </c>
      <c r="X57" s="1347">
        <v>496.37015414000001</v>
      </c>
      <c r="Y57" s="1347">
        <v>589.43051039000011</v>
      </c>
      <c r="Z57" s="1347">
        <v>1156.8335474600001</v>
      </c>
      <c r="AA57" s="1347">
        <v>1177.13001171</v>
      </c>
      <c r="AB57" s="1347">
        <v>1113.1167142447498</v>
      </c>
      <c r="AC57" s="1347">
        <v>969.76560168740593</v>
      </c>
      <c r="AD57" s="1347">
        <v>973.69890130710792</v>
      </c>
      <c r="AE57" s="1347">
        <v>1236.8878697847424</v>
      </c>
      <c r="AF57" s="1347">
        <v>1602.1795898133626</v>
      </c>
      <c r="AG57" s="1347">
        <v>1628.0579894203997</v>
      </c>
      <c r="AH57" s="1347">
        <v>1773.3762698780004</v>
      </c>
      <c r="AI57" s="1347">
        <v>2484.4017611039994</v>
      </c>
      <c r="AJ57" s="1347">
        <v>2601.5383576075997</v>
      </c>
      <c r="AK57" s="1347">
        <v>2602.822615416947</v>
      </c>
      <c r="AL57" s="1347">
        <v>2653.6676484889003</v>
      </c>
      <c r="AM57" s="1347">
        <v>2572.226221905501</v>
      </c>
      <c r="AN57" s="1347">
        <v>2282.8665573268004</v>
      </c>
      <c r="AO57" s="1347">
        <v>2243.6455807148996</v>
      </c>
      <c r="AP57" s="1347">
        <v>2775.3329753995008</v>
      </c>
      <c r="AQ57" s="1347">
        <v>2721.7722397025996</v>
      </c>
      <c r="AR57" s="1347">
        <v>3140.2743375971995</v>
      </c>
      <c r="AS57" s="1347">
        <v>3144.39203013</v>
      </c>
      <c r="AT57" s="1347">
        <v>3374.4094140080006</v>
      </c>
      <c r="AU57" s="1347">
        <v>3069.0888371211995</v>
      </c>
      <c r="AV57" s="1347">
        <v>3175.7602510850002</v>
      </c>
      <c r="AW57" s="1347">
        <v>3071.2505823612005</v>
      </c>
      <c r="AX57" s="1347">
        <v>2829.7099757651999</v>
      </c>
      <c r="AY57" s="1347">
        <v>2962.6516576695994</v>
      </c>
      <c r="AZ57" s="1347">
        <v>3155.7950217121993</v>
      </c>
      <c r="BA57" s="1347">
        <v>3083.3067973611996</v>
      </c>
      <c r="BB57" s="1347">
        <v>3098.1781908583002</v>
      </c>
      <c r="BC57" s="1347">
        <v>3080.8709042392561</v>
      </c>
      <c r="BD57" s="1347">
        <v>3236.1291461471997</v>
      </c>
      <c r="BE57" s="1347">
        <v>3200.0435941173</v>
      </c>
      <c r="BF57" s="1347">
        <v>3406.4396988600001</v>
      </c>
      <c r="BG57" s="1347">
        <v>4010.6163298287502</v>
      </c>
      <c r="BH57" s="1347">
        <v>4048.8770797860002</v>
      </c>
      <c r="BI57" s="1347">
        <v>4249.4890301041496</v>
      </c>
      <c r="BJ57" s="1347">
        <v>4366.0857084736454</v>
      </c>
      <c r="BK57" s="1347">
        <v>4196.8353017531881</v>
      </c>
      <c r="BL57" s="1347">
        <v>4175.0032077067381</v>
      </c>
      <c r="BM57" s="1347">
        <v>4318.9534405538288</v>
      </c>
      <c r="BN57" s="1347">
        <v>4266.0638341539534</v>
      </c>
      <c r="BO57" s="1347">
        <v>4273.167770528009</v>
      </c>
      <c r="BP57" s="1347">
        <v>4680.1058535568773</v>
      </c>
      <c r="BQ57" s="1347">
        <v>4755.0914769556639</v>
      </c>
      <c r="BR57" s="1347">
        <v>4753.0898666692474</v>
      </c>
      <c r="BS57" s="1347">
        <v>4584.9775715098785</v>
      </c>
      <c r="BT57" s="1347">
        <v>4501.4529993351462</v>
      </c>
      <c r="BU57" s="1347">
        <v>4521.3052740861467</v>
      </c>
      <c r="BV57" s="1347">
        <v>3773.3878464071295</v>
      </c>
      <c r="BW57" s="1347">
        <v>3768.8798634102004</v>
      </c>
      <c r="BX57" s="1347">
        <v>3581.8004133934996</v>
      </c>
      <c r="BY57" s="1347">
        <v>3436.5117452528002</v>
      </c>
      <c r="BZ57" s="1347">
        <v>3628.3</v>
      </c>
      <c r="CA57" s="1347">
        <v>3653.2146243049747</v>
      </c>
      <c r="CB57" s="1347">
        <v>3679.6065133077082</v>
      </c>
      <c r="CC57" s="1347">
        <v>3753.78241073139</v>
      </c>
      <c r="CD57" s="1347">
        <v>3811.1887786942375</v>
      </c>
      <c r="CE57" s="1347">
        <v>4216.3972755197501</v>
      </c>
      <c r="CF57" s="1347">
        <v>4517.2079026743013</v>
      </c>
      <c r="CG57" s="1347">
        <v>4321.9724095641668</v>
      </c>
      <c r="CH57" s="1347">
        <v>4621.9124639954071</v>
      </c>
      <c r="CI57" s="1347">
        <v>4583.5186320270868</v>
      </c>
      <c r="CJ57" s="1347">
        <v>4936.0520529810428</v>
      </c>
      <c r="CK57" s="1347">
        <v>4887.997586059988</v>
      </c>
      <c r="CL57" s="1347">
        <v>4738.5123581679145</v>
      </c>
      <c r="CM57" s="1347">
        <v>4787.6559034815509</v>
      </c>
      <c r="CN57" s="1347">
        <v>4835.5571228939607</v>
      </c>
      <c r="CO57" s="1347">
        <v>4782.5281280997242</v>
      </c>
      <c r="CP57" s="1347">
        <v>4889.6314433460257</v>
      </c>
      <c r="CQ57" s="1347">
        <v>4863.2096224159477</v>
      </c>
      <c r="CR57" s="1347">
        <v>4868.1167274606532</v>
      </c>
      <c r="CS57" s="1347">
        <v>5781.7471291037145</v>
      </c>
      <c r="CT57" s="1347">
        <v>5946.3894674063804</v>
      </c>
      <c r="CU57" s="1347">
        <v>6039.2969397134093</v>
      </c>
      <c r="CV57" s="1347">
        <v>6127.3308193212852</v>
      </c>
      <c r="CW57" s="1347">
        <v>6238.4139421177924</v>
      </c>
      <c r="CX57" s="1347">
        <v>6295.2484385337111</v>
      </c>
      <c r="CY57" s="1347">
        <v>6438.386264329908</v>
      </c>
      <c r="CZ57" s="1347">
        <v>6614.641769967865</v>
      </c>
      <c r="DA57" s="1347">
        <v>6709.3929162919712</v>
      </c>
      <c r="DB57" s="1350">
        <v>6633.7018496885212</v>
      </c>
      <c r="DC57" s="1350">
        <v>6629.0415436781104</v>
      </c>
      <c r="DD57" s="1350">
        <v>6629.0532004636552</v>
      </c>
      <c r="DE57" s="1350">
        <v>6914.0349647435132</v>
      </c>
      <c r="DF57" s="1350">
        <v>7027.0305327276265</v>
      </c>
      <c r="DG57" s="1350">
        <v>6971.8492813514613</v>
      </c>
      <c r="DH57" s="1350">
        <v>6913.2915323759753</v>
      </c>
      <c r="DI57" s="1350">
        <v>6951.0073782601421</v>
      </c>
      <c r="DJ57" s="1350">
        <v>7096.0306372476562</v>
      </c>
      <c r="DK57" s="1350">
        <v>7125.3008688811742</v>
      </c>
      <c r="DL57" s="1350">
        <v>7260.7686894476356</v>
      </c>
      <c r="DM57" s="1350">
        <v>7286.2241392485548</v>
      </c>
      <c r="DN57" s="1350">
        <v>7288.3412067171312</v>
      </c>
      <c r="DO57" s="1350">
        <v>7477.4503683619541</v>
      </c>
      <c r="DP57" s="1350">
        <v>7617.8844568376935</v>
      </c>
      <c r="DQ57" s="1350">
        <v>7541.6890427976532</v>
      </c>
      <c r="DR57" s="1350">
        <v>7844.8428868799938</v>
      </c>
      <c r="DS57" s="1351">
        <v>7929.7772793921285</v>
      </c>
      <c r="DT57" s="1351">
        <v>8092.1826418052497</v>
      </c>
      <c r="DU57" s="1351">
        <v>8206.6209204832776</v>
      </c>
      <c r="DV57" s="1351">
        <v>8213.5279977459322</v>
      </c>
      <c r="DW57" s="1351">
        <v>8535.9226253418728</v>
      </c>
      <c r="DX57" s="1351">
        <v>8097.6465438760879</v>
      </c>
      <c r="DY57" s="1351">
        <v>7836.9431935430785</v>
      </c>
      <c r="DZ57" s="1351">
        <v>7756.4315854646384</v>
      </c>
      <c r="EA57" s="1351">
        <v>7423.8342744444835</v>
      </c>
      <c r="EB57" s="1351">
        <v>7789.4882237452202</v>
      </c>
      <c r="EC57" s="1351">
        <v>7852.9150582711618</v>
      </c>
      <c r="ED57" s="1351">
        <v>7946.5256725931376</v>
      </c>
      <c r="EE57" s="1351">
        <v>7890.3959770983074</v>
      </c>
      <c r="EF57" s="1351">
        <v>8195.0677984205213</v>
      </c>
      <c r="EG57" s="1351">
        <v>7866.3576670326556</v>
      </c>
      <c r="EH57" s="1351">
        <v>7868.3994857614462</v>
      </c>
      <c r="EI57" s="1351">
        <v>7717.6230975774515</v>
      </c>
      <c r="EJ57" s="1351">
        <v>8314.0847945826117</v>
      </c>
      <c r="EK57" s="1351">
        <v>8038.2688781877905</v>
      </c>
      <c r="EL57" s="1351">
        <v>8101.106706920219</v>
      </c>
      <c r="EM57" s="1351">
        <v>8002.0439482570073</v>
      </c>
      <c r="EN57" s="1351">
        <v>7890.0698076051794</v>
      </c>
      <c r="EO57" s="1351">
        <v>7940.5142565086189</v>
      </c>
    </row>
    <row r="58" spans="1:145" ht="15.95" customHeight="1" x14ac:dyDescent="0.3">
      <c r="A58" s="1346" t="s">
        <v>908</v>
      </c>
      <c r="B58" s="1347">
        <v>185.01832108000002</v>
      </c>
      <c r="C58" s="1347">
        <v>188.02759985999998</v>
      </c>
      <c r="D58" s="1347">
        <v>185.79252209999999</v>
      </c>
      <c r="E58" s="1347">
        <v>188.77633824999998</v>
      </c>
      <c r="F58" s="1347">
        <v>173.52918373999998</v>
      </c>
      <c r="G58" s="1347">
        <v>170.86455001999997</v>
      </c>
      <c r="H58" s="1347">
        <v>177.21621038999999</v>
      </c>
      <c r="I58" s="1347">
        <v>172.39015129999999</v>
      </c>
      <c r="J58" s="1347">
        <v>163.98166129000001</v>
      </c>
      <c r="K58" s="1347">
        <v>155.2508359</v>
      </c>
      <c r="L58" s="1347">
        <v>157.08504078000001</v>
      </c>
      <c r="M58" s="1347">
        <v>151.11976501000001</v>
      </c>
      <c r="N58" s="1347">
        <v>149.10142345</v>
      </c>
      <c r="O58" s="1347">
        <v>148.56610813</v>
      </c>
      <c r="P58" s="1347">
        <v>147.10318639000002</v>
      </c>
      <c r="Q58" s="1347">
        <v>147.99634651000002</v>
      </c>
      <c r="R58" s="1347">
        <v>143.11690654999998</v>
      </c>
      <c r="S58" s="1347">
        <v>138.49085228000001</v>
      </c>
      <c r="T58" s="1347">
        <v>129.73006006</v>
      </c>
      <c r="U58" s="1347">
        <v>115.05742584000001</v>
      </c>
      <c r="V58" s="1347">
        <v>112.83151508</v>
      </c>
      <c r="W58" s="1347">
        <v>111.92142265999999</v>
      </c>
      <c r="X58" s="1347">
        <v>108.78448612000001</v>
      </c>
      <c r="Y58" s="1347">
        <v>116.90564415999999</v>
      </c>
      <c r="Z58" s="1347">
        <v>161.84540453000002</v>
      </c>
      <c r="AA58" s="1347">
        <v>156.20870775</v>
      </c>
      <c r="AB58" s="1347">
        <v>165.79524011000001</v>
      </c>
      <c r="AC58" s="1347">
        <v>168.96227317999998</v>
      </c>
      <c r="AD58" s="1347">
        <v>168.01764791999997</v>
      </c>
      <c r="AE58" s="1347">
        <v>159.68267114000002</v>
      </c>
      <c r="AF58" s="1347">
        <v>190.50501496999999</v>
      </c>
      <c r="AG58" s="1347">
        <v>233.15144351999999</v>
      </c>
      <c r="AH58" s="1347">
        <v>216.99954342000001</v>
      </c>
      <c r="AI58" s="1347">
        <v>224.34562079000003</v>
      </c>
      <c r="AJ58" s="1347">
        <v>230.09703388</v>
      </c>
      <c r="AK58" s="1347">
        <v>233.99931191000002</v>
      </c>
      <c r="AL58" s="1347">
        <v>233.34379166999997</v>
      </c>
      <c r="AM58" s="1347">
        <v>237.02058398</v>
      </c>
      <c r="AN58" s="1347">
        <v>235.18330778999999</v>
      </c>
      <c r="AO58" s="1347">
        <v>243.87884038999999</v>
      </c>
      <c r="AP58" s="1347">
        <v>245.6496106699</v>
      </c>
      <c r="AQ58" s="1347">
        <v>300.94986768080003</v>
      </c>
      <c r="AR58" s="1347">
        <v>284.67342759159999</v>
      </c>
      <c r="AS58" s="1347">
        <v>295.83519516000001</v>
      </c>
      <c r="AT58" s="1347">
        <v>343.10847842040005</v>
      </c>
      <c r="AU58" s="1347">
        <v>348.44781476719999</v>
      </c>
      <c r="AV58" s="1347">
        <v>366.56424704199998</v>
      </c>
      <c r="AW58" s="1347">
        <v>370.25325306600007</v>
      </c>
      <c r="AX58" s="1347">
        <v>341.53584922200002</v>
      </c>
      <c r="AY58" s="1347">
        <v>301.03869963569997</v>
      </c>
      <c r="AZ58" s="1347">
        <v>302.83691266939996</v>
      </c>
      <c r="BA58" s="1347">
        <v>285.45340182220002</v>
      </c>
      <c r="BB58" s="1347">
        <v>278.9340786994</v>
      </c>
      <c r="BC58" s="1347">
        <v>387.72219233239997</v>
      </c>
      <c r="BD58" s="1347">
        <v>399.49902651399998</v>
      </c>
      <c r="BE58" s="1347">
        <v>387.53493809939999</v>
      </c>
      <c r="BF58" s="1347">
        <v>372.10580253750004</v>
      </c>
      <c r="BG58" s="1347">
        <v>354.61298036199997</v>
      </c>
      <c r="BH58" s="1347">
        <v>338.5783693674</v>
      </c>
      <c r="BI58" s="1347">
        <v>362.51120013490004</v>
      </c>
      <c r="BJ58" s="1347">
        <v>372.89365641310002</v>
      </c>
      <c r="BK58" s="1347">
        <v>373.49857941569996</v>
      </c>
      <c r="BL58" s="1347">
        <v>383.47908149759996</v>
      </c>
      <c r="BM58" s="1347">
        <v>400.63592047720005</v>
      </c>
      <c r="BN58" s="1347">
        <v>382.30440203199998</v>
      </c>
      <c r="BO58" s="1347">
        <v>385.29415467400003</v>
      </c>
      <c r="BP58" s="1347">
        <v>382.37777938580001</v>
      </c>
      <c r="BQ58" s="1347">
        <v>376.40373162290001</v>
      </c>
      <c r="BR58" s="1347">
        <v>378.61753864740001</v>
      </c>
      <c r="BS58" s="1347">
        <v>378.26848467960002</v>
      </c>
      <c r="BT58" s="1347">
        <v>377.98667100259001</v>
      </c>
      <c r="BU58" s="1347">
        <v>397.65755499401405</v>
      </c>
      <c r="BV58" s="1347">
        <v>306.79572368844794</v>
      </c>
      <c r="BW58" s="1347">
        <v>534.24886212453498</v>
      </c>
      <c r="BX58" s="1347">
        <v>503.44883088400002</v>
      </c>
      <c r="BY58" s="1347">
        <v>433.1538485035</v>
      </c>
      <c r="BZ58" s="1347">
        <v>525.29999999999995</v>
      </c>
      <c r="CA58" s="1347">
        <v>542.36689110520001</v>
      </c>
      <c r="CB58" s="1347">
        <v>491.09251104545001</v>
      </c>
      <c r="CC58" s="1347">
        <v>446.38961586896994</v>
      </c>
      <c r="CD58" s="1347">
        <v>454.80505154457001</v>
      </c>
      <c r="CE58" s="1347">
        <v>474.52672758221394</v>
      </c>
      <c r="CF58" s="1347">
        <v>498.53803474263162</v>
      </c>
      <c r="CG58" s="1347">
        <v>960.66736685659669</v>
      </c>
      <c r="CH58" s="1347">
        <v>993.93150187717856</v>
      </c>
      <c r="CI58" s="1347">
        <v>1130.2070446361984</v>
      </c>
      <c r="CJ58" s="1347">
        <v>1208.549435976513</v>
      </c>
      <c r="CK58" s="1347">
        <v>1237.9194519800601</v>
      </c>
      <c r="CL58" s="1347">
        <v>1320.8475223581036</v>
      </c>
      <c r="CM58" s="1347">
        <v>1394.5520880896916</v>
      </c>
      <c r="CN58" s="1347">
        <v>1447.021055491567</v>
      </c>
      <c r="CO58" s="1347">
        <v>1475.0202552448577</v>
      </c>
      <c r="CP58" s="1347">
        <v>1562.380050573425</v>
      </c>
      <c r="CQ58" s="1347">
        <v>1585.1295592091374</v>
      </c>
      <c r="CR58" s="1347">
        <v>1581.5899117100548</v>
      </c>
      <c r="CS58" s="1347">
        <v>1596.1008058982159</v>
      </c>
      <c r="CT58" s="1347">
        <v>1584.2864089168208</v>
      </c>
      <c r="CU58" s="1347">
        <v>1531.2978367070261</v>
      </c>
      <c r="CV58" s="1347">
        <v>1422.6789150511049</v>
      </c>
      <c r="CW58" s="1347">
        <v>1359.0071309955845</v>
      </c>
      <c r="CX58" s="1347">
        <v>1273.2068672698365</v>
      </c>
      <c r="CY58" s="1347">
        <v>1238.3095816902833</v>
      </c>
      <c r="CZ58" s="1347">
        <v>1220.1803695549781</v>
      </c>
      <c r="DA58" s="1347">
        <v>1161.1948348075357</v>
      </c>
      <c r="DB58" s="1350">
        <v>1181.4424501755905</v>
      </c>
      <c r="DC58" s="1350">
        <v>1434.3044549933954</v>
      </c>
      <c r="DD58" s="1350">
        <v>1437.6126339054933</v>
      </c>
      <c r="DE58" s="1350">
        <v>1469.1744700138879</v>
      </c>
      <c r="DF58" s="1350">
        <v>1465.786055043181</v>
      </c>
      <c r="DG58" s="1350">
        <v>1327.2655153438986</v>
      </c>
      <c r="DH58" s="1350">
        <v>1460.0679870881681</v>
      </c>
      <c r="DI58" s="1350">
        <v>1485.4333558033334</v>
      </c>
      <c r="DJ58" s="1350">
        <v>1557.4034850834807</v>
      </c>
      <c r="DK58" s="1350">
        <v>1732.2509636414379</v>
      </c>
      <c r="DL58" s="1350">
        <v>1738.430130508719</v>
      </c>
      <c r="DM58" s="1350">
        <v>1947.8348126454291</v>
      </c>
      <c r="DN58" s="1350">
        <v>1976.7141045429548</v>
      </c>
      <c r="DO58" s="1350">
        <v>2030.0560282009883</v>
      </c>
      <c r="DP58" s="1350">
        <v>2033.83576062415</v>
      </c>
      <c r="DQ58" s="1350">
        <v>2044.7451785450908</v>
      </c>
      <c r="DR58" s="1350">
        <v>1972.8287922690022</v>
      </c>
      <c r="DS58" s="1351">
        <v>2021.4346235514879</v>
      </c>
      <c r="DT58" s="1351">
        <v>2042.1334944837151</v>
      </c>
      <c r="DU58" s="1351">
        <v>2091.6059019475806</v>
      </c>
      <c r="DV58" s="1351">
        <v>2108.3823234128613</v>
      </c>
      <c r="DW58" s="1351">
        <v>2088.1006296771202</v>
      </c>
      <c r="DX58" s="1351">
        <v>2028.8638459767647</v>
      </c>
      <c r="DY58" s="1351">
        <v>2031.8150822724858</v>
      </c>
      <c r="DZ58" s="1351">
        <v>1995.8575634097429</v>
      </c>
      <c r="EA58" s="1351">
        <v>2006.0666841545103</v>
      </c>
      <c r="EB58" s="1351">
        <v>2006.2163751131</v>
      </c>
      <c r="EC58" s="1351">
        <v>1916.8220677200002</v>
      </c>
      <c r="ED58" s="1351">
        <v>1932.0722032365502</v>
      </c>
      <c r="EE58" s="1351">
        <v>1939.8904783158503</v>
      </c>
      <c r="EF58" s="1351">
        <v>1931.5590951541997</v>
      </c>
      <c r="EG58" s="1351">
        <v>1918.9947559700001</v>
      </c>
      <c r="EH58" s="1351">
        <v>1958.78878571</v>
      </c>
      <c r="EI58" s="1351">
        <v>2028.29846574</v>
      </c>
      <c r="EJ58" s="1351">
        <v>2011.2761435500001</v>
      </c>
      <c r="EK58" s="1351">
        <v>2066.4964417199999</v>
      </c>
      <c r="EL58" s="1351">
        <v>2068.70102804</v>
      </c>
      <c r="EM58" s="1351">
        <v>1953.1651672799997</v>
      </c>
      <c r="EN58" s="1351">
        <v>1871.6002273299998</v>
      </c>
      <c r="EO58" s="1351">
        <v>1858.39471862</v>
      </c>
    </row>
    <row r="59" spans="1:145" s="1357" customFormat="1" ht="15.95" customHeight="1" x14ac:dyDescent="0.3">
      <c r="A59" s="1346" t="s">
        <v>909</v>
      </c>
      <c r="B59" s="1354">
        <v>11010.618627710001</v>
      </c>
      <c r="C59" s="1354">
        <v>11202.324978660003</v>
      </c>
      <c r="D59" s="1354">
        <v>11392.66895213</v>
      </c>
      <c r="E59" s="1354">
        <v>11612.441834360001</v>
      </c>
      <c r="F59" s="1354">
        <v>11835.078289169998</v>
      </c>
      <c r="G59" s="1354">
        <v>12010.31649066</v>
      </c>
      <c r="H59" s="1354">
        <v>12223.067262169998</v>
      </c>
      <c r="I59" s="1354">
        <v>12383.631140320003</v>
      </c>
      <c r="J59" s="1354">
        <v>12495.888205270001</v>
      </c>
      <c r="K59" s="1354">
        <v>12703.43300549</v>
      </c>
      <c r="L59" s="1354">
        <v>12889.349938979996</v>
      </c>
      <c r="M59" s="1354">
        <v>13057.569455209992</v>
      </c>
      <c r="N59" s="1354">
        <v>13273.510894790004</v>
      </c>
      <c r="O59" s="1354">
        <v>13386.098248070011</v>
      </c>
      <c r="P59" s="1354">
        <v>13517.619478389994</v>
      </c>
      <c r="Q59" s="1354">
        <v>13631.621207400012</v>
      </c>
      <c r="R59" s="1354">
        <v>13790.01204564</v>
      </c>
      <c r="S59" s="1354">
        <v>13962.252826749997</v>
      </c>
      <c r="T59" s="1354">
        <v>14046.401857769995</v>
      </c>
      <c r="U59" s="1354">
        <v>14128.511417380003</v>
      </c>
      <c r="V59" s="1354">
        <v>14179.680991970003</v>
      </c>
      <c r="W59" s="1354">
        <v>14332.369292889995</v>
      </c>
      <c r="X59" s="1354">
        <v>14469.207694979992</v>
      </c>
      <c r="Y59" s="1354">
        <v>14681.818957656398</v>
      </c>
      <c r="Z59" s="1354">
        <v>14867.699041133901</v>
      </c>
      <c r="AA59" s="1354">
        <v>15082.746113438385</v>
      </c>
      <c r="AB59" s="1354">
        <v>15240.438459331968</v>
      </c>
      <c r="AC59" s="1354">
        <v>15420.251653239993</v>
      </c>
      <c r="AD59" s="1354">
        <v>15573.803864928304</v>
      </c>
      <c r="AE59" s="1354">
        <v>15743.442259409143</v>
      </c>
      <c r="AF59" s="1354">
        <v>15947.154507084686</v>
      </c>
      <c r="AG59" s="1354">
        <v>16025.25354351721</v>
      </c>
      <c r="AH59" s="1354">
        <v>16286.830751029996</v>
      </c>
      <c r="AI59" s="1354">
        <v>16554.392915754779</v>
      </c>
      <c r="AJ59" s="1354">
        <v>16762.523575996387</v>
      </c>
      <c r="AK59" s="1354">
        <v>16989.085144613597</v>
      </c>
      <c r="AL59" s="1354">
        <v>17189.504357741349</v>
      </c>
      <c r="AM59" s="1354">
        <v>17458.849659500502</v>
      </c>
      <c r="AN59" s="1354">
        <v>17531.998178534421</v>
      </c>
      <c r="AO59" s="1354">
        <v>17706.625259815803</v>
      </c>
      <c r="AP59" s="1354">
        <v>18343.053950757694</v>
      </c>
      <c r="AQ59" s="1354">
        <v>18638.270237909608</v>
      </c>
      <c r="AR59" s="1354">
        <v>19332.854220664809</v>
      </c>
      <c r="AS59" s="1354">
        <v>19240.58847106</v>
      </c>
      <c r="AT59" s="1354">
        <v>19478.913626610411</v>
      </c>
      <c r="AU59" s="1354">
        <v>19650.556629893399</v>
      </c>
      <c r="AV59" s="1354">
        <v>19719.546707906989</v>
      </c>
      <c r="AW59" s="1354">
        <v>19725.976171224804</v>
      </c>
      <c r="AX59" s="1354">
        <v>19860.443059875994</v>
      </c>
      <c r="AY59" s="1354">
        <v>20053.6256522699</v>
      </c>
      <c r="AZ59" s="1354">
        <v>20191.790771405998</v>
      </c>
      <c r="BA59" s="1354">
        <v>20402.60927109421</v>
      </c>
      <c r="BB59" s="1354">
        <v>20743.580143666008</v>
      </c>
      <c r="BC59" s="1354">
        <v>20957.054775260396</v>
      </c>
      <c r="BD59" s="1354">
        <v>21247.133820976604</v>
      </c>
      <c r="BE59" s="1354">
        <v>21578.14483334959</v>
      </c>
      <c r="BF59" s="1354">
        <v>21724.611324630001</v>
      </c>
      <c r="BG59" s="1354">
        <v>21944.392615133998</v>
      </c>
      <c r="BH59" s="1354">
        <v>22327.888310330909</v>
      </c>
      <c r="BI59" s="1354">
        <v>22581.253492929201</v>
      </c>
      <c r="BJ59" s="1354">
        <v>22928.326913878809</v>
      </c>
      <c r="BK59" s="1354">
        <v>23372.214273920097</v>
      </c>
      <c r="BL59" s="1354">
        <v>23809.493949092102</v>
      </c>
      <c r="BM59" s="1354">
        <v>24204.688039687207</v>
      </c>
      <c r="BN59" s="1354">
        <v>24518.506815144989</v>
      </c>
      <c r="BO59" s="1354">
        <v>25009.841098352797</v>
      </c>
      <c r="BP59" s="1354">
        <v>25330.8556352944</v>
      </c>
      <c r="BQ59" s="1354">
        <v>25621.873178296599</v>
      </c>
      <c r="BR59" s="1354">
        <v>25880.753915547804</v>
      </c>
      <c r="BS59" s="1354">
        <v>26134.063912338792</v>
      </c>
      <c r="BT59" s="1354">
        <v>26783.442174754564</v>
      </c>
      <c r="BU59" s="1354">
        <v>27231.678537588177</v>
      </c>
      <c r="BV59" s="1354">
        <v>27868.145133442464</v>
      </c>
      <c r="BW59" s="1354">
        <v>28417.323148484262</v>
      </c>
      <c r="BX59" s="1354">
        <v>29061.201910298005</v>
      </c>
      <c r="BY59" s="1354">
        <v>30054.974832489399</v>
      </c>
      <c r="BZ59" s="1354">
        <v>30466.1</v>
      </c>
      <c r="CA59" s="1354">
        <v>30977.842405780913</v>
      </c>
      <c r="CB59" s="1354">
        <v>31490.903773928971</v>
      </c>
      <c r="CC59" s="1354">
        <v>31970.670609225093</v>
      </c>
      <c r="CD59" s="1354">
        <v>32384.092497791309</v>
      </c>
      <c r="CE59" s="1354">
        <v>32870.359955996508</v>
      </c>
      <c r="CF59" s="1354">
        <v>33378.686694493044</v>
      </c>
      <c r="CG59" s="1354">
        <v>33891.799166235971</v>
      </c>
      <c r="CH59" s="1354">
        <v>34311.464803678777</v>
      </c>
      <c r="CI59" s="1354">
        <v>34917.457011666367</v>
      </c>
      <c r="CJ59" s="1354">
        <v>35605.307711334113</v>
      </c>
      <c r="CK59" s="1354">
        <v>36025.001647723097</v>
      </c>
      <c r="CL59" s="1354">
        <v>36562.461381562331</v>
      </c>
      <c r="CM59" s="1354">
        <v>37169.659161722098</v>
      </c>
      <c r="CN59" s="1354">
        <v>37592.635690536277</v>
      </c>
      <c r="CO59" s="1354">
        <v>38009.922146942183</v>
      </c>
      <c r="CP59" s="1354">
        <v>38360.681111363403</v>
      </c>
      <c r="CQ59" s="1354">
        <v>38858.583398625604</v>
      </c>
      <c r="CR59" s="1354">
        <v>37716.308529555099</v>
      </c>
      <c r="CS59" s="1354">
        <v>38425.795412666463</v>
      </c>
      <c r="CT59" s="1354">
        <v>39054.022377341382</v>
      </c>
      <c r="CU59" s="1354">
        <v>39601.024353011329</v>
      </c>
      <c r="CV59" s="1354">
        <v>40132.044547241152</v>
      </c>
      <c r="CW59" s="1354">
        <v>40584.967509081253</v>
      </c>
      <c r="CX59" s="1354">
        <v>41070.72339519221</v>
      </c>
      <c r="CY59" s="1354">
        <v>41427.67088187582</v>
      </c>
      <c r="CZ59" s="1354">
        <v>41810.227177622</v>
      </c>
      <c r="DA59" s="1354">
        <v>41838.392578658539</v>
      </c>
      <c r="DB59" s="1355">
        <v>42150.554228513916</v>
      </c>
      <c r="DC59" s="1355">
        <v>42396.253214705474</v>
      </c>
      <c r="DD59" s="1355">
        <v>42669.093034207937</v>
      </c>
      <c r="DE59" s="1355">
        <v>42960.795226602189</v>
      </c>
      <c r="DF59" s="1355">
        <v>43266.288489871513</v>
      </c>
      <c r="DG59" s="1355">
        <v>43498.826902024579</v>
      </c>
      <c r="DH59" s="1355">
        <v>43835.019040197796</v>
      </c>
      <c r="DI59" s="1355">
        <v>44045.162786366738</v>
      </c>
      <c r="DJ59" s="1355">
        <v>44436.816716778318</v>
      </c>
      <c r="DK59" s="1355">
        <v>44830.796096489481</v>
      </c>
      <c r="DL59" s="1355">
        <v>45708.302017336478</v>
      </c>
      <c r="DM59" s="1355">
        <v>45877.212097420903</v>
      </c>
      <c r="DN59" s="1355">
        <v>46492.754929999552</v>
      </c>
      <c r="DO59" s="1355">
        <v>46789.340150542776</v>
      </c>
      <c r="DP59" s="1355">
        <v>47019.353144610912</v>
      </c>
      <c r="DQ59" s="1355">
        <v>47257.760953141238</v>
      </c>
      <c r="DR59" s="1355">
        <v>47767.316920351652</v>
      </c>
      <c r="DS59" s="1356">
        <v>48100.064626772553</v>
      </c>
      <c r="DT59" s="1356">
        <v>48577.319990349337</v>
      </c>
      <c r="DU59" s="1356">
        <v>49047.228297552741</v>
      </c>
      <c r="DV59" s="1356">
        <v>49462.165856445157</v>
      </c>
      <c r="DW59" s="1356">
        <v>49470.535495394266</v>
      </c>
      <c r="DX59" s="1356">
        <v>50109.055360483282</v>
      </c>
      <c r="DY59" s="1356">
        <v>50151.95434121196</v>
      </c>
      <c r="DZ59" s="1356">
        <v>50377.418298620483</v>
      </c>
      <c r="EA59" s="1356">
        <v>50805.156669272204</v>
      </c>
      <c r="EB59" s="1356">
        <v>50979.938370606236</v>
      </c>
      <c r="EC59" s="1356">
        <v>51207.791567250148</v>
      </c>
      <c r="ED59" s="1356">
        <v>51444.09615596792</v>
      </c>
      <c r="EE59" s="1356">
        <v>51578.755750877106</v>
      </c>
      <c r="EF59" s="1356">
        <v>51772.074079713311</v>
      </c>
      <c r="EG59" s="1356">
        <v>52345.563381748492</v>
      </c>
      <c r="EH59" s="1356">
        <v>52577.468756279362</v>
      </c>
      <c r="EI59" s="1356">
        <v>52810.937927027735</v>
      </c>
      <c r="EJ59" s="1356">
        <v>53092.264578437149</v>
      </c>
      <c r="EK59" s="1356">
        <v>53303.613464360962</v>
      </c>
      <c r="EL59" s="1356">
        <v>53523.554892457338</v>
      </c>
      <c r="EM59" s="1356">
        <v>53814.796130818155</v>
      </c>
      <c r="EN59" s="1356">
        <v>54109.561809472732</v>
      </c>
      <c r="EO59" s="1356">
        <v>54469.75384376799</v>
      </c>
    </row>
    <row r="60" spans="1:145" s="1357" customFormat="1" ht="15.95" customHeight="1" x14ac:dyDescent="0.3">
      <c r="A60" s="1346" t="s">
        <v>910</v>
      </c>
      <c r="B60" s="1354">
        <v>631.71260848199995</v>
      </c>
      <c r="C60" s="1354">
        <v>637.00001189880004</v>
      </c>
      <c r="D60" s="1354">
        <v>630.79652337100003</v>
      </c>
      <c r="E60" s="1354">
        <v>918.9091715141999</v>
      </c>
      <c r="F60" s="1354">
        <v>916.59575032760006</v>
      </c>
      <c r="G60" s="1354">
        <v>913.59674971639993</v>
      </c>
      <c r="H60" s="1354">
        <v>912.87297314240016</v>
      </c>
      <c r="I60" s="1354">
        <v>911.02767978169993</v>
      </c>
      <c r="J60" s="1354">
        <v>915.69908700020005</v>
      </c>
      <c r="K60" s="1354">
        <v>918.71441057212007</v>
      </c>
      <c r="L60" s="1354">
        <v>917.90057680439998</v>
      </c>
      <c r="M60" s="1354">
        <v>949.32647059750002</v>
      </c>
      <c r="N60" s="1354">
        <v>961.73905879910001</v>
      </c>
      <c r="O60" s="1354">
        <v>963.09920581979998</v>
      </c>
      <c r="P60" s="1354">
        <v>960.8066742348002</v>
      </c>
      <c r="Q60" s="1354">
        <v>961.63381638429996</v>
      </c>
      <c r="R60" s="1354">
        <v>970.66404638539996</v>
      </c>
      <c r="S60" s="1354">
        <v>974.15898084960008</v>
      </c>
      <c r="T60" s="1354">
        <v>993.93218605999994</v>
      </c>
      <c r="U60" s="1354">
        <v>1012.3027969685002</v>
      </c>
      <c r="V60" s="1354">
        <v>1020.202496649023</v>
      </c>
      <c r="W60" s="1354">
        <v>1032.7421272022</v>
      </c>
      <c r="X60" s="1354">
        <v>1049.0586421827602</v>
      </c>
      <c r="Y60" s="1354">
        <v>1064.0716994639001</v>
      </c>
      <c r="Z60" s="1354">
        <v>1098.9543632306334</v>
      </c>
      <c r="AA60" s="1354">
        <v>1106.1971092105291</v>
      </c>
      <c r="AB60" s="1354">
        <v>1136.9087957993979</v>
      </c>
      <c r="AC60" s="1354">
        <v>1155.9041027123999</v>
      </c>
      <c r="AD60" s="1354">
        <v>1180.3898544476001</v>
      </c>
      <c r="AE60" s="1354">
        <v>1214.1712031896666</v>
      </c>
      <c r="AF60" s="1354">
        <v>1248.4742800066417</v>
      </c>
      <c r="AG60" s="1354">
        <v>1271.8292897569199</v>
      </c>
      <c r="AH60" s="1354">
        <v>1298.9702330919999</v>
      </c>
      <c r="AI60" s="1354">
        <v>1325.6868942647998</v>
      </c>
      <c r="AJ60" s="1354">
        <v>1355.3092489564003</v>
      </c>
      <c r="AK60" s="1354">
        <v>1403.1711733903994</v>
      </c>
      <c r="AL60" s="1354">
        <v>1426.067926007825</v>
      </c>
      <c r="AM60" s="1354">
        <v>1474.0650294185004</v>
      </c>
      <c r="AN60" s="1354">
        <v>1527.1223110706208</v>
      </c>
      <c r="AO60" s="1354">
        <v>1565.6830659072839</v>
      </c>
      <c r="AP60" s="1354">
        <v>1681.4288204078998</v>
      </c>
      <c r="AQ60" s="1354">
        <v>1745.9539638031999</v>
      </c>
      <c r="AR60" s="1354">
        <v>1776.6598231776002</v>
      </c>
      <c r="AS60" s="1354">
        <v>1791.6207647699996</v>
      </c>
      <c r="AT60" s="1354">
        <v>1795.8939063324003</v>
      </c>
      <c r="AU60" s="1354">
        <v>1820.4244094390001</v>
      </c>
      <c r="AV60" s="1354">
        <v>1859.6791881839997</v>
      </c>
      <c r="AW60" s="1354">
        <v>1903.1595622968</v>
      </c>
      <c r="AX60" s="1354">
        <v>1929.2430072007999</v>
      </c>
      <c r="AY60" s="1354">
        <v>1961.3788750359004</v>
      </c>
      <c r="AZ60" s="1354">
        <v>2024.7393850504006</v>
      </c>
      <c r="BA60" s="1354">
        <v>2079.1979434475998</v>
      </c>
      <c r="BB60" s="1354">
        <v>2119.6187428467997</v>
      </c>
      <c r="BC60" s="1354">
        <v>2153.1713852019989</v>
      </c>
      <c r="BD60" s="1354">
        <v>2197.3523498787995</v>
      </c>
      <c r="BE60" s="1354">
        <v>2228.5211790778994</v>
      </c>
      <c r="BF60" s="1354">
        <v>2259.5613418749999</v>
      </c>
      <c r="BG60" s="1354">
        <v>2294.9202719520013</v>
      </c>
      <c r="BH60" s="1354">
        <v>2333.1617905786989</v>
      </c>
      <c r="BI60" s="1354">
        <v>2375.0995313164995</v>
      </c>
      <c r="BJ60" s="1354">
        <v>2448.5308218214</v>
      </c>
      <c r="BK60" s="1354">
        <v>2487.9593940598998</v>
      </c>
      <c r="BL60" s="1354">
        <v>2542.6851438756999</v>
      </c>
      <c r="BM60" s="1354">
        <v>2637.156302199201</v>
      </c>
      <c r="BN60" s="1354">
        <v>2659.6984717227997</v>
      </c>
      <c r="BO60" s="1354">
        <v>2709.0022434984012</v>
      </c>
      <c r="BP60" s="1354">
        <v>2910.2628512496999</v>
      </c>
      <c r="BQ60" s="1354">
        <v>2917.9134025144999</v>
      </c>
      <c r="BR60" s="1354">
        <v>2926.2977547710989</v>
      </c>
      <c r="BS60" s="1354">
        <v>3018.2850252375993</v>
      </c>
      <c r="BT60" s="1354">
        <v>3055.6996900502513</v>
      </c>
      <c r="BU60" s="1354">
        <v>2914.6141085252052</v>
      </c>
      <c r="BV60" s="1354">
        <v>2969.5485552010991</v>
      </c>
      <c r="BW60" s="1354">
        <v>3001.1978016363205</v>
      </c>
      <c r="BX60" s="1354">
        <v>3009.6356242064999</v>
      </c>
      <c r="BY60" s="1354">
        <v>3052.7995709551001</v>
      </c>
      <c r="BZ60" s="1354">
        <v>3082.6</v>
      </c>
      <c r="CA60" s="1354">
        <v>3112.3396293357009</v>
      </c>
      <c r="CB60" s="1354">
        <v>3142.4687992971985</v>
      </c>
      <c r="CC60" s="1354">
        <v>3151.2523367216018</v>
      </c>
      <c r="CD60" s="1354">
        <v>3199.9707890491995</v>
      </c>
      <c r="CE60" s="1354">
        <v>3233.8724895027303</v>
      </c>
      <c r="CF60" s="1354">
        <v>3267.1263667738085</v>
      </c>
      <c r="CG60" s="1354">
        <v>3291.6696433701909</v>
      </c>
      <c r="CH60" s="1354">
        <v>3291.9195893411443</v>
      </c>
      <c r="CI60" s="1354">
        <v>3298.2474081800005</v>
      </c>
      <c r="CJ60" s="1354">
        <v>3247.0803038599997</v>
      </c>
      <c r="CK60" s="1354">
        <v>3273.5065260099987</v>
      </c>
      <c r="CL60" s="1354">
        <v>3363.7515723800002</v>
      </c>
      <c r="CM60" s="1354">
        <v>3333.9225746899988</v>
      </c>
      <c r="CN60" s="1354">
        <v>3365.1635800800013</v>
      </c>
      <c r="CO60" s="1354">
        <v>3370.533729530001</v>
      </c>
      <c r="CP60" s="1354">
        <v>3389.4861993299996</v>
      </c>
      <c r="CQ60" s="1354">
        <v>3415.4069981100006</v>
      </c>
      <c r="CR60" s="1354">
        <v>3478.2671618199997</v>
      </c>
      <c r="CS60" s="1354">
        <v>3535.3164877310041</v>
      </c>
      <c r="CT60" s="1354">
        <v>3550.2310994156496</v>
      </c>
      <c r="CU60" s="1354">
        <v>3569.4225351789082</v>
      </c>
      <c r="CV60" s="1354">
        <v>3600.0251948350265</v>
      </c>
      <c r="CW60" s="1354">
        <v>3633.4429546541187</v>
      </c>
      <c r="CX60" s="1354">
        <v>3666.376880302822</v>
      </c>
      <c r="CY60" s="1354">
        <v>3689.3286526572901</v>
      </c>
      <c r="CZ60" s="1354">
        <v>3711.7613543658294</v>
      </c>
      <c r="DA60" s="1354">
        <v>3698.2817866299997</v>
      </c>
      <c r="DB60" s="1355">
        <v>3710.6487160171123</v>
      </c>
      <c r="DC60" s="1355">
        <v>3722.2408185513746</v>
      </c>
      <c r="DD60" s="1355">
        <v>3729.7986596067994</v>
      </c>
      <c r="DE60" s="1355">
        <v>3742.1958524304314</v>
      </c>
      <c r="DF60" s="1355">
        <v>3763.5478403285319</v>
      </c>
      <c r="DG60" s="1355">
        <v>3765.4714972500005</v>
      </c>
      <c r="DH60" s="1355">
        <v>3792.1831730811409</v>
      </c>
      <c r="DI60" s="1355">
        <v>3816.5657022244991</v>
      </c>
      <c r="DJ60" s="1355">
        <v>3836.4236609676232</v>
      </c>
      <c r="DK60" s="1355">
        <v>3850.6431305508718</v>
      </c>
      <c r="DL60" s="1355">
        <v>3879.1829208322661</v>
      </c>
      <c r="DM60" s="1355">
        <v>3892.3074332544079</v>
      </c>
      <c r="DN60" s="1355">
        <v>3868.4518267619737</v>
      </c>
      <c r="DO60" s="1355">
        <v>3881.805659610583</v>
      </c>
      <c r="DP60" s="1355">
        <v>3943.6747582254011</v>
      </c>
      <c r="DQ60" s="1355">
        <v>3993.9968963578754</v>
      </c>
      <c r="DR60" s="1355">
        <v>4010.447521586113</v>
      </c>
      <c r="DS60" s="1356">
        <v>4057.3686865024461</v>
      </c>
      <c r="DT60" s="1356">
        <v>4088.5531407184758</v>
      </c>
      <c r="DU60" s="1356">
        <v>4126.3437995682852</v>
      </c>
      <c r="DV60" s="1356">
        <v>4126.7745952563364</v>
      </c>
      <c r="DW60" s="1356">
        <v>4148.7165200876498</v>
      </c>
      <c r="DX60" s="1356">
        <v>4155.9885847829328</v>
      </c>
      <c r="DY60" s="1356">
        <v>4185.3914052296386</v>
      </c>
      <c r="DZ60" s="1356">
        <v>4218.7260624945384</v>
      </c>
      <c r="EA60" s="1356">
        <v>4234.671069889062</v>
      </c>
      <c r="EB60" s="1356">
        <v>4242.3590433186173</v>
      </c>
      <c r="EC60" s="1356">
        <v>4248.004462843588</v>
      </c>
      <c r="ED60" s="1356">
        <v>4245.2692482556904</v>
      </c>
      <c r="EE60" s="1356">
        <v>4249.8860435375454</v>
      </c>
      <c r="EF60" s="1356">
        <v>4255.5712525487024</v>
      </c>
      <c r="EG60" s="1356">
        <v>4240.9319281892786</v>
      </c>
      <c r="EH60" s="1356">
        <v>4250.9984411388496</v>
      </c>
      <c r="EI60" s="1356">
        <v>4279.6180966234288</v>
      </c>
      <c r="EJ60" s="1356">
        <v>4291.7454965219822</v>
      </c>
      <c r="EK60" s="1356">
        <v>4303.8923191352596</v>
      </c>
      <c r="EL60" s="1356">
        <v>4340.9570572363045</v>
      </c>
      <c r="EM60" s="1356">
        <v>4325.0896386519889</v>
      </c>
      <c r="EN60" s="1356">
        <v>4366.1890942597392</v>
      </c>
      <c r="EO60" s="1356">
        <v>4430.1124677481612</v>
      </c>
    </row>
    <row r="61" spans="1:145" ht="15.95" customHeight="1" x14ac:dyDescent="0.3">
      <c r="A61" s="1346" t="s">
        <v>911</v>
      </c>
      <c r="B61" s="1347">
        <v>9.9808426500000014</v>
      </c>
      <c r="C61" s="1347">
        <v>9.8149648499999991</v>
      </c>
      <c r="D61" s="1347">
        <v>9.7280374600000012</v>
      </c>
      <c r="E61" s="1347">
        <v>8.1770788599999999</v>
      </c>
      <c r="F61" s="1347">
        <v>7.89085693</v>
      </c>
      <c r="G61" s="1347">
        <v>7.9313178000000004</v>
      </c>
      <c r="H61" s="1347">
        <v>5.4065174000000003</v>
      </c>
      <c r="I61" s="1347">
        <v>5.4201941600000003</v>
      </c>
      <c r="J61" s="1347">
        <v>5.4044984700000009</v>
      </c>
      <c r="K61" s="1347">
        <v>5.3770552399999998</v>
      </c>
      <c r="L61" s="1347">
        <v>5.38715878</v>
      </c>
      <c r="M61" s="1347">
        <v>5.3601309100000005</v>
      </c>
      <c r="N61" s="1347">
        <v>5.33641407</v>
      </c>
      <c r="O61" s="1347">
        <v>5.3114658800000001</v>
      </c>
      <c r="P61" s="1347">
        <v>5.2709023200000003</v>
      </c>
      <c r="Q61" s="1347">
        <v>8.7580862400000008</v>
      </c>
      <c r="R61" s="1347">
        <v>5.2622938399999999</v>
      </c>
      <c r="S61" s="1347">
        <v>8.7118640099999993</v>
      </c>
      <c r="T61" s="1347">
        <v>8.6888613700000015</v>
      </c>
      <c r="U61" s="1347">
        <v>8.6770204100000008</v>
      </c>
      <c r="V61" s="1347">
        <v>8.6485261199999997</v>
      </c>
      <c r="W61" s="1347">
        <v>8.8464252699999992</v>
      </c>
      <c r="X61" s="1347">
        <v>8.2074176200000011</v>
      </c>
      <c r="Y61" s="1347">
        <v>8.1960267700000013</v>
      </c>
      <c r="Z61" s="1347">
        <v>8.399846890000001</v>
      </c>
      <c r="AA61" s="1347">
        <v>8.3869613200000011</v>
      </c>
      <c r="AB61" s="1347">
        <v>8.3944371999999987</v>
      </c>
      <c r="AC61" s="1347">
        <v>8.4671845700000006</v>
      </c>
      <c r="AD61" s="1347">
        <v>8.4482525299999995</v>
      </c>
      <c r="AE61" s="1347">
        <v>4.9780152500000003</v>
      </c>
      <c r="AF61" s="1347">
        <v>7.2950473499999999</v>
      </c>
      <c r="AG61" s="1347">
        <v>7.672283199999999</v>
      </c>
      <c r="AH61" s="1347">
        <v>4.9625663800000002</v>
      </c>
      <c r="AI61" s="1347">
        <v>5.0275298199999989</v>
      </c>
      <c r="AJ61" s="1347">
        <v>4.8951895499999996</v>
      </c>
      <c r="AK61" s="1347">
        <v>8.3795621199999992</v>
      </c>
      <c r="AL61" s="1347">
        <v>4.5342190700000007</v>
      </c>
      <c r="AM61" s="1347">
        <v>7.5664676000000002</v>
      </c>
      <c r="AN61" s="1347">
        <v>7.5585472100000004</v>
      </c>
      <c r="AO61" s="1347">
        <v>3.1547836600000001</v>
      </c>
      <c r="AP61" s="1347">
        <v>2.9795511999999995</v>
      </c>
      <c r="AQ61" s="1347">
        <v>2.6668689900000002</v>
      </c>
      <c r="AR61" s="1347">
        <v>2.8384443800000003</v>
      </c>
      <c r="AS61" s="1347">
        <v>2.7407553500000001</v>
      </c>
      <c r="AT61" s="1347">
        <v>2.3255312999999997</v>
      </c>
      <c r="AU61" s="1347">
        <v>2.3075071199999999</v>
      </c>
      <c r="AV61" s="1347">
        <v>2.3237800000000002</v>
      </c>
      <c r="AW61" s="1347">
        <v>2.3132649199999999</v>
      </c>
      <c r="AX61" s="1347">
        <v>2.3129326099999998</v>
      </c>
      <c r="AY61" s="1347">
        <v>2.2579218299999999</v>
      </c>
      <c r="AZ61" s="1347">
        <v>2.2117266200000003</v>
      </c>
      <c r="BA61" s="1347">
        <v>2.2284190699999997</v>
      </c>
      <c r="BB61" s="1347">
        <v>2.2283840000000001</v>
      </c>
      <c r="BC61" s="1347">
        <v>2.2134575699999997</v>
      </c>
      <c r="BD61" s="1347">
        <v>2.01994265</v>
      </c>
      <c r="BE61" s="1347">
        <v>2.04378269</v>
      </c>
      <c r="BF61" s="1347">
        <v>2.1678721899999998</v>
      </c>
      <c r="BG61" s="1347">
        <v>3.1071423899999995</v>
      </c>
      <c r="BH61" s="1347">
        <v>3.4835488300000002</v>
      </c>
      <c r="BI61" s="1347">
        <v>3.6076444700000003</v>
      </c>
      <c r="BJ61" s="1347">
        <v>3.4998180700000003</v>
      </c>
      <c r="BK61" s="1347">
        <v>3.4727188900000003</v>
      </c>
      <c r="BL61" s="1347">
        <v>3.4736296499999999</v>
      </c>
      <c r="BM61" s="1347">
        <v>3.4559141900000001</v>
      </c>
      <c r="BN61" s="1347">
        <v>3.4565265700000003</v>
      </c>
      <c r="BO61" s="1347">
        <v>3.4388177099999999</v>
      </c>
      <c r="BP61" s="1347">
        <v>0.94530492999999993</v>
      </c>
      <c r="BQ61" s="1347">
        <v>0.69698305000000005</v>
      </c>
      <c r="BR61" s="1347">
        <v>0.92583046000000013</v>
      </c>
      <c r="BS61" s="1347">
        <v>1.0274726699999999</v>
      </c>
      <c r="BT61" s="1347">
        <v>0.99933654000000005</v>
      </c>
      <c r="BU61" s="1347">
        <v>1.00845549</v>
      </c>
      <c r="BV61" s="1347">
        <v>1.0014700599999999</v>
      </c>
      <c r="BW61" s="1347">
        <v>1.0112683599999999</v>
      </c>
      <c r="BX61" s="1347">
        <v>1.004265</v>
      </c>
      <c r="BY61" s="1347">
        <v>1.014052</v>
      </c>
      <c r="BZ61" s="1347">
        <v>1</v>
      </c>
      <c r="CA61" s="1347">
        <v>1.00649448</v>
      </c>
      <c r="CB61" s="1347">
        <v>1.20555335</v>
      </c>
      <c r="CC61" s="1347">
        <v>1.00547502</v>
      </c>
      <c r="CD61" s="1347">
        <v>0.97817841999999999</v>
      </c>
      <c r="CE61" s="1347">
        <v>1.4192554499999999</v>
      </c>
      <c r="CF61" s="1347">
        <v>2.72232545</v>
      </c>
      <c r="CG61" s="1347">
        <v>2.6961549000000002</v>
      </c>
      <c r="CH61" s="1347">
        <v>2.6462249499999997</v>
      </c>
      <c r="CI61" s="1347">
        <v>7.4809402800000004</v>
      </c>
      <c r="CJ61" s="1347">
        <v>7.47466527</v>
      </c>
      <c r="CK61" s="1347">
        <v>7.4792752100000008</v>
      </c>
      <c r="CL61" s="1347">
        <v>9.8450686400000009</v>
      </c>
      <c r="CM61" s="1347">
        <v>9.8834158899999984</v>
      </c>
      <c r="CN61" s="1347">
        <v>10.577841759999998</v>
      </c>
      <c r="CO61" s="1347">
        <v>10.606186959999999</v>
      </c>
      <c r="CP61" s="1347">
        <v>11.113459800000001</v>
      </c>
      <c r="CQ61" s="1347">
        <v>11.630131799999999</v>
      </c>
      <c r="CR61" s="1347">
        <v>11.668199100000001</v>
      </c>
      <c r="CS61" s="1347">
        <v>14.11259476</v>
      </c>
      <c r="CT61" s="1347">
        <v>13.771408560000001</v>
      </c>
      <c r="CU61" s="1347">
        <v>13.791556040000001</v>
      </c>
      <c r="CV61" s="1347">
        <v>13.465634830000001</v>
      </c>
      <c r="CW61" s="1347">
        <v>13.637862629999999</v>
      </c>
      <c r="CX61" s="1347">
        <v>13.624181800000001</v>
      </c>
      <c r="CY61" s="1347">
        <v>13.691553900000001</v>
      </c>
      <c r="CZ61" s="1347">
        <v>13.754211829999997</v>
      </c>
      <c r="DA61" s="1347">
        <v>13.840621050000001</v>
      </c>
      <c r="DB61" s="1350">
        <v>13.898299640000001</v>
      </c>
      <c r="DC61" s="1350">
        <v>14.355154859999999</v>
      </c>
      <c r="DD61" s="1350">
        <v>14.43653331</v>
      </c>
      <c r="DE61" s="1350">
        <v>14.526087310000001</v>
      </c>
      <c r="DF61" s="1350">
        <v>14.68507235</v>
      </c>
      <c r="DG61" s="1350">
        <v>14.850357089999999</v>
      </c>
      <c r="DH61" s="1350">
        <v>1.0195993400000001</v>
      </c>
      <c r="DI61" s="1350">
        <v>1.0408702999999999</v>
      </c>
      <c r="DJ61" s="1350">
        <v>1.1129144599999998</v>
      </c>
      <c r="DK61" s="1350">
        <v>1.5396999999999999E-4</v>
      </c>
      <c r="DL61" s="1350">
        <v>2.0297999999999998E-4</v>
      </c>
      <c r="DM61" s="1350">
        <v>3.5261E-4</v>
      </c>
      <c r="DN61" s="1350">
        <v>2E-8</v>
      </c>
      <c r="DO61" s="1350">
        <v>2E-8</v>
      </c>
      <c r="DP61" s="1350">
        <v>3.6757000000000001E-4</v>
      </c>
      <c r="DQ61" s="1350">
        <v>22.760017780000002</v>
      </c>
      <c r="DR61" s="1350">
        <v>23.148707759999997</v>
      </c>
      <c r="DS61" s="1351">
        <v>22.821115010000003</v>
      </c>
      <c r="DT61" s="1351">
        <v>23.33276073</v>
      </c>
      <c r="DU61" s="1351">
        <v>23.066877999999999</v>
      </c>
      <c r="DV61" s="1351">
        <v>22.820239820000005</v>
      </c>
      <c r="DW61" s="1351">
        <v>22.162899890000002</v>
      </c>
      <c r="DX61" s="1351">
        <v>22.102766990000003</v>
      </c>
      <c r="DY61" s="1351">
        <v>22.153345399999999</v>
      </c>
      <c r="DZ61" s="1351">
        <v>22.11706105</v>
      </c>
      <c r="EA61" s="1351">
        <v>22.035257120000001</v>
      </c>
      <c r="EB61" s="1351">
        <v>22.105864964200002</v>
      </c>
      <c r="EC61" s="1351">
        <v>21.770886014000002</v>
      </c>
      <c r="ED61" s="1351">
        <v>21.32787166</v>
      </c>
      <c r="EE61" s="1351">
        <v>21.306423157650002</v>
      </c>
      <c r="EF61" s="1351">
        <v>21.394898299999998</v>
      </c>
      <c r="EG61" s="1351">
        <v>20.982260229999998</v>
      </c>
      <c r="EH61" s="1351">
        <v>20.608184269999999</v>
      </c>
      <c r="EI61" s="1351">
        <v>20.11116028</v>
      </c>
      <c r="EJ61" s="1351">
        <v>19.440769199999998</v>
      </c>
      <c r="EK61" s="1351">
        <v>19.56318254</v>
      </c>
      <c r="EL61" s="1351">
        <v>19.382112800000002</v>
      </c>
      <c r="EM61" s="1351">
        <v>18.95404886</v>
      </c>
      <c r="EN61" s="1351">
        <v>19.12297092</v>
      </c>
      <c r="EO61" s="1351">
        <v>19.44342601</v>
      </c>
    </row>
    <row r="62" spans="1:145" ht="15.95" customHeight="1" x14ac:dyDescent="0.3">
      <c r="A62" s="1346" t="s">
        <v>912</v>
      </c>
      <c r="B62" s="1347">
        <v>294.50537011</v>
      </c>
      <c r="C62" s="1347">
        <v>309.22604920999999</v>
      </c>
      <c r="D62" s="1347">
        <v>307.83309158000003</v>
      </c>
      <c r="E62" s="1347">
        <v>306.58122959999997</v>
      </c>
      <c r="F62" s="1347">
        <v>306.58356157999998</v>
      </c>
      <c r="G62" s="1347">
        <v>306.90930859999997</v>
      </c>
      <c r="H62" s="1347">
        <v>292.20769429999996</v>
      </c>
      <c r="I62" s="1347">
        <v>291.44275493999993</v>
      </c>
      <c r="J62" s="1347">
        <v>287.71508945000005</v>
      </c>
      <c r="K62" s="1347">
        <v>286.11354533000002</v>
      </c>
      <c r="L62" s="1347">
        <v>284.09246360000003</v>
      </c>
      <c r="M62" s="1347">
        <v>288.90431547000003</v>
      </c>
      <c r="N62" s="1347">
        <v>289.67582743000003</v>
      </c>
      <c r="O62" s="1347">
        <v>285.62669486999999</v>
      </c>
      <c r="P62" s="1347">
        <v>282.00744011</v>
      </c>
      <c r="Q62" s="1347">
        <v>284.71647494000001</v>
      </c>
      <c r="R62" s="1347">
        <v>286.71388327999995</v>
      </c>
      <c r="S62" s="1347">
        <v>282.67293098000005</v>
      </c>
      <c r="T62" s="1347">
        <v>270.42824202999998</v>
      </c>
      <c r="U62" s="1347">
        <v>279.42851538999997</v>
      </c>
      <c r="V62" s="1347">
        <v>280.20051742999999</v>
      </c>
      <c r="W62" s="1347">
        <v>279.26243044</v>
      </c>
      <c r="X62" s="1347">
        <v>278.66283408000004</v>
      </c>
      <c r="Y62" s="1347">
        <v>276.25474016999999</v>
      </c>
      <c r="Z62" s="1347">
        <v>292.25515937</v>
      </c>
      <c r="AA62" s="1347">
        <v>297.73404515999999</v>
      </c>
      <c r="AB62" s="1347">
        <v>324.86315264999996</v>
      </c>
      <c r="AC62" s="1347">
        <v>340.37277509000006</v>
      </c>
      <c r="AD62" s="1347">
        <v>427.51742122000002</v>
      </c>
      <c r="AE62" s="1347">
        <v>440.68611987000003</v>
      </c>
      <c r="AF62" s="1347">
        <v>415.26327158000004</v>
      </c>
      <c r="AG62" s="1347">
        <v>407.08002520000002</v>
      </c>
      <c r="AH62" s="1347">
        <v>403.79710920000002</v>
      </c>
      <c r="AI62" s="1347">
        <v>405.45311278999998</v>
      </c>
      <c r="AJ62" s="1347">
        <v>406.04402293999993</v>
      </c>
      <c r="AK62" s="1347">
        <v>426.74817350000001</v>
      </c>
      <c r="AL62" s="1347">
        <v>505.87953292999998</v>
      </c>
      <c r="AM62" s="1347">
        <v>485.03210646000002</v>
      </c>
      <c r="AN62" s="1347">
        <v>1558.2646258699999</v>
      </c>
      <c r="AO62" s="1347">
        <v>1589.7636474600001</v>
      </c>
      <c r="AP62" s="1347">
        <v>1494.6753104200002</v>
      </c>
      <c r="AQ62" s="1347">
        <v>1499.8570238099999</v>
      </c>
      <c r="AR62" s="1347">
        <v>2393.90315057</v>
      </c>
      <c r="AS62" s="1347">
        <v>2340.9249284499997</v>
      </c>
      <c r="AT62" s="1347">
        <v>2326.9402252</v>
      </c>
      <c r="AU62" s="1347">
        <v>2327.8791736200001</v>
      </c>
      <c r="AV62" s="1347">
        <v>2059.5995445500002</v>
      </c>
      <c r="AW62" s="1347">
        <v>2446.6309702100002</v>
      </c>
      <c r="AX62" s="1347">
        <v>2497.6059817300002</v>
      </c>
      <c r="AY62" s="1347">
        <v>2480.5561823799994</v>
      </c>
      <c r="AZ62" s="1347">
        <v>2482.2471686399999</v>
      </c>
      <c r="BA62" s="1347">
        <v>2543.9018218299998</v>
      </c>
      <c r="BB62" s="1347">
        <v>1322.3910939599998</v>
      </c>
      <c r="BC62" s="1347">
        <v>1322.19017633</v>
      </c>
      <c r="BD62" s="1347">
        <v>1348.0704138599999</v>
      </c>
      <c r="BE62" s="1347">
        <v>1402.46238877</v>
      </c>
      <c r="BF62" s="1347">
        <v>1440.7662939900001</v>
      </c>
      <c r="BG62" s="1347">
        <v>1373.0354699</v>
      </c>
      <c r="BH62" s="1347">
        <v>1373.0519666299999</v>
      </c>
      <c r="BI62" s="1347">
        <v>1439.0419675099997</v>
      </c>
      <c r="BJ62" s="1347">
        <v>1445.6863327900001</v>
      </c>
      <c r="BK62" s="1347">
        <v>1444.1156218800002</v>
      </c>
      <c r="BL62" s="1347">
        <v>1355.31208773</v>
      </c>
      <c r="BM62" s="1347">
        <v>1383.47868221</v>
      </c>
      <c r="BN62" s="1347">
        <v>1385.4216584799999</v>
      </c>
      <c r="BO62" s="1347">
        <v>1384.8326780499999</v>
      </c>
      <c r="BP62" s="1347">
        <v>1384.0214552899999</v>
      </c>
      <c r="BQ62" s="1347">
        <v>1380.7156107399999</v>
      </c>
      <c r="BR62" s="1347">
        <v>1359.9752064500001</v>
      </c>
      <c r="BS62" s="1347">
        <v>1366.1160118599998</v>
      </c>
      <c r="BT62" s="1347">
        <v>1364.8385442499998</v>
      </c>
      <c r="BU62" s="1347">
        <v>1365.6719042499999</v>
      </c>
      <c r="BV62" s="1347">
        <v>1370.8775303800003</v>
      </c>
      <c r="BW62" s="1347">
        <v>1373.10277232</v>
      </c>
      <c r="BX62" s="1347">
        <v>1372.4082202300001</v>
      </c>
      <c r="BY62" s="1347">
        <v>1379.5487195599999</v>
      </c>
      <c r="BZ62" s="1347">
        <v>1378.3</v>
      </c>
      <c r="CA62" s="1347">
        <v>1379.76744214</v>
      </c>
      <c r="CB62" s="1347">
        <v>1380.1239040200001</v>
      </c>
      <c r="CC62" s="1347">
        <v>1391.0661241199998</v>
      </c>
      <c r="CD62" s="1347">
        <v>1389.9123051515003</v>
      </c>
      <c r="CE62" s="1347">
        <v>1388.8680658599999</v>
      </c>
      <c r="CF62" s="1347">
        <v>1391.1056217500002</v>
      </c>
      <c r="CG62" s="1347">
        <v>1392.4293216400004</v>
      </c>
      <c r="CH62" s="1347">
        <v>1395.1148538914999</v>
      </c>
      <c r="CI62" s="1347">
        <v>1395.2045185099</v>
      </c>
      <c r="CJ62" s="1347">
        <v>1419.2337149098998</v>
      </c>
      <c r="CK62" s="1347">
        <v>1420.5669980799998</v>
      </c>
      <c r="CL62" s="1347">
        <v>1419.2120360900001</v>
      </c>
      <c r="CM62" s="1347">
        <v>1415.7956043400002</v>
      </c>
      <c r="CN62" s="1347">
        <v>1417.2814561599998</v>
      </c>
      <c r="CO62" s="1347">
        <v>1416.991272</v>
      </c>
      <c r="CP62" s="1347">
        <v>1415.86874719</v>
      </c>
      <c r="CQ62" s="1347">
        <v>1415.2641105599998</v>
      </c>
      <c r="CR62" s="1347">
        <v>1414.5041604899998</v>
      </c>
      <c r="CS62" s="1347">
        <v>1414.34517274</v>
      </c>
      <c r="CT62" s="1347">
        <v>1414.1375922699999</v>
      </c>
      <c r="CU62" s="1347">
        <v>1396.59802132</v>
      </c>
      <c r="CV62" s="1347">
        <v>1396.5538977799999</v>
      </c>
      <c r="CW62" s="1347">
        <v>1394.39272974</v>
      </c>
      <c r="CX62" s="1347">
        <v>1397.9757551</v>
      </c>
      <c r="CY62" s="1347">
        <v>1397.65335224</v>
      </c>
      <c r="CZ62" s="1347">
        <v>1505.0988326500001</v>
      </c>
      <c r="DA62" s="1347">
        <v>1400.7483568</v>
      </c>
      <c r="DB62" s="1350">
        <v>1401.3853642700001</v>
      </c>
      <c r="DC62" s="1350">
        <v>1396.8052459999999</v>
      </c>
      <c r="DD62" s="1350">
        <v>1093.8735589999999</v>
      </c>
      <c r="DE62" s="1350">
        <v>1093.3909699999999</v>
      </c>
      <c r="DF62" s="1350">
        <v>1093.6664270000001</v>
      </c>
      <c r="DG62" s="1350">
        <v>1093.3610409999999</v>
      </c>
      <c r="DH62" s="1350">
        <v>1092.9022299999999</v>
      </c>
      <c r="DI62" s="1350">
        <v>1091.370197</v>
      </c>
      <c r="DJ62" s="1350">
        <v>1092.0035129999999</v>
      </c>
      <c r="DK62" s="1350">
        <v>1090.647729</v>
      </c>
      <c r="DL62" s="1350">
        <v>1091.4013950000001</v>
      </c>
      <c r="DM62" s="1350">
        <v>1088.0948920000001</v>
      </c>
      <c r="DN62" s="1350">
        <v>1085.602789</v>
      </c>
      <c r="DO62" s="1350">
        <v>1073.946416</v>
      </c>
      <c r="DP62" s="1350">
        <v>1071.9176910000001</v>
      </c>
      <c r="DQ62" s="1350">
        <v>1200.443988</v>
      </c>
      <c r="DR62" s="1350">
        <v>1072.1712849999999</v>
      </c>
      <c r="DS62" s="1351">
        <v>1073.1804890000001</v>
      </c>
      <c r="DT62" s="1351">
        <v>1072.042993</v>
      </c>
      <c r="DU62" s="1351">
        <v>1202.40239</v>
      </c>
      <c r="DV62" s="1351">
        <v>1203.082467</v>
      </c>
      <c r="DW62" s="1351">
        <v>1204.7050320000001</v>
      </c>
      <c r="DX62" s="1351">
        <v>1157.95582102</v>
      </c>
      <c r="DY62" s="1351">
        <v>1162.8238869000002</v>
      </c>
      <c r="DZ62" s="1351">
        <v>1163.16475126</v>
      </c>
      <c r="EA62" s="1351">
        <v>1160.2979456099999</v>
      </c>
      <c r="EB62" s="1351">
        <v>1161.63943126</v>
      </c>
      <c r="EC62" s="1351">
        <v>1207.4784439300001</v>
      </c>
      <c r="ED62" s="1351">
        <v>1208.6517935300001</v>
      </c>
      <c r="EE62" s="1351">
        <v>1208.63599572</v>
      </c>
      <c r="EF62" s="1351">
        <v>1206.3000805300001</v>
      </c>
      <c r="EG62" s="1351">
        <v>1206.7256640684</v>
      </c>
      <c r="EH62" s="1351">
        <v>1207.1727538872001</v>
      </c>
      <c r="EI62" s="1351">
        <v>1212.5805278935002</v>
      </c>
      <c r="EJ62" s="1351">
        <v>1181.1402517119</v>
      </c>
      <c r="EK62" s="1351">
        <v>1179.0444606848</v>
      </c>
      <c r="EL62" s="1351">
        <v>1174.2886231462001</v>
      </c>
      <c r="EM62" s="1351">
        <v>1178.4919535381</v>
      </c>
      <c r="EN62" s="1351">
        <v>1179.3491935471</v>
      </c>
      <c r="EO62" s="1351">
        <v>1303.9716733754599</v>
      </c>
    </row>
    <row r="63" spans="1:145" ht="15.95" customHeight="1" x14ac:dyDescent="0.3">
      <c r="A63" s="1346" t="s">
        <v>913</v>
      </c>
      <c r="B63" s="1347">
        <v>0</v>
      </c>
      <c r="C63" s="1347">
        <v>0</v>
      </c>
      <c r="D63" s="1347">
        <v>0</v>
      </c>
      <c r="E63" s="1347">
        <v>0</v>
      </c>
      <c r="F63" s="1347">
        <v>0</v>
      </c>
      <c r="G63" s="1347">
        <v>0</v>
      </c>
      <c r="H63" s="1347">
        <v>0</v>
      </c>
      <c r="I63" s="1347">
        <v>0</v>
      </c>
      <c r="J63" s="1347">
        <v>0.20513799999999999</v>
      </c>
      <c r="K63" s="1347">
        <v>0.2</v>
      </c>
      <c r="L63" s="1347">
        <v>0.395428</v>
      </c>
      <c r="M63" s="1347">
        <v>0.39283400000000002</v>
      </c>
      <c r="N63" s="1347">
        <v>0.39283400000000002</v>
      </c>
      <c r="O63" s="1347">
        <v>0.38978099999999999</v>
      </c>
      <c r="P63" s="1347">
        <v>1.1624669999999999</v>
      </c>
      <c r="Q63" s="1347">
        <v>2.1069800000000001</v>
      </c>
      <c r="R63" s="1347">
        <v>0.71001499999999995</v>
      </c>
      <c r="S63" s="1347">
        <v>46.532303450629996</v>
      </c>
      <c r="T63" s="1347">
        <v>45.416089142500006</v>
      </c>
      <c r="U63" s="1347">
        <v>45.697390117930006</v>
      </c>
      <c r="V63" s="1347">
        <v>45.854682412525001</v>
      </c>
      <c r="W63" s="1347">
        <v>46.653371876400001</v>
      </c>
      <c r="X63" s="1347">
        <v>47.848470621609991</v>
      </c>
      <c r="Y63" s="1347">
        <v>48.277402693775997</v>
      </c>
      <c r="Z63" s="1347">
        <v>67.329248030683999</v>
      </c>
      <c r="AA63" s="1347">
        <v>67.488079579203344</v>
      </c>
      <c r="AB63" s="1347">
        <v>70.492799647650003</v>
      </c>
      <c r="AC63" s="1347">
        <v>69.551865608000014</v>
      </c>
      <c r="AD63" s="1347">
        <v>132.20860703531503</v>
      </c>
      <c r="AE63" s="1347">
        <v>105.88370750471934</v>
      </c>
      <c r="AF63" s="1347">
        <v>107.670793580375</v>
      </c>
      <c r="AG63" s="1347">
        <v>104.81736885385999</v>
      </c>
      <c r="AH63" s="1347">
        <v>105.5450898898</v>
      </c>
      <c r="AI63" s="1347">
        <v>232.64868494712002</v>
      </c>
      <c r="AJ63" s="1347">
        <v>230.82875473394</v>
      </c>
      <c r="AK63" s="1347">
        <v>235.08344324411999</v>
      </c>
      <c r="AL63" s="1347">
        <v>216.1114739425</v>
      </c>
      <c r="AM63" s="1347">
        <v>228.49271256343002</v>
      </c>
      <c r="AN63" s="1347">
        <v>231.99992283203798</v>
      </c>
      <c r="AO63" s="1347">
        <v>240.880553185</v>
      </c>
      <c r="AP63" s="1347">
        <v>260.02803533600098</v>
      </c>
      <c r="AQ63" s="1347">
        <v>236.27924863472998</v>
      </c>
      <c r="AR63" s="1347">
        <v>247.27114239359997</v>
      </c>
      <c r="AS63" s="1347">
        <v>237.46919503000004</v>
      </c>
      <c r="AT63" s="1347">
        <v>292.92546086686394</v>
      </c>
      <c r="AU63" s="1347">
        <v>305.225745824</v>
      </c>
      <c r="AV63" s="1347">
        <v>307.643986477</v>
      </c>
      <c r="AW63" s="1347">
        <v>297.10204076880001</v>
      </c>
      <c r="AX63" s="1347">
        <v>250.42772057763196</v>
      </c>
      <c r="AY63" s="1347">
        <v>270.51253293860009</v>
      </c>
      <c r="AZ63" s="1347">
        <v>282.52861379639995</v>
      </c>
      <c r="BA63" s="1347">
        <v>243.24641008452002</v>
      </c>
      <c r="BB63" s="1347">
        <v>239.28703368490002</v>
      </c>
      <c r="BC63" s="1347">
        <v>245.07685800317304</v>
      </c>
      <c r="BD63" s="1347">
        <v>240.2716544996</v>
      </c>
      <c r="BE63" s="1347">
        <v>298.59197900605301</v>
      </c>
      <c r="BF63" s="1347">
        <v>256.12390377997502</v>
      </c>
      <c r="BG63" s="1347">
        <v>259.88479059079998</v>
      </c>
      <c r="BH63" s="1347">
        <v>255.41131892890596</v>
      </c>
      <c r="BI63" s="1347">
        <v>266.76454516393204</v>
      </c>
      <c r="BJ63" s="1347">
        <v>279.52291911155703</v>
      </c>
      <c r="BK63" s="1347">
        <v>293.71030543915901</v>
      </c>
      <c r="BL63" s="1347">
        <v>289.75037822088899</v>
      </c>
      <c r="BM63" s="1347">
        <v>277.455306652204</v>
      </c>
      <c r="BN63" s="1347">
        <v>343.447145507264</v>
      </c>
      <c r="BO63" s="1347">
        <v>273.87357951407199</v>
      </c>
      <c r="BP63" s="1347">
        <v>398.72208677236495</v>
      </c>
      <c r="BQ63" s="1347">
        <v>637.82022482507693</v>
      </c>
      <c r="BR63" s="1347">
        <v>816.22195751804202</v>
      </c>
      <c r="BS63" s="1347">
        <v>1017.4135711990721</v>
      </c>
      <c r="BT63" s="1347">
        <v>1189.2738507081549</v>
      </c>
      <c r="BU63" s="1347">
        <v>1188.075049111598</v>
      </c>
      <c r="BV63" s="1347">
        <v>1342.4756343356039</v>
      </c>
      <c r="BW63" s="1347">
        <v>1646.6930746732751</v>
      </c>
      <c r="BX63" s="1347">
        <v>2004.533338615</v>
      </c>
      <c r="BY63" s="1347">
        <v>2355.5691974860001</v>
      </c>
      <c r="BZ63" s="1347">
        <v>2422.1</v>
      </c>
      <c r="CA63" s="1347">
        <v>2697.408163623033</v>
      </c>
      <c r="CB63" s="1347">
        <v>691.15808217716403</v>
      </c>
      <c r="CC63" s="1347">
        <v>717.11172945798</v>
      </c>
      <c r="CD63" s="1347">
        <v>719.78197362128196</v>
      </c>
      <c r="CE63" s="1347">
        <v>720.98173912270659</v>
      </c>
      <c r="CF63" s="1347">
        <v>723.46041874714194</v>
      </c>
      <c r="CG63" s="1347">
        <v>733.45360677763665</v>
      </c>
      <c r="CH63" s="1347">
        <v>832.72349062846331</v>
      </c>
      <c r="CI63" s="1347">
        <v>801.48684113467868</v>
      </c>
      <c r="CJ63" s="1347">
        <v>879.02064366914192</v>
      </c>
      <c r="CK63" s="1347">
        <v>899.08549744400193</v>
      </c>
      <c r="CL63" s="1347">
        <v>906.8845209212102</v>
      </c>
      <c r="CM63" s="1347">
        <v>1021.5683065521119</v>
      </c>
      <c r="CN63" s="1347">
        <v>1030.2582549933056</v>
      </c>
      <c r="CO63" s="1347">
        <v>1038.173754228915</v>
      </c>
      <c r="CP63" s="1347">
        <v>1043.8404766330998</v>
      </c>
      <c r="CQ63" s="1347">
        <v>1054.1377189657255</v>
      </c>
      <c r="CR63" s="1347">
        <v>987.03765326873997</v>
      </c>
      <c r="CS63" s="1347">
        <v>1111.6598963793301</v>
      </c>
      <c r="CT63" s="1347">
        <v>1067.75626788</v>
      </c>
      <c r="CU63" s="1347">
        <v>1050.1460565899999</v>
      </c>
      <c r="CV63" s="1347">
        <v>1032.2639547900001</v>
      </c>
      <c r="CW63" s="1347">
        <v>1055.0663191595315</v>
      </c>
      <c r="CX63" s="1347">
        <v>1106.154974281322</v>
      </c>
      <c r="CY63" s="1347">
        <v>1089.2936650036499</v>
      </c>
      <c r="CZ63" s="1347">
        <v>1092.6400797914728</v>
      </c>
      <c r="DA63" s="1347">
        <v>1019.41790156</v>
      </c>
      <c r="DB63" s="1350">
        <v>1023.7252654399999</v>
      </c>
      <c r="DC63" s="1350">
        <v>989.77706490000003</v>
      </c>
      <c r="DD63" s="1350">
        <v>960.5135567296461</v>
      </c>
      <c r="DE63" s="1350">
        <v>1023.6908026400001</v>
      </c>
      <c r="DF63" s="1350">
        <v>1118.7979761600002</v>
      </c>
      <c r="DG63" s="1350">
        <v>1105.42826992</v>
      </c>
      <c r="DH63" s="1350">
        <v>1107.0486688999999</v>
      </c>
      <c r="DI63" s="1350">
        <v>1056.06632952</v>
      </c>
      <c r="DJ63" s="1350">
        <v>1048.8202224499998</v>
      </c>
      <c r="DK63" s="1350">
        <v>1070.5721250699999</v>
      </c>
      <c r="DL63" s="1350">
        <v>1077.9510218600001</v>
      </c>
      <c r="DM63" s="1350">
        <v>1130.8041694799999</v>
      </c>
      <c r="DN63" s="1350">
        <v>1126.3098050900001</v>
      </c>
      <c r="DO63" s="1350">
        <v>1095.2180860800001</v>
      </c>
      <c r="DP63" s="1350">
        <v>1064.409956</v>
      </c>
      <c r="DQ63" s="1350">
        <v>1027.54847786</v>
      </c>
      <c r="DR63" s="1350">
        <v>1110.8359566699999</v>
      </c>
      <c r="DS63" s="1351">
        <v>1137.1416074000001</v>
      </c>
      <c r="DT63" s="1351">
        <v>1109.7685936099999</v>
      </c>
      <c r="DU63" s="1351">
        <v>1112.0762413900002</v>
      </c>
      <c r="DV63" s="1351">
        <v>1029.5723679</v>
      </c>
      <c r="DW63" s="1351">
        <v>1004.5558765100001</v>
      </c>
      <c r="DX63" s="1351">
        <v>1036.0547735099999</v>
      </c>
      <c r="DY63" s="1351">
        <v>1018.07489681</v>
      </c>
      <c r="DZ63" s="1351">
        <v>1015.3309859</v>
      </c>
      <c r="EA63" s="1351">
        <v>1036.09175977</v>
      </c>
      <c r="EB63" s="1351">
        <v>998.03224391999993</v>
      </c>
      <c r="EC63" s="1351">
        <v>965.70827985000005</v>
      </c>
      <c r="ED63" s="1351">
        <v>1009.22729149</v>
      </c>
      <c r="EE63" s="1351">
        <v>931.73565951</v>
      </c>
      <c r="EF63" s="1351">
        <v>938.27220556000009</v>
      </c>
      <c r="EG63" s="1351">
        <v>992.69773167000005</v>
      </c>
      <c r="EH63" s="1351">
        <v>980.26108145000001</v>
      </c>
      <c r="EI63" s="1351">
        <v>983.07322428000009</v>
      </c>
      <c r="EJ63" s="1351">
        <v>992.03242486999989</v>
      </c>
      <c r="EK63" s="1351">
        <v>975.26707169999997</v>
      </c>
      <c r="EL63" s="1351">
        <v>959.33143356000005</v>
      </c>
      <c r="EM63" s="1351">
        <v>911.03610118999995</v>
      </c>
      <c r="EN63" s="1351">
        <v>886.16298533000008</v>
      </c>
      <c r="EO63" s="1351">
        <v>912.9440333199999</v>
      </c>
    </row>
    <row r="64" spans="1:145" ht="15.95" customHeight="1" x14ac:dyDescent="0.3">
      <c r="A64" s="1346" t="s">
        <v>914</v>
      </c>
      <c r="B64" s="1347">
        <v>549.71802000000002</v>
      </c>
      <c r="C64" s="1347">
        <v>696.68651899999986</v>
      </c>
      <c r="D64" s="1347">
        <v>638.79334668000001</v>
      </c>
      <c r="E64" s="1347">
        <v>644.70483925999997</v>
      </c>
      <c r="F64" s="1347">
        <v>586.74018040999999</v>
      </c>
      <c r="G64" s="1347">
        <v>733.00387278000017</v>
      </c>
      <c r="H64" s="1347">
        <v>792.88652451999997</v>
      </c>
      <c r="I64" s="1347">
        <v>782.05659328000002</v>
      </c>
      <c r="J64" s="1347">
        <v>826.35706493000009</v>
      </c>
      <c r="K64" s="1347">
        <v>707.45955255999991</v>
      </c>
      <c r="L64" s="1347">
        <v>725.54649027000005</v>
      </c>
      <c r="M64" s="1347">
        <v>711.18432359000008</v>
      </c>
      <c r="N64" s="1347">
        <v>693.41795595000008</v>
      </c>
      <c r="O64" s="1347">
        <v>754.83476208000002</v>
      </c>
      <c r="P64" s="1347">
        <v>692.88464036000005</v>
      </c>
      <c r="Q64" s="1347">
        <v>822.22808474999999</v>
      </c>
      <c r="R64" s="1347">
        <v>866.54725947110012</v>
      </c>
      <c r="S64" s="1347">
        <v>820.20297935999986</v>
      </c>
      <c r="T64" s="1347">
        <v>803.27360246000001</v>
      </c>
      <c r="U64" s="1347">
        <v>813.29766709</v>
      </c>
      <c r="V64" s="1347">
        <v>816.58247028000005</v>
      </c>
      <c r="W64" s="1347">
        <v>807.34459677999996</v>
      </c>
      <c r="X64" s="1347">
        <v>799.99863003999997</v>
      </c>
      <c r="Y64" s="1347">
        <v>718.30319977000011</v>
      </c>
      <c r="Z64" s="1347">
        <v>928.59953433999988</v>
      </c>
      <c r="AA64" s="1347">
        <v>937.40553345000001</v>
      </c>
      <c r="AB64" s="1347">
        <v>930.1391129299999</v>
      </c>
      <c r="AC64" s="1347">
        <v>983.11990701000002</v>
      </c>
      <c r="AD64" s="1347">
        <v>971.26467135999997</v>
      </c>
      <c r="AE64" s="1347">
        <v>1001.64040087</v>
      </c>
      <c r="AF64" s="1347">
        <v>1003.78871537</v>
      </c>
      <c r="AG64" s="1347">
        <v>1003.7396825099999</v>
      </c>
      <c r="AH64" s="1347">
        <v>1031.34612178</v>
      </c>
      <c r="AI64" s="1347">
        <v>842.97370915999988</v>
      </c>
      <c r="AJ64" s="1347">
        <v>812.24615616999995</v>
      </c>
      <c r="AK64" s="1347">
        <v>603.36682326999994</v>
      </c>
      <c r="AL64" s="1347">
        <v>598.3713905699999</v>
      </c>
      <c r="AM64" s="1347">
        <v>606.06347870000002</v>
      </c>
      <c r="AN64" s="1347">
        <v>593.70921620000001</v>
      </c>
      <c r="AO64" s="1347">
        <v>639.95014982999987</v>
      </c>
      <c r="AP64" s="1347">
        <v>598.256936569</v>
      </c>
      <c r="AQ64" s="1347">
        <v>599.07373795180001</v>
      </c>
      <c r="AR64" s="1347">
        <v>671.72101844120004</v>
      </c>
      <c r="AS64" s="1347">
        <v>695.72690526999997</v>
      </c>
      <c r="AT64" s="1347">
        <v>628.89181501120004</v>
      </c>
      <c r="AU64" s="1347">
        <v>614.20757529139996</v>
      </c>
      <c r="AV64" s="1347">
        <v>574.28353460499989</v>
      </c>
      <c r="AW64" s="1347">
        <v>560.68422718240004</v>
      </c>
      <c r="AX64" s="1347">
        <v>645.27885286679998</v>
      </c>
      <c r="AY64" s="1347">
        <v>616.8338107843</v>
      </c>
      <c r="AZ64" s="1347">
        <v>607.01744748090005</v>
      </c>
      <c r="BA64" s="1347">
        <v>602.38526572299997</v>
      </c>
      <c r="BB64" s="1347">
        <v>614.539236104</v>
      </c>
      <c r="BC64" s="1347">
        <v>632.00968978920002</v>
      </c>
      <c r="BD64" s="1347">
        <v>721.03173345519986</v>
      </c>
      <c r="BE64" s="1347">
        <v>753.75245776349982</v>
      </c>
      <c r="BF64" s="1347">
        <v>882.23907725499998</v>
      </c>
      <c r="BG64" s="1347">
        <v>896.71026415999995</v>
      </c>
      <c r="BH64" s="1347">
        <v>927.23789174800015</v>
      </c>
      <c r="BI64" s="1347">
        <v>777.2604059726001</v>
      </c>
      <c r="BJ64" s="1347">
        <v>938.45391406529995</v>
      </c>
      <c r="BK64" s="1347">
        <v>818.45527172909999</v>
      </c>
      <c r="BL64" s="1347">
        <v>786.29643005219998</v>
      </c>
      <c r="BM64" s="1347">
        <v>935.91765644940017</v>
      </c>
      <c r="BN64" s="1347">
        <v>896.85316478279992</v>
      </c>
      <c r="BO64" s="1347">
        <v>843.47685015280001</v>
      </c>
      <c r="BP64" s="1347">
        <v>811.35715418539996</v>
      </c>
      <c r="BQ64" s="1347">
        <v>957.23400288240009</v>
      </c>
      <c r="BR64" s="1347">
        <v>705.23344926199991</v>
      </c>
      <c r="BS64" s="1347">
        <v>688.6951387900001</v>
      </c>
      <c r="BT64" s="1347">
        <v>773.26000557167004</v>
      </c>
      <c r="BU64" s="1347">
        <v>927.69110650116602</v>
      </c>
      <c r="BV64" s="1347">
        <v>930.17612321315789</v>
      </c>
      <c r="BW64" s="1347">
        <v>881.59767940023505</v>
      </c>
      <c r="BX64" s="1347">
        <v>818.86442002799993</v>
      </c>
      <c r="BY64" s="1347">
        <v>731.37743129109992</v>
      </c>
      <c r="BZ64" s="1347">
        <v>750.3</v>
      </c>
      <c r="CA64" s="1347">
        <v>737.15373804559999</v>
      </c>
      <c r="CB64" s="1347">
        <v>734.18520579360006</v>
      </c>
      <c r="CC64" s="1347">
        <v>921.91695225066996</v>
      </c>
      <c r="CD64" s="1347">
        <v>749.4697966341281</v>
      </c>
      <c r="CE64" s="1347">
        <v>779.55187434269965</v>
      </c>
      <c r="CF64" s="1347">
        <v>743.04435423856364</v>
      </c>
      <c r="CG64" s="1347">
        <v>658.68847528270999</v>
      </c>
      <c r="CH64" s="1347">
        <v>715.56691509104769</v>
      </c>
      <c r="CI64" s="1347">
        <v>737.39945561116826</v>
      </c>
      <c r="CJ64" s="1347">
        <v>722.32744391527206</v>
      </c>
      <c r="CK64" s="1347">
        <v>728.18581182387391</v>
      </c>
      <c r="CL64" s="1347">
        <v>702.0914089991586</v>
      </c>
      <c r="CM64" s="1347">
        <v>703.46917572772008</v>
      </c>
      <c r="CN64" s="1347">
        <v>562.81119576563606</v>
      </c>
      <c r="CO64" s="1347">
        <v>623.00234604404795</v>
      </c>
      <c r="CP64" s="1347">
        <v>568.54883975334985</v>
      </c>
      <c r="CQ64" s="1347">
        <v>571.65821758883362</v>
      </c>
      <c r="CR64" s="1347">
        <v>573.49589754086503</v>
      </c>
      <c r="CS64" s="1347">
        <v>521.98917123526985</v>
      </c>
      <c r="CT64" s="1347">
        <v>624.02140040742177</v>
      </c>
      <c r="CU64" s="1347">
        <v>564.12743335921937</v>
      </c>
      <c r="CV64" s="1347">
        <v>547.45190827908277</v>
      </c>
      <c r="CW64" s="1347">
        <v>520.13609651934519</v>
      </c>
      <c r="CX64" s="1347">
        <v>499.66604723699106</v>
      </c>
      <c r="CY64" s="1347">
        <v>505.48670022399796</v>
      </c>
      <c r="CZ64" s="1347">
        <v>516.53068841770198</v>
      </c>
      <c r="DA64" s="1347">
        <v>548.42563738626814</v>
      </c>
      <c r="DB64" s="1350">
        <v>498.7774743251374</v>
      </c>
      <c r="DC64" s="1350">
        <v>521.1287166118741</v>
      </c>
      <c r="DD64" s="1350">
        <v>543.23159397000006</v>
      </c>
      <c r="DE64" s="1350">
        <v>534.20541866633596</v>
      </c>
      <c r="DF64" s="1350">
        <v>586.27281080367709</v>
      </c>
      <c r="DG64" s="1350">
        <v>584.55454787058272</v>
      </c>
      <c r="DH64" s="1350">
        <v>584.35787180960597</v>
      </c>
      <c r="DI64" s="1350">
        <v>579.9877225629001</v>
      </c>
      <c r="DJ64" s="1350">
        <v>527.91520157475099</v>
      </c>
      <c r="DK64" s="1350">
        <v>538.13852996813205</v>
      </c>
      <c r="DL64" s="1350">
        <v>539.9088661322287</v>
      </c>
      <c r="DM64" s="1350">
        <v>572.32820262761493</v>
      </c>
      <c r="DN64" s="1350">
        <v>547.52000042000009</v>
      </c>
      <c r="DO64" s="1350">
        <v>519.99677008999993</v>
      </c>
      <c r="DP64" s="1350">
        <v>606.53153344000009</v>
      </c>
      <c r="DQ64" s="1350">
        <v>551.6985327000001</v>
      </c>
      <c r="DR64" s="1350">
        <v>636.64646244999994</v>
      </c>
      <c r="DS64" s="1351">
        <v>673.87360643999989</v>
      </c>
      <c r="DT64" s="1351">
        <v>619.27020881999988</v>
      </c>
      <c r="DU64" s="1351">
        <v>611.99514858000009</v>
      </c>
      <c r="DV64" s="1351">
        <v>604.53690263999999</v>
      </c>
      <c r="DW64" s="1351">
        <v>609.28426314000001</v>
      </c>
      <c r="DX64" s="1351">
        <v>612.68013030999998</v>
      </c>
      <c r="DY64" s="1351">
        <v>627.35481892999996</v>
      </c>
      <c r="DZ64" s="1351">
        <v>566.12000575000002</v>
      </c>
      <c r="EA64" s="1351">
        <v>486.30634695000003</v>
      </c>
      <c r="EB64" s="1351">
        <v>458.28895900999999</v>
      </c>
      <c r="EC64" s="1351">
        <v>481.92924024000007</v>
      </c>
      <c r="ED64" s="1351">
        <v>556.00126534999993</v>
      </c>
      <c r="EE64" s="1351">
        <v>542.15619826000011</v>
      </c>
      <c r="EF64" s="1351">
        <v>464.77925592999992</v>
      </c>
      <c r="EG64" s="1351">
        <v>547.16040397000006</v>
      </c>
      <c r="EH64" s="1351">
        <v>560.07594283999993</v>
      </c>
      <c r="EI64" s="1351">
        <v>552.46725097000001</v>
      </c>
      <c r="EJ64" s="1351">
        <v>593.25336072999994</v>
      </c>
      <c r="EK64" s="1351">
        <v>602.18647276000002</v>
      </c>
      <c r="EL64" s="1351">
        <v>502.89587111999998</v>
      </c>
      <c r="EM64" s="1351">
        <v>557.45021867000003</v>
      </c>
      <c r="EN64" s="1351">
        <v>530.65708673000006</v>
      </c>
      <c r="EO64" s="1351">
        <v>510.20106442000008</v>
      </c>
    </row>
    <row r="65" spans="1:145" ht="15.95" customHeight="1" x14ac:dyDescent="0.3">
      <c r="A65" s="1346" t="s">
        <v>825</v>
      </c>
      <c r="B65" s="1347">
        <v>674.17864708000002</v>
      </c>
      <c r="C65" s="1347">
        <v>706.76778059999992</v>
      </c>
      <c r="D65" s="1347">
        <v>707.05907008000008</v>
      </c>
      <c r="E65" s="1347">
        <v>745.29963460999988</v>
      </c>
      <c r="F65" s="1347">
        <v>580.49124470000004</v>
      </c>
      <c r="G65" s="1347">
        <v>582.30800992000002</v>
      </c>
      <c r="H65" s="1347">
        <v>596.79371203999995</v>
      </c>
      <c r="I65" s="1347">
        <v>601.44582905000004</v>
      </c>
      <c r="J65" s="1347">
        <v>648.31952114000001</v>
      </c>
      <c r="K65" s="1347">
        <v>694.29697771999997</v>
      </c>
      <c r="L65" s="1347">
        <v>720.60236027999986</v>
      </c>
      <c r="M65" s="1347">
        <v>734.65367463999996</v>
      </c>
      <c r="N65" s="1347">
        <v>730.80384248999997</v>
      </c>
      <c r="O65" s="1347">
        <v>755.77603908122205</v>
      </c>
      <c r="P65" s="1347">
        <v>781.59750591</v>
      </c>
      <c r="Q65" s="1347">
        <v>730.71248932999993</v>
      </c>
      <c r="R65" s="1347">
        <v>771.89773958000001</v>
      </c>
      <c r="S65" s="1347">
        <v>797.59056128999998</v>
      </c>
      <c r="T65" s="1347">
        <v>875.31153332999997</v>
      </c>
      <c r="U65" s="1347">
        <v>927.79275436000012</v>
      </c>
      <c r="V65" s="1347">
        <v>923.37752044000001</v>
      </c>
      <c r="W65" s="1347">
        <v>865.38770993000003</v>
      </c>
      <c r="X65" s="1347">
        <v>934.72422666000011</v>
      </c>
      <c r="Y65" s="1347">
        <v>982.30806139999993</v>
      </c>
      <c r="Z65" s="1347">
        <v>913.00096287999997</v>
      </c>
      <c r="AA65" s="1347">
        <v>909.44524076000005</v>
      </c>
      <c r="AB65" s="1347">
        <v>784.93725673000006</v>
      </c>
      <c r="AC65" s="1347">
        <v>767.18885526967188</v>
      </c>
      <c r="AD65" s="1347">
        <v>807.95366602000013</v>
      </c>
      <c r="AE65" s="1347">
        <v>820.23825711999996</v>
      </c>
      <c r="AF65" s="1347">
        <v>927.30651711999985</v>
      </c>
      <c r="AG65" s="1347">
        <v>987.56416375000003</v>
      </c>
      <c r="AH65" s="1347">
        <v>1005.3925882999999</v>
      </c>
      <c r="AI65" s="1347">
        <v>1092.0357902000001</v>
      </c>
      <c r="AJ65" s="1347">
        <v>1069.8626834199999</v>
      </c>
      <c r="AK65" s="1347">
        <v>1237.9937549599999</v>
      </c>
      <c r="AL65" s="1347">
        <v>1376.7569616400001</v>
      </c>
      <c r="AM65" s="1347">
        <v>1477.3478381199996</v>
      </c>
      <c r="AN65" s="1347">
        <v>1517.3599191499991</v>
      </c>
      <c r="AO65" s="1347">
        <v>1597.4944163799992</v>
      </c>
      <c r="AP65" s="1347">
        <v>1645.0014562460979</v>
      </c>
      <c r="AQ65" s="1347">
        <v>1840.1817647506016</v>
      </c>
      <c r="AR65" s="1347">
        <v>1818.6730189992027</v>
      </c>
      <c r="AS65" s="1347">
        <v>1844.1208314099974</v>
      </c>
      <c r="AT65" s="1347">
        <v>1855.3125900739997</v>
      </c>
      <c r="AU65" s="1347">
        <v>1901.7251349566004</v>
      </c>
      <c r="AV65" s="1347">
        <v>1899.9024457050002</v>
      </c>
      <c r="AW65" s="1347">
        <v>1909.0267832320001</v>
      </c>
      <c r="AX65" s="1347">
        <v>1879.3713856188001</v>
      </c>
      <c r="AY65" s="1347">
        <v>1938.8317849043999</v>
      </c>
      <c r="AZ65" s="1347">
        <v>2033.5676046596991</v>
      </c>
      <c r="BA65" s="1347">
        <v>1847.9801696956006</v>
      </c>
      <c r="BB65" s="1347">
        <v>2023.8180328912006</v>
      </c>
      <c r="BC65" s="1347">
        <v>1874.331628841599</v>
      </c>
      <c r="BD65" s="1347">
        <v>1968.9567622912011</v>
      </c>
      <c r="BE65" s="1347">
        <v>1996.1312356425019</v>
      </c>
      <c r="BF65" s="1347">
        <v>1724.9742009699996</v>
      </c>
      <c r="BG65" s="1347">
        <v>2012.9245668140002</v>
      </c>
      <c r="BH65" s="1347">
        <v>1795.9712818479009</v>
      </c>
      <c r="BI65" s="1347">
        <v>1948.0119240127005</v>
      </c>
      <c r="BJ65" s="1347">
        <v>2065.5990897659008</v>
      </c>
      <c r="BK65" s="1347">
        <v>2138.4812930608</v>
      </c>
      <c r="BL65" s="1347">
        <v>2205.5345366078996</v>
      </c>
      <c r="BM65" s="1347">
        <v>1973.407525913</v>
      </c>
      <c r="BN65" s="1347">
        <v>1942.6227002523995</v>
      </c>
      <c r="BO65" s="1347">
        <v>2172.0236380287997</v>
      </c>
      <c r="BP65" s="1347">
        <v>1700.9011893119014</v>
      </c>
      <c r="BQ65" s="1347">
        <v>1844.1333598331003</v>
      </c>
      <c r="BR65" s="1347">
        <v>1881.3146164784009</v>
      </c>
      <c r="BS65" s="1347">
        <v>1880.9652851308001</v>
      </c>
      <c r="BT65" s="1347">
        <v>1880.2954700048401</v>
      </c>
      <c r="BU65" s="1347">
        <v>1825.8531014793996</v>
      </c>
      <c r="BV65" s="1347">
        <v>1880.6848718600002</v>
      </c>
      <c r="BW65" s="1347">
        <v>1831.4687303483151</v>
      </c>
      <c r="BX65" s="1347">
        <v>1697.1439994410002</v>
      </c>
      <c r="BY65" s="1347">
        <v>1702.3459929057999</v>
      </c>
      <c r="BZ65" s="1347">
        <v>1967.4</v>
      </c>
      <c r="CA65" s="1347">
        <v>1964.3180499324005</v>
      </c>
      <c r="CB65" s="1347">
        <v>1995.3018809564001</v>
      </c>
      <c r="CC65" s="1347">
        <v>1817.7463328880001</v>
      </c>
      <c r="CD65" s="1347">
        <v>2082.5293196479661</v>
      </c>
      <c r="CE65" s="1347">
        <v>1883.6659007779381</v>
      </c>
      <c r="CF65" s="1347">
        <v>1915.5019019245615</v>
      </c>
      <c r="CG65" s="1347">
        <v>1768.5289212379066</v>
      </c>
      <c r="CH65" s="1347">
        <v>1947.4130193710671</v>
      </c>
      <c r="CI65" s="1347">
        <v>2122.2853427087834</v>
      </c>
      <c r="CJ65" s="1347">
        <v>2113.746955407828</v>
      </c>
      <c r="CK65" s="1347">
        <v>2086.7824669300021</v>
      </c>
      <c r="CL65" s="1347">
        <v>2088.4495365623284</v>
      </c>
      <c r="CM65" s="1347">
        <v>2051.9630958496045</v>
      </c>
      <c r="CN65" s="1347">
        <v>2188.8562011476452</v>
      </c>
      <c r="CO65" s="1347">
        <v>2194.0324919406985</v>
      </c>
      <c r="CP65" s="1347">
        <v>2014.932236953925</v>
      </c>
      <c r="CQ65" s="1347">
        <v>2131.7030845426934</v>
      </c>
      <c r="CR65" s="1347">
        <v>2108.1578031917002</v>
      </c>
      <c r="CS65" s="1347">
        <v>2025.5853234462472</v>
      </c>
      <c r="CT65" s="1347">
        <v>2133.8516917276565</v>
      </c>
      <c r="CU65" s="1347">
        <v>2061.1036627028793</v>
      </c>
      <c r="CV65" s="1347">
        <v>2110.6947561199886</v>
      </c>
      <c r="CW65" s="1347">
        <v>2110.2206895628678</v>
      </c>
      <c r="CX65" s="1347">
        <v>2035.3660772926742</v>
      </c>
      <c r="CY65" s="1347">
        <v>2106.5708892856323</v>
      </c>
      <c r="CZ65" s="1347">
        <v>1997.1258950458141</v>
      </c>
      <c r="DA65" s="1347">
        <v>1921.3519921208942</v>
      </c>
      <c r="DB65" s="1350">
        <v>2008.393867451168</v>
      </c>
      <c r="DC65" s="1350">
        <v>1846.2343383083</v>
      </c>
      <c r="DD65" s="1350">
        <v>1846.02799150277</v>
      </c>
      <c r="DE65" s="1350">
        <v>1950.4450180282013</v>
      </c>
      <c r="DF65" s="1350">
        <v>1620.8388893086365</v>
      </c>
      <c r="DG65" s="1350">
        <v>1720.9800868253756</v>
      </c>
      <c r="DH65" s="1350">
        <v>1670.2523717250865</v>
      </c>
      <c r="DI65" s="1350">
        <v>1769.103128394333</v>
      </c>
      <c r="DJ65" s="1350">
        <v>1714.0568741045945</v>
      </c>
      <c r="DK65" s="1350">
        <v>1847.3447692612037</v>
      </c>
      <c r="DL65" s="1350">
        <v>1852.5504134929456</v>
      </c>
      <c r="DM65" s="1350">
        <v>1768.7997125954084</v>
      </c>
      <c r="DN65" s="1350">
        <v>1898.216170757632</v>
      </c>
      <c r="DO65" s="1350">
        <v>1918.6323367787618</v>
      </c>
      <c r="DP65" s="1350">
        <v>1756.6700675491427</v>
      </c>
      <c r="DQ65" s="1350">
        <v>1762.2537653687436</v>
      </c>
      <c r="DR65" s="1350">
        <v>1718.5572927461028</v>
      </c>
      <c r="DS65" s="1351">
        <v>1846.9394298365889</v>
      </c>
      <c r="DT65" s="1351">
        <v>1739.5064404003931</v>
      </c>
      <c r="DU65" s="1351">
        <v>1726.150025128866</v>
      </c>
      <c r="DV65" s="1351">
        <v>1736.1552702442971</v>
      </c>
      <c r="DW65" s="1351">
        <v>1730.5909341710817</v>
      </c>
      <c r="DX65" s="1351">
        <v>1722.1050511084284</v>
      </c>
      <c r="DY65" s="1351">
        <v>1832.0223026972239</v>
      </c>
      <c r="DZ65" s="1351">
        <v>1825.6893557894236</v>
      </c>
      <c r="EA65" s="1351">
        <v>1764.2844365653525</v>
      </c>
      <c r="EB65" s="1351">
        <v>1767.096610315697</v>
      </c>
      <c r="EC65" s="1351">
        <v>1700.3515996501349</v>
      </c>
      <c r="ED65" s="1351">
        <v>1789.8537162834525</v>
      </c>
      <c r="EE65" s="1351">
        <v>1774.7589723552619</v>
      </c>
      <c r="EF65" s="1351">
        <v>1700.3544783832272</v>
      </c>
      <c r="EG65" s="1351">
        <v>1663.9912121175967</v>
      </c>
      <c r="EH65" s="1351">
        <v>1565.9953072670462</v>
      </c>
      <c r="EI65" s="1351">
        <v>1586.4733866787665</v>
      </c>
      <c r="EJ65" s="1351">
        <v>1472.4161640563334</v>
      </c>
      <c r="EK65" s="1351">
        <v>1488.9665084486726</v>
      </c>
      <c r="EL65" s="1351">
        <v>1517.9080100162078</v>
      </c>
      <c r="EM65" s="1351">
        <v>1515.9270969254208</v>
      </c>
      <c r="EN65" s="1351">
        <v>1675.4781046417404</v>
      </c>
      <c r="EO65" s="1351">
        <v>1670.169435616905</v>
      </c>
    </row>
    <row r="66" spans="1:145" ht="18" thickBot="1" x14ac:dyDescent="0.35">
      <c r="A66" s="1358"/>
      <c r="B66" s="1359"/>
      <c r="C66" s="1359"/>
      <c r="D66" s="1359"/>
      <c r="E66" s="1359"/>
      <c r="F66" s="1359"/>
      <c r="G66" s="1359"/>
      <c r="H66" s="1359"/>
      <c r="I66" s="1359"/>
      <c r="J66" s="1360"/>
      <c r="K66" s="1360"/>
      <c r="L66" s="1360"/>
      <c r="M66" s="1360"/>
      <c r="N66" s="1360"/>
      <c r="O66" s="1360"/>
      <c r="P66" s="1360"/>
      <c r="Q66" s="1360"/>
      <c r="R66" s="1359"/>
      <c r="S66" s="1359"/>
      <c r="T66" s="1359"/>
      <c r="U66" s="1359"/>
      <c r="V66" s="1360"/>
      <c r="W66" s="1360"/>
      <c r="X66" s="1360"/>
      <c r="Y66" s="1360"/>
      <c r="Z66" s="1360"/>
      <c r="AA66" s="1360"/>
      <c r="AB66" s="1360"/>
      <c r="AC66" s="1360"/>
      <c r="AD66" s="1360"/>
      <c r="AE66" s="1360"/>
      <c r="AF66" s="1360"/>
      <c r="AG66" s="1360"/>
      <c r="AH66" s="1360"/>
      <c r="AI66" s="1359"/>
      <c r="AJ66" s="1359"/>
      <c r="AK66" s="1359"/>
      <c r="AL66" s="1359"/>
      <c r="AM66" s="1359"/>
      <c r="AN66" s="1359"/>
      <c r="AO66" s="1359"/>
      <c r="AP66" s="1359"/>
      <c r="AQ66" s="1360"/>
      <c r="AR66" s="1359"/>
      <c r="AS66" s="1359"/>
      <c r="AT66" s="1359"/>
      <c r="AU66" s="1359"/>
      <c r="AV66" s="1359"/>
      <c r="AW66" s="1359"/>
      <c r="AX66" s="1359"/>
      <c r="AY66" s="1359"/>
      <c r="AZ66" s="1359"/>
      <c r="BA66" s="1359"/>
      <c r="BB66" s="1359"/>
      <c r="BC66" s="1359"/>
      <c r="BD66" s="1359"/>
      <c r="BE66" s="1359"/>
      <c r="BF66" s="1359"/>
      <c r="BG66" s="1359"/>
      <c r="BH66" s="1359"/>
      <c r="BI66" s="1359"/>
      <c r="BJ66" s="1359"/>
      <c r="BK66" s="1359"/>
      <c r="BL66" s="1359"/>
      <c r="BM66" s="1359"/>
      <c r="BN66" s="1359"/>
      <c r="BO66" s="1359"/>
      <c r="BP66" s="1359"/>
      <c r="BQ66" s="1359"/>
      <c r="BR66" s="1359"/>
      <c r="BS66" s="1359"/>
      <c r="BT66" s="1359"/>
      <c r="BU66" s="1359"/>
      <c r="BV66" s="1359"/>
      <c r="BW66" s="1359"/>
      <c r="BX66" s="1359"/>
      <c r="BY66" s="1359"/>
      <c r="BZ66" s="1359"/>
      <c r="CA66" s="1359"/>
      <c r="CB66" s="1359"/>
      <c r="CC66" s="1359"/>
      <c r="CD66" s="1359"/>
      <c r="CE66" s="1359"/>
      <c r="CF66" s="1359"/>
      <c r="CG66" s="1359"/>
      <c r="CH66" s="1359"/>
      <c r="CI66" s="1359"/>
      <c r="CJ66" s="1359"/>
      <c r="CK66" s="1359"/>
      <c r="CL66" s="1359"/>
      <c r="CM66" s="1359"/>
      <c r="CN66" s="1359"/>
      <c r="CO66" s="1359"/>
      <c r="CP66" s="1359"/>
      <c r="CQ66" s="1359"/>
      <c r="CR66" s="1359"/>
      <c r="CS66" s="1359"/>
      <c r="CT66" s="1359"/>
      <c r="CU66" s="1359"/>
      <c r="CV66" s="1359"/>
      <c r="CW66" s="1359"/>
      <c r="CX66" s="1359"/>
      <c r="CY66" s="1359"/>
      <c r="CZ66" s="1359"/>
      <c r="DA66" s="1359"/>
      <c r="DB66" s="1361"/>
      <c r="DC66" s="1361"/>
      <c r="DD66" s="1361"/>
      <c r="DE66" s="1361"/>
      <c r="DF66" s="1361"/>
      <c r="DG66" s="1361"/>
      <c r="DH66" s="1361"/>
      <c r="DI66" s="1361"/>
      <c r="DJ66" s="1361"/>
      <c r="DK66" s="1361"/>
      <c r="DL66" s="1361"/>
      <c r="DM66" s="1361"/>
      <c r="DN66" s="1361"/>
      <c r="DO66" s="1361"/>
      <c r="DP66" s="1361"/>
      <c r="DQ66" s="1361"/>
      <c r="DR66" s="1361"/>
      <c r="DS66" s="1362"/>
      <c r="DT66" s="1362"/>
      <c r="DU66" s="1362"/>
      <c r="DV66" s="1362"/>
      <c r="DW66" s="1362"/>
      <c r="DX66" s="1362"/>
      <c r="DY66" s="1362"/>
      <c r="DZ66" s="1362"/>
      <c r="EA66" s="1362"/>
      <c r="EB66" s="1362"/>
      <c r="EC66" s="1362"/>
      <c r="ED66" s="1362"/>
      <c r="EE66" s="1362"/>
      <c r="EF66" s="1362"/>
      <c r="EG66" s="1362"/>
      <c r="EH66" s="1362"/>
      <c r="EI66" s="1362"/>
      <c r="EJ66" s="1362"/>
      <c r="EK66" s="1362"/>
      <c r="EL66" s="1362"/>
      <c r="EM66" s="1362"/>
      <c r="EN66" s="1362"/>
      <c r="EO66" s="1362"/>
    </row>
    <row r="67" spans="1:145" ht="18" thickTop="1" thickBot="1" x14ac:dyDescent="0.35">
      <c r="A67" s="1297" t="s">
        <v>915</v>
      </c>
      <c r="B67" s="1363"/>
      <c r="C67" s="1363"/>
      <c r="D67" s="1363"/>
      <c r="E67" s="1363"/>
      <c r="F67" s="1363"/>
      <c r="G67" s="1363"/>
      <c r="H67" s="1364"/>
      <c r="I67" s="1364"/>
      <c r="J67" s="1363"/>
      <c r="K67" s="1363"/>
      <c r="L67" s="1363"/>
      <c r="M67" s="1363"/>
      <c r="N67" s="1363"/>
      <c r="O67" s="1363"/>
      <c r="P67" s="1363"/>
      <c r="Q67" s="1363"/>
      <c r="R67" s="1364"/>
      <c r="S67" s="1364"/>
      <c r="T67" s="1364"/>
      <c r="U67" s="1364"/>
      <c r="V67" s="1363"/>
      <c r="W67" s="1363"/>
      <c r="X67" s="1363"/>
      <c r="Y67" s="1363"/>
      <c r="Z67" s="1363"/>
      <c r="AA67" s="1363"/>
      <c r="AB67" s="1363"/>
      <c r="AC67" s="1363"/>
      <c r="AD67" s="1363"/>
      <c r="AE67" s="1363"/>
      <c r="AF67" s="1363"/>
      <c r="AG67" s="1363"/>
      <c r="AH67" s="1363"/>
      <c r="AI67" s="1365"/>
      <c r="AJ67" s="1365"/>
      <c r="AK67" s="1365"/>
      <c r="AL67" s="1364"/>
      <c r="AM67" s="1363"/>
      <c r="AN67" s="1363"/>
      <c r="AO67" s="1363"/>
      <c r="AP67" s="1363"/>
      <c r="AQ67" s="1363"/>
      <c r="AR67" s="1363"/>
      <c r="AS67" s="1363"/>
      <c r="AT67" s="1363"/>
      <c r="AU67" s="1363"/>
      <c r="AV67" s="1363"/>
      <c r="AW67" s="1363"/>
      <c r="AX67" s="1363"/>
      <c r="AY67" s="1363"/>
      <c r="AZ67" s="1363"/>
      <c r="BA67" s="1363"/>
      <c r="BB67" s="1363"/>
      <c r="BC67" s="1363"/>
      <c r="BD67" s="1363"/>
      <c r="BE67" s="1363"/>
      <c r="BF67" s="1363"/>
      <c r="BG67" s="1363"/>
      <c r="BH67" s="1363"/>
      <c r="BI67" s="1363"/>
      <c r="BJ67" s="1363"/>
      <c r="BK67" s="1363"/>
      <c r="BL67" s="1364"/>
      <c r="BM67" s="1364"/>
      <c r="BN67" s="1364"/>
      <c r="BO67" s="1364"/>
      <c r="BP67" s="1364"/>
      <c r="BQ67" s="1364"/>
      <c r="BR67" s="1364"/>
      <c r="BS67" s="1364"/>
      <c r="BT67" s="1364"/>
      <c r="BU67" s="1364"/>
      <c r="BV67" s="1364"/>
      <c r="BW67" s="1364"/>
      <c r="BX67" s="1364"/>
      <c r="BY67" s="1364"/>
      <c r="BZ67" s="1364"/>
      <c r="CA67" s="1364"/>
      <c r="CB67" s="1364"/>
      <c r="CC67" s="1364"/>
      <c r="CD67" s="1364"/>
      <c r="CE67" s="1364"/>
      <c r="CF67" s="1364"/>
      <c r="CG67" s="1364"/>
      <c r="CH67" s="1364"/>
      <c r="CI67" s="1364"/>
      <c r="CJ67" s="1364"/>
      <c r="CK67" s="1364"/>
      <c r="CL67" s="1364"/>
      <c r="CM67" s="1364"/>
      <c r="CN67" s="1364"/>
      <c r="CO67" s="1364"/>
      <c r="CP67" s="1364"/>
      <c r="CQ67" s="1364"/>
      <c r="CR67" s="1364"/>
      <c r="CS67" s="1364"/>
      <c r="CT67" s="1364"/>
      <c r="CU67" s="1364"/>
      <c r="CV67" s="1364"/>
      <c r="CW67" s="1364"/>
      <c r="CX67" s="1364"/>
      <c r="CY67" s="1364"/>
      <c r="CZ67" s="1364"/>
      <c r="DA67" s="1364"/>
      <c r="DD67" s="1366"/>
      <c r="DE67" s="1366"/>
      <c r="DF67" s="1366"/>
      <c r="DG67" s="1366"/>
      <c r="DH67" s="1366"/>
      <c r="DI67" s="1366"/>
      <c r="DJ67" s="1366"/>
      <c r="DK67" s="1366"/>
      <c r="DL67" s="1366"/>
      <c r="DM67" s="1366"/>
      <c r="DN67" s="1366"/>
      <c r="DO67" s="1366"/>
    </row>
    <row r="68" spans="1:145" ht="18.75" thickTop="1" thickBot="1" x14ac:dyDescent="0.35">
      <c r="A68" s="1339" t="s">
        <v>857</v>
      </c>
      <c r="B68" s="1367">
        <v>38504</v>
      </c>
      <c r="C68" s="1367">
        <v>38534</v>
      </c>
      <c r="D68" s="1367">
        <v>38565</v>
      </c>
      <c r="E68" s="1367">
        <v>38596</v>
      </c>
      <c r="F68" s="1367">
        <v>38626</v>
      </c>
      <c r="G68" s="1367">
        <v>38657</v>
      </c>
      <c r="H68" s="1367">
        <v>38687</v>
      </c>
      <c r="I68" s="1367">
        <v>38718</v>
      </c>
      <c r="J68" s="1367">
        <v>38749</v>
      </c>
      <c r="K68" s="1367">
        <v>38777</v>
      </c>
      <c r="L68" s="1367">
        <v>38808</v>
      </c>
      <c r="M68" s="1367">
        <v>38838</v>
      </c>
      <c r="N68" s="1367">
        <v>38869</v>
      </c>
      <c r="O68" s="1367">
        <v>38899</v>
      </c>
      <c r="P68" s="1367">
        <v>38930</v>
      </c>
      <c r="Q68" s="1367">
        <v>38961</v>
      </c>
      <c r="R68" s="1367">
        <v>38991</v>
      </c>
      <c r="S68" s="1367">
        <v>39022</v>
      </c>
      <c r="T68" s="1367">
        <v>39052</v>
      </c>
      <c r="U68" s="1367">
        <v>39083</v>
      </c>
      <c r="V68" s="1367">
        <v>39114</v>
      </c>
      <c r="W68" s="1367">
        <v>39142</v>
      </c>
      <c r="X68" s="1367">
        <v>39173</v>
      </c>
      <c r="Y68" s="1367">
        <v>39203</v>
      </c>
      <c r="Z68" s="1367">
        <v>39234</v>
      </c>
      <c r="AA68" s="1367">
        <v>39264</v>
      </c>
      <c r="AB68" s="1367">
        <v>39295</v>
      </c>
      <c r="AC68" s="1367">
        <v>39326</v>
      </c>
      <c r="AD68" s="1367">
        <v>39356</v>
      </c>
      <c r="AE68" s="1367">
        <v>39387</v>
      </c>
      <c r="AF68" s="1367">
        <v>39417</v>
      </c>
      <c r="AG68" s="1367">
        <v>39448</v>
      </c>
      <c r="AH68" s="1367">
        <v>39479</v>
      </c>
      <c r="AI68" s="1367">
        <v>39508</v>
      </c>
      <c r="AJ68" s="1367">
        <v>39539</v>
      </c>
      <c r="AK68" s="1367">
        <v>39569</v>
      </c>
      <c r="AL68" s="1367">
        <v>39600</v>
      </c>
      <c r="AM68" s="1367">
        <v>39630</v>
      </c>
      <c r="AN68" s="1367">
        <v>39661</v>
      </c>
      <c r="AO68" s="1367">
        <v>39692</v>
      </c>
      <c r="AP68" s="1367">
        <f t="shared" ref="AP68:BH68" si="0">AP3</f>
        <v>39722</v>
      </c>
      <c r="AQ68" s="1367">
        <f t="shared" si="0"/>
        <v>39753</v>
      </c>
      <c r="AR68" s="1367">
        <f t="shared" si="0"/>
        <v>39783</v>
      </c>
      <c r="AS68" s="1367">
        <f t="shared" si="0"/>
        <v>39814</v>
      </c>
      <c r="AT68" s="1367">
        <f t="shared" si="0"/>
        <v>39853</v>
      </c>
      <c r="AU68" s="1367">
        <f t="shared" si="0"/>
        <v>39881</v>
      </c>
      <c r="AV68" s="1367">
        <f t="shared" si="0"/>
        <v>39912</v>
      </c>
      <c r="AW68" s="1367">
        <f t="shared" si="0"/>
        <v>39942</v>
      </c>
      <c r="AX68" s="1367">
        <f t="shared" si="0"/>
        <v>39973</v>
      </c>
      <c r="AY68" s="1367">
        <f t="shared" si="0"/>
        <v>40003</v>
      </c>
      <c r="AZ68" s="1367">
        <f t="shared" si="0"/>
        <v>40034</v>
      </c>
      <c r="BA68" s="1367">
        <f t="shared" si="0"/>
        <v>40065</v>
      </c>
      <c r="BB68" s="1367">
        <f t="shared" si="0"/>
        <v>40095</v>
      </c>
      <c r="BC68" s="1367">
        <f t="shared" si="0"/>
        <v>40126</v>
      </c>
      <c r="BD68" s="1367">
        <f t="shared" si="0"/>
        <v>40156</v>
      </c>
      <c r="BE68" s="1367">
        <f t="shared" si="0"/>
        <v>40187</v>
      </c>
      <c r="BF68" s="1367">
        <f t="shared" si="0"/>
        <v>40218</v>
      </c>
      <c r="BG68" s="1367">
        <f t="shared" si="0"/>
        <v>40246</v>
      </c>
      <c r="BH68" s="1367">
        <f t="shared" si="0"/>
        <v>40277</v>
      </c>
      <c r="BI68" s="1367">
        <f>BI3</f>
        <v>40307</v>
      </c>
      <c r="BJ68" s="1367">
        <f>BJ3</f>
        <v>40338</v>
      </c>
      <c r="BK68" s="1367">
        <f>BK3</f>
        <v>40368</v>
      </c>
      <c r="BL68" s="1367">
        <v>40399</v>
      </c>
      <c r="BM68" s="1367">
        <f t="shared" ref="BM68:BX68" si="1">BM3</f>
        <v>40430</v>
      </c>
      <c r="BN68" s="1367" t="str">
        <f t="shared" si="1"/>
        <v xml:space="preserve">Oct-10 </v>
      </c>
      <c r="BO68" s="1367" t="str">
        <f t="shared" si="1"/>
        <v xml:space="preserve">Nov-10 </v>
      </c>
      <c r="BP68" s="1367" t="str">
        <f t="shared" si="1"/>
        <v>Dec-10</v>
      </c>
      <c r="BQ68" s="1367" t="str">
        <f t="shared" si="1"/>
        <v>Jan-11</v>
      </c>
      <c r="BR68" s="1367">
        <f t="shared" si="1"/>
        <v>40575</v>
      </c>
      <c r="BS68" s="1367">
        <f t="shared" si="1"/>
        <v>40603</v>
      </c>
      <c r="BT68" s="1367">
        <f t="shared" si="1"/>
        <v>40634</v>
      </c>
      <c r="BU68" s="1367">
        <f t="shared" si="1"/>
        <v>40664</v>
      </c>
      <c r="BV68" s="1367">
        <f t="shared" si="1"/>
        <v>40695</v>
      </c>
      <c r="BW68" s="1367">
        <f t="shared" si="1"/>
        <v>40725</v>
      </c>
      <c r="BX68" s="1367">
        <f t="shared" si="1"/>
        <v>40756</v>
      </c>
      <c r="BY68" s="1367">
        <f>BY3</f>
        <v>40787</v>
      </c>
      <c r="BZ68" s="1368">
        <v>40817</v>
      </c>
      <c r="CA68" s="1368">
        <v>40848</v>
      </c>
      <c r="CB68" s="1368">
        <v>40878</v>
      </c>
      <c r="CC68" s="1368">
        <v>40909</v>
      </c>
      <c r="CD68" s="1368">
        <v>40940</v>
      </c>
      <c r="CE68" s="1368">
        <v>40969</v>
      </c>
      <c r="CF68" s="1368">
        <v>41000</v>
      </c>
      <c r="CG68" s="1368">
        <v>41030</v>
      </c>
      <c r="CH68" s="1368">
        <v>41061</v>
      </c>
      <c r="CI68" s="1368">
        <v>41091</v>
      </c>
      <c r="CJ68" s="1368">
        <v>41122</v>
      </c>
      <c r="CK68" s="1368">
        <v>41153</v>
      </c>
      <c r="CL68" s="1368">
        <v>41183</v>
      </c>
      <c r="CM68" s="1368">
        <v>41214</v>
      </c>
      <c r="CN68" s="1368">
        <v>41244</v>
      </c>
      <c r="CO68" s="1368">
        <v>41275</v>
      </c>
      <c r="CP68" s="1368">
        <v>41306</v>
      </c>
      <c r="CQ68" s="1368">
        <v>41334</v>
      </c>
      <c r="CR68" s="1368">
        <v>41365</v>
      </c>
      <c r="CS68" s="1368" t="str">
        <f>CS3</f>
        <v>May-13</v>
      </c>
      <c r="CT68" s="1368" t="str">
        <f>CT3</f>
        <v>June-13</v>
      </c>
      <c r="CU68" s="1341" t="s">
        <v>971</v>
      </c>
      <c r="CV68" s="1341" t="s">
        <v>972</v>
      </c>
      <c r="CW68" s="1341" t="s">
        <v>973</v>
      </c>
      <c r="CX68" s="1341" t="str">
        <f>CX3</f>
        <v>Oct-13</v>
      </c>
      <c r="CY68" s="1341" t="s">
        <v>982</v>
      </c>
      <c r="CZ68" s="1341" t="s">
        <v>983</v>
      </c>
      <c r="DA68" s="1341" t="s">
        <v>984</v>
      </c>
      <c r="DB68" s="1341" t="s">
        <v>975</v>
      </c>
      <c r="DC68" s="1341" t="s">
        <v>976</v>
      </c>
      <c r="DD68" s="1341" t="s">
        <v>977</v>
      </c>
      <c r="DE68" s="1341" t="s">
        <v>978</v>
      </c>
      <c r="DF68" s="1341" t="s">
        <v>979</v>
      </c>
      <c r="DG68" s="1341" t="s">
        <v>980</v>
      </c>
      <c r="DH68" s="1341">
        <v>41865</v>
      </c>
      <c r="DI68" s="1341">
        <f>DI3</f>
        <v>41896</v>
      </c>
      <c r="DJ68" s="1341">
        <v>41926</v>
      </c>
      <c r="DK68" s="1341">
        <v>41957</v>
      </c>
      <c r="DL68" s="1341">
        <v>41987</v>
      </c>
      <c r="DM68" s="1341">
        <v>42018</v>
      </c>
      <c r="DN68" s="1341">
        <v>42049</v>
      </c>
      <c r="DO68" s="1341">
        <v>42077</v>
      </c>
      <c r="DP68" s="1341">
        <v>42108</v>
      </c>
      <c r="DQ68" s="1341">
        <v>42138</v>
      </c>
      <c r="DR68" s="1341">
        <v>42169</v>
      </c>
      <c r="DS68" s="1341">
        <v>42199</v>
      </c>
      <c r="DT68" s="1341">
        <v>42230</v>
      </c>
      <c r="DU68" s="1341">
        <v>42261</v>
      </c>
      <c r="DV68" s="1341">
        <v>42291</v>
      </c>
      <c r="DW68" s="1341">
        <v>42322</v>
      </c>
      <c r="DX68" s="1341">
        <v>42352</v>
      </c>
      <c r="DY68" s="1341">
        <v>42383</v>
      </c>
      <c r="DZ68" s="1341">
        <v>42414</v>
      </c>
      <c r="EA68" s="1341">
        <v>42443</v>
      </c>
      <c r="EB68" s="1341">
        <v>42474</v>
      </c>
      <c r="EC68" s="1341">
        <v>42504</v>
      </c>
      <c r="ED68" s="1341">
        <v>42535</v>
      </c>
      <c r="EE68" s="1341">
        <v>42565</v>
      </c>
      <c r="EF68" s="1341">
        <v>42596</v>
      </c>
      <c r="EG68" s="1341">
        <v>42627</v>
      </c>
      <c r="EH68" s="1341">
        <v>42657</v>
      </c>
      <c r="EI68" s="1341">
        <v>42688</v>
      </c>
      <c r="EJ68" s="1341">
        <v>42718</v>
      </c>
      <c r="EK68" s="1341">
        <v>42749</v>
      </c>
      <c r="EL68" s="1341">
        <v>42780</v>
      </c>
      <c r="EM68" s="1341">
        <v>42808</v>
      </c>
      <c r="EN68" s="1341">
        <v>42839</v>
      </c>
      <c r="EO68" s="1341">
        <v>42869</v>
      </c>
    </row>
    <row r="69" spans="1:145" ht="21" customHeight="1" thickTop="1" x14ac:dyDescent="0.3">
      <c r="A69" s="1342" t="s">
        <v>916</v>
      </c>
      <c r="B69" s="1343">
        <f>SUM(B71:B81)</f>
        <v>15534.715479992785</v>
      </c>
      <c r="C69" s="1343">
        <f>SUM(C71:C81)</f>
        <v>15551.581107641709</v>
      </c>
      <c r="D69" s="1343">
        <f>SUM(D71:D81)</f>
        <v>15857.540520883158</v>
      </c>
      <c r="E69" s="1343">
        <f>SUM(E71:E81)</f>
        <v>16259.128164221001</v>
      </c>
      <c r="F69" s="1343">
        <v>16621.625371383201</v>
      </c>
      <c r="G69" s="1343">
        <v>17344.254700009402</v>
      </c>
      <c r="H69" s="1343">
        <f>17142.8210698872+0.1</f>
        <v>17142.921069887198</v>
      </c>
      <c r="I69" s="1343">
        <v>17412.348318011598</v>
      </c>
      <c r="J69" s="1343">
        <v>17663.588057463399</v>
      </c>
      <c r="K69" s="1343">
        <v>17331.447386046402</v>
      </c>
      <c r="L69" s="1343">
        <v>17545.381388944999</v>
      </c>
      <c r="M69" s="1343">
        <v>17873.917430271002</v>
      </c>
      <c r="N69" s="1343">
        <v>17712.509658889609</v>
      </c>
      <c r="O69" s="1343">
        <v>18221.417730355264</v>
      </c>
      <c r="P69" s="1343">
        <v>18369.127777855472</v>
      </c>
      <c r="Q69" s="1343">
        <v>18370.429783177602</v>
      </c>
      <c r="R69" s="1343">
        <v>19238.7990283984</v>
      </c>
      <c r="S69" s="1343">
        <v>20154.658659618399</v>
      </c>
      <c r="T69" s="1343">
        <v>20322.221825653749</v>
      </c>
      <c r="U69" s="1343">
        <v>20533.077547965935</v>
      </c>
      <c r="V69" s="1343">
        <v>19898.464643666535</v>
      </c>
      <c r="W69" s="1343">
        <v>19782.9814839311</v>
      </c>
      <c r="X69" s="1343">
        <v>19424.235049867795</v>
      </c>
      <c r="Y69" s="1343">
        <v>19407.224558435708</v>
      </c>
      <c r="Z69" s="1343">
        <v>19736.423031155453</v>
      </c>
      <c r="AA69" s="1343">
        <v>20057.757416782846</v>
      </c>
      <c r="AB69" s="1343">
        <v>20490.007732765978</v>
      </c>
      <c r="AC69" s="1343">
        <v>20534.883102903488</v>
      </c>
      <c r="AD69" s="1343">
        <v>20642.523940806899</v>
      </c>
      <c r="AE69" s="1343">
        <v>20944.717743009489</v>
      </c>
      <c r="AF69" s="1343">
        <v>21265.296929418433</v>
      </c>
      <c r="AG69" s="1343">
        <v>21314.696417409825</v>
      </c>
      <c r="AH69" s="1343">
        <v>21267.47525240896</v>
      </c>
      <c r="AI69" s="1343">
        <v>20172.098443272618</v>
      </c>
      <c r="AJ69" s="1343">
        <v>19624.106964845541</v>
      </c>
      <c r="AK69" s="1343">
        <v>19504.635869383401</v>
      </c>
      <c r="AL69" s="1343">
        <v>20053.862372435593</v>
      </c>
      <c r="AM69" s="1343">
        <v>20667.874862304339</v>
      </c>
      <c r="AN69" s="1343">
        <v>20462.533228536126</v>
      </c>
      <c r="AO69" s="1343">
        <v>22386.020096846762</v>
      </c>
      <c r="AP69" s="1343">
        <v>22900.08146408058</v>
      </c>
      <c r="AQ69" s="1343">
        <v>23457.071607187379</v>
      </c>
      <c r="AR69" s="1343">
        <v>22934.230959316224</v>
      </c>
      <c r="AS69" s="1343">
        <v>23234.684819306</v>
      </c>
      <c r="AT69" s="1343">
        <v>22773.461748763268</v>
      </c>
      <c r="AU69" s="1343">
        <v>22622.710745385102</v>
      </c>
      <c r="AV69" s="1343">
        <v>22849.874717900842</v>
      </c>
      <c r="AW69" s="1343">
        <v>22990.425057027864</v>
      </c>
      <c r="AX69" s="1343">
        <v>23295.424851176209</v>
      </c>
      <c r="AY69" s="1343">
        <v>22483.834127549278</v>
      </c>
      <c r="AZ69" s="1343">
        <v>20492.530891308877</v>
      </c>
      <c r="BA69" s="1343">
        <v>20441.184876816464</v>
      </c>
      <c r="BB69" s="1343">
        <v>20088.507710416325</v>
      </c>
      <c r="BC69" s="1343">
        <v>20510.609331320153</v>
      </c>
      <c r="BD69" s="1343">
        <v>20423.716994714796</v>
      </c>
      <c r="BE69" s="1343">
        <v>20748.261384012705</v>
      </c>
      <c r="BF69" s="1343">
        <v>21108.894633266525</v>
      </c>
      <c r="BG69" s="1343">
        <v>20572.551497059405</v>
      </c>
      <c r="BH69" s="1343">
        <v>20632.168267715348</v>
      </c>
      <c r="BI69" s="1343">
        <v>21121.063180578414</v>
      </c>
      <c r="BJ69" s="1343">
        <v>22362.550845925103</v>
      </c>
      <c r="BK69" s="1343">
        <v>22913.001886068058</v>
      </c>
      <c r="BL69" s="1343">
        <v>23450.334374147646</v>
      </c>
      <c r="BM69" s="1343">
        <v>23676.042296554071</v>
      </c>
      <c r="BN69" s="1343">
        <v>23669.335457981753</v>
      </c>
      <c r="BO69" s="1343">
        <v>24162.901493322493</v>
      </c>
      <c r="BP69" s="1343">
        <v>24070.509099470339</v>
      </c>
      <c r="BQ69" s="1343">
        <v>24240.234066081899</v>
      </c>
      <c r="BR69" s="1343">
        <v>24012.672125783309</v>
      </c>
      <c r="BS69" s="1343">
        <v>24286.518985130639</v>
      </c>
      <c r="BT69" s="1343">
        <v>24138.731284891997</v>
      </c>
      <c r="BU69" s="1343">
        <v>24529.939047737578</v>
      </c>
      <c r="BV69" s="1343">
        <v>25185.746033479303</v>
      </c>
      <c r="BW69" s="1343">
        <v>25188.948629781582</v>
      </c>
      <c r="BX69" s="1343">
        <v>24907.081930107499</v>
      </c>
      <c r="BY69" s="1343">
        <v>26092.947820135505</v>
      </c>
      <c r="BZ69" s="1343">
        <v>26349.1</v>
      </c>
      <c r="CA69" s="1343">
        <v>27206.612153176153</v>
      </c>
      <c r="CB69" s="1343">
        <v>28681.643784660053</v>
      </c>
      <c r="CC69" s="1343">
        <v>27785.594685889882</v>
      </c>
      <c r="CD69" s="1343">
        <v>26832.265957792031</v>
      </c>
      <c r="CE69" s="1343">
        <v>26097.291875733121</v>
      </c>
      <c r="CF69" s="1343">
        <v>26267.037581531244</v>
      </c>
      <c r="CG69" s="1343">
        <v>27405.717356457313</v>
      </c>
      <c r="CH69" s="1343">
        <v>28698.361136745865</v>
      </c>
      <c r="CI69" s="1343">
        <v>28414.864862639693</v>
      </c>
      <c r="CJ69" s="1343">
        <v>30025.347683903914</v>
      </c>
      <c r="CK69" s="1343">
        <v>29523.271206021916</v>
      </c>
      <c r="CL69" s="1343">
        <v>29665.347799692237</v>
      </c>
      <c r="CM69" s="1343">
        <v>30975.302527422784</v>
      </c>
      <c r="CN69" s="1343">
        <v>31270.48650679236</v>
      </c>
      <c r="CO69" s="1343">
        <v>29929.005352768458</v>
      </c>
      <c r="CP69" s="1343">
        <v>29638.775421588238</v>
      </c>
      <c r="CQ69" s="1343">
        <v>29997.878928081911</v>
      </c>
      <c r="CR69" s="1343">
        <v>29959.801799941222</v>
      </c>
      <c r="CS69" s="1343">
        <v>27179.48184400428</v>
      </c>
      <c r="CT69" s="1343">
        <v>27646.230292458618</v>
      </c>
      <c r="CU69" s="1343">
        <v>28092.996190544487</v>
      </c>
      <c r="CV69" s="1343">
        <v>28058.066532249144</v>
      </c>
      <c r="CW69" s="1343">
        <v>28292.560840040274</v>
      </c>
      <c r="CX69" s="1343">
        <v>29761.787088236259</v>
      </c>
      <c r="CY69" s="1343">
        <v>29598.640591170228</v>
      </c>
      <c r="CZ69" s="1343">
        <v>28886.384578500332</v>
      </c>
      <c r="DA69" s="1343">
        <v>29842.316659375214</v>
      </c>
      <c r="DB69" s="1343">
        <v>28844.820263700629</v>
      </c>
      <c r="DC69" s="1343">
        <v>28683.368316616696</v>
      </c>
      <c r="DD69" s="1343">
        <v>29630.164175226539</v>
      </c>
      <c r="DE69" s="1343">
        <v>29077.350179624467</v>
      </c>
      <c r="DF69" s="1343">
        <v>31392.78113611753</v>
      </c>
      <c r="DG69" s="1343">
        <v>29960.213866002698</v>
      </c>
      <c r="DH69" s="1343">
        <v>29029.603343374689</v>
      </c>
      <c r="DI69" s="1343">
        <v>30323.435513522774</v>
      </c>
      <c r="DJ69" s="1343">
        <v>29307.51470376318</v>
      </c>
      <c r="DK69" s="1343">
        <v>31433.952767863015</v>
      </c>
      <c r="DL69" s="1343">
        <v>31498.306674303443</v>
      </c>
      <c r="DM69" s="1343">
        <v>30793.484584881444</v>
      </c>
      <c r="DN69" s="1343">
        <v>31634.440020418235</v>
      </c>
      <c r="DO69" s="1343">
        <v>31080.475349560293</v>
      </c>
      <c r="DP69" s="1343">
        <v>30460.241711645518</v>
      </c>
      <c r="DQ69" s="1343">
        <v>30209.301077846336</v>
      </c>
      <c r="DR69" s="1343">
        <v>30034.2841633073</v>
      </c>
      <c r="DS69" s="1369">
        <v>29998.251371028218</v>
      </c>
      <c r="DT69" s="1369">
        <v>30130.413851902253</v>
      </c>
      <c r="DU69" s="1369">
        <v>30795.076807420846</v>
      </c>
      <c r="DV69" s="1369">
        <v>30854.489598515356</v>
      </c>
      <c r="DW69" s="1369">
        <v>31715.203908071457</v>
      </c>
      <c r="DX69" s="1369">
        <v>31805.33094956986</v>
      </c>
      <c r="DY69" s="1369">
        <v>31470.338807725955</v>
      </c>
      <c r="DZ69" s="1369">
        <v>31378.040870494162</v>
      </c>
      <c r="EA69" s="1369">
        <v>30892.743973904449</v>
      </c>
      <c r="EB69" s="1369">
        <v>30466.997469298349</v>
      </c>
      <c r="EC69" s="1369">
        <v>30331.83891796528</v>
      </c>
      <c r="ED69" s="1369">
        <v>31066.610878760421</v>
      </c>
      <c r="EE69" s="1369">
        <v>30980.225947740364</v>
      </c>
      <c r="EF69" s="1369">
        <v>30131.834358437562</v>
      </c>
      <c r="EG69" s="1369">
        <v>29572.849767004762</v>
      </c>
      <c r="EH69" s="1369">
        <v>29370.191528380616</v>
      </c>
      <c r="EI69" s="1369">
        <v>29542.12614865692</v>
      </c>
      <c r="EJ69" s="1369">
        <v>30031.439391011405</v>
      </c>
      <c r="EK69" s="1369">
        <v>30173.631811061354</v>
      </c>
      <c r="EL69" s="1369">
        <v>29906.647817670157</v>
      </c>
      <c r="EM69" s="1369">
        <v>29701.019232972572</v>
      </c>
      <c r="EN69" s="1369">
        <v>30408.949113212584</v>
      </c>
      <c r="EO69" s="1369">
        <v>30553.902096962051</v>
      </c>
    </row>
    <row r="70" spans="1:145" ht="15.95" customHeight="1" x14ac:dyDescent="0.3">
      <c r="A70" s="1346" t="s">
        <v>869</v>
      </c>
      <c r="B70" s="1343"/>
      <c r="C70" s="1343"/>
      <c r="D70" s="1343"/>
      <c r="E70" s="1343"/>
      <c r="F70" s="1343"/>
      <c r="G70" s="1343"/>
      <c r="H70" s="1347"/>
      <c r="I70" s="1347"/>
      <c r="J70" s="1347"/>
      <c r="K70" s="1347"/>
      <c r="L70" s="1347"/>
      <c r="M70" s="1347"/>
      <c r="N70" s="1347"/>
      <c r="O70" s="1347"/>
      <c r="P70" s="1347"/>
      <c r="Q70" s="1347"/>
      <c r="R70" s="1347"/>
      <c r="S70" s="1347"/>
      <c r="T70" s="1347"/>
      <c r="U70" s="1347"/>
      <c r="V70" s="1347"/>
      <c r="W70" s="1347"/>
      <c r="X70" s="1347"/>
      <c r="Y70" s="1347"/>
      <c r="Z70" s="1347"/>
      <c r="AA70" s="1347"/>
      <c r="AB70" s="1347"/>
      <c r="AC70" s="1347"/>
      <c r="AD70" s="1347"/>
      <c r="AE70" s="1347"/>
      <c r="AF70" s="1347"/>
      <c r="AG70" s="1347"/>
      <c r="AH70" s="1347"/>
      <c r="AI70" s="1347"/>
      <c r="AJ70" s="1347"/>
      <c r="AK70" s="1347"/>
      <c r="AL70" s="1347"/>
      <c r="AM70" s="1343"/>
      <c r="AN70" s="1343"/>
      <c r="AO70" s="1343"/>
      <c r="AP70" s="1343"/>
      <c r="AQ70" s="1343"/>
      <c r="AR70" s="1343"/>
      <c r="AS70" s="1343"/>
      <c r="AT70" s="1343"/>
      <c r="AU70" s="1343"/>
      <c r="AV70" s="1343"/>
      <c r="AW70" s="1343"/>
      <c r="AX70" s="1343"/>
      <c r="AY70" s="1343"/>
      <c r="AZ70" s="1343"/>
      <c r="BA70" s="1343"/>
      <c r="BB70" s="1343"/>
      <c r="BC70" s="1343"/>
      <c r="BD70" s="1343"/>
      <c r="BE70" s="1343"/>
      <c r="BF70" s="1343"/>
      <c r="BG70" s="1343"/>
      <c r="BH70" s="1343"/>
      <c r="BI70" s="1343"/>
      <c r="BJ70" s="1343"/>
      <c r="BK70" s="1343"/>
      <c r="BL70" s="1343"/>
      <c r="BM70" s="1343"/>
      <c r="BN70" s="1343"/>
      <c r="BO70" s="1343"/>
      <c r="BP70" s="1343"/>
      <c r="BQ70" s="1343"/>
      <c r="BR70" s="1343"/>
      <c r="BS70" s="1343"/>
      <c r="BT70" s="1343"/>
      <c r="BU70" s="1343"/>
      <c r="BV70" s="1343"/>
      <c r="BW70" s="1343"/>
      <c r="BX70" s="1343"/>
      <c r="BY70" s="1343"/>
      <c r="BZ70" s="1343"/>
      <c r="CA70" s="1343"/>
      <c r="CB70" s="1343"/>
      <c r="CC70" s="1343"/>
      <c r="CD70" s="1343"/>
      <c r="CE70" s="1343"/>
      <c r="CF70" s="1343"/>
      <c r="CG70" s="1343"/>
      <c r="CH70" s="1343"/>
      <c r="CI70" s="1343"/>
      <c r="CJ70" s="1343"/>
      <c r="CK70" s="1343"/>
      <c r="CL70" s="1343"/>
      <c r="CM70" s="1343"/>
      <c r="CN70" s="1343"/>
      <c r="CO70" s="1343"/>
      <c r="CP70" s="1343"/>
      <c r="CQ70" s="1343"/>
      <c r="CR70" s="1343"/>
      <c r="CS70" s="1343"/>
      <c r="CT70" s="1343"/>
      <c r="CU70" s="1343"/>
      <c r="CV70" s="1343"/>
      <c r="CW70" s="1343"/>
      <c r="CX70" s="1343"/>
      <c r="CY70" s="1343"/>
      <c r="CZ70" s="1343"/>
      <c r="DA70" s="1343"/>
      <c r="DB70" s="1343"/>
      <c r="DC70" s="1343"/>
      <c r="DD70" s="1343"/>
      <c r="DE70" s="1343"/>
      <c r="DF70" s="1343"/>
      <c r="DG70" s="1343"/>
      <c r="DH70" s="1343"/>
      <c r="DI70" s="1343"/>
      <c r="DJ70" s="1343"/>
      <c r="DK70" s="1343"/>
      <c r="DL70" s="1343"/>
      <c r="DM70" s="1343"/>
      <c r="DN70" s="1343"/>
      <c r="DO70" s="1343"/>
      <c r="DP70" s="1343"/>
      <c r="DQ70" s="1343"/>
      <c r="DR70" s="1343"/>
      <c r="DS70" s="1369"/>
      <c r="DT70" s="1369"/>
      <c r="DU70" s="1369"/>
      <c r="DV70" s="1369"/>
      <c r="DW70" s="1369"/>
      <c r="DX70" s="1369"/>
      <c r="DY70" s="1369"/>
      <c r="DZ70" s="1369"/>
      <c r="EA70" s="1369"/>
      <c r="EB70" s="1369"/>
      <c r="EC70" s="1369"/>
      <c r="ED70" s="1369"/>
      <c r="EE70" s="1369"/>
      <c r="EF70" s="1369"/>
      <c r="EG70" s="1369"/>
      <c r="EH70" s="1369"/>
      <c r="EI70" s="1369"/>
      <c r="EJ70" s="1369"/>
      <c r="EK70" s="1369"/>
      <c r="EL70" s="1369"/>
      <c r="EM70" s="1369"/>
      <c r="EN70" s="1369"/>
      <c r="EO70" s="1369"/>
    </row>
    <row r="71" spans="1:145" ht="15.95" customHeight="1" x14ac:dyDescent="0.3">
      <c r="A71" s="1346" t="s">
        <v>917</v>
      </c>
      <c r="B71" s="1347">
        <v>0</v>
      </c>
      <c r="C71" s="1347">
        <v>0.09</v>
      </c>
      <c r="D71" s="1347">
        <v>8.6638469999999995E-2</v>
      </c>
      <c r="E71" s="1347">
        <v>8.325805E-2</v>
      </c>
      <c r="F71" s="1347">
        <v>7.9823539999999998E-2</v>
      </c>
      <c r="G71" s="1347">
        <v>7.6382350000000002E-2</v>
      </c>
      <c r="H71" s="1347">
        <v>7.2905770000000009E-2</v>
      </c>
      <c r="I71" s="1347">
        <v>6.9449330000000004E-2</v>
      </c>
      <c r="J71" s="1347">
        <v>6.5959859999999995E-2</v>
      </c>
      <c r="K71" s="1347">
        <v>6.2377339999999996E-2</v>
      </c>
      <c r="L71" s="1347">
        <v>5.8821589999999993E-2</v>
      </c>
      <c r="M71" s="1347">
        <v>5.5212539999999997E-2</v>
      </c>
      <c r="N71" s="1347">
        <v>5.1589999999999997E-2</v>
      </c>
      <c r="O71" s="1347">
        <v>4.7920900000000002E-2</v>
      </c>
      <c r="P71" s="1347">
        <v>4.4246000000000001E-2</v>
      </c>
      <c r="Q71" s="1347">
        <v>4.0550999999999997E-2</v>
      </c>
      <c r="R71" s="1347">
        <v>3.6823000000000002E-2</v>
      </c>
      <c r="S71" s="1347">
        <v>3.2910000000000002E-2</v>
      </c>
      <c r="T71" s="1347">
        <v>2.8943E-2</v>
      </c>
      <c r="U71" s="1347">
        <v>2.5072000000000001E-2</v>
      </c>
      <c r="V71" s="1347">
        <v>2.0902E-2</v>
      </c>
      <c r="W71" s="1347">
        <v>1.6998580000000003E-2</v>
      </c>
      <c r="X71" s="1347">
        <v>1.2823579999999999E-2</v>
      </c>
      <c r="Y71" s="1347">
        <v>8.4860000000000005E-3</v>
      </c>
      <c r="Z71" s="1347">
        <v>4.2700000000000004E-3</v>
      </c>
      <c r="AA71" s="1347">
        <v>0</v>
      </c>
      <c r="AB71" s="1347">
        <v>0</v>
      </c>
      <c r="AC71" s="1347">
        <v>0</v>
      </c>
      <c r="AD71" s="1347">
        <v>0</v>
      </c>
      <c r="AE71" s="1347">
        <v>40</v>
      </c>
      <c r="AF71" s="1347">
        <v>40.000040249999998</v>
      </c>
      <c r="AG71" s="1347">
        <v>40.000080500000003</v>
      </c>
      <c r="AH71" s="1347">
        <v>40.000120750000001</v>
      </c>
      <c r="AI71" s="1347">
        <v>65.884674000000004</v>
      </c>
      <c r="AJ71" s="1347">
        <v>66.036509249999995</v>
      </c>
      <c r="AK71" s="1347">
        <v>69.496014500000001</v>
      </c>
      <c r="AL71" s="1347">
        <v>65.900349750000004</v>
      </c>
      <c r="AM71" s="1347">
        <v>63.422373999999998</v>
      </c>
      <c r="AN71" s="1347">
        <v>67.356630249999995</v>
      </c>
      <c r="AO71" s="1347">
        <v>69.935740499999994</v>
      </c>
      <c r="AP71" s="1347">
        <v>71.045293479999998</v>
      </c>
      <c r="AQ71" s="1347">
        <v>70.162619109999994</v>
      </c>
      <c r="AR71" s="1347">
        <v>74.26285759999999</v>
      </c>
      <c r="AS71" s="1347">
        <v>26.707017430000001</v>
      </c>
      <c r="AT71" s="1347">
        <v>32.461019759999999</v>
      </c>
      <c r="AU71" s="1347">
        <v>30.95263804</v>
      </c>
      <c r="AV71" s="1347">
        <v>31.916826289999999</v>
      </c>
      <c r="AW71" s="1347">
        <v>35.268438809999999</v>
      </c>
      <c r="AX71" s="1347">
        <v>37.032233950000006</v>
      </c>
      <c r="AY71" s="1347">
        <v>73.210119669999997</v>
      </c>
      <c r="AZ71" s="1347">
        <v>72.112579999999994</v>
      </c>
      <c r="BA71" s="1347">
        <v>78.899341280000002</v>
      </c>
      <c r="BB71" s="1347">
        <v>35.566706739999994</v>
      </c>
      <c r="BC71" s="1347">
        <v>37.909558780000005</v>
      </c>
      <c r="BD71" s="1347">
        <v>40.815842297399996</v>
      </c>
      <c r="BE71" s="1347">
        <v>35.230394079999996</v>
      </c>
      <c r="BF71" s="1347">
        <v>39.455890247500001</v>
      </c>
      <c r="BG71" s="1347">
        <v>37.955472969999995</v>
      </c>
      <c r="BH71" s="1347">
        <v>38.657556060000005</v>
      </c>
      <c r="BI71" s="1347">
        <v>73.740567228499998</v>
      </c>
      <c r="BJ71" s="1347">
        <v>143.51296267960001</v>
      </c>
      <c r="BK71" s="1347">
        <v>193.78753215999996</v>
      </c>
      <c r="BL71" s="1347">
        <v>184.51179505000002</v>
      </c>
      <c r="BM71" s="1347">
        <v>180.50757988999999</v>
      </c>
      <c r="BN71" s="1347">
        <v>178.27711632999998</v>
      </c>
      <c r="BO71" s="1347">
        <v>195.52900919000001</v>
      </c>
      <c r="BP71" s="1347">
        <v>214.56956361000002</v>
      </c>
      <c r="BQ71" s="1347">
        <v>281.61870282340004</v>
      </c>
      <c r="BR71" s="1347">
        <v>124.35429277999999</v>
      </c>
      <c r="BS71" s="1347">
        <v>175.51942728999998</v>
      </c>
      <c r="BT71" s="1347">
        <v>150.91587566999999</v>
      </c>
      <c r="BU71" s="1347">
        <v>153.38603529</v>
      </c>
      <c r="BV71" s="1347">
        <v>87.660927779999994</v>
      </c>
      <c r="BW71" s="1347">
        <v>102.80799241</v>
      </c>
      <c r="BX71" s="1347">
        <v>109.44308829000001</v>
      </c>
      <c r="BY71" s="1347">
        <v>88.189770620000004</v>
      </c>
      <c r="BZ71" s="1347">
        <v>97.1</v>
      </c>
      <c r="CA71" s="1347">
        <v>78.17432556</v>
      </c>
      <c r="CB71" s="1347">
        <v>74.415321979999987</v>
      </c>
      <c r="CC71" s="1347">
        <v>51.916857829999998</v>
      </c>
      <c r="CD71" s="1347">
        <v>49.883047570000002</v>
      </c>
      <c r="CE71" s="1347">
        <v>62.522683930000007</v>
      </c>
      <c r="CF71" s="1347">
        <v>105.58336955999999</v>
      </c>
      <c r="CG71" s="1347">
        <v>112.38330085000001</v>
      </c>
      <c r="CH71" s="1347">
        <v>153.70215156</v>
      </c>
      <c r="CI71" s="1347">
        <v>109.69872319000001</v>
      </c>
      <c r="CJ71" s="1347">
        <v>78.38128737000001</v>
      </c>
      <c r="CK71" s="1347">
        <v>109.12254866000001</v>
      </c>
      <c r="CL71" s="1347">
        <v>114.89546239000001</v>
      </c>
      <c r="CM71" s="1347">
        <v>117.99061675999999</v>
      </c>
      <c r="CN71" s="1347">
        <v>118.35466631</v>
      </c>
      <c r="CO71" s="1347">
        <v>117.80486821</v>
      </c>
      <c r="CP71" s="1347">
        <v>116.40718635000002</v>
      </c>
      <c r="CQ71" s="1347">
        <v>113.63216862</v>
      </c>
      <c r="CR71" s="1347">
        <v>111.45332371000001</v>
      </c>
      <c r="CS71" s="1347">
        <v>107.88536091499999</v>
      </c>
      <c r="CT71" s="1347">
        <v>101.76213276</v>
      </c>
      <c r="CU71" s="1347">
        <v>101.25621303000001</v>
      </c>
      <c r="CV71" s="1347">
        <v>91.089384569999993</v>
      </c>
      <c r="CW71" s="1347">
        <v>150.42750990000002</v>
      </c>
      <c r="CX71" s="1347">
        <v>148.45705818000002</v>
      </c>
      <c r="CY71" s="1347">
        <v>146.66517879000003</v>
      </c>
      <c r="CZ71" s="1347">
        <v>136.61129738</v>
      </c>
      <c r="DA71" s="1347">
        <v>98.102229873700011</v>
      </c>
      <c r="DB71" s="1347">
        <v>91.420503261199997</v>
      </c>
      <c r="DC71" s="1347">
        <v>92.620213490000012</v>
      </c>
      <c r="DD71" s="1347">
        <v>86.29945310894999</v>
      </c>
      <c r="DE71" s="1347">
        <v>91.245103329999992</v>
      </c>
      <c r="DF71" s="1347">
        <v>92.505576790000006</v>
      </c>
      <c r="DG71" s="1347">
        <v>94.824300919999999</v>
      </c>
      <c r="DH71" s="1347">
        <v>89.880637840000006</v>
      </c>
      <c r="DI71" s="1347">
        <v>91.239958189999996</v>
      </c>
      <c r="DJ71" s="1347">
        <v>90.154767210000003</v>
      </c>
      <c r="DK71" s="1347">
        <v>81.292921140000004</v>
      </c>
      <c r="DL71" s="1347">
        <v>80.562246789999989</v>
      </c>
      <c r="DM71" s="1347">
        <v>73.296371909999991</v>
      </c>
      <c r="DN71" s="1347">
        <v>67.125684629999995</v>
      </c>
      <c r="DO71" s="1347">
        <v>73.097727240000012</v>
      </c>
      <c r="DP71" s="1347">
        <v>77.613396049999992</v>
      </c>
      <c r="DQ71" s="1347">
        <v>74.787967229999992</v>
      </c>
      <c r="DR71" s="1347">
        <v>71.937020189999998</v>
      </c>
      <c r="DS71" s="1370">
        <v>70.582626189999999</v>
      </c>
      <c r="DT71" s="1370">
        <v>76.722330329999991</v>
      </c>
      <c r="DU71" s="1370">
        <v>84.807168269999991</v>
      </c>
      <c r="DV71" s="1370">
        <v>87.955789749999994</v>
      </c>
      <c r="DW71" s="1370">
        <v>91.648603239999986</v>
      </c>
      <c r="DX71" s="1370">
        <v>94.027168509999996</v>
      </c>
      <c r="DY71" s="1370">
        <v>89.152609289999987</v>
      </c>
      <c r="DZ71" s="1370">
        <v>88.634177739999998</v>
      </c>
      <c r="EA71" s="1370">
        <v>93.184282940000003</v>
      </c>
      <c r="EB71" s="1370">
        <v>98.016479349999997</v>
      </c>
      <c r="EC71" s="1370">
        <v>91.15102469</v>
      </c>
      <c r="ED71" s="1370">
        <v>88.445488289999986</v>
      </c>
      <c r="EE71" s="1370">
        <v>89.695010999999994</v>
      </c>
      <c r="EF71" s="1370">
        <v>87.150026319999995</v>
      </c>
      <c r="EG71" s="1370">
        <v>84.643894810000006</v>
      </c>
      <c r="EH71" s="1370">
        <v>93.289079610000016</v>
      </c>
      <c r="EI71" s="1370">
        <v>89.646815779999997</v>
      </c>
      <c r="EJ71" s="1370">
        <v>106.38260398999999</v>
      </c>
      <c r="EK71" s="1370">
        <v>97.496273500000001</v>
      </c>
      <c r="EL71" s="1370">
        <v>95.148247520000012</v>
      </c>
      <c r="EM71" s="1370">
        <v>94.561708349999989</v>
      </c>
      <c r="EN71" s="1370">
        <v>104.53980869999999</v>
      </c>
      <c r="EO71" s="1370">
        <v>99.412164410000003</v>
      </c>
    </row>
    <row r="72" spans="1:145" ht="15.95" customHeight="1" x14ac:dyDescent="0.3">
      <c r="A72" s="1346" t="s">
        <v>918</v>
      </c>
      <c r="B72" s="1347">
        <v>4801.9291608290005</v>
      </c>
      <c r="C72" s="1347">
        <v>4759.2846632575483</v>
      </c>
      <c r="D72" s="1347">
        <v>4717.3441113181989</v>
      </c>
      <c r="E72" s="1347">
        <v>4744.5460292265998</v>
      </c>
      <c r="F72" s="1347">
        <v>5006.6376963431994</v>
      </c>
      <c r="G72" s="1347">
        <v>5267.1195187976009</v>
      </c>
      <c r="H72" s="1347">
        <v>5128.8869289823988</v>
      </c>
      <c r="I72" s="1347">
        <v>5137.7694283115998</v>
      </c>
      <c r="J72" s="1347">
        <v>5165.1287456633991</v>
      </c>
      <c r="K72" s="1347">
        <v>4986.8268081463993</v>
      </c>
      <c r="L72" s="1347">
        <v>4954.125306635</v>
      </c>
      <c r="M72" s="1347">
        <v>4843.3042223599996</v>
      </c>
      <c r="N72" s="1347">
        <v>4963.5991935547154</v>
      </c>
      <c r="O72" s="1347">
        <v>4978.7087615500004</v>
      </c>
      <c r="P72" s="1347">
        <v>4974.8439860499993</v>
      </c>
      <c r="Q72" s="1347">
        <v>5005.7793210300006</v>
      </c>
      <c r="R72" s="1347">
        <v>5172.2459096897001</v>
      </c>
      <c r="S72" s="1347">
        <v>5331.2343545000003</v>
      </c>
      <c r="T72" s="1347">
        <v>5518.4396569399996</v>
      </c>
      <c r="U72" s="1347">
        <v>5650.6317937599997</v>
      </c>
      <c r="V72" s="1347">
        <v>5617.2840117700016</v>
      </c>
      <c r="W72" s="1347">
        <v>5500.3998213599989</v>
      </c>
      <c r="X72" s="1347">
        <v>5291.3516298699997</v>
      </c>
      <c r="Y72" s="1347">
        <v>5157.3504788400005</v>
      </c>
      <c r="Z72" s="1347">
        <v>5163.7000148100005</v>
      </c>
      <c r="AA72" s="1347">
        <v>5249.2593428299997</v>
      </c>
      <c r="AB72" s="1347">
        <v>5490.1543430800011</v>
      </c>
      <c r="AC72" s="1347">
        <v>5626.3869451800001</v>
      </c>
      <c r="AD72" s="1347">
        <v>5471.9955111799991</v>
      </c>
      <c r="AE72" s="1347">
        <v>5517.8750518899997</v>
      </c>
      <c r="AF72" s="1347">
        <v>5548.9711237999991</v>
      </c>
      <c r="AG72" s="1347">
        <v>5689.9503021299997</v>
      </c>
      <c r="AH72" s="1347">
        <v>5791.2435988699999</v>
      </c>
      <c r="AI72" s="1347">
        <v>5880.8294358100002</v>
      </c>
      <c r="AJ72" s="1347">
        <v>5817.1835107500019</v>
      </c>
      <c r="AK72" s="1347">
        <v>5858.5574976399994</v>
      </c>
      <c r="AL72" s="1347">
        <v>5288.4021064299995</v>
      </c>
      <c r="AM72" s="1347">
        <v>5235.132600179998</v>
      </c>
      <c r="AN72" s="1347">
        <v>5246.0399278599989</v>
      </c>
      <c r="AO72" s="1347">
        <v>5606.7399338099995</v>
      </c>
      <c r="AP72" s="1347">
        <v>5998.8909088455002</v>
      </c>
      <c r="AQ72" s="1347">
        <v>6137.9456962410013</v>
      </c>
      <c r="AR72" s="1347">
        <v>6013.5165399901998</v>
      </c>
      <c r="AS72" s="1347">
        <v>5955.472817169999</v>
      </c>
      <c r="AT72" s="1347">
        <v>5630.4696661664011</v>
      </c>
      <c r="AU72" s="1347">
        <v>5320.0144016908007</v>
      </c>
      <c r="AV72" s="1347">
        <v>5461.0987823720006</v>
      </c>
      <c r="AW72" s="1347">
        <v>5683.2238006892003</v>
      </c>
      <c r="AX72" s="1347">
        <v>5591.8646669751997</v>
      </c>
      <c r="AY72" s="1347">
        <v>5656.9115846762998</v>
      </c>
      <c r="AZ72" s="1347">
        <v>5761.5939852316005</v>
      </c>
      <c r="BA72" s="1347">
        <v>5497.7768871959997</v>
      </c>
      <c r="BB72" s="1347">
        <v>5379.1090225311</v>
      </c>
      <c r="BC72" s="1347">
        <v>5006.3627642468</v>
      </c>
      <c r="BD72" s="1347">
        <v>5151.8808275650008</v>
      </c>
      <c r="BE72" s="1347">
        <v>5057.7499322293997</v>
      </c>
      <c r="BF72" s="1347">
        <v>4928.410437139999</v>
      </c>
      <c r="BG72" s="1347">
        <v>4716.8883619879998</v>
      </c>
      <c r="BH72" s="1347">
        <v>4751.9134925970993</v>
      </c>
      <c r="BI72" s="1347">
        <v>5408.8134834074999</v>
      </c>
      <c r="BJ72" s="1347">
        <v>5671.7072349247019</v>
      </c>
      <c r="BK72" s="1347">
        <v>5897.5049680262</v>
      </c>
      <c r="BL72" s="1347">
        <v>6204.9401673194998</v>
      </c>
      <c r="BM72" s="1347">
        <v>5888.5219047831997</v>
      </c>
      <c r="BN72" s="1347">
        <v>6046.7682283431277</v>
      </c>
      <c r="BO72" s="1347">
        <v>6283.1909291006004</v>
      </c>
      <c r="BP72" s="1347">
        <v>6330.7564188890492</v>
      </c>
      <c r="BQ72" s="1347">
        <v>6167.8782648222004</v>
      </c>
      <c r="BR72" s="1347">
        <v>6467.2638899251997</v>
      </c>
      <c r="BS72" s="1347">
        <v>6367.9085448946762</v>
      </c>
      <c r="BT72" s="1347">
        <v>6381.8194854620997</v>
      </c>
      <c r="BU72" s="1347">
        <v>6749.3491056692365</v>
      </c>
      <c r="BV72" s="1347">
        <v>7241.0043388553659</v>
      </c>
      <c r="BW72" s="1347">
        <v>6786.3385415064304</v>
      </c>
      <c r="BX72" s="1347">
        <v>6815.3658370779995</v>
      </c>
      <c r="BY72" s="1347">
        <v>6911.7023201443017</v>
      </c>
      <c r="BZ72" s="1347">
        <v>7263.1</v>
      </c>
      <c r="CA72" s="1347">
        <v>7388.5526063938041</v>
      </c>
      <c r="CB72" s="1347">
        <v>7547.0720378723963</v>
      </c>
      <c r="CC72" s="1347">
        <v>6768.4239047359451</v>
      </c>
      <c r="CD72" s="1347">
        <v>6805.3485322275374</v>
      </c>
      <c r="CE72" s="1347">
        <v>6736.1073495979699</v>
      </c>
      <c r="CF72" s="1347">
        <v>6792.5489526253505</v>
      </c>
      <c r="CG72" s="1347">
        <v>7134.746267897287</v>
      </c>
      <c r="CH72" s="1347">
        <v>7229.3674804323264</v>
      </c>
      <c r="CI72" s="1347">
        <v>7096.6947141235978</v>
      </c>
      <c r="CJ72" s="1347">
        <v>7451.8370485323494</v>
      </c>
      <c r="CK72" s="1347">
        <v>7500.766539391997</v>
      </c>
      <c r="CL72" s="1347">
        <v>7650.0924693496781</v>
      </c>
      <c r="CM72" s="1347">
        <v>7817.6700292612404</v>
      </c>
      <c r="CN72" s="1347">
        <v>8085.4989877531725</v>
      </c>
      <c r="CO72" s="1347">
        <v>7727.4773731462374</v>
      </c>
      <c r="CP72" s="1347">
        <v>7643.5817149262703</v>
      </c>
      <c r="CQ72" s="1347">
        <v>7556.4804129604199</v>
      </c>
      <c r="CR72" s="1347">
        <v>8756.8108241192404</v>
      </c>
      <c r="CS72" s="1347">
        <v>8177.5538755447815</v>
      </c>
      <c r="CT72" s="1347">
        <v>8499.041562096143</v>
      </c>
      <c r="CU72" s="1347">
        <v>8300.7924956681854</v>
      </c>
      <c r="CV72" s="1347">
        <v>8110.5558259318823</v>
      </c>
      <c r="CW72" s="1347">
        <v>8479.7380274195602</v>
      </c>
      <c r="CX72" s="1347">
        <v>8221.2874908374433</v>
      </c>
      <c r="CY72" s="1347">
        <v>8652.4360688180077</v>
      </c>
      <c r="CZ72" s="1347">
        <v>8552.8474322198945</v>
      </c>
      <c r="DA72" s="1347">
        <v>8597.6057084384065</v>
      </c>
      <c r="DB72" s="1347">
        <v>8582.0887501907637</v>
      </c>
      <c r="DC72" s="1347">
        <v>8371.5569580113406</v>
      </c>
      <c r="DD72" s="1347">
        <v>8472.8440092541314</v>
      </c>
      <c r="DE72" s="1347">
        <v>8530.5675527327076</v>
      </c>
      <c r="DF72" s="1347">
        <v>9318.1196702501147</v>
      </c>
      <c r="DG72" s="1347">
        <v>8698.0336737686066</v>
      </c>
      <c r="DH72" s="1347">
        <v>8562.9111510415969</v>
      </c>
      <c r="DI72" s="1347">
        <v>8978.345930927404</v>
      </c>
      <c r="DJ72" s="1347">
        <v>8612.6615920343575</v>
      </c>
      <c r="DK72" s="1347">
        <v>9841.5720007285217</v>
      </c>
      <c r="DL72" s="1347">
        <v>10311.893805219532</v>
      </c>
      <c r="DM72" s="1347">
        <v>10063.898442691963</v>
      </c>
      <c r="DN72" s="1347">
        <v>10209.715991198113</v>
      </c>
      <c r="DO72" s="1347">
        <v>10021.888298101705</v>
      </c>
      <c r="DP72" s="1347">
        <v>9830.6807718578584</v>
      </c>
      <c r="DQ72" s="1347">
        <v>9266.1194702063349</v>
      </c>
      <c r="DR72" s="1347">
        <v>9264.9463565600399</v>
      </c>
      <c r="DS72" s="1370">
        <v>9171.2037661348713</v>
      </c>
      <c r="DT72" s="1370">
        <v>9386.7851047647764</v>
      </c>
      <c r="DU72" s="1370">
        <v>9531.7992417569003</v>
      </c>
      <c r="DV72" s="1370">
        <v>9054.8250170384526</v>
      </c>
      <c r="DW72" s="1370">
        <v>9505.481663128201</v>
      </c>
      <c r="DX72" s="1370">
        <v>9467.0769150360411</v>
      </c>
      <c r="DY72" s="1370">
        <v>9416.3221607021369</v>
      </c>
      <c r="DZ72" s="1370">
        <v>9294.405468431627</v>
      </c>
      <c r="EA72" s="1370">
        <v>8913.3468359205708</v>
      </c>
      <c r="EB72" s="1370">
        <v>8832.2582692614287</v>
      </c>
      <c r="EC72" s="1370">
        <v>8763.5517185029021</v>
      </c>
      <c r="ED72" s="1370">
        <v>9021.9817164597625</v>
      </c>
      <c r="EE72" s="1370">
        <v>8856.4406746150307</v>
      </c>
      <c r="EF72" s="1370">
        <v>8856.4342678181838</v>
      </c>
      <c r="EG72" s="1370">
        <v>8775.0922970534357</v>
      </c>
      <c r="EH72" s="1370">
        <v>8758.5642797942928</v>
      </c>
      <c r="EI72" s="1370">
        <v>8875.2082366504292</v>
      </c>
      <c r="EJ72" s="1370">
        <v>10070.97941533433</v>
      </c>
      <c r="EK72" s="1370">
        <v>10036.989561806193</v>
      </c>
      <c r="EL72" s="1370">
        <v>9898.1939053697333</v>
      </c>
      <c r="EM72" s="1370">
        <v>10041.69901942654</v>
      </c>
      <c r="EN72" s="1370">
        <v>10241.61030644783</v>
      </c>
      <c r="EO72" s="1370">
        <v>10170.464038393451</v>
      </c>
    </row>
    <row r="73" spans="1:145" ht="15.95" customHeight="1" x14ac:dyDescent="0.3">
      <c r="A73" s="1346" t="s">
        <v>919</v>
      </c>
      <c r="B73" s="1347">
        <v>463.61466999999999</v>
      </c>
      <c r="C73" s="1347">
        <v>460.04124200000001</v>
      </c>
      <c r="D73" s="1347">
        <v>527.97652794999988</v>
      </c>
      <c r="E73" s="1347">
        <v>331.33407254999997</v>
      </c>
      <c r="F73" s="1347">
        <v>328.22978947999997</v>
      </c>
      <c r="G73" s="1347">
        <v>326.45779430000005</v>
      </c>
      <c r="H73" s="1347">
        <v>324.78940016000001</v>
      </c>
      <c r="I73" s="1347">
        <v>323.22642472000001</v>
      </c>
      <c r="J73" s="1347">
        <v>321.38803817000002</v>
      </c>
      <c r="K73" s="1347">
        <v>319.82231972000005</v>
      </c>
      <c r="L73" s="1347">
        <v>318.83213375999998</v>
      </c>
      <c r="M73" s="1347">
        <v>316.57473702999999</v>
      </c>
      <c r="N73" s="1347">
        <v>314.89337614999999</v>
      </c>
      <c r="O73" s="1347">
        <v>313.28903300000002</v>
      </c>
      <c r="P73" s="1347">
        <v>312.20782222000003</v>
      </c>
      <c r="Q73" s="1347">
        <v>314.48892835999999</v>
      </c>
      <c r="R73" s="1347">
        <v>313.55483516000004</v>
      </c>
      <c r="S73" s="1347">
        <v>312.46192020999996</v>
      </c>
      <c r="T73" s="1347">
        <v>311.04545960000002</v>
      </c>
      <c r="U73" s="1347">
        <v>310.49595902999999</v>
      </c>
      <c r="V73" s="1347">
        <v>309.28220864999997</v>
      </c>
      <c r="W73" s="1347">
        <v>308.69362655999998</v>
      </c>
      <c r="X73" s="1347">
        <v>307.26413308999997</v>
      </c>
      <c r="Y73" s="1347">
        <v>306.08213506999999</v>
      </c>
      <c r="Z73" s="1347">
        <v>305.74134270999997</v>
      </c>
      <c r="AA73" s="1347">
        <v>304.23584457999999</v>
      </c>
      <c r="AB73" s="1347">
        <v>303.29167229000001</v>
      </c>
      <c r="AC73" s="1347">
        <v>302.04820057000006</v>
      </c>
      <c r="AD73" s="1347">
        <v>300.32374507999998</v>
      </c>
      <c r="AE73" s="1347">
        <v>300.24391585000001</v>
      </c>
      <c r="AF73" s="1347">
        <v>299.06509364000004</v>
      </c>
      <c r="AG73" s="1347">
        <v>298.31316783999995</v>
      </c>
      <c r="AH73" s="1347">
        <v>34.999319290000003</v>
      </c>
      <c r="AI73" s="1347">
        <v>35.936095689999995</v>
      </c>
      <c r="AJ73" s="1347">
        <v>37.068945530000001</v>
      </c>
      <c r="AK73" s="1347">
        <v>33.959943590000002</v>
      </c>
      <c r="AL73" s="1347">
        <v>33.507819589999997</v>
      </c>
      <c r="AM73" s="1347">
        <v>33.434737079999998</v>
      </c>
      <c r="AN73" s="1347">
        <v>32.587087310000001</v>
      </c>
      <c r="AO73" s="1347">
        <v>29.346412050000001</v>
      </c>
      <c r="AP73" s="1347">
        <v>32.2090899397</v>
      </c>
      <c r="AQ73" s="1347">
        <v>36.403392528200001</v>
      </c>
      <c r="AR73" s="1347">
        <v>28.159200542799997</v>
      </c>
      <c r="AS73" s="1347">
        <v>30.405619179999999</v>
      </c>
      <c r="AT73" s="1347">
        <v>33.346280302000004</v>
      </c>
      <c r="AU73" s="1347">
        <v>35.698895647599997</v>
      </c>
      <c r="AV73" s="1347">
        <v>35.157134954999997</v>
      </c>
      <c r="AW73" s="1347">
        <v>34.659364254799996</v>
      </c>
      <c r="AX73" s="1347">
        <v>88.410551649599995</v>
      </c>
      <c r="AY73" s="1347">
        <v>83.772859591300005</v>
      </c>
      <c r="AZ73" s="1347">
        <v>81.49476982920001</v>
      </c>
      <c r="BA73" s="1347">
        <v>82.081319884799981</v>
      </c>
      <c r="BB73" s="1347">
        <v>23.374022628000002</v>
      </c>
      <c r="BC73" s="1347">
        <v>22.3509908252</v>
      </c>
      <c r="BD73" s="1347">
        <v>21.518016328800002</v>
      </c>
      <c r="BE73" s="1347">
        <v>21.060665522500003</v>
      </c>
      <c r="BF73" s="1347">
        <v>20.544640057500001</v>
      </c>
      <c r="BG73" s="1347">
        <v>20.067021221999997</v>
      </c>
      <c r="BH73" s="1347">
        <v>21.805428263</v>
      </c>
      <c r="BI73" s="1347">
        <v>18.941307936000001</v>
      </c>
      <c r="BJ73" s="1347">
        <v>22.021187008000002</v>
      </c>
      <c r="BK73" s="1347">
        <v>15.800219370799999</v>
      </c>
      <c r="BL73" s="1347">
        <v>14.698641909999997</v>
      </c>
      <c r="BM73" s="1347">
        <v>14.382754859999999</v>
      </c>
      <c r="BN73" s="1347">
        <v>14.0586225</v>
      </c>
      <c r="BO73" s="1347">
        <v>13.713603150000001</v>
      </c>
      <c r="BP73" s="1347">
        <v>13.38966102</v>
      </c>
      <c r="BQ73" s="1347">
        <v>16.080341798699997</v>
      </c>
      <c r="BR73" s="1347">
        <v>12.73725129</v>
      </c>
      <c r="BS73" s="1347">
        <v>12.410176199999999</v>
      </c>
      <c r="BT73" s="1347">
        <v>12.153275649999998</v>
      </c>
      <c r="BU73" s="1347">
        <v>11.898136229999999</v>
      </c>
      <c r="BV73" s="1347">
        <v>11.6764828</v>
      </c>
      <c r="BW73" s="1347">
        <v>11.381365519999999</v>
      </c>
      <c r="BX73" s="1347">
        <v>81.12511099999999</v>
      </c>
      <c r="BY73" s="1347">
        <v>80.866627000000008</v>
      </c>
      <c r="BZ73" s="1347">
        <v>80.599999999999994</v>
      </c>
      <c r="CA73" s="1347">
        <v>80.342941179999997</v>
      </c>
      <c r="CB73" s="1347">
        <v>80.078857909999996</v>
      </c>
      <c r="CC73" s="1347">
        <v>79.816106419999997</v>
      </c>
      <c r="CD73" s="1347">
        <v>81.113764966372003</v>
      </c>
      <c r="CE73" s="1347">
        <v>81.76564231070482</v>
      </c>
      <c r="CF73" s="1347">
        <v>79.010723110000001</v>
      </c>
      <c r="CG73" s="1347">
        <v>78.739303860000007</v>
      </c>
      <c r="CH73" s="1347">
        <v>107.73715645999999</v>
      </c>
      <c r="CI73" s="1347">
        <v>106.32602219</v>
      </c>
      <c r="CJ73" s="1347">
        <v>105.17999456180999</v>
      </c>
      <c r="CK73" s="1347">
        <v>103.48969524</v>
      </c>
      <c r="CL73" s="1347">
        <v>102.12764074038117</v>
      </c>
      <c r="CM73" s="1347">
        <v>101.22154418</v>
      </c>
      <c r="CN73" s="1347">
        <v>99.206509080000004</v>
      </c>
      <c r="CO73" s="1347">
        <v>97.773225859999997</v>
      </c>
      <c r="CP73" s="1347">
        <v>96.332073750000006</v>
      </c>
      <c r="CQ73" s="1347">
        <v>110.57416019</v>
      </c>
      <c r="CR73" s="1347">
        <v>108.44005010000001</v>
      </c>
      <c r="CS73" s="1347">
        <v>106.98742422999999</v>
      </c>
      <c r="CT73" s="1347">
        <v>105.58009297</v>
      </c>
      <c r="CU73" s="1347">
        <v>104.06996937</v>
      </c>
      <c r="CV73" s="1347">
        <v>102.60505359999999</v>
      </c>
      <c r="CW73" s="1347">
        <v>101.13585977</v>
      </c>
      <c r="CX73" s="1347">
        <v>99.696978880000003</v>
      </c>
      <c r="CY73" s="1347">
        <v>98.183399809999983</v>
      </c>
      <c r="CZ73" s="1347">
        <v>96.701153660000003</v>
      </c>
      <c r="DA73" s="1347">
        <v>95.214491440000003</v>
      </c>
      <c r="DB73" s="1347">
        <v>94.146089360000005</v>
      </c>
      <c r="DC73" s="1347">
        <v>94.073760499999992</v>
      </c>
      <c r="DD73" s="1347">
        <v>105.72653864</v>
      </c>
      <c r="DE73" s="1347">
        <v>91.373411310000009</v>
      </c>
      <c r="DF73" s="1347">
        <v>91.12467006</v>
      </c>
      <c r="DG73" s="1347">
        <v>104.550239</v>
      </c>
      <c r="DH73" s="1347">
        <v>132.99527358</v>
      </c>
      <c r="DI73" s="1347">
        <v>131.64444337</v>
      </c>
      <c r="DJ73" s="1347">
        <v>136.16279753000001</v>
      </c>
      <c r="DK73" s="1347">
        <v>128.70052939000001</v>
      </c>
      <c r="DL73" s="1347">
        <v>127.23415077</v>
      </c>
      <c r="DM73" s="1347">
        <v>128.34238235999999</v>
      </c>
      <c r="DN73" s="1347">
        <v>137.93941971999999</v>
      </c>
      <c r="DO73" s="1347">
        <v>128.91374316</v>
      </c>
      <c r="DP73" s="1347">
        <v>123.59649903</v>
      </c>
      <c r="DQ73" s="1347">
        <v>134.08348241000002</v>
      </c>
      <c r="DR73" s="1347">
        <v>127.6354123</v>
      </c>
      <c r="DS73" s="1370">
        <v>121.57566433000001</v>
      </c>
      <c r="DT73" s="1370">
        <v>124.61314504999999</v>
      </c>
      <c r="DU73" s="1370">
        <v>120.62890632999999</v>
      </c>
      <c r="DV73" s="1370">
        <v>141.22602688999999</v>
      </c>
      <c r="DW73" s="1370">
        <v>119.97137151000001</v>
      </c>
      <c r="DX73" s="1370">
        <v>120.10558337000001</v>
      </c>
      <c r="DY73" s="1370">
        <v>113.68284810999999</v>
      </c>
      <c r="DZ73" s="1370">
        <v>145.37414175000001</v>
      </c>
      <c r="EA73" s="1370">
        <v>155.65535385999999</v>
      </c>
      <c r="EB73" s="1370">
        <v>155.81292735999997</v>
      </c>
      <c r="EC73" s="1370">
        <v>153.48419449000002</v>
      </c>
      <c r="ED73" s="1370">
        <v>159.16403534</v>
      </c>
      <c r="EE73" s="1370">
        <v>156.44472701000001</v>
      </c>
      <c r="EF73" s="1370">
        <v>117.32899683999999</v>
      </c>
      <c r="EG73" s="1370">
        <v>138.6629696</v>
      </c>
      <c r="EH73" s="1370">
        <v>124.46089296</v>
      </c>
      <c r="EI73" s="1370">
        <v>133.80162948999998</v>
      </c>
      <c r="EJ73" s="1370">
        <v>40.140729649999997</v>
      </c>
      <c r="EK73" s="1370">
        <v>29.971813359999999</v>
      </c>
      <c r="EL73" s="1370">
        <v>34.237174500000002</v>
      </c>
      <c r="EM73" s="1370">
        <v>56.702981570000006</v>
      </c>
      <c r="EN73" s="1370">
        <v>48.896222059999999</v>
      </c>
      <c r="EO73" s="1370">
        <v>36.710806929999997</v>
      </c>
    </row>
    <row r="74" spans="1:145" ht="15.95" customHeight="1" x14ac:dyDescent="0.3">
      <c r="A74" s="1346" t="s">
        <v>920</v>
      </c>
      <c r="B74" s="1347">
        <v>926.66425083000013</v>
      </c>
      <c r="C74" s="1347">
        <v>879.92626970000003</v>
      </c>
      <c r="D74" s="1347">
        <v>721.28566178000017</v>
      </c>
      <c r="E74" s="1347">
        <v>929.83909610000012</v>
      </c>
      <c r="F74" s="1347">
        <v>902.82179521</v>
      </c>
      <c r="G74" s="1347">
        <v>909.41921696000009</v>
      </c>
      <c r="H74" s="1347">
        <v>880.78451079000013</v>
      </c>
      <c r="I74" s="1347">
        <v>883.15317335999987</v>
      </c>
      <c r="J74" s="1347">
        <v>900.60429081999996</v>
      </c>
      <c r="K74" s="1347">
        <v>890.01803747999998</v>
      </c>
      <c r="L74" s="1347">
        <v>886.7274124999999</v>
      </c>
      <c r="M74" s="1347">
        <v>873.53984866999997</v>
      </c>
      <c r="N74" s="1347">
        <v>889.11386275999996</v>
      </c>
      <c r="O74" s="1347">
        <v>872.65250204999995</v>
      </c>
      <c r="P74" s="1347">
        <v>872.16586286999996</v>
      </c>
      <c r="Q74" s="1347">
        <v>891.71102997000003</v>
      </c>
      <c r="R74" s="1347">
        <v>871.26575363000006</v>
      </c>
      <c r="S74" s="1347">
        <v>860.87499797999988</v>
      </c>
      <c r="T74" s="1347">
        <v>835.72423736999986</v>
      </c>
      <c r="U74" s="1347">
        <v>830.63649598999984</v>
      </c>
      <c r="V74" s="1347">
        <v>845.81191568999986</v>
      </c>
      <c r="W74" s="1347">
        <v>836.76174532999994</v>
      </c>
      <c r="X74" s="1347">
        <v>817.8099050400001</v>
      </c>
      <c r="Y74" s="1347">
        <v>823.86468667000008</v>
      </c>
      <c r="Z74" s="1347">
        <v>833.83114121000006</v>
      </c>
      <c r="AA74" s="1347">
        <v>817.63071453999999</v>
      </c>
      <c r="AB74" s="1347">
        <v>836.00137828999993</v>
      </c>
      <c r="AC74" s="1347">
        <v>831.54717403000006</v>
      </c>
      <c r="AD74" s="1347">
        <v>852.89268622999987</v>
      </c>
      <c r="AE74" s="1347">
        <v>856.97527100000002</v>
      </c>
      <c r="AF74" s="1347">
        <v>804.02007961999993</v>
      </c>
      <c r="AG74" s="1347">
        <v>711.6000750500001</v>
      </c>
      <c r="AH74" s="1347">
        <v>467.72730281000003</v>
      </c>
      <c r="AI74" s="1347">
        <v>472.09961955</v>
      </c>
      <c r="AJ74" s="1347">
        <v>494.27120891000004</v>
      </c>
      <c r="AK74" s="1347">
        <v>490.81321795000002</v>
      </c>
      <c r="AL74" s="1347">
        <v>494.44802592000002</v>
      </c>
      <c r="AM74" s="1347">
        <v>516.21782875000008</v>
      </c>
      <c r="AN74" s="1347">
        <v>516.31213220999996</v>
      </c>
      <c r="AO74" s="1347">
        <v>503.24425951000001</v>
      </c>
      <c r="AP74" s="1347">
        <v>489.51330487719997</v>
      </c>
      <c r="AQ74" s="1347">
        <v>494.68707912579993</v>
      </c>
      <c r="AR74" s="1347">
        <v>493.81222262200004</v>
      </c>
      <c r="AS74" s="1347">
        <v>486.04974214000003</v>
      </c>
      <c r="AT74" s="1347">
        <v>516.13286075120004</v>
      </c>
      <c r="AU74" s="1347">
        <v>498.80503430060003</v>
      </c>
      <c r="AV74" s="1347">
        <v>496.87984067799999</v>
      </c>
      <c r="AW74" s="1347">
        <v>519.60404782559999</v>
      </c>
      <c r="AX74" s="1347">
        <v>474.93454998679999</v>
      </c>
      <c r="AY74" s="1347">
        <v>481.47123866149997</v>
      </c>
      <c r="AZ74" s="1347">
        <v>447.3326192586</v>
      </c>
      <c r="BA74" s="1347">
        <v>485.86792073180004</v>
      </c>
      <c r="BB74" s="1347">
        <v>472.0427263931</v>
      </c>
      <c r="BC74" s="1347">
        <v>481.23702713040001</v>
      </c>
      <c r="BD74" s="1347">
        <v>460.94670880360002</v>
      </c>
      <c r="BE74" s="1347">
        <v>449.63064349939998</v>
      </c>
      <c r="BF74" s="1347">
        <v>470.08273794999991</v>
      </c>
      <c r="BG74" s="1347">
        <v>448.99094998199985</v>
      </c>
      <c r="BH74" s="1347">
        <v>439.66528039430005</v>
      </c>
      <c r="BI74" s="1347">
        <v>434.68208784780001</v>
      </c>
      <c r="BJ74" s="1347">
        <v>450.70070639740004</v>
      </c>
      <c r="BK74" s="1347">
        <v>457.86751363100007</v>
      </c>
      <c r="BL74" s="1347">
        <v>400.0052360578</v>
      </c>
      <c r="BM74" s="1347">
        <v>403.70361882059996</v>
      </c>
      <c r="BN74" s="1347">
        <v>408.73126425599992</v>
      </c>
      <c r="BO74" s="1347">
        <v>401.21387894959992</v>
      </c>
      <c r="BP74" s="1347">
        <v>380.2568783136</v>
      </c>
      <c r="BQ74" s="1347">
        <v>485.74684915030008</v>
      </c>
      <c r="BR74" s="1347">
        <v>517.963246637</v>
      </c>
      <c r="BS74" s="1347">
        <v>504.60812642280007</v>
      </c>
      <c r="BT74" s="1347">
        <v>483.89338643153002</v>
      </c>
      <c r="BU74" s="1347">
        <v>479.56802858334601</v>
      </c>
      <c r="BV74" s="1347">
        <v>477.45625522236799</v>
      </c>
      <c r="BW74" s="1347">
        <v>485.99207357335996</v>
      </c>
      <c r="BX74" s="1347">
        <v>468.25889443049999</v>
      </c>
      <c r="BY74" s="1347">
        <v>445.58355986949999</v>
      </c>
      <c r="BZ74" s="1347">
        <v>451.2</v>
      </c>
      <c r="CA74" s="1347">
        <v>483.75838031869989</v>
      </c>
      <c r="CB74" s="1347">
        <v>461.25243156440001</v>
      </c>
      <c r="CC74" s="1347">
        <v>446.00571831914999</v>
      </c>
      <c r="CD74" s="1347">
        <v>472.01393812999999</v>
      </c>
      <c r="CE74" s="1347">
        <v>507.09064146016942</v>
      </c>
      <c r="CF74" s="1347">
        <v>490.99175295152531</v>
      </c>
      <c r="CG74" s="1347">
        <v>514.58348983351334</v>
      </c>
      <c r="CH74" s="1347">
        <v>546.80701069030192</v>
      </c>
      <c r="CI74" s="1347">
        <v>542.35762074010916</v>
      </c>
      <c r="CJ74" s="1347">
        <v>544.37967601215598</v>
      </c>
      <c r="CK74" s="1347">
        <v>536.70750467680602</v>
      </c>
      <c r="CL74" s="1347">
        <v>504.64102840385732</v>
      </c>
      <c r="CM74" s="1347">
        <v>542.84317762875435</v>
      </c>
      <c r="CN74" s="1347">
        <v>512.20168699431201</v>
      </c>
      <c r="CO74" s="1347">
        <v>538.75947649696298</v>
      </c>
      <c r="CP74" s="1347">
        <v>548.78758542749995</v>
      </c>
      <c r="CQ74" s="1347">
        <v>567.69197324000004</v>
      </c>
      <c r="CR74" s="1347">
        <v>559.27361561999999</v>
      </c>
      <c r="CS74" s="1347">
        <v>555.45307115000003</v>
      </c>
      <c r="CT74" s="1347">
        <v>619.93068026000003</v>
      </c>
      <c r="CU74" s="1347">
        <v>588.99706949000006</v>
      </c>
      <c r="CV74" s="1347">
        <v>590.88022125999998</v>
      </c>
      <c r="CW74" s="1347">
        <v>583.22427706000008</v>
      </c>
      <c r="CX74" s="1347">
        <v>998.25334305000013</v>
      </c>
      <c r="CY74" s="1347">
        <v>978.01990172000001</v>
      </c>
      <c r="CZ74" s="1347">
        <v>962.18271893999997</v>
      </c>
      <c r="DA74" s="1347">
        <v>958.88803188999998</v>
      </c>
      <c r="DB74" s="1347">
        <v>1006.2574788400001</v>
      </c>
      <c r="DC74" s="1347">
        <v>1000.0271624799999</v>
      </c>
      <c r="DD74" s="1347">
        <v>1080.92912237</v>
      </c>
      <c r="DE74" s="1347">
        <v>1094.2082605000003</v>
      </c>
      <c r="DF74" s="1347">
        <v>1066.57196694</v>
      </c>
      <c r="DG74" s="1347">
        <v>1091.9584613499999</v>
      </c>
      <c r="DH74" s="1347">
        <v>673.33953372000008</v>
      </c>
      <c r="DI74" s="1347">
        <v>688.86393816999987</v>
      </c>
      <c r="DJ74" s="1347">
        <v>723.87679664999985</v>
      </c>
      <c r="DK74" s="1347">
        <v>747.56198700999994</v>
      </c>
      <c r="DL74" s="1347">
        <v>672.49670784</v>
      </c>
      <c r="DM74" s="1347">
        <v>677.02169824999999</v>
      </c>
      <c r="DN74" s="1347">
        <v>708.13079029980861</v>
      </c>
      <c r="DO74" s="1347">
        <v>695.53511806607457</v>
      </c>
      <c r="DP74" s="1347">
        <v>672.91700115999993</v>
      </c>
      <c r="DQ74" s="1347">
        <v>687.54619785999989</v>
      </c>
      <c r="DR74" s="1347">
        <v>646.33820180999999</v>
      </c>
      <c r="DS74" s="1370">
        <v>855.38182652004627</v>
      </c>
      <c r="DT74" s="1370">
        <v>693.78107405145681</v>
      </c>
      <c r="DU74" s="1370">
        <v>776.49843071999999</v>
      </c>
      <c r="DV74" s="1370">
        <v>793.74611619999985</v>
      </c>
      <c r="DW74" s="1370">
        <v>881.63888858000007</v>
      </c>
      <c r="DX74" s="1370">
        <v>866.73267591000001</v>
      </c>
      <c r="DY74" s="1370">
        <v>860.92989016000013</v>
      </c>
      <c r="DZ74" s="1370">
        <v>855.57662803999995</v>
      </c>
      <c r="EA74" s="1370">
        <v>899.91801198999997</v>
      </c>
      <c r="EB74" s="1370">
        <v>962.63373680999996</v>
      </c>
      <c r="EC74" s="1370">
        <v>909.19974651999996</v>
      </c>
      <c r="ED74" s="1370">
        <v>902.32573971999989</v>
      </c>
      <c r="EE74" s="1370">
        <v>946.1664811899999</v>
      </c>
      <c r="EF74" s="1370">
        <v>875.68506803000002</v>
      </c>
      <c r="EG74" s="1370">
        <v>963.36217255224597</v>
      </c>
      <c r="EH74" s="1370">
        <v>1010.2268418916415</v>
      </c>
      <c r="EI74" s="1370">
        <v>1056.1674430100002</v>
      </c>
      <c r="EJ74" s="1370">
        <v>1051.9078295100001</v>
      </c>
      <c r="EK74" s="1370">
        <v>984.1748481699999</v>
      </c>
      <c r="EL74" s="1370">
        <v>1072.4189625899999</v>
      </c>
      <c r="EM74" s="1370">
        <v>1133.8816766300001</v>
      </c>
      <c r="EN74" s="1370">
        <v>1155.5674059899998</v>
      </c>
      <c r="EO74" s="1370">
        <v>1073.0676898899999</v>
      </c>
    </row>
    <row r="75" spans="1:145" ht="15.95" customHeight="1" x14ac:dyDescent="0.3">
      <c r="A75" s="1346" t="s">
        <v>921</v>
      </c>
      <c r="B75" s="1347">
        <v>186.14744039999999</v>
      </c>
      <c r="C75" s="1347">
        <v>187.10678686</v>
      </c>
      <c r="D75" s="1347">
        <v>189.75268499999999</v>
      </c>
      <c r="E75" s="1347">
        <v>175.98013710000001</v>
      </c>
      <c r="F75" s="1347">
        <v>174.55431373000002</v>
      </c>
      <c r="G75" s="1347">
        <v>173.75905835</v>
      </c>
      <c r="H75" s="1347">
        <v>169.44216917000003</v>
      </c>
      <c r="I75" s="1347">
        <v>164.99673525999998</v>
      </c>
      <c r="J75" s="1347">
        <v>183.91171595999998</v>
      </c>
      <c r="K75" s="1347">
        <v>186.02389178000001</v>
      </c>
      <c r="L75" s="1347">
        <v>185.92303680999999</v>
      </c>
      <c r="M75" s="1347">
        <v>175.03429691999995</v>
      </c>
      <c r="N75" s="1347">
        <v>174.95816884999999</v>
      </c>
      <c r="O75" s="1347">
        <v>165.35744124000004</v>
      </c>
      <c r="P75" s="1347">
        <v>162.01578569999998</v>
      </c>
      <c r="Q75" s="1347">
        <v>162.06440347759997</v>
      </c>
      <c r="R75" s="1347">
        <v>161.98261532570001</v>
      </c>
      <c r="S75" s="1347">
        <v>167.7799984822</v>
      </c>
      <c r="T75" s="1347">
        <v>167.53320865000001</v>
      </c>
      <c r="U75" s="1347">
        <v>164.917172871372</v>
      </c>
      <c r="V75" s="1347">
        <v>162.58138676768903</v>
      </c>
      <c r="W75" s="1347">
        <v>172.43472713000003</v>
      </c>
      <c r="X75" s="1347">
        <v>167.40726746000001</v>
      </c>
      <c r="Y75" s="1347">
        <v>177.54057162000004</v>
      </c>
      <c r="Z75" s="1347">
        <v>179.81377861999997</v>
      </c>
      <c r="AA75" s="1347">
        <v>174.40572451999998</v>
      </c>
      <c r="AB75" s="1347">
        <v>180.70153113000001</v>
      </c>
      <c r="AC75" s="1347">
        <v>179.96928896</v>
      </c>
      <c r="AD75" s="1347">
        <v>178.71513716000004</v>
      </c>
      <c r="AE75" s="1347">
        <v>178.17449837999999</v>
      </c>
      <c r="AF75" s="1347">
        <v>166.80457544000001</v>
      </c>
      <c r="AG75" s="1347">
        <v>167.08164574</v>
      </c>
      <c r="AH75" s="1347">
        <v>175.25542058999997</v>
      </c>
      <c r="AI75" s="1347">
        <v>752.18570819000001</v>
      </c>
      <c r="AJ75" s="1347">
        <v>734.99452112000006</v>
      </c>
      <c r="AK75" s="1347">
        <v>745.51023939999993</v>
      </c>
      <c r="AL75" s="1347">
        <v>739.94353736000005</v>
      </c>
      <c r="AM75" s="1347">
        <v>741.12781962999998</v>
      </c>
      <c r="AN75" s="1347">
        <v>756.38254243999995</v>
      </c>
      <c r="AO75" s="1347">
        <v>785.4882633200001</v>
      </c>
      <c r="AP75" s="1347">
        <v>809.98620676199994</v>
      </c>
      <c r="AQ75" s="1347">
        <v>864.79353068779994</v>
      </c>
      <c r="AR75" s="1347">
        <v>914.62968764599987</v>
      </c>
      <c r="AS75" s="1347">
        <v>898.02266308000003</v>
      </c>
      <c r="AT75" s="1347">
        <v>935.38487593080004</v>
      </c>
      <c r="AU75" s="1347">
        <v>884.47698831079992</v>
      </c>
      <c r="AV75" s="1347">
        <v>832.87873712199996</v>
      </c>
      <c r="AW75" s="1347">
        <v>828.74389951640001</v>
      </c>
      <c r="AX75" s="1347">
        <v>888.51102266320004</v>
      </c>
      <c r="AY75" s="1347">
        <v>825.73654690770013</v>
      </c>
      <c r="AZ75" s="1347">
        <v>823.01476382279998</v>
      </c>
      <c r="BA75" s="1347">
        <v>841.76958637940015</v>
      </c>
      <c r="BB75" s="1347">
        <v>843.67550342549987</v>
      </c>
      <c r="BC75" s="1347">
        <v>868.55369373959991</v>
      </c>
      <c r="BD75" s="1347">
        <v>897.70448814240001</v>
      </c>
      <c r="BE75" s="1347">
        <v>899.17694909120007</v>
      </c>
      <c r="BF75" s="1347">
        <v>915.62233810249995</v>
      </c>
      <c r="BG75" s="1347">
        <v>891.57650141800002</v>
      </c>
      <c r="BH75" s="1347">
        <v>938.2487139527999</v>
      </c>
      <c r="BI75" s="1347">
        <v>912.56412091890002</v>
      </c>
      <c r="BJ75" s="1347">
        <v>909.59748445460002</v>
      </c>
      <c r="BK75" s="1347">
        <v>992.61143203080007</v>
      </c>
      <c r="BL75" s="1347">
        <v>992.27485632780019</v>
      </c>
      <c r="BM75" s="1347">
        <v>1032.2106445340003</v>
      </c>
      <c r="BN75" s="1347">
        <v>1079.7766805432</v>
      </c>
      <c r="BO75" s="1347">
        <v>1239.1260732700002</v>
      </c>
      <c r="BP75" s="1347">
        <v>1062.3887654531002</v>
      </c>
      <c r="BQ75" s="1347">
        <v>1130.9641294654</v>
      </c>
      <c r="BR75" s="1347">
        <v>1098.7327395093</v>
      </c>
      <c r="BS75" s="1347">
        <v>1100.6389286132001</v>
      </c>
      <c r="BT75" s="1347">
        <v>1177.5242219673401</v>
      </c>
      <c r="BU75" s="1347">
        <v>1171.417237608646</v>
      </c>
      <c r="BV75" s="1347">
        <v>1186.2358472719218</v>
      </c>
      <c r="BW75" s="1347">
        <v>1197.7618255544601</v>
      </c>
      <c r="BX75" s="1347">
        <v>1265.0550022524999</v>
      </c>
      <c r="BY75" s="1347">
        <v>1277.6651078774998</v>
      </c>
      <c r="BZ75" s="1347">
        <v>1319</v>
      </c>
      <c r="CA75" s="1347">
        <v>1269.8683946234</v>
      </c>
      <c r="CB75" s="1347">
        <v>1304.0401360731998</v>
      </c>
      <c r="CC75" s="1347">
        <v>1309.9843362778411</v>
      </c>
      <c r="CD75" s="1347">
        <v>1322.24007439207</v>
      </c>
      <c r="CE75" s="1347">
        <v>541.23542118127739</v>
      </c>
      <c r="CF75" s="1347">
        <v>579.61671099889668</v>
      </c>
      <c r="CG75" s="1347">
        <v>598.47547357846668</v>
      </c>
      <c r="CH75" s="1347">
        <v>629.13419809977199</v>
      </c>
      <c r="CI75" s="1347">
        <v>646.85512958223751</v>
      </c>
      <c r="CJ75" s="1347">
        <v>688.00854390890004</v>
      </c>
      <c r="CK75" s="1347">
        <v>720.64402928694301</v>
      </c>
      <c r="CL75" s="1347">
        <v>854.81494301050418</v>
      </c>
      <c r="CM75" s="1347">
        <v>835.19653343992434</v>
      </c>
      <c r="CN75" s="1347">
        <v>730.81915361000006</v>
      </c>
      <c r="CO75" s="1347">
        <v>731.01756843999999</v>
      </c>
      <c r="CP75" s="1347">
        <v>725.16304448000017</v>
      </c>
      <c r="CQ75" s="1347">
        <v>715.05834578999998</v>
      </c>
      <c r="CR75" s="1347">
        <v>733.96338172000003</v>
      </c>
      <c r="CS75" s="1347">
        <v>758.74847326999998</v>
      </c>
      <c r="CT75" s="1347">
        <v>782.81314371000008</v>
      </c>
      <c r="CU75" s="1347">
        <v>750.7947954199999</v>
      </c>
      <c r="CV75" s="1347">
        <v>766.92318803000001</v>
      </c>
      <c r="CW75" s="1347">
        <v>784.40896153000006</v>
      </c>
      <c r="CX75" s="1347">
        <v>985.93276459000003</v>
      </c>
      <c r="CY75" s="1347">
        <v>930.50932288999991</v>
      </c>
      <c r="CZ75" s="1347">
        <v>716.67516918000001</v>
      </c>
      <c r="DA75" s="1347">
        <v>822.58834567000008</v>
      </c>
      <c r="DB75" s="1347">
        <v>746.52305612999999</v>
      </c>
      <c r="DC75" s="1347">
        <v>761.52718533000007</v>
      </c>
      <c r="DD75" s="1347">
        <v>655.71375993999993</v>
      </c>
      <c r="DE75" s="1347">
        <v>668.67767007999987</v>
      </c>
      <c r="DF75" s="1347">
        <v>690.13727838999978</v>
      </c>
      <c r="DG75" s="1347">
        <v>692.2316590800001</v>
      </c>
      <c r="DH75" s="1347">
        <v>664.79691659000014</v>
      </c>
      <c r="DI75" s="1347">
        <v>658.23449946000005</v>
      </c>
      <c r="DJ75" s="1347">
        <v>683.45975632</v>
      </c>
      <c r="DK75" s="1347">
        <v>689.72517367</v>
      </c>
      <c r="DL75" s="1347">
        <v>639.66828518</v>
      </c>
      <c r="DM75" s="1347">
        <v>635.19884071999979</v>
      </c>
      <c r="DN75" s="1347">
        <v>678.08833588000005</v>
      </c>
      <c r="DO75" s="1347">
        <v>790.41878989999998</v>
      </c>
      <c r="DP75" s="1347">
        <v>653.70342850999987</v>
      </c>
      <c r="DQ75" s="1347">
        <v>636.31359792000001</v>
      </c>
      <c r="DR75" s="1347">
        <v>656.32608120000009</v>
      </c>
      <c r="DS75" s="1370">
        <v>726.77818362051562</v>
      </c>
      <c r="DT75" s="1370">
        <v>666.01221651999992</v>
      </c>
      <c r="DU75" s="1370">
        <v>649.5063356899999</v>
      </c>
      <c r="DV75" s="1370">
        <v>664.51233519000004</v>
      </c>
      <c r="DW75" s="1370">
        <v>670.07135106999988</v>
      </c>
      <c r="DX75" s="1370">
        <v>619.10831582999992</v>
      </c>
      <c r="DY75" s="1370">
        <v>652.60707327</v>
      </c>
      <c r="DZ75" s="1370">
        <v>644.2711205600001</v>
      </c>
      <c r="EA75" s="1370">
        <v>671.85854796000001</v>
      </c>
      <c r="EB75" s="1370">
        <v>677.89355665999994</v>
      </c>
      <c r="EC75" s="1370">
        <v>784.93609362999996</v>
      </c>
      <c r="ED75" s="1370">
        <v>840.99899605000007</v>
      </c>
      <c r="EE75" s="1370">
        <v>974.32455573999994</v>
      </c>
      <c r="EF75" s="1370">
        <v>970.86002793000011</v>
      </c>
      <c r="EG75" s="1370">
        <v>706.0498123586392</v>
      </c>
      <c r="EH75" s="1370">
        <v>716.45313052990889</v>
      </c>
      <c r="EI75" s="1370">
        <v>690.43566899999985</v>
      </c>
      <c r="EJ75" s="1370">
        <v>666.57584860000009</v>
      </c>
      <c r="EK75" s="1370">
        <v>687.64873998999997</v>
      </c>
      <c r="EL75" s="1370">
        <v>692.74296555000012</v>
      </c>
      <c r="EM75" s="1370">
        <v>698.99834821000002</v>
      </c>
      <c r="EN75" s="1370">
        <v>703.79862980000007</v>
      </c>
      <c r="EO75" s="1370">
        <v>711.21747025000002</v>
      </c>
    </row>
    <row r="76" spans="1:145" ht="15.95" customHeight="1" x14ac:dyDescent="0.3">
      <c r="A76" s="1346" t="s">
        <v>922</v>
      </c>
      <c r="B76" s="1347">
        <v>170.93642864999998</v>
      </c>
      <c r="C76" s="1347">
        <v>175.64514153000002</v>
      </c>
      <c r="D76" s="1347">
        <v>174.31251030999999</v>
      </c>
      <c r="E76" s="1347">
        <v>188.90680407000002</v>
      </c>
      <c r="F76" s="1347">
        <v>204.02006085000002</v>
      </c>
      <c r="G76" s="1347">
        <v>207.46759636000002</v>
      </c>
      <c r="H76" s="1347">
        <v>186.83438080000002</v>
      </c>
      <c r="I76" s="1347">
        <v>203.05580090000001</v>
      </c>
      <c r="J76" s="1347">
        <v>213.76240427000005</v>
      </c>
      <c r="K76" s="1347">
        <v>219.99311474000001</v>
      </c>
      <c r="L76" s="1347">
        <v>217.92985419999999</v>
      </c>
      <c r="M76" s="1347">
        <v>211.85448992000002</v>
      </c>
      <c r="N76" s="1347">
        <v>215.92993747</v>
      </c>
      <c r="O76" s="1347">
        <v>239.70803556999999</v>
      </c>
      <c r="P76" s="1347">
        <v>239.47330370999998</v>
      </c>
      <c r="Q76" s="1347">
        <v>234.80672807999997</v>
      </c>
      <c r="R76" s="1347">
        <v>229.53913087999999</v>
      </c>
      <c r="S76" s="1347">
        <v>232.65987643</v>
      </c>
      <c r="T76" s="1347">
        <v>237.163645</v>
      </c>
      <c r="U76" s="1347">
        <v>234.72337445999997</v>
      </c>
      <c r="V76" s="1347">
        <v>221.31178463000001</v>
      </c>
      <c r="W76" s="1347">
        <v>221.83543841000002</v>
      </c>
      <c r="X76" s="1347">
        <v>230.05137770000002</v>
      </c>
      <c r="Y76" s="1347">
        <v>236.59052191999996</v>
      </c>
      <c r="Z76" s="1347">
        <v>223.99127999999999</v>
      </c>
      <c r="AA76" s="1347">
        <v>225.81422472000003</v>
      </c>
      <c r="AB76" s="1347">
        <v>237.78054563000001</v>
      </c>
      <c r="AC76" s="1347">
        <v>247.32675651999998</v>
      </c>
      <c r="AD76" s="1347">
        <v>264.40925977000001</v>
      </c>
      <c r="AE76" s="1347">
        <v>261.59533142999999</v>
      </c>
      <c r="AF76" s="1347">
        <v>262.79012418999997</v>
      </c>
      <c r="AG76" s="1347">
        <v>295.97219816</v>
      </c>
      <c r="AH76" s="1347">
        <v>271.45400555000003</v>
      </c>
      <c r="AI76" s="1347">
        <v>141.67146149999999</v>
      </c>
      <c r="AJ76" s="1347">
        <v>151.87152971</v>
      </c>
      <c r="AK76" s="1347">
        <v>157.54848267</v>
      </c>
      <c r="AL76" s="1347">
        <v>175.15908869999998</v>
      </c>
      <c r="AM76" s="1347">
        <v>230.81793827000001</v>
      </c>
      <c r="AN76" s="1347">
        <v>232.78885572000002</v>
      </c>
      <c r="AO76" s="1347">
        <v>247.72780985</v>
      </c>
      <c r="AP76" s="1347">
        <v>249.77579708810001</v>
      </c>
      <c r="AQ76" s="1347">
        <v>248.07917641699999</v>
      </c>
      <c r="AR76" s="1347">
        <v>280.53135767120006</v>
      </c>
      <c r="AS76" s="1347">
        <v>286.10883836999994</v>
      </c>
      <c r="AT76" s="1347">
        <v>180.45772566280002</v>
      </c>
      <c r="AU76" s="1347">
        <v>183.11724538059997</v>
      </c>
      <c r="AV76" s="1347">
        <v>215.32241526800001</v>
      </c>
      <c r="AW76" s="1347">
        <v>211.46693414039996</v>
      </c>
      <c r="AX76" s="1347">
        <v>171.08989449640001</v>
      </c>
      <c r="AY76" s="1347">
        <v>166.26716344330001</v>
      </c>
      <c r="AZ76" s="1347">
        <v>164.67558920899998</v>
      </c>
      <c r="BA76" s="1347">
        <v>187.57540123659999</v>
      </c>
      <c r="BB76" s="1347">
        <v>193.76297881369999</v>
      </c>
      <c r="BC76" s="1347">
        <v>216.64504129520003</v>
      </c>
      <c r="BD76" s="1347">
        <v>216.47867992580004</v>
      </c>
      <c r="BE76" s="1347">
        <v>211.00784626560002</v>
      </c>
      <c r="BF76" s="1347">
        <v>211.91192256750003</v>
      </c>
      <c r="BG76" s="1347">
        <v>206.22795136600001</v>
      </c>
      <c r="BH76" s="1347">
        <v>239.92225561059999</v>
      </c>
      <c r="BI76" s="1347">
        <v>295.14115235830008</v>
      </c>
      <c r="BJ76" s="1347">
        <v>298.80265741639994</v>
      </c>
      <c r="BK76" s="1347">
        <v>333.97132795199997</v>
      </c>
      <c r="BL76" s="1347">
        <v>259.44426351089999</v>
      </c>
      <c r="BM76" s="1347">
        <v>258.60289073280001</v>
      </c>
      <c r="BN76" s="1347">
        <v>262.26013967080002</v>
      </c>
      <c r="BO76" s="1347">
        <v>164.52896009719998</v>
      </c>
      <c r="BP76" s="1347">
        <v>131.42626697189999</v>
      </c>
      <c r="BQ76" s="1347">
        <v>190.6306799745</v>
      </c>
      <c r="BR76" s="1347">
        <v>127.36142975099999</v>
      </c>
      <c r="BS76" s="1347">
        <v>136.14031297399998</v>
      </c>
      <c r="BT76" s="1347">
        <v>131.06173741124002</v>
      </c>
      <c r="BU76" s="1347">
        <v>129.10293678930799</v>
      </c>
      <c r="BV76" s="1347">
        <v>129.331952724876</v>
      </c>
      <c r="BW76" s="1347">
        <v>129.31503727795001</v>
      </c>
      <c r="BX76" s="1347">
        <v>129.39308274300001</v>
      </c>
      <c r="BY76" s="1347">
        <v>170.70647576779999</v>
      </c>
      <c r="BZ76" s="1347">
        <v>182.8</v>
      </c>
      <c r="CA76" s="1347">
        <v>183.56752952760002</v>
      </c>
      <c r="CB76" s="1347">
        <v>176.43751019959998</v>
      </c>
      <c r="CC76" s="1347">
        <v>139.01630945023601</v>
      </c>
      <c r="CD76" s="1347">
        <v>186.31399057854202</v>
      </c>
      <c r="CE76" s="1347">
        <v>182.56490639530557</v>
      </c>
      <c r="CF76" s="1347">
        <v>183.41916571177896</v>
      </c>
      <c r="CG76" s="1347">
        <v>300.87996754313997</v>
      </c>
      <c r="CH76" s="1347">
        <v>189.34976841782549</v>
      </c>
      <c r="CI76" s="1347">
        <v>193.58912469958003</v>
      </c>
      <c r="CJ76" s="1347">
        <v>192.55311272310198</v>
      </c>
      <c r="CK76" s="1347">
        <v>191.438390016401</v>
      </c>
      <c r="CL76" s="1347">
        <v>193.37200410465812</v>
      </c>
      <c r="CM76" s="1347">
        <v>194.80463224966198</v>
      </c>
      <c r="CN76" s="1347">
        <v>190.30474627999999</v>
      </c>
      <c r="CO76" s="1347">
        <v>184.10183146</v>
      </c>
      <c r="CP76" s="1347">
        <v>181.42891610827499</v>
      </c>
      <c r="CQ76" s="1347">
        <v>174.67768907999999</v>
      </c>
      <c r="CR76" s="1347">
        <v>180.19488547999998</v>
      </c>
      <c r="CS76" s="1347">
        <v>150.65892059999999</v>
      </c>
      <c r="CT76" s="1347">
        <v>142.95549656999998</v>
      </c>
      <c r="CU76" s="1347">
        <v>141.83691468999999</v>
      </c>
      <c r="CV76" s="1347">
        <v>140.13510443999999</v>
      </c>
      <c r="CW76" s="1347">
        <v>139.62258399999999</v>
      </c>
      <c r="CX76" s="1347">
        <v>138.89434047</v>
      </c>
      <c r="CY76" s="1347">
        <v>138.78926120000003</v>
      </c>
      <c r="CZ76" s="1347">
        <v>150.20258319853718</v>
      </c>
      <c r="DA76" s="1347">
        <v>413.15019207000006</v>
      </c>
      <c r="DB76" s="1347">
        <v>171.24994308000001</v>
      </c>
      <c r="DC76" s="1347">
        <v>201.09359677</v>
      </c>
      <c r="DD76" s="1347">
        <v>221.87566929999997</v>
      </c>
      <c r="DE76" s="1347">
        <v>228.24603564000006</v>
      </c>
      <c r="DF76" s="1347">
        <v>213.37095017899802</v>
      </c>
      <c r="DG76" s="1347">
        <v>212.35251475000001</v>
      </c>
      <c r="DH76" s="1347">
        <v>206.87660702553265</v>
      </c>
      <c r="DI76" s="1347">
        <v>187.68953066000003</v>
      </c>
      <c r="DJ76" s="1347">
        <v>209.31629297999996</v>
      </c>
      <c r="DK76" s="1347">
        <v>226.36426821999996</v>
      </c>
      <c r="DL76" s="1347">
        <v>218.14491839937037</v>
      </c>
      <c r="DM76" s="1347">
        <v>232.44302400000001</v>
      </c>
      <c r="DN76" s="1347">
        <v>240.83120893</v>
      </c>
      <c r="DO76" s="1347">
        <v>230.89062262000002</v>
      </c>
      <c r="DP76" s="1347">
        <v>218.4844049147022</v>
      </c>
      <c r="DQ76" s="1347">
        <v>221.70121785999999</v>
      </c>
      <c r="DR76" s="1347">
        <v>216.98977625222841</v>
      </c>
      <c r="DS76" s="1370">
        <v>295.62213912711297</v>
      </c>
      <c r="DT76" s="1370">
        <v>225.81273562000001</v>
      </c>
      <c r="DU76" s="1370">
        <v>224.03767503999998</v>
      </c>
      <c r="DV76" s="1370">
        <v>213.36966798</v>
      </c>
      <c r="DW76" s="1370">
        <v>210.43515686999999</v>
      </c>
      <c r="DX76" s="1370">
        <v>192.72986306999999</v>
      </c>
      <c r="DY76" s="1370">
        <v>185.59059072000002</v>
      </c>
      <c r="DZ76" s="1370">
        <v>187.59709548000001</v>
      </c>
      <c r="EA76" s="1370">
        <v>185.17919606000001</v>
      </c>
      <c r="EB76" s="1370">
        <v>184.66693631999999</v>
      </c>
      <c r="EC76" s="1370">
        <v>184.63307821000001</v>
      </c>
      <c r="ED76" s="1370">
        <v>186.18677721</v>
      </c>
      <c r="EE76" s="1370">
        <v>171.47190924255636</v>
      </c>
      <c r="EF76" s="1370">
        <v>181.95668913152252</v>
      </c>
      <c r="EG76" s="1370">
        <v>182.34944460832139</v>
      </c>
      <c r="EH76" s="1370">
        <v>184.10730726755153</v>
      </c>
      <c r="EI76" s="1370">
        <v>177.71841978371842</v>
      </c>
      <c r="EJ76" s="1370">
        <v>161.47063434171361</v>
      </c>
      <c r="EK76" s="1370">
        <v>163.98997394433596</v>
      </c>
      <c r="EL76" s="1370">
        <v>162.82364594559391</v>
      </c>
      <c r="EM76" s="1370">
        <v>172.39165226793389</v>
      </c>
      <c r="EN76" s="1370">
        <v>167.72550437015175</v>
      </c>
      <c r="EO76" s="1370">
        <v>164.98721632171905</v>
      </c>
    </row>
    <row r="77" spans="1:145" ht="15.95" customHeight="1" x14ac:dyDescent="0.3">
      <c r="A77" s="1346" t="s">
        <v>923</v>
      </c>
      <c r="B77" s="1347">
        <v>2596.5501865300002</v>
      </c>
      <c r="C77" s="1347">
        <v>2728.3344441499999</v>
      </c>
      <c r="D77" s="1347">
        <v>2909.5961742900004</v>
      </c>
      <c r="E77" s="1347">
        <v>3079.1591940899998</v>
      </c>
      <c r="F77" s="1347">
        <v>3128.8147533699994</v>
      </c>
      <c r="G77" s="1347">
        <v>3144.2081140699997</v>
      </c>
      <c r="H77" s="1347">
        <v>2845.62037237</v>
      </c>
      <c r="I77" s="1347">
        <v>2823.7775653399995</v>
      </c>
      <c r="J77" s="1347">
        <v>2814.7364334700001</v>
      </c>
      <c r="K77" s="1347">
        <v>2904.39077292</v>
      </c>
      <c r="L77" s="1347">
        <v>2962.4178192599998</v>
      </c>
      <c r="M77" s="1347">
        <v>2980.2817295200007</v>
      </c>
      <c r="N77" s="1347">
        <v>3029.2860634099998</v>
      </c>
      <c r="O77" s="1347">
        <v>3010.2675460300002</v>
      </c>
      <c r="P77" s="1347">
        <v>3019.2060799900009</v>
      </c>
      <c r="Q77" s="1347">
        <v>2939.8605268599999</v>
      </c>
      <c r="R77" s="1347">
        <v>2756.4904686899999</v>
      </c>
      <c r="S77" s="1347">
        <v>2915.9152344465542</v>
      </c>
      <c r="T77" s="1347">
        <v>2768.6500578450004</v>
      </c>
      <c r="U77" s="1347">
        <v>2772.4131680392511</v>
      </c>
      <c r="V77" s="1347">
        <v>2766.7621733125252</v>
      </c>
      <c r="W77" s="1347">
        <v>2763.1446843929002</v>
      </c>
      <c r="X77" s="1347">
        <v>2668.1514365939761</v>
      </c>
      <c r="Y77" s="1347">
        <v>2653.2518810400002</v>
      </c>
      <c r="Z77" s="1347">
        <v>3042.3274812900004</v>
      </c>
      <c r="AA77" s="1347">
        <v>2877.4674097799998</v>
      </c>
      <c r="AB77" s="1347">
        <v>2752.9006161899997</v>
      </c>
      <c r="AC77" s="1347">
        <v>2830.40396177</v>
      </c>
      <c r="AD77" s="1347">
        <v>2790.82607723</v>
      </c>
      <c r="AE77" s="1347">
        <v>3026.9384281099997</v>
      </c>
      <c r="AF77" s="1347">
        <v>3177.5101067699998</v>
      </c>
      <c r="AG77" s="1347">
        <v>2987.8335995299994</v>
      </c>
      <c r="AH77" s="1347">
        <v>2730.6400684799996</v>
      </c>
      <c r="AI77" s="1347">
        <v>2627.1761495200003</v>
      </c>
      <c r="AJ77" s="1347">
        <v>2675.84780133</v>
      </c>
      <c r="AK77" s="1347">
        <v>2474.4114968300005</v>
      </c>
      <c r="AL77" s="1347">
        <v>3197.7035656499997</v>
      </c>
      <c r="AM77" s="1347">
        <v>3274.6508887300001</v>
      </c>
      <c r="AN77" s="1347">
        <v>3229.1463569000002</v>
      </c>
      <c r="AO77" s="1347">
        <v>3177.4947331900007</v>
      </c>
      <c r="AP77" s="1347">
        <v>3187.3629540861002</v>
      </c>
      <c r="AQ77" s="1347">
        <v>3349.3619741813991</v>
      </c>
      <c r="AR77" s="1347">
        <v>3366.4795072812003</v>
      </c>
      <c r="AS77" s="1347">
        <v>3303.6324183299998</v>
      </c>
      <c r="AT77" s="1347">
        <v>3111.1945311803993</v>
      </c>
      <c r="AU77" s="1347">
        <v>3193.7910912100001</v>
      </c>
      <c r="AV77" s="1347">
        <v>3103.8781085839996</v>
      </c>
      <c r="AW77" s="1347">
        <v>2928.6133920955999</v>
      </c>
      <c r="AX77" s="1347">
        <v>2963.7313020492002</v>
      </c>
      <c r="AY77" s="1347">
        <v>2938.3566646252002</v>
      </c>
      <c r="AZ77" s="1347">
        <v>2711.3066640202996</v>
      </c>
      <c r="BA77" s="1347">
        <v>2795.3987405204002</v>
      </c>
      <c r="BB77" s="1347">
        <v>2880.5267584588801</v>
      </c>
      <c r="BC77" s="1347">
        <v>2952.6115308552003</v>
      </c>
      <c r="BD77" s="1347">
        <v>2864.8586043250007</v>
      </c>
      <c r="BE77" s="1347">
        <v>2930.8580810880003</v>
      </c>
      <c r="BF77" s="1347">
        <v>2891.5895283575001</v>
      </c>
      <c r="BG77" s="1347">
        <v>2838.0617190780004</v>
      </c>
      <c r="BH77" s="1347">
        <v>2944.6366314465995</v>
      </c>
      <c r="BI77" s="1347">
        <v>3008.9769236990005</v>
      </c>
      <c r="BJ77" s="1347">
        <v>3533.2368273919001</v>
      </c>
      <c r="BK77" s="1347">
        <v>3618.4034594908999</v>
      </c>
      <c r="BL77" s="1347">
        <v>3551.8792267910994</v>
      </c>
      <c r="BM77" s="1347">
        <v>3832.3431801232</v>
      </c>
      <c r="BN77" s="1347">
        <v>3809.0509310370885</v>
      </c>
      <c r="BO77" s="1347">
        <v>3798.5976251253501</v>
      </c>
      <c r="BP77" s="1347">
        <v>3831.1426068228502</v>
      </c>
      <c r="BQ77" s="1347">
        <v>3547.1549992627006</v>
      </c>
      <c r="BR77" s="1347">
        <v>3418.2093466778997</v>
      </c>
      <c r="BS77" s="1347">
        <v>3340.9128605368005</v>
      </c>
      <c r="BT77" s="1347">
        <v>3380.4020304581895</v>
      </c>
      <c r="BU77" s="1347">
        <v>3323.1456490375858</v>
      </c>
      <c r="BV77" s="1347">
        <v>2968.4846577102885</v>
      </c>
      <c r="BW77" s="1347">
        <v>2813.6489838014845</v>
      </c>
      <c r="BX77" s="1347">
        <v>2732.2719128364997</v>
      </c>
      <c r="BY77" s="1347">
        <v>2974.0951833459003</v>
      </c>
      <c r="BZ77" s="1347">
        <v>2817</v>
      </c>
      <c r="CA77" s="1347">
        <v>2837.3510708371996</v>
      </c>
      <c r="CB77" s="1347">
        <v>3102.4689712722002</v>
      </c>
      <c r="CC77" s="1347">
        <v>3055.04111768346</v>
      </c>
      <c r="CD77" s="1347">
        <v>3065.8865691988594</v>
      </c>
      <c r="CE77" s="1347">
        <v>4081.1573370679516</v>
      </c>
      <c r="CF77" s="1347">
        <v>3915.3233154245936</v>
      </c>
      <c r="CG77" s="1347">
        <v>4015.0784773517562</v>
      </c>
      <c r="CH77" s="1347">
        <v>4089.6324566280032</v>
      </c>
      <c r="CI77" s="1347">
        <v>3974.6736125931457</v>
      </c>
      <c r="CJ77" s="1347">
        <v>4073.050410438012</v>
      </c>
      <c r="CK77" s="1347">
        <v>4211.3877397280557</v>
      </c>
      <c r="CL77" s="1347">
        <v>4272.3848789349922</v>
      </c>
      <c r="CM77" s="1347">
        <v>4291.6108485981404</v>
      </c>
      <c r="CN77" s="1347">
        <v>4616.543225557617</v>
      </c>
      <c r="CO77" s="1347">
        <v>4096.2518992411524</v>
      </c>
      <c r="CP77" s="1347">
        <v>4115.1193051536993</v>
      </c>
      <c r="CQ77" s="1347">
        <v>4081.4234265000291</v>
      </c>
      <c r="CR77" s="1347">
        <v>4309.7097870683847</v>
      </c>
      <c r="CS77" s="1347">
        <v>4108.5485677510987</v>
      </c>
      <c r="CT77" s="1347">
        <v>4488.7173207579272</v>
      </c>
      <c r="CU77" s="1347">
        <v>4213.6033043803018</v>
      </c>
      <c r="CV77" s="1347">
        <v>4199.9083640801036</v>
      </c>
      <c r="CW77" s="1347">
        <v>4115.1903926876957</v>
      </c>
      <c r="CX77" s="1347">
        <v>4170.14068813214</v>
      </c>
      <c r="CY77" s="1347">
        <v>4315.4660694582199</v>
      </c>
      <c r="CZ77" s="1347">
        <v>4081.9804658373801</v>
      </c>
      <c r="DA77" s="1347">
        <v>3673.6774374420838</v>
      </c>
      <c r="DB77" s="1347">
        <v>4151.1975831125192</v>
      </c>
      <c r="DC77" s="1347">
        <v>4081.7156975464591</v>
      </c>
      <c r="DD77" s="1347">
        <v>3959.0655665604713</v>
      </c>
      <c r="DE77" s="1347">
        <v>3906.7081656705291</v>
      </c>
      <c r="DF77" s="1347">
        <v>4349.5844960782042</v>
      </c>
      <c r="DG77" s="1347">
        <v>4192.9559920410848</v>
      </c>
      <c r="DH77" s="1347">
        <v>4201.7592408856599</v>
      </c>
      <c r="DI77" s="1347">
        <v>4183.4163093699008</v>
      </c>
      <c r="DJ77" s="1347">
        <v>4079.3917044130503</v>
      </c>
      <c r="DK77" s="1347">
        <v>4430.5178980626324</v>
      </c>
      <c r="DL77" s="1347">
        <v>4165.6654143317483</v>
      </c>
      <c r="DM77" s="1347">
        <v>4249.3336483746889</v>
      </c>
      <c r="DN77" s="1347">
        <v>4542.1858834884351</v>
      </c>
      <c r="DO77" s="1347">
        <v>4353.3015644878624</v>
      </c>
      <c r="DP77" s="1347">
        <v>4383.0347837673398</v>
      </c>
      <c r="DQ77" s="1347">
        <v>4173.3990278289375</v>
      </c>
      <c r="DR77" s="1347">
        <v>4222.1446682646138</v>
      </c>
      <c r="DS77" s="1370">
        <v>4049.465353286575</v>
      </c>
      <c r="DT77" s="1370">
        <v>3977.058288260625</v>
      </c>
      <c r="DU77" s="1370">
        <v>4308.2451038013987</v>
      </c>
      <c r="DV77" s="1370">
        <v>4147.4662306167911</v>
      </c>
      <c r="DW77" s="1370">
        <v>3983.3924302652281</v>
      </c>
      <c r="DX77" s="1370">
        <v>3995.8194678224281</v>
      </c>
      <c r="DY77" s="1370">
        <v>4000.0699492429708</v>
      </c>
      <c r="DZ77" s="1370">
        <v>4248.345505298329</v>
      </c>
      <c r="EA77" s="1370">
        <v>3928.7115468695652</v>
      </c>
      <c r="EB77" s="1370">
        <v>3770.4451516473569</v>
      </c>
      <c r="EC77" s="1370">
        <v>4193.8907987959137</v>
      </c>
      <c r="ED77" s="1370">
        <v>4189.8318774874942</v>
      </c>
      <c r="EE77" s="1370">
        <v>4334.9572015361855</v>
      </c>
      <c r="EF77" s="1370">
        <v>3925.0169784204927</v>
      </c>
      <c r="EG77" s="1370">
        <v>3923.1046250711706</v>
      </c>
      <c r="EH77" s="1370">
        <v>3898.5590955773005</v>
      </c>
      <c r="EI77" s="1370">
        <v>3651.8141306901607</v>
      </c>
      <c r="EJ77" s="1370">
        <v>3545.5381803173868</v>
      </c>
      <c r="EK77" s="1370">
        <v>3413.5203341764482</v>
      </c>
      <c r="EL77" s="1370">
        <v>3469.0532199997874</v>
      </c>
      <c r="EM77" s="1370">
        <v>3523.5059613285021</v>
      </c>
      <c r="EN77" s="1370">
        <v>3499.8113442234221</v>
      </c>
      <c r="EO77" s="1370">
        <v>3543.5724285074066</v>
      </c>
    </row>
    <row r="78" spans="1:145" ht="15.95" customHeight="1" x14ac:dyDescent="0.3">
      <c r="A78" s="1346" t="s">
        <v>924</v>
      </c>
      <c r="B78" s="1347">
        <v>980.23024373999999</v>
      </c>
      <c r="C78" s="1347">
        <v>984.92177760000004</v>
      </c>
      <c r="D78" s="1347">
        <v>1064.8516445400001</v>
      </c>
      <c r="E78" s="1347">
        <v>1161.73213667</v>
      </c>
      <c r="F78" s="1347">
        <v>1264.4477160399999</v>
      </c>
      <c r="G78" s="1347">
        <v>1295.9474507599998</v>
      </c>
      <c r="H78" s="1347">
        <v>1317.1489695400001</v>
      </c>
      <c r="I78" s="1347">
        <v>1447.0662225500002</v>
      </c>
      <c r="J78" s="1347">
        <v>1383.5399454999999</v>
      </c>
      <c r="K78" s="1347">
        <v>1317.8374725399999</v>
      </c>
      <c r="L78" s="1347">
        <v>1343.9419001899998</v>
      </c>
      <c r="M78" s="1347">
        <v>1396.99730494</v>
      </c>
      <c r="N78" s="1347">
        <v>1340.56581104</v>
      </c>
      <c r="O78" s="1347">
        <v>1387.26277254</v>
      </c>
      <c r="P78" s="1347">
        <v>1372.9394664400002</v>
      </c>
      <c r="Q78" s="1347">
        <v>1421.6276175900002</v>
      </c>
      <c r="R78" s="1347">
        <v>1507.6636117924002</v>
      </c>
      <c r="S78" s="1347">
        <v>1573.9949470318002</v>
      </c>
      <c r="T78" s="1347">
        <v>1722.4363136500001</v>
      </c>
      <c r="U78" s="1347">
        <v>1795.7383503288502</v>
      </c>
      <c r="V78" s="1347">
        <v>1773.439615981202</v>
      </c>
      <c r="W78" s="1347">
        <v>1717.7745489742003</v>
      </c>
      <c r="X78" s="1347">
        <v>1637.4366985464499</v>
      </c>
      <c r="Y78" s="1347">
        <v>1539.8403402826239</v>
      </c>
      <c r="Z78" s="1347">
        <v>1585.6892814952</v>
      </c>
      <c r="AA78" s="1347">
        <v>1592.1849157792997</v>
      </c>
      <c r="AB78" s="1347">
        <v>1640.9179640605998</v>
      </c>
      <c r="AC78" s="1347">
        <v>1626.9668408</v>
      </c>
      <c r="AD78" s="1347">
        <v>1647.3935448851748</v>
      </c>
      <c r="AE78" s="1347">
        <v>1711.3549261478584</v>
      </c>
      <c r="AF78" s="1347">
        <v>1852.0161032668748</v>
      </c>
      <c r="AG78" s="1347">
        <v>1851.7207908294001</v>
      </c>
      <c r="AH78" s="1347">
        <v>1744.009102191</v>
      </c>
      <c r="AI78" s="1347">
        <v>2003.3701400983998</v>
      </c>
      <c r="AJ78" s="1347">
        <v>2014.3410036432999</v>
      </c>
      <c r="AK78" s="1347">
        <v>1972.1951292074</v>
      </c>
      <c r="AL78" s="1347">
        <v>2008.5439573236997</v>
      </c>
      <c r="AM78" s="1347">
        <v>1950.3677723226499</v>
      </c>
      <c r="AN78" s="1347">
        <v>1957.1964882681498</v>
      </c>
      <c r="AO78" s="1347">
        <v>1974.7794164961749</v>
      </c>
      <c r="AP78" s="1347">
        <v>2040.8925058418999</v>
      </c>
      <c r="AQ78" s="1347">
        <v>2094.5599331476001</v>
      </c>
      <c r="AR78" s="1347">
        <v>2273.3662403398002</v>
      </c>
      <c r="AS78" s="1347">
        <v>2284.82513453</v>
      </c>
      <c r="AT78" s="1347">
        <v>2312.4173463711995</v>
      </c>
      <c r="AU78" s="1347">
        <v>2405.5725340179001</v>
      </c>
      <c r="AV78" s="1347">
        <v>2080.4320675500003</v>
      </c>
      <c r="AW78" s="1347">
        <v>2038.9051181703999</v>
      </c>
      <c r="AX78" s="1347">
        <v>1996.8411880880001</v>
      </c>
      <c r="AY78" s="1347">
        <v>1839.1334042208</v>
      </c>
      <c r="AZ78" s="1347">
        <v>1775.2370680224001</v>
      </c>
      <c r="BA78" s="1347">
        <v>1781.8879383338997</v>
      </c>
      <c r="BB78" s="1347">
        <v>1733.3280549572999</v>
      </c>
      <c r="BC78" s="1347">
        <v>1687.4421625119001</v>
      </c>
      <c r="BD78" s="1347">
        <v>1728.2964649740002</v>
      </c>
      <c r="BE78" s="1347">
        <v>1709.5587619982248</v>
      </c>
      <c r="BF78" s="1347">
        <v>1680.2670195575001</v>
      </c>
      <c r="BG78" s="1347">
        <v>1765.4473968919001</v>
      </c>
      <c r="BH78" s="1347">
        <v>1630.264748087083</v>
      </c>
      <c r="BI78" s="1347">
        <v>1758.4906230155573</v>
      </c>
      <c r="BJ78" s="1347">
        <v>1774.2342625040048</v>
      </c>
      <c r="BK78" s="1347">
        <v>1917.176053046619</v>
      </c>
      <c r="BL78" s="1347">
        <v>1887.4419548123219</v>
      </c>
      <c r="BM78" s="1347">
        <v>1949.9066522285577</v>
      </c>
      <c r="BN78" s="1347">
        <v>2092.846193699133</v>
      </c>
      <c r="BO78" s="1347">
        <v>2157.2972576502075</v>
      </c>
      <c r="BP78" s="1347">
        <v>2272.024509281342</v>
      </c>
      <c r="BQ78" s="1347">
        <v>2187.863911019781</v>
      </c>
      <c r="BR78" s="1347">
        <v>2205.0417271563315</v>
      </c>
      <c r="BS78" s="1347">
        <v>2132.1853027837919</v>
      </c>
      <c r="BT78" s="1347">
        <v>2101.391174822535</v>
      </c>
      <c r="BU78" s="1347">
        <v>2035.8902032148819</v>
      </c>
      <c r="BV78" s="1347">
        <v>2057.3524325162798</v>
      </c>
      <c r="BW78" s="1347">
        <v>1909.773003650515</v>
      </c>
      <c r="BX78" s="1347">
        <v>2062.5337066614998</v>
      </c>
      <c r="BY78" s="1347">
        <v>2208.2855191596996</v>
      </c>
      <c r="BZ78" s="1347">
        <v>2115</v>
      </c>
      <c r="CA78" s="1347">
        <v>2373.060328675218</v>
      </c>
      <c r="CB78" s="1347">
        <v>2399.3921269732755</v>
      </c>
      <c r="CC78" s="1347">
        <v>2664.4811327528801</v>
      </c>
      <c r="CD78" s="1347">
        <v>2625.5790305945056</v>
      </c>
      <c r="CE78" s="1347">
        <v>2615.944451690405</v>
      </c>
      <c r="CF78" s="1347">
        <v>2629.3997733608912</v>
      </c>
      <c r="CG78" s="1347">
        <v>2650.000372491847</v>
      </c>
      <c r="CH78" s="1347">
        <v>2727.9983327963355</v>
      </c>
      <c r="CI78" s="1347">
        <v>2554.8705156994642</v>
      </c>
      <c r="CJ78" s="1347">
        <v>2640.3368523476615</v>
      </c>
      <c r="CK78" s="1347">
        <v>2518.1580746859022</v>
      </c>
      <c r="CL78" s="1347">
        <v>2492.8496561276129</v>
      </c>
      <c r="CM78" s="1347">
        <v>2648.9423054894769</v>
      </c>
      <c r="CN78" s="1347">
        <v>2733.3545994332299</v>
      </c>
      <c r="CO78" s="1347">
        <v>2691.7913271471339</v>
      </c>
      <c r="CP78" s="1347">
        <v>2622.3686264012754</v>
      </c>
      <c r="CQ78" s="1347">
        <v>2545.1727399460792</v>
      </c>
      <c r="CR78" s="1347">
        <v>2581.0379001508049</v>
      </c>
      <c r="CS78" s="1347">
        <v>2634.5466143439139</v>
      </c>
      <c r="CT78" s="1347">
        <v>2776.7886738517936</v>
      </c>
      <c r="CU78" s="1347">
        <v>2771.2324755480768</v>
      </c>
      <c r="CV78" s="1347">
        <v>2765.4879292110641</v>
      </c>
      <c r="CW78" s="1347">
        <v>2817.2013231710243</v>
      </c>
      <c r="CX78" s="1347">
        <v>2692.3051130650115</v>
      </c>
      <c r="CY78" s="1347">
        <v>2758.7257345080266</v>
      </c>
      <c r="CZ78" s="1347">
        <v>2626.4922853346998</v>
      </c>
      <c r="DA78" s="1347">
        <v>2699.280615270914</v>
      </c>
      <c r="DB78" s="1347">
        <v>2781.9294618926419</v>
      </c>
      <c r="DC78" s="1347">
        <v>2853.8265496089525</v>
      </c>
      <c r="DD78" s="1347">
        <v>2980.9015684985775</v>
      </c>
      <c r="DE78" s="1347">
        <v>3115.6708627065382</v>
      </c>
      <c r="DF78" s="1347">
        <v>3176.2129110240426</v>
      </c>
      <c r="DG78" s="1347">
        <v>3138.3813854848954</v>
      </c>
      <c r="DH78" s="1347">
        <v>3205.526862177162</v>
      </c>
      <c r="DI78" s="1347">
        <v>3253.2728800943682</v>
      </c>
      <c r="DJ78" s="1347">
        <v>3118.7979194380932</v>
      </c>
      <c r="DK78" s="1347">
        <v>3234.9649206519321</v>
      </c>
      <c r="DL78" s="1347">
        <v>3311.0891876378682</v>
      </c>
      <c r="DM78" s="1347">
        <v>3392.5145879029296</v>
      </c>
      <c r="DN78" s="1347">
        <v>3305.5478652147808</v>
      </c>
      <c r="DO78" s="1347">
        <v>3317.0097368279821</v>
      </c>
      <c r="DP78" s="1347">
        <v>3477.1383056122017</v>
      </c>
      <c r="DQ78" s="1347">
        <v>3539.528827914563</v>
      </c>
      <c r="DR78" s="1347">
        <v>3464.6939366267161</v>
      </c>
      <c r="DS78" s="1370">
        <v>3501.6309818412997</v>
      </c>
      <c r="DT78" s="1370">
        <v>3607.9660098089271</v>
      </c>
      <c r="DU78" s="1370">
        <v>3666.9043339487594</v>
      </c>
      <c r="DV78" s="1370">
        <v>3743.0239011166468</v>
      </c>
      <c r="DW78" s="1370">
        <v>3774.6801385012468</v>
      </c>
      <c r="DX78" s="1370">
        <v>3875.4854928695354</v>
      </c>
      <c r="DY78" s="1370">
        <v>3738.676880784486</v>
      </c>
      <c r="DZ78" s="1370">
        <v>3748.9283036975021</v>
      </c>
      <c r="EA78" s="1370">
        <v>3784.8594443479451</v>
      </c>
      <c r="EB78" s="1370">
        <v>3868.1297761583996</v>
      </c>
      <c r="EC78" s="1370">
        <v>3799.3547151467851</v>
      </c>
      <c r="ED78" s="1370">
        <v>3824.7327512902334</v>
      </c>
      <c r="EE78" s="1370">
        <v>3742.1042923036453</v>
      </c>
      <c r="EF78" s="1370">
        <v>3760.8129090704365</v>
      </c>
      <c r="EG78" s="1370">
        <v>3622.4998384859914</v>
      </c>
      <c r="EH78" s="1370">
        <v>3534.0602234080102</v>
      </c>
      <c r="EI78" s="1370">
        <v>3787.7768493357212</v>
      </c>
      <c r="EJ78" s="1370">
        <v>3760.9809156306201</v>
      </c>
      <c r="EK78" s="1370">
        <v>3672.3222354847726</v>
      </c>
      <c r="EL78" s="1370">
        <v>3647.5001463766334</v>
      </c>
      <c r="EM78" s="1370">
        <v>3560.3610905669589</v>
      </c>
      <c r="EN78" s="1370">
        <v>3563.7814068357652</v>
      </c>
      <c r="EO78" s="1370">
        <v>3516.1592362897491</v>
      </c>
    </row>
    <row r="79" spans="1:145" ht="15.95" customHeight="1" x14ac:dyDescent="0.3">
      <c r="A79" s="1346" t="s">
        <v>925</v>
      </c>
      <c r="B79" s="1347">
        <v>413.84675399999998</v>
      </c>
      <c r="C79" s="1347">
        <v>387.71471287000003</v>
      </c>
      <c r="D79" s="1347">
        <v>420.55177997999999</v>
      </c>
      <c r="E79" s="1347">
        <v>470.66794386439994</v>
      </c>
      <c r="F79" s="1347">
        <v>402.09864603999995</v>
      </c>
      <c r="G79" s="1347">
        <v>553.79862693180007</v>
      </c>
      <c r="H79" s="1347">
        <f>573.9972542648+0.1</f>
        <v>574.09725426479997</v>
      </c>
      <c r="I79" s="1347">
        <v>577.83011993000002</v>
      </c>
      <c r="J79" s="1347">
        <v>615.03901163</v>
      </c>
      <c r="K79" s="1347">
        <v>584.54138517000013</v>
      </c>
      <c r="L79" s="1347">
        <v>579.0469243</v>
      </c>
      <c r="M79" s="1347">
        <v>712.27345866100006</v>
      </c>
      <c r="N79" s="1347">
        <v>620.18349624489792</v>
      </c>
      <c r="O79" s="1347">
        <v>713.96697638269995</v>
      </c>
      <c r="P79" s="1347">
        <v>658.40485823000006</v>
      </c>
      <c r="Q79" s="1347">
        <v>608.51311649000002</v>
      </c>
      <c r="R79" s="1347">
        <v>688.01962002999994</v>
      </c>
      <c r="S79" s="1347">
        <v>686.71307084999989</v>
      </c>
      <c r="T79" s="1347">
        <v>780.01989613875003</v>
      </c>
      <c r="U79" s="1347">
        <v>675.14715115000001</v>
      </c>
      <c r="V79" s="1347">
        <v>569.92586416000006</v>
      </c>
      <c r="W79" s="1347">
        <v>726.47181881870006</v>
      </c>
      <c r="X79" s="1347">
        <v>685.60675810999999</v>
      </c>
      <c r="Y79" s="1347">
        <v>716.73692900072194</v>
      </c>
      <c r="Z79" s="1347">
        <v>750.5275350931081</v>
      </c>
      <c r="AA79" s="1347">
        <v>829.34354624986327</v>
      </c>
      <c r="AB79" s="1347">
        <v>841.05852379507746</v>
      </c>
      <c r="AC79" s="1347">
        <v>668.65738075090007</v>
      </c>
      <c r="AD79" s="1347">
        <v>687.12652243302</v>
      </c>
      <c r="AE79" s="1347">
        <v>735.16956825000011</v>
      </c>
      <c r="AF79" s="1347">
        <v>900.72184819898757</v>
      </c>
      <c r="AG79" s="1347">
        <v>626.33675765084809</v>
      </c>
      <c r="AH79" s="1347">
        <v>702.53576076392005</v>
      </c>
      <c r="AI79" s="1347">
        <v>880.88564889200006</v>
      </c>
      <c r="AJ79" s="1347">
        <v>675.45435220000002</v>
      </c>
      <c r="AK79" s="1347">
        <v>584.44780127317597</v>
      </c>
      <c r="AL79" s="1347">
        <v>737.85789605069522</v>
      </c>
      <c r="AM79" s="1347">
        <v>866.56231034441009</v>
      </c>
      <c r="AN79" s="1347">
        <v>678.29072574095608</v>
      </c>
      <c r="AO79" s="1347">
        <v>1527.3805499036951</v>
      </c>
      <c r="AP79" s="1347">
        <v>1295.2263184526551</v>
      </c>
      <c r="AQ79" s="1347">
        <v>1422.3451943110181</v>
      </c>
      <c r="AR79" s="1347">
        <v>1056.7846609286521</v>
      </c>
      <c r="AS79" s="1347">
        <v>1229.6104045939999</v>
      </c>
      <c r="AT79" s="1347">
        <v>906.67905668905587</v>
      </c>
      <c r="AU79" s="1347">
        <v>578.81288210366392</v>
      </c>
      <c r="AV79" s="1347">
        <v>861.26879576268004</v>
      </c>
      <c r="AW79" s="1347">
        <v>603.29581028851203</v>
      </c>
      <c r="AX79" s="1347">
        <v>911.56455797679996</v>
      </c>
      <c r="AY79" s="1347">
        <v>656.64490213699992</v>
      </c>
      <c r="AZ79" s="1347">
        <v>613.94171576660403</v>
      </c>
      <c r="BA79" s="1347">
        <v>778.01353414814605</v>
      </c>
      <c r="BB79" s="1347">
        <v>330.39156201943399</v>
      </c>
      <c r="BC79" s="1347">
        <v>703.752658738896</v>
      </c>
      <c r="BD79" s="1347">
        <v>378.31303774711597</v>
      </c>
      <c r="BE79" s="1347">
        <v>777.61764231255211</v>
      </c>
      <c r="BF79" s="1347">
        <v>972.54357222907504</v>
      </c>
      <c r="BG79" s="1347">
        <v>507.13602484279994</v>
      </c>
      <c r="BH79" s="1347">
        <v>371.76182853999802</v>
      </c>
      <c r="BI79" s="1347">
        <v>489.59653219372797</v>
      </c>
      <c r="BJ79" s="1347">
        <v>932.86962041714389</v>
      </c>
      <c r="BK79" s="1347">
        <v>687.25684644849991</v>
      </c>
      <c r="BL79" s="1347">
        <v>761.78819383127779</v>
      </c>
      <c r="BM79" s="1347">
        <v>512.278613165058</v>
      </c>
      <c r="BN79" s="1347">
        <v>530.18748350047599</v>
      </c>
      <c r="BO79" s="1347">
        <v>531.17929945000003</v>
      </c>
      <c r="BP79" s="1347">
        <v>425.31569058415681</v>
      </c>
      <c r="BQ79" s="1347">
        <v>670.35461767999993</v>
      </c>
      <c r="BR79" s="1347">
        <v>483.4098159166</v>
      </c>
      <c r="BS79" s="1347">
        <v>868.84150808879997</v>
      </c>
      <c r="BT79" s="1347">
        <v>603.08980525999993</v>
      </c>
      <c r="BU79" s="1347">
        <v>798.9584258299999</v>
      </c>
      <c r="BV79" s="1347">
        <v>705.69252717999996</v>
      </c>
      <c r="BW79" s="1347">
        <v>894.33995304000007</v>
      </c>
      <c r="BX79" s="1347">
        <v>306.80834706000002</v>
      </c>
      <c r="BY79" s="1347">
        <v>873.98799632000009</v>
      </c>
      <c r="BZ79" s="1347">
        <v>528.9</v>
      </c>
      <c r="CA79" s="1347">
        <v>518.87873169</v>
      </c>
      <c r="CB79" s="1347">
        <v>865.17307844000004</v>
      </c>
      <c r="CC79" s="1347">
        <v>806.41236710429996</v>
      </c>
      <c r="CD79" s="1347">
        <v>451.12586156000003</v>
      </c>
      <c r="CE79" s="1347">
        <v>815.53057077999995</v>
      </c>
      <c r="CF79" s="1347">
        <v>730.49962983000012</v>
      </c>
      <c r="CG79" s="1347">
        <v>216.06602546103662</v>
      </c>
      <c r="CH79" s="1347">
        <v>1095.51882439</v>
      </c>
      <c r="CI79" s="1347">
        <v>825.96856993999995</v>
      </c>
      <c r="CJ79" s="1347">
        <v>1838.2583189299999</v>
      </c>
      <c r="CK79" s="1347">
        <v>1395.7559655300001</v>
      </c>
      <c r="CL79" s="1347">
        <v>630.60741853000002</v>
      </c>
      <c r="CM79" s="1347">
        <v>1621.0615097153709</v>
      </c>
      <c r="CN79" s="1347">
        <v>1220.36357656</v>
      </c>
      <c r="CO79" s="1347">
        <v>819.69090984999991</v>
      </c>
      <c r="CP79" s="1347">
        <v>504.16003483999998</v>
      </c>
      <c r="CQ79" s="1347">
        <v>1238.1449269100001</v>
      </c>
      <c r="CR79" s="1347">
        <v>1140.04035649</v>
      </c>
      <c r="CS79" s="1347">
        <v>703.21733310000002</v>
      </c>
      <c r="CT79" s="1347">
        <v>684.36384705</v>
      </c>
      <c r="CU79" s="1347">
        <v>1301.96150128</v>
      </c>
      <c r="CV79" s="1347">
        <v>864.33347046000006</v>
      </c>
      <c r="CW79" s="1347">
        <v>914.98422255999992</v>
      </c>
      <c r="CX79" s="1347">
        <v>1790.3749071999998</v>
      </c>
      <c r="CY79" s="1347">
        <v>1304.99932317</v>
      </c>
      <c r="CZ79" s="1347">
        <v>827.68946298000003</v>
      </c>
      <c r="DA79" s="1347">
        <v>1578.7827972000002</v>
      </c>
      <c r="DB79" s="1347">
        <v>1071.8888474293335</v>
      </c>
      <c r="DC79" s="1347">
        <v>736.10564290999991</v>
      </c>
      <c r="DD79" s="1347">
        <v>1451.38889421</v>
      </c>
      <c r="DE79" s="1347">
        <v>823.87108721000004</v>
      </c>
      <c r="DF79" s="1347">
        <v>1712.3264184899999</v>
      </c>
      <c r="DG79" s="1347">
        <v>1029.4043384700001</v>
      </c>
      <c r="DH79" s="1347">
        <v>755.77667117999999</v>
      </c>
      <c r="DI79" s="1347">
        <v>1601.5692715500002</v>
      </c>
      <c r="DJ79" s="1347">
        <v>1197.8285538500002</v>
      </c>
      <c r="DK79" s="1347">
        <v>1778.7056714099999</v>
      </c>
      <c r="DL79" s="1347">
        <v>1602.5889971900001</v>
      </c>
      <c r="DM79" s="1347">
        <v>1254.8049255399999</v>
      </c>
      <c r="DN79" s="1347">
        <v>1805.6067520099998</v>
      </c>
      <c r="DO79" s="1347">
        <v>1329.1787626800001</v>
      </c>
      <c r="DP79" s="1347">
        <v>985.26555260999987</v>
      </c>
      <c r="DQ79" s="1347">
        <v>1361.29465749</v>
      </c>
      <c r="DR79" s="1347">
        <v>1195.96058219</v>
      </c>
      <c r="DS79" s="1370">
        <v>983.55960474000005</v>
      </c>
      <c r="DT79" s="1370">
        <v>1189.0937919</v>
      </c>
      <c r="DU79" s="1370">
        <v>1364.5876762</v>
      </c>
      <c r="DV79" s="1370">
        <v>1570.7599306399998</v>
      </c>
      <c r="DW79" s="1370">
        <v>1405.9668866299999</v>
      </c>
      <c r="DX79" s="1370">
        <v>1460.9066630100001</v>
      </c>
      <c r="DY79" s="1370">
        <v>1459.9530748299999</v>
      </c>
      <c r="DZ79" s="1370">
        <v>1451.6816150700001</v>
      </c>
      <c r="EA79" s="1370">
        <v>1364.1336540999998</v>
      </c>
      <c r="EB79" s="1370">
        <v>1160.7364001800001</v>
      </c>
      <c r="EC79" s="1370">
        <v>1042.8033434900001</v>
      </c>
      <c r="ED79" s="1370">
        <v>1112.9692241199998</v>
      </c>
      <c r="EE79" s="1370">
        <v>1097.3687679300001</v>
      </c>
      <c r="EF79" s="1370">
        <v>1440.15194122</v>
      </c>
      <c r="EG79" s="1370">
        <v>1339.5072702675852</v>
      </c>
      <c r="EH79" s="1370">
        <v>1205.5671376455564</v>
      </c>
      <c r="EI79" s="1370">
        <v>1275.18079749</v>
      </c>
      <c r="EJ79" s="1370">
        <v>1258.4514770943001</v>
      </c>
      <c r="EK79" s="1370">
        <v>1429.3287148793002</v>
      </c>
      <c r="EL79" s="1370">
        <v>1230.1377086409002</v>
      </c>
      <c r="EM79" s="1370">
        <v>1157.0947633113999</v>
      </c>
      <c r="EN79" s="1370">
        <v>1187.1968766876998</v>
      </c>
      <c r="EO79" s="1370">
        <v>1059.04019845064</v>
      </c>
    </row>
    <row r="80" spans="1:145" ht="15.95" customHeight="1" x14ac:dyDescent="0.3">
      <c r="A80" s="1346" t="s">
        <v>926</v>
      </c>
      <c r="B80" s="1347">
        <v>9.2082149999999992</v>
      </c>
      <c r="C80" s="1347">
        <v>15.130636729999999</v>
      </c>
      <c r="D80" s="1347">
        <v>14.09070981</v>
      </c>
      <c r="E80" s="1347">
        <v>14.09967275</v>
      </c>
      <c r="F80" s="1347">
        <v>14.232358609999999</v>
      </c>
      <c r="G80" s="1347">
        <v>14.381935169999998</v>
      </c>
      <c r="H80" s="1347">
        <v>12.192188849999999</v>
      </c>
      <c r="I80" s="1347">
        <v>18.957254389999999</v>
      </c>
      <c r="J80" s="1347">
        <v>15.979137799999998</v>
      </c>
      <c r="K80" s="1347">
        <v>13.42206968</v>
      </c>
      <c r="L80" s="1347">
        <v>11.74652305</v>
      </c>
      <c r="M80" s="1347">
        <v>9.4889074499999992</v>
      </c>
      <c r="N80" s="1347">
        <v>8.4947467400000001</v>
      </c>
      <c r="O80" s="1347">
        <v>8.0731414399999988</v>
      </c>
      <c r="P80" s="1347">
        <v>8.4483048000000007</v>
      </c>
      <c r="Q80" s="1347">
        <v>11.525518999999999</v>
      </c>
      <c r="R80" s="1347">
        <v>6.68418913</v>
      </c>
      <c r="S80" s="1347">
        <v>4.1223927099999997</v>
      </c>
      <c r="T80" s="1347">
        <v>4.8287272199999993</v>
      </c>
      <c r="U80" s="1347">
        <v>4.8251895599999992</v>
      </c>
      <c r="V80" s="1347">
        <v>4.6974282199999999</v>
      </c>
      <c r="W80" s="1347">
        <v>4.7213665000000002</v>
      </c>
      <c r="X80" s="1347">
        <v>6.0938232400000008</v>
      </c>
      <c r="Y80" s="1347">
        <v>8.2278201000000006</v>
      </c>
      <c r="Z80" s="1347">
        <v>4.2234435599999998</v>
      </c>
      <c r="AA80" s="1347">
        <v>9.0342966699999998</v>
      </c>
      <c r="AB80" s="1347">
        <v>4.7046386199999999</v>
      </c>
      <c r="AC80" s="1347">
        <v>5.1620789599999997</v>
      </c>
      <c r="AD80" s="1347">
        <v>3.4242601499999998</v>
      </c>
      <c r="AE80" s="1347">
        <v>3.1273637999999999</v>
      </c>
      <c r="AF80" s="1347">
        <v>3.1480537799999997</v>
      </c>
      <c r="AG80" s="1347">
        <v>7.4009362200000011</v>
      </c>
      <c r="AH80" s="1347">
        <v>3.9887107999999998</v>
      </c>
      <c r="AI80" s="1347">
        <v>14.303279709999998</v>
      </c>
      <c r="AJ80" s="1347">
        <v>14.514705289271999</v>
      </c>
      <c r="AK80" s="1347">
        <v>17.635619590000001</v>
      </c>
      <c r="AL80" s="1347">
        <v>17.674157600000001</v>
      </c>
      <c r="AM80" s="1347">
        <v>19.120787249999999</v>
      </c>
      <c r="AN80" s="1347">
        <v>20.53060009</v>
      </c>
      <c r="AO80" s="1347">
        <v>14.456015839999999</v>
      </c>
      <c r="AP80" s="1347">
        <v>30.108672459999998</v>
      </c>
      <c r="AQ80" s="1347">
        <v>29.023399640000001</v>
      </c>
      <c r="AR80" s="1347">
        <v>41.703878620000005</v>
      </c>
      <c r="AS80" s="1347">
        <v>32.84776462</v>
      </c>
      <c r="AT80" s="1347">
        <v>23.172390910000001</v>
      </c>
      <c r="AU80" s="1347">
        <v>76.196029580000001</v>
      </c>
      <c r="AV80" s="1347">
        <v>80.532109470000009</v>
      </c>
      <c r="AW80" s="1347">
        <v>77.896253770000015</v>
      </c>
      <c r="AX80" s="1347">
        <v>26.108179939999996</v>
      </c>
      <c r="AY80" s="1347">
        <v>24.000301149999999</v>
      </c>
      <c r="AZ80" s="1347">
        <v>40.929119119999996</v>
      </c>
      <c r="BA80" s="1347">
        <v>27.802093929999998</v>
      </c>
      <c r="BB80" s="1347">
        <v>39.650065099999999</v>
      </c>
      <c r="BC80" s="1347">
        <v>81.149647590000001</v>
      </c>
      <c r="BD80" s="1347">
        <v>70.597618319999995</v>
      </c>
      <c r="BE80" s="1347">
        <v>73.868281710000005</v>
      </c>
      <c r="BF80" s="1347">
        <v>77.145528659999997</v>
      </c>
      <c r="BG80" s="1347">
        <v>112.07570609999999</v>
      </c>
      <c r="BH80" s="1347">
        <v>110.97133771999999</v>
      </c>
      <c r="BI80" s="1347">
        <v>105.62168512999999</v>
      </c>
      <c r="BJ80" s="1347">
        <v>115.63004670999999</v>
      </c>
      <c r="BK80" s="1347">
        <v>135.46235916000003</v>
      </c>
      <c r="BL80" s="1347">
        <v>118.27584425000001</v>
      </c>
      <c r="BM80" s="1347">
        <v>108.35563309</v>
      </c>
      <c r="BN80" s="1347">
        <v>61.374925559999994</v>
      </c>
      <c r="BO80" s="1347">
        <v>50.97808637</v>
      </c>
      <c r="BP80" s="1347">
        <v>57.732735480000002</v>
      </c>
      <c r="BQ80" s="1347">
        <v>136.51918113490001</v>
      </c>
      <c r="BR80" s="1347">
        <v>114.97277867999999</v>
      </c>
      <c r="BS80" s="1347">
        <v>129.1735818192</v>
      </c>
      <c r="BT80" s="1347">
        <v>98.425029780000003</v>
      </c>
      <c r="BU80" s="1347">
        <v>36.445019000000002</v>
      </c>
      <c r="BV80" s="1347">
        <v>39.417606970000001</v>
      </c>
      <c r="BW80" s="1347">
        <v>49.537174469999997</v>
      </c>
      <c r="BX80" s="1347">
        <v>43.361054930000002</v>
      </c>
      <c r="BY80" s="1347">
        <v>42.657346789999998</v>
      </c>
      <c r="BZ80" s="1347">
        <v>47.9</v>
      </c>
      <c r="CA80" s="1347">
        <v>49.624005610000005</v>
      </c>
      <c r="CB80" s="1347">
        <v>53.410277410000006</v>
      </c>
      <c r="CC80" s="1347">
        <v>53.435988109999997</v>
      </c>
      <c r="CD80" s="1347">
        <v>56.111443069999993</v>
      </c>
      <c r="CE80" s="1347">
        <v>59.040814670000003</v>
      </c>
      <c r="CF80" s="1347">
        <v>60.972492910000007</v>
      </c>
      <c r="CG80" s="1347">
        <v>56.591775729999995</v>
      </c>
      <c r="CH80" s="1347">
        <v>55.420263720000001</v>
      </c>
      <c r="CI80" s="1347">
        <v>55.170731809999992</v>
      </c>
      <c r="CJ80" s="1347">
        <v>52.737524820000004</v>
      </c>
      <c r="CK80" s="1347">
        <v>56.316799119999999</v>
      </c>
      <c r="CL80" s="1347">
        <v>59.480185040000009</v>
      </c>
      <c r="CM80" s="1347">
        <v>64.688852100000005</v>
      </c>
      <c r="CN80" s="1347">
        <v>63.55995179</v>
      </c>
      <c r="CO80" s="1347">
        <v>58.849288099999995</v>
      </c>
      <c r="CP80" s="1347">
        <v>59.669811960000004</v>
      </c>
      <c r="CQ80" s="1347">
        <v>56.489300840000006</v>
      </c>
      <c r="CR80" s="1347">
        <v>61.732204480000007</v>
      </c>
      <c r="CS80" s="1347">
        <v>60.791036019999993</v>
      </c>
      <c r="CT80" s="1347">
        <v>52.729257779999998</v>
      </c>
      <c r="CU80" s="1347">
        <v>55.053156649999998</v>
      </c>
      <c r="CV80" s="1347">
        <v>54.0093417</v>
      </c>
      <c r="CW80" s="1347">
        <v>51.48196154</v>
      </c>
      <c r="CX80" s="1347">
        <v>57.194897049999994</v>
      </c>
      <c r="CY80" s="1347">
        <v>60.277570370000007</v>
      </c>
      <c r="CZ80" s="1347">
        <v>57.276198210000004</v>
      </c>
      <c r="DA80" s="1347">
        <v>55.833487549999994</v>
      </c>
      <c r="DB80" s="1347">
        <v>61.062275380000003</v>
      </c>
      <c r="DC80" s="1347">
        <v>59.272628750000003</v>
      </c>
      <c r="DD80" s="1347">
        <v>60.745875379999994</v>
      </c>
      <c r="DE80" s="1347">
        <v>54.220516029999999</v>
      </c>
      <c r="DF80" s="1347">
        <v>56.449836439999999</v>
      </c>
      <c r="DG80" s="1347">
        <v>56.236165960000001</v>
      </c>
      <c r="DH80" s="1347">
        <v>55.596055460000002</v>
      </c>
      <c r="DI80" s="1347">
        <v>57.476976110000003</v>
      </c>
      <c r="DJ80" s="1347">
        <v>54.946668330000001</v>
      </c>
      <c r="DK80" s="1347">
        <v>55.423784859999998</v>
      </c>
      <c r="DL80" s="1347">
        <v>59.019814869999998</v>
      </c>
      <c r="DM80" s="1347">
        <v>61.050812544380001</v>
      </c>
      <c r="DN80" s="1347">
        <v>61.959026568079999</v>
      </c>
      <c r="DO80" s="1347">
        <v>62.32832135476</v>
      </c>
      <c r="DP80" s="1347">
        <v>62.387436439999995</v>
      </c>
      <c r="DQ80" s="1347">
        <v>55.462148570000004</v>
      </c>
      <c r="DR80" s="1347">
        <v>53.484053680000002</v>
      </c>
      <c r="DS80" s="1370">
        <v>52.000515540000009</v>
      </c>
      <c r="DT80" s="1370">
        <v>87.486286000000007</v>
      </c>
      <c r="DU80" s="1370">
        <v>48.712510639999998</v>
      </c>
      <c r="DV80" s="1370">
        <v>50.596906359999998</v>
      </c>
      <c r="DW80" s="1370">
        <v>58.467320916702</v>
      </c>
      <c r="DX80" s="1370">
        <v>50.946250769999999</v>
      </c>
      <c r="DY80" s="1370">
        <v>55.050475420000005</v>
      </c>
      <c r="DZ80" s="1370">
        <v>57.15270232000001</v>
      </c>
      <c r="EA80" s="1370">
        <v>54.110015879999992</v>
      </c>
      <c r="EB80" s="1370">
        <v>58.024336499999997</v>
      </c>
      <c r="EC80" s="1370">
        <v>61.764560150000008</v>
      </c>
      <c r="ED80" s="1370">
        <v>57.406661119999995</v>
      </c>
      <c r="EE80" s="1370">
        <v>59.964853370000007</v>
      </c>
      <c r="EF80" s="1370">
        <v>63.062619730000002</v>
      </c>
      <c r="EG80" s="1370">
        <v>67.968258129999995</v>
      </c>
      <c r="EH80" s="1370">
        <v>68.540135809999995</v>
      </c>
      <c r="EI80" s="1370">
        <v>65.533768049999992</v>
      </c>
      <c r="EJ80" s="1370">
        <v>64.594866699999997</v>
      </c>
      <c r="EK80" s="1370">
        <v>61.726938709999992</v>
      </c>
      <c r="EL80" s="1370">
        <v>60.585668130000002</v>
      </c>
      <c r="EM80" s="1370">
        <v>70.963377959999988</v>
      </c>
      <c r="EN80" s="1370">
        <v>55.644757460000001</v>
      </c>
      <c r="EO80" s="1370">
        <v>54.822461780000005</v>
      </c>
    </row>
    <row r="81" spans="1:145" ht="15.95" customHeight="1" x14ac:dyDescent="0.3">
      <c r="A81" s="1346" t="s">
        <v>825</v>
      </c>
      <c r="B81" s="1347">
        <v>4985.5881300137844</v>
      </c>
      <c r="C81" s="1347">
        <v>4973.3854329441583</v>
      </c>
      <c r="D81" s="1347">
        <v>5117.6920774349583</v>
      </c>
      <c r="E81" s="1347">
        <v>5162.7798197499997</v>
      </c>
      <c r="F81" s="1347">
        <v>5195.6884181699997</v>
      </c>
      <c r="G81" s="1347">
        <v>5451.6190059600003</v>
      </c>
      <c r="H81" s="1347">
        <v>5703.0519891900003</v>
      </c>
      <c r="I81" s="1347">
        <v>5832.4461439200004</v>
      </c>
      <c r="J81" s="1347">
        <v>6049.4323743200002</v>
      </c>
      <c r="K81" s="1347">
        <v>5908.5091365299995</v>
      </c>
      <c r="L81" s="1347">
        <v>6084.6316566500009</v>
      </c>
      <c r="M81" s="1347">
        <v>6354.5132222600005</v>
      </c>
      <c r="N81" s="1347">
        <v>6155.4334126700005</v>
      </c>
      <c r="O81" s="1347">
        <v>6532.083599652563</v>
      </c>
      <c r="P81" s="1347">
        <v>6749.3780618454721</v>
      </c>
      <c r="Q81" s="1347">
        <v>6780.0120413199984</v>
      </c>
      <c r="R81" s="1347">
        <v>7531.3160710706006</v>
      </c>
      <c r="S81" s="1347">
        <v>8068.8689569777998</v>
      </c>
      <c r="T81" s="1347">
        <v>7976.3516802399981</v>
      </c>
      <c r="U81" s="1347">
        <v>8093.5238207764642</v>
      </c>
      <c r="V81" s="1347">
        <v>7627.3473524851206</v>
      </c>
      <c r="W81" s="1347">
        <v>7530.7267078753011</v>
      </c>
      <c r="X81" s="1347">
        <v>7613.0491966373693</v>
      </c>
      <c r="Y81" s="1347">
        <v>7787.7307078923632</v>
      </c>
      <c r="Z81" s="1347">
        <v>7646.5734623671451</v>
      </c>
      <c r="AA81" s="1347">
        <v>7978.3813971136833</v>
      </c>
      <c r="AB81" s="1347">
        <v>8202.4965196803005</v>
      </c>
      <c r="AC81" s="1347">
        <v>8216.4144753625878</v>
      </c>
      <c r="AD81" s="1347">
        <v>8445.4171966887043</v>
      </c>
      <c r="AE81" s="1347">
        <v>8313.2633881516322</v>
      </c>
      <c r="AF81" s="1347">
        <v>8210.2497804625746</v>
      </c>
      <c r="AG81" s="1347">
        <v>8638.4868637595773</v>
      </c>
      <c r="AH81" s="1347">
        <v>9305.6218423140381</v>
      </c>
      <c r="AI81" s="1347">
        <v>7297.7562303122168</v>
      </c>
      <c r="AJ81" s="1347">
        <v>6942.5228771129687</v>
      </c>
      <c r="AK81" s="1347">
        <v>7100.0604267328245</v>
      </c>
      <c r="AL81" s="1347">
        <v>7294.7218680612004</v>
      </c>
      <c r="AM81" s="1347">
        <v>7737.019805747279</v>
      </c>
      <c r="AN81" s="1347">
        <v>7725.9018817470196</v>
      </c>
      <c r="AO81" s="1347">
        <v>8449.4269623768923</v>
      </c>
      <c r="AP81" s="1347">
        <v>8695.070412247429</v>
      </c>
      <c r="AQ81" s="1347">
        <v>8709.7096117975616</v>
      </c>
      <c r="AR81" s="1347">
        <v>8390.984806074368</v>
      </c>
      <c r="AS81" s="1347">
        <v>8701.0023998619999</v>
      </c>
      <c r="AT81" s="1347">
        <v>9091.7459950394077</v>
      </c>
      <c r="AU81" s="1347">
        <v>9415.2730051031376</v>
      </c>
      <c r="AV81" s="1347">
        <v>9650.5098998491594</v>
      </c>
      <c r="AW81" s="1347">
        <v>10028.74799746695</v>
      </c>
      <c r="AX81" s="1347">
        <v>10145.336703401004</v>
      </c>
      <c r="AY81" s="1347">
        <v>9738.3293424661751</v>
      </c>
      <c r="AZ81" s="1347">
        <v>8000.89201702837</v>
      </c>
      <c r="BA81" s="1347">
        <v>7884.1121131754171</v>
      </c>
      <c r="BB81" s="1347">
        <v>8157.0803093493105</v>
      </c>
      <c r="BC81" s="1347">
        <v>8452.5942556069567</v>
      </c>
      <c r="BD81" s="1347">
        <v>8592.3067062856771</v>
      </c>
      <c r="BE81" s="1347">
        <v>8582.5021862158301</v>
      </c>
      <c r="BF81" s="1347">
        <v>8901.3210183974497</v>
      </c>
      <c r="BG81" s="1347">
        <v>9028.1243912007048</v>
      </c>
      <c r="BH81" s="1347">
        <v>9144.3209950438686</v>
      </c>
      <c r="BI81" s="1347">
        <v>8614.4946968431268</v>
      </c>
      <c r="BJ81" s="1347">
        <v>8510.237856021351</v>
      </c>
      <c r="BK81" s="1347">
        <v>8663.1601747512395</v>
      </c>
      <c r="BL81" s="1347">
        <v>9075.0741942869445</v>
      </c>
      <c r="BM81" s="1347">
        <v>9495.2288243266521</v>
      </c>
      <c r="BN81" s="1347">
        <v>9186.0038725419308</v>
      </c>
      <c r="BO81" s="1347">
        <v>9327.5467709695313</v>
      </c>
      <c r="BP81" s="1347">
        <v>9351.5060030443401</v>
      </c>
      <c r="BQ81" s="1347">
        <v>9425.4223889500154</v>
      </c>
      <c r="BR81" s="1347">
        <v>9442.6256074599787</v>
      </c>
      <c r="BS81" s="1347">
        <v>9518.1802155073656</v>
      </c>
      <c r="BT81" s="1347">
        <v>9618.0552619790633</v>
      </c>
      <c r="BU81" s="1347">
        <v>9640.7782704845777</v>
      </c>
      <c r="BV81" s="1347">
        <v>10281.433004448209</v>
      </c>
      <c r="BW81" s="1347">
        <v>10808.052678977388</v>
      </c>
      <c r="BX81" s="1347">
        <v>10893.465892825499</v>
      </c>
      <c r="BY81" s="1347">
        <v>11019.207913240802</v>
      </c>
      <c r="BZ81" s="1347">
        <v>11446.5</v>
      </c>
      <c r="CA81" s="1347">
        <v>11943.433838760233</v>
      </c>
      <c r="CB81" s="1347">
        <v>12617.90303496498</v>
      </c>
      <c r="CC81" s="1347">
        <v>12411.06084720607</v>
      </c>
      <c r="CD81" s="1347">
        <v>11716.649705504142</v>
      </c>
      <c r="CE81" s="1347">
        <v>10414.332056649338</v>
      </c>
      <c r="CF81" s="1347">
        <v>10699.671695048206</v>
      </c>
      <c r="CG81" s="1347">
        <v>11728.172901860264</v>
      </c>
      <c r="CH81" s="1347">
        <v>11873.6934935513</v>
      </c>
      <c r="CI81" s="1347">
        <v>12308.660098071556</v>
      </c>
      <c r="CJ81" s="1347">
        <v>12360.624914259924</v>
      </c>
      <c r="CK81" s="1347">
        <v>12179.483919685807</v>
      </c>
      <c r="CL81" s="1347">
        <v>12790.082113060556</v>
      </c>
      <c r="CM81" s="1347">
        <v>12739.272478000217</v>
      </c>
      <c r="CN81" s="1347">
        <v>12900.279403424031</v>
      </c>
      <c r="CO81" s="1347">
        <v>12865.487584816965</v>
      </c>
      <c r="CP81" s="1347">
        <v>13025.75712219122</v>
      </c>
      <c r="CQ81" s="1347">
        <v>12838.533784005382</v>
      </c>
      <c r="CR81" s="1347">
        <v>11417.145471002792</v>
      </c>
      <c r="CS81" s="1347">
        <v>9815.0911670794885</v>
      </c>
      <c r="CT81" s="1347">
        <v>9391.5480846527498</v>
      </c>
      <c r="CU81" s="1347">
        <v>9763.3982950179234</v>
      </c>
      <c r="CV81" s="1347">
        <v>10372.138648966094</v>
      </c>
      <c r="CW81" s="1347">
        <v>10155.145720401993</v>
      </c>
      <c r="CX81" s="1347">
        <v>10459.249506781667</v>
      </c>
      <c r="CY81" s="1347">
        <v>10214.56876043597</v>
      </c>
      <c r="CZ81" s="1347">
        <v>10677.725811559822</v>
      </c>
      <c r="DA81" s="1347">
        <v>10849.193322530111</v>
      </c>
      <c r="DB81" s="1347">
        <v>10087.056275024168</v>
      </c>
      <c r="DC81" s="1347">
        <v>10431.548921219945</v>
      </c>
      <c r="DD81" s="1347">
        <v>10554.673717964411</v>
      </c>
      <c r="DE81" s="1347">
        <v>10472.561514414696</v>
      </c>
      <c r="DF81" s="1347">
        <v>10626.377361476169</v>
      </c>
      <c r="DG81" s="1347">
        <v>10649.285135178112</v>
      </c>
      <c r="DH81" s="1347">
        <v>10480.144393874738</v>
      </c>
      <c r="DI81" s="1347">
        <v>10491.6817756211</v>
      </c>
      <c r="DJ81" s="1347">
        <v>10400.917855007685</v>
      </c>
      <c r="DK81" s="1347">
        <v>10219.123612719926</v>
      </c>
      <c r="DL81" s="1347">
        <v>10309.943146074927</v>
      </c>
      <c r="DM81" s="1347">
        <v>10025.579850587479</v>
      </c>
      <c r="DN81" s="1347">
        <v>9877.3090624790166</v>
      </c>
      <c r="DO81" s="1347">
        <v>10077.912665121907</v>
      </c>
      <c r="DP81" s="1347">
        <v>9975.4201316934195</v>
      </c>
      <c r="DQ81" s="1347">
        <v>10059.0644825565</v>
      </c>
      <c r="DR81" s="1347">
        <v>10113.828074233703</v>
      </c>
      <c r="DS81" s="1370">
        <v>10170.450709697792</v>
      </c>
      <c r="DT81" s="1370">
        <v>10095.082869596466</v>
      </c>
      <c r="DU81" s="1370">
        <v>10019.349425023787</v>
      </c>
      <c r="DV81" s="1370">
        <v>10387.007676733467</v>
      </c>
      <c r="DW81" s="1370">
        <v>11013.450097360077</v>
      </c>
      <c r="DX81" s="1370">
        <v>11062.392553371852</v>
      </c>
      <c r="DY81" s="1370">
        <v>10898.303255196362</v>
      </c>
      <c r="DZ81" s="1370">
        <v>10656.074112106706</v>
      </c>
      <c r="EA81" s="1370">
        <v>10841.787083976367</v>
      </c>
      <c r="EB81" s="1370">
        <v>10698.379899051164</v>
      </c>
      <c r="EC81" s="1370">
        <v>10347.069644339677</v>
      </c>
      <c r="ED81" s="1370">
        <v>10682.567611672937</v>
      </c>
      <c r="EE81" s="1370">
        <v>10551.28747380295</v>
      </c>
      <c r="EF81" s="1370">
        <v>9853.3748339269205</v>
      </c>
      <c r="EG81" s="1370">
        <v>9769.6091840673671</v>
      </c>
      <c r="EH81" s="1370">
        <v>9776.3634038863529</v>
      </c>
      <c r="EI81" s="1370">
        <v>9738.8423893768922</v>
      </c>
      <c r="EJ81" s="1370">
        <v>9304.4168898430526</v>
      </c>
      <c r="EK81" s="1370">
        <v>9596.4623770403086</v>
      </c>
      <c r="EL81" s="1370">
        <v>9543.8061730475074</v>
      </c>
      <c r="EM81" s="1370">
        <v>9190.8586533512389</v>
      </c>
      <c r="EN81" s="1370">
        <v>9680.3768506377201</v>
      </c>
      <c r="EO81" s="1370">
        <v>10124.448385739086</v>
      </c>
    </row>
    <row r="82" spans="1:145" ht="7.7" customHeight="1" x14ac:dyDescent="0.3">
      <c r="A82" s="1342"/>
      <c r="B82" s="1343"/>
      <c r="C82" s="1343"/>
      <c r="D82" s="1343"/>
      <c r="E82" s="1343"/>
      <c r="F82" s="1343"/>
      <c r="G82" s="1343"/>
      <c r="H82" s="1347"/>
      <c r="I82" s="1347"/>
      <c r="J82" s="1347"/>
      <c r="K82" s="1347"/>
      <c r="L82" s="1347"/>
      <c r="M82" s="1347"/>
      <c r="N82" s="1347"/>
      <c r="O82" s="1347"/>
      <c r="P82" s="1347"/>
      <c r="Q82" s="1347"/>
      <c r="R82" s="1347"/>
      <c r="S82" s="1347"/>
      <c r="T82" s="1347"/>
      <c r="U82" s="1347"/>
      <c r="V82" s="1347"/>
      <c r="W82" s="1347"/>
      <c r="X82" s="1347"/>
      <c r="Y82" s="1347"/>
      <c r="Z82" s="1347"/>
      <c r="AA82" s="1347"/>
      <c r="AB82" s="1347"/>
      <c r="AC82" s="1347"/>
      <c r="AD82" s="1347"/>
      <c r="AE82" s="1347"/>
      <c r="AF82" s="1347"/>
      <c r="AG82" s="1347"/>
      <c r="AH82" s="1347"/>
      <c r="AI82" s="1347"/>
      <c r="AJ82" s="1347"/>
      <c r="AK82" s="1347"/>
      <c r="AL82" s="1347"/>
      <c r="AM82" s="1343"/>
      <c r="AN82" s="1343"/>
      <c r="AO82" s="1343"/>
      <c r="AP82" s="1343"/>
      <c r="AQ82" s="1343"/>
      <c r="AR82" s="1343"/>
      <c r="AS82" s="1343"/>
      <c r="AT82" s="1343"/>
      <c r="AU82" s="1343"/>
      <c r="AV82" s="1343"/>
      <c r="AW82" s="1343"/>
      <c r="AX82" s="1343"/>
      <c r="AY82" s="1343"/>
      <c r="AZ82" s="1343"/>
      <c r="BA82" s="1343"/>
      <c r="BB82" s="1343"/>
      <c r="BC82" s="1343"/>
      <c r="BD82" s="1343"/>
      <c r="BE82" s="1343"/>
      <c r="BF82" s="1343"/>
      <c r="BG82" s="1343"/>
      <c r="BH82" s="1343"/>
      <c r="BI82" s="1343"/>
      <c r="BJ82" s="1343"/>
      <c r="BK82" s="1343"/>
      <c r="BL82" s="1343"/>
      <c r="BM82" s="1343"/>
      <c r="BN82" s="1343"/>
      <c r="BO82" s="1343"/>
      <c r="BP82" s="1343"/>
      <c r="BQ82" s="1343"/>
      <c r="BR82" s="1343"/>
      <c r="BS82" s="1343"/>
      <c r="BT82" s="1343"/>
      <c r="BU82" s="1343"/>
      <c r="BV82" s="1343"/>
      <c r="BW82" s="1343"/>
      <c r="BX82" s="1343"/>
      <c r="BY82" s="1343"/>
      <c r="BZ82" s="1343"/>
      <c r="CA82" s="1343"/>
      <c r="CB82" s="1343"/>
      <c r="CC82" s="1343"/>
      <c r="CD82" s="1343"/>
      <c r="CE82" s="1343"/>
      <c r="CF82" s="1343"/>
      <c r="CG82" s="1343"/>
      <c r="CH82" s="1343"/>
      <c r="CI82" s="1343"/>
      <c r="CJ82" s="1343"/>
      <c r="CK82" s="1343"/>
      <c r="CL82" s="1343"/>
      <c r="CM82" s="1343"/>
      <c r="CN82" s="1343"/>
      <c r="CO82" s="1343"/>
      <c r="CP82" s="1343"/>
      <c r="CQ82" s="1343"/>
      <c r="CR82" s="1343"/>
      <c r="CS82" s="1343"/>
      <c r="CT82" s="1343"/>
      <c r="CU82" s="1343"/>
      <c r="CV82" s="1343"/>
      <c r="CW82" s="1343"/>
      <c r="CX82" s="1343"/>
      <c r="CY82" s="1343"/>
      <c r="CZ82" s="1343"/>
      <c r="DA82" s="1343"/>
      <c r="DB82" s="1343"/>
      <c r="DC82" s="1343"/>
      <c r="DD82" s="1343"/>
      <c r="DE82" s="1343"/>
      <c r="DF82" s="1343"/>
      <c r="DG82" s="1343"/>
      <c r="DH82" s="1343"/>
      <c r="DI82" s="1343"/>
      <c r="DJ82" s="1343"/>
      <c r="DK82" s="1343"/>
      <c r="DL82" s="1343"/>
      <c r="DM82" s="1343"/>
      <c r="DN82" s="1343"/>
      <c r="DO82" s="1343"/>
      <c r="DP82" s="1343"/>
      <c r="DQ82" s="1343"/>
      <c r="DR82" s="1343"/>
      <c r="DS82" s="1369"/>
      <c r="DT82" s="1369"/>
      <c r="DU82" s="1369"/>
      <c r="DV82" s="1369"/>
      <c r="DW82" s="1369"/>
      <c r="DX82" s="1369"/>
      <c r="DY82" s="1369"/>
      <c r="DZ82" s="1369"/>
      <c r="EA82" s="1369"/>
      <c r="EB82" s="1369"/>
      <c r="EC82" s="1369"/>
      <c r="ED82" s="1369"/>
      <c r="EE82" s="1369"/>
      <c r="EF82" s="1369"/>
      <c r="EG82" s="1369"/>
      <c r="EH82" s="1369"/>
      <c r="EI82" s="1369"/>
      <c r="EJ82" s="1369"/>
      <c r="EK82" s="1369"/>
      <c r="EL82" s="1369"/>
      <c r="EM82" s="1369"/>
      <c r="EN82" s="1369"/>
      <c r="EO82" s="1369"/>
    </row>
    <row r="83" spans="1:145" ht="17.25" x14ac:dyDescent="0.3">
      <c r="A83" s="1342" t="s">
        <v>927</v>
      </c>
      <c r="B83" s="1343">
        <f>SUM(B85:B91)</f>
        <v>1288.4028966999999</v>
      </c>
      <c r="C83" s="1343">
        <f>SUM(C85:C91)</f>
        <v>1142.4710314399999</v>
      </c>
      <c r="D83" s="1343">
        <f>SUM(D85:D91)</f>
        <v>364.89010446999998</v>
      </c>
      <c r="E83" s="1343">
        <f>SUM(E85:E91)</f>
        <v>371.53711342999998</v>
      </c>
      <c r="F83" s="1343">
        <v>377.74261174999998</v>
      </c>
      <c r="G83" s="1343">
        <v>361.2731708799999</v>
      </c>
      <c r="H83" s="1343">
        <v>392.79629721999999</v>
      </c>
      <c r="I83" s="1343">
        <v>395.96978152280002</v>
      </c>
      <c r="J83" s="1343">
        <v>406.29339423999994</v>
      </c>
      <c r="K83" s="1343">
        <v>392.84435288999998</v>
      </c>
      <c r="L83" s="1343">
        <v>435.65119946000004</v>
      </c>
      <c r="M83" s="1343">
        <v>464.57500348000002</v>
      </c>
      <c r="N83" s="1343">
        <v>492.18883113999999</v>
      </c>
      <c r="O83" s="1343">
        <v>485.78555505999992</v>
      </c>
      <c r="P83" s="1343">
        <v>494.79382902999998</v>
      </c>
      <c r="Q83" s="1343">
        <v>489.35476612000002</v>
      </c>
      <c r="R83" s="1343">
        <v>512.43925998999998</v>
      </c>
      <c r="S83" s="1343">
        <v>482.94430677999998</v>
      </c>
      <c r="T83" s="1343">
        <v>523.65306783000005</v>
      </c>
      <c r="U83" s="1343">
        <v>563.13052413000003</v>
      </c>
      <c r="V83" s="1343">
        <v>525.50622984999995</v>
      </c>
      <c r="W83" s="1343">
        <v>541.17276724999999</v>
      </c>
      <c r="X83" s="1343">
        <v>601.70877480000001</v>
      </c>
      <c r="Y83" s="1343">
        <v>579.38835280000001</v>
      </c>
      <c r="Z83" s="1343">
        <v>599.22890469000004</v>
      </c>
      <c r="AA83" s="1343">
        <v>578.31237429000009</v>
      </c>
      <c r="AB83" s="1343">
        <v>627.31717042000002</v>
      </c>
      <c r="AC83" s="1343">
        <v>614.52894823999998</v>
      </c>
      <c r="AD83" s="1343">
        <v>619.44313608000004</v>
      </c>
      <c r="AE83" s="1343">
        <v>644.72197798000002</v>
      </c>
      <c r="AF83" s="1343">
        <v>669.98763797000004</v>
      </c>
      <c r="AG83" s="1343">
        <v>875.19918820237604</v>
      </c>
      <c r="AH83" s="1343">
        <v>905.16163470832009</v>
      </c>
      <c r="AI83" s="1343">
        <v>908.12934231320014</v>
      </c>
      <c r="AJ83" s="1343">
        <v>881.49437006085202</v>
      </c>
      <c r="AK83" s="1343">
        <v>918.61654992675187</v>
      </c>
      <c r="AL83" s="1343">
        <v>924.92525241010003</v>
      </c>
      <c r="AM83" s="1343">
        <v>913.10821523229492</v>
      </c>
      <c r="AN83" s="1343">
        <v>912.74951691573392</v>
      </c>
      <c r="AO83" s="1343">
        <v>954.65386559680007</v>
      </c>
      <c r="AP83" s="1343">
        <v>972.78625592079709</v>
      </c>
      <c r="AQ83" s="1343">
        <v>961.43556071123601</v>
      </c>
      <c r="AR83" s="1343">
        <v>935.60417892166424</v>
      </c>
      <c r="AS83" s="1343">
        <v>972.64749743000004</v>
      </c>
      <c r="AT83" s="1343">
        <v>1006.2832463537439</v>
      </c>
      <c r="AU83" s="1343">
        <v>974.55496344596088</v>
      </c>
      <c r="AV83" s="1343">
        <v>1145.2025050770162</v>
      </c>
      <c r="AW83" s="1343">
        <v>1102.7026943426999</v>
      </c>
      <c r="AX83" s="1343">
        <v>1244.6777932577199</v>
      </c>
      <c r="AY83" s="1343">
        <v>1178.324305945951</v>
      </c>
      <c r="AZ83" s="1343">
        <v>1147.4822046049328</v>
      </c>
      <c r="BA83" s="1343">
        <v>1226.0130953266641</v>
      </c>
      <c r="BB83" s="1343">
        <v>1130.831365794076</v>
      </c>
      <c r="BC83" s="1343">
        <v>1161.0049242005227</v>
      </c>
      <c r="BD83" s="1343">
        <v>1138.1084595318023</v>
      </c>
      <c r="BE83" s="1343">
        <v>1123.993487389524</v>
      </c>
      <c r="BF83" s="1343">
        <v>1133.0116091832831</v>
      </c>
      <c r="BG83" s="1343">
        <v>1305.724522441257</v>
      </c>
      <c r="BH83" s="1343">
        <v>1224.3618363164971</v>
      </c>
      <c r="BI83" s="1343">
        <v>1163.8796294166771</v>
      </c>
      <c r="BJ83" s="1343">
        <v>1237.3087397362349</v>
      </c>
      <c r="BK83" s="1343">
        <v>1102.0277948633261</v>
      </c>
      <c r="BL83" s="1343">
        <v>1174.2555251794386</v>
      </c>
      <c r="BM83" s="1343">
        <v>1155.302251097108</v>
      </c>
      <c r="BN83" s="1343">
        <v>1085.1373713034893</v>
      </c>
      <c r="BO83" s="1343">
        <v>1086.6804317518943</v>
      </c>
      <c r="BP83" s="1343">
        <v>1071.348358192444</v>
      </c>
      <c r="BQ83" s="1343">
        <v>1073.1653971900901</v>
      </c>
      <c r="BR83" s="1343">
        <v>1065.5033262616471</v>
      </c>
      <c r="BS83" s="1343">
        <v>1045.2787308082959</v>
      </c>
      <c r="BT83" s="1343">
        <v>1041.0996945637849</v>
      </c>
      <c r="BU83" s="1343">
        <v>1060.6760272550459</v>
      </c>
      <c r="BV83" s="1343">
        <v>1176.4084249068701</v>
      </c>
      <c r="BW83" s="1343">
        <v>1185.024616495182</v>
      </c>
      <c r="BX83" s="1343">
        <v>1162.3262351214998</v>
      </c>
      <c r="BY83" s="1343">
        <v>1183.6110580476</v>
      </c>
      <c r="BZ83" s="1343">
        <v>1195.5999999999999</v>
      </c>
      <c r="CA83" s="1343">
        <v>1192.1574438227958</v>
      </c>
      <c r="CB83" s="1343">
        <v>1073.6470583212299</v>
      </c>
      <c r="CC83" s="1343">
        <v>1077.9918923652272</v>
      </c>
      <c r="CD83" s="1343">
        <v>1084.1454481332021</v>
      </c>
      <c r="CE83" s="1343">
        <v>1103.6823464717027</v>
      </c>
      <c r="CF83" s="1343">
        <v>1119.5677648416001</v>
      </c>
      <c r="CG83" s="1343">
        <v>1230.3950879736667</v>
      </c>
      <c r="CH83" s="1343">
        <v>1236.8341882504856</v>
      </c>
      <c r="CI83" s="1343">
        <v>1315.6299738747839</v>
      </c>
      <c r="CJ83" s="1343">
        <v>1204.5498861639221</v>
      </c>
      <c r="CK83" s="1343">
        <v>1224.7085962183671</v>
      </c>
      <c r="CL83" s="1343">
        <v>1222.2855631336461</v>
      </c>
      <c r="CM83" s="1343">
        <v>1253.1570082457781</v>
      </c>
      <c r="CN83" s="1343">
        <v>1340.4090720608729</v>
      </c>
      <c r="CO83" s="1343">
        <v>1285.152678053041</v>
      </c>
      <c r="CP83" s="1343">
        <v>1203.5330269084211</v>
      </c>
      <c r="CQ83" s="1343">
        <v>1185.2295300993678</v>
      </c>
      <c r="CR83" s="1343">
        <v>1050.9601270441888</v>
      </c>
      <c r="CS83" s="1343">
        <v>1084.9958140152501</v>
      </c>
      <c r="CT83" s="1343">
        <v>1375.5698792012197</v>
      </c>
      <c r="CU83" s="1343">
        <v>1370.2377132451343</v>
      </c>
      <c r="CV83" s="1343">
        <v>1350.585967172934</v>
      </c>
      <c r="CW83" s="1343">
        <v>1373.4327111839955</v>
      </c>
      <c r="CX83" s="1343">
        <v>1332.5046689217406</v>
      </c>
      <c r="CY83" s="1343">
        <v>1336.7554205829538</v>
      </c>
      <c r="CZ83" s="1343">
        <v>1252.3352645025147</v>
      </c>
      <c r="DA83" s="1343">
        <v>1273.5328912109403</v>
      </c>
      <c r="DB83" s="1343">
        <v>1289.9589856081277</v>
      </c>
      <c r="DC83" s="1343">
        <v>1317.3019212758447</v>
      </c>
      <c r="DD83" s="1343">
        <v>2009.7277145174887</v>
      </c>
      <c r="DE83" s="1343">
        <v>1244.4504689778098</v>
      </c>
      <c r="DF83" s="1343">
        <v>1227.2223286829815</v>
      </c>
      <c r="DG83" s="1343">
        <v>1244.4623825058254</v>
      </c>
      <c r="DH83" s="1343">
        <v>1240.4854044115564</v>
      </c>
      <c r="DI83" s="1343">
        <v>1383.0682589324119</v>
      </c>
      <c r="DJ83" s="1343">
        <v>1394.8524117580632</v>
      </c>
      <c r="DK83" s="1343">
        <v>1461.6030579531766</v>
      </c>
      <c r="DL83" s="1343">
        <v>1382.2403897159975</v>
      </c>
      <c r="DM83" s="1343">
        <v>1699.0973855192269</v>
      </c>
      <c r="DN83" s="1343">
        <v>1409.7661563671188</v>
      </c>
      <c r="DO83" s="1343">
        <v>1481.6152616289041</v>
      </c>
      <c r="DP83" s="1343">
        <v>1361.1112552448722</v>
      </c>
      <c r="DQ83" s="1343">
        <v>1520.3844904136786</v>
      </c>
      <c r="DR83" s="1343">
        <v>1492.0034283807863</v>
      </c>
      <c r="DS83" s="1369">
        <v>1495.6052801904202</v>
      </c>
      <c r="DT83" s="1369">
        <v>1606.3142713043308</v>
      </c>
      <c r="DU83" s="1369">
        <v>1795.555977700026</v>
      </c>
      <c r="DV83" s="1369">
        <v>1802.9055711234937</v>
      </c>
      <c r="DW83" s="1369">
        <v>1807.3602586846184</v>
      </c>
      <c r="DX83" s="1369">
        <v>1868.591027948127</v>
      </c>
      <c r="DY83" s="1369">
        <v>1883.9468097949482</v>
      </c>
      <c r="DZ83" s="1369">
        <v>1875.3110904958023</v>
      </c>
      <c r="EA83" s="1369">
        <v>1821.2273148146896</v>
      </c>
      <c r="EB83" s="1369">
        <v>1849.8022236071779</v>
      </c>
      <c r="EC83" s="1369">
        <v>1847.6646914496273</v>
      </c>
      <c r="ED83" s="1369">
        <v>1853.3304676999778</v>
      </c>
      <c r="EE83" s="1369">
        <v>1829.2772191239542</v>
      </c>
      <c r="EF83" s="1369">
        <v>1940.7276627394235</v>
      </c>
      <c r="EG83" s="1369">
        <v>1869.0620096312225</v>
      </c>
      <c r="EH83" s="1369">
        <v>1973.5043264825697</v>
      </c>
      <c r="EI83" s="1369">
        <v>1980.3200686398773</v>
      </c>
      <c r="EJ83" s="1369">
        <v>1899.7048143771658</v>
      </c>
      <c r="EK83" s="1369">
        <v>1859.5785530877738</v>
      </c>
      <c r="EL83" s="1369">
        <v>1869.452867121983</v>
      </c>
      <c r="EM83" s="1369">
        <v>1847.5328416737093</v>
      </c>
      <c r="EN83" s="1369">
        <v>1764.7363936204963</v>
      </c>
      <c r="EO83" s="1369">
        <v>1805.4345716507655</v>
      </c>
    </row>
    <row r="84" spans="1:145" ht="17.25" x14ac:dyDescent="0.3">
      <c r="A84" s="1346" t="s">
        <v>869</v>
      </c>
      <c r="B84" s="1343"/>
      <c r="C84" s="1343"/>
      <c r="D84" s="1343"/>
      <c r="E84" s="1343"/>
      <c r="F84" s="1343"/>
      <c r="G84" s="1343"/>
      <c r="H84" s="1347"/>
      <c r="I84" s="1347"/>
      <c r="J84" s="1347"/>
      <c r="K84" s="1347"/>
      <c r="L84" s="1347"/>
      <c r="M84" s="1347"/>
      <c r="N84" s="1347"/>
      <c r="O84" s="1347"/>
      <c r="P84" s="1347"/>
      <c r="Q84" s="1347"/>
      <c r="R84" s="1347"/>
      <c r="S84" s="1347"/>
      <c r="T84" s="1347"/>
      <c r="U84" s="1347"/>
      <c r="V84" s="1347"/>
      <c r="W84" s="1347"/>
      <c r="X84" s="1347"/>
      <c r="Y84" s="1347"/>
      <c r="Z84" s="1347"/>
      <c r="AA84" s="1347"/>
      <c r="AB84" s="1347"/>
      <c r="AC84" s="1347"/>
      <c r="AD84" s="1347"/>
      <c r="AE84" s="1347"/>
      <c r="AF84" s="1347"/>
      <c r="AG84" s="1347"/>
      <c r="AH84" s="1347"/>
      <c r="AI84" s="1347"/>
      <c r="AJ84" s="1347"/>
      <c r="AK84" s="1347"/>
      <c r="AL84" s="1347"/>
      <c r="AM84" s="1343"/>
      <c r="AN84" s="1343"/>
      <c r="AO84" s="1343"/>
      <c r="AP84" s="1343"/>
      <c r="AQ84" s="1343"/>
      <c r="AR84" s="1343"/>
      <c r="AS84" s="1343"/>
      <c r="AT84" s="1343"/>
      <c r="AU84" s="1343"/>
      <c r="AV84" s="1343"/>
      <c r="AW84" s="1343"/>
      <c r="AX84" s="1343"/>
      <c r="AY84" s="1343"/>
      <c r="AZ84" s="1343"/>
      <c r="BA84" s="1343"/>
      <c r="BB84" s="1343"/>
      <c r="BC84" s="1343"/>
      <c r="BD84" s="1343"/>
      <c r="BE84" s="1343"/>
      <c r="BF84" s="1343"/>
      <c r="BG84" s="1343"/>
      <c r="BH84" s="1343"/>
      <c r="BI84" s="1343"/>
      <c r="BJ84" s="1343"/>
      <c r="BK84" s="1343"/>
      <c r="BL84" s="1343"/>
      <c r="BM84" s="1343"/>
      <c r="BN84" s="1343"/>
      <c r="BO84" s="1343"/>
      <c r="BP84" s="1343"/>
      <c r="BQ84" s="1343"/>
      <c r="BR84" s="1343"/>
      <c r="BS84" s="1343"/>
      <c r="BT84" s="1343"/>
      <c r="BU84" s="1343"/>
      <c r="BV84" s="1343"/>
      <c r="BW84" s="1343"/>
      <c r="BX84" s="1343"/>
      <c r="BY84" s="1343"/>
      <c r="BZ84" s="1343"/>
      <c r="CA84" s="1343"/>
      <c r="CB84" s="1343"/>
      <c r="CC84" s="1343"/>
      <c r="CD84" s="1343"/>
      <c r="CE84" s="1343"/>
      <c r="CF84" s="1343"/>
      <c r="CG84" s="1343"/>
      <c r="CH84" s="1343"/>
      <c r="CI84" s="1343"/>
      <c r="CJ84" s="1343"/>
      <c r="CK84" s="1343"/>
      <c r="CL84" s="1343"/>
      <c r="CM84" s="1343"/>
      <c r="CN84" s="1343"/>
      <c r="CO84" s="1343"/>
      <c r="CP84" s="1343"/>
      <c r="CQ84" s="1343"/>
      <c r="CR84" s="1343"/>
      <c r="CS84" s="1343"/>
      <c r="CT84" s="1343"/>
      <c r="CU84" s="1343"/>
      <c r="CV84" s="1343"/>
      <c r="CW84" s="1343"/>
      <c r="CX84" s="1343"/>
      <c r="CY84" s="1343"/>
      <c r="CZ84" s="1343"/>
      <c r="DA84" s="1343"/>
      <c r="DB84" s="1343"/>
      <c r="DC84" s="1343"/>
      <c r="DD84" s="1343"/>
      <c r="DE84" s="1343"/>
      <c r="DF84" s="1343"/>
      <c r="DG84" s="1343"/>
      <c r="DH84" s="1343"/>
      <c r="DI84" s="1343"/>
      <c r="DJ84" s="1343"/>
      <c r="DK84" s="1343"/>
      <c r="DL84" s="1343"/>
      <c r="DM84" s="1343"/>
      <c r="DN84" s="1343"/>
      <c r="DO84" s="1343"/>
      <c r="DP84" s="1343"/>
      <c r="DQ84" s="1343"/>
      <c r="DR84" s="1343"/>
      <c r="DS84" s="1369"/>
      <c r="DT84" s="1369"/>
      <c r="DU84" s="1369"/>
      <c r="DV84" s="1369"/>
      <c r="DW84" s="1369"/>
      <c r="DX84" s="1369"/>
      <c r="DY84" s="1369"/>
      <c r="DZ84" s="1369"/>
      <c r="EA84" s="1369"/>
      <c r="EB84" s="1369"/>
      <c r="EC84" s="1369"/>
      <c r="ED84" s="1369"/>
      <c r="EE84" s="1369"/>
      <c r="EF84" s="1369"/>
      <c r="EG84" s="1369"/>
      <c r="EH84" s="1369"/>
      <c r="EI84" s="1369"/>
      <c r="EJ84" s="1369"/>
      <c r="EK84" s="1369"/>
      <c r="EL84" s="1369"/>
      <c r="EM84" s="1369"/>
      <c r="EN84" s="1369"/>
      <c r="EO84" s="1369"/>
    </row>
    <row r="85" spans="1:145" ht="15.95" customHeight="1" x14ac:dyDescent="0.3">
      <c r="A85" s="1346" t="s">
        <v>928</v>
      </c>
      <c r="B85" s="1347">
        <v>1003.3572246700001</v>
      </c>
      <c r="C85" s="1347">
        <v>990.17613920999997</v>
      </c>
      <c r="D85" s="1347">
        <v>215.02073419999999</v>
      </c>
      <c r="E85" s="1347">
        <v>221.98029814999995</v>
      </c>
      <c r="F85" s="1347">
        <v>196.36938244999999</v>
      </c>
      <c r="G85" s="1347">
        <v>180.39305244999997</v>
      </c>
      <c r="H85" s="1347">
        <v>201.92223041999998</v>
      </c>
      <c r="I85" s="1347">
        <v>173.67776625279998</v>
      </c>
      <c r="J85" s="1347">
        <v>179.38042033000002</v>
      </c>
      <c r="K85" s="1347">
        <v>158.81067775</v>
      </c>
      <c r="L85" s="1347">
        <v>168.05945237</v>
      </c>
      <c r="M85" s="1347">
        <v>164.56924794000003</v>
      </c>
      <c r="N85" s="1347">
        <v>179.80557682</v>
      </c>
      <c r="O85" s="1347">
        <v>166.23065051</v>
      </c>
      <c r="P85" s="1347">
        <v>169.56623184</v>
      </c>
      <c r="Q85" s="1347">
        <v>166.04875318000001</v>
      </c>
      <c r="R85" s="1347">
        <v>184.46480410999999</v>
      </c>
      <c r="S85" s="1347">
        <v>168.46826140000002</v>
      </c>
      <c r="T85" s="1347">
        <v>186.75646523</v>
      </c>
      <c r="U85" s="1347">
        <v>204.83071408999999</v>
      </c>
      <c r="V85" s="1347">
        <v>159.12027782999999</v>
      </c>
      <c r="W85" s="1347">
        <v>164.30575118000002</v>
      </c>
      <c r="X85" s="1347">
        <v>208.15284751999999</v>
      </c>
      <c r="Y85" s="1347">
        <v>177.17968572999999</v>
      </c>
      <c r="Z85" s="1347">
        <v>179.72442908000005</v>
      </c>
      <c r="AA85" s="1347">
        <v>163.6702607</v>
      </c>
      <c r="AB85" s="1347">
        <v>194.11456060000003</v>
      </c>
      <c r="AC85" s="1347">
        <v>181.42659131000002</v>
      </c>
      <c r="AD85" s="1347">
        <v>183.23072406</v>
      </c>
      <c r="AE85" s="1347">
        <v>211.39669401999998</v>
      </c>
      <c r="AF85" s="1347">
        <v>254.59472289000001</v>
      </c>
      <c r="AG85" s="1347">
        <v>219.42867057999999</v>
      </c>
      <c r="AH85" s="1347">
        <v>254.90609262000001</v>
      </c>
      <c r="AI85" s="1347">
        <v>238.30351843</v>
      </c>
      <c r="AJ85" s="1347">
        <v>236.07852179000002</v>
      </c>
      <c r="AK85" s="1347">
        <v>248.97932025</v>
      </c>
      <c r="AL85" s="1347">
        <v>239.93421801000002</v>
      </c>
      <c r="AM85" s="1347">
        <v>217.57599929</v>
      </c>
      <c r="AN85" s="1347">
        <v>210.66561617000002</v>
      </c>
      <c r="AO85" s="1347">
        <v>262.96666052</v>
      </c>
      <c r="AP85" s="1347">
        <v>225.77103247660003</v>
      </c>
      <c r="AQ85" s="1347">
        <v>224.08543610160001</v>
      </c>
      <c r="AR85" s="1347">
        <v>231.24230522960002</v>
      </c>
      <c r="AS85" s="1347">
        <v>236.88848839000002</v>
      </c>
      <c r="AT85" s="1347">
        <v>181.029583328</v>
      </c>
      <c r="AU85" s="1347">
        <v>188.22738373880003</v>
      </c>
      <c r="AV85" s="1347">
        <v>196.95278670100001</v>
      </c>
      <c r="AW85" s="1347">
        <v>185.25011029319998</v>
      </c>
      <c r="AX85" s="1347">
        <v>306.73583615759998</v>
      </c>
      <c r="AY85" s="1347">
        <v>251.26642658920002</v>
      </c>
      <c r="AZ85" s="1347">
        <v>197.22532055729997</v>
      </c>
      <c r="BA85" s="1347">
        <v>274.34911475900009</v>
      </c>
      <c r="BB85" s="1347">
        <v>193.47024474830002</v>
      </c>
      <c r="BC85" s="1347">
        <v>206.91007548119998</v>
      </c>
      <c r="BD85" s="1347">
        <v>215.83015771499998</v>
      </c>
      <c r="BE85" s="1347">
        <v>207.41798266519996</v>
      </c>
      <c r="BF85" s="1347">
        <v>203.47366546500001</v>
      </c>
      <c r="BG85" s="1347">
        <v>205.13348557200004</v>
      </c>
      <c r="BH85" s="1347">
        <v>285.42884916269998</v>
      </c>
      <c r="BI85" s="1347">
        <v>339.10770391759996</v>
      </c>
      <c r="BJ85" s="1347">
        <v>424.96512534879992</v>
      </c>
      <c r="BK85" s="1347">
        <v>256.48091189859997</v>
      </c>
      <c r="BL85" s="1347">
        <v>324.61175804378843</v>
      </c>
      <c r="BM85" s="1347">
        <v>300.32245418939993</v>
      </c>
      <c r="BN85" s="1347">
        <v>256.75641149479998</v>
      </c>
      <c r="BO85" s="1347">
        <v>251.25756277279999</v>
      </c>
      <c r="BP85" s="1347">
        <v>242.95102314580001</v>
      </c>
      <c r="BQ85" s="1347">
        <v>246.05658869679999</v>
      </c>
      <c r="BR85" s="1347">
        <v>247.79219444950002</v>
      </c>
      <c r="BS85" s="1347">
        <v>252.7615975352</v>
      </c>
      <c r="BT85" s="1347">
        <v>255.26522692211003</v>
      </c>
      <c r="BU85" s="1347">
        <v>262.26037256841801</v>
      </c>
      <c r="BV85" s="1347">
        <v>244.542399468474</v>
      </c>
      <c r="BW85" s="1347">
        <v>249.18572984496501</v>
      </c>
      <c r="BX85" s="1347">
        <v>242.13766908349999</v>
      </c>
      <c r="BY85" s="1347">
        <v>244.60551647039998</v>
      </c>
      <c r="BZ85" s="1347">
        <v>249.7</v>
      </c>
      <c r="CA85" s="1347">
        <v>239.05725530160001</v>
      </c>
      <c r="CB85" s="1347">
        <v>223.12175609920001</v>
      </c>
      <c r="CC85" s="1347">
        <v>222.00437685750001</v>
      </c>
      <c r="CD85" s="1347">
        <v>225.39189220846197</v>
      </c>
      <c r="CE85" s="1347">
        <v>228.25089033133003</v>
      </c>
      <c r="CF85" s="1347">
        <v>260.344546273844</v>
      </c>
      <c r="CG85" s="1347">
        <v>403.9193663578933</v>
      </c>
      <c r="CH85" s="1347">
        <v>422.73584837028716</v>
      </c>
      <c r="CI85" s="1347">
        <v>498.70842374931783</v>
      </c>
      <c r="CJ85" s="1347">
        <v>449.50701056563202</v>
      </c>
      <c r="CK85" s="1347">
        <v>457.74191750031201</v>
      </c>
      <c r="CL85" s="1347">
        <v>436.37944778426061</v>
      </c>
      <c r="CM85" s="1347">
        <v>454.40869176505646</v>
      </c>
      <c r="CN85" s="1347">
        <v>544.47681704779188</v>
      </c>
      <c r="CO85" s="1347">
        <v>498.23170117533186</v>
      </c>
      <c r="CP85" s="1347">
        <v>429.92996635384986</v>
      </c>
      <c r="CQ85" s="1347">
        <v>536.90287988065995</v>
      </c>
      <c r="CR85" s="1347">
        <v>526.45395714839992</v>
      </c>
      <c r="CS85" s="1347">
        <v>558.27703357620783</v>
      </c>
      <c r="CT85" s="1347">
        <v>832.16802287475002</v>
      </c>
      <c r="CU85" s="1347">
        <v>838.31134106369711</v>
      </c>
      <c r="CV85" s="1347">
        <v>821.7342159315341</v>
      </c>
      <c r="CW85" s="1347">
        <v>822.7100180825546</v>
      </c>
      <c r="CX85" s="1347">
        <v>826.17907805708876</v>
      </c>
      <c r="CY85" s="1347">
        <v>812.0897602953728</v>
      </c>
      <c r="CZ85" s="1347">
        <v>779.39175986923283</v>
      </c>
      <c r="DA85" s="1347">
        <v>782.00286858929098</v>
      </c>
      <c r="DB85" s="1347">
        <v>784.65236538743227</v>
      </c>
      <c r="DC85" s="1347">
        <v>780.3561318879166</v>
      </c>
      <c r="DD85" s="1347">
        <v>1529.8206326550162</v>
      </c>
      <c r="DE85" s="1347">
        <v>763.18501363538701</v>
      </c>
      <c r="DF85" s="1347">
        <v>756.57795844539646</v>
      </c>
      <c r="DG85" s="1347">
        <v>738.22107946955589</v>
      </c>
      <c r="DH85" s="1347">
        <v>738.76880550987391</v>
      </c>
      <c r="DI85" s="1347">
        <v>885.91490831141346</v>
      </c>
      <c r="DJ85" s="1347">
        <v>864.43063726545608</v>
      </c>
      <c r="DK85" s="1347">
        <v>866.94804403871331</v>
      </c>
      <c r="DL85" s="1347">
        <v>817.20980379988396</v>
      </c>
      <c r="DM85" s="1347">
        <v>1163.4992237663746</v>
      </c>
      <c r="DN85" s="1347">
        <v>827.87004594927282</v>
      </c>
      <c r="DO85" s="1347">
        <v>844.43472738634784</v>
      </c>
      <c r="DP85" s="1347">
        <v>746.65889414821095</v>
      </c>
      <c r="DQ85" s="1347">
        <v>885.94352426289311</v>
      </c>
      <c r="DR85" s="1347">
        <v>897.58859149795342</v>
      </c>
      <c r="DS85" s="1370">
        <v>933.12139271190165</v>
      </c>
      <c r="DT85" s="1370">
        <v>1044.7764218821048</v>
      </c>
      <c r="DU85" s="1370">
        <v>1084.7913268004256</v>
      </c>
      <c r="DV85" s="1370">
        <v>1089.5960193851611</v>
      </c>
      <c r="DW85" s="1370">
        <v>1078.2517679283583</v>
      </c>
      <c r="DX85" s="1370">
        <v>1177.3252021620501</v>
      </c>
      <c r="DY85" s="1370">
        <v>1133.1973787165732</v>
      </c>
      <c r="DZ85" s="1370">
        <v>1144.2221414424421</v>
      </c>
      <c r="EA85" s="1370">
        <v>1130.2109668782277</v>
      </c>
      <c r="EB85" s="1370">
        <v>1126.0791234353746</v>
      </c>
      <c r="EC85" s="1370">
        <v>1124.7316912012218</v>
      </c>
      <c r="ED85" s="1370">
        <v>1102.8888353648858</v>
      </c>
      <c r="EE85" s="1370">
        <v>1095.7725116308141</v>
      </c>
      <c r="EF85" s="1370">
        <v>1212.711412520508</v>
      </c>
      <c r="EG85" s="1370">
        <v>1216.1670025375224</v>
      </c>
      <c r="EH85" s="1370">
        <v>1190.9505176221003</v>
      </c>
      <c r="EI85" s="1370">
        <v>1225.8118328056855</v>
      </c>
      <c r="EJ85" s="1370">
        <v>1171.4330566546848</v>
      </c>
      <c r="EK85" s="1370">
        <v>1145.7652574558979</v>
      </c>
      <c r="EL85" s="1370">
        <v>1141.7475103802492</v>
      </c>
      <c r="EM85" s="1370">
        <v>1116.7502362850482</v>
      </c>
      <c r="EN85" s="1370">
        <v>1078.7702794949971</v>
      </c>
      <c r="EO85" s="1370">
        <v>1154.305116075908</v>
      </c>
    </row>
    <row r="86" spans="1:145" ht="15.95" customHeight="1" x14ac:dyDescent="0.3">
      <c r="A86" s="1346" t="s">
        <v>929</v>
      </c>
      <c r="B86" s="1347">
        <v>0.69274532</v>
      </c>
      <c r="C86" s="1347">
        <v>0.66161731999999995</v>
      </c>
      <c r="D86" s="1347">
        <v>0.27465232000000001</v>
      </c>
      <c r="E86" s="1347">
        <v>0.14202632000000001</v>
      </c>
      <c r="F86" s="1347">
        <v>0.13103186</v>
      </c>
      <c r="G86" s="1347">
        <v>0.24168931999999999</v>
      </c>
      <c r="H86" s="1347">
        <v>0.25872931999999998</v>
      </c>
      <c r="I86" s="1347">
        <v>0.28362831999999999</v>
      </c>
      <c r="J86" s="1347">
        <v>0.28638832000000003</v>
      </c>
      <c r="K86" s="1347">
        <v>1.7274504099999999</v>
      </c>
      <c r="L86" s="1347">
        <v>27.220345469999998</v>
      </c>
      <c r="M86" s="1347">
        <v>65.214018910000007</v>
      </c>
      <c r="N86" s="1347">
        <v>93.588372230000004</v>
      </c>
      <c r="O86" s="1347">
        <v>106.64346950999999</v>
      </c>
      <c r="P86" s="1347">
        <v>113.03227240000001</v>
      </c>
      <c r="Q86" s="1347">
        <v>117.39399884000001</v>
      </c>
      <c r="R86" s="1347">
        <v>122.96482440999999</v>
      </c>
      <c r="S86" s="1347">
        <v>132.68995436999998</v>
      </c>
      <c r="T86" s="1347">
        <v>159.77552125</v>
      </c>
      <c r="U86" s="1347">
        <v>164.5992067</v>
      </c>
      <c r="V86" s="1347">
        <v>179.22844996999999</v>
      </c>
      <c r="W86" s="1347">
        <v>184.32212657999997</v>
      </c>
      <c r="X86" s="1347">
        <v>194.23318760999996</v>
      </c>
      <c r="Y86" s="1347">
        <v>195.56070651999994</v>
      </c>
      <c r="Z86" s="1347">
        <v>221.84858540000002</v>
      </c>
      <c r="AA86" s="1347">
        <v>226.38540115999999</v>
      </c>
      <c r="AB86" s="1347">
        <v>245.87974885000003</v>
      </c>
      <c r="AC86" s="1347">
        <v>250.15751631999998</v>
      </c>
      <c r="AD86" s="1347">
        <v>247.13055068999998</v>
      </c>
      <c r="AE86" s="1347">
        <v>247.61354051000001</v>
      </c>
      <c r="AF86" s="1347">
        <v>227.39873095999997</v>
      </c>
      <c r="AG86" s="1347">
        <v>223.87538663999999</v>
      </c>
      <c r="AH86" s="1347">
        <v>225.03130724000002</v>
      </c>
      <c r="AI86" s="1347">
        <v>227.25464790999999</v>
      </c>
      <c r="AJ86" s="1347">
        <v>214.41177765</v>
      </c>
      <c r="AK86" s="1347">
        <v>226.21673707999994</v>
      </c>
      <c r="AL86" s="1347">
        <v>228.80407049999999</v>
      </c>
      <c r="AM86" s="1347">
        <v>217.30634305000001</v>
      </c>
      <c r="AN86" s="1347">
        <v>233.65335765</v>
      </c>
      <c r="AO86" s="1347">
        <v>238.91322309000003</v>
      </c>
      <c r="AP86" s="1347">
        <v>257.98632599000001</v>
      </c>
      <c r="AQ86" s="1347">
        <v>249.25280749000001</v>
      </c>
      <c r="AR86" s="1347">
        <v>247.67783625000001</v>
      </c>
      <c r="AS86" s="1347">
        <v>253.48509066</v>
      </c>
      <c r="AT86" s="1347">
        <v>308.40863846999997</v>
      </c>
      <c r="AU86" s="1347">
        <v>303.74237059999996</v>
      </c>
      <c r="AV86" s="1347">
        <v>316.36196386</v>
      </c>
      <c r="AW86" s="1347">
        <v>316.75506407</v>
      </c>
      <c r="AX86" s="1347">
        <v>309.59709845999998</v>
      </c>
      <c r="AY86" s="1347">
        <v>311.43951162999997</v>
      </c>
      <c r="AZ86" s="1347">
        <v>302.01984916999993</v>
      </c>
      <c r="BA86" s="1347">
        <v>291.15736994999997</v>
      </c>
      <c r="BB86" s="1347">
        <v>297.84480109000003</v>
      </c>
      <c r="BC86" s="1347">
        <v>288.90294362999998</v>
      </c>
      <c r="BD86" s="1347">
        <v>264.04311855000003</v>
      </c>
      <c r="BE86" s="1347">
        <v>264.68516525000001</v>
      </c>
      <c r="BF86" s="1347">
        <v>271.55939524000001</v>
      </c>
      <c r="BG86" s="1347">
        <v>271.02884849999998</v>
      </c>
      <c r="BH86" s="1347">
        <v>273.57531112000004</v>
      </c>
      <c r="BI86" s="1347">
        <v>247.33716596000002</v>
      </c>
      <c r="BJ86" s="1347">
        <v>233.13455670999997</v>
      </c>
      <c r="BK86" s="1347">
        <v>266.32883949000001</v>
      </c>
      <c r="BL86" s="1347">
        <v>271.90960486000006</v>
      </c>
      <c r="BM86" s="1347">
        <v>266.44189790000001</v>
      </c>
      <c r="BN86" s="1347">
        <v>261.55825563175</v>
      </c>
      <c r="BO86" s="1347">
        <v>268.16998295000002</v>
      </c>
      <c r="BP86" s="1347">
        <v>267.61853050999997</v>
      </c>
      <c r="BQ86" s="1347">
        <v>260.98292048999997</v>
      </c>
      <c r="BR86" s="1347">
        <v>258.61594904999998</v>
      </c>
      <c r="BS86" s="1347">
        <v>250.83898643999999</v>
      </c>
      <c r="BT86" s="1347">
        <v>241.67748234000001</v>
      </c>
      <c r="BU86" s="1347">
        <v>246.19869747000004</v>
      </c>
      <c r="BV86" s="1347">
        <v>248.85800791000003</v>
      </c>
      <c r="BW86" s="1347">
        <v>246.92093638999998</v>
      </c>
      <c r="BX86" s="1347">
        <v>246.738968</v>
      </c>
      <c r="BY86" s="1347">
        <v>256.77900899999997</v>
      </c>
      <c r="BZ86" s="1347">
        <v>255.6</v>
      </c>
      <c r="CA86" s="1347">
        <v>258.98447447999996</v>
      </c>
      <c r="CB86" s="1347">
        <v>259.18894384999999</v>
      </c>
      <c r="CC86" s="1347">
        <v>259.93746066</v>
      </c>
      <c r="CD86" s="1347">
        <v>256.17625300999998</v>
      </c>
      <c r="CE86" s="1347">
        <v>249.93565891999998</v>
      </c>
      <c r="CF86" s="1347">
        <v>253.60360581999998</v>
      </c>
      <c r="CG86" s="1347">
        <v>255.39421365999999</v>
      </c>
      <c r="CH86" s="1347">
        <v>264.76110014</v>
      </c>
      <c r="CI86" s="1347">
        <v>261.38856346000006</v>
      </c>
      <c r="CJ86" s="1347">
        <v>252.94617406000003</v>
      </c>
      <c r="CK86" s="1347">
        <v>253.98390782000001</v>
      </c>
      <c r="CL86" s="1347">
        <v>251.01374727999999</v>
      </c>
      <c r="CM86" s="1347">
        <v>252.89396282000001</v>
      </c>
      <c r="CN86" s="1347">
        <v>247.84343826</v>
      </c>
      <c r="CO86" s="1347">
        <v>243.08996217000001</v>
      </c>
      <c r="CP86" s="1347">
        <v>246.77994147000001</v>
      </c>
      <c r="CQ86" s="1347">
        <v>116.81339804000001</v>
      </c>
      <c r="CR86" s="1347">
        <v>5.6238310399999998</v>
      </c>
      <c r="CS86" s="1347">
        <v>6.0006972700000016</v>
      </c>
      <c r="CT86" s="1347">
        <v>6.1138989400000003</v>
      </c>
      <c r="CU86" s="1347">
        <v>5.5399524799999984</v>
      </c>
      <c r="CV86" s="1347">
        <v>5.2206779400000007</v>
      </c>
      <c r="CW86" s="1347">
        <v>5.4294547200000007</v>
      </c>
      <c r="CX86" s="1347">
        <v>5.2941119699999994</v>
      </c>
      <c r="CY86" s="1347">
        <v>5.4066203399999999</v>
      </c>
      <c r="CZ86" s="1347">
        <v>5.1348933400000005</v>
      </c>
      <c r="DA86" s="1347">
        <v>5.2320298799999998</v>
      </c>
      <c r="DB86" s="1347">
        <v>5.2259854099999998</v>
      </c>
      <c r="DC86" s="1347">
        <v>5.1571857199999993</v>
      </c>
      <c r="DD86" s="1347">
        <v>4.5793302900000006</v>
      </c>
      <c r="DE86" s="1347">
        <v>4.6517931500000005</v>
      </c>
      <c r="DF86" s="1347">
        <v>4.6599851099999992</v>
      </c>
      <c r="DG86" s="1347">
        <v>4.7162356500000007</v>
      </c>
      <c r="DH86" s="1347">
        <v>3.7479601600000003</v>
      </c>
      <c r="DI86" s="1347">
        <v>3.8764950899999997</v>
      </c>
      <c r="DJ86" s="1347">
        <v>3.6064033799999997</v>
      </c>
      <c r="DK86" s="1347">
        <v>3.5923565293499995</v>
      </c>
      <c r="DL86" s="1347">
        <v>3.3858569467000001</v>
      </c>
      <c r="DM86" s="1347">
        <v>3.1217522244999993</v>
      </c>
      <c r="DN86" s="1347">
        <v>3.3032621486999996</v>
      </c>
      <c r="DO86" s="1347">
        <v>3.0349442620000002</v>
      </c>
      <c r="DP86" s="1347">
        <v>2.60493942</v>
      </c>
      <c r="DQ86" s="1347">
        <v>1.3307196799999998</v>
      </c>
      <c r="DR86" s="1347">
        <v>1.6347010399999997</v>
      </c>
      <c r="DS86" s="1370">
        <v>1.2806866199999998</v>
      </c>
      <c r="DT86" s="1370">
        <v>1.13988322</v>
      </c>
      <c r="DU86" s="1370">
        <v>1.3995876199999999</v>
      </c>
      <c r="DV86" s="1370">
        <v>1.6486506200000002</v>
      </c>
      <c r="DW86" s="1370">
        <v>0.94478141000000004</v>
      </c>
      <c r="DX86" s="1370">
        <v>1.1518311800000001</v>
      </c>
      <c r="DY86" s="1370">
        <v>0.85715359000000002</v>
      </c>
      <c r="DZ86" s="1370">
        <v>0.84286718000000016</v>
      </c>
      <c r="EA86" s="1370">
        <v>0.83611290999999999</v>
      </c>
      <c r="EB86" s="1370">
        <v>0.82540357000000009</v>
      </c>
      <c r="EC86" s="1370">
        <v>0.75458694999999998</v>
      </c>
      <c r="ED86" s="1370">
        <v>0.65669153000000002</v>
      </c>
      <c r="EE86" s="1370">
        <v>0.10658204</v>
      </c>
      <c r="EF86" s="1370">
        <v>0.73553274000000002</v>
      </c>
      <c r="EG86" s="1370">
        <v>0.56351929000000001</v>
      </c>
      <c r="EH86" s="1370">
        <v>0.78268783000000008</v>
      </c>
      <c r="EI86" s="1370">
        <v>0.69646116000000002</v>
      </c>
      <c r="EJ86" s="1370">
        <v>0.54988060000000005</v>
      </c>
      <c r="EK86" s="1370">
        <v>0.6056506599999999</v>
      </c>
      <c r="EL86" s="1370">
        <v>0.38594054000000005</v>
      </c>
      <c r="EM86" s="1370">
        <v>0.35330102000000002</v>
      </c>
      <c r="EN86" s="1370">
        <v>0.46001790000000009</v>
      </c>
      <c r="EO86" s="1370">
        <v>0.33867911000000001</v>
      </c>
    </row>
    <row r="87" spans="1:145" ht="15.95" customHeight="1" x14ac:dyDescent="0.3">
      <c r="A87" s="1346" t="s">
        <v>930</v>
      </c>
      <c r="B87" s="1347">
        <v>6.0675792799999995</v>
      </c>
      <c r="C87" s="1347">
        <v>6.3799121000000003</v>
      </c>
      <c r="D87" s="1347">
        <v>5.7025643199999996</v>
      </c>
      <c r="E87" s="1347">
        <v>5.5092628999999995</v>
      </c>
      <c r="F87" s="1347">
        <v>5.2635429900000004</v>
      </c>
      <c r="G87" s="1347">
        <v>5.6278757300000004</v>
      </c>
      <c r="H87" s="1347">
        <v>5.3140654899999999</v>
      </c>
      <c r="I87" s="1347">
        <v>5.32739312</v>
      </c>
      <c r="J87" s="1347">
        <v>5.5304802300000002</v>
      </c>
      <c r="K87" s="1347">
        <v>5.0026731900000003</v>
      </c>
      <c r="L87" s="1347">
        <v>4.2434131200000005</v>
      </c>
      <c r="M87" s="1347">
        <v>4.7794964099999815</v>
      </c>
      <c r="N87" s="1347">
        <v>3.3449213600000118</v>
      </c>
      <c r="O87" s="1347">
        <v>4.3645148799999998</v>
      </c>
      <c r="P87" s="1347">
        <v>4.125483259999986</v>
      </c>
      <c r="Q87" s="1347">
        <v>4.2113440599999992</v>
      </c>
      <c r="R87" s="1347">
        <v>4.18420813</v>
      </c>
      <c r="S87" s="1347">
        <v>2.9359140299999997</v>
      </c>
      <c r="T87" s="1347">
        <v>5.1041778499999992</v>
      </c>
      <c r="U87" s="1347">
        <v>4.8015753099999996</v>
      </c>
      <c r="V87" s="1347">
        <v>4.7329412300000007</v>
      </c>
      <c r="W87" s="1347">
        <v>4.6795259600000003</v>
      </c>
      <c r="X87" s="1347">
        <v>4.702836379999999</v>
      </c>
      <c r="Y87" s="1347">
        <v>4.73150885</v>
      </c>
      <c r="Z87" s="1347">
        <v>2.1199692799999998</v>
      </c>
      <c r="AA87" s="1347">
        <v>2.9562785599999999</v>
      </c>
      <c r="AB87" s="1347">
        <v>2.8312427599999999</v>
      </c>
      <c r="AC87" s="1347">
        <v>3.4715882499999999</v>
      </c>
      <c r="AD87" s="1347">
        <v>2.8188206899999999</v>
      </c>
      <c r="AE87" s="1347">
        <v>3.5744988099999997</v>
      </c>
      <c r="AF87" s="1347">
        <v>2.9232478199999998</v>
      </c>
      <c r="AG87" s="1347">
        <v>234.58632690000002</v>
      </c>
      <c r="AH87" s="1347">
        <v>233.60753159000001</v>
      </c>
      <c r="AI87" s="1347">
        <v>233.60228148000002</v>
      </c>
      <c r="AJ87" s="1347">
        <v>234.32091231999999</v>
      </c>
      <c r="AK87" s="1347">
        <v>236.30657102000001</v>
      </c>
      <c r="AL87" s="1347">
        <v>226.58450656999997</v>
      </c>
      <c r="AM87" s="1347">
        <v>225.27045018999999</v>
      </c>
      <c r="AN87" s="1347">
        <v>225.43403218</v>
      </c>
      <c r="AO87" s="1347">
        <v>226.08997924000002</v>
      </c>
      <c r="AP87" s="1347">
        <v>225.84874418999999</v>
      </c>
      <c r="AQ87" s="1347">
        <v>228.13656768999999</v>
      </c>
      <c r="AR87" s="1347">
        <v>219.38014188</v>
      </c>
      <c r="AS87" s="1347">
        <v>213.3855557</v>
      </c>
      <c r="AT87" s="1347">
        <v>213.79904245</v>
      </c>
      <c r="AU87" s="1347">
        <v>214.54623911000002</v>
      </c>
      <c r="AV87" s="1347">
        <v>214.72194997</v>
      </c>
      <c r="AW87" s="1347">
        <v>214.13554803</v>
      </c>
      <c r="AX87" s="1347">
        <v>203.95354651</v>
      </c>
      <c r="AY87" s="1347">
        <v>203.59980625999998</v>
      </c>
      <c r="AZ87" s="1347">
        <v>203.55187291999999</v>
      </c>
      <c r="BA87" s="1347">
        <v>203.58630334</v>
      </c>
      <c r="BB87" s="1347">
        <v>203.57906084000001</v>
      </c>
      <c r="BC87" s="1347">
        <v>203.45796325999999</v>
      </c>
      <c r="BD87" s="1347">
        <v>193.83738475999999</v>
      </c>
      <c r="BE87" s="1347">
        <v>193.79641894</v>
      </c>
      <c r="BF87" s="1347">
        <v>193.75864953999999</v>
      </c>
      <c r="BG87" s="1347">
        <v>193.65226262000002</v>
      </c>
      <c r="BH87" s="1347">
        <v>193.69717065999998</v>
      </c>
      <c r="BI87" s="1347">
        <v>193.69332840000001</v>
      </c>
      <c r="BJ87" s="1347">
        <v>184.11560825000001</v>
      </c>
      <c r="BK87" s="1347">
        <v>184.04030236</v>
      </c>
      <c r="BL87" s="1347">
        <v>184.21403699000001</v>
      </c>
      <c r="BM87" s="1347">
        <v>184.30588549000001</v>
      </c>
      <c r="BN87" s="1347">
        <v>184.31617674</v>
      </c>
      <c r="BO87" s="1347">
        <v>184.30898919999998</v>
      </c>
      <c r="BP87" s="1347">
        <v>174.59579892999997</v>
      </c>
      <c r="BQ87" s="1347">
        <v>174.5394287</v>
      </c>
      <c r="BR87" s="1347">
        <v>174.5150907</v>
      </c>
      <c r="BS87" s="1347">
        <v>174.53697056000001</v>
      </c>
      <c r="BT87" s="1347">
        <v>174.46204139</v>
      </c>
      <c r="BU87" s="1347">
        <v>174.48525966</v>
      </c>
      <c r="BV87" s="1347">
        <v>165.05113765000002</v>
      </c>
      <c r="BW87" s="1347">
        <v>165.02227711</v>
      </c>
      <c r="BX87" s="1347">
        <v>164.99763299999998</v>
      </c>
      <c r="BY87" s="1347">
        <v>165.11437699999999</v>
      </c>
      <c r="BZ87" s="1347">
        <v>165.2</v>
      </c>
      <c r="CA87" s="1347">
        <v>165.41982898000001</v>
      </c>
      <c r="CB87" s="1347">
        <v>155.66405348999999</v>
      </c>
      <c r="CC87" s="1347">
        <v>155.58247512</v>
      </c>
      <c r="CD87" s="1347">
        <v>155.53206240999998</v>
      </c>
      <c r="CE87" s="1347">
        <v>155.51997097</v>
      </c>
      <c r="CF87" s="1347">
        <v>155.46880864999997</v>
      </c>
      <c r="CG87" s="1347">
        <v>155.37889684000001</v>
      </c>
      <c r="CH87" s="1347">
        <v>145.81984776000002</v>
      </c>
      <c r="CI87" s="1347">
        <v>145.67974021000001</v>
      </c>
      <c r="CJ87" s="1347">
        <v>146.32464302</v>
      </c>
      <c r="CK87" s="1347">
        <v>146.38995348</v>
      </c>
      <c r="CL87" s="1347">
        <v>146.39728055</v>
      </c>
      <c r="CM87" s="1347">
        <v>146.38539861999999</v>
      </c>
      <c r="CN87" s="1347">
        <v>136.94207484</v>
      </c>
      <c r="CO87" s="1347">
        <v>136.93775564999999</v>
      </c>
      <c r="CP87" s="1347">
        <v>136.77724720000001</v>
      </c>
      <c r="CQ87" s="1347">
        <v>136.88843818999999</v>
      </c>
      <c r="CR87" s="1347">
        <v>137.06781093000001</v>
      </c>
      <c r="CS87" s="1347">
        <v>136.85389631000001</v>
      </c>
      <c r="CT87" s="1347">
        <v>127.30109185999999</v>
      </c>
      <c r="CU87" s="1347">
        <v>127.29734956</v>
      </c>
      <c r="CV87" s="1347">
        <v>127.29398020000001</v>
      </c>
      <c r="CW87" s="1347">
        <v>127.30244962</v>
      </c>
      <c r="CX87" s="1347">
        <v>126.80610003</v>
      </c>
      <c r="CY87" s="1347">
        <v>126.67771062999999</v>
      </c>
      <c r="CZ87" s="1347">
        <v>117.05678791000001</v>
      </c>
      <c r="DA87" s="1347">
        <v>116.92483731</v>
      </c>
      <c r="DB87" s="1347">
        <v>116.8346667</v>
      </c>
      <c r="DC87" s="1347">
        <v>115.84498125</v>
      </c>
      <c r="DD87" s="1347">
        <v>115.94173655</v>
      </c>
      <c r="DE87" s="1347">
        <v>115.88119394</v>
      </c>
      <c r="DF87" s="1347">
        <v>106.26444859</v>
      </c>
      <c r="DG87" s="1347">
        <v>106.26280471</v>
      </c>
      <c r="DH87" s="1347">
        <v>106.40242615999999</v>
      </c>
      <c r="DI87" s="1347">
        <v>106.3283332</v>
      </c>
      <c r="DJ87" s="1347">
        <v>106.26352594000001</v>
      </c>
      <c r="DK87" s="1347">
        <v>106.24769055</v>
      </c>
      <c r="DL87" s="1347">
        <v>96.646371500000001</v>
      </c>
      <c r="DM87" s="1347">
        <v>96.833212560000007</v>
      </c>
      <c r="DN87" s="1347">
        <v>96.72623428</v>
      </c>
      <c r="DO87" s="1347">
        <v>96.732194859999993</v>
      </c>
      <c r="DP87" s="1347">
        <v>96.785409760000007</v>
      </c>
      <c r="DQ87" s="1347">
        <v>96.672800680000009</v>
      </c>
      <c r="DR87" s="1347">
        <v>87.072953249999998</v>
      </c>
      <c r="DS87" s="1370">
        <v>87.078980139999999</v>
      </c>
      <c r="DT87" s="1370">
        <v>87.070648230000003</v>
      </c>
      <c r="DU87" s="1370">
        <v>87.182784249999997</v>
      </c>
      <c r="DV87" s="1370">
        <v>87.691700890000007</v>
      </c>
      <c r="DW87" s="1370">
        <v>87.72062785</v>
      </c>
      <c r="DX87" s="1370">
        <v>78.181230689999978</v>
      </c>
      <c r="DY87" s="1370">
        <v>78.246563340000009</v>
      </c>
      <c r="DZ87" s="1370">
        <v>78.274066379999994</v>
      </c>
      <c r="EA87" s="1370">
        <v>78.216187680000004</v>
      </c>
      <c r="EB87" s="1370">
        <v>78.246810178399997</v>
      </c>
      <c r="EC87" s="1370">
        <v>78.272090610000006</v>
      </c>
      <c r="ED87" s="1370">
        <v>68.518292878000011</v>
      </c>
      <c r="EE87" s="1370">
        <v>69.491104430000007</v>
      </c>
      <c r="EF87" s="1370">
        <v>69.085894320000008</v>
      </c>
      <c r="EG87" s="1370">
        <v>2.9595896999999995</v>
      </c>
      <c r="EH87" s="1370">
        <v>70.967388760000006</v>
      </c>
      <c r="EI87" s="1370">
        <v>71.250806359999999</v>
      </c>
      <c r="EJ87" s="1370">
        <v>62.242917889999994</v>
      </c>
      <c r="EK87" s="1370">
        <v>62.063996230000001</v>
      </c>
      <c r="EL87" s="1370">
        <v>62.216784879999999</v>
      </c>
      <c r="EM87" s="1370">
        <v>60.872449150000001</v>
      </c>
      <c r="EN87" s="1370">
        <v>60.873097690000002</v>
      </c>
      <c r="EO87" s="1370">
        <v>60.843793770000005</v>
      </c>
    </row>
    <row r="88" spans="1:145" ht="15.95" customHeight="1" x14ac:dyDescent="0.3">
      <c r="A88" s="1346" t="s">
        <v>931</v>
      </c>
      <c r="B88" s="1347">
        <v>64.305025139999998</v>
      </c>
      <c r="C88" s="1347">
        <v>64.410387069999999</v>
      </c>
      <c r="D88" s="1347">
        <v>62.527931809999998</v>
      </c>
      <c r="E88" s="1347">
        <v>53.491311119999999</v>
      </c>
      <c r="F88" s="1347">
        <v>72.454271090000006</v>
      </c>
      <c r="G88" s="1347">
        <v>69.507567269999996</v>
      </c>
      <c r="H88" s="1347">
        <v>75.590285519999995</v>
      </c>
      <c r="I88" s="1347">
        <v>74.361456689999997</v>
      </c>
      <c r="J88" s="1347">
        <v>72.97030676</v>
      </c>
      <c r="K88" s="1347">
        <v>75.488963999999996</v>
      </c>
      <c r="L88" s="1347">
        <v>83.428469750000005</v>
      </c>
      <c r="M88" s="1347">
        <v>82.422700240000012</v>
      </c>
      <c r="N88" s="1347">
        <v>75.975285179999986</v>
      </c>
      <c r="O88" s="1347">
        <v>62.716257620000007</v>
      </c>
      <c r="P88" s="1347">
        <v>63.299879750000002</v>
      </c>
      <c r="Q88" s="1347">
        <v>61.133792390000004</v>
      </c>
      <c r="R88" s="1347">
        <v>67.217385300000018</v>
      </c>
      <c r="S88" s="1347">
        <v>49.633252129999995</v>
      </c>
      <c r="T88" s="1347">
        <v>50.677388480000005</v>
      </c>
      <c r="U88" s="1347">
        <v>63.656802670000005</v>
      </c>
      <c r="V88" s="1347">
        <v>55.248537539999994</v>
      </c>
      <c r="W88" s="1347">
        <v>58.833755610000004</v>
      </c>
      <c r="X88" s="1347">
        <v>57.916210050000011</v>
      </c>
      <c r="Y88" s="1347">
        <v>60.2835222</v>
      </c>
      <c r="Z88" s="1347">
        <v>53.650485880000005</v>
      </c>
      <c r="AA88" s="1347">
        <v>52.967518839999997</v>
      </c>
      <c r="AB88" s="1347">
        <v>53.362233800000006</v>
      </c>
      <c r="AC88" s="1347">
        <v>47.478002830000001</v>
      </c>
      <c r="AD88" s="1347">
        <v>55.202753009999988</v>
      </c>
      <c r="AE88" s="1347">
        <v>45.670907369999995</v>
      </c>
      <c r="AF88" s="1347">
        <v>49.274646359999998</v>
      </c>
      <c r="AG88" s="1347">
        <v>48.01154141</v>
      </c>
      <c r="AH88" s="1347">
        <v>42.093704580000001</v>
      </c>
      <c r="AI88" s="1347">
        <v>32.948458199999997</v>
      </c>
      <c r="AJ88" s="1347">
        <v>35.583476000000005</v>
      </c>
      <c r="AK88" s="1347">
        <v>43.305932970000008</v>
      </c>
      <c r="AL88" s="1347">
        <v>53.374015479999997</v>
      </c>
      <c r="AM88" s="1347">
        <v>46.158967839999995</v>
      </c>
      <c r="AN88" s="1347">
        <v>54.347754619999996</v>
      </c>
      <c r="AO88" s="1347">
        <v>48.525518700000006</v>
      </c>
      <c r="AP88" s="1347">
        <v>52.860461799799992</v>
      </c>
      <c r="AQ88" s="1347">
        <v>53.070695175200001</v>
      </c>
      <c r="AR88" s="1347">
        <v>63.981940783999995</v>
      </c>
      <c r="AS88" s="1347">
        <v>55.699059699999992</v>
      </c>
      <c r="AT88" s="1347">
        <v>56.677409847200003</v>
      </c>
      <c r="AU88" s="1347">
        <v>59.019868471200006</v>
      </c>
      <c r="AV88" s="1347">
        <v>63.042268194000002</v>
      </c>
      <c r="AW88" s="1347">
        <v>55.394679115200006</v>
      </c>
      <c r="AX88" s="1347">
        <v>53.872736435199997</v>
      </c>
      <c r="AY88" s="1347">
        <v>49.063188840800002</v>
      </c>
      <c r="AZ88" s="1347">
        <v>53.4720252973</v>
      </c>
      <c r="BA88" s="1347">
        <v>52.107485867799994</v>
      </c>
      <c r="BB88" s="1347">
        <v>47.097178803000006</v>
      </c>
      <c r="BC88" s="1347">
        <v>50.952590386399997</v>
      </c>
      <c r="BD88" s="1347">
        <v>52.515943265000018</v>
      </c>
      <c r="BE88" s="1347">
        <v>44.703751737499999</v>
      </c>
      <c r="BF88" s="1347">
        <v>49.227843590000006</v>
      </c>
      <c r="BG88" s="1347">
        <v>45.595012431999997</v>
      </c>
      <c r="BH88" s="1347">
        <v>47.1451664792</v>
      </c>
      <c r="BI88" s="1347">
        <v>50.2027641102</v>
      </c>
      <c r="BJ88" s="1347">
        <v>50.072110066200004</v>
      </c>
      <c r="BK88" s="1347">
        <v>54.903676090600008</v>
      </c>
      <c r="BL88" s="1347">
        <v>53.200212702500004</v>
      </c>
      <c r="BM88" s="1347">
        <v>52.8312616746</v>
      </c>
      <c r="BN88" s="1347">
        <v>55.053590408799998</v>
      </c>
      <c r="BO88" s="1347">
        <v>57.961530281199998</v>
      </c>
      <c r="BP88" s="1347">
        <v>66.371450070899996</v>
      </c>
      <c r="BQ88" s="1347">
        <v>68.323603144499984</v>
      </c>
      <c r="BR88" s="1347">
        <v>60.966072810099995</v>
      </c>
      <c r="BS88" s="1347">
        <v>56.997552879200015</v>
      </c>
      <c r="BT88" s="1347">
        <v>53.629983508960009</v>
      </c>
      <c r="BU88" s="1347">
        <v>60.554701980456002</v>
      </c>
      <c r="BV88" s="1347">
        <v>55.701739239142</v>
      </c>
      <c r="BW88" s="1347">
        <v>58.668343509259998</v>
      </c>
      <c r="BX88" s="1347">
        <v>57.457198165000001</v>
      </c>
      <c r="BY88" s="1347">
        <v>55.877334342600008</v>
      </c>
      <c r="BZ88" s="1347">
        <v>56.2</v>
      </c>
      <c r="CA88" s="1347">
        <v>53.228000044300003</v>
      </c>
      <c r="CB88" s="1347">
        <v>53.528072708800003</v>
      </c>
      <c r="CC88" s="1347">
        <v>52.917980476316998</v>
      </c>
      <c r="CD88" s="1347">
        <v>62.460235662292007</v>
      </c>
      <c r="CE88" s="1347">
        <v>62.935848441642207</v>
      </c>
      <c r="CF88" s="1347">
        <v>62.663625340576239</v>
      </c>
      <c r="CG88" s="1347">
        <v>65.742422482846678</v>
      </c>
      <c r="CH88" s="1347">
        <v>60.632789729900004</v>
      </c>
      <c r="CI88" s="1347">
        <v>62.870534400000004</v>
      </c>
      <c r="CJ88" s="1347">
        <v>67.517907890000018</v>
      </c>
      <c r="CK88" s="1347">
        <v>60.903891130000005</v>
      </c>
      <c r="CL88" s="1347">
        <v>63.550595969999996</v>
      </c>
      <c r="CM88" s="1347">
        <v>63.836284769999992</v>
      </c>
      <c r="CN88" s="1347">
        <v>64.490997109999995</v>
      </c>
      <c r="CO88" s="1347">
        <v>60.317251660000011</v>
      </c>
      <c r="CP88" s="1347">
        <v>64.099128999999991</v>
      </c>
      <c r="CQ88" s="1347">
        <v>69.426817790000001</v>
      </c>
      <c r="CR88" s="1347">
        <v>69.655805470000004</v>
      </c>
      <c r="CS88" s="1347">
        <v>69.590133350000002</v>
      </c>
      <c r="CT88" s="1347">
        <v>78.614045930000017</v>
      </c>
      <c r="CU88" s="1347">
        <v>77.726854810000006</v>
      </c>
      <c r="CV88" s="1347">
        <v>73.146281900000005</v>
      </c>
      <c r="CW88" s="1347">
        <v>75.100519570000003</v>
      </c>
      <c r="CX88" s="1347">
        <v>82.259164069999997</v>
      </c>
      <c r="CY88" s="1347">
        <v>57.754491030000004</v>
      </c>
      <c r="CZ88" s="1347">
        <v>53.748318859999998</v>
      </c>
      <c r="DA88" s="1347">
        <v>45.218840970000002</v>
      </c>
      <c r="DB88" s="1347">
        <v>51.003858790000002</v>
      </c>
      <c r="DC88" s="1347">
        <v>58.100974149999999</v>
      </c>
      <c r="DD88" s="1347">
        <v>59.261466720000008</v>
      </c>
      <c r="DE88" s="1347">
        <v>60.502115269999997</v>
      </c>
      <c r="DF88" s="1347">
        <v>52.653595539999998</v>
      </c>
      <c r="DG88" s="1347">
        <v>69.056925430000007</v>
      </c>
      <c r="DH88" s="1347">
        <v>72.283822109999988</v>
      </c>
      <c r="DI88" s="1347">
        <v>67.56104237000001</v>
      </c>
      <c r="DJ88" s="1347">
        <v>70.78484091</v>
      </c>
      <c r="DK88" s="1347">
        <v>64.53209145999999</v>
      </c>
      <c r="DL88" s="1347">
        <v>70.601233409999992</v>
      </c>
      <c r="DM88" s="1347">
        <v>61.400073259999999</v>
      </c>
      <c r="DN88" s="1347">
        <v>55.563116941712813</v>
      </c>
      <c r="DO88" s="1347">
        <v>61.539926560000005</v>
      </c>
      <c r="DP88" s="1347">
        <v>56.516585380000002</v>
      </c>
      <c r="DQ88" s="1347">
        <v>57.272328560000005</v>
      </c>
      <c r="DR88" s="1347">
        <v>66.535300469999996</v>
      </c>
      <c r="DS88" s="1370">
        <v>67.239951119999986</v>
      </c>
      <c r="DT88" s="1370">
        <v>65.353980190000001</v>
      </c>
      <c r="DU88" s="1370">
        <v>62.980796359999992</v>
      </c>
      <c r="DV88" s="1370">
        <v>64.161109400000015</v>
      </c>
      <c r="DW88" s="1370">
        <v>74.705066599999995</v>
      </c>
      <c r="DX88" s="1370">
        <v>79.993561849999992</v>
      </c>
      <c r="DY88" s="1370">
        <v>82.095971950000006</v>
      </c>
      <c r="DZ88" s="1370">
        <v>83.151110139999986</v>
      </c>
      <c r="EA88" s="1370">
        <v>84.064112160000008</v>
      </c>
      <c r="EB88" s="1370">
        <v>81.861896858800009</v>
      </c>
      <c r="EC88" s="1370">
        <v>81.231484569999992</v>
      </c>
      <c r="ED88" s="1370">
        <v>69.13489672</v>
      </c>
      <c r="EE88" s="1370">
        <v>63.36528443000001</v>
      </c>
      <c r="EF88" s="1370">
        <v>60.125369610000007</v>
      </c>
      <c r="EG88" s="1370">
        <v>57.756214159999999</v>
      </c>
      <c r="EH88" s="1370">
        <v>78.744989350000012</v>
      </c>
      <c r="EI88" s="1370">
        <v>69.566754279999998</v>
      </c>
      <c r="EJ88" s="1370">
        <v>75.988718739999996</v>
      </c>
      <c r="EK88" s="1370">
        <v>67.730279120000006</v>
      </c>
      <c r="EL88" s="1370">
        <v>65.949714650000004</v>
      </c>
      <c r="EM88" s="1370">
        <v>61.024626959999999</v>
      </c>
      <c r="EN88" s="1370">
        <v>63.553205589999997</v>
      </c>
      <c r="EO88" s="1370">
        <v>58.4058384</v>
      </c>
    </row>
    <row r="89" spans="1:145" ht="15.95" customHeight="1" x14ac:dyDescent="0.3">
      <c r="A89" s="1346" t="s">
        <v>932</v>
      </c>
      <c r="B89" s="1347">
        <v>171.65605704000001</v>
      </c>
      <c r="C89" s="1347">
        <v>33.317444590000001</v>
      </c>
      <c r="D89" s="1347">
        <v>32.025845710000006</v>
      </c>
      <c r="E89" s="1347">
        <v>34.958413289999996</v>
      </c>
      <c r="F89" s="1347">
        <v>45.978065890000003</v>
      </c>
      <c r="G89" s="1347">
        <v>50.347736910000002</v>
      </c>
      <c r="H89" s="1347">
        <v>49.352268650000006</v>
      </c>
      <c r="I89" s="1347">
        <v>82.946417170000004</v>
      </c>
      <c r="J89" s="1347">
        <v>85.933542500000001</v>
      </c>
      <c r="K89" s="1347">
        <v>89.194672460000007</v>
      </c>
      <c r="L89" s="1347">
        <v>93.413848460000011</v>
      </c>
      <c r="M89" s="1347">
        <v>94.379553670000007</v>
      </c>
      <c r="N89" s="1347">
        <v>90.990209329999999</v>
      </c>
      <c r="O89" s="1347">
        <v>94.149863209999992</v>
      </c>
      <c r="P89" s="1347">
        <v>92.369877990000006</v>
      </c>
      <c r="Q89" s="1347">
        <v>87.737623689999992</v>
      </c>
      <c r="R89" s="1347">
        <v>87.24471521000001</v>
      </c>
      <c r="S89" s="1347">
        <v>87.121757759999994</v>
      </c>
      <c r="T89" s="1347">
        <v>85.740809509999991</v>
      </c>
      <c r="U89" s="1347">
        <v>86.460201620000007</v>
      </c>
      <c r="V89" s="1347">
        <v>88.641028899999995</v>
      </c>
      <c r="W89" s="1347">
        <v>86.879794500000003</v>
      </c>
      <c r="X89" s="1347">
        <v>89.822815009999999</v>
      </c>
      <c r="Y89" s="1347">
        <v>89.170840589999997</v>
      </c>
      <c r="Z89" s="1347">
        <v>88.372358590000005</v>
      </c>
      <c r="AA89" s="1347">
        <v>80.77291922000002</v>
      </c>
      <c r="AB89" s="1347">
        <v>81.217964789999996</v>
      </c>
      <c r="AC89" s="1347">
        <v>80.568758670000008</v>
      </c>
      <c r="AD89" s="1347">
        <v>76.571829509999986</v>
      </c>
      <c r="AE89" s="1347">
        <v>80.062509559999995</v>
      </c>
      <c r="AF89" s="1347">
        <v>77.912084700000023</v>
      </c>
      <c r="AG89" s="1347">
        <v>76.315950380000004</v>
      </c>
      <c r="AH89" s="1347">
        <v>73.958580850000004</v>
      </c>
      <c r="AI89" s="1347">
        <v>68.50618252000001</v>
      </c>
      <c r="AJ89" s="1347">
        <v>67.849605120000007</v>
      </c>
      <c r="AK89" s="1347">
        <v>68.041894810000002</v>
      </c>
      <c r="AL89" s="1347">
        <v>84.150337359999995</v>
      </c>
      <c r="AM89" s="1347">
        <v>88.72816112000001</v>
      </c>
      <c r="AN89" s="1347">
        <v>70.906875680000013</v>
      </c>
      <c r="AO89" s="1347">
        <v>67.887707739999996</v>
      </c>
      <c r="AP89" s="1347">
        <v>59.662527829999995</v>
      </c>
      <c r="AQ89" s="1347">
        <v>61.711041339999994</v>
      </c>
      <c r="AR89" s="1347">
        <v>64.561846590000002</v>
      </c>
      <c r="AS89" s="1347">
        <v>65.349665520000002</v>
      </c>
      <c r="AT89" s="1347">
        <v>66.132030009999994</v>
      </c>
      <c r="AU89" s="1347">
        <v>68.530294299999994</v>
      </c>
      <c r="AV89" s="1347">
        <v>67.346674230000005</v>
      </c>
      <c r="AW89" s="1347">
        <v>68.428518339999997</v>
      </c>
      <c r="AX89" s="1347">
        <v>67.595359039999991</v>
      </c>
      <c r="AY89" s="1347">
        <v>70.949900530000008</v>
      </c>
      <c r="AZ89" s="1347">
        <v>75.698302859999998</v>
      </c>
      <c r="BA89" s="1347">
        <v>71.952421629999989</v>
      </c>
      <c r="BB89" s="1347">
        <v>70.688085779999994</v>
      </c>
      <c r="BC89" s="1347">
        <v>74.886116440000009</v>
      </c>
      <c r="BD89" s="1347">
        <v>73.004373120000011</v>
      </c>
      <c r="BE89" s="1347">
        <v>69.971568810000008</v>
      </c>
      <c r="BF89" s="1347">
        <v>70.604772030000007</v>
      </c>
      <c r="BG89" s="1347">
        <v>74.759382679999987</v>
      </c>
      <c r="BH89" s="1347">
        <v>74.46674895999999</v>
      </c>
      <c r="BI89" s="1347">
        <v>77.837999969999984</v>
      </c>
      <c r="BJ89" s="1347">
        <v>77.776151370000008</v>
      </c>
      <c r="BK89" s="1347">
        <v>81.26819024000001</v>
      </c>
      <c r="BL89" s="1347">
        <v>84.65606695999999</v>
      </c>
      <c r="BM89" s="1347">
        <v>86.687970650000011</v>
      </c>
      <c r="BN89" s="1347">
        <v>76.606500778907304</v>
      </c>
      <c r="BO89" s="1347">
        <v>80.129626369999997</v>
      </c>
      <c r="BP89" s="1347">
        <v>76.146434189999994</v>
      </c>
      <c r="BQ89" s="1347">
        <v>76.137253459999997</v>
      </c>
      <c r="BR89" s="1347">
        <v>86.024590925200016</v>
      </c>
      <c r="BS89" s="1347">
        <v>88.017500857999991</v>
      </c>
      <c r="BT89" s="1347">
        <v>87.20189198885501</v>
      </c>
      <c r="BU89" s="1347">
        <v>85.859602339001981</v>
      </c>
      <c r="BV89" s="1347">
        <v>226.50688152617801</v>
      </c>
      <c r="BW89" s="1347">
        <v>227.66101207839</v>
      </c>
      <c r="BX89" s="1347">
        <v>230.08876346149998</v>
      </c>
      <c r="BY89" s="1347">
        <v>239.28996293630001</v>
      </c>
      <c r="BZ89" s="1347">
        <v>237</v>
      </c>
      <c r="CA89" s="1347">
        <v>232.2070900443</v>
      </c>
      <c r="CB89" s="1347">
        <v>239.4707059328</v>
      </c>
      <c r="CC89" s="1347">
        <v>243.71081602237001</v>
      </c>
      <c r="CD89" s="1347">
        <v>243.962094719954</v>
      </c>
      <c r="CE89" s="1347">
        <v>241.43516961573351</v>
      </c>
      <c r="CF89" s="1347">
        <v>242.29445710160002</v>
      </c>
      <c r="CG89" s="1347">
        <v>96.027138010000002</v>
      </c>
      <c r="CH89" s="1347">
        <v>97.850375230000012</v>
      </c>
      <c r="CI89" s="1347">
        <v>99.224728550000009</v>
      </c>
      <c r="CJ89" s="1347">
        <v>97.954183380000003</v>
      </c>
      <c r="CK89" s="1347">
        <v>100.86540133999999</v>
      </c>
      <c r="CL89" s="1347">
        <v>90.72438425</v>
      </c>
      <c r="CM89" s="1347">
        <v>88.612013609999991</v>
      </c>
      <c r="CN89" s="1347">
        <v>92.881800429999998</v>
      </c>
      <c r="CO89" s="1347">
        <v>88.91664947999999</v>
      </c>
      <c r="CP89" s="1347">
        <v>91.698979600000001</v>
      </c>
      <c r="CQ89" s="1347">
        <v>92.021359369999999</v>
      </c>
      <c r="CR89" s="1347">
        <v>93.928577939999997</v>
      </c>
      <c r="CS89" s="1347">
        <v>98.989123570000004</v>
      </c>
      <c r="CT89" s="1347">
        <v>90.918288380000021</v>
      </c>
      <c r="CU89" s="1347">
        <v>91.066912460000012</v>
      </c>
      <c r="CV89" s="1347">
        <v>89.96277465999998</v>
      </c>
      <c r="CW89" s="1347">
        <v>85.893793500000001</v>
      </c>
      <c r="CX89" s="1347">
        <v>73.588310719999996</v>
      </c>
      <c r="CY89" s="1347">
        <v>72.161642999999998</v>
      </c>
      <c r="CZ89" s="1347">
        <v>81.088658556183702</v>
      </c>
      <c r="DA89" s="1347">
        <v>79.622661533098423</v>
      </c>
      <c r="DB89" s="1347">
        <v>77.206293464550811</v>
      </c>
      <c r="DC89" s="1347">
        <v>71.352654421427985</v>
      </c>
      <c r="DD89" s="1347">
        <v>75.683002871389093</v>
      </c>
      <c r="DE89" s="1347">
        <v>74.555756884214404</v>
      </c>
      <c r="DF89" s="1347">
        <v>77.798387907891097</v>
      </c>
      <c r="DG89" s="1347">
        <v>74.786735778267882</v>
      </c>
      <c r="DH89" s="1347">
        <v>74.082008359732782</v>
      </c>
      <c r="DI89" s="1347">
        <v>72.80334858111587</v>
      </c>
      <c r="DJ89" s="1347">
        <v>76.1247785646691</v>
      </c>
      <c r="DK89" s="1347">
        <v>110.48954897258547</v>
      </c>
      <c r="DL89" s="1347">
        <v>122.57562448626562</v>
      </c>
      <c r="DM89" s="1347">
        <v>127.4092732165761</v>
      </c>
      <c r="DN89" s="1347">
        <v>123.638123747379</v>
      </c>
      <c r="DO89" s="1347">
        <v>133.6862812760636</v>
      </c>
      <c r="DP89" s="1347">
        <v>132.21669604780624</v>
      </c>
      <c r="DQ89" s="1347">
        <v>132.11499578055054</v>
      </c>
      <c r="DR89" s="1347">
        <v>134.76311590274804</v>
      </c>
      <c r="DS89" s="1370">
        <v>127.71736481000001</v>
      </c>
      <c r="DT89" s="1370">
        <v>128.97083714858812</v>
      </c>
      <c r="DU89" s="1370">
        <v>133.18735813000001</v>
      </c>
      <c r="DV89" s="1370">
        <v>132.22417268000001</v>
      </c>
      <c r="DW89" s="1370">
        <v>132.80906179000002</v>
      </c>
      <c r="DX89" s="1370">
        <v>130.91794755000001</v>
      </c>
      <c r="DY89" s="1370">
        <v>134.10634272999999</v>
      </c>
      <c r="DZ89" s="1370">
        <v>132.25005241000002</v>
      </c>
      <c r="EA89" s="1370">
        <v>118.5997966</v>
      </c>
      <c r="EB89" s="1370">
        <v>114.37491235019999</v>
      </c>
      <c r="EC89" s="1370">
        <v>120.41205991</v>
      </c>
      <c r="ED89" s="1370">
        <v>167.42806641600001</v>
      </c>
      <c r="EE89" s="1370">
        <v>166.18475736385409</v>
      </c>
      <c r="EF89" s="1370">
        <v>168.85309601041459</v>
      </c>
      <c r="EG89" s="1370">
        <v>148.65855065</v>
      </c>
      <c r="EH89" s="1370">
        <v>172.20071332076944</v>
      </c>
      <c r="EI89" s="1370">
        <v>172.38205780009193</v>
      </c>
      <c r="EJ89" s="1370">
        <v>171.76059554478121</v>
      </c>
      <c r="EK89" s="1370">
        <v>169.18504266717582</v>
      </c>
      <c r="EL89" s="1370">
        <v>168.71131484683369</v>
      </c>
      <c r="EM89" s="1370">
        <v>171.53424302514512</v>
      </c>
      <c r="EN89" s="1370">
        <v>107.90658221414522</v>
      </c>
      <c r="EO89" s="1370">
        <v>55.217912278836231</v>
      </c>
    </row>
    <row r="90" spans="1:145" ht="15.95" customHeight="1" x14ac:dyDescent="0.3">
      <c r="A90" s="1346" t="s">
        <v>933</v>
      </c>
      <c r="B90" s="1347">
        <v>7.8734201000000006</v>
      </c>
      <c r="C90" s="1347">
        <v>8.12423948</v>
      </c>
      <c r="D90" s="1347">
        <v>7.4374948200000004</v>
      </c>
      <c r="E90" s="1347">
        <v>15.363490969999999</v>
      </c>
      <c r="F90" s="1347">
        <v>14.68003485</v>
      </c>
      <c r="G90" s="1347">
        <v>14.86879944</v>
      </c>
      <c r="H90" s="1347">
        <v>14.666910120000001</v>
      </c>
      <c r="I90" s="1347">
        <v>14.995390180000001</v>
      </c>
      <c r="J90" s="1347">
        <v>14.288696640000001</v>
      </c>
      <c r="K90" s="1347">
        <v>14.823433869999999</v>
      </c>
      <c r="L90" s="1347">
        <v>14.216058840000001</v>
      </c>
      <c r="M90" s="1347">
        <v>14.1933004</v>
      </c>
      <c r="N90" s="1347">
        <v>13.89542456</v>
      </c>
      <c r="O90" s="1347">
        <v>14.277940580000003</v>
      </c>
      <c r="P90" s="1347">
        <v>13.777528200000001</v>
      </c>
      <c r="Q90" s="1347">
        <v>14.250351239999999</v>
      </c>
      <c r="R90" s="1347">
        <v>6.6764971199999996</v>
      </c>
      <c r="S90" s="1347">
        <v>6.8548293599999992</v>
      </c>
      <c r="T90" s="1347">
        <v>5.5056059800000003</v>
      </c>
      <c r="U90" s="1347">
        <v>6.72710074</v>
      </c>
      <c r="V90" s="1347">
        <v>6.6411584599999998</v>
      </c>
      <c r="W90" s="1347">
        <v>6.8288568300000003</v>
      </c>
      <c r="X90" s="1347">
        <v>6.98856156</v>
      </c>
      <c r="Y90" s="1347">
        <v>6.73687272</v>
      </c>
      <c r="Z90" s="1347">
        <v>7.4647409799999993</v>
      </c>
      <c r="AA90" s="1347">
        <v>7.1861999299999999</v>
      </c>
      <c r="AB90" s="1347">
        <v>7.373802959999999</v>
      </c>
      <c r="AC90" s="1347">
        <v>6.9942047000000001</v>
      </c>
      <c r="AD90" s="1347">
        <v>7.6367300800000004</v>
      </c>
      <c r="AE90" s="1347">
        <v>8.1040530900000007</v>
      </c>
      <c r="AF90" s="1347">
        <v>7.9350608200000003</v>
      </c>
      <c r="AG90" s="1347">
        <v>7.8289382100000005</v>
      </c>
      <c r="AH90" s="1347">
        <v>8.3825039399999994</v>
      </c>
      <c r="AI90" s="1347">
        <v>31.542864260000002</v>
      </c>
      <c r="AJ90" s="1347">
        <v>18.03628471</v>
      </c>
      <c r="AK90" s="1347">
        <v>19.145671919999998</v>
      </c>
      <c r="AL90" s="1347">
        <v>18.712149989999997</v>
      </c>
      <c r="AM90" s="1347">
        <v>41.505096800000004</v>
      </c>
      <c r="AN90" s="1347">
        <v>42.360433559999997</v>
      </c>
      <c r="AO90" s="1347">
        <v>41.83166671</v>
      </c>
      <c r="AP90" s="1347">
        <v>68.379420391599993</v>
      </c>
      <c r="AQ90" s="1347">
        <v>59.1442670494</v>
      </c>
      <c r="AR90" s="1347">
        <v>16.4931554996</v>
      </c>
      <c r="AS90" s="1347">
        <v>44.900507609999991</v>
      </c>
      <c r="AT90" s="1347">
        <v>72.50665291</v>
      </c>
      <c r="AU90" s="1347">
        <v>26.51654826</v>
      </c>
      <c r="AV90" s="1347">
        <v>57.734432510000005</v>
      </c>
      <c r="AW90" s="1347">
        <v>23.938626840000001</v>
      </c>
      <c r="AX90" s="1347">
        <v>48.143872219999999</v>
      </c>
      <c r="AY90" s="1347">
        <v>28.353222479999999</v>
      </c>
      <c r="AZ90" s="1347">
        <v>31.982017369999998</v>
      </c>
      <c r="BA90" s="1347">
        <v>46.835380539999996</v>
      </c>
      <c r="BB90" s="1347">
        <v>27.304262089999995</v>
      </c>
      <c r="BC90" s="1347">
        <v>43.336962039999996</v>
      </c>
      <c r="BD90" s="1347">
        <v>36.119298010000009</v>
      </c>
      <c r="BE90" s="1347">
        <v>31.421963569999999</v>
      </c>
      <c r="BF90" s="1347">
        <v>44.027103930000003</v>
      </c>
      <c r="BG90" s="1347">
        <v>42.438372439999995</v>
      </c>
      <c r="BH90" s="1347">
        <v>45.179139249999999</v>
      </c>
      <c r="BI90" s="1347">
        <v>43.399822940000007</v>
      </c>
      <c r="BJ90" s="1347">
        <v>34.93027867</v>
      </c>
      <c r="BK90" s="1347">
        <v>30.263303269999994</v>
      </c>
      <c r="BL90" s="1347">
        <v>39.21497875</v>
      </c>
      <c r="BM90" s="1347">
        <v>44.532608019999998</v>
      </c>
      <c r="BN90" s="1347">
        <v>41.192827639999997</v>
      </c>
      <c r="BO90" s="1347">
        <v>29.850978990000002</v>
      </c>
      <c r="BP90" s="1347">
        <v>39.425444129999995</v>
      </c>
      <c r="BQ90" s="1347">
        <v>36.882975649999999</v>
      </c>
      <c r="BR90" s="1347">
        <v>26.469191049999999</v>
      </c>
      <c r="BS90" s="1347">
        <v>32.950469429999998</v>
      </c>
      <c r="BT90" s="1347">
        <v>39.605742369999994</v>
      </c>
      <c r="BU90" s="1347">
        <v>40.789607630000006</v>
      </c>
      <c r="BV90" s="1347">
        <v>25.394526640000002</v>
      </c>
      <c r="BW90" s="1347">
        <v>47.133704529999996</v>
      </c>
      <c r="BX90" s="1347">
        <v>26.737968890000005</v>
      </c>
      <c r="BY90" s="1347">
        <v>26.272059080000002</v>
      </c>
      <c r="BZ90" s="1347">
        <v>30.8</v>
      </c>
      <c r="CA90" s="1347">
        <v>33.13356211</v>
      </c>
      <c r="CB90" s="1347">
        <v>27.833203090000001</v>
      </c>
      <c r="CC90" s="1347">
        <v>34.178283350000008</v>
      </c>
      <c r="CD90" s="1347">
        <v>25.864871340000001</v>
      </c>
      <c r="CE90" s="1347">
        <v>32.431764259999994</v>
      </c>
      <c r="CF90" s="1347">
        <v>28.648397790000004</v>
      </c>
      <c r="CG90" s="1347">
        <v>50.38823235000001</v>
      </c>
      <c r="CH90" s="1347">
        <v>40.501472410000005</v>
      </c>
      <c r="CI90" s="1347">
        <v>43.239404429999993</v>
      </c>
      <c r="CJ90" s="1347">
        <v>42.928889280000007</v>
      </c>
      <c r="CK90" s="1347">
        <v>34.252710650000004</v>
      </c>
      <c r="CL90" s="1347">
        <v>47.699756809999997</v>
      </c>
      <c r="CM90" s="1347">
        <v>44.162795569999993</v>
      </c>
      <c r="CN90" s="1347">
        <v>58.573878050000005</v>
      </c>
      <c r="CO90" s="1347">
        <v>55.066359299999988</v>
      </c>
      <c r="CP90" s="1347">
        <v>40.254336479999999</v>
      </c>
      <c r="CQ90" s="1347">
        <v>37.934387520000001</v>
      </c>
      <c r="CR90" s="1347">
        <v>30.141398909999999</v>
      </c>
      <c r="CS90" s="1347">
        <v>23.714226109999995</v>
      </c>
      <c r="CT90" s="1347">
        <v>37.06716883</v>
      </c>
      <c r="CU90" s="1347">
        <v>32.434444190000001</v>
      </c>
      <c r="CV90" s="1347">
        <v>46.275090080000005</v>
      </c>
      <c r="CW90" s="1347">
        <v>63.554715440000003</v>
      </c>
      <c r="CX90" s="1347">
        <v>39.878240130000002</v>
      </c>
      <c r="CY90" s="1347">
        <v>41.779197780000004</v>
      </c>
      <c r="CZ90" s="1347">
        <v>47.039528079999997</v>
      </c>
      <c r="DA90" s="1347">
        <v>45.913244030000008</v>
      </c>
      <c r="DB90" s="1347">
        <v>57.296017600000006</v>
      </c>
      <c r="DC90" s="1347">
        <v>65.390123649999992</v>
      </c>
      <c r="DD90" s="1347">
        <v>36.795868299999995</v>
      </c>
      <c r="DE90" s="1347">
        <v>41.339515679999998</v>
      </c>
      <c r="DF90" s="1347">
        <v>42.910654219999998</v>
      </c>
      <c r="DG90" s="1347">
        <v>46.388134280000003</v>
      </c>
      <c r="DH90" s="1347">
        <v>44.901870600000002</v>
      </c>
      <c r="DI90" s="1347">
        <v>41.630560350000003</v>
      </c>
      <c r="DJ90" s="1347">
        <v>62.997918209999987</v>
      </c>
      <c r="DK90" s="1347">
        <v>54.7326804</v>
      </c>
      <c r="DL90" s="1347">
        <v>36.720799749999998</v>
      </c>
      <c r="DM90" s="1347">
        <v>43.042611660000006</v>
      </c>
      <c r="DN90" s="1347">
        <v>48.533553179999991</v>
      </c>
      <c r="DO90" s="1347">
        <v>47.663824629999993</v>
      </c>
      <c r="DP90" s="1347">
        <v>54.007771890000001</v>
      </c>
      <c r="DQ90" s="1347">
        <v>68.503948750000006</v>
      </c>
      <c r="DR90" s="1347">
        <v>46.300855769999998</v>
      </c>
      <c r="DS90" s="1370">
        <v>52.299126159999993</v>
      </c>
      <c r="DT90" s="1370">
        <v>61.64593344</v>
      </c>
      <c r="DU90" s="1370">
        <v>56.2667796</v>
      </c>
      <c r="DV90" s="1370">
        <v>58.351256469999996</v>
      </c>
      <c r="DW90" s="1370">
        <v>46.086282729999994</v>
      </c>
      <c r="DX90" s="1370">
        <v>46.501981630000003</v>
      </c>
      <c r="DY90" s="1370">
        <v>47.27866238</v>
      </c>
      <c r="DZ90" s="1370">
        <v>41.418870909999995</v>
      </c>
      <c r="EA90" s="1370">
        <v>31.375675790000003</v>
      </c>
      <c r="EB90" s="1370">
        <v>58.221588797199992</v>
      </c>
      <c r="EC90" s="1370">
        <v>55.503899431599997</v>
      </c>
      <c r="ED90" s="1370">
        <v>44.465850909999993</v>
      </c>
      <c r="EE90" s="1370">
        <v>42.303778851349996</v>
      </c>
      <c r="EF90" s="1370">
        <v>36.086734450000002</v>
      </c>
      <c r="EG90" s="1370">
        <v>37.963130749999998</v>
      </c>
      <c r="EH90" s="1370">
        <v>48.432793689999997</v>
      </c>
      <c r="EI90" s="1370">
        <v>38.058246560000001</v>
      </c>
      <c r="EJ90" s="1370">
        <v>45.53273617</v>
      </c>
      <c r="EK90" s="1370">
        <v>38.695826770000004</v>
      </c>
      <c r="EL90" s="1370">
        <v>37.665304990000003</v>
      </c>
      <c r="EM90" s="1370">
        <v>47.26306692</v>
      </c>
      <c r="EN90" s="1370">
        <v>54.001576350100002</v>
      </c>
      <c r="EO90" s="1370">
        <v>51.832659920000005</v>
      </c>
    </row>
    <row r="91" spans="1:145" ht="15.95" customHeight="1" x14ac:dyDescent="0.3">
      <c r="A91" s="1346" t="s">
        <v>825</v>
      </c>
      <c r="B91" s="1347">
        <v>34.450845149999999</v>
      </c>
      <c r="C91" s="1347">
        <v>39.401291669999999</v>
      </c>
      <c r="D91" s="1347">
        <v>41.900881290000001</v>
      </c>
      <c r="E91" s="1347">
        <v>40.092310679999997</v>
      </c>
      <c r="F91" s="1347">
        <v>42.866282620000007</v>
      </c>
      <c r="G91" s="1347">
        <v>40.286449760000004</v>
      </c>
      <c r="H91" s="1347">
        <v>45.691807700000005</v>
      </c>
      <c r="I91" s="1347">
        <v>44.377729790000004</v>
      </c>
      <c r="J91" s="1347">
        <v>47.903559460000004</v>
      </c>
      <c r="K91" s="1347">
        <v>47.79648121000001</v>
      </c>
      <c r="L91" s="1347">
        <v>45.069611450000004</v>
      </c>
      <c r="M91" s="1347">
        <v>39.01668591</v>
      </c>
      <c r="N91" s="1347">
        <v>34.589041659999999</v>
      </c>
      <c r="O91" s="1347">
        <v>37.40285875</v>
      </c>
      <c r="P91" s="1347">
        <v>38.622555589999997</v>
      </c>
      <c r="Q91" s="1347">
        <v>38.578902720000002</v>
      </c>
      <c r="R91" s="1347">
        <v>39.686825710000001</v>
      </c>
      <c r="S91" s="1347">
        <v>35.24033773</v>
      </c>
      <c r="T91" s="1347">
        <v>30.093099529999996</v>
      </c>
      <c r="U91" s="1347">
        <v>32.054923000000002</v>
      </c>
      <c r="V91" s="1347">
        <v>31.893835920000001</v>
      </c>
      <c r="W91" s="1347">
        <v>35.322956590000004</v>
      </c>
      <c r="X91" s="1347">
        <v>39.892316670000007</v>
      </c>
      <c r="Y91" s="1347">
        <v>45.725216189999998</v>
      </c>
      <c r="Z91" s="1347">
        <v>46.048335479999999</v>
      </c>
      <c r="AA91" s="1347">
        <v>44.373795880000003</v>
      </c>
      <c r="AB91" s="1347">
        <v>42.537616660000005</v>
      </c>
      <c r="AC91" s="1347">
        <v>44.432286159999997</v>
      </c>
      <c r="AD91" s="1347">
        <v>46.851728039999998</v>
      </c>
      <c r="AE91" s="1347">
        <v>48.299774620000001</v>
      </c>
      <c r="AF91" s="1347">
        <v>49.949144420000003</v>
      </c>
      <c r="AG91" s="1347">
        <v>65.152374082375999</v>
      </c>
      <c r="AH91" s="1347">
        <v>67.181913888319997</v>
      </c>
      <c r="AI91" s="1347">
        <v>75.971389513199995</v>
      </c>
      <c r="AJ91" s="1347">
        <v>75.213792470851985</v>
      </c>
      <c r="AK91" s="1347">
        <v>76.620421876752005</v>
      </c>
      <c r="AL91" s="1347">
        <v>73.365954500099988</v>
      </c>
      <c r="AM91" s="1347">
        <v>76.563196942294979</v>
      </c>
      <c r="AN91" s="1347">
        <v>75.381447055734</v>
      </c>
      <c r="AO91" s="1347">
        <v>68.439109596799995</v>
      </c>
      <c r="AP91" s="1347">
        <v>82.277743242797001</v>
      </c>
      <c r="AQ91" s="1347">
        <v>86.034745865036001</v>
      </c>
      <c r="AR91" s="1347">
        <v>92.266952688464002</v>
      </c>
      <c r="AS91" s="1347">
        <v>102.93912985000003</v>
      </c>
      <c r="AT91" s="1347">
        <v>107.729889338544</v>
      </c>
      <c r="AU91" s="1347">
        <v>113.97225896596099</v>
      </c>
      <c r="AV91" s="1347">
        <v>229.04242961201598</v>
      </c>
      <c r="AW91" s="1347">
        <v>238.80014765429999</v>
      </c>
      <c r="AX91" s="1347">
        <v>254.77934443492001</v>
      </c>
      <c r="AY91" s="1347">
        <v>263.65224961595101</v>
      </c>
      <c r="AZ91" s="1347">
        <v>283.53281643033296</v>
      </c>
      <c r="BA91" s="1347">
        <v>286.02501923986404</v>
      </c>
      <c r="BB91" s="1347">
        <v>290.84773244277602</v>
      </c>
      <c r="BC91" s="1347">
        <v>292.55827296292267</v>
      </c>
      <c r="BD91" s="1347">
        <v>302.75818411180222</v>
      </c>
      <c r="BE91" s="1347">
        <v>311.996636416824</v>
      </c>
      <c r="BF91" s="1347">
        <v>300.36017938828309</v>
      </c>
      <c r="BG91" s="1347">
        <v>473.11715819725703</v>
      </c>
      <c r="BH91" s="1347">
        <v>304.86945068459704</v>
      </c>
      <c r="BI91" s="1347">
        <v>212.300844118877</v>
      </c>
      <c r="BJ91" s="1347">
        <v>232.31490932123504</v>
      </c>
      <c r="BK91" s="1347">
        <v>228.74257151412601</v>
      </c>
      <c r="BL91" s="1347">
        <v>216.44886687315</v>
      </c>
      <c r="BM91" s="1347">
        <v>220.18017317310799</v>
      </c>
      <c r="BN91" s="1347">
        <v>209.65360860923204</v>
      </c>
      <c r="BO91" s="1347">
        <v>215.001761187894</v>
      </c>
      <c r="BP91" s="1347">
        <v>204.239677215744</v>
      </c>
      <c r="BQ91" s="1347">
        <v>210.24262704879001</v>
      </c>
      <c r="BR91" s="1347">
        <v>211.12023727684701</v>
      </c>
      <c r="BS91" s="1347">
        <v>189.17565310589603</v>
      </c>
      <c r="BT91" s="1347">
        <v>189.25732604385999</v>
      </c>
      <c r="BU91" s="1347">
        <v>190.52778560716999</v>
      </c>
      <c r="BV91" s="1347">
        <v>210.35373247307604</v>
      </c>
      <c r="BW91" s="1347">
        <v>190.43261303256702</v>
      </c>
      <c r="BX91" s="1347">
        <v>194.16803452149998</v>
      </c>
      <c r="BY91" s="1347">
        <v>195.67279921830001</v>
      </c>
      <c r="BZ91" s="1347">
        <v>201.2</v>
      </c>
      <c r="CA91" s="1347">
        <v>210.127232862596</v>
      </c>
      <c r="CB91" s="1347">
        <v>114.84032315042998</v>
      </c>
      <c r="CC91" s="1347">
        <v>109.66049987904</v>
      </c>
      <c r="CD91" s="1347">
        <v>114.75803878249401</v>
      </c>
      <c r="CE91" s="1347">
        <v>133.17304393299699</v>
      </c>
      <c r="CF91" s="1347">
        <v>116.54432386558001</v>
      </c>
      <c r="CG91" s="1347">
        <v>203.54481827292668</v>
      </c>
      <c r="CH91" s="1347">
        <v>204.53275461029818</v>
      </c>
      <c r="CI91" s="1347">
        <v>204.51857907546582</v>
      </c>
      <c r="CJ91" s="1347">
        <v>147.37107796829</v>
      </c>
      <c r="CK91" s="1347">
        <v>170.57081429805498</v>
      </c>
      <c r="CL91" s="1347">
        <v>186.52035048938532</v>
      </c>
      <c r="CM91" s="1347">
        <v>202.85786109072151</v>
      </c>
      <c r="CN91" s="1347">
        <v>195.20006632308102</v>
      </c>
      <c r="CO91" s="1347">
        <v>202.59299861770899</v>
      </c>
      <c r="CP91" s="1347">
        <v>193.99342680457102</v>
      </c>
      <c r="CQ91" s="1347">
        <v>195.24224930870801</v>
      </c>
      <c r="CR91" s="1347">
        <v>188.08874560578897</v>
      </c>
      <c r="CS91" s="1347">
        <v>191.57070382904212</v>
      </c>
      <c r="CT91" s="1347">
        <v>203.38736238646993</v>
      </c>
      <c r="CU91" s="1347">
        <v>197.86085868143721</v>
      </c>
      <c r="CV91" s="1347">
        <v>186.95294646140005</v>
      </c>
      <c r="CW91" s="1347">
        <v>193.44176025144068</v>
      </c>
      <c r="CX91" s="1347">
        <v>178.4996639446515</v>
      </c>
      <c r="CY91" s="1347">
        <v>220.88599750758075</v>
      </c>
      <c r="CZ91" s="1347">
        <v>168.87531788709833</v>
      </c>
      <c r="DA91" s="1347">
        <v>198.61840889855105</v>
      </c>
      <c r="DB91" s="1347">
        <v>197.73979825614455</v>
      </c>
      <c r="DC91" s="1347">
        <v>221.0998701965004</v>
      </c>
      <c r="DD91" s="1347">
        <v>187.64567713108357</v>
      </c>
      <c r="DE91" s="1347">
        <v>184.33508041820849</v>
      </c>
      <c r="DF91" s="1347">
        <v>186.35729886969401</v>
      </c>
      <c r="DG91" s="1347">
        <v>205.03046718800198</v>
      </c>
      <c r="DH91" s="1347">
        <v>200.29851151194995</v>
      </c>
      <c r="DI91" s="1347">
        <v>204.9535710298826</v>
      </c>
      <c r="DJ91" s="1347">
        <v>210.64430748793797</v>
      </c>
      <c r="DK91" s="1347">
        <v>255.06064600252765</v>
      </c>
      <c r="DL91" s="1347">
        <v>235.10069982314795</v>
      </c>
      <c r="DM91" s="1347">
        <v>203.79123883177641</v>
      </c>
      <c r="DN91" s="1347">
        <v>254.13182012005402</v>
      </c>
      <c r="DO91" s="1347">
        <v>294.52336265449253</v>
      </c>
      <c r="DP91" s="1347">
        <v>272.32095859885476</v>
      </c>
      <c r="DQ91" s="1347">
        <v>278.54617270023499</v>
      </c>
      <c r="DR91" s="1347">
        <v>258.107910450085</v>
      </c>
      <c r="DS91" s="1370">
        <v>226.86777862851852</v>
      </c>
      <c r="DT91" s="1370">
        <v>217.3565671936378</v>
      </c>
      <c r="DU91" s="1370">
        <v>369.74734493960096</v>
      </c>
      <c r="DV91" s="1370">
        <v>369.23266167833242</v>
      </c>
      <c r="DW91" s="1370">
        <v>386.8426703762604</v>
      </c>
      <c r="DX91" s="1370">
        <v>354.51927288607692</v>
      </c>
      <c r="DY91" s="1370">
        <v>408.16473708837486</v>
      </c>
      <c r="DZ91" s="1370">
        <v>395.15198203336001</v>
      </c>
      <c r="EA91" s="1370">
        <v>377.92446279646168</v>
      </c>
      <c r="EB91" s="1370">
        <v>390.19248841720349</v>
      </c>
      <c r="EC91" s="1370">
        <v>386.75887877680572</v>
      </c>
      <c r="ED91" s="1370">
        <v>400.23783388109194</v>
      </c>
      <c r="EE91" s="1370">
        <v>392.05320037793598</v>
      </c>
      <c r="EF91" s="1370">
        <v>393.12962308850098</v>
      </c>
      <c r="EG91" s="1370">
        <v>404.99400254369999</v>
      </c>
      <c r="EH91" s="1370">
        <v>411.42523590969995</v>
      </c>
      <c r="EI91" s="1370">
        <v>402.5539096741</v>
      </c>
      <c r="EJ91" s="1370">
        <v>372.19690877769995</v>
      </c>
      <c r="EK91" s="1370">
        <v>375.53250018469998</v>
      </c>
      <c r="EL91" s="1370">
        <v>392.77629683489999</v>
      </c>
      <c r="EM91" s="1370">
        <v>389.73491831351589</v>
      </c>
      <c r="EN91" s="1370">
        <v>399.17163438125397</v>
      </c>
      <c r="EO91" s="1370">
        <v>424.49057209602131</v>
      </c>
    </row>
    <row r="92" spans="1:145" ht="7.7" customHeight="1" x14ac:dyDescent="0.3">
      <c r="A92" s="1342"/>
      <c r="B92" s="1343"/>
      <c r="C92" s="1343"/>
      <c r="D92" s="1343"/>
      <c r="E92" s="1343"/>
      <c r="F92" s="1343"/>
      <c r="G92" s="1343"/>
      <c r="H92" s="1347"/>
      <c r="I92" s="1347"/>
      <c r="J92" s="1347"/>
      <c r="K92" s="1347"/>
      <c r="L92" s="1347"/>
      <c r="M92" s="1347"/>
      <c r="N92" s="1347"/>
      <c r="O92" s="1347"/>
      <c r="P92" s="1347"/>
      <c r="Q92" s="1347"/>
      <c r="R92" s="1347"/>
      <c r="S92" s="1347"/>
      <c r="T92" s="1347"/>
      <c r="U92" s="1347"/>
      <c r="V92" s="1347"/>
      <c r="W92" s="1347"/>
      <c r="X92" s="1347"/>
      <c r="Y92" s="1347"/>
      <c r="Z92" s="1347"/>
      <c r="AA92" s="1347"/>
      <c r="AB92" s="1347"/>
      <c r="AC92" s="1347"/>
      <c r="AD92" s="1347"/>
      <c r="AE92" s="1347"/>
      <c r="AF92" s="1347"/>
      <c r="AG92" s="1347"/>
      <c r="AH92" s="1347"/>
      <c r="AI92" s="1347"/>
      <c r="AJ92" s="1347"/>
      <c r="AK92" s="1347"/>
      <c r="AL92" s="1347"/>
      <c r="AM92" s="1343"/>
      <c r="AN92" s="1343"/>
      <c r="AO92" s="1343"/>
      <c r="AP92" s="1343"/>
      <c r="AQ92" s="1343"/>
      <c r="AR92" s="1343"/>
      <c r="AS92" s="1343"/>
      <c r="AT92" s="1343"/>
      <c r="AU92" s="1343"/>
      <c r="AV92" s="1343"/>
      <c r="AW92" s="1343"/>
      <c r="AX92" s="1343"/>
      <c r="AY92" s="1343"/>
      <c r="AZ92" s="1343"/>
      <c r="BA92" s="1343"/>
      <c r="BB92" s="1343"/>
      <c r="BC92" s="1343"/>
      <c r="BD92" s="1343"/>
      <c r="BE92" s="1343"/>
      <c r="BF92" s="1343"/>
      <c r="BG92" s="1343"/>
      <c r="BH92" s="1343"/>
      <c r="BI92" s="1343"/>
      <c r="BJ92" s="1343"/>
      <c r="BK92" s="1343"/>
      <c r="BL92" s="1343"/>
      <c r="BM92" s="1343"/>
      <c r="BN92" s="1343"/>
      <c r="BO92" s="1343"/>
      <c r="BP92" s="1343"/>
      <c r="BQ92" s="1343"/>
      <c r="BR92" s="1343"/>
      <c r="BS92" s="1343"/>
      <c r="BT92" s="1343"/>
      <c r="BU92" s="1343"/>
      <c r="BV92" s="1343"/>
      <c r="BW92" s="1343"/>
      <c r="BX92" s="1343"/>
      <c r="BY92" s="1343"/>
      <c r="BZ92" s="1343"/>
      <c r="CA92" s="1343"/>
      <c r="CB92" s="1343"/>
      <c r="CC92" s="1343"/>
      <c r="CD92" s="1343"/>
      <c r="CE92" s="1343"/>
      <c r="CF92" s="1343"/>
      <c r="CG92" s="1343"/>
      <c r="CH92" s="1343"/>
      <c r="CI92" s="1343"/>
      <c r="CJ92" s="1343"/>
      <c r="CK92" s="1343"/>
      <c r="CL92" s="1343"/>
      <c r="CM92" s="1343"/>
      <c r="CN92" s="1343"/>
      <c r="CO92" s="1343"/>
      <c r="CP92" s="1343"/>
      <c r="CQ92" s="1343"/>
      <c r="CR92" s="1343"/>
      <c r="CS92" s="1343"/>
      <c r="CT92" s="1343"/>
      <c r="CU92" s="1343"/>
      <c r="CV92" s="1343"/>
      <c r="CW92" s="1343"/>
      <c r="CX92" s="1343"/>
      <c r="CY92" s="1343"/>
      <c r="CZ92" s="1343"/>
      <c r="DA92" s="1343"/>
      <c r="DB92" s="1343"/>
      <c r="DC92" s="1343"/>
      <c r="DD92" s="1343"/>
      <c r="DE92" s="1343"/>
      <c r="DF92" s="1343"/>
      <c r="DG92" s="1343"/>
      <c r="DH92" s="1343"/>
      <c r="DI92" s="1343"/>
      <c r="DJ92" s="1343"/>
      <c r="DK92" s="1343"/>
      <c r="DL92" s="1343"/>
      <c r="DM92" s="1343"/>
      <c r="DN92" s="1343"/>
      <c r="DO92" s="1343"/>
      <c r="DP92" s="1343"/>
      <c r="DQ92" s="1343"/>
      <c r="DR92" s="1343"/>
      <c r="DS92" s="1369"/>
      <c r="DT92" s="1369"/>
      <c r="DU92" s="1369"/>
      <c r="DV92" s="1369"/>
      <c r="DW92" s="1369"/>
      <c r="DX92" s="1369"/>
      <c r="DY92" s="1369"/>
      <c r="DZ92" s="1369"/>
      <c r="EA92" s="1369"/>
      <c r="EB92" s="1369"/>
      <c r="EC92" s="1369"/>
      <c r="ED92" s="1369"/>
      <c r="EE92" s="1369"/>
      <c r="EF92" s="1369"/>
      <c r="EG92" s="1369"/>
      <c r="EH92" s="1369"/>
      <c r="EI92" s="1369"/>
      <c r="EJ92" s="1369"/>
      <c r="EK92" s="1369"/>
      <c r="EL92" s="1369"/>
      <c r="EM92" s="1369"/>
      <c r="EN92" s="1369"/>
      <c r="EO92" s="1369"/>
    </row>
    <row r="93" spans="1:145" ht="17.25" x14ac:dyDescent="0.3">
      <c r="A93" s="1342" t="s">
        <v>934</v>
      </c>
      <c r="B93" s="1343">
        <f>SUM(B95:B102)</f>
        <v>10239.246763938054</v>
      </c>
      <c r="C93" s="1343">
        <f>SUM(C95:C102)</f>
        <v>10406.182058156483</v>
      </c>
      <c r="D93" s="1343">
        <f>SUM(D95:D102)</f>
        <v>10207.053605573472</v>
      </c>
      <c r="E93" s="1343">
        <f>SUM(E95:E102)</f>
        <v>10786.014004384326</v>
      </c>
      <c r="F93" s="1343">
        <v>10348.732947104645</v>
      </c>
      <c r="G93" s="1343">
        <v>10426.856366008687</v>
      </c>
      <c r="H93" s="1343">
        <v>11402.531127569615</v>
      </c>
      <c r="I93" s="1343">
        <v>11073.310422100827</v>
      </c>
      <c r="J93" s="1343">
        <v>11170.116311757378</v>
      </c>
      <c r="K93" s="1343">
        <v>11054.893956455007</v>
      </c>
      <c r="L93" s="1343">
        <v>12706.913193714905</v>
      </c>
      <c r="M93" s="1343">
        <v>12624.32533644574</v>
      </c>
      <c r="N93" s="1343">
        <v>13343.68223578252</v>
      </c>
      <c r="O93" s="1343">
        <v>13659.3271729853</v>
      </c>
      <c r="P93" s="1343">
        <v>14471.049994724812</v>
      </c>
      <c r="Q93" s="1343">
        <v>14862.707732863666</v>
      </c>
      <c r="R93" s="1343">
        <v>15438.589441814758</v>
      </c>
      <c r="S93" s="1343">
        <v>15668.785733133715</v>
      </c>
      <c r="T93" s="1343">
        <v>16003.344815273844</v>
      </c>
      <c r="U93" s="1343">
        <v>16714.050458770602</v>
      </c>
      <c r="V93" s="1343">
        <v>15142.192310342396</v>
      </c>
      <c r="W93" s="1343">
        <v>15948.306659457523</v>
      </c>
      <c r="X93" s="1343">
        <v>15900.124786</v>
      </c>
      <c r="Y93" s="1343">
        <v>15404.169353650997</v>
      </c>
      <c r="Z93" s="1343">
        <v>15812.706045893879</v>
      </c>
      <c r="AA93" s="1343">
        <v>15423.414469372505</v>
      </c>
      <c r="AB93" s="1343">
        <v>15310.448769935267</v>
      </c>
      <c r="AC93" s="1343">
        <v>16362.525815941681</v>
      </c>
      <c r="AD93" s="1343">
        <v>16138.628881567543</v>
      </c>
      <c r="AE93" s="1343">
        <v>16160.348298210391</v>
      </c>
      <c r="AF93" s="1343">
        <v>16216.779619660781</v>
      </c>
      <c r="AG93" s="1343">
        <v>16390.852792142639</v>
      </c>
      <c r="AH93" s="1343">
        <v>15922.520545061707</v>
      </c>
      <c r="AI93" s="1343">
        <v>17485.29606659507</v>
      </c>
      <c r="AJ93" s="1343">
        <v>17364.193502192957</v>
      </c>
      <c r="AK93" s="1343">
        <v>18294.640226317864</v>
      </c>
      <c r="AL93" s="1343">
        <v>18819.651354419897</v>
      </c>
      <c r="AM93" s="1343">
        <v>19679.802381715544</v>
      </c>
      <c r="AN93" s="1343">
        <v>19463.126268720087</v>
      </c>
      <c r="AO93" s="1343">
        <v>20223.846397168621</v>
      </c>
      <c r="AP93" s="1343">
        <v>20303.324707540163</v>
      </c>
      <c r="AQ93" s="1343">
        <v>20364.055083839761</v>
      </c>
      <c r="AR93" s="1343">
        <v>20822.89067202574</v>
      </c>
      <c r="AS93" s="1343">
        <v>19557.570671908437</v>
      </c>
      <c r="AT93" s="1343">
        <v>19269.636936507271</v>
      </c>
      <c r="AU93" s="1343">
        <v>19150.347099241455</v>
      </c>
      <c r="AV93" s="1343">
        <v>19332.347141066122</v>
      </c>
      <c r="AW93" s="1343">
        <v>18795.00539029521</v>
      </c>
      <c r="AX93" s="1343">
        <v>18928.356050725099</v>
      </c>
      <c r="AY93" s="1343">
        <v>18978.535396493622</v>
      </c>
      <c r="AZ93" s="1343">
        <v>19955.178358342735</v>
      </c>
      <c r="BA93" s="1343">
        <v>19768.854747974161</v>
      </c>
      <c r="BB93" s="1343">
        <v>20904.672550630432</v>
      </c>
      <c r="BC93" s="1343">
        <v>21025.776580457215</v>
      </c>
      <c r="BD93" s="1343">
        <v>19830.579092448563</v>
      </c>
      <c r="BE93" s="1343">
        <v>19787.438907336189</v>
      </c>
      <c r="BF93" s="1343">
        <v>19946.015008541341</v>
      </c>
      <c r="BG93" s="1343">
        <v>20150.551190495727</v>
      </c>
      <c r="BH93" s="1343">
        <v>19914.750258629472</v>
      </c>
      <c r="BI93" s="1343">
        <v>20106.847045109447</v>
      </c>
      <c r="BJ93" s="1343">
        <v>20470.558232820073</v>
      </c>
      <c r="BK93" s="1343">
        <v>20452.789682178445</v>
      </c>
      <c r="BL93" s="1343">
        <v>20343.869900526428</v>
      </c>
      <c r="BM93" s="1343">
        <v>20952.144708045562</v>
      </c>
      <c r="BN93" s="1343">
        <v>21170.056383717772</v>
      </c>
      <c r="BO93" s="1343">
        <v>21383.799717185822</v>
      </c>
      <c r="BP93" s="1343">
        <v>23371.213060601367</v>
      </c>
      <c r="BQ93" s="1343">
        <v>23048.414177633484</v>
      </c>
      <c r="BR93" s="1343">
        <v>23299.47600025362</v>
      </c>
      <c r="BS93" s="1343">
        <v>23845.265687813891</v>
      </c>
      <c r="BT93" s="1343">
        <v>24301.653611378882</v>
      </c>
      <c r="BU93" s="1343">
        <v>23937.36804056762</v>
      </c>
      <c r="BV93" s="1343">
        <v>24471.318421993863</v>
      </c>
      <c r="BW93" s="1343">
        <v>23955.212876430243</v>
      </c>
      <c r="BX93" s="1343">
        <v>24413.351969916002</v>
      </c>
      <c r="BY93" s="1343">
        <v>23387.569997847299</v>
      </c>
      <c r="BZ93" s="1343">
        <v>23468.3</v>
      </c>
      <c r="CA93" s="1343">
        <v>23751.442743380012</v>
      </c>
      <c r="CB93" s="1343">
        <v>24033.783697151473</v>
      </c>
      <c r="CC93" s="1343">
        <v>24173.990273972569</v>
      </c>
      <c r="CD93" s="1343">
        <v>24028.50165559406</v>
      </c>
      <c r="CE93" s="1343">
        <v>24375.446816106429</v>
      </c>
      <c r="CF93" s="1343">
        <v>23380.959747794779</v>
      </c>
      <c r="CG93" s="1343">
        <v>24021.056730519056</v>
      </c>
      <c r="CH93" s="1343">
        <v>24964.162093929892</v>
      </c>
      <c r="CI93" s="1343">
        <v>24792.829702087362</v>
      </c>
      <c r="CJ93" s="1343">
        <v>24729.814581393097</v>
      </c>
      <c r="CK93" s="1343">
        <v>24795.856673251728</v>
      </c>
      <c r="CL93" s="1343">
        <v>24541.949671436556</v>
      </c>
      <c r="CM93" s="1343">
        <v>25004.852043611609</v>
      </c>
      <c r="CN93" s="1343">
        <v>25463.076390590864</v>
      </c>
      <c r="CO93" s="1343">
        <v>25595.92829118748</v>
      </c>
      <c r="CP93" s="1343">
        <v>26630.255842917002</v>
      </c>
      <c r="CQ93" s="1343">
        <v>26748.677093003345</v>
      </c>
      <c r="CR93" s="1343">
        <v>26349.225214531518</v>
      </c>
      <c r="CS93" s="1343">
        <v>25364.052077620039</v>
      </c>
      <c r="CT93" s="1343">
        <v>25252.914524948963</v>
      </c>
      <c r="CU93" s="1343">
        <v>27771.122987536764</v>
      </c>
      <c r="CV93" s="1343">
        <v>28885.718648634469</v>
      </c>
      <c r="CW93" s="1343">
        <v>29459.886091005686</v>
      </c>
      <c r="CX93" s="1343">
        <v>27707.103174228989</v>
      </c>
      <c r="CY93" s="1343">
        <v>28095.359953203377</v>
      </c>
      <c r="CZ93" s="1343">
        <v>26834.627262810794</v>
      </c>
      <c r="DA93" s="1343">
        <v>27729.428585533013</v>
      </c>
      <c r="DB93" s="1343">
        <v>27119.448253740287</v>
      </c>
      <c r="DC93" s="1343">
        <v>27707.902277206635</v>
      </c>
      <c r="DD93" s="1343">
        <v>28101.653905989235</v>
      </c>
      <c r="DE93" s="1343">
        <v>27129.934244061391</v>
      </c>
      <c r="DF93" s="1343">
        <v>23363.474391706975</v>
      </c>
      <c r="DG93" s="1343">
        <v>22705.604534104263</v>
      </c>
      <c r="DH93" s="1343">
        <v>22655.791487124548</v>
      </c>
      <c r="DI93" s="1343">
        <v>22596.265627962213</v>
      </c>
      <c r="DJ93" s="1343">
        <v>22931.135051345198</v>
      </c>
      <c r="DK93" s="1343">
        <v>24389.575557540276</v>
      </c>
      <c r="DL93" s="1343">
        <v>24947.679510099508</v>
      </c>
      <c r="DM93" s="1343">
        <v>25472.650362189721</v>
      </c>
      <c r="DN93" s="1343">
        <v>25394.408897972589</v>
      </c>
      <c r="DO93" s="1343">
        <v>27557.666867430591</v>
      </c>
      <c r="DP93" s="1343">
        <v>26961.094316152092</v>
      </c>
      <c r="DQ93" s="1343">
        <v>26036.762215727453</v>
      </c>
      <c r="DR93" s="1343">
        <v>25012.17838102438</v>
      </c>
      <c r="DS93" s="1369">
        <v>25531.938196028968</v>
      </c>
      <c r="DT93" s="1369">
        <v>25886.430263164035</v>
      </c>
      <c r="DU93" s="1369">
        <v>25624.378669068559</v>
      </c>
      <c r="DV93" s="1369">
        <v>26149.197293963956</v>
      </c>
      <c r="DW93" s="1369">
        <v>26303.16573081521</v>
      </c>
      <c r="DX93" s="1369">
        <v>26653.348279524707</v>
      </c>
      <c r="DY93" s="1369">
        <v>26813.266200352431</v>
      </c>
      <c r="DZ93" s="1369">
        <v>26258.129759412393</v>
      </c>
      <c r="EA93" s="1369">
        <v>26026.062363651556</v>
      </c>
      <c r="EB93" s="1369">
        <v>26209.250499317368</v>
      </c>
      <c r="EC93" s="1369">
        <v>26360.303823471117</v>
      </c>
      <c r="ED93" s="1369">
        <v>26592.805495848599</v>
      </c>
      <c r="EE93" s="1369">
        <v>27064.904678586219</v>
      </c>
      <c r="EF93" s="1369">
        <v>27546.96974572336</v>
      </c>
      <c r="EG93" s="1369">
        <v>27747.225443546769</v>
      </c>
      <c r="EH93" s="1369">
        <v>28638.216853653168</v>
      </c>
      <c r="EI93" s="1369">
        <v>29034.95136851367</v>
      </c>
      <c r="EJ93" s="1369">
        <v>32479.357510308895</v>
      </c>
      <c r="EK93" s="1369">
        <v>31666.209857928876</v>
      </c>
      <c r="EL93" s="1369">
        <v>32390.880172928486</v>
      </c>
      <c r="EM93" s="1369">
        <v>35802.314255249134</v>
      </c>
      <c r="EN93" s="1369">
        <v>34842.559727971129</v>
      </c>
      <c r="EO93" s="1369">
        <v>34274.276386056648</v>
      </c>
    </row>
    <row r="94" spans="1:145" ht="15.95" customHeight="1" x14ac:dyDescent="0.3">
      <c r="A94" s="1346" t="s">
        <v>869</v>
      </c>
      <c r="B94" s="1343"/>
      <c r="C94" s="1343"/>
      <c r="D94" s="1343"/>
      <c r="E94" s="1343"/>
      <c r="F94" s="1343"/>
      <c r="G94" s="1343"/>
      <c r="H94" s="1347"/>
      <c r="I94" s="1347"/>
      <c r="J94" s="1347"/>
      <c r="K94" s="1347"/>
      <c r="L94" s="1347"/>
      <c r="M94" s="1347"/>
      <c r="N94" s="1347"/>
      <c r="O94" s="1347"/>
      <c r="P94" s="1347"/>
      <c r="Q94" s="1347"/>
      <c r="R94" s="1347"/>
      <c r="S94" s="1347"/>
      <c r="T94" s="1347"/>
      <c r="U94" s="1347"/>
      <c r="V94" s="1347"/>
      <c r="W94" s="1347"/>
      <c r="X94" s="1347"/>
      <c r="Y94" s="1347"/>
      <c r="Z94" s="1347"/>
      <c r="AA94" s="1347"/>
      <c r="AB94" s="1347"/>
      <c r="AC94" s="1347"/>
      <c r="AD94" s="1347"/>
      <c r="AE94" s="1347"/>
      <c r="AF94" s="1347"/>
      <c r="AG94" s="1347"/>
      <c r="AH94" s="1347"/>
      <c r="AI94" s="1347"/>
      <c r="AJ94" s="1347"/>
      <c r="AK94" s="1347"/>
      <c r="AL94" s="1347"/>
      <c r="AM94" s="1343"/>
      <c r="AN94" s="1343"/>
      <c r="AO94" s="1343"/>
      <c r="AP94" s="1343"/>
      <c r="AQ94" s="1343"/>
      <c r="AR94" s="1343"/>
      <c r="AS94" s="1343"/>
      <c r="AT94" s="1343"/>
      <c r="AU94" s="1343"/>
      <c r="AV94" s="1343"/>
      <c r="AW94" s="1343"/>
      <c r="AX94" s="1343"/>
      <c r="AY94" s="1343"/>
      <c r="AZ94" s="1343"/>
      <c r="BA94" s="1343"/>
      <c r="BB94" s="1343"/>
      <c r="BC94" s="1343"/>
      <c r="BD94" s="1343"/>
      <c r="BE94" s="1343"/>
      <c r="BF94" s="1343"/>
      <c r="BG94" s="1343"/>
      <c r="BH94" s="1343"/>
      <c r="BI94" s="1343"/>
      <c r="BJ94" s="1343"/>
      <c r="BK94" s="1343"/>
      <c r="BL94" s="1343"/>
      <c r="BM94" s="1343"/>
      <c r="BN94" s="1343"/>
      <c r="BO94" s="1343"/>
      <c r="BP94" s="1343"/>
      <c r="BQ94" s="1343"/>
      <c r="BR94" s="1343"/>
      <c r="BS94" s="1343"/>
      <c r="BT94" s="1343"/>
      <c r="BU94" s="1343"/>
      <c r="BV94" s="1343"/>
      <c r="BW94" s="1343"/>
      <c r="BX94" s="1343"/>
      <c r="BY94" s="1343"/>
      <c r="BZ94" s="1343"/>
      <c r="CA94" s="1343"/>
      <c r="CB94" s="1343"/>
      <c r="CC94" s="1343"/>
      <c r="CD94" s="1343"/>
      <c r="CE94" s="1343"/>
      <c r="CF94" s="1343"/>
      <c r="CG94" s="1343"/>
      <c r="CH94" s="1343"/>
      <c r="CI94" s="1343"/>
      <c r="CJ94" s="1343"/>
      <c r="CK94" s="1343"/>
      <c r="CL94" s="1343"/>
      <c r="CM94" s="1343"/>
      <c r="CN94" s="1343"/>
      <c r="CO94" s="1343"/>
      <c r="CP94" s="1343"/>
      <c r="CQ94" s="1343"/>
      <c r="CR94" s="1343"/>
      <c r="CS94" s="1343"/>
      <c r="CT94" s="1343"/>
      <c r="CU94" s="1343"/>
      <c r="CV94" s="1343"/>
      <c r="CW94" s="1343"/>
      <c r="CX94" s="1343"/>
      <c r="CY94" s="1343"/>
      <c r="CZ94" s="1343"/>
      <c r="DA94" s="1343"/>
      <c r="DB94" s="1343"/>
      <c r="DC94" s="1343"/>
      <c r="DD94" s="1343"/>
      <c r="DE94" s="1343"/>
      <c r="DF94" s="1343"/>
      <c r="DG94" s="1343"/>
      <c r="DH94" s="1343"/>
      <c r="DI94" s="1343"/>
      <c r="DJ94" s="1343"/>
      <c r="DK94" s="1343"/>
      <c r="DL94" s="1343"/>
      <c r="DM94" s="1343"/>
      <c r="DN94" s="1343"/>
      <c r="DO94" s="1343"/>
      <c r="DP94" s="1343"/>
      <c r="DQ94" s="1343"/>
      <c r="DR94" s="1343"/>
      <c r="DS94" s="1369"/>
      <c r="DT94" s="1369"/>
      <c r="DU94" s="1369"/>
      <c r="DV94" s="1369"/>
      <c r="DW94" s="1369"/>
      <c r="DX94" s="1369"/>
      <c r="DY94" s="1369"/>
      <c r="DZ94" s="1369"/>
      <c r="EA94" s="1369"/>
      <c r="EB94" s="1369"/>
      <c r="EC94" s="1369"/>
      <c r="ED94" s="1369"/>
      <c r="EE94" s="1369"/>
      <c r="EF94" s="1369"/>
      <c r="EG94" s="1369"/>
      <c r="EH94" s="1369"/>
      <c r="EI94" s="1369"/>
      <c r="EJ94" s="1369"/>
      <c r="EK94" s="1369"/>
      <c r="EL94" s="1369"/>
      <c r="EM94" s="1369"/>
      <c r="EN94" s="1369"/>
      <c r="EO94" s="1369"/>
    </row>
    <row r="95" spans="1:145" ht="15.95" customHeight="1" x14ac:dyDescent="0.3">
      <c r="A95" s="1346" t="s">
        <v>935</v>
      </c>
      <c r="B95" s="1347">
        <v>4.9045179999999995</v>
      </c>
      <c r="C95" s="1347">
        <v>2.5930610000000001</v>
      </c>
      <c r="D95" s="1347">
        <v>2.7619479999999998</v>
      </c>
      <c r="E95" s="1347">
        <v>2.6722790000000001</v>
      </c>
      <c r="F95" s="1347">
        <v>4.4402275400000004</v>
      </c>
      <c r="G95" s="1347">
        <v>8.8841290499999985</v>
      </c>
      <c r="H95" s="1347">
        <v>3.6144039500000003</v>
      </c>
      <c r="I95" s="1347">
        <v>9.9661430000000006</v>
      </c>
      <c r="J95" s="1347">
        <v>9.8340397300000006</v>
      </c>
      <c r="K95" s="1347">
        <v>10.246136890000001</v>
      </c>
      <c r="L95" s="1347">
        <v>9.9625671999999987</v>
      </c>
      <c r="M95" s="1347">
        <v>14.934986349999999</v>
      </c>
      <c r="N95" s="1347">
        <v>14.874248570000001</v>
      </c>
      <c r="O95" s="1347">
        <v>15.06938912</v>
      </c>
      <c r="P95" s="1347">
        <v>16.276806060000002</v>
      </c>
      <c r="Q95" s="1347">
        <v>11.71659125</v>
      </c>
      <c r="R95" s="1347">
        <v>10.555385080000001</v>
      </c>
      <c r="S95" s="1347">
        <v>11.46800625</v>
      </c>
      <c r="T95" s="1347">
        <v>11.013948210000001</v>
      </c>
      <c r="U95" s="1347">
        <v>12.57314891</v>
      </c>
      <c r="V95" s="1347">
        <v>12.443879340000001</v>
      </c>
      <c r="W95" s="1347">
        <v>16.364145780000001</v>
      </c>
      <c r="X95" s="1347">
        <v>19.069219009999998</v>
      </c>
      <c r="Y95" s="1347">
        <v>13.8105504</v>
      </c>
      <c r="Z95" s="1347">
        <v>12.69293869</v>
      </c>
      <c r="AA95" s="1347">
        <v>12.691935800000001</v>
      </c>
      <c r="AB95" s="1347">
        <v>14.188990689999999</v>
      </c>
      <c r="AC95" s="1347">
        <v>9.862601960000001</v>
      </c>
      <c r="AD95" s="1347">
        <v>11.321037499999999</v>
      </c>
      <c r="AE95" s="1347">
        <v>12.87908021</v>
      </c>
      <c r="AF95" s="1347">
        <v>16.04744938</v>
      </c>
      <c r="AG95" s="1347">
        <v>13.398075990000001</v>
      </c>
      <c r="AH95" s="1347">
        <v>10.005299619999999</v>
      </c>
      <c r="AI95" s="1347">
        <v>28.95724968</v>
      </c>
      <c r="AJ95" s="1347">
        <v>21.930325359999998</v>
      </c>
      <c r="AK95" s="1347">
        <v>16.845786539999999</v>
      </c>
      <c r="AL95" s="1347">
        <v>19.348860689999999</v>
      </c>
      <c r="AM95" s="1347">
        <v>29.22510132</v>
      </c>
      <c r="AN95" s="1347">
        <v>30.019139630000002</v>
      </c>
      <c r="AO95" s="1347">
        <v>42.983233649999995</v>
      </c>
      <c r="AP95" s="1347">
        <v>69.737272219999994</v>
      </c>
      <c r="AQ95" s="1347">
        <v>70.885334819999997</v>
      </c>
      <c r="AR95" s="1347">
        <v>60.793728689999995</v>
      </c>
      <c r="AS95" s="1347">
        <v>61.134252320000002</v>
      </c>
      <c r="AT95" s="1347">
        <v>61.990585320000001</v>
      </c>
      <c r="AU95" s="1347">
        <v>82.084445319999986</v>
      </c>
      <c r="AV95" s="1347">
        <v>73.414663250000004</v>
      </c>
      <c r="AW95" s="1347">
        <v>69.813362720000001</v>
      </c>
      <c r="AX95" s="1347">
        <v>61.827411549999994</v>
      </c>
      <c r="AY95" s="1347">
        <v>66.063057000000001</v>
      </c>
      <c r="AZ95" s="1347">
        <v>56.058306439999996</v>
      </c>
      <c r="BA95" s="1347">
        <v>66.997788409999998</v>
      </c>
      <c r="BB95" s="1347">
        <v>56.892161300000005</v>
      </c>
      <c r="BC95" s="1347">
        <v>47.256914389999999</v>
      </c>
      <c r="BD95" s="1347">
        <v>34.731450000000002</v>
      </c>
      <c r="BE95" s="1347">
        <v>37.430674000000003</v>
      </c>
      <c r="BF95" s="1347">
        <v>36.551178999999998</v>
      </c>
      <c r="BG95" s="1347">
        <v>33.25754981</v>
      </c>
      <c r="BH95" s="1347">
        <v>38.052050739999999</v>
      </c>
      <c r="BI95" s="1347">
        <v>37.943505999999999</v>
      </c>
      <c r="BJ95" s="1347">
        <v>42.199926989999994</v>
      </c>
      <c r="BK95" s="1347">
        <v>36.935164</v>
      </c>
      <c r="BL95" s="1347">
        <v>37.87817708</v>
      </c>
      <c r="BM95" s="1347">
        <v>42.307136</v>
      </c>
      <c r="BN95" s="1347">
        <v>43.304243230000004</v>
      </c>
      <c r="BO95" s="1347">
        <v>48.659097000000003</v>
      </c>
      <c r="BP95" s="1347">
        <v>50.835060769999998</v>
      </c>
      <c r="BQ95" s="1347">
        <v>51.045758890000002</v>
      </c>
      <c r="BR95" s="1347">
        <v>50.124512790000004</v>
      </c>
      <c r="BS95" s="1347">
        <v>54.963033589999995</v>
      </c>
      <c r="BT95" s="1347">
        <v>44.677905659999993</v>
      </c>
      <c r="BU95" s="1347">
        <v>49.875298099999995</v>
      </c>
      <c r="BV95" s="1347">
        <v>44.972405109999997</v>
      </c>
      <c r="BW95" s="1347">
        <v>45.128035730000001</v>
      </c>
      <c r="BX95" s="1347">
        <v>47.923345999999995</v>
      </c>
      <c r="BY95" s="1347">
        <v>50.804738</v>
      </c>
      <c r="BZ95" s="1347">
        <v>38.4</v>
      </c>
      <c r="CA95" s="1347">
        <v>37.006069629999999</v>
      </c>
      <c r="CB95" s="1347">
        <v>40.081002810000001</v>
      </c>
      <c r="CC95" s="1347">
        <v>42.238968499999999</v>
      </c>
      <c r="CD95" s="1347">
        <v>41.647586230000002</v>
      </c>
      <c r="CE95" s="1347">
        <v>46.654936120000002</v>
      </c>
      <c r="CF95" s="1347">
        <v>32.151660239999998</v>
      </c>
      <c r="CG95" s="1347">
        <v>34.580458130000004</v>
      </c>
      <c r="CH95" s="1347">
        <v>33.636910820000004</v>
      </c>
      <c r="CI95" s="1347">
        <v>33.018045020000002</v>
      </c>
      <c r="CJ95" s="1347">
        <v>34.541678240000003</v>
      </c>
      <c r="CK95" s="1347">
        <v>32.667870839999999</v>
      </c>
      <c r="CL95" s="1347">
        <v>54.789500190000005</v>
      </c>
      <c r="CM95" s="1347">
        <v>33.50317416</v>
      </c>
      <c r="CN95" s="1347">
        <v>33.827824470000003</v>
      </c>
      <c r="CO95" s="1347">
        <v>29.114454440000003</v>
      </c>
      <c r="CP95" s="1347">
        <v>28.524955730000002</v>
      </c>
      <c r="CQ95" s="1347">
        <v>28.659801880000003</v>
      </c>
      <c r="CR95" s="1347">
        <v>24.293492359999998</v>
      </c>
      <c r="CS95" s="1347">
        <v>23.770483940000002</v>
      </c>
      <c r="CT95" s="1347">
        <v>141.22192183999999</v>
      </c>
      <c r="CU95" s="1347">
        <v>24.491336759999999</v>
      </c>
      <c r="CV95" s="1347">
        <v>24.46257932</v>
      </c>
      <c r="CW95" s="1347">
        <v>50.934829010000001</v>
      </c>
      <c r="CX95" s="1347">
        <v>34.879935400000001</v>
      </c>
      <c r="CY95" s="1347">
        <v>23.763957870000002</v>
      </c>
      <c r="CZ95" s="1347">
        <v>26.331423149999999</v>
      </c>
      <c r="DA95" s="1347">
        <v>24.1905</v>
      </c>
      <c r="DB95" s="1347">
        <v>25.682256729999999</v>
      </c>
      <c r="DC95" s="1347">
        <v>38.623691000000001</v>
      </c>
      <c r="DD95" s="1347">
        <v>61.093420999999999</v>
      </c>
      <c r="DE95" s="1347">
        <v>59.058878999999997</v>
      </c>
      <c r="DF95" s="1347">
        <v>59.998329470000002</v>
      </c>
      <c r="DG95" s="1347">
        <v>36.553356000000001</v>
      </c>
      <c r="DH95" s="1347">
        <v>36.447496999999998</v>
      </c>
      <c r="DI95" s="1347">
        <v>65.518071000000006</v>
      </c>
      <c r="DJ95" s="1347">
        <v>37.250983000000005</v>
      </c>
      <c r="DK95" s="1347">
        <v>50.346398480000005</v>
      </c>
      <c r="DL95" s="1347">
        <v>39.501899000000002</v>
      </c>
      <c r="DM95" s="1347">
        <v>49.752325999999996</v>
      </c>
      <c r="DN95" s="1347">
        <v>54.025466439999995</v>
      </c>
      <c r="DO95" s="1347">
        <v>58.91399406</v>
      </c>
      <c r="DP95" s="1347">
        <v>46.173605999999999</v>
      </c>
      <c r="DQ95" s="1347">
        <v>46.082400999999997</v>
      </c>
      <c r="DR95" s="1347">
        <v>45.91007175</v>
      </c>
      <c r="DS95" s="1370">
        <v>57.690325999999999</v>
      </c>
      <c r="DT95" s="1370">
        <v>71.608918000000003</v>
      </c>
      <c r="DU95" s="1370">
        <v>91.198826150000002</v>
      </c>
      <c r="DV95" s="1370">
        <v>78.635765000000006</v>
      </c>
      <c r="DW95" s="1370">
        <v>83.246570450000007</v>
      </c>
      <c r="DX95" s="1370">
        <v>84.667849779999997</v>
      </c>
      <c r="DY95" s="1370">
        <v>78.002532520000017</v>
      </c>
      <c r="DZ95" s="1370">
        <v>87.343222060000002</v>
      </c>
      <c r="EA95" s="1370">
        <v>112.97699208999998</v>
      </c>
      <c r="EB95" s="1370">
        <v>100.90324256</v>
      </c>
      <c r="EC95" s="1370">
        <v>93.633588200000005</v>
      </c>
      <c r="ED95" s="1370">
        <v>54.877740530000004</v>
      </c>
      <c r="EE95" s="1370">
        <v>65.454234329999991</v>
      </c>
      <c r="EF95" s="1370">
        <v>57.561980900000002</v>
      </c>
      <c r="EG95" s="1370">
        <v>69.770734079999997</v>
      </c>
      <c r="EH95" s="1370">
        <v>65.246890190000002</v>
      </c>
      <c r="EI95" s="1370">
        <v>61.638296700000005</v>
      </c>
      <c r="EJ95" s="1370">
        <v>72.442467750000006</v>
      </c>
      <c r="EK95" s="1370">
        <v>53.889014879999998</v>
      </c>
      <c r="EL95" s="1370">
        <v>53.354468439999998</v>
      </c>
      <c r="EM95" s="1370">
        <v>88.162831180000012</v>
      </c>
      <c r="EN95" s="1370">
        <v>67.642251849999994</v>
      </c>
      <c r="EO95" s="1370">
        <v>73.891067390000003</v>
      </c>
    </row>
    <row r="96" spans="1:145" ht="15.95" customHeight="1" x14ac:dyDescent="0.3">
      <c r="A96" s="1346" t="s">
        <v>936</v>
      </c>
      <c r="B96" s="1347">
        <v>458.56225221</v>
      </c>
      <c r="C96" s="1347">
        <v>410.25812970000004</v>
      </c>
      <c r="D96" s="1347">
        <v>403.02830119000004</v>
      </c>
      <c r="E96" s="1347">
        <v>329.05903873000386</v>
      </c>
      <c r="F96" s="1347">
        <v>341.95476552078139</v>
      </c>
      <c r="G96" s="1347">
        <v>339.09278306834017</v>
      </c>
      <c r="H96" s="1347">
        <v>420.28988859024321</v>
      </c>
      <c r="I96" s="1347">
        <v>378.73481136024321</v>
      </c>
      <c r="J96" s="1347">
        <v>360.9729199002432</v>
      </c>
      <c r="K96" s="1347">
        <v>355.90044921367502</v>
      </c>
      <c r="L96" s="1347">
        <v>390.51876092775501</v>
      </c>
      <c r="M96" s="1347">
        <v>389.15838209775501</v>
      </c>
      <c r="N96" s="1347">
        <v>181.60498554</v>
      </c>
      <c r="O96" s="1347">
        <v>204.11329756000001</v>
      </c>
      <c r="P96" s="1347">
        <v>197.38224117999999</v>
      </c>
      <c r="Q96" s="1347">
        <v>292.87685069010007</v>
      </c>
      <c r="R96" s="1347">
        <v>254.40152639999997</v>
      </c>
      <c r="S96" s="1347">
        <v>208.07787175000004</v>
      </c>
      <c r="T96" s="1347">
        <v>248.59148288</v>
      </c>
      <c r="U96" s="1347">
        <v>302.94367345000006</v>
      </c>
      <c r="V96" s="1347">
        <v>307.40363624000003</v>
      </c>
      <c r="W96" s="1347">
        <v>470.47246289999998</v>
      </c>
      <c r="X96" s="1347">
        <v>438.98922529000004</v>
      </c>
      <c r="Y96" s="1347">
        <v>476.09153550000002</v>
      </c>
      <c r="Z96" s="1347">
        <v>453.07723897999995</v>
      </c>
      <c r="AA96" s="1347">
        <v>481.83735429000006</v>
      </c>
      <c r="AB96" s="1347">
        <v>522.59824073999994</v>
      </c>
      <c r="AC96" s="1347">
        <v>539.11396489999993</v>
      </c>
      <c r="AD96" s="1347">
        <v>551.16096037</v>
      </c>
      <c r="AE96" s="1347">
        <v>533.11707913999999</v>
      </c>
      <c r="AF96" s="1347">
        <v>571.28253526999993</v>
      </c>
      <c r="AG96" s="1347">
        <v>550.96294891000002</v>
      </c>
      <c r="AH96" s="1347">
        <v>528.01371347999998</v>
      </c>
      <c r="AI96" s="1347">
        <v>522.64509634000001</v>
      </c>
      <c r="AJ96" s="1347">
        <v>472.12721420999998</v>
      </c>
      <c r="AK96" s="1347">
        <v>419.47476452000001</v>
      </c>
      <c r="AL96" s="1347">
        <v>415.71260592000004</v>
      </c>
      <c r="AM96" s="1347">
        <v>415.73243699</v>
      </c>
      <c r="AN96" s="1347">
        <v>414.82680673999999</v>
      </c>
      <c r="AO96" s="1347">
        <v>431.93540259000002</v>
      </c>
      <c r="AP96" s="1347">
        <v>505.06526922210003</v>
      </c>
      <c r="AQ96" s="1347">
        <v>426.30727753039997</v>
      </c>
      <c r="AR96" s="1347">
        <v>459.28211493840001</v>
      </c>
      <c r="AS96" s="1347">
        <v>400.14385020999998</v>
      </c>
      <c r="AT96" s="1347">
        <v>423.051291026</v>
      </c>
      <c r="AU96" s="1347">
        <v>401.35562827059999</v>
      </c>
      <c r="AV96" s="1347">
        <v>384.34107685000015</v>
      </c>
      <c r="AW96" s="1347">
        <v>220.02334320040001</v>
      </c>
      <c r="AX96" s="1347">
        <v>207.45671959079999</v>
      </c>
      <c r="AY96" s="1347">
        <v>210.0750525981</v>
      </c>
      <c r="AZ96" s="1347">
        <v>184.37448961959998</v>
      </c>
      <c r="BA96" s="1347">
        <v>214.48794284760001</v>
      </c>
      <c r="BB96" s="1347">
        <v>199.46192767739998</v>
      </c>
      <c r="BC96" s="1347">
        <v>172.30331233359999</v>
      </c>
      <c r="BD96" s="1347">
        <v>111.413711564</v>
      </c>
      <c r="BE96" s="1347">
        <v>111.09404101280001</v>
      </c>
      <c r="BF96" s="1347">
        <v>120.67677614750001</v>
      </c>
      <c r="BG96" s="1347">
        <v>149.15916136200002</v>
      </c>
      <c r="BH96" s="1347">
        <v>151.92989694620002</v>
      </c>
      <c r="BI96" s="1347">
        <v>151.90765576679999</v>
      </c>
      <c r="BJ96" s="1347">
        <v>168.5504862057</v>
      </c>
      <c r="BK96" s="1347">
        <v>142.80875612940002</v>
      </c>
      <c r="BL96" s="1347">
        <v>140.34380577929997</v>
      </c>
      <c r="BM96" s="1347">
        <v>161.80180081260002</v>
      </c>
      <c r="BN96" s="1347">
        <v>163.47942299759998</v>
      </c>
      <c r="BO96" s="1347">
        <v>161.8139939216</v>
      </c>
      <c r="BP96" s="1347">
        <v>151.78985120440001</v>
      </c>
      <c r="BQ96" s="1347">
        <v>146.00171220810003</v>
      </c>
      <c r="BR96" s="1347">
        <v>161.91336487500001</v>
      </c>
      <c r="BS96" s="1347">
        <v>192.13894060680002</v>
      </c>
      <c r="BT96" s="1347">
        <v>156.65662444099999</v>
      </c>
      <c r="BU96" s="1347">
        <v>281.23640318665201</v>
      </c>
      <c r="BV96" s="1347">
        <v>301.19833118999998</v>
      </c>
      <c r="BW96" s="1347">
        <v>326.28566699527499</v>
      </c>
      <c r="BX96" s="1347">
        <v>322.96316003800001</v>
      </c>
      <c r="BY96" s="1347">
        <v>329.38223694919998</v>
      </c>
      <c r="BZ96" s="1347">
        <v>343.2</v>
      </c>
      <c r="CA96" s="1347">
        <v>374.67520907369999</v>
      </c>
      <c r="CB96" s="1347">
        <v>310.43440835119998</v>
      </c>
      <c r="CC96" s="1347">
        <v>258.92055705416186</v>
      </c>
      <c r="CD96" s="1347">
        <v>334.06053435010597</v>
      </c>
      <c r="CE96" s="1347">
        <v>297.98444443243886</v>
      </c>
      <c r="CF96" s="1347">
        <v>307.04168828399003</v>
      </c>
      <c r="CG96" s="1347">
        <v>335.6517644195867</v>
      </c>
      <c r="CH96" s="1347">
        <v>284.06548669775566</v>
      </c>
      <c r="CI96" s="1347">
        <v>342.46164094060055</v>
      </c>
      <c r="CJ96" s="1347">
        <v>347.40254422716998</v>
      </c>
      <c r="CK96" s="1347">
        <v>381.41656484351699</v>
      </c>
      <c r="CL96" s="1347">
        <v>339.72788373997435</v>
      </c>
      <c r="CM96" s="1347">
        <v>347.978404498136</v>
      </c>
      <c r="CN96" s="1347">
        <v>320.29628878</v>
      </c>
      <c r="CO96" s="1347">
        <v>352.42983462000007</v>
      </c>
      <c r="CP96" s="1347">
        <v>331.95163834672496</v>
      </c>
      <c r="CQ96" s="1347">
        <v>353.74473520000004</v>
      </c>
      <c r="CR96" s="1347">
        <v>355.04234875999998</v>
      </c>
      <c r="CS96" s="1347">
        <v>357.92982588999996</v>
      </c>
      <c r="CT96" s="1347">
        <v>358.99640338</v>
      </c>
      <c r="CU96" s="1347">
        <v>904.44422775999976</v>
      </c>
      <c r="CV96" s="1347">
        <v>876.02381897999987</v>
      </c>
      <c r="CW96" s="1347">
        <v>936.6637754300001</v>
      </c>
      <c r="CX96" s="1347">
        <v>898.01396697999996</v>
      </c>
      <c r="CY96" s="1347">
        <v>884.68272397999988</v>
      </c>
      <c r="CZ96" s="1347">
        <v>800.574101047049</v>
      </c>
      <c r="DA96" s="1347">
        <v>887.76587046999998</v>
      </c>
      <c r="DB96" s="1347">
        <v>904.26917709999998</v>
      </c>
      <c r="DC96" s="1347">
        <v>798.01032484999996</v>
      </c>
      <c r="DD96" s="1347">
        <v>880.87621766999996</v>
      </c>
      <c r="DE96" s="1347">
        <v>777.35534666000001</v>
      </c>
      <c r="DF96" s="1347">
        <v>839.33726257000001</v>
      </c>
      <c r="DG96" s="1347">
        <v>819.33210000870224</v>
      </c>
      <c r="DH96" s="1347">
        <v>809.13104234999992</v>
      </c>
      <c r="DI96" s="1347">
        <v>691.53982414491668</v>
      </c>
      <c r="DJ96" s="1347">
        <v>687.22357140893666</v>
      </c>
      <c r="DK96" s="1347">
        <v>680.49266599822943</v>
      </c>
      <c r="DL96" s="1347">
        <v>666.33046329999991</v>
      </c>
      <c r="DM96" s="1347">
        <v>660.65074218999996</v>
      </c>
      <c r="DN96" s="1347">
        <v>707.50651142000004</v>
      </c>
      <c r="DO96" s="1347">
        <v>675.44007203000001</v>
      </c>
      <c r="DP96" s="1347">
        <v>643.34385859999998</v>
      </c>
      <c r="DQ96" s="1347">
        <v>669.22791522424097</v>
      </c>
      <c r="DR96" s="1347">
        <v>666.54704335999998</v>
      </c>
      <c r="DS96" s="1370">
        <v>658.64743405999991</v>
      </c>
      <c r="DT96" s="1370">
        <v>667.90343987000006</v>
      </c>
      <c r="DU96" s="1370">
        <v>660.11341123</v>
      </c>
      <c r="DV96" s="1370">
        <v>711.90241319999996</v>
      </c>
      <c r="DW96" s="1370">
        <v>665.79268482000009</v>
      </c>
      <c r="DX96" s="1370">
        <v>657.66531725999994</v>
      </c>
      <c r="DY96" s="1370">
        <v>685.58438392999994</v>
      </c>
      <c r="DZ96" s="1370">
        <v>657.62928541000008</v>
      </c>
      <c r="EA96" s="1370">
        <v>659.07089530999997</v>
      </c>
      <c r="EB96" s="1370">
        <v>657.93322795309996</v>
      </c>
      <c r="EC96" s="1370">
        <v>654.39678542280001</v>
      </c>
      <c r="ED96" s="1370">
        <v>661.14487098705001</v>
      </c>
      <c r="EE96" s="1370">
        <v>659.36427002785001</v>
      </c>
      <c r="EF96" s="1370">
        <v>661.41197603995943</v>
      </c>
      <c r="EG96" s="1370">
        <v>656.16149666999991</v>
      </c>
      <c r="EH96" s="1370">
        <v>659.23187521</v>
      </c>
      <c r="EI96" s="1370">
        <v>654.43809073</v>
      </c>
      <c r="EJ96" s="1370">
        <v>652.12626165999995</v>
      </c>
      <c r="EK96" s="1370">
        <v>656.80960662999996</v>
      </c>
      <c r="EL96" s="1370">
        <v>654.6133883199999</v>
      </c>
      <c r="EM96" s="1370">
        <v>654.48916013999997</v>
      </c>
      <c r="EN96" s="1370">
        <v>645.20979726837515</v>
      </c>
      <c r="EO96" s="1370">
        <v>654.60768703999997</v>
      </c>
    </row>
    <row r="97" spans="1:145" ht="15.95" customHeight="1" x14ac:dyDescent="0.3">
      <c r="A97" s="1346" t="s">
        <v>937</v>
      </c>
      <c r="B97" s="1347">
        <v>2563.9704272600002</v>
      </c>
      <c r="C97" s="1347">
        <v>3245.9522036799999</v>
      </c>
      <c r="D97" s="1347">
        <v>3247.1019830000005</v>
      </c>
      <c r="E97" s="1347">
        <v>3415.5594353922224</v>
      </c>
      <c r="F97" s="1347">
        <v>3169.5879776383335</v>
      </c>
      <c r="G97" s="1347">
        <v>3198.0400410183333</v>
      </c>
      <c r="H97" s="1347">
        <v>3294.6856943783332</v>
      </c>
      <c r="I97" s="1347">
        <v>3219.9639974583329</v>
      </c>
      <c r="J97" s="1347">
        <v>3253.6764692583333</v>
      </c>
      <c r="K97" s="1347">
        <v>3262.317456528333</v>
      </c>
      <c r="L97" s="1347">
        <v>3138.7950710183336</v>
      </c>
      <c r="M97" s="1347">
        <v>3221.2310814983334</v>
      </c>
      <c r="N97" s="1347">
        <v>3583.5491130699997</v>
      </c>
      <c r="O97" s="1347">
        <v>3697.6646452499995</v>
      </c>
      <c r="P97" s="1347">
        <v>3885.34004052</v>
      </c>
      <c r="Q97" s="1347">
        <v>4123.0217166231005</v>
      </c>
      <c r="R97" s="1347">
        <v>4200.1537452088196</v>
      </c>
      <c r="S97" s="1347">
        <v>4117.6612422323396</v>
      </c>
      <c r="T97" s="1347">
        <v>4447.8047711792506</v>
      </c>
      <c r="U97" s="1347">
        <v>4588.8682646858597</v>
      </c>
      <c r="V97" s="1347">
        <v>4308.3374376725251</v>
      </c>
      <c r="W97" s="1347">
        <v>4473.3940746526996</v>
      </c>
      <c r="X97" s="1347">
        <v>4472.6898375225492</v>
      </c>
      <c r="Y97" s="1347">
        <v>4246.7176312110614</v>
      </c>
      <c r="Z97" s="1347">
        <v>4476.5082070665367</v>
      </c>
      <c r="AA97" s="1347">
        <v>4362.1870549193436</v>
      </c>
      <c r="AB97" s="1347">
        <v>4206.2011534326502</v>
      </c>
      <c r="AC97" s="1347">
        <v>4129.0862973779995</v>
      </c>
      <c r="AD97" s="1347">
        <v>3821.8227647000699</v>
      </c>
      <c r="AE97" s="1347">
        <v>3719.218586447143</v>
      </c>
      <c r="AF97" s="1347">
        <v>3778.5605503167508</v>
      </c>
      <c r="AG97" s="1347">
        <v>3698.0188956592401</v>
      </c>
      <c r="AH97" s="1347">
        <v>3453.3596177423997</v>
      </c>
      <c r="AI97" s="1347">
        <v>3403.1616083785075</v>
      </c>
      <c r="AJ97" s="1347">
        <v>3200.4759877640563</v>
      </c>
      <c r="AK97" s="1347">
        <v>3245.9896350499871</v>
      </c>
      <c r="AL97" s="1347">
        <v>2879.4464343076015</v>
      </c>
      <c r="AM97" s="1347">
        <v>3133.7692147697339</v>
      </c>
      <c r="AN97" s="1347">
        <v>3613.3243036667777</v>
      </c>
      <c r="AO97" s="1347">
        <v>3826.3674270747147</v>
      </c>
      <c r="AP97" s="1347">
        <v>4046.4495650802146</v>
      </c>
      <c r="AQ97" s="1347">
        <v>4175.2848149041147</v>
      </c>
      <c r="AR97" s="1347">
        <v>4365.1638130544643</v>
      </c>
      <c r="AS97" s="1347">
        <v>4171.0563628956643</v>
      </c>
      <c r="AT97" s="1347">
        <v>4019.995452652769</v>
      </c>
      <c r="AU97" s="1347">
        <v>3939.1217516854126</v>
      </c>
      <c r="AV97" s="1347">
        <v>3907.7119051107138</v>
      </c>
      <c r="AW97" s="1347">
        <v>4119.3108599709149</v>
      </c>
      <c r="AX97" s="1347">
        <v>4213.5366982021142</v>
      </c>
      <c r="AY97" s="1347">
        <v>3936.749447916256</v>
      </c>
      <c r="AZ97" s="1347">
        <v>3511.5180610625944</v>
      </c>
      <c r="BA97" s="1347">
        <v>3436.4015037429949</v>
      </c>
      <c r="BB97" s="1347">
        <v>3618.7884375695144</v>
      </c>
      <c r="BC97" s="1347">
        <v>3581.5214842677137</v>
      </c>
      <c r="BD97" s="1347">
        <v>3275.4391089557548</v>
      </c>
      <c r="BE97" s="1347">
        <v>3233.4531317637343</v>
      </c>
      <c r="BF97" s="1347">
        <v>3235.8133675267145</v>
      </c>
      <c r="BG97" s="1347">
        <v>3605.179638938514</v>
      </c>
      <c r="BH97" s="1347">
        <v>3199.6223504474342</v>
      </c>
      <c r="BI97" s="1347">
        <v>3622.6036794827346</v>
      </c>
      <c r="BJ97" s="1347">
        <v>3514.1536301157748</v>
      </c>
      <c r="BK97" s="1347">
        <v>3331.9965153145727</v>
      </c>
      <c r="BL97" s="1347">
        <v>3253.8211511223139</v>
      </c>
      <c r="BM97" s="1347">
        <v>3269.4633381787689</v>
      </c>
      <c r="BN97" s="1347">
        <v>3323.3014528958024</v>
      </c>
      <c r="BO97" s="1347">
        <v>3313.6797171324238</v>
      </c>
      <c r="BP97" s="1347">
        <v>3112.0300106809682</v>
      </c>
      <c r="BQ97" s="1347">
        <v>3051.2564302442966</v>
      </c>
      <c r="BR97" s="1347">
        <v>3045.1375149969799</v>
      </c>
      <c r="BS97" s="1347">
        <v>3543.4071539475199</v>
      </c>
      <c r="BT97" s="1347">
        <v>3803.0876005267</v>
      </c>
      <c r="BU97" s="1347">
        <v>3280.8602856862803</v>
      </c>
      <c r="BV97" s="1347">
        <v>3352.6545404298581</v>
      </c>
      <c r="BW97" s="1347">
        <v>3046.052725914335</v>
      </c>
      <c r="BX97" s="1347">
        <v>2775.2754322005003</v>
      </c>
      <c r="BY97" s="1347">
        <v>2848.2652017419005</v>
      </c>
      <c r="BZ97" s="1347">
        <v>2634.5</v>
      </c>
      <c r="CA97" s="1347">
        <v>2446.6151896215697</v>
      </c>
      <c r="CB97" s="1347">
        <v>2350.7854610935169</v>
      </c>
      <c r="CC97" s="1347">
        <v>2126.6094122995</v>
      </c>
      <c r="CD97" s="1347">
        <v>2145.3452387380676</v>
      </c>
      <c r="CE97" s="1347">
        <v>2368.4847978793455</v>
      </c>
      <c r="CF97" s="1347">
        <v>2109.3762112946088</v>
      </c>
      <c r="CG97" s="1347">
        <v>2175.8216241959267</v>
      </c>
      <c r="CH97" s="1347">
        <v>2345.7790300879487</v>
      </c>
      <c r="CI97" s="1347">
        <v>2233.5758634700451</v>
      </c>
      <c r="CJ97" s="1347">
        <v>2249.7278603445702</v>
      </c>
      <c r="CK97" s="1347">
        <v>2457.9441949691059</v>
      </c>
      <c r="CL97" s="1347">
        <v>1983.392954014688</v>
      </c>
      <c r="CM97" s="1347">
        <v>1926.8855084993738</v>
      </c>
      <c r="CN97" s="1347">
        <v>2257.5859043407841</v>
      </c>
      <c r="CO97" s="1347">
        <v>2161.0683882842072</v>
      </c>
      <c r="CP97" s="1347">
        <v>2289.9324891702995</v>
      </c>
      <c r="CQ97" s="1347">
        <v>2422.3803993368942</v>
      </c>
      <c r="CR97" s="1347">
        <v>2308.3390554223297</v>
      </c>
      <c r="CS97" s="1347">
        <v>2191.7788932584826</v>
      </c>
      <c r="CT97" s="1347">
        <v>2011.5525712232723</v>
      </c>
      <c r="CU97" s="1347">
        <v>1639.8655949700315</v>
      </c>
      <c r="CV97" s="1347">
        <v>1947.2806476823612</v>
      </c>
      <c r="CW97" s="1347">
        <v>2372.5158765136866</v>
      </c>
      <c r="CX97" s="1347">
        <v>2324.4142931514948</v>
      </c>
      <c r="CY97" s="1347">
        <v>2341.7145521846946</v>
      </c>
      <c r="CZ97" s="1347">
        <v>2444.753452619072</v>
      </c>
      <c r="DA97" s="1347">
        <v>2788.8584901584186</v>
      </c>
      <c r="DB97" s="1347">
        <v>2876.6598361499823</v>
      </c>
      <c r="DC97" s="1347">
        <v>2762.4759220969863</v>
      </c>
      <c r="DD97" s="1347">
        <v>2511.0927440616392</v>
      </c>
      <c r="DE97" s="1347">
        <v>2469.1877783743607</v>
      </c>
      <c r="DF97" s="1347">
        <v>3025.1342439427049</v>
      </c>
      <c r="DG97" s="1347">
        <v>2964.9849221098852</v>
      </c>
      <c r="DH97" s="1347">
        <v>3050.2676840142904</v>
      </c>
      <c r="DI97" s="1347">
        <v>3350.7326457806339</v>
      </c>
      <c r="DJ97" s="1347">
        <v>3217.1991652585371</v>
      </c>
      <c r="DK97" s="1347">
        <v>3058.4906984371701</v>
      </c>
      <c r="DL97" s="1347">
        <v>3272.4405647690437</v>
      </c>
      <c r="DM97" s="1347">
        <v>3409.4609178312503</v>
      </c>
      <c r="DN97" s="1347">
        <v>3424.4836323525924</v>
      </c>
      <c r="DO97" s="1347">
        <v>3498.0221148993032</v>
      </c>
      <c r="DP97" s="1347">
        <v>2982.6134180323434</v>
      </c>
      <c r="DQ97" s="1347">
        <v>2813.7123291165217</v>
      </c>
      <c r="DR97" s="1347">
        <v>2897.8682146747328</v>
      </c>
      <c r="DS97" s="1370">
        <v>2728.6565033225538</v>
      </c>
      <c r="DT97" s="1370">
        <v>2730.6774112392268</v>
      </c>
      <c r="DU97" s="1370">
        <v>2942.2494150807943</v>
      </c>
      <c r="DV97" s="1370">
        <v>2627.409046292471</v>
      </c>
      <c r="DW97" s="1370">
        <v>2771.5651242863955</v>
      </c>
      <c r="DX97" s="1370">
        <v>2827.9998306694001</v>
      </c>
      <c r="DY97" s="1370">
        <v>2722.5202731013228</v>
      </c>
      <c r="DZ97" s="1370">
        <v>2877.897827455994</v>
      </c>
      <c r="EA97" s="1370">
        <v>3008.0187255284723</v>
      </c>
      <c r="EB97" s="1370">
        <v>2908.0186186646415</v>
      </c>
      <c r="EC97" s="1370">
        <v>2845.9436728060628</v>
      </c>
      <c r="ED97" s="1370">
        <v>2825.5009873911931</v>
      </c>
      <c r="EE97" s="1370">
        <v>3019.6768875167572</v>
      </c>
      <c r="EF97" s="1370">
        <v>2936.4135417481316</v>
      </c>
      <c r="EG97" s="1370">
        <v>2929.8945737363701</v>
      </c>
      <c r="EH97" s="1370">
        <v>2975.6827671658084</v>
      </c>
      <c r="EI97" s="1370">
        <v>3045.3164579486734</v>
      </c>
      <c r="EJ97" s="1370">
        <v>3233.9236764688908</v>
      </c>
      <c r="EK97" s="1370">
        <v>3332.9652067656275</v>
      </c>
      <c r="EL97" s="1370">
        <v>3295.9288478378271</v>
      </c>
      <c r="EM97" s="1370">
        <v>3320.1940222807539</v>
      </c>
      <c r="EN97" s="1370">
        <v>3301.5155790660306</v>
      </c>
      <c r="EO97" s="1370">
        <v>3219.1900070530073</v>
      </c>
    </row>
    <row r="98" spans="1:145" ht="15.95" customHeight="1" x14ac:dyDescent="0.3">
      <c r="A98" s="1346" t="s">
        <v>938</v>
      </c>
      <c r="B98" s="1347">
        <v>87.711047879999995</v>
      </c>
      <c r="C98" s="1347">
        <v>87.23537374</v>
      </c>
      <c r="D98" s="1347">
        <v>86.763602249999991</v>
      </c>
      <c r="E98" s="1347">
        <v>136.29410518</v>
      </c>
      <c r="F98" s="1347">
        <v>136.37495138</v>
      </c>
      <c r="G98" s="1347">
        <v>135.31764812</v>
      </c>
      <c r="H98" s="1347">
        <v>24.832373199999999</v>
      </c>
      <c r="I98" s="1347">
        <v>24.364547479999999</v>
      </c>
      <c r="J98" s="1347">
        <v>24.216398359999999</v>
      </c>
      <c r="K98" s="1347">
        <v>23.514482040000001</v>
      </c>
      <c r="L98" s="1347">
        <v>22.901835519999999</v>
      </c>
      <c r="M98" s="1347">
        <v>22.402974329999999</v>
      </c>
      <c r="N98" s="1347">
        <v>21.906625369999997</v>
      </c>
      <c r="O98" s="1347">
        <v>21.404850240000002</v>
      </c>
      <c r="P98" s="1347">
        <v>6.5</v>
      </c>
      <c r="Q98" s="1347">
        <v>6.53132</v>
      </c>
      <c r="R98" s="1347">
        <v>6.5</v>
      </c>
      <c r="S98" s="1347">
        <v>6.5</v>
      </c>
      <c r="T98" s="1347">
        <v>6.5</v>
      </c>
      <c r="U98" s="1347">
        <v>6.5</v>
      </c>
      <c r="V98" s="1347">
        <v>6.5</v>
      </c>
      <c r="W98" s="1347">
        <v>6.5</v>
      </c>
      <c r="X98" s="1347">
        <v>6.5002195599999997</v>
      </c>
      <c r="Y98" s="1347">
        <v>6.5</v>
      </c>
      <c r="Z98" s="1347">
        <v>6.5</v>
      </c>
      <c r="AA98" s="1347">
        <v>6.5</v>
      </c>
      <c r="AB98" s="1347">
        <v>6.5</v>
      </c>
      <c r="AC98" s="1347">
        <v>6.5</v>
      </c>
      <c r="AD98" s="1347">
        <v>6.5</v>
      </c>
      <c r="AE98" s="1347">
        <v>6.5</v>
      </c>
      <c r="AF98" s="1347">
        <v>6.5002380000000004</v>
      </c>
      <c r="AG98" s="1347">
        <v>6.5189180000000002</v>
      </c>
      <c r="AH98" s="1347">
        <v>6.5002399999999998</v>
      </c>
      <c r="AI98" s="1347">
        <v>6.5044225599999992</v>
      </c>
      <c r="AJ98" s="1347">
        <v>6.5002360000000001</v>
      </c>
      <c r="AK98" s="1347">
        <v>6.500254</v>
      </c>
      <c r="AL98" s="1347">
        <v>84.972913100000014</v>
      </c>
      <c r="AM98" s="1347">
        <v>116.23986896</v>
      </c>
      <c r="AN98" s="1347">
        <v>292.0267952726</v>
      </c>
      <c r="AO98" s="1347">
        <v>364.49077288310002</v>
      </c>
      <c r="AP98" s="1347">
        <v>236.79753667800301</v>
      </c>
      <c r="AQ98" s="1347">
        <v>236.19022687685401</v>
      </c>
      <c r="AR98" s="1347">
        <v>234.39160893746799</v>
      </c>
      <c r="AS98" s="1347">
        <v>291.83981005999999</v>
      </c>
      <c r="AT98" s="1347">
        <v>136.85403206999999</v>
      </c>
      <c r="AU98" s="1347">
        <v>134.99995465999999</v>
      </c>
      <c r="AV98" s="1347">
        <v>132.88275013000001</v>
      </c>
      <c r="AW98" s="1347">
        <v>130.69888889000001</v>
      </c>
      <c r="AX98" s="1347">
        <v>128.58849473999999</v>
      </c>
      <c r="AY98" s="1347">
        <v>126.43155626000001</v>
      </c>
      <c r="AZ98" s="1347">
        <v>124.25816643</v>
      </c>
      <c r="BA98" s="1347">
        <v>122.04283488999999</v>
      </c>
      <c r="BB98" s="1347">
        <v>119.80981906000001</v>
      </c>
      <c r="BC98" s="1347">
        <v>117.58767493000001</v>
      </c>
      <c r="BD98" s="1347">
        <v>115.34965885</v>
      </c>
      <c r="BE98" s="1347">
        <v>113.08956507000001</v>
      </c>
      <c r="BF98" s="1347">
        <v>113.75152331</v>
      </c>
      <c r="BG98" s="1347">
        <v>8.1195020299999996</v>
      </c>
      <c r="BH98" s="1347">
        <v>8.1184999999999992</v>
      </c>
      <c r="BI98" s="1347">
        <v>8.1184999999999992</v>
      </c>
      <c r="BJ98" s="1347">
        <v>8.1705000000000005</v>
      </c>
      <c r="BK98" s="1347">
        <v>8.1706395300000008</v>
      </c>
      <c r="BL98" s="1347">
        <v>8.1710042499999993</v>
      </c>
      <c r="BM98" s="1347">
        <v>8.2198796699999992</v>
      </c>
      <c r="BN98" s="1347">
        <v>7.9494999999999996</v>
      </c>
      <c r="BO98" s="1347">
        <v>7.9494999999999996</v>
      </c>
      <c r="BP98" s="1347">
        <v>7.6764999999999999</v>
      </c>
      <c r="BQ98" s="1347">
        <v>7.6764999999999999</v>
      </c>
      <c r="BR98" s="1347">
        <v>7.6764999999999999</v>
      </c>
      <c r="BS98" s="1347">
        <v>7.6764999999999999</v>
      </c>
      <c r="BT98" s="1347">
        <v>7.6764999999999999</v>
      </c>
      <c r="BU98" s="1347">
        <v>7.6764999999999999</v>
      </c>
      <c r="BV98" s="1347">
        <v>9.2302020000000002</v>
      </c>
      <c r="BW98" s="1347">
        <v>10.095631000000001</v>
      </c>
      <c r="BX98" s="1347">
        <v>9.2302020000000002</v>
      </c>
      <c r="BY98" s="1347">
        <v>9.23</v>
      </c>
      <c r="BZ98" s="1347">
        <v>9.1999999999999993</v>
      </c>
      <c r="CA98" s="1347">
        <v>9.23</v>
      </c>
      <c r="CB98" s="1347">
        <v>9.3440100000000008</v>
      </c>
      <c r="CC98" s="1347">
        <v>9.3440100000000008</v>
      </c>
      <c r="CD98" s="1347">
        <v>9.3440100000000008</v>
      </c>
      <c r="CE98" s="1347">
        <v>9.3546212200000003</v>
      </c>
      <c r="CF98" s="1347">
        <v>9.3580840000000016</v>
      </c>
      <c r="CG98" s="1347">
        <v>9.3579106200000002</v>
      </c>
      <c r="CH98" s="1347">
        <v>1.3760290000000001E-2</v>
      </c>
      <c r="CI98" s="1347">
        <v>5.9129999999999999E-3</v>
      </c>
      <c r="CJ98" s="1347">
        <v>9.5551649999999988E-2</v>
      </c>
      <c r="CK98" s="1347">
        <v>1.8079499999999998E-2</v>
      </c>
      <c r="CL98" s="1347">
        <v>1.1941790000000001E-2</v>
      </c>
      <c r="CM98" s="1347">
        <v>1.0566790000000001E-2</v>
      </c>
      <c r="CN98" s="1347">
        <v>1.148191E-2</v>
      </c>
      <c r="CO98" s="1347">
        <v>9.1796100000000012E-3</v>
      </c>
      <c r="CP98" s="1347">
        <v>1.1176200000000001E-2</v>
      </c>
      <c r="CQ98" s="1347">
        <v>1.0819229999999999E-2</v>
      </c>
      <c r="CR98" s="1347">
        <v>8.0507200000000008E-3</v>
      </c>
      <c r="CS98" s="1347">
        <v>1.147306E-2</v>
      </c>
      <c r="CT98" s="1347">
        <v>6.222280000000001E-3</v>
      </c>
      <c r="CU98" s="1347">
        <v>1.205376E-2</v>
      </c>
      <c r="CV98" s="1347">
        <v>7.2006600000000002E-3</v>
      </c>
      <c r="CW98" s="1347">
        <v>1.007565E-2</v>
      </c>
      <c r="CX98" s="1347">
        <v>8.1689999999999992E-3</v>
      </c>
      <c r="CY98" s="1347">
        <v>1.1121000000000001E-2</v>
      </c>
      <c r="CZ98" s="1347">
        <v>1.3073E-2</v>
      </c>
      <c r="DA98" s="1347">
        <v>9.9000000000000008E-3</v>
      </c>
      <c r="DB98" s="1347">
        <v>0.64575324999999995</v>
      </c>
      <c r="DC98" s="1347">
        <v>0.66820199999999996</v>
      </c>
      <c r="DD98" s="1347">
        <v>0.65178309999999995</v>
      </c>
      <c r="DE98" s="1347">
        <v>0.59056534999999999</v>
      </c>
      <c r="DF98" s="1347">
        <v>0.62705959999999994</v>
      </c>
      <c r="DG98" s="1347">
        <v>0.56498999999999999</v>
      </c>
      <c r="DH98" s="1347">
        <v>0.53522899999999995</v>
      </c>
      <c r="DI98" s="1347">
        <v>0.52442305</v>
      </c>
      <c r="DJ98" s="1347">
        <v>0.50898500000000002</v>
      </c>
      <c r="DK98" s="1347">
        <v>0.55007700000000004</v>
      </c>
      <c r="DL98" s="1347">
        <v>0.46788800000000003</v>
      </c>
      <c r="DM98" s="1347">
        <v>0.49244300000000002</v>
      </c>
      <c r="DN98" s="1347">
        <v>0.48231750000000001</v>
      </c>
      <c r="DO98" s="1347">
        <v>0.48597754999999998</v>
      </c>
      <c r="DP98" s="1347">
        <v>0.40477400000000002</v>
      </c>
      <c r="DQ98" s="1347">
        <v>0.38760705000000001</v>
      </c>
      <c r="DR98" s="1347">
        <v>0.40856524999999999</v>
      </c>
      <c r="DS98" s="1370">
        <v>0.355352</v>
      </c>
      <c r="DT98" s="1370">
        <v>0.32790200000000003</v>
      </c>
      <c r="DU98" s="1370">
        <v>0.37166204999999997</v>
      </c>
      <c r="DV98" s="1370">
        <v>0.72912299999999997</v>
      </c>
      <c r="DW98" s="1370">
        <v>0.68773700000000004</v>
      </c>
      <c r="DX98" s="1370">
        <v>40.645190999999997</v>
      </c>
      <c r="DY98" s="1370">
        <v>40.622925000000002</v>
      </c>
      <c r="DZ98" s="1370">
        <v>40.628788</v>
      </c>
      <c r="EA98" s="1370">
        <v>12.07308072</v>
      </c>
      <c r="EB98" s="1370">
        <v>0.69756899999999999</v>
      </c>
      <c r="EC98" s="1370">
        <v>0.56037334999999999</v>
      </c>
      <c r="ED98" s="1370">
        <v>0.50721024999999997</v>
      </c>
      <c r="EE98" s="1370">
        <v>0.47271004999999999</v>
      </c>
      <c r="EF98" s="1370">
        <v>112.3055438</v>
      </c>
      <c r="EG98" s="1370">
        <v>112.62261322000001</v>
      </c>
      <c r="EH98" s="1370">
        <v>113.17494356</v>
      </c>
      <c r="EI98" s="1370">
        <v>112.23205873000001</v>
      </c>
      <c r="EJ98" s="1370">
        <v>112.22997958000001</v>
      </c>
      <c r="EK98" s="1370">
        <v>113.15158695999999</v>
      </c>
      <c r="EL98" s="1370">
        <v>113.99455748</v>
      </c>
      <c r="EM98" s="1370">
        <v>111.90853945000001</v>
      </c>
      <c r="EN98" s="1370">
        <v>0.33152500000000001</v>
      </c>
      <c r="EO98" s="1370">
        <v>0.29580200000000001</v>
      </c>
    </row>
    <row r="99" spans="1:145" ht="15.95" customHeight="1" x14ac:dyDescent="0.3">
      <c r="A99" s="1346" t="s">
        <v>939</v>
      </c>
      <c r="B99" s="1347">
        <v>185.20317135999997</v>
      </c>
      <c r="C99" s="1347">
        <v>187.90801233999997</v>
      </c>
      <c r="D99" s="1347">
        <v>194.08208089000004</v>
      </c>
      <c r="E99" s="1347">
        <v>210.36974814999999</v>
      </c>
      <c r="F99" s="1347">
        <v>215.56163597000003</v>
      </c>
      <c r="G99" s="1347">
        <v>235.5792629357</v>
      </c>
      <c r="H99" s="1347">
        <v>435.39563840999995</v>
      </c>
      <c r="I99" s="1347">
        <v>387.50842507000004</v>
      </c>
      <c r="J99" s="1347">
        <v>304.06025365999994</v>
      </c>
      <c r="K99" s="1347">
        <v>292.24339026000001</v>
      </c>
      <c r="L99" s="1347">
        <v>306.38062955999999</v>
      </c>
      <c r="M99" s="1347">
        <v>294.86824723000001</v>
      </c>
      <c r="N99" s="1347">
        <v>282.02337148000004</v>
      </c>
      <c r="O99" s="1347">
        <v>310.96630834999996</v>
      </c>
      <c r="P99" s="1347">
        <v>318.34908197999994</v>
      </c>
      <c r="Q99" s="1347">
        <v>319.90471190999995</v>
      </c>
      <c r="R99" s="1347">
        <v>318.67521477999998</v>
      </c>
      <c r="S99" s="1347">
        <v>318.77939139999995</v>
      </c>
      <c r="T99" s="1347">
        <v>326.91259193000002</v>
      </c>
      <c r="U99" s="1347">
        <v>358.82074175000002</v>
      </c>
      <c r="V99" s="1347">
        <v>319.17839400000003</v>
      </c>
      <c r="W99" s="1347">
        <v>327.59200720000001</v>
      </c>
      <c r="X99" s="1347">
        <v>320.40623551000004</v>
      </c>
      <c r="Y99" s="1347">
        <v>322.88736379999995</v>
      </c>
      <c r="Z99" s="1347">
        <v>316.95812301000001</v>
      </c>
      <c r="AA99" s="1347">
        <v>293.78175304000001</v>
      </c>
      <c r="AB99" s="1347">
        <v>272.63401559000005</v>
      </c>
      <c r="AC99" s="1347">
        <v>155.90102480000002</v>
      </c>
      <c r="AD99" s="1347">
        <v>180.43408848000001</v>
      </c>
      <c r="AE99" s="1347">
        <v>170.30640887999999</v>
      </c>
      <c r="AF99" s="1347">
        <v>208.18358467000002</v>
      </c>
      <c r="AG99" s="1347">
        <v>212.44825832000004</v>
      </c>
      <c r="AH99" s="1347">
        <v>226.32060888000001</v>
      </c>
      <c r="AI99" s="1347">
        <v>299.41302808000006</v>
      </c>
      <c r="AJ99" s="1347">
        <v>388.99981198499995</v>
      </c>
      <c r="AK99" s="1347">
        <v>401.00022699499999</v>
      </c>
      <c r="AL99" s="1347">
        <v>378.60530072</v>
      </c>
      <c r="AM99" s="1347">
        <v>414.23817852499997</v>
      </c>
      <c r="AN99" s="1347">
        <v>372.24626378999994</v>
      </c>
      <c r="AO99" s="1347">
        <v>346.29605989500004</v>
      </c>
      <c r="AP99" s="1347">
        <v>328.88665951690001</v>
      </c>
      <c r="AQ99" s="1347">
        <v>325.34614498399998</v>
      </c>
      <c r="AR99" s="1347">
        <v>600.15440630260002</v>
      </c>
      <c r="AS99" s="1347">
        <v>443.43151562999998</v>
      </c>
      <c r="AT99" s="1347">
        <v>423.63595256740001</v>
      </c>
      <c r="AU99" s="1347">
        <v>454.58265854299998</v>
      </c>
      <c r="AV99" s="1347">
        <v>518.80168487600008</v>
      </c>
      <c r="AW99" s="1347">
        <v>606.6952508700499</v>
      </c>
      <c r="AX99" s="1347">
        <v>627.91408924847497</v>
      </c>
      <c r="AY99" s="1347">
        <v>687.78706260697106</v>
      </c>
      <c r="AZ99" s="1347">
        <v>787.65242554868598</v>
      </c>
      <c r="BA99" s="1347">
        <v>773.61235472999999</v>
      </c>
      <c r="BB99" s="1347">
        <v>752.88096248290003</v>
      </c>
      <c r="BC99" s="1347">
        <v>769.81463182979996</v>
      </c>
      <c r="BD99" s="1347">
        <v>902.64682031999996</v>
      </c>
      <c r="BE99" s="1347">
        <v>897.72737644850008</v>
      </c>
      <c r="BF99" s="1347">
        <v>847.74924172099986</v>
      </c>
      <c r="BG99" s="1347">
        <v>788.22460027800003</v>
      </c>
      <c r="BH99" s="1347">
        <v>811.39179054039994</v>
      </c>
      <c r="BI99" s="1347">
        <v>872.47320154249996</v>
      </c>
      <c r="BJ99" s="1347">
        <v>903.83692580930006</v>
      </c>
      <c r="BK99" s="1347">
        <v>974.5391210002</v>
      </c>
      <c r="BL99" s="1347">
        <v>915.34603206259987</v>
      </c>
      <c r="BM99" s="1347">
        <v>977.19577565400004</v>
      </c>
      <c r="BN99" s="1347">
        <v>956.09327772300003</v>
      </c>
      <c r="BO99" s="1347">
        <v>916.69655005480001</v>
      </c>
      <c r="BP99" s="1347">
        <v>978.89973404</v>
      </c>
      <c r="BQ99" s="1347">
        <v>767.52691697629996</v>
      </c>
      <c r="BR99" s="1347">
        <v>861.08378199299977</v>
      </c>
      <c r="BS99" s="1347">
        <v>870.99274113440015</v>
      </c>
      <c r="BT99" s="1347">
        <v>932.57963933649989</v>
      </c>
      <c r="BU99" s="1347">
        <v>899.20173616124794</v>
      </c>
      <c r="BV99" s="1347">
        <v>858.33024937361597</v>
      </c>
      <c r="BW99" s="1347">
        <v>894.12813590486996</v>
      </c>
      <c r="BX99" s="1347">
        <v>915.53442298300001</v>
      </c>
      <c r="BY99" s="1347">
        <v>881.21824795549992</v>
      </c>
      <c r="BZ99" s="1347">
        <v>1158.5999999999999</v>
      </c>
      <c r="CA99" s="1347">
        <v>1669.7786998369002</v>
      </c>
      <c r="CB99" s="1347">
        <v>979.50007842539981</v>
      </c>
      <c r="CC99" s="1347">
        <v>1012.6294994022001</v>
      </c>
      <c r="CD99" s="1347">
        <v>1008.9264088955917</v>
      </c>
      <c r="CE99" s="1347">
        <v>588.16601591873723</v>
      </c>
      <c r="CF99" s="1347">
        <v>567.61900842683986</v>
      </c>
      <c r="CG99" s="1347">
        <v>555.40778413253668</v>
      </c>
      <c r="CH99" s="1347">
        <v>581.84559862027345</v>
      </c>
      <c r="CI99" s="1347">
        <v>628.92124794464837</v>
      </c>
      <c r="CJ99" s="1347">
        <v>586.55950193630599</v>
      </c>
      <c r="CK99" s="1347">
        <v>602.04242589</v>
      </c>
      <c r="CL99" s="1347">
        <v>533.62354291999998</v>
      </c>
      <c r="CM99" s="1347">
        <v>860.09848991500007</v>
      </c>
      <c r="CN99" s="1347">
        <v>878.09817760500005</v>
      </c>
      <c r="CO99" s="1347">
        <v>852.10210693249996</v>
      </c>
      <c r="CP99" s="1347">
        <v>889.48670879999997</v>
      </c>
      <c r="CQ99" s="1347">
        <v>870.44320116239999</v>
      </c>
      <c r="CR99" s="1347">
        <v>858.00464179815003</v>
      </c>
      <c r="CS99" s="1347">
        <v>860.94982790460006</v>
      </c>
      <c r="CT99" s="1347">
        <v>815.58859447915006</v>
      </c>
      <c r="CU99" s="1347">
        <v>1100.6979193138</v>
      </c>
      <c r="CV99" s="1347">
        <v>1055.8780073256</v>
      </c>
      <c r="CW99" s="1347">
        <v>1100.04526601159</v>
      </c>
      <c r="CX99" s="1347">
        <v>1216.6347342155</v>
      </c>
      <c r="CY99" s="1347">
        <v>1151.2902636325998</v>
      </c>
      <c r="CZ99" s="1347">
        <v>1314.2256115204377</v>
      </c>
      <c r="DA99" s="1347">
        <v>1292.1898150298798</v>
      </c>
      <c r="DB99" s="1347">
        <v>1441.3608016859837</v>
      </c>
      <c r="DC99" s="1347">
        <v>1503.8159876901475</v>
      </c>
      <c r="DD99" s="1347">
        <v>1506.1630896509475</v>
      </c>
      <c r="DE99" s="1347">
        <v>1402.38555701365</v>
      </c>
      <c r="DF99" s="1347">
        <v>1178.6475296937558</v>
      </c>
      <c r="DG99" s="1347">
        <v>1278.0989995925502</v>
      </c>
      <c r="DH99" s="1347">
        <v>1263.4898136814518</v>
      </c>
      <c r="DI99" s="1347">
        <v>1260.3316299266257</v>
      </c>
      <c r="DJ99" s="1347">
        <v>1265.579770338863</v>
      </c>
      <c r="DK99" s="1347">
        <v>1223.2230807963083</v>
      </c>
      <c r="DL99" s="1347">
        <v>1480.3997288788673</v>
      </c>
      <c r="DM99" s="1347">
        <v>1520.5696173755305</v>
      </c>
      <c r="DN99" s="1347">
        <v>1449.5263210526216</v>
      </c>
      <c r="DO99" s="1347">
        <v>1607.3225922758418</v>
      </c>
      <c r="DP99" s="1347">
        <v>1483.4052473219367</v>
      </c>
      <c r="DQ99" s="1347">
        <v>1407.8386261522307</v>
      </c>
      <c r="DR99" s="1347">
        <v>1452.4552160355825</v>
      </c>
      <c r="DS99" s="1370">
        <v>1575.8772619241872</v>
      </c>
      <c r="DT99" s="1370">
        <v>1593.92074421405</v>
      </c>
      <c r="DU99" s="1370">
        <v>1498.0826810616231</v>
      </c>
      <c r="DV99" s="1370">
        <v>1447.8385321253752</v>
      </c>
      <c r="DW99" s="1370">
        <v>1434.8648552753664</v>
      </c>
      <c r="DX99" s="1370">
        <v>1485.4338118357009</v>
      </c>
      <c r="DY99" s="1370">
        <v>1417.4057570143384</v>
      </c>
      <c r="DZ99" s="1370">
        <v>1361.2510257744655</v>
      </c>
      <c r="EA99" s="1370">
        <v>1715.1288279301023</v>
      </c>
      <c r="EB99" s="1370">
        <v>1714.8888486155042</v>
      </c>
      <c r="EC99" s="1370">
        <v>1870.734798936714</v>
      </c>
      <c r="ED99" s="1370">
        <v>2015.5182339058056</v>
      </c>
      <c r="EE99" s="1370">
        <v>2125.5973747447042</v>
      </c>
      <c r="EF99" s="1370">
        <v>2085.8398214107583</v>
      </c>
      <c r="EG99" s="1370">
        <v>1983.4780359276742</v>
      </c>
      <c r="EH99" s="1370">
        <v>1765.2229747844167</v>
      </c>
      <c r="EI99" s="1370">
        <v>1753.2080157544547</v>
      </c>
      <c r="EJ99" s="1370">
        <v>1715.6746066606433</v>
      </c>
      <c r="EK99" s="1370">
        <v>1477.0243213026556</v>
      </c>
      <c r="EL99" s="1370">
        <v>1471.3120368660555</v>
      </c>
      <c r="EM99" s="1370">
        <v>1661.8428708322024</v>
      </c>
      <c r="EN99" s="1370">
        <v>1680.1125486947878</v>
      </c>
      <c r="EO99" s="1370">
        <v>1603.7914369645819</v>
      </c>
    </row>
    <row r="100" spans="1:145" ht="15.95" customHeight="1" x14ac:dyDescent="0.3">
      <c r="A100" s="1346" t="s">
        <v>940</v>
      </c>
      <c r="B100" s="1347">
        <v>714.69791464449997</v>
      </c>
      <c r="C100" s="1347">
        <v>609.97317856999996</v>
      </c>
      <c r="D100" s="1347">
        <v>584.83938008999996</v>
      </c>
      <c r="E100" s="1347">
        <v>818.77560125039997</v>
      </c>
      <c r="F100" s="1347">
        <v>822.05765346479996</v>
      </c>
      <c r="G100" s="1347">
        <v>826.83608893626763</v>
      </c>
      <c r="H100" s="1347">
        <v>890.8246249852001</v>
      </c>
      <c r="I100" s="1347">
        <v>619.88005194136997</v>
      </c>
      <c r="J100" s="1347">
        <v>703.13107186720003</v>
      </c>
      <c r="K100" s="1347">
        <v>705.33570654439995</v>
      </c>
      <c r="L100" s="1347">
        <v>695.09410273376739</v>
      </c>
      <c r="M100" s="1347">
        <v>703.50408094345426</v>
      </c>
      <c r="N100" s="1347">
        <v>734.68697424995776</v>
      </c>
      <c r="O100" s="1347">
        <v>717.95744650379993</v>
      </c>
      <c r="P100" s="1347">
        <v>723.59506086616409</v>
      </c>
      <c r="Q100" s="1347">
        <v>754.56626723869999</v>
      </c>
      <c r="R100" s="1347">
        <v>770.0674528510001</v>
      </c>
      <c r="S100" s="1347">
        <v>808.44522681559999</v>
      </c>
      <c r="T100" s="1347">
        <v>736.59105190999992</v>
      </c>
      <c r="U100" s="1347">
        <v>799.79405567525794</v>
      </c>
      <c r="V100" s="1347">
        <v>936.6830903924149</v>
      </c>
      <c r="W100" s="1347">
        <v>1013.1736650591851</v>
      </c>
      <c r="X100" s="1347">
        <v>1084.2326746755821</v>
      </c>
      <c r="Y100" s="1347">
        <v>926.18866461550783</v>
      </c>
      <c r="Z100" s="1347">
        <v>1855.4002443724978</v>
      </c>
      <c r="AA100" s="1347">
        <v>1661.6434256461564</v>
      </c>
      <c r="AB100" s="1347">
        <v>1657.9978314761324</v>
      </c>
      <c r="AC100" s="1347">
        <v>1882.902730647935</v>
      </c>
      <c r="AD100" s="1347">
        <v>2029.5459584542771</v>
      </c>
      <c r="AE100" s="1347">
        <v>2121.655358206996</v>
      </c>
      <c r="AF100" s="1347">
        <v>2098.0112250705502</v>
      </c>
      <c r="AG100" s="1347">
        <v>2158.8833239561445</v>
      </c>
      <c r="AH100" s="1347">
        <v>2489.7712049900401</v>
      </c>
      <c r="AI100" s="1347">
        <v>3744.2692637208961</v>
      </c>
      <c r="AJ100" s="1347">
        <v>4155.8679908568829</v>
      </c>
      <c r="AK100" s="1347">
        <v>4454.3598172714346</v>
      </c>
      <c r="AL100" s="1347">
        <v>4989.9076507462632</v>
      </c>
      <c r="AM100" s="1347">
        <v>5493.4411654425985</v>
      </c>
      <c r="AN100" s="1347">
        <v>4706.5288888501009</v>
      </c>
      <c r="AO100" s="1347">
        <v>4838.4834164824651</v>
      </c>
      <c r="AP100" s="1347">
        <v>4483.7849558840016</v>
      </c>
      <c r="AQ100" s="1347">
        <v>4401.6200424451417</v>
      </c>
      <c r="AR100" s="1347">
        <v>4013.7287109496592</v>
      </c>
      <c r="AS100" s="1347">
        <v>3995.3991917870385</v>
      </c>
      <c r="AT100" s="1347">
        <v>3807.2270378305357</v>
      </c>
      <c r="AU100" s="1347">
        <v>3975.51400469891</v>
      </c>
      <c r="AV100" s="1347">
        <v>4030.2719575240917</v>
      </c>
      <c r="AW100" s="1347">
        <v>3822.1326939366368</v>
      </c>
      <c r="AX100" s="1347">
        <v>3576.041704142755</v>
      </c>
      <c r="AY100" s="1347">
        <v>3760.3622018337101</v>
      </c>
      <c r="AZ100" s="1347">
        <v>4321.7628450836828</v>
      </c>
      <c r="BA100" s="1347">
        <v>4286.1327192511326</v>
      </c>
      <c r="BB100" s="1347">
        <v>5076.4133249375518</v>
      </c>
      <c r="BC100" s="1347">
        <v>5032.9457677654027</v>
      </c>
      <c r="BD100" s="1347">
        <v>4634.8070307125636</v>
      </c>
      <c r="BE100" s="1347">
        <v>4566.9877742784865</v>
      </c>
      <c r="BF100" s="1347">
        <v>4236.1309651734</v>
      </c>
      <c r="BG100" s="1347">
        <v>4506.9717652589998</v>
      </c>
      <c r="BH100" s="1347">
        <v>4438.0138212631291</v>
      </c>
      <c r="BI100" s="1347">
        <v>4580.9228817900894</v>
      </c>
      <c r="BJ100" s="1347">
        <v>4407.1366620156086</v>
      </c>
      <c r="BK100" s="1347">
        <v>4107.1727612484401</v>
      </c>
      <c r="BL100" s="1347">
        <v>4359.6045222536904</v>
      </c>
      <c r="BM100" s="1347">
        <v>4668.4158780293619</v>
      </c>
      <c r="BN100" s="1347">
        <v>4701.5166690812084</v>
      </c>
      <c r="BO100" s="1347">
        <v>4783.799419619425</v>
      </c>
      <c r="BP100" s="1347">
        <v>5260.9006798971914</v>
      </c>
      <c r="BQ100" s="1347">
        <v>5096.2989496242744</v>
      </c>
      <c r="BR100" s="1347">
        <v>5038.5606199521235</v>
      </c>
      <c r="BS100" s="1347">
        <v>5474.6890044584716</v>
      </c>
      <c r="BT100" s="1347">
        <v>5560.205297856578</v>
      </c>
      <c r="BU100" s="1347">
        <v>5408.3974051894747</v>
      </c>
      <c r="BV100" s="1347">
        <v>5598.2392397336644</v>
      </c>
      <c r="BW100" s="1347">
        <v>5462.1298817169245</v>
      </c>
      <c r="BX100" s="1347">
        <v>5525.5667349415007</v>
      </c>
      <c r="BY100" s="1347">
        <v>5709.7100208644006</v>
      </c>
      <c r="BZ100" s="1347">
        <v>5688.6</v>
      </c>
      <c r="CA100" s="1347">
        <v>5611.7488778820198</v>
      </c>
      <c r="CB100" s="1347">
        <v>6966.9247731276555</v>
      </c>
      <c r="CC100" s="1347">
        <v>7859.6954385377103</v>
      </c>
      <c r="CD100" s="1347">
        <v>7505.8112808411697</v>
      </c>
      <c r="CE100" s="1347">
        <v>7215.123862775863</v>
      </c>
      <c r="CF100" s="1347">
        <v>6457.8209475162639</v>
      </c>
      <c r="CG100" s="1347">
        <v>6899.7869665262961</v>
      </c>
      <c r="CH100" s="1347">
        <v>7303.4483771381629</v>
      </c>
      <c r="CI100" s="1347">
        <v>6752.2187619599708</v>
      </c>
      <c r="CJ100" s="1347">
        <v>6792.2447299277528</v>
      </c>
      <c r="CK100" s="1347">
        <v>6712.9474384153946</v>
      </c>
      <c r="CL100" s="1347">
        <v>6596.0007252802234</v>
      </c>
      <c r="CM100" s="1347">
        <v>6605.9548178585792</v>
      </c>
      <c r="CN100" s="1347">
        <v>6592.225891089859</v>
      </c>
      <c r="CO100" s="1347">
        <v>6704.7852407125683</v>
      </c>
      <c r="CP100" s="1347">
        <v>6826.2733793794241</v>
      </c>
      <c r="CQ100" s="1347">
        <v>6946.1043188049434</v>
      </c>
      <c r="CR100" s="1347">
        <v>6819.6101613116407</v>
      </c>
      <c r="CS100" s="1347">
        <v>6664.5797204801511</v>
      </c>
      <c r="CT100" s="1347">
        <v>6675.4499300752286</v>
      </c>
      <c r="CU100" s="1347">
        <v>7567.5670321336547</v>
      </c>
      <c r="CV100" s="1347">
        <v>7700.9670508598356</v>
      </c>
      <c r="CW100" s="1347">
        <v>7315.2341064148295</v>
      </c>
      <c r="CX100" s="1347">
        <v>6876.340800273194</v>
      </c>
      <c r="CY100" s="1347">
        <v>6926.6989738109842</v>
      </c>
      <c r="CZ100" s="1347">
        <v>6980.6843216399693</v>
      </c>
      <c r="DA100" s="1347">
        <v>6703.0936189812028</v>
      </c>
      <c r="DB100" s="1347">
        <v>6755.1600970247773</v>
      </c>
      <c r="DC100" s="1347">
        <v>6698.8777939881966</v>
      </c>
      <c r="DD100" s="1347">
        <v>7312.7797743858009</v>
      </c>
      <c r="DE100" s="1347">
        <v>6956.1348550839439</v>
      </c>
      <c r="DF100" s="1347">
        <v>6434.5231689045841</v>
      </c>
      <c r="DG100" s="1347">
        <v>6967.7578188297221</v>
      </c>
      <c r="DH100" s="1347">
        <v>6795.2356998493424</v>
      </c>
      <c r="DI100" s="1347">
        <v>6749.6746463418267</v>
      </c>
      <c r="DJ100" s="1347">
        <v>6972.1833089052279</v>
      </c>
      <c r="DK100" s="1347">
        <v>7637.6274046470535</v>
      </c>
      <c r="DL100" s="1347">
        <v>7493.1267395926407</v>
      </c>
      <c r="DM100" s="1347">
        <v>7760.0315194170535</v>
      </c>
      <c r="DN100" s="1347">
        <v>8020.1844446016503</v>
      </c>
      <c r="DO100" s="1347">
        <v>9814.1384159155277</v>
      </c>
      <c r="DP100" s="1347">
        <v>9726.4975266088477</v>
      </c>
      <c r="DQ100" s="1347">
        <v>9542.4513246721635</v>
      </c>
      <c r="DR100" s="1347">
        <v>8597.1218884299378</v>
      </c>
      <c r="DS100" s="1370">
        <v>8774.1445939108125</v>
      </c>
      <c r="DT100" s="1370">
        <v>8676.7987907263705</v>
      </c>
      <c r="DU100" s="1370">
        <v>8575.590495855</v>
      </c>
      <c r="DV100" s="1370">
        <v>9043.8737157113992</v>
      </c>
      <c r="DW100" s="1370">
        <v>9163.9941051496007</v>
      </c>
      <c r="DX100" s="1370">
        <v>9090.8897528324997</v>
      </c>
      <c r="DY100" s="1370">
        <v>9092.3054662391296</v>
      </c>
      <c r="DZ100" s="1370">
        <v>9248.707772457481</v>
      </c>
      <c r="EA100" s="1370">
        <v>9153.2273619617899</v>
      </c>
      <c r="EB100" s="1370">
        <v>9185.6362502494885</v>
      </c>
      <c r="EC100" s="1370">
        <v>9042.9099101648753</v>
      </c>
      <c r="ED100" s="1370">
        <v>9281.4658387690488</v>
      </c>
      <c r="EE100" s="1370">
        <v>9347.6343703505208</v>
      </c>
      <c r="EF100" s="1370">
        <v>9785.0914450004475</v>
      </c>
      <c r="EG100" s="1370">
        <v>9873.4225175484789</v>
      </c>
      <c r="EH100" s="1370">
        <v>10590.414233285419</v>
      </c>
      <c r="EI100" s="1370">
        <v>10718.027270366678</v>
      </c>
      <c r="EJ100" s="1370">
        <v>13218.832015668642</v>
      </c>
      <c r="EK100" s="1370">
        <v>12632.349233127003</v>
      </c>
      <c r="EL100" s="1370">
        <v>12980.190074769998</v>
      </c>
      <c r="EM100" s="1370">
        <v>16509.459911940001</v>
      </c>
      <c r="EN100" s="1370">
        <v>15615.1570306171</v>
      </c>
      <c r="EO100" s="1370">
        <v>15292.907915887001</v>
      </c>
    </row>
    <row r="101" spans="1:145" ht="15.95" customHeight="1" x14ac:dyDescent="0.3">
      <c r="A101" s="1346" t="s">
        <v>941</v>
      </c>
      <c r="B101" s="1347">
        <v>381.14089100000001</v>
      </c>
      <c r="C101" s="1347">
        <v>302.61128963000004</v>
      </c>
      <c r="D101" s="1347">
        <v>285.53637800000001</v>
      </c>
      <c r="E101" s="1347">
        <v>284.21448800000002</v>
      </c>
      <c r="F101" s="1347">
        <v>274.02513800000003</v>
      </c>
      <c r="G101" s="1347">
        <v>374.02534300000002</v>
      </c>
      <c r="H101" s="1347">
        <v>368.18711999999999</v>
      </c>
      <c r="I101" s="1347">
        <v>334.661451</v>
      </c>
      <c r="J101" s="1347">
        <v>432.17281000000003</v>
      </c>
      <c r="K101" s="1347">
        <v>441.52141273000001</v>
      </c>
      <c r="L101" s="1347">
        <v>2052.3029062099999</v>
      </c>
      <c r="M101" s="1347">
        <v>2048.7337489199999</v>
      </c>
      <c r="N101" s="1347">
        <v>2338.9024081794018</v>
      </c>
      <c r="O101" s="1347">
        <v>2353.964952379401</v>
      </c>
      <c r="P101" s="1347">
        <v>2397.9630134694012</v>
      </c>
      <c r="Q101" s="1347">
        <v>2389.7803961655663</v>
      </c>
      <c r="R101" s="1347">
        <v>2339.8218220753397</v>
      </c>
      <c r="S101" s="1347">
        <v>2366.8926311532732</v>
      </c>
      <c r="T101" s="1347">
        <v>2347.6050583645938</v>
      </c>
      <c r="U101" s="1347">
        <v>2338.7577917844678</v>
      </c>
      <c r="V101" s="1347">
        <v>813.77663583446781</v>
      </c>
      <c r="W101" s="1347">
        <v>800.93301396543848</v>
      </c>
      <c r="X101" s="1347">
        <v>762.53315009543849</v>
      </c>
      <c r="Y101" s="1347">
        <v>690.77569324543856</v>
      </c>
      <c r="Z101" s="1347">
        <v>875.22545058905791</v>
      </c>
      <c r="AA101" s="1347">
        <v>856.39211658905788</v>
      </c>
      <c r="AB101" s="1347">
        <v>846.17491996905778</v>
      </c>
      <c r="AC101" s="1347">
        <v>962.37317897051287</v>
      </c>
      <c r="AD101" s="1347">
        <v>910.00165437592636</v>
      </c>
      <c r="AE101" s="1347">
        <v>903.5156826259265</v>
      </c>
      <c r="AF101" s="1347">
        <v>905.56880137592634</v>
      </c>
      <c r="AG101" s="1347">
        <v>903.24171565592633</v>
      </c>
      <c r="AH101" s="1347">
        <v>870.58053361592636</v>
      </c>
      <c r="AI101" s="1347">
        <v>844.03356805300098</v>
      </c>
      <c r="AJ101" s="1347">
        <v>789.98935332300096</v>
      </c>
      <c r="AK101" s="1347">
        <v>776.08177119300103</v>
      </c>
      <c r="AL101" s="1347">
        <v>739.87209321773605</v>
      </c>
      <c r="AM101" s="1347">
        <v>729.26508691773608</v>
      </c>
      <c r="AN101" s="1347">
        <v>629.52247591773607</v>
      </c>
      <c r="AO101" s="1347">
        <v>634.03069074906625</v>
      </c>
      <c r="AP101" s="1347">
        <v>628.47410435906625</v>
      </c>
      <c r="AQ101" s="1347">
        <v>617.57752563906627</v>
      </c>
      <c r="AR101" s="1347">
        <v>607.74584303573283</v>
      </c>
      <c r="AS101" s="1347">
        <v>605.66193696573293</v>
      </c>
      <c r="AT101" s="1347">
        <v>588.7356674257328</v>
      </c>
      <c r="AU101" s="1347">
        <v>574.60864812609407</v>
      </c>
      <c r="AV101" s="1347">
        <v>566.27279296609402</v>
      </c>
      <c r="AW101" s="1347">
        <v>557.94309238609412</v>
      </c>
      <c r="AX101" s="1347">
        <v>759.54389995805184</v>
      </c>
      <c r="AY101" s="1347">
        <v>753.54239917805182</v>
      </c>
      <c r="AZ101" s="1347">
        <v>695.2011811780518</v>
      </c>
      <c r="BA101" s="1347">
        <v>702.75181049288278</v>
      </c>
      <c r="BB101" s="1347">
        <v>691.00808081288278</v>
      </c>
      <c r="BC101" s="1347">
        <v>679.33504925288287</v>
      </c>
      <c r="BD101" s="1347">
        <v>788.07075187510304</v>
      </c>
      <c r="BE101" s="1347">
        <v>777.97135363510301</v>
      </c>
      <c r="BF101" s="1347">
        <v>763.48328460510299</v>
      </c>
      <c r="BG101" s="1347">
        <v>768.64001738133641</v>
      </c>
      <c r="BH101" s="1347">
        <v>755.30659838133647</v>
      </c>
      <c r="BI101" s="1347">
        <v>741.97326438133643</v>
      </c>
      <c r="BJ101" s="1347">
        <v>820.6427628737564</v>
      </c>
      <c r="BK101" s="1347">
        <v>810.81510727375655</v>
      </c>
      <c r="BL101" s="1347">
        <v>793.98801387375636</v>
      </c>
      <c r="BM101" s="1347">
        <v>960.40302395000003</v>
      </c>
      <c r="BN101" s="1347">
        <v>830.93890644232317</v>
      </c>
      <c r="BO101" s="1347">
        <v>812.01249773232314</v>
      </c>
      <c r="BP101" s="1347">
        <v>798.13518832049795</v>
      </c>
      <c r="BQ101" s="1347">
        <v>785.70795316049794</v>
      </c>
      <c r="BR101" s="1347">
        <v>771.47003816049789</v>
      </c>
      <c r="BS101" s="1347">
        <v>764.92091790800782</v>
      </c>
      <c r="BT101" s="1347">
        <v>728.10997330156067</v>
      </c>
      <c r="BU101" s="1347">
        <v>746.36401860156059</v>
      </c>
      <c r="BV101" s="1347">
        <v>884.22925797999994</v>
      </c>
      <c r="BW101" s="1347">
        <v>852.79331327999989</v>
      </c>
      <c r="BX101" s="1347">
        <v>931.98122499999999</v>
      </c>
      <c r="BY101" s="1347">
        <v>932.64709300000004</v>
      </c>
      <c r="BZ101" s="1347">
        <v>922.2</v>
      </c>
      <c r="CA101" s="1347">
        <v>921.22766354275007</v>
      </c>
      <c r="CB101" s="1347">
        <v>907.98291426275011</v>
      </c>
      <c r="CC101" s="1347">
        <v>308.30996425000001</v>
      </c>
      <c r="CD101" s="1347">
        <v>417.75223341999998</v>
      </c>
      <c r="CE101" s="1347">
        <v>519.08684378999999</v>
      </c>
      <c r="CF101" s="1347">
        <v>511.8668419</v>
      </c>
      <c r="CG101" s="1347">
        <v>504.52041152000004</v>
      </c>
      <c r="CH101" s="1347">
        <v>541.17620889</v>
      </c>
      <c r="CI101" s="1347">
        <v>538.10996406000004</v>
      </c>
      <c r="CJ101" s="1347">
        <v>540.13928379000004</v>
      </c>
      <c r="CK101" s="1347">
        <v>536.76707811999995</v>
      </c>
      <c r="CL101" s="1347">
        <v>456.26798581000003</v>
      </c>
      <c r="CM101" s="1347">
        <v>425.08917665000001</v>
      </c>
      <c r="CN101" s="1347">
        <v>412.26895896999997</v>
      </c>
      <c r="CO101" s="1347">
        <v>398.37499306999996</v>
      </c>
      <c r="CP101" s="1347">
        <v>467.71017252000007</v>
      </c>
      <c r="CQ101" s="1347">
        <v>497.53095352999998</v>
      </c>
      <c r="CR101" s="1347">
        <v>488.12421932000001</v>
      </c>
      <c r="CS101" s="1347">
        <v>459.59498085000001</v>
      </c>
      <c r="CT101" s="1347">
        <v>452.72130077000003</v>
      </c>
      <c r="CU101" s="1347">
        <v>455.99258927999995</v>
      </c>
      <c r="CV101" s="1347">
        <v>442.86412240999999</v>
      </c>
      <c r="CW101" s="1347">
        <v>443.23145349999999</v>
      </c>
      <c r="CX101" s="1347">
        <v>421.08020832</v>
      </c>
      <c r="CY101" s="1347">
        <v>476.6715519</v>
      </c>
      <c r="CZ101" s="1347">
        <v>495.43524981999997</v>
      </c>
      <c r="DA101" s="1347">
        <v>688.71012415999996</v>
      </c>
      <c r="DB101" s="1347">
        <v>701.68831126999999</v>
      </c>
      <c r="DC101" s="1347">
        <v>651.76059376000001</v>
      </c>
      <c r="DD101" s="1347">
        <v>664.56444291999992</v>
      </c>
      <c r="DE101" s="1347">
        <v>495.46454969999996</v>
      </c>
      <c r="DF101" s="1347">
        <v>479.94742694999997</v>
      </c>
      <c r="DG101" s="1347">
        <v>456.11532117000002</v>
      </c>
      <c r="DH101" s="1347">
        <v>445.02609278</v>
      </c>
      <c r="DI101" s="1347">
        <v>433.99804361000002</v>
      </c>
      <c r="DJ101" s="1347">
        <v>424.41120941000003</v>
      </c>
      <c r="DK101" s="1347">
        <v>412.16601271999997</v>
      </c>
      <c r="DL101" s="1347">
        <v>410.05272070000001</v>
      </c>
      <c r="DM101" s="1347">
        <v>401.91943788999998</v>
      </c>
      <c r="DN101" s="1347">
        <v>198.57784896000001</v>
      </c>
      <c r="DO101" s="1347">
        <v>193.51114268000001</v>
      </c>
      <c r="DP101" s="1347">
        <v>188.45730481000001</v>
      </c>
      <c r="DQ101" s="1347">
        <v>183.56959449999999</v>
      </c>
      <c r="DR101" s="1347">
        <v>178.36188095999998</v>
      </c>
      <c r="DS101" s="1370">
        <v>173.30143766</v>
      </c>
      <c r="DT101" s="1370">
        <v>170.77026812</v>
      </c>
      <c r="DU101" s="1370">
        <v>165.76393031000001</v>
      </c>
      <c r="DV101" s="1370">
        <v>160.66262437</v>
      </c>
      <c r="DW101" s="1370">
        <v>155.60514318</v>
      </c>
      <c r="DX101" s="1370">
        <v>150.60084295999999</v>
      </c>
      <c r="DY101" s="1370">
        <v>145.55335915999999</v>
      </c>
      <c r="DZ101" s="1370">
        <v>140.48673239999999</v>
      </c>
      <c r="EA101" s="1370">
        <v>135.43293853999998</v>
      </c>
      <c r="EB101" s="1370">
        <v>130.37692477000002</v>
      </c>
      <c r="EC101" s="1370">
        <v>125.31538053</v>
      </c>
      <c r="ED101" s="1370">
        <v>120.26278529</v>
      </c>
      <c r="EE101" s="1370">
        <v>115.19615659</v>
      </c>
      <c r="EF101" s="1370">
        <v>110.1017658</v>
      </c>
      <c r="EG101" s="1370">
        <v>477.02339133500004</v>
      </c>
      <c r="EH101" s="1370">
        <v>481.41804916499996</v>
      </c>
      <c r="EI101" s="1370">
        <v>473.60288889499998</v>
      </c>
      <c r="EJ101" s="1370">
        <v>466.83506886499998</v>
      </c>
      <c r="EK101" s="1370">
        <v>459.60881950499999</v>
      </c>
      <c r="EL101" s="1370">
        <v>458.02341270500006</v>
      </c>
      <c r="EM101" s="1370">
        <v>458.29406775189995</v>
      </c>
      <c r="EN101" s="1370">
        <v>453.696247895</v>
      </c>
      <c r="EO101" s="1370">
        <v>450.06789125500012</v>
      </c>
    </row>
    <row r="102" spans="1:145" ht="15.95" customHeight="1" x14ac:dyDescent="0.3">
      <c r="A102" s="1346" t="s">
        <v>825</v>
      </c>
      <c r="B102" s="1347">
        <v>5843.0565415835536</v>
      </c>
      <c r="C102" s="1347">
        <v>5559.6508094964829</v>
      </c>
      <c r="D102" s="1347">
        <v>5402.9399321534711</v>
      </c>
      <c r="E102" s="1347">
        <v>5589.0693086817</v>
      </c>
      <c r="F102" s="1347">
        <v>5384.7305975907293</v>
      </c>
      <c r="G102" s="1347">
        <v>5309.0810698800469</v>
      </c>
      <c r="H102" s="1347">
        <v>5964.7013840558393</v>
      </c>
      <c r="I102" s="1347">
        <v>6098.2309947908798</v>
      </c>
      <c r="J102" s="1347">
        <v>6082.0523489815996</v>
      </c>
      <c r="K102" s="1347">
        <v>5963.8149222485999</v>
      </c>
      <c r="L102" s="1347">
        <v>6090.9573205450479</v>
      </c>
      <c r="M102" s="1347">
        <v>5929.4918350761973</v>
      </c>
      <c r="N102" s="1347">
        <v>6186.1345093231603</v>
      </c>
      <c r="O102" s="1347">
        <v>6338.1862835821003</v>
      </c>
      <c r="P102" s="1347">
        <v>6925.6437506492466</v>
      </c>
      <c r="Q102" s="1347">
        <v>6964.3098789862006</v>
      </c>
      <c r="R102" s="1347">
        <v>7538.4142954195995</v>
      </c>
      <c r="S102" s="1347">
        <v>7830.9613635325013</v>
      </c>
      <c r="T102" s="1347">
        <v>7878.3259107999993</v>
      </c>
      <c r="U102" s="1347">
        <v>8305.7927825150182</v>
      </c>
      <c r="V102" s="1347">
        <v>8437.8692368629872</v>
      </c>
      <c r="W102" s="1347">
        <v>8839.8772899001997</v>
      </c>
      <c r="X102" s="1347">
        <v>8795.7042239999992</v>
      </c>
      <c r="Y102" s="1347">
        <v>8721.1979148789906</v>
      </c>
      <c r="Z102" s="1347">
        <v>7816.3438431857876</v>
      </c>
      <c r="AA102" s="1347">
        <v>7748.380829087946</v>
      </c>
      <c r="AB102" s="1347">
        <v>7784.153618037426</v>
      </c>
      <c r="AC102" s="1347">
        <v>8676.7860172852324</v>
      </c>
      <c r="AD102" s="1347">
        <v>8627.8424176872686</v>
      </c>
      <c r="AE102" s="1347">
        <v>8693.1561027003245</v>
      </c>
      <c r="AF102" s="1347">
        <v>8632.6252355775541</v>
      </c>
      <c r="AG102" s="1347">
        <v>8847.3806556513282</v>
      </c>
      <c r="AH102" s="1347">
        <v>8337.9693267333387</v>
      </c>
      <c r="AI102" s="1347">
        <v>8636.3118297826659</v>
      </c>
      <c r="AJ102" s="1347">
        <v>8328.3025826940157</v>
      </c>
      <c r="AK102" s="1347">
        <v>8974.3879707484375</v>
      </c>
      <c r="AL102" s="1347">
        <v>9311.7854957182954</v>
      </c>
      <c r="AM102" s="1347">
        <v>9347.8913287904797</v>
      </c>
      <c r="AN102" s="1347">
        <v>9404.6315948528718</v>
      </c>
      <c r="AO102" s="1347">
        <v>9739.2593938442769</v>
      </c>
      <c r="AP102" s="1347">
        <v>10004.12934457988</v>
      </c>
      <c r="AQ102" s="1347">
        <v>10110.843716640182</v>
      </c>
      <c r="AR102" s="1347">
        <v>10481.630446117419</v>
      </c>
      <c r="AS102" s="1347">
        <v>9588.9037520400016</v>
      </c>
      <c r="AT102" s="1347">
        <v>9808.146917614833</v>
      </c>
      <c r="AU102" s="1347">
        <v>9588.0800079374403</v>
      </c>
      <c r="AV102" s="1347">
        <v>9718.6503103592222</v>
      </c>
      <c r="AW102" s="1347">
        <v>9268.3878983211143</v>
      </c>
      <c r="AX102" s="1347">
        <v>9353.4470332928995</v>
      </c>
      <c r="AY102" s="1347">
        <v>9437.5246191005372</v>
      </c>
      <c r="AZ102" s="1347">
        <v>10274.352882980123</v>
      </c>
      <c r="BA102" s="1347">
        <v>10166.427793609553</v>
      </c>
      <c r="BB102" s="1347">
        <v>10389.417836790184</v>
      </c>
      <c r="BC102" s="1347">
        <v>10625.011745687814</v>
      </c>
      <c r="BD102" s="1347">
        <v>9968.1205601711408</v>
      </c>
      <c r="BE102" s="1347">
        <v>10049.684991127566</v>
      </c>
      <c r="BF102" s="1347">
        <v>10591.858671057624</v>
      </c>
      <c r="BG102" s="1347">
        <v>10290.99895543688</v>
      </c>
      <c r="BH102" s="1347">
        <v>10512.315250310969</v>
      </c>
      <c r="BI102" s="1347">
        <v>10090.904356145989</v>
      </c>
      <c r="BJ102" s="1347">
        <v>10605.867338809932</v>
      </c>
      <c r="BK102" s="1347">
        <v>11040.351617682078</v>
      </c>
      <c r="BL102" s="1347">
        <v>10834.717194104769</v>
      </c>
      <c r="BM102" s="1347">
        <v>10864.337875750831</v>
      </c>
      <c r="BN102" s="1347">
        <v>11143.472911347837</v>
      </c>
      <c r="BO102" s="1347">
        <v>11339.18894172525</v>
      </c>
      <c r="BP102" s="1347">
        <v>13010.94603568831</v>
      </c>
      <c r="BQ102" s="1347">
        <v>13142.899956530015</v>
      </c>
      <c r="BR102" s="1347">
        <v>13363.50966748602</v>
      </c>
      <c r="BS102" s="1347">
        <v>12936.477396168693</v>
      </c>
      <c r="BT102" s="1347">
        <v>13068.660070256547</v>
      </c>
      <c r="BU102" s="1347">
        <v>13263.756393642407</v>
      </c>
      <c r="BV102" s="1347">
        <v>13422.464196176719</v>
      </c>
      <c r="BW102" s="1347">
        <v>13318.599485888837</v>
      </c>
      <c r="BX102" s="1347">
        <v>13884.877446752998</v>
      </c>
      <c r="BY102" s="1347">
        <v>12626.312459336299</v>
      </c>
      <c r="BZ102" s="1347">
        <v>12673.5</v>
      </c>
      <c r="CA102" s="1347">
        <v>12681.161033793069</v>
      </c>
      <c r="CB102" s="1347">
        <v>12468.731049080949</v>
      </c>
      <c r="CC102" s="1347">
        <v>12556.242423928998</v>
      </c>
      <c r="CD102" s="1347">
        <v>12565.614363119123</v>
      </c>
      <c r="CE102" s="1347">
        <v>13330.591293970043</v>
      </c>
      <c r="CF102" s="1347">
        <v>13385.725306133078</v>
      </c>
      <c r="CG102" s="1347">
        <v>13505.929810974714</v>
      </c>
      <c r="CH102" s="1347">
        <v>13874.19672138575</v>
      </c>
      <c r="CI102" s="1347">
        <v>14264.518265692097</v>
      </c>
      <c r="CJ102" s="1347">
        <v>14179.103431277292</v>
      </c>
      <c r="CK102" s="1347">
        <v>14072.053020673709</v>
      </c>
      <c r="CL102" s="1347">
        <v>14578.135137691666</v>
      </c>
      <c r="CM102" s="1347">
        <v>14805.33190524052</v>
      </c>
      <c r="CN102" s="1347">
        <v>14968.761863425219</v>
      </c>
      <c r="CO102" s="1347">
        <v>15098.044093518205</v>
      </c>
      <c r="CP102" s="1347">
        <v>15796.365322770551</v>
      </c>
      <c r="CQ102" s="1347">
        <v>15629.802863859108</v>
      </c>
      <c r="CR102" s="1347">
        <v>15495.803244839399</v>
      </c>
      <c r="CS102" s="1347">
        <v>14805.436872236807</v>
      </c>
      <c r="CT102" s="1347">
        <v>14797.377580901317</v>
      </c>
      <c r="CU102" s="1347">
        <v>16078.05223355928</v>
      </c>
      <c r="CV102" s="1347">
        <v>16838.235221396673</v>
      </c>
      <c r="CW102" s="1347">
        <v>17241.250708475582</v>
      </c>
      <c r="CX102" s="1347">
        <v>15935.731066888802</v>
      </c>
      <c r="CY102" s="1347">
        <v>16290.5268088251</v>
      </c>
      <c r="CZ102" s="1347">
        <v>14772.610030014266</v>
      </c>
      <c r="DA102" s="1347">
        <v>15344.610266733509</v>
      </c>
      <c r="DB102" s="1347">
        <v>14413.982020529544</v>
      </c>
      <c r="DC102" s="1347">
        <v>15253.669761821304</v>
      </c>
      <c r="DD102" s="1347">
        <v>15164.432433200847</v>
      </c>
      <c r="DE102" s="1347">
        <v>14969.756712879434</v>
      </c>
      <c r="DF102" s="1347">
        <v>11345.259370575928</v>
      </c>
      <c r="DG102" s="1347">
        <v>10182.197026393402</v>
      </c>
      <c r="DH102" s="1347">
        <v>10255.658428449462</v>
      </c>
      <c r="DI102" s="1347">
        <v>10043.946344108208</v>
      </c>
      <c r="DJ102" s="1347">
        <v>10326.778058023629</v>
      </c>
      <c r="DK102" s="1347">
        <v>11326.679219461514</v>
      </c>
      <c r="DL102" s="1347">
        <v>11585.359505858953</v>
      </c>
      <c r="DM102" s="1347">
        <v>11669.773358485883</v>
      </c>
      <c r="DN102" s="1347">
        <v>11539.622355645724</v>
      </c>
      <c r="DO102" s="1347">
        <v>11709.832558019918</v>
      </c>
      <c r="DP102" s="1347">
        <v>11890.198580778962</v>
      </c>
      <c r="DQ102" s="1347">
        <v>11373.492418012294</v>
      </c>
      <c r="DR102" s="1347">
        <v>11173.50550056413</v>
      </c>
      <c r="DS102" s="1370">
        <v>11563.265287151418</v>
      </c>
      <c r="DT102" s="1370">
        <v>11974.422788994389</v>
      </c>
      <c r="DU102" s="1370">
        <v>11691.008247331143</v>
      </c>
      <c r="DV102" s="1370">
        <v>12078.146074264709</v>
      </c>
      <c r="DW102" s="1370">
        <v>12027.409510653843</v>
      </c>
      <c r="DX102" s="1370">
        <v>12315.445683187107</v>
      </c>
      <c r="DY102" s="1370">
        <v>12631.271503387639</v>
      </c>
      <c r="DZ102" s="1370">
        <v>11844.185105854451</v>
      </c>
      <c r="EA102" s="1370">
        <v>11230.133541571187</v>
      </c>
      <c r="EB102" s="1370">
        <v>11510.795817504635</v>
      </c>
      <c r="EC102" s="1370">
        <v>11726.809314060663</v>
      </c>
      <c r="ED102" s="1370">
        <v>11633.527828725501</v>
      </c>
      <c r="EE102" s="1370">
        <v>11731.508674976385</v>
      </c>
      <c r="EF102" s="1370">
        <v>11798.243671024062</v>
      </c>
      <c r="EG102" s="1370">
        <v>11644.852081029243</v>
      </c>
      <c r="EH102" s="1370">
        <v>11987.82512029252</v>
      </c>
      <c r="EI102" s="1370">
        <v>12216.488289388861</v>
      </c>
      <c r="EJ102" s="1370">
        <v>13007.293433655723</v>
      </c>
      <c r="EK102" s="1370">
        <v>12940.412068758591</v>
      </c>
      <c r="EL102" s="1370">
        <v>13363.463386509602</v>
      </c>
      <c r="EM102" s="1370">
        <v>12997.962851674274</v>
      </c>
      <c r="EN102" s="1370">
        <v>13078.894747579834</v>
      </c>
      <c r="EO102" s="1370">
        <v>12979.524578467057</v>
      </c>
    </row>
    <row r="103" spans="1:145" ht="7.7" customHeight="1" x14ac:dyDescent="0.3">
      <c r="A103" s="1342"/>
      <c r="B103" s="1343"/>
      <c r="C103" s="1343"/>
      <c r="D103" s="1343"/>
      <c r="E103" s="1343"/>
      <c r="F103" s="1343"/>
      <c r="G103" s="1343"/>
      <c r="H103" s="1347"/>
      <c r="I103" s="1347"/>
      <c r="J103" s="1347"/>
      <c r="K103" s="1347"/>
      <c r="L103" s="1347"/>
      <c r="M103" s="1347"/>
      <c r="N103" s="1347"/>
      <c r="O103" s="1347"/>
      <c r="P103" s="1347"/>
      <c r="Q103" s="1347"/>
      <c r="R103" s="1347"/>
      <c r="S103" s="1347"/>
      <c r="T103" s="1347"/>
      <c r="U103" s="1347"/>
      <c r="V103" s="1347"/>
      <c r="W103" s="1347"/>
      <c r="X103" s="1347"/>
      <c r="Y103" s="1347"/>
      <c r="Z103" s="1347"/>
      <c r="AA103" s="1347"/>
      <c r="AB103" s="1347"/>
      <c r="AC103" s="1347"/>
      <c r="AD103" s="1347"/>
      <c r="AE103" s="1347"/>
      <c r="AF103" s="1347"/>
      <c r="AG103" s="1347"/>
      <c r="AH103" s="1347"/>
      <c r="AI103" s="1347"/>
      <c r="AJ103" s="1347"/>
      <c r="AK103" s="1347"/>
      <c r="AL103" s="1347"/>
      <c r="AM103" s="1343"/>
      <c r="AN103" s="1343"/>
      <c r="AO103" s="1343"/>
      <c r="AP103" s="1343"/>
      <c r="AQ103" s="1343"/>
      <c r="AR103" s="1343"/>
      <c r="AS103" s="1343"/>
      <c r="AT103" s="1343"/>
      <c r="AU103" s="1343"/>
      <c r="AV103" s="1343"/>
      <c r="AW103" s="1343"/>
      <c r="AX103" s="1343"/>
      <c r="AY103" s="1343"/>
      <c r="AZ103" s="1343"/>
      <c r="BA103" s="1343"/>
      <c r="BB103" s="1343"/>
      <c r="BC103" s="1343"/>
      <c r="BD103" s="1343"/>
      <c r="BE103" s="1343"/>
      <c r="BF103" s="1343"/>
      <c r="BG103" s="1343"/>
      <c r="BH103" s="1343"/>
      <c r="BI103" s="1343"/>
      <c r="BJ103" s="1343"/>
      <c r="BK103" s="1343"/>
      <c r="BL103" s="1343"/>
      <c r="BM103" s="1343"/>
      <c r="BN103" s="1343"/>
      <c r="BO103" s="1343"/>
      <c r="BP103" s="1343"/>
      <c r="BQ103" s="1343"/>
      <c r="BR103" s="1343"/>
      <c r="BS103" s="1343"/>
      <c r="BT103" s="1343"/>
      <c r="BU103" s="1343"/>
      <c r="BV103" s="1343"/>
      <c r="BW103" s="1343"/>
      <c r="BX103" s="1343"/>
      <c r="BY103" s="1343"/>
      <c r="BZ103" s="1343"/>
      <c r="CA103" s="1343"/>
      <c r="CB103" s="1343"/>
      <c r="CC103" s="1343"/>
      <c r="CD103" s="1343"/>
      <c r="CE103" s="1343"/>
      <c r="CF103" s="1343"/>
      <c r="CG103" s="1343"/>
      <c r="CH103" s="1343"/>
      <c r="CI103" s="1343"/>
      <c r="CJ103" s="1343"/>
      <c r="CK103" s="1343"/>
      <c r="CL103" s="1343"/>
      <c r="CM103" s="1343"/>
      <c r="CN103" s="1343"/>
      <c r="CO103" s="1343"/>
      <c r="CP103" s="1343"/>
      <c r="CQ103" s="1347"/>
      <c r="CR103" s="1343"/>
      <c r="CS103" s="1343"/>
      <c r="CT103" s="1343"/>
      <c r="CU103" s="1343"/>
      <c r="CV103" s="1343"/>
      <c r="CW103" s="1343"/>
      <c r="CX103" s="1343"/>
      <c r="CY103" s="1343"/>
      <c r="CZ103" s="1343"/>
      <c r="DA103" s="1343"/>
      <c r="DB103" s="1343"/>
      <c r="DC103" s="1343"/>
      <c r="DD103" s="1343"/>
      <c r="DE103" s="1343"/>
      <c r="DF103" s="1343"/>
      <c r="DG103" s="1343"/>
      <c r="DH103" s="1343"/>
      <c r="DI103" s="1343"/>
      <c r="DJ103" s="1343"/>
      <c r="DK103" s="1343"/>
      <c r="DL103" s="1343"/>
      <c r="DM103" s="1343"/>
      <c r="DN103" s="1343"/>
      <c r="DO103" s="1343"/>
      <c r="DP103" s="1343"/>
      <c r="DQ103" s="1343"/>
      <c r="DR103" s="1343"/>
      <c r="DS103" s="1369"/>
      <c r="DT103" s="1369"/>
      <c r="DU103" s="1369"/>
      <c r="DV103" s="1369"/>
      <c r="DW103" s="1369"/>
      <c r="DX103" s="1369"/>
      <c r="DY103" s="1369"/>
      <c r="DZ103" s="1369"/>
      <c r="EA103" s="1369"/>
      <c r="EB103" s="1369"/>
      <c r="EC103" s="1369"/>
      <c r="ED103" s="1369"/>
      <c r="EE103" s="1369"/>
      <c r="EF103" s="1369"/>
      <c r="EG103" s="1369"/>
      <c r="EH103" s="1369"/>
      <c r="EI103" s="1369"/>
      <c r="EJ103" s="1369"/>
      <c r="EK103" s="1369"/>
      <c r="EL103" s="1369"/>
      <c r="EM103" s="1369"/>
      <c r="EN103" s="1369"/>
      <c r="EO103" s="1369"/>
    </row>
    <row r="104" spans="1:145" ht="17.25" x14ac:dyDescent="0.3">
      <c r="A104" s="1342" t="s">
        <v>942</v>
      </c>
      <c r="B104" s="1343">
        <f>SUM(B106:B111)</f>
        <v>1509.70975011</v>
      </c>
      <c r="C104" s="1343">
        <f>SUM(C106:C111)</f>
        <v>1523.1343472900003</v>
      </c>
      <c r="D104" s="1343">
        <f>SUM(D106:D111)</f>
        <v>1435.4538235392199</v>
      </c>
      <c r="E104" s="1343">
        <f>SUM(E106:E111)</f>
        <v>1777.6978128800001</v>
      </c>
      <c r="F104" s="1343">
        <v>1783.0134692099998</v>
      </c>
      <c r="G104" s="1343">
        <v>1782.97130324</v>
      </c>
      <c r="H104" s="1343">
        <v>1928.6365559099997</v>
      </c>
      <c r="I104" s="1343">
        <v>2159.7271055099995</v>
      </c>
      <c r="J104" s="1343">
        <v>2096.2796883999999</v>
      </c>
      <c r="K104" s="1343">
        <v>2240.9168075799998</v>
      </c>
      <c r="L104" s="1343">
        <v>2359.1139275</v>
      </c>
      <c r="M104" s="1343">
        <v>2532.0489711800001</v>
      </c>
      <c r="N104" s="1343">
        <v>2832.795467736827</v>
      </c>
      <c r="O104" s="1343">
        <v>3056.7181062300001</v>
      </c>
      <c r="P104" s="1343">
        <v>2950.8056036100006</v>
      </c>
      <c r="Q104" s="1343">
        <v>3271.7490953799997</v>
      </c>
      <c r="R104" s="1343">
        <v>3261.0112979267997</v>
      </c>
      <c r="S104" s="1343">
        <v>3222.4995605480003</v>
      </c>
      <c r="T104" s="1343">
        <v>3446.5573752949999</v>
      </c>
      <c r="U104" s="1343">
        <v>3722.3216707786</v>
      </c>
      <c r="V104" s="1343">
        <v>3555.3852888812253</v>
      </c>
      <c r="W104" s="1343">
        <v>3906.7524735088</v>
      </c>
      <c r="X104" s="1343">
        <v>3980.1829983998005</v>
      </c>
      <c r="Y104" s="1343">
        <v>3955.0857712682723</v>
      </c>
      <c r="Z104" s="1343">
        <v>4136.6673557411377</v>
      </c>
      <c r="AA104" s="1343">
        <v>4719.2753357909669</v>
      </c>
      <c r="AB104" s="1343">
        <v>4731.3731359345293</v>
      </c>
      <c r="AC104" s="1343">
        <v>5472.0266775643213</v>
      </c>
      <c r="AD104" s="1343">
        <v>5284.1989032000001</v>
      </c>
      <c r="AE104" s="1343">
        <v>5278.0772102500014</v>
      </c>
      <c r="AF104" s="1343">
        <v>5297.4631043299996</v>
      </c>
      <c r="AG104" s="1343">
        <v>5292.8926040299993</v>
      </c>
      <c r="AH104" s="1343">
        <v>5252.9533871599997</v>
      </c>
      <c r="AI104" s="1343">
        <v>5191.3927255099989</v>
      </c>
      <c r="AJ104" s="1343">
        <v>5257.7029262500009</v>
      </c>
      <c r="AK104" s="1343">
        <v>5222.8961423800001</v>
      </c>
      <c r="AL104" s="1343">
        <v>5124.9316933700011</v>
      </c>
      <c r="AM104" s="1343">
        <v>6001.12399671</v>
      </c>
      <c r="AN104" s="1343">
        <v>5071.9550348500006</v>
      </c>
      <c r="AO104" s="1343">
        <v>5134.7203384800005</v>
      </c>
      <c r="AP104" s="1343">
        <v>5214.7937380833009</v>
      </c>
      <c r="AQ104" s="1343">
        <v>5019.2706518697996</v>
      </c>
      <c r="AR104" s="1343">
        <v>5011.9611979984011</v>
      </c>
      <c r="AS104" s="1343">
        <v>5012.5874523900002</v>
      </c>
      <c r="AT104" s="1343">
        <v>5093.6261356928017</v>
      </c>
      <c r="AU104" s="1343">
        <v>5227.9352840696001</v>
      </c>
      <c r="AV104" s="1343">
        <v>5213.4135083210003</v>
      </c>
      <c r="AW104" s="1343">
        <v>5192.8869614513997</v>
      </c>
      <c r="AX104" s="1343">
        <v>5170.2930121266008</v>
      </c>
      <c r="AY104" s="1343">
        <v>5117.4767530987019</v>
      </c>
      <c r="AZ104" s="1343">
        <v>4969.6525154068004</v>
      </c>
      <c r="BA104" s="1343">
        <v>4952.8842333205994</v>
      </c>
      <c r="BB104" s="1343">
        <v>4968.2237115259986</v>
      </c>
      <c r="BC104" s="1343">
        <v>4991.351040043799</v>
      </c>
      <c r="BD104" s="1343">
        <v>4679.0333738847994</v>
      </c>
      <c r="BE104" s="1343">
        <v>4739.297370675099</v>
      </c>
      <c r="BF104" s="1343">
        <v>4737.8399976220007</v>
      </c>
      <c r="BG104" s="1343">
        <v>5011.7861140549994</v>
      </c>
      <c r="BH104" s="1343">
        <v>4984.6044536206</v>
      </c>
      <c r="BI104" s="1343">
        <v>4599.8889201365</v>
      </c>
      <c r="BJ104" s="1343">
        <v>4626.6899196592994</v>
      </c>
      <c r="BK104" s="1343">
        <v>4607.3518246560006</v>
      </c>
      <c r="BL104" s="1343">
        <v>4604.0258776235996</v>
      </c>
      <c r="BM104" s="1343">
        <v>4515.9871865396008</v>
      </c>
      <c r="BN104" s="1343">
        <v>4503.6206132851003</v>
      </c>
      <c r="BO104" s="1343">
        <v>4515.6693013260001</v>
      </c>
      <c r="BP104" s="1343">
        <v>4596.0199963968998</v>
      </c>
      <c r="BQ104" s="1343">
        <v>4538.0364011846996</v>
      </c>
      <c r="BR104" s="1343">
        <v>4533.8173955696002</v>
      </c>
      <c r="BS104" s="1343">
        <v>4561.4763032700002</v>
      </c>
      <c r="BT104" s="1343">
        <v>4485.4882666535559</v>
      </c>
      <c r="BU104" s="1343">
        <v>4742.118447319458</v>
      </c>
      <c r="BV104" s="1343">
        <v>4869.9260031321537</v>
      </c>
      <c r="BW104" s="1343">
        <v>4820.9327075944093</v>
      </c>
      <c r="BX104" s="1343">
        <v>4778.5848931379996</v>
      </c>
      <c r="BY104" s="1343">
        <v>4918.598412099901</v>
      </c>
      <c r="BZ104" s="1343">
        <v>4850.2</v>
      </c>
      <c r="CA104" s="1343">
        <v>4837.9414658570431</v>
      </c>
      <c r="CB104" s="1343">
        <v>5008.919048558656</v>
      </c>
      <c r="CC104" s="1343">
        <v>5247.7130071773581</v>
      </c>
      <c r="CD104" s="1343">
        <v>4798.6357955309813</v>
      </c>
      <c r="CE104" s="1343">
        <v>4772.9053229254278</v>
      </c>
      <c r="CF104" s="1343">
        <v>5010.3745755004684</v>
      </c>
      <c r="CG104" s="1343">
        <v>4983.999164788378</v>
      </c>
      <c r="CH104" s="1343">
        <v>5339.7968440045843</v>
      </c>
      <c r="CI104" s="1343">
        <v>5104.4157031112536</v>
      </c>
      <c r="CJ104" s="1343">
        <v>4609.8845675915545</v>
      </c>
      <c r="CK104" s="1343">
        <v>4519.6842046908441</v>
      </c>
      <c r="CL104" s="1343">
        <v>4589.0669697419962</v>
      </c>
      <c r="CM104" s="1343">
        <v>4611.6554767679072</v>
      </c>
      <c r="CN104" s="1343">
        <v>4939.7034843434312</v>
      </c>
      <c r="CO104" s="1343">
        <v>4601.7767237080379</v>
      </c>
      <c r="CP104" s="1343">
        <v>4603.7480078824756</v>
      </c>
      <c r="CQ104" s="1343">
        <v>4637.5540243965588</v>
      </c>
      <c r="CR104" s="1343">
        <v>4574.5220597050047</v>
      </c>
      <c r="CS104" s="1343">
        <v>4552.3019547040949</v>
      </c>
      <c r="CT104" s="1343">
        <v>4528.6528754635538</v>
      </c>
      <c r="CU104" s="1343">
        <v>4380.4741818151906</v>
      </c>
      <c r="CV104" s="1343">
        <v>4296.8779493818765</v>
      </c>
      <c r="CW104" s="1343">
        <v>4398.7340739368456</v>
      </c>
      <c r="CX104" s="1343">
        <v>4415.143159425138</v>
      </c>
      <c r="CY104" s="1343">
        <v>4407.5101466302431</v>
      </c>
      <c r="CZ104" s="1343">
        <v>4470.4268681511494</v>
      </c>
      <c r="DA104" s="1343">
        <v>4376.5370871671694</v>
      </c>
      <c r="DB104" s="1343">
        <v>4363.4521039060683</v>
      </c>
      <c r="DC104" s="1343">
        <v>4380.8822737070886</v>
      </c>
      <c r="DD104" s="1343">
        <v>4399.4761551193196</v>
      </c>
      <c r="DE104" s="1343">
        <v>4371.4322952930133</v>
      </c>
      <c r="DF104" s="1343">
        <v>4333.4335600078566</v>
      </c>
      <c r="DG104" s="1343">
        <v>4344.5340612890132</v>
      </c>
      <c r="DH104" s="1343">
        <v>4268.946478711694</v>
      </c>
      <c r="DI104" s="1343">
        <v>4310.2048651161331</v>
      </c>
      <c r="DJ104" s="1343">
        <v>4275.8313822139444</v>
      </c>
      <c r="DK104" s="1343">
        <v>4203.1573821018437</v>
      </c>
      <c r="DL104" s="1343">
        <v>4263.3041402957606</v>
      </c>
      <c r="DM104" s="1343">
        <v>4229.0416446045574</v>
      </c>
      <c r="DN104" s="1343">
        <v>4255.4430132474681</v>
      </c>
      <c r="DO104" s="1343">
        <v>4244.5046352017589</v>
      </c>
      <c r="DP104" s="1343">
        <v>4043.0506175264936</v>
      </c>
      <c r="DQ104" s="1343">
        <v>4040.6273291351226</v>
      </c>
      <c r="DR104" s="1343">
        <v>4251.7090243905095</v>
      </c>
      <c r="DS104" s="1369">
        <v>4419.9687974822427</v>
      </c>
      <c r="DT104" s="1369">
        <v>4365.5970969509235</v>
      </c>
      <c r="DU104" s="1369">
        <v>4381.0305828554592</v>
      </c>
      <c r="DV104" s="1369">
        <v>4370.0249867136454</v>
      </c>
      <c r="DW104" s="1369">
        <v>4409.1530043922266</v>
      </c>
      <c r="DX104" s="1369">
        <v>4492.9997551447705</v>
      </c>
      <c r="DY104" s="1369">
        <v>4349.5627874894144</v>
      </c>
      <c r="DZ104" s="1369">
        <v>4490.3029661820037</v>
      </c>
      <c r="EA104" s="1369">
        <v>4657.4642732063139</v>
      </c>
      <c r="EB104" s="1369">
        <v>4661.0895746154902</v>
      </c>
      <c r="EC104" s="1369">
        <v>4461.8072260463869</v>
      </c>
      <c r="ED104" s="1369">
        <v>4582.6033740114326</v>
      </c>
      <c r="EE104" s="1369">
        <v>4651.2180381891139</v>
      </c>
      <c r="EF104" s="1369">
        <v>4630.1300680399454</v>
      </c>
      <c r="EG104" s="1369">
        <v>4668.0078925177786</v>
      </c>
      <c r="EH104" s="1369">
        <v>4647.1236713518392</v>
      </c>
      <c r="EI104" s="1369">
        <v>4602.1985927582264</v>
      </c>
      <c r="EJ104" s="1369">
        <v>4628.9684058267849</v>
      </c>
      <c r="EK104" s="1369">
        <v>4559.5462473284024</v>
      </c>
      <c r="EL104" s="1369">
        <v>4497.1658203284433</v>
      </c>
      <c r="EM104" s="1369">
        <v>4401.3410469048076</v>
      </c>
      <c r="EN104" s="1369">
        <v>4488.274420937365</v>
      </c>
      <c r="EO104" s="1369">
        <v>4475.8292468845184</v>
      </c>
    </row>
    <row r="105" spans="1:145" ht="15.95" customHeight="1" x14ac:dyDescent="0.3">
      <c r="A105" s="1346" t="s">
        <v>869</v>
      </c>
      <c r="B105" s="1343"/>
      <c r="C105" s="1343"/>
      <c r="D105" s="1343"/>
      <c r="E105" s="1343"/>
      <c r="F105" s="1343"/>
      <c r="G105" s="1343"/>
      <c r="H105" s="1347"/>
      <c r="I105" s="1347"/>
      <c r="J105" s="1347"/>
      <c r="K105" s="1347"/>
      <c r="L105" s="1347"/>
      <c r="M105" s="1347"/>
      <c r="N105" s="1347"/>
      <c r="O105" s="1347"/>
      <c r="P105" s="1347"/>
      <c r="Q105" s="1347"/>
      <c r="R105" s="1347"/>
      <c r="S105" s="1347"/>
      <c r="T105" s="1347"/>
      <c r="U105" s="1347"/>
      <c r="V105" s="1347"/>
      <c r="W105" s="1347"/>
      <c r="X105" s="1347"/>
      <c r="Y105" s="1347"/>
      <c r="Z105" s="1347"/>
      <c r="AA105" s="1347"/>
      <c r="AB105" s="1347"/>
      <c r="AC105" s="1347"/>
      <c r="AD105" s="1347"/>
      <c r="AE105" s="1347"/>
      <c r="AF105" s="1347"/>
      <c r="AG105" s="1347"/>
      <c r="AH105" s="1347"/>
      <c r="AI105" s="1347"/>
      <c r="AJ105" s="1347"/>
      <c r="AK105" s="1347"/>
      <c r="AL105" s="1347"/>
      <c r="AM105" s="1343"/>
      <c r="AN105" s="1343"/>
      <c r="AO105" s="1343"/>
      <c r="AP105" s="1343"/>
      <c r="AQ105" s="1347"/>
      <c r="AR105" s="1343"/>
      <c r="AS105" s="1343"/>
      <c r="AT105" s="1343"/>
      <c r="AU105" s="1343"/>
      <c r="AV105" s="1343"/>
      <c r="AW105" s="1343"/>
      <c r="AX105" s="1343"/>
      <c r="AY105" s="1343"/>
      <c r="AZ105" s="1343"/>
      <c r="BA105" s="1343"/>
      <c r="BB105" s="1343"/>
      <c r="BC105" s="1343"/>
      <c r="BD105" s="1343"/>
      <c r="BE105" s="1343"/>
      <c r="BF105" s="1343"/>
      <c r="BG105" s="1343"/>
      <c r="BH105" s="1343"/>
      <c r="BI105" s="1343"/>
      <c r="BJ105" s="1343"/>
      <c r="BK105" s="1343"/>
      <c r="BL105" s="1343"/>
      <c r="BM105" s="1343"/>
      <c r="BN105" s="1343"/>
      <c r="BO105" s="1343"/>
      <c r="BP105" s="1343"/>
      <c r="BQ105" s="1343"/>
      <c r="BR105" s="1343"/>
      <c r="BS105" s="1343"/>
      <c r="BT105" s="1343"/>
      <c r="BU105" s="1343"/>
      <c r="BV105" s="1343"/>
      <c r="BW105" s="1343"/>
      <c r="BX105" s="1343"/>
      <c r="BY105" s="1343"/>
      <c r="BZ105" s="1343"/>
      <c r="CA105" s="1343"/>
      <c r="CB105" s="1343"/>
      <c r="CC105" s="1343"/>
      <c r="CD105" s="1343"/>
      <c r="CE105" s="1343"/>
      <c r="CF105" s="1343"/>
      <c r="CG105" s="1343"/>
      <c r="CH105" s="1343"/>
      <c r="CI105" s="1343"/>
      <c r="CJ105" s="1343"/>
      <c r="CK105" s="1343"/>
      <c r="CL105" s="1343"/>
      <c r="CM105" s="1343"/>
      <c r="CN105" s="1343"/>
      <c r="CO105" s="1343"/>
      <c r="CP105" s="1343"/>
      <c r="CQ105" s="1343"/>
      <c r="CR105" s="1343"/>
      <c r="CS105" s="1343"/>
      <c r="CT105" s="1343"/>
      <c r="CU105" s="1343"/>
      <c r="CV105" s="1343"/>
      <c r="CW105" s="1343"/>
      <c r="CX105" s="1343"/>
      <c r="CY105" s="1343"/>
      <c r="CZ105" s="1343"/>
      <c r="DA105" s="1343"/>
      <c r="DB105" s="1343"/>
      <c r="DC105" s="1343"/>
      <c r="DD105" s="1343"/>
      <c r="DE105" s="1343"/>
      <c r="DF105" s="1343"/>
      <c r="DG105" s="1343"/>
      <c r="DH105" s="1343"/>
      <c r="DI105" s="1343"/>
      <c r="DJ105" s="1343"/>
      <c r="DK105" s="1343"/>
      <c r="DL105" s="1343"/>
      <c r="DM105" s="1343"/>
      <c r="DN105" s="1343"/>
      <c r="DO105" s="1343"/>
      <c r="DP105" s="1343"/>
      <c r="DQ105" s="1343"/>
      <c r="DR105" s="1343"/>
      <c r="DS105" s="1369"/>
      <c r="DT105" s="1369"/>
      <c r="DU105" s="1369"/>
      <c r="DV105" s="1369"/>
      <c r="DW105" s="1369"/>
      <c r="DX105" s="1369"/>
      <c r="DY105" s="1369"/>
      <c r="DZ105" s="1369"/>
      <c r="EA105" s="1369"/>
      <c r="EB105" s="1369"/>
      <c r="EC105" s="1369"/>
      <c r="ED105" s="1369"/>
      <c r="EE105" s="1369"/>
      <c r="EF105" s="1369"/>
      <c r="EG105" s="1369"/>
      <c r="EH105" s="1369"/>
      <c r="EI105" s="1369"/>
      <c r="EJ105" s="1369"/>
      <c r="EK105" s="1369"/>
      <c r="EL105" s="1369"/>
      <c r="EM105" s="1369"/>
      <c r="EN105" s="1369"/>
      <c r="EO105" s="1369"/>
    </row>
    <row r="106" spans="1:145" ht="15.95" customHeight="1" x14ac:dyDescent="0.3">
      <c r="A106" s="1346" t="s">
        <v>943</v>
      </c>
      <c r="B106" s="1347">
        <v>119.49455534000001</v>
      </c>
      <c r="C106" s="1347">
        <v>119.30625034000001</v>
      </c>
      <c r="D106" s="1347">
        <v>119.30625000000001</v>
      </c>
      <c r="E106" s="1347">
        <v>112.289063</v>
      </c>
      <c r="F106" s="1347">
        <v>112.48625563</v>
      </c>
      <c r="G106" s="1347">
        <v>112.76867897</v>
      </c>
      <c r="H106" s="1347">
        <v>105.74606136</v>
      </c>
      <c r="I106" s="1347">
        <v>105.74100195</v>
      </c>
      <c r="J106" s="1347">
        <v>105.73498293</v>
      </c>
      <c r="K106" s="1347">
        <v>24.019706510000002</v>
      </c>
      <c r="L106" s="1347">
        <v>0.45148349999999998</v>
      </c>
      <c r="M106" s="1347">
        <v>0.44630403999999996</v>
      </c>
      <c r="N106" s="1347">
        <v>0.44039478000000004</v>
      </c>
      <c r="O106" s="1347">
        <v>20.754899780000002</v>
      </c>
      <c r="P106" s="1347">
        <v>0.95627418999999991</v>
      </c>
      <c r="Q106" s="1347">
        <v>0.94292693999999999</v>
      </c>
      <c r="R106" s="1347">
        <v>1.03827666</v>
      </c>
      <c r="S106" s="1347">
        <v>1.40527326</v>
      </c>
      <c r="T106" s="1347">
        <v>1.38103205</v>
      </c>
      <c r="U106" s="1347">
        <v>1.4526903</v>
      </c>
      <c r="V106" s="1347">
        <v>1.53126601</v>
      </c>
      <c r="W106" s="1347">
        <v>1.8102425200000001</v>
      </c>
      <c r="X106" s="1347">
        <v>1.81593559</v>
      </c>
      <c r="Y106" s="1347">
        <v>2.6619332999999998</v>
      </c>
      <c r="Z106" s="1347">
        <v>2.6905306600000003</v>
      </c>
      <c r="AA106" s="1347">
        <v>59.017689750000002</v>
      </c>
      <c r="AB106" s="1347">
        <v>59.236836029999999</v>
      </c>
      <c r="AC106" s="1347">
        <v>58.907486890000001</v>
      </c>
      <c r="AD106" s="1347">
        <v>58.931897870000007</v>
      </c>
      <c r="AE106" s="1347">
        <v>57.013748010000008</v>
      </c>
      <c r="AF106" s="1347">
        <v>51.077286660000006</v>
      </c>
      <c r="AG106" s="1347">
        <v>49.599513710000004</v>
      </c>
      <c r="AH106" s="1347">
        <v>46.855433259999998</v>
      </c>
      <c r="AI106" s="1347">
        <v>44.036852079999996</v>
      </c>
      <c r="AJ106" s="1347">
        <v>48.907155380000006</v>
      </c>
      <c r="AK106" s="1347">
        <v>51.11775424999999</v>
      </c>
      <c r="AL106" s="1347">
        <v>25.436707629999997</v>
      </c>
      <c r="AM106" s="1347">
        <v>47.410901860000003</v>
      </c>
      <c r="AN106" s="1347">
        <v>43.159645169999997</v>
      </c>
      <c r="AO106" s="1347">
        <v>41.302958429999997</v>
      </c>
      <c r="AP106" s="1347">
        <v>45.216777900000004</v>
      </c>
      <c r="AQ106" s="1347">
        <v>44.099737509999997</v>
      </c>
      <c r="AR106" s="1347">
        <v>45.059103379999996</v>
      </c>
      <c r="AS106" s="1347">
        <v>45.224328409999998</v>
      </c>
      <c r="AT106" s="1347">
        <v>47.191116170000001</v>
      </c>
      <c r="AU106" s="1347">
        <v>43.811339769999996</v>
      </c>
      <c r="AV106" s="1347">
        <v>41.335493360000001</v>
      </c>
      <c r="AW106" s="1347">
        <v>39.050217979999999</v>
      </c>
      <c r="AX106" s="1347">
        <v>37.830638819999997</v>
      </c>
      <c r="AY106" s="1347">
        <v>36.384225139999998</v>
      </c>
      <c r="AZ106" s="1347">
        <v>35.162277520000004</v>
      </c>
      <c r="BA106" s="1347">
        <v>33.40985053</v>
      </c>
      <c r="BB106" s="1347">
        <v>33.574761459999998</v>
      </c>
      <c r="BC106" s="1347">
        <v>29.755468539999999</v>
      </c>
      <c r="BD106" s="1347">
        <v>34.904166840000002</v>
      </c>
      <c r="BE106" s="1347">
        <v>34.125251879999993</v>
      </c>
      <c r="BF106" s="1347">
        <v>34.632319320000001</v>
      </c>
      <c r="BG106" s="1347">
        <v>465.04032915999994</v>
      </c>
      <c r="BH106" s="1347">
        <v>466.30826980000001</v>
      </c>
      <c r="BI106" s="1347">
        <v>41.138195430000003</v>
      </c>
      <c r="BJ106" s="1347">
        <v>38.765016780000003</v>
      </c>
      <c r="BK106" s="1347">
        <v>36.797917529999999</v>
      </c>
      <c r="BL106" s="1347">
        <v>35.637485759999997</v>
      </c>
      <c r="BM106" s="1347">
        <v>35.087282939999994</v>
      </c>
      <c r="BN106" s="1347">
        <v>34.263288586750001</v>
      </c>
      <c r="BO106" s="1347">
        <v>38.249361739999998</v>
      </c>
      <c r="BP106" s="1347">
        <v>21.898889609999998</v>
      </c>
      <c r="BQ106" s="1347">
        <v>20.16773263</v>
      </c>
      <c r="BR106" s="1347">
        <v>25.65319182</v>
      </c>
      <c r="BS106" s="1347">
        <v>17.75135903</v>
      </c>
      <c r="BT106" s="1347">
        <v>16.87788802</v>
      </c>
      <c r="BU106" s="1347">
        <v>14.272777870000001</v>
      </c>
      <c r="BV106" s="1347">
        <v>13.225327569999999</v>
      </c>
      <c r="BW106" s="1347">
        <v>12.52046803</v>
      </c>
      <c r="BX106" s="1347">
        <v>11.871399</v>
      </c>
      <c r="BY106" s="1347">
        <v>11.17329</v>
      </c>
      <c r="BZ106" s="1347">
        <v>10.9</v>
      </c>
      <c r="CA106" s="1347">
        <v>9.8260235500000004</v>
      </c>
      <c r="CB106" s="1347">
        <v>8.2108843300000007</v>
      </c>
      <c r="CC106" s="1347">
        <v>403.39722673</v>
      </c>
      <c r="CD106" s="1347">
        <v>21.864306820000003</v>
      </c>
      <c r="CE106" s="1347">
        <v>19.04434878</v>
      </c>
      <c r="CF106" s="1347">
        <v>9.2798890000000007</v>
      </c>
      <c r="CG106" s="1347">
        <v>5.2046002800000002</v>
      </c>
      <c r="CH106" s="1347">
        <v>3.5374280100000002</v>
      </c>
      <c r="CI106" s="1347">
        <v>2.3785914999999997</v>
      </c>
      <c r="CJ106" s="1347">
        <v>3.4697751399999999</v>
      </c>
      <c r="CK106" s="1347">
        <v>2.4355652700000001</v>
      </c>
      <c r="CL106" s="1347">
        <v>16.650414300000001</v>
      </c>
      <c r="CM106" s="1347">
        <v>32.544520750000004</v>
      </c>
      <c r="CN106" s="1347">
        <v>64.723370339999988</v>
      </c>
      <c r="CO106" s="1347">
        <v>71.935314459999987</v>
      </c>
      <c r="CP106" s="1347">
        <v>126.1101657</v>
      </c>
      <c r="CQ106" s="1347">
        <v>156.06813425000001</v>
      </c>
      <c r="CR106" s="1347">
        <v>167.75473380000003</v>
      </c>
      <c r="CS106" s="1347">
        <v>129.44003673999998</v>
      </c>
      <c r="CT106" s="1347">
        <v>156.21530458999999</v>
      </c>
      <c r="CU106" s="1347">
        <v>144.97523511000003</v>
      </c>
      <c r="CV106" s="1347">
        <v>147.89160914000001</v>
      </c>
      <c r="CW106" s="1347">
        <v>249.51444346999997</v>
      </c>
      <c r="CX106" s="1347">
        <v>269.93679225</v>
      </c>
      <c r="CY106" s="1347">
        <v>235.56546027000002</v>
      </c>
      <c r="CZ106" s="1347">
        <v>234.09562825</v>
      </c>
      <c r="DA106" s="1347">
        <v>233.48007157999999</v>
      </c>
      <c r="DB106" s="1347">
        <v>281.82136236000002</v>
      </c>
      <c r="DC106" s="1347">
        <v>340.39974451999996</v>
      </c>
      <c r="DD106" s="1347">
        <v>372.42716636</v>
      </c>
      <c r="DE106" s="1347">
        <v>377.80649629999999</v>
      </c>
      <c r="DF106" s="1347">
        <v>286.05142635000004</v>
      </c>
      <c r="DG106" s="1347">
        <v>286.11735727999996</v>
      </c>
      <c r="DH106" s="1347">
        <v>353.56257081000001</v>
      </c>
      <c r="DI106" s="1347">
        <v>350.60556394000002</v>
      </c>
      <c r="DJ106" s="1347">
        <v>350.21187900000001</v>
      </c>
      <c r="DK106" s="1347">
        <v>332.620181</v>
      </c>
      <c r="DL106" s="1347">
        <v>332.63612799999999</v>
      </c>
      <c r="DM106" s="1347">
        <v>332.93323299999997</v>
      </c>
      <c r="DN106" s="1347">
        <v>387.90586695999997</v>
      </c>
      <c r="DO106" s="1347">
        <v>364.09180627999996</v>
      </c>
      <c r="DP106" s="1347">
        <v>315.063086</v>
      </c>
      <c r="DQ106" s="1347">
        <v>297.59656899999999</v>
      </c>
      <c r="DR106" s="1347">
        <v>297.93510099999997</v>
      </c>
      <c r="DS106" s="1370">
        <v>297.66501833999996</v>
      </c>
      <c r="DT106" s="1370">
        <v>280.01584600000001</v>
      </c>
      <c r="DU106" s="1370">
        <v>281.53967088999997</v>
      </c>
      <c r="DV106" s="1370">
        <v>281.63624506000002</v>
      </c>
      <c r="DW106" s="1370">
        <v>264.01406818999999</v>
      </c>
      <c r="DX106" s="1370">
        <v>263.90923599000001</v>
      </c>
      <c r="DY106" s="1370">
        <v>262.62973274000001</v>
      </c>
      <c r="DZ106" s="1370">
        <v>245.87297471000002</v>
      </c>
      <c r="EA106" s="1370">
        <v>245.26625100000001</v>
      </c>
      <c r="EB106" s="1370">
        <v>245.56434386000001</v>
      </c>
      <c r="EC106" s="1370">
        <v>229.44377742999998</v>
      </c>
      <c r="ED106" s="1370">
        <v>227.69786432000004</v>
      </c>
      <c r="EE106" s="1370">
        <v>228.79697330000002</v>
      </c>
      <c r="EF106" s="1370">
        <v>212.61351076999998</v>
      </c>
      <c r="EG106" s="1370">
        <v>211.18079678000001</v>
      </c>
      <c r="EH106" s="1370">
        <v>210.26068240000001</v>
      </c>
      <c r="EI106" s="1370">
        <v>193.57702599999999</v>
      </c>
      <c r="EJ106" s="1370">
        <v>192.79081300000001</v>
      </c>
      <c r="EK106" s="1370">
        <v>193.362426</v>
      </c>
      <c r="EL106" s="1370">
        <v>177.167947</v>
      </c>
      <c r="EM106" s="1370">
        <v>175.16869500000001</v>
      </c>
      <c r="EN106" s="1370">
        <v>175.19107600000001</v>
      </c>
      <c r="EO106" s="1370">
        <v>158.09000800000001</v>
      </c>
    </row>
    <row r="107" spans="1:145" ht="15.95" customHeight="1" x14ac:dyDescent="0.3">
      <c r="A107" s="1346" t="s">
        <v>944</v>
      </c>
      <c r="B107" s="1347">
        <v>8.6698999999999998E-2</v>
      </c>
      <c r="C107" s="1347">
        <v>8.7903999999999996E-2</v>
      </c>
      <c r="D107" s="1347">
        <v>0</v>
      </c>
      <c r="E107" s="1347">
        <v>0</v>
      </c>
      <c r="F107" s="1347">
        <v>0</v>
      </c>
      <c r="G107" s="1347">
        <v>0</v>
      </c>
      <c r="H107" s="1347">
        <v>0</v>
      </c>
      <c r="I107" s="1347">
        <v>0</v>
      </c>
      <c r="J107" s="1347">
        <v>0</v>
      </c>
      <c r="K107" s="1347">
        <v>0</v>
      </c>
      <c r="L107" s="1347">
        <v>0</v>
      </c>
      <c r="M107" s="1347">
        <v>0</v>
      </c>
      <c r="N107" s="1347">
        <v>1.7000000000000001E-7</v>
      </c>
      <c r="O107" s="1347">
        <v>0</v>
      </c>
      <c r="P107" s="1347">
        <v>0</v>
      </c>
      <c r="Q107" s="1347">
        <v>0</v>
      </c>
      <c r="R107" s="1347">
        <v>0</v>
      </c>
      <c r="S107" s="1347">
        <v>0</v>
      </c>
      <c r="T107" s="1347">
        <v>0</v>
      </c>
      <c r="U107" s="1347">
        <v>0</v>
      </c>
      <c r="V107" s="1347">
        <v>0</v>
      </c>
      <c r="W107" s="1347">
        <v>0</v>
      </c>
      <c r="X107" s="1347">
        <v>0</v>
      </c>
      <c r="Y107" s="1347">
        <v>0</v>
      </c>
      <c r="Z107" s="1347">
        <v>0</v>
      </c>
      <c r="AA107" s="1347">
        <v>0</v>
      </c>
      <c r="AB107" s="1347">
        <v>0</v>
      </c>
      <c r="AC107" s="1347">
        <v>0</v>
      </c>
      <c r="AD107" s="1347">
        <v>0</v>
      </c>
      <c r="AE107" s="1347">
        <v>0</v>
      </c>
      <c r="AF107" s="1347">
        <v>0</v>
      </c>
      <c r="AG107" s="1347">
        <v>0.87286981999999991</v>
      </c>
      <c r="AH107" s="1347">
        <v>0.83348158999999999</v>
      </c>
      <c r="AI107" s="1347">
        <v>0.82566706999999995</v>
      </c>
      <c r="AJ107" s="1347">
        <v>0.84184024000000002</v>
      </c>
      <c r="AK107" s="1347">
        <v>0.84622047999999994</v>
      </c>
      <c r="AL107" s="1347">
        <v>0.80138970999999992</v>
      </c>
      <c r="AM107" s="1347">
        <v>0.80229708999999994</v>
      </c>
      <c r="AN107" s="1347">
        <v>0.83257758999999998</v>
      </c>
      <c r="AO107" s="1347">
        <v>0.83681335999999995</v>
      </c>
      <c r="AP107" s="1347">
        <v>0.77550790000000003</v>
      </c>
      <c r="AQ107" s="1347">
        <v>0.82390682000000004</v>
      </c>
      <c r="AR107" s="1347">
        <v>0.77461053000000002</v>
      </c>
      <c r="AS107" s="1347">
        <v>0.80295496000000011</v>
      </c>
      <c r="AT107" s="1347">
        <v>0.78176608999999997</v>
      </c>
      <c r="AU107" s="1347">
        <v>0.81492243999999991</v>
      </c>
      <c r="AV107" s="1347">
        <v>0.87455806000000003</v>
      </c>
      <c r="AW107" s="1347">
        <v>0.89304991999999994</v>
      </c>
      <c r="AX107" s="1347">
        <v>0.88163465000000008</v>
      </c>
      <c r="AY107" s="1347">
        <v>0.80285133000000009</v>
      </c>
      <c r="AZ107" s="1347">
        <v>0.85393606000000011</v>
      </c>
      <c r="BA107" s="1347">
        <v>0.89275982000000009</v>
      </c>
      <c r="BB107" s="1347">
        <v>0.93817373999999998</v>
      </c>
      <c r="BC107" s="1347">
        <v>0.89677717999999995</v>
      </c>
      <c r="BD107" s="1347">
        <v>0.82711160000000006</v>
      </c>
      <c r="BE107" s="1347">
        <v>0.82887506999999994</v>
      </c>
      <c r="BF107" s="1347">
        <v>0.87387207000000011</v>
      </c>
      <c r="BG107" s="1347">
        <v>0.83807326000000004</v>
      </c>
      <c r="BH107" s="1347">
        <v>0.79597003</v>
      </c>
      <c r="BI107" s="1347">
        <v>0.74438353000000002</v>
      </c>
      <c r="BJ107" s="1347">
        <v>0.81301922999999998</v>
      </c>
      <c r="BK107" s="1347">
        <v>0.89484501999999999</v>
      </c>
      <c r="BL107" s="1347">
        <v>0.83976812000000001</v>
      </c>
      <c r="BM107" s="1347">
        <v>0.77374410999999987</v>
      </c>
      <c r="BN107" s="1347">
        <v>0.74394908000000004</v>
      </c>
      <c r="BO107" s="1347">
        <v>0.95615585999999997</v>
      </c>
      <c r="BP107" s="1347">
        <v>0.70921234000000011</v>
      </c>
      <c r="BQ107" s="1347">
        <v>0.76676848000000009</v>
      </c>
      <c r="BR107" s="1347">
        <v>0.78927779999999992</v>
      </c>
      <c r="BS107" s="1347">
        <v>0.70710201000000006</v>
      </c>
      <c r="BT107" s="1347">
        <v>0.75653966999999989</v>
      </c>
      <c r="BU107" s="1347">
        <v>169.49915914499999</v>
      </c>
      <c r="BV107" s="1347">
        <v>0.7341534999999999</v>
      </c>
      <c r="BW107" s="1347">
        <v>1.5788452951299998</v>
      </c>
      <c r="BX107" s="1347">
        <v>0.68706699999999998</v>
      </c>
      <c r="BY107" s="1347">
        <v>0.63937699999999997</v>
      </c>
      <c r="BZ107" s="1347">
        <v>0.7</v>
      </c>
      <c r="CA107" s="1347">
        <v>0.66250910000000007</v>
      </c>
      <c r="CB107" s="1347">
        <v>0.62058137000000002</v>
      </c>
      <c r="CC107" s="1347">
        <v>0.64621927999999995</v>
      </c>
      <c r="CD107" s="1347">
        <v>0.64745849999999994</v>
      </c>
      <c r="CE107" s="1347">
        <v>0.59894466000000002</v>
      </c>
      <c r="CF107" s="1347">
        <v>0.60216871000000005</v>
      </c>
      <c r="CG107" s="1347">
        <v>0.59884506000000004</v>
      </c>
      <c r="CH107" s="1347">
        <v>0.3291482</v>
      </c>
      <c r="CI107" s="1347">
        <v>0.30758937000000003</v>
      </c>
      <c r="CJ107" s="1347">
        <v>0.34192033999999993</v>
      </c>
      <c r="CK107" s="1347">
        <v>0.33796384999999995</v>
      </c>
      <c r="CL107" s="1347">
        <v>0.26031196999999995</v>
      </c>
      <c r="CM107" s="1347">
        <v>0.32560691999999997</v>
      </c>
      <c r="CN107" s="1347">
        <v>0.20557094000000001</v>
      </c>
      <c r="CO107" s="1347">
        <v>0.16930111</v>
      </c>
      <c r="CP107" s="1347">
        <v>0.25293156</v>
      </c>
      <c r="CQ107" s="1347">
        <v>0.19770417999999998</v>
      </c>
      <c r="CR107" s="1347">
        <v>0.27725835999999998</v>
      </c>
      <c r="CS107" s="1347">
        <v>0.13611614999999999</v>
      </c>
      <c r="CT107" s="1347">
        <v>3.7074570000000001E-2</v>
      </c>
      <c r="CU107" s="1347">
        <v>0.11044973</v>
      </c>
      <c r="CV107" s="1347">
        <v>0.12256629999999999</v>
      </c>
      <c r="CW107" s="1347">
        <v>0.15521771000000001</v>
      </c>
      <c r="CX107" s="1347">
        <v>0.11679244</v>
      </c>
      <c r="CY107" s="1347">
        <v>9.779003E-2</v>
      </c>
      <c r="CZ107" s="1347">
        <v>9.6887199999999996E-3</v>
      </c>
      <c r="DA107" s="1347">
        <v>0.17491887</v>
      </c>
      <c r="DB107" s="1347">
        <v>6.0992989999999997E-2</v>
      </c>
      <c r="DC107" s="1347">
        <v>0.16526191999999998</v>
      </c>
      <c r="DD107" s="1347">
        <v>9.3909430000000002E-2</v>
      </c>
      <c r="DE107" s="1347">
        <v>3.9655199999999995E-2</v>
      </c>
      <c r="DF107" s="1347">
        <v>0.12710466000000001</v>
      </c>
      <c r="DG107" s="1347">
        <v>0.11402672</v>
      </c>
      <c r="DH107" s="1347">
        <v>0.11514231</v>
      </c>
      <c r="DI107" s="1347">
        <v>0.18028776000000002</v>
      </c>
      <c r="DJ107" s="1347">
        <v>0.11009701</v>
      </c>
      <c r="DK107" s="1347">
        <v>8.9523939999999996E-2</v>
      </c>
      <c r="DL107" s="1347">
        <v>0</v>
      </c>
      <c r="DM107" s="1347">
        <v>0</v>
      </c>
      <c r="DN107" s="1347">
        <v>0</v>
      </c>
      <c r="DO107" s="1347">
        <v>0</v>
      </c>
      <c r="DP107" s="1347">
        <v>2.1949E-2</v>
      </c>
      <c r="DQ107" s="1347">
        <v>8.3470000000000003E-3</v>
      </c>
      <c r="DR107" s="1347">
        <v>2.8045E-2</v>
      </c>
      <c r="DS107" s="1370">
        <v>1.5917000000000001E-2</v>
      </c>
      <c r="DT107" s="1370">
        <v>1.635E-3</v>
      </c>
      <c r="DU107" s="1370">
        <v>0</v>
      </c>
      <c r="DV107" s="1370">
        <v>1.3786E-2</v>
      </c>
      <c r="DW107" s="1370">
        <v>2.1076999999999999E-2</v>
      </c>
      <c r="DX107" s="1370">
        <v>2.5463E-2</v>
      </c>
      <c r="DY107" s="1370">
        <v>0</v>
      </c>
      <c r="DZ107" s="1370">
        <v>0</v>
      </c>
      <c r="EA107" s="1370">
        <v>8.3580000000000008E-3</v>
      </c>
      <c r="EB107" s="1370">
        <v>4.0659000000000001E-2</v>
      </c>
      <c r="EC107" s="1370">
        <v>13.422716980000001</v>
      </c>
      <c r="ED107" s="1370">
        <v>8.7307161699999991</v>
      </c>
      <c r="EE107" s="1370">
        <v>19.536601179999998</v>
      </c>
      <c r="EF107" s="1370">
        <v>18.054292879999998</v>
      </c>
      <c r="EG107" s="1370">
        <v>18.065507199999999</v>
      </c>
      <c r="EH107" s="1370">
        <v>17.021537690000002</v>
      </c>
      <c r="EI107" s="1370">
        <v>18.608519489999999</v>
      </c>
      <c r="EJ107" s="1370">
        <v>19.678075990000004</v>
      </c>
      <c r="EK107" s="1370">
        <v>10.922923089999999</v>
      </c>
      <c r="EL107" s="1370">
        <v>1.7169614199999998</v>
      </c>
      <c r="EM107" s="1370">
        <v>7.7359999999999998E-3</v>
      </c>
      <c r="EN107" s="1370">
        <v>0</v>
      </c>
      <c r="EO107" s="1370">
        <v>0</v>
      </c>
    </row>
    <row r="108" spans="1:145" ht="15.95" customHeight="1" x14ac:dyDescent="0.3">
      <c r="A108" s="1346" t="s">
        <v>945</v>
      </c>
      <c r="B108" s="1347">
        <v>1319.58720836</v>
      </c>
      <c r="C108" s="1347">
        <v>1346.0016246800001</v>
      </c>
      <c r="D108" s="1347">
        <v>1242.73591231</v>
      </c>
      <c r="E108" s="1347">
        <v>1572.2854826100001</v>
      </c>
      <c r="F108" s="1347">
        <v>1560.9065010899999</v>
      </c>
      <c r="G108" s="1347">
        <v>1585.3775773699999</v>
      </c>
      <c r="H108" s="1347">
        <v>1721.5423900999999</v>
      </c>
      <c r="I108" s="1347">
        <v>1981.72471215</v>
      </c>
      <c r="J108" s="1347">
        <v>1912.35082405</v>
      </c>
      <c r="K108" s="1347">
        <v>2120.2220272499999</v>
      </c>
      <c r="L108" s="1347">
        <v>2296.5238972900001</v>
      </c>
      <c r="M108" s="1347">
        <v>2451.2847674</v>
      </c>
      <c r="N108" s="1347">
        <v>2786.516032406827</v>
      </c>
      <c r="O108" s="1347">
        <v>2985.8160611999997</v>
      </c>
      <c r="P108" s="1347">
        <v>2893.4227878400002</v>
      </c>
      <c r="Q108" s="1347">
        <v>3215.2856183099998</v>
      </c>
      <c r="R108" s="1347">
        <v>3204.9002545967996</v>
      </c>
      <c r="S108" s="1347">
        <v>3168.6164450880001</v>
      </c>
      <c r="T108" s="1347">
        <v>3390.6271246749998</v>
      </c>
      <c r="U108" s="1347">
        <v>3659.5488182685999</v>
      </c>
      <c r="V108" s="1347">
        <v>3497.147517511225</v>
      </c>
      <c r="W108" s="1347">
        <v>3849.4241273387997</v>
      </c>
      <c r="X108" s="1347">
        <v>3910.4604776198003</v>
      </c>
      <c r="Y108" s="1347">
        <v>3898.9584248482724</v>
      </c>
      <c r="Z108" s="1347">
        <v>4075.0927027111379</v>
      </c>
      <c r="AA108" s="1347">
        <v>4612.2420968709675</v>
      </c>
      <c r="AB108" s="1347">
        <v>4623.8598898145292</v>
      </c>
      <c r="AC108" s="1347">
        <v>5363.4843688043211</v>
      </c>
      <c r="AD108" s="1347">
        <v>5174.6025133200001</v>
      </c>
      <c r="AE108" s="1347">
        <v>5176.9895113700004</v>
      </c>
      <c r="AF108" s="1347">
        <v>5175.3655062399994</v>
      </c>
      <c r="AG108" s="1347">
        <v>5115.5871677599998</v>
      </c>
      <c r="AH108" s="1347">
        <v>5088.6933811600002</v>
      </c>
      <c r="AI108" s="1347">
        <v>5015.0515038200001</v>
      </c>
      <c r="AJ108" s="1347">
        <v>5052.1303271600009</v>
      </c>
      <c r="AK108" s="1347">
        <v>5034.8292972400004</v>
      </c>
      <c r="AL108" s="1347">
        <v>5004.8375547700007</v>
      </c>
      <c r="AM108" s="1347">
        <v>5829.4497738800001</v>
      </c>
      <c r="AN108" s="1347">
        <v>4929.5849083399999</v>
      </c>
      <c r="AO108" s="1347">
        <v>4968.2986028400001</v>
      </c>
      <c r="AP108" s="1347">
        <v>5029.3694211400007</v>
      </c>
      <c r="AQ108" s="1347">
        <v>4860.9992540900002</v>
      </c>
      <c r="AR108" s="1347">
        <v>4843.83837726</v>
      </c>
      <c r="AS108" s="1347">
        <v>4829.9899116300003</v>
      </c>
      <c r="AT108" s="1347">
        <v>4949.3120753600006</v>
      </c>
      <c r="AU108" s="1347">
        <v>5070.2892873400006</v>
      </c>
      <c r="AV108" s="1347">
        <v>5058.7642513500004</v>
      </c>
      <c r="AW108" s="1347">
        <v>5030.5074466900005</v>
      </c>
      <c r="AX108" s="1347">
        <v>5035.8267314900004</v>
      </c>
      <c r="AY108" s="1347">
        <v>4954.3828010300003</v>
      </c>
      <c r="AZ108" s="1347">
        <v>4818.5299336300004</v>
      </c>
      <c r="BA108" s="1347">
        <v>4795.4212070799986</v>
      </c>
      <c r="BB108" s="1347">
        <v>4826.1915849399993</v>
      </c>
      <c r="BC108" s="1347">
        <v>4814.5322764699995</v>
      </c>
      <c r="BD108" s="1347">
        <v>4538.6064292900001</v>
      </c>
      <c r="BE108" s="1347">
        <v>4576.0364318099992</v>
      </c>
      <c r="BF108" s="1347">
        <v>4549.8133272599989</v>
      </c>
      <c r="BG108" s="1347">
        <v>4416.3221045199998</v>
      </c>
      <c r="BH108" s="1347">
        <v>4389.6163489</v>
      </c>
      <c r="BI108" s="1347">
        <v>4409.6554666700004</v>
      </c>
      <c r="BJ108" s="1347">
        <v>4412.4316824099997</v>
      </c>
      <c r="BK108" s="1347">
        <v>4301.3054654000007</v>
      </c>
      <c r="BL108" s="1347">
        <v>4303.9825675500006</v>
      </c>
      <c r="BM108" s="1347">
        <v>4201.8497396499997</v>
      </c>
      <c r="BN108" s="1347">
        <v>4197.0589122947504</v>
      </c>
      <c r="BO108" s="1347">
        <v>4217.8194457</v>
      </c>
      <c r="BP108" s="1347">
        <v>4264.6437833400005</v>
      </c>
      <c r="BQ108" s="1347">
        <v>4251.7259982899996</v>
      </c>
      <c r="BR108" s="1347">
        <v>4214.8323523300005</v>
      </c>
      <c r="BS108" s="1347">
        <v>4261.8394221799999</v>
      </c>
      <c r="BT108" s="1347">
        <v>4208.7910649800006</v>
      </c>
      <c r="BU108" s="1347">
        <v>4259.3839909247999</v>
      </c>
      <c r="BV108" s="1347">
        <v>4489.1992416898283</v>
      </c>
      <c r="BW108" s="1347">
        <v>4427.7451519286096</v>
      </c>
      <c r="BX108" s="1347">
        <v>4339.8851194660001</v>
      </c>
      <c r="BY108" s="1347">
        <v>4448.9700860049006</v>
      </c>
      <c r="BZ108" s="1347">
        <v>4366.5</v>
      </c>
      <c r="CA108" s="1347">
        <v>4349.2459709611421</v>
      </c>
      <c r="CB108" s="1347">
        <v>4441.2232165070554</v>
      </c>
      <c r="CC108" s="1347">
        <v>4327.2875934964195</v>
      </c>
      <c r="CD108" s="1347">
        <v>4246.3807298002403</v>
      </c>
      <c r="CE108" s="1347">
        <v>4160.090667905074</v>
      </c>
      <c r="CF108" s="1347">
        <v>4434.0156219142282</v>
      </c>
      <c r="CG108" s="1347">
        <v>4398.5630761263819</v>
      </c>
      <c r="CH108" s="1347">
        <v>4609.233803477754</v>
      </c>
      <c r="CI108" s="1347">
        <v>4586.4869699307737</v>
      </c>
      <c r="CJ108" s="1347">
        <v>4081.2354941919698</v>
      </c>
      <c r="CK108" s="1347">
        <v>3983.91017562052</v>
      </c>
      <c r="CL108" s="1347">
        <v>4076.316736397242</v>
      </c>
      <c r="CM108" s="1347">
        <v>4095.7705147939887</v>
      </c>
      <c r="CN108" s="1347">
        <v>4381.7516204980566</v>
      </c>
      <c r="CO108" s="1347">
        <v>4034.1868612702842</v>
      </c>
      <c r="CP108" s="1347">
        <v>3960.6658996163746</v>
      </c>
      <c r="CQ108" s="1347">
        <v>3963.2876127698501</v>
      </c>
      <c r="CR108" s="1347">
        <v>3945.0676558906093</v>
      </c>
      <c r="CS108" s="1347">
        <v>3990.3513962188426</v>
      </c>
      <c r="CT108" s="1347">
        <v>3956.2977441966632</v>
      </c>
      <c r="CU108" s="1347">
        <v>3798.0446118831273</v>
      </c>
      <c r="CV108" s="1347">
        <v>3746.017907814281</v>
      </c>
      <c r="CW108" s="1347">
        <v>3746.526408129052</v>
      </c>
      <c r="CX108" s="1347">
        <v>3702.2864087934136</v>
      </c>
      <c r="CY108" s="1347">
        <v>3725.6687366379765</v>
      </c>
      <c r="CZ108" s="1347">
        <v>3731.4219861369943</v>
      </c>
      <c r="DA108" s="1347">
        <v>3681.0439711257918</v>
      </c>
      <c r="DB108" s="1347">
        <v>3619.3027628722593</v>
      </c>
      <c r="DC108" s="1347">
        <v>3587.3192996222497</v>
      </c>
      <c r="DD108" s="1347">
        <v>3524.698354581586</v>
      </c>
      <c r="DE108" s="1347">
        <v>3495.9771721605434</v>
      </c>
      <c r="DF108" s="1347">
        <v>3503.5251420123882</v>
      </c>
      <c r="DG108" s="1347">
        <v>3514.3026274284657</v>
      </c>
      <c r="DH108" s="1347">
        <v>3382.1073713613855</v>
      </c>
      <c r="DI108" s="1347">
        <v>3408.8409003668189</v>
      </c>
      <c r="DJ108" s="1347">
        <v>3374.9248819190861</v>
      </c>
      <c r="DK108" s="1347">
        <v>3359.4284272859736</v>
      </c>
      <c r="DL108" s="1347">
        <v>3377.9241005011968</v>
      </c>
      <c r="DM108" s="1347">
        <v>3358.8356121284846</v>
      </c>
      <c r="DN108" s="1347">
        <v>3328.6313936878382</v>
      </c>
      <c r="DO108" s="1347">
        <v>3330.2342072700376</v>
      </c>
      <c r="DP108" s="1347">
        <v>3209.3918843719766</v>
      </c>
      <c r="DQ108" s="1347">
        <v>3198.4406046870477</v>
      </c>
      <c r="DR108" s="1347">
        <v>3454.6652093027151</v>
      </c>
      <c r="DS108" s="1370">
        <v>3603.3365073344826</v>
      </c>
      <c r="DT108" s="1370">
        <v>3578.4133394303722</v>
      </c>
      <c r="DU108" s="1370">
        <v>3600.6228187189818</v>
      </c>
      <c r="DV108" s="1370">
        <v>3613.3466116891636</v>
      </c>
      <c r="DW108" s="1370">
        <v>3643.3943361195338</v>
      </c>
      <c r="DX108" s="1370">
        <v>3715.4689757217584</v>
      </c>
      <c r="DY108" s="1370">
        <v>3647.8018985277663</v>
      </c>
      <c r="DZ108" s="1370">
        <v>3562.6259740978721</v>
      </c>
      <c r="EA108" s="1370">
        <v>3946.6345667163137</v>
      </c>
      <c r="EB108" s="1370">
        <v>3936.3708837654899</v>
      </c>
      <c r="EC108" s="1370">
        <v>3746.4199432263872</v>
      </c>
      <c r="ED108" s="1370">
        <v>3737.3020284914332</v>
      </c>
      <c r="EE108" s="1370">
        <v>3714.067345619113</v>
      </c>
      <c r="EF108" s="1370">
        <v>3697.9423959399451</v>
      </c>
      <c r="EG108" s="1370">
        <v>3637.2172913577779</v>
      </c>
      <c r="EH108" s="1370">
        <v>3578.7476013718392</v>
      </c>
      <c r="EI108" s="1370">
        <v>3589.2134733282269</v>
      </c>
      <c r="EJ108" s="1370">
        <v>3544.9242270767845</v>
      </c>
      <c r="EK108" s="1370">
        <v>3487.5176932484028</v>
      </c>
      <c r="EL108" s="1370">
        <v>3483.0814698584436</v>
      </c>
      <c r="EM108" s="1370">
        <v>3362.6919766248084</v>
      </c>
      <c r="EN108" s="1370">
        <v>3392.200224587365</v>
      </c>
      <c r="EO108" s="1370">
        <v>3385.0848953845184</v>
      </c>
    </row>
    <row r="109" spans="1:145" ht="15.95" customHeight="1" x14ac:dyDescent="0.3">
      <c r="A109" s="1346" t="s">
        <v>946</v>
      </c>
      <c r="B109" s="1347">
        <v>0.81684999999999997</v>
      </c>
      <c r="C109" s="1347">
        <v>0</v>
      </c>
      <c r="D109" s="1347">
        <v>11.844215</v>
      </c>
      <c r="E109" s="1347">
        <v>6.8813989999999992</v>
      </c>
      <c r="F109" s="1347">
        <v>6.0880850000000004</v>
      </c>
      <c r="G109" s="1347">
        <v>8.1711910000000003</v>
      </c>
      <c r="H109" s="1347">
        <v>8.1863609099999994</v>
      </c>
      <c r="I109" s="1347">
        <v>8.9182209100000005</v>
      </c>
      <c r="J109" s="1347">
        <v>10.50457791</v>
      </c>
      <c r="K109" s="1347">
        <v>10.390245910000001</v>
      </c>
      <c r="L109" s="1347">
        <v>9.1430439099999994</v>
      </c>
      <c r="M109" s="1347">
        <v>7.4867906500000005</v>
      </c>
      <c r="N109" s="1347">
        <v>7.2407209100000003</v>
      </c>
      <c r="O109" s="1347">
        <v>8.7733349199999999</v>
      </c>
      <c r="P109" s="1347">
        <v>10.23856928</v>
      </c>
      <c r="Q109" s="1347">
        <v>8.5962449099999994</v>
      </c>
      <c r="R109" s="1347">
        <v>11.016232909999999</v>
      </c>
      <c r="S109" s="1347">
        <v>12.863376909999999</v>
      </c>
      <c r="T109" s="1347">
        <v>10.09026534</v>
      </c>
      <c r="U109" s="1347">
        <v>11.67338152</v>
      </c>
      <c r="V109" s="1347">
        <v>11.16142391</v>
      </c>
      <c r="W109" s="1347">
        <v>10.774765</v>
      </c>
      <c r="X109" s="1347">
        <v>10.509497849999999</v>
      </c>
      <c r="Y109" s="1347">
        <v>9.0157019100000007</v>
      </c>
      <c r="Z109" s="1347">
        <v>12.978799909999999</v>
      </c>
      <c r="AA109" s="1347">
        <v>7.9233559099999997</v>
      </c>
      <c r="AB109" s="1347">
        <v>7.9181519099999997</v>
      </c>
      <c r="AC109" s="1347">
        <v>9.4929859099999998</v>
      </c>
      <c r="AD109" s="1347">
        <v>10.089240910000001</v>
      </c>
      <c r="AE109" s="1347">
        <v>5.18979313</v>
      </c>
      <c r="AF109" s="1347">
        <v>11.56585475</v>
      </c>
      <c r="AG109" s="1347">
        <v>15.37978461</v>
      </c>
      <c r="AH109" s="1347">
        <v>14.12042258</v>
      </c>
      <c r="AI109" s="1347">
        <v>14.404598179999999</v>
      </c>
      <c r="AJ109" s="1347">
        <v>6.5812866799999998</v>
      </c>
      <c r="AK109" s="1347">
        <v>8.5091888299999994</v>
      </c>
      <c r="AL109" s="1347">
        <v>7.5591589099999998</v>
      </c>
      <c r="AM109" s="1347">
        <v>10.80766068</v>
      </c>
      <c r="AN109" s="1347">
        <v>9.7869349999999997</v>
      </c>
      <c r="AO109" s="1347">
        <v>11.759848199999999</v>
      </c>
      <c r="AP109" s="1347">
        <v>14.98682466</v>
      </c>
      <c r="AQ109" s="1347">
        <v>15.743302760000001</v>
      </c>
      <c r="AR109" s="1347">
        <v>11.847971509999999</v>
      </c>
      <c r="AS109" s="1347">
        <v>18.601202390000001</v>
      </c>
      <c r="AT109" s="1347">
        <v>11.677629509999999</v>
      </c>
      <c r="AU109" s="1347">
        <v>17.40752311</v>
      </c>
      <c r="AV109" s="1347">
        <v>17.416470610000001</v>
      </c>
      <c r="AW109" s="1347">
        <v>26.68121932</v>
      </c>
      <c r="AX109" s="1347">
        <v>20.425204000000001</v>
      </c>
      <c r="AY109" s="1347">
        <v>26.0479713</v>
      </c>
      <c r="AZ109" s="1347">
        <v>28.16887088</v>
      </c>
      <c r="BA109" s="1347">
        <v>28.152225999999999</v>
      </c>
      <c r="BB109" s="1347">
        <v>23.520713000000001</v>
      </c>
      <c r="BC109" s="1347">
        <v>25.044303729999999</v>
      </c>
      <c r="BD109" s="1347">
        <v>23.834988980000002</v>
      </c>
      <c r="BE109" s="1347">
        <v>26.000541329999997</v>
      </c>
      <c r="BF109" s="1347">
        <v>22.890717600000002</v>
      </c>
      <c r="BG109" s="1347">
        <v>22.487036979999999</v>
      </c>
      <c r="BH109" s="1347">
        <v>25.070526430000001</v>
      </c>
      <c r="BI109" s="1347">
        <v>23.788984750000001</v>
      </c>
      <c r="BJ109" s="1347">
        <v>17.35900401</v>
      </c>
      <c r="BK109" s="1347">
        <v>28.07215489</v>
      </c>
      <c r="BL109" s="1347">
        <v>22.056186230000002</v>
      </c>
      <c r="BM109" s="1347">
        <v>22.104652999999999</v>
      </c>
      <c r="BN109" s="1347">
        <v>32.884591620000002</v>
      </c>
      <c r="BO109" s="1347">
        <v>23.542453119999998</v>
      </c>
      <c r="BP109" s="1347">
        <v>19.302671509999996</v>
      </c>
      <c r="BQ109" s="1347">
        <v>15.77436159</v>
      </c>
      <c r="BR109" s="1347">
        <v>23.609853189999999</v>
      </c>
      <c r="BS109" s="1347">
        <v>25.716662410000001</v>
      </c>
      <c r="BT109" s="1347">
        <v>29.603765509999999</v>
      </c>
      <c r="BU109" s="1347">
        <v>26.531213649999998</v>
      </c>
      <c r="BV109" s="1347">
        <v>33.183538390279999</v>
      </c>
      <c r="BW109" s="1347">
        <v>43.526287574195003</v>
      </c>
      <c r="BX109" s="1347">
        <v>45.661362313000005</v>
      </c>
      <c r="BY109" s="1347">
        <v>38.596264365699994</v>
      </c>
      <c r="BZ109" s="1347">
        <v>39.799999999999997</v>
      </c>
      <c r="CA109" s="1347">
        <v>35.331133653400002</v>
      </c>
      <c r="CB109" s="1347">
        <v>45.5031258908</v>
      </c>
      <c r="CC109" s="1347">
        <v>55.242610352699998</v>
      </c>
      <c r="CD109" s="1347">
        <v>57.959092523351991</v>
      </c>
      <c r="CE109" s="1347">
        <v>57.291352610758352</v>
      </c>
      <c r="CF109" s="1347">
        <v>61.720470467269998</v>
      </c>
      <c r="CG109" s="1347">
        <v>56.667438807496652</v>
      </c>
      <c r="CH109" s="1347">
        <v>60.005597887442995</v>
      </c>
      <c r="CI109" s="1347">
        <v>59.944224292605284</v>
      </c>
      <c r="CJ109" s="1347">
        <v>59.054715681393994</v>
      </c>
      <c r="CK109" s="1347">
        <v>60.059581362655997</v>
      </c>
      <c r="CL109" s="1347">
        <v>50.669229443998837</v>
      </c>
      <c r="CM109" s="1347">
        <v>50.952494412469001</v>
      </c>
      <c r="CN109" s="1347">
        <v>55.309514801311998</v>
      </c>
      <c r="CO109" s="1347">
        <v>58.978096684732009</v>
      </c>
      <c r="CP109" s="1347">
        <v>59.073533460999997</v>
      </c>
      <c r="CQ109" s="1347">
        <v>59.470399623816995</v>
      </c>
      <c r="CR109" s="1347">
        <v>55.403731329305003</v>
      </c>
      <c r="CS109" s="1347">
        <v>39.7586456774468</v>
      </c>
      <c r="CT109" s="1347">
        <v>49.973931981904087</v>
      </c>
      <c r="CU109" s="1347">
        <v>49.764422158119366</v>
      </c>
      <c r="CV109" s="1347">
        <v>63.382406027045334</v>
      </c>
      <c r="CW109" s="1347">
        <v>70.206544419826372</v>
      </c>
      <c r="CX109" s="1347">
        <v>69.59165311163585</v>
      </c>
      <c r="CY109" s="1347">
        <v>74.435184614655327</v>
      </c>
      <c r="CZ109" s="1347">
        <v>82.637889790461045</v>
      </c>
      <c r="DA109" s="1347">
        <v>85.679788891152242</v>
      </c>
      <c r="DB109" s="1347">
        <v>92.208453579090971</v>
      </c>
      <c r="DC109" s="1347">
        <v>93.824811667668342</v>
      </c>
      <c r="DD109" s="1347">
        <v>98.281675756712602</v>
      </c>
      <c r="DE109" s="1347">
        <v>97.089121299126404</v>
      </c>
      <c r="DF109" s="1347">
        <v>104.34044902823371</v>
      </c>
      <c r="DG109" s="1347">
        <v>107.062506018828</v>
      </c>
      <c r="DH109" s="1347">
        <v>106.21204279177115</v>
      </c>
      <c r="DI109" s="1347">
        <v>122.85883167143666</v>
      </c>
      <c r="DJ109" s="1347">
        <v>124.30654103087386</v>
      </c>
      <c r="DK109" s="1347">
        <v>110.90833115000001</v>
      </c>
      <c r="DL109" s="1347">
        <v>121.97625658</v>
      </c>
      <c r="DM109" s="1347">
        <v>105.62119839</v>
      </c>
      <c r="DN109" s="1347">
        <v>103.95325864</v>
      </c>
      <c r="DO109" s="1347">
        <v>103.40642833</v>
      </c>
      <c r="DP109" s="1347">
        <v>90.458877279999996</v>
      </c>
      <c r="DQ109" s="1347">
        <v>92.403473730000002</v>
      </c>
      <c r="DR109" s="1347">
        <v>95.981744019999994</v>
      </c>
      <c r="DS109" s="1370">
        <v>102.73069861</v>
      </c>
      <c r="DT109" s="1370">
        <v>93.986475749999997</v>
      </c>
      <c r="DU109" s="1370">
        <v>84.70262953999999</v>
      </c>
      <c r="DV109" s="1370">
        <v>109.67215924000001</v>
      </c>
      <c r="DW109" s="1370">
        <v>107.49746095</v>
      </c>
      <c r="DX109" s="1370">
        <v>92.142519559999997</v>
      </c>
      <c r="DY109" s="1370">
        <v>86.509038290000007</v>
      </c>
      <c r="DZ109" s="1370">
        <v>271.73052154000004</v>
      </c>
      <c r="EA109" s="1370">
        <v>67.041033949999999</v>
      </c>
      <c r="EB109" s="1370">
        <v>77.36553090999999</v>
      </c>
      <c r="EC109" s="1370">
        <v>84.7895319</v>
      </c>
      <c r="ED109" s="1370">
        <v>97.127906319999994</v>
      </c>
      <c r="EE109" s="1370">
        <v>90.621960819999998</v>
      </c>
      <c r="EF109" s="1370">
        <v>107.90022764999999</v>
      </c>
      <c r="EG109" s="1370">
        <v>111.42561356</v>
      </c>
      <c r="EH109" s="1370">
        <v>105.92016718000001</v>
      </c>
      <c r="EI109" s="1370">
        <v>107.58827494999998</v>
      </c>
      <c r="EJ109" s="1370">
        <v>106.96526725</v>
      </c>
      <c r="EK109" s="1370">
        <v>111.40787883</v>
      </c>
      <c r="EL109" s="1370">
        <v>118.87886403</v>
      </c>
      <c r="EM109" s="1370">
        <v>116.09799293</v>
      </c>
      <c r="EN109" s="1370">
        <v>149.42951637000002</v>
      </c>
      <c r="EO109" s="1370">
        <v>145.32763524999999</v>
      </c>
    </row>
    <row r="110" spans="1:145" ht="15.95" customHeight="1" x14ac:dyDescent="0.3">
      <c r="A110" s="1346" t="s">
        <v>947</v>
      </c>
      <c r="B110" s="1347">
        <v>29.916249409999995</v>
      </c>
      <c r="C110" s="1347">
        <v>13.868404450000002</v>
      </c>
      <c r="D110" s="1347">
        <v>11.16747</v>
      </c>
      <c r="E110" s="1347">
        <v>40.664183999999999</v>
      </c>
      <c r="F110" s="1347">
        <v>55.99290036</v>
      </c>
      <c r="G110" s="1347">
        <v>26.74011617</v>
      </c>
      <c r="H110" s="1347">
        <v>60.275657619999997</v>
      </c>
      <c r="I110" s="1347">
        <v>25.37442854</v>
      </c>
      <c r="J110" s="1347">
        <v>25.906917989999997</v>
      </c>
      <c r="K110" s="1347">
        <v>44.361882489999992</v>
      </c>
      <c r="L110" s="1347">
        <v>13.727620009999999</v>
      </c>
      <c r="M110" s="1347">
        <v>28.545128579999997</v>
      </c>
      <c r="N110" s="1347">
        <v>0.43871838000000002</v>
      </c>
      <c r="O110" s="1347">
        <v>1.7868999999999999E-2</v>
      </c>
      <c r="P110" s="1347">
        <v>1.8152999999999999E-2</v>
      </c>
      <c r="Q110" s="1347">
        <v>2.1349E-2</v>
      </c>
      <c r="R110" s="1347">
        <v>2.1707000000000001E-2</v>
      </c>
      <c r="S110" s="1347">
        <v>2.2145000000000001E-2</v>
      </c>
      <c r="T110" s="1347">
        <v>2.2516999999999999E-2</v>
      </c>
      <c r="U110" s="1347">
        <v>2.2904000000000001E-2</v>
      </c>
      <c r="V110" s="1347">
        <v>2.4581590200000001</v>
      </c>
      <c r="W110" s="1347">
        <v>2.43941498</v>
      </c>
      <c r="X110" s="1347">
        <v>13.451742380000001</v>
      </c>
      <c r="Y110" s="1347">
        <v>2.4659810000000001E-2</v>
      </c>
      <c r="Z110" s="1347">
        <v>2.5070290000000002E-2</v>
      </c>
      <c r="AA110" s="1347">
        <v>2.536153E-2</v>
      </c>
      <c r="AB110" s="1347">
        <v>2.5763999999999999E-2</v>
      </c>
      <c r="AC110" s="1347">
        <v>2.6197999999999999E-2</v>
      </c>
      <c r="AD110" s="1347">
        <v>2.6654000000000001E-2</v>
      </c>
      <c r="AE110" s="1347">
        <v>2.7189000000000001E-2</v>
      </c>
      <c r="AF110" s="1347">
        <v>2.7744540000000002E-2</v>
      </c>
      <c r="AG110" s="1347">
        <v>-6.1803580000000004E-2</v>
      </c>
      <c r="AH110" s="1347">
        <v>2.8865990000000001E-2</v>
      </c>
      <c r="AI110" s="1347">
        <v>2.9451540000000002E-2</v>
      </c>
      <c r="AJ110" s="1347">
        <v>2.9561E-2</v>
      </c>
      <c r="AK110" s="1347">
        <v>3.027024E-2</v>
      </c>
      <c r="AL110" s="1347">
        <v>3.0887589999999999E-2</v>
      </c>
      <c r="AM110" s="1347">
        <v>3.1533699999999998E-2</v>
      </c>
      <c r="AN110" s="1347">
        <v>3.1607999999999997E-2</v>
      </c>
      <c r="AO110" s="1347">
        <v>6.172735E-2</v>
      </c>
      <c r="AP110" s="1347">
        <v>24.771238</v>
      </c>
      <c r="AQ110" s="1347">
        <v>21.010031650000002</v>
      </c>
      <c r="AR110" s="1347">
        <v>20.170415849999998</v>
      </c>
      <c r="AS110" s="1347">
        <v>17.80718821</v>
      </c>
      <c r="AT110" s="1347">
        <v>3.4746470000000002E-2</v>
      </c>
      <c r="AU110" s="1347">
        <v>3.5263000000000003E-2</v>
      </c>
      <c r="AV110" s="1347">
        <v>3.5751999999999999E-2</v>
      </c>
      <c r="AW110" s="1347">
        <v>3.6351000000000001E-2</v>
      </c>
      <c r="AX110" s="1347">
        <v>3.6854999999999999E-2</v>
      </c>
      <c r="AY110" s="1347">
        <v>3.7383E-2</v>
      </c>
      <c r="AZ110" s="1347">
        <v>3.7919000000000001E-2</v>
      </c>
      <c r="BA110" s="1347">
        <v>21.525558589999999</v>
      </c>
      <c r="BB110" s="1347">
        <v>3.8996000000000003E-2</v>
      </c>
      <c r="BC110" s="1347">
        <v>3.9622999999999998E-2</v>
      </c>
      <c r="BD110" s="1347">
        <v>4.0343540000000004E-2</v>
      </c>
      <c r="BE110" s="1347">
        <v>4.0835769999999993E-2</v>
      </c>
      <c r="BF110" s="1347">
        <v>7.1233828499999996</v>
      </c>
      <c r="BG110" s="1347">
        <v>4.1887000000000001E-2</v>
      </c>
      <c r="BH110" s="1347">
        <v>4.2467999999999999E-2</v>
      </c>
      <c r="BI110" s="1347">
        <v>4.3163E-2</v>
      </c>
      <c r="BJ110" s="1347">
        <v>0.43112899999999998</v>
      </c>
      <c r="BK110" s="1347">
        <v>33.240719640000002</v>
      </c>
      <c r="BL110" s="1347">
        <v>10.31700418</v>
      </c>
      <c r="BM110" s="1347">
        <v>15.924604240000001</v>
      </c>
      <c r="BN110" s="1347">
        <v>8.2077499999999998E-2</v>
      </c>
      <c r="BO110" s="1347">
        <v>0.51479399999999997</v>
      </c>
      <c r="BP110" s="1347">
        <v>0.53654800000000002</v>
      </c>
      <c r="BQ110" s="1347">
        <v>0.31197200000000003</v>
      </c>
      <c r="BR110" s="1347">
        <v>1.0670120000000001</v>
      </c>
      <c r="BS110" s="1347">
        <v>1.434744</v>
      </c>
      <c r="BT110" s="1347">
        <v>0.54786199999999996</v>
      </c>
      <c r="BU110" s="1347">
        <v>1.5273110000000001</v>
      </c>
      <c r="BV110" s="1347">
        <v>0.64276699999999998</v>
      </c>
      <c r="BW110" s="1347">
        <v>0.45477499999999998</v>
      </c>
      <c r="BX110" s="1347">
        <v>8.1784999999999997E-2</v>
      </c>
      <c r="BY110" s="1347">
        <v>3.1196999999999999E-2</v>
      </c>
      <c r="BZ110" s="1347">
        <v>0.2</v>
      </c>
      <c r="CA110" s="1347">
        <v>3.139057E-2</v>
      </c>
      <c r="CB110" s="1347">
        <v>2.9498E-2</v>
      </c>
      <c r="CC110" s="1347">
        <v>0.59469905000000001</v>
      </c>
      <c r="CD110" s="1347">
        <v>0.12504047000000001</v>
      </c>
      <c r="CE110" s="1347">
        <v>4.0900079599999994</v>
      </c>
      <c r="CF110" s="1347">
        <v>4.45019864</v>
      </c>
      <c r="CG110" s="1347">
        <v>5.1712630099999997</v>
      </c>
      <c r="CH110" s="1347">
        <v>5.6681377500000014</v>
      </c>
      <c r="CI110" s="1347">
        <v>5.8521851600000003</v>
      </c>
      <c r="CJ110" s="1347">
        <v>7.0132549999999991</v>
      </c>
      <c r="CK110" s="1347">
        <v>6.7578200600000002</v>
      </c>
      <c r="CL110" s="1347">
        <v>6.4334912700000002</v>
      </c>
      <c r="CM110" s="1347">
        <v>6.7079111699999991</v>
      </c>
      <c r="CN110" s="1347">
        <v>8.0455208900000006</v>
      </c>
      <c r="CO110" s="1347">
        <v>9.6373011599999998</v>
      </c>
      <c r="CP110" s="1347">
        <v>7.8520066699999997</v>
      </c>
      <c r="CQ110" s="1347">
        <v>11.03027741</v>
      </c>
      <c r="CR110" s="1347">
        <v>12.03505354</v>
      </c>
      <c r="CS110" s="1347">
        <v>12.277125120000001</v>
      </c>
      <c r="CT110" s="1347">
        <v>13.64131373</v>
      </c>
      <c r="CU110" s="1347">
        <v>15.645325780000002</v>
      </c>
      <c r="CV110" s="1347">
        <v>14.7011734</v>
      </c>
      <c r="CW110" s="1347">
        <v>13.769044510000001</v>
      </c>
      <c r="CX110" s="1347">
        <v>13.90520793</v>
      </c>
      <c r="CY110" s="1347">
        <v>13.02092524</v>
      </c>
      <c r="CZ110" s="1347">
        <v>10.32619686</v>
      </c>
      <c r="DA110" s="1347">
        <v>14.3598275</v>
      </c>
      <c r="DB110" s="1347">
        <v>12.20924525</v>
      </c>
      <c r="DC110" s="1347">
        <v>10.72723493</v>
      </c>
      <c r="DD110" s="1347">
        <v>4.7879301500000002</v>
      </c>
      <c r="DE110" s="1347">
        <v>5.6682780999999993</v>
      </c>
      <c r="DF110" s="1347">
        <v>5.58874592</v>
      </c>
      <c r="DG110" s="1347">
        <v>7.5539407300000008</v>
      </c>
      <c r="DH110" s="1347">
        <v>7.7572548899999996</v>
      </c>
      <c r="DI110" s="1347">
        <v>5.3010146300000009</v>
      </c>
      <c r="DJ110" s="1347">
        <v>6.6370799800000002</v>
      </c>
      <c r="DK110" s="1347">
        <v>5.9488780400000003</v>
      </c>
      <c r="DL110" s="1347">
        <v>3.9556453999999999</v>
      </c>
      <c r="DM110" s="1347">
        <v>4.99694137</v>
      </c>
      <c r="DN110" s="1347">
        <v>4.6984855799999998</v>
      </c>
      <c r="DO110" s="1347">
        <v>5.8747404100000002</v>
      </c>
      <c r="DP110" s="1347">
        <v>5.4171617599999999</v>
      </c>
      <c r="DQ110" s="1347">
        <v>6.3060221700000003</v>
      </c>
      <c r="DR110" s="1347">
        <v>5.0503485200000009</v>
      </c>
      <c r="DS110" s="1370">
        <v>6.3228448700000008</v>
      </c>
      <c r="DT110" s="1370">
        <v>5.632333720000001</v>
      </c>
      <c r="DU110" s="1370">
        <v>4.8021970099999995</v>
      </c>
      <c r="DV110" s="1370">
        <v>4.8913184800000007</v>
      </c>
      <c r="DW110" s="1370">
        <v>4.4353683900000007</v>
      </c>
      <c r="DX110" s="1370">
        <v>3.5404469500000002</v>
      </c>
      <c r="DY110" s="1370">
        <v>5.7397668100000008</v>
      </c>
      <c r="DZ110" s="1370">
        <v>5.5857125400000003</v>
      </c>
      <c r="EA110" s="1370">
        <v>4.97879059</v>
      </c>
      <c r="EB110" s="1370">
        <v>6.0197829499999989</v>
      </c>
      <c r="EC110" s="1370">
        <v>4.6151677599999994</v>
      </c>
      <c r="ED110" s="1370">
        <v>3.3968210999999999</v>
      </c>
      <c r="EE110" s="1370">
        <v>4.23290305</v>
      </c>
      <c r="EF110" s="1370">
        <v>5.3013966099999994</v>
      </c>
      <c r="EG110" s="1370">
        <v>4.41048771</v>
      </c>
      <c r="EH110" s="1370">
        <v>4.1100998999999998</v>
      </c>
      <c r="EI110" s="1370">
        <v>4.8372888599999992</v>
      </c>
      <c r="EJ110" s="1370">
        <v>4.9474125500000001</v>
      </c>
      <c r="EK110" s="1370">
        <v>4.8536996200000004</v>
      </c>
      <c r="EL110" s="1370">
        <v>4.5249019499999994</v>
      </c>
      <c r="EM110" s="1370">
        <v>4.9839372199999996</v>
      </c>
      <c r="EN110" s="1370">
        <v>4.5865804800000003</v>
      </c>
      <c r="EO110" s="1370">
        <v>5.7814471199999993</v>
      </c>
    </row>
    <row r="111" spans="1:145" ht="15.95" customHeight="1" x14ac:dyDescent="0.3">
      <c r="A111" s="1346" t="s">
        <v>825</v>
      </c>
      <c r="B111" s="1347">
        <v>39.808188000000001</v>
      </c>
      <c r="C111" s="1347">
        <v>43.870163820000002</v>
      </c>
      <c r="D111" s="1347">
        <v>50.399976229219611</v>
      </c>
      <c r="E111" s="1347">
        <v>45.577684269999999</v>
      </c>
      <c r="F111" s="1347">
        <v>47.539727130000003</v>
      </c>
      <c r="G111" s="1347">
        <v>49.913739730000003</v>
      </c>
      <c r="H111" s="1347">
        <v>32.886085919999999</v>
      </c>
      <c r="I111" s="1347">
        <v>37.968741959999996</v>
      </c>
      <c r="J111" s="1347">
        <v>41.782385519999998</v>
      </c>
      <c r="K111" s="1347">
        <v>41.922945420000005</v>
      </c>
      <c r="L111" s="1347">
        <v>39.267882790000002</v>
      </c>
      <c r="M111" s="1347">
        <v>44.285980510000009</v>
      </c>
      <c r="N111" s="1347">
        <v>38.159601090000002</v>
      </c>
      <c r="O111" s="1347">
        <v>41.35594133</v>
      </c>
      <c r="P111" s="1347">
        <v>46.1698193</v>
      </c>
      <c r="Q111" s="1347">
        <v>46.90295622</v>
      </c>
      <c r="R111" s="1347">
        <v>44.034826760000009</v>
      </c>
      <c r="S111" s="1347">
        <v>39.592320289999996</v>
      </c>
      <c r="T111" s="1347">
        <v>44.436436230000005</v>
      </c>
      <c r="U111" s="1347">
        <v>49.623876689999996</v>
      </c>
      <c r="V111" s="1347">
        <v>43.086922429999994</v>
      </c>
      <c r="W111" s="1347">
        <v>42.303923670000003</v>
      </c>
      <c r="X111" s="1347">
        <v>43.94534496</v>
      </c>
      <c r="Y111" s="1347">
        <v>44.425051400000001</v>
      </c>
      <c r="Z111" s="1347">
        <v>45.880252169999999</v>
      </c>
      <c r="AA111" s="1347">
        <v>40.066831729999997</v>
      </c>
      <c r="AB111" s="1347">
        <v>40.332494179999998</v>
      </c>
      <c r="AC111" s="1347">
        <v>40.115637960000001</v>
      </c>
      <c r="AD111" s="1347">
        <v>40.548597099999995</v>
      </c>
      <c r="AE111" s="1347">
        <v>38.856968740000006</v>
      </c>
      <c r="AF111" s="1347">
        <v>59.426712139999999</v>
      </c>
      <c r="AG111" s="1347">
        <v>111.51507171000002</v>
      </c>
      <c r="AH111" s="1347">
        <v>102.42180258</v>
      </c>
      <c r="AI111" s="1347">
        <v>117.04465282</v>
      </c>
      <c r="AJ111" s="1347">
        <v>149.21275578999999</v>
      </c>
      <c r="AK111" s="1347">
        <v>127.56341133999999</v>
      </c>
      <c r="AL111" s="1347">
        <v>86.265994759999984</v>
      </c>
      <c r="AM111" s="1347">
        <v>112.6218295</v>
      </c>
      <c r="AN111" s="1347">
        <v>88.559360749999996</v>
      </c>
      <c r="AO111" s="1347">
        <v>112.46038829999999</v>
      </c>
      <c r="AP111" s="1347">
        <v>99.673968483300001</v>
      </c>
      <c r="AQ111" s="1347">
        <v>76.594419039800002</v>
      </c>
      <c r="AR111" s="1347">
        <v>90.270719468400003</v>
      </c>
      <c r="AS111" s="1347">
        <v>100.16186679</v>
      </c>
      <c r="AT111" s="1347">
        <v>84.628802092799987</v>
      </c>
      <c r="AU111" s="1347">
        <v>95.576948409599993</v>
      </c>
      <c r="AV111" s="1347">
        <v>94.98698294099998</v>
      </c>
      <c r="AW111" s="1347">
        <v>95.718676541400015</v>
      </c>
      <c r="AX111" s="1347">
        <v>75.291948166599994</v>
      </c>
      <c r="AY111" s="1347">
        <v>99.821521298699992</v>
      </c>
      <c r="AZ111" s="1347">
        <v>86.899578316800003</v>
      </c>
      <c r="BA111" s="1347">
        <v>73.482631300600005</v>
      </c>
      <c r="BB111" s="1347">
        <v>83.959482385999991</v>
      </c>
      <c r="BC111" s="1347">
        <v>121.0825911238</v>
      </c>
      <c r="BD111" s="1347">
        <v>80.820333634800008</v>
      </c>
      <c r="BE111" s="1347">
        <v>102.26543481509999</v>
      </c>
      <c r="BF111" s="1347">
        <v>122.50637852199999</v>
      </c>
      <c r="BG111" s="1347">
        <v>107.05668313499999</v>
      </c>
      <c r="BH111" s="1347">
        <v>102.77087046060002</v>
      </c>
      <c r="BI111" s="1347">
        <v>124.51872675649999</v>
      </c>
      <c r="BJ111" s="1347">
        <v>156.8900682293</v>
      </c>
      <c r="BK111" s="1347">
        <v>207.040722176</v>
      </c>
      <c r="BL111" s="1347">
        <v>231.19286578359998</v>
      </c>
      <c r="BM111" s="1347">
        <v>240.24716259959996</v>
      </c>
      <c r="BN111" s="1347">
        <v>238.5877942036</v>
      </c>
      <c r="BO111" s="1347">
        <v>234.58709090600001</v>
      </c>
      <c r="BP111" s="1347">
        <v>288.92889159689997</v>
      </c>
      <c r="BQ111" s="1347">
        <v>249.2895681947</v>
      </c>
      <c r="BR111" s="1347">
        <v>267.86570842959998</v>
      </c>
      <c r="BS111" s="1347">
        <v>254.02701364000001</v>
      </c>
      <c r="BT111" s="1347">
        <v>228.91114647355502</v>
      </c>
      <c r="BU111" s="1347">
        <v>270.903994729658</v>
      </c>
      <c r="BV111" s="1347">
        <v>332.94097498204599</v>
      </c>
      <c r="BW111" s="1347">
        <v>335.10717976647504</v>
      </c>
      <c r="BX111" s="1347">
        <v>380.39816035900003</v>
      </c>
      <c r="BY111" s="1347">
        <v>419.18819772929999</v>
      </c>
      <c r="BZ111" s="1347">
        <v>432.1</v>
      </c>
      <c r="CA111" s="1347">
        <v>442.84443802250007</v>
      </c>
      <c r="CB111" s="1347">
        <v>513.33174246080011</v>
      </c>
      <c r="CC111" s="1347">
        <v>460.54465826823792</v>
      </c>
      <c r="CD111" s="1347">
        <v>471.65916741738994</v>
      </c>
      <c r="CE111" s="1347">
        <v>531.79000100959479</v>
      </c>
      <c r="CF111" s="1347">
        <v>500.30622676896968</v>
      </c>
      <c r="CG111" s="1347">
        <v>517.79394150450003</v>
      </c>
      <c r="CH111" s="1347">
        <v>661.02272867938598</v>
      </c>
      <c r="CI111" s="1347">
        <v>449.44614285787361</v>
      </c>
      <c r="CJ111" s="1347">
        <v>458.76940723819001</v>
      </c>
      <c r="CK111" s="1347">
        <v>466.18309852766799</v>
      </c>
      <c r="CL111" s="1347">
        <v>438.73678636075556</v>
      </c>
      <c r="CM111" s="1347">
        <v>425.35442872144893</v>
      </c>
      <c r="CN111" s="1347">
        <v>429.66788687406142</v>
      </c>
      <c r="CO111" s="1347">
        <v>426.86984902302208</v>
      </c>
      <c r="CP111" s="1347">
        <v>449.79347087510001</v>
      </c>
      <c r="CQ111" s="1347">
        <v>447.4998961628915</v>
      </c>
      <c r="CR111" s="1347">
        <v>393.98362678509005</v>
      </c>
      <c r="CS111" s="1347">
        <v>380.33863479780547</v>
      </c>
      <c r="CT111" s="1347">
        <v>352.48750639498621</v>
      </c>
      <c r="CU111" s="1347">
        <v>371.93413715394354</v>
      </c>
      <c r="CV111" s="1347">
        <v>324.76228670055059</v>
      </c>
      <c r="CW111" s="1347">
        <v>318.56241569796725</v>
      </c>
      <c r="CX111" s="1347">
        <v>359.30630490008946</v>
      </c>
      <c r="CY111" s="1347">
        <v>358.72204983761117</v>
      </c>
      <c r="CZ111" s="1347">
        <v>411.93547839369478</v>
      </c>
      <c r="DA111" s="1347">
        <v>361.79850920022511</v>
      </c>
      <c r="DB111" s="1347">
        <v>357.84928685471817</v>
      </c>
      <c r="DC111" s="1347">
        <v>348.4459210471706</v>
      </c>
      <c r="DD111" s="1347">
        <v>399.18711884102163</v>
      </c>
      <c r="DE111" s="1347">
        <v>394.85157223334403</v>
      </c>
      <c r="DF111" s="1347">
        <v>433.80069203723417</v>
      </c>
      <c r="DG111" s="1347">
        <v>429.38360311171863</v>
      </c>
      <c r="DH111" s="1347">
        <v>419.19209654853762</v>
      </c>
      <c r="DI111" s="1347">
        <v>422.41826674787666</v>
      </c>
      <c r="DJ111" s="1347">
        <v>419.64090327398492</v>
      </c>
      <c r="DK111" s="1347">
        <v>394.16204068587007</v>
      </c>
      <c r="DL111" s="1347">
        <v>426.81200981456305</v>
      </c>
      <c r="DM111" s="1347">
        <v>426.65465971607262</v>
      </c>
      <c r="DN111" s="1347">
        <v>430.25400837963002</v>
      </c>
      <c r="DO111" s="1347">
        <v>440.8974529117217</v>
      </c>
      <c r="DP111" s="1347">
        <v>422.69765911451628</v>
      </c>
      <c r="DQ111" s="1347">
        <v>445.87231254807534</v>
      </c>
      <c r="DR111" s="1347">
        <v>398.04857654779448</v>
      </c>
      <c r="DS111" s="1370">
        <v>409.89781132776005</v>
      </c>
      <c r="DT111" s="1370">
        <v>407.54746705055203</v>
      </c>
      <c r="DU111" s="1370">
        <v>409.36326669647775</v>
      </c>
      <c r="DV111" s="1370">
        <v>360.46486624448198</v>
      </c>
      <c r="DW111" s="1370">
        <v>389.79069374269216</v>
      </c>
      <c r="DX111" s="1370">
        <v>417.91311392301259</v>
      </c>
      <c r="DY111" s="1370">
        <v>346.88235112164858</v>
      </c>
      <c r="DZ111" s="1370">
        <v>404.48778329413199</v>
      </c>
      <c r="EA111" s="1370">
        <v>393.53527294999998</v>
      </c>
      <c r="EB111" s="1370">
        <v>395.72837413000002</v>
      </c>
      <c r="EC111" s="1370">
        <v>383.11608875000002</v>
      </c>
      <c r="ED111" s="1370">
        <v>508.34803761000001</v>
      </c>
      <c r="EE111" s="1370">
        <v>593.96225421999998</v>
      </c>
      <c r="EF111" s="1370">
        <v>588.31824419000009</v>
      </c>
      <c r="EG111" s="1370">
        <v>685.70819590999997</v>
      </c>
      <c r="EH111" s="1370">
        <v>731.06358280999996</v>
      </c>
      <c r="EI111" s="1370">
        <v>688.37401012999999</v>
      </c>
      <c r="EJ111" s="1370">
        <v>759.66260996000005</v>
      </c>
      <c r="EK111" s="1370">
        <v>751.48162653999998</v>
      </c>
      <c r="EL111" s="1370">
        <v>711.79567607000001</v>
      </c>
      <c r="EM111" s="1370">
        <v>742.39070913</v>
      </c>
      <c r="EN111" s="1370">
        <v>766.86702349999996</v>
      </c>
      <c r="EO111" s="1370">
        <v>781.54526113000009</v>
      </c>
    </row>
    <row r="112" spans="1:145" ht="7.7" customHeight="1" x14ac:dyDescent="0.3">
      <c r="A112" s="1342"/>
      <c r="B112" s="1343"/>
      <c r="C112" s="1343"/>
      <c r="D112" s="1343"/>
      <c r="E112" s="1343"/>
      <c r="F112" s="1343"/>
      <c r="G112" s="1343"/>
      <c r="H112" s="1347"/>
      <c r="I112" s="1347"/>
      <c r="J112" s="1347"/>
      <c r="K112" s="1347"/>
      <c r="L112" s="1347"/>
      <c r="M112" s="1347"/>
      <c r="N112" s="1347"/>
      <c r="O112" s="1347"/>
      <c r="P112" s="1347"/>
      <c r="Q112" s="1347"/>
      <c r="R112" s="1347"/>
      <c r="S112" s="1347"/>
      <c r="T112" s="1347"/>
      <c r="U112" s="1347"/>
      <c r="V112" s="1347"/>
      <c r="W112" s="1347"/>
      <c r="X112" s="1347"/>
      <c r="Y112" s="1347"/>
      <c r="Z112" s="1347"/>
      <c r="AA112" s="1347"/>
      <c r="AB112" s="1347"/>
      <c r="AC112" s="1347"/>
      <c r="AD112" s="1347"/>
      <c r="AE112" s="1347"/>
      <c r="AF112" s="1347"/>
      <c r="AG112" s="1347"/>
      <c r="AH112" s="1347"/>
      <c r="AI112" s="1347"/>
      <c r="AJ112" s="1347"/>
      <c r="AK112" s="1347"/>
      <c r="AL112" s="1347"/>
      <c r="AM112" s="1343"/>
      <c r="AN112" s="1343"/>
      <c r="AO112" s="1343"/>
      <c r="AP112" s="1343"/>
      <c r="AQ112" s="1347"/>
      <c r="AR112" s="1343"/>
      <c r="AS112" s="1343"/>
      <c r="AT112" s="1343"/>
      <c r="AU112" s="1343"/>
      <c r="AV112" s="1343"/>
      <c r="AW112" s="1343"/>
      <c r="AX112" s="1343"/>
      <c r="AY112" s="1343"/>
      <c r="AZ112" s="1343"/>
      <c r="BA112" s="1343"/>
      <c r="BB112" s="1343"/>
      <c r="BC112" s="1343"/>
      <c r="BD112" s="1343"/>
      <c r="BE112" s="1343"/>
      <c r="BF112" s="1343"/>
      <c r="BG112" s="1343"/>
      <c r="BH112" s="1343"/>
      <c r="BI112" s="1343"/>
      <c r="BJ112" s="1343"/>
      <c r="BK112" s="1343"/>
      <c r="BL112" s="1343"/>
      <c r="BM112" s="1343"/>
      <c r="BN112" s="1343"/>
      <c r="BO112" s="1343"/>
      <c r="BP112" s="1343"/>
      <c r="BQ112" s="1343"/>
      <c r="BR112" s="1343"/>
      <c r="BS112" s="1343"/>
      <c r="BT112" s="1343"/>
      <c r="BU112" s="1343"/>
      <c r="BV112" s="1343"/>
      <c r="BW112" s="1343"/>
      <c r="BX112" s="1343"/>
      <c r="BY112" s="1343"/>
      <c r="BZ112" s="1343"/>
      <c r="CA112" s="1343"/>
      <c r="CB112" s="1343"/>
      <c r="CC112" s="1343"/>
      <c r="CD112" s="1343"/>
      <c r="CE112" s="1343"/>
      <c r="CF112" s="1343"/>
      <c r="CG112" s="1343"/>
      <c r="CH112" s="1343"/>
      <c r="CI112" s="1343"/>
      <c r="CJ112" s="1343"/>
      <c r="CK112" s="1343"/>
      <c r="CL112" s="1343"/>
      <c r="CM112" s="1343"/>
      <c r="CN112" s="1343"/>
      <c r="CO112" s="1343"/>
      <c r="CP112" s="1343"/>
      <c r="CQ112" s="1343"/>
      <c r="CR112" s="1347"/>
      <c r="CS112" s="1347"/>
      <c r="CT112" s="1347"/>
      <c r="CU112" s="1347"/>
      <c r="CV112" s="1347"/>
      <c r="CW112" s="1347"/>
      <c r="CX112" s="1347"/>
      <c r="CY112" s="1347"/>
      <c r="CZ112" s="1347"/>
      <c r="DA112" s="1347"/>
      <c r="DB112" s="1347"/>
      <c r="DC112" s="1347"/>
      <c r="DD112" s="1347"/>
      <c r="DE112" s="1347"/>
      <c r="DF112" s="1347"/>
      <c r="DG112" s="1347"/>
      <c r="DH112" s="1347"/>
      <c r="DI112" s="1347"/>
      <c r="DJ112" s="1347"/>
      <c r="DK112" s="1347"/>
      <c r="DL112" s="1347"/>
      <c r="DM112" s="1347"/>
      <c r="DN112" s="1347"/>
      <c r="DO112" s="1347"/>
      <c r="DP112" s="1347"/>
      <c r="DQ112" s="1347"/>
      <c r="DR112" s="1347"/>
      <c r="DS112" s="1370"/>
      <c r="DT112" s="1370"/>
      <c r="DU112" s="1370"/>
      <c r="DV112" s="1370"/>
      <c r="DW112" s="1370"/>
      <c r="DX112" s="1370"/>
      <c r="DY112" s="1370"/>
      <c r="DZ112" s="1370"/>
      <c r="EA112" s="1370"/>
      <c r="EB112" s="1370"/>
      <c r="EC112" s="1370"/>
      <c r="ED112" s="1370"/>
      <c r="EE112" s="1370"/>
      <c r="EF112" s="1370"/>
      <c r="EG112" s="1370"/>
      <c r="EH112" s="1370"/>
      <c r="EI112" s="1370"/>
      <c r="EJ112" s="1370"/>
      <c r="EK112" s="1370"/>
      <c r="EL112" s="1370"/>
      <c r="EM112" s="1370"/>
      <c r="EN112" s="1370"/>
      <c r="EO112" s="1370"/>
    </row>
    <row r="113" spans="1:145" ht="18" customHeight="1" x14ac:dyDescent="0.3">
      <c r="A113" s="1342" t="s">
        <v>948</v>
      </c>
      <c r="B113" s="1343">
        <v>43.150614399999995</v>
      </c>
      <c r="C113" s="1343">
        <v>42.207274249999998</v>
      </c>
      <c r="D113" s="1343">
        <v>42.512318749999999</v>
      </c>
      <c r="E113" s="1343">
        <v>41.809370599999994</v>
      </c>
      <c r="F113" s="1343">
        <v>47.301994409999999</v>
      </c>
      <c r="G113" s="1343">
        <v>199.47419263999998</v>
      </c>
      <c r="H113" s="1343">
        <v>62.735003629999994</v>
      </c>
      <c r="I113" s="1343">
        <v>59.889912649999999</v>
      </c>
      <c r="J113" s="1343">
        <v>65.213463569999988</v>
      </c>
      <c r="K113" s="1343">
        <v>71.142156270000001</v>
      </c>
      <c r="L113" s="1343">
        <v>80.642934280000006</v>
      </c>
      <c r="M113" s="1343">
        <v>80.446369410000003</v>
      </c>
      <c r="N113" s="1343">
        <v>79.685080139999997</v>
      </c>
      <c r="O113" s="1343">
        <v>82.64223527</v>
      </c>
      <c r="P113" s="1343">
        <v>94.409450730000003</v>
      </c>
      <c r="Q113" s="1343">
        <v>104.50950939000001</v>
      </c>
      <c r="R113" s="1343">
        <v>98.667446409999997</v>
      </c>
      <c r="S113" s="1343">
        <v>108.93932369999999</v>
      </c>
      <c r="T113" s="1343">
        <v>121.25759981</v>
      </c>
      <c r="U113" s="1343">
        <v>138.49179686000002</v>
      </c>
      <c r="V113" s="1343">
        <v>146.85775838000004</v>
      </c>
      <c r="W113" s="1343">
        <v>146.53598158000003</v>
      </c>
      <c r="X113" s="1343">
        <v>146.58059299999999</v>
      </c>
      <c r="Y113" s="1343">
        <v>146.72446094999998</v>
      </c>
      <c r="Z113" s="1343">
        <v>95.140797540000008</v>
      </c>
      <c r="AA113" s="1343">
        <v>53.62281668</v>
      </c>
      <c r="AB113" s="1343">
        <v>53.616845520000005</v>
      </c>
      <c r="AC113" s="1343">
        <v>52.152415769999998</v>
      </c>
      <c r="AD113" s="1343">
        <v>52.342236230000005</v>
      </c>
      <c r="AE113" s="1343">
        <v>55.405798879999999</v>
      </c>
      <c r="AF113" s="1343">
        <v>55.671171610000002</v>
      </c>
      <c r="AG113" s="1343">
        <v>48.651752860000002</v>
      </c>
      <c r="AH113" s="1343">
        <v>48.309266000000001</v>
      </c>
      <c r="AI113" s="1343">
        <v>48.683567750000002</v>
      </c>
      <c r="AJ113" s="1343">
        <v>48.213574289999997</v>
      </c>
      <c r="AK113" s="1343">
        <v>48.213015290000001</v>
      </c>
      <c r="AL113" s="1343">
        <v>47.749111720000002</v>
      </c>
      <c r="AM113" s="1343">
        <v>47.243044304499996</v>
      </c>
      <c r="AN113" s="1343">
        <v>47.243352719999997</v>
      </c>
      <c r="AO113" s="1343">
        <v>46.795961959999993</v>
      </c>
      <c r="AP113" s="1343">
        <v>47.020105870000002</v>
      </c>
      <c r="AQ113" s="1343">
        <v>45.856592560000003</v>
      </c>
      <c r="AR113" s="1343">
        <v>45.206261120000008</v>
      </c>
      <c r="AS113" s="1343">
        <v>148.69999999999999</v>
      </c>
      <c r="AT113" s="1343">
        <v>48.81600928999999</v>
      </c>
      <c r="AU113" s="1343">
        <v>48.946116539999998</v>
      </c>
      <c r="AV113" s="1343">
        <v>48.133050670000003</v>
      </c>
      <c r="AW113" s="1343">
        <v>44.245487049999994</v>
      </c>
      <c r="AX113" s="1343">
        <v>49.020420189999996</v>
      </c>
      <c r="AY113" s="1343">
        <v>4.6218399999999997</v>
      </c>
      <c r="AZ113" s="1343">
        <v>8.1419823999999998</v>
      </c>
      <c r="BA113" s="1343">
        <v>4.9027830000000003</v>
      </c>
      <c r="BB113" s="1343">
        <v>8.0384530099999996</v>
      </c>
      <c r="BC113" s="1343">
        <v>8.4703702300000003</v>
      </c>
      <c r="BD113" s="1343">
        <v>7.9456505399999999</v>
      </c>
      <c r="BE113" s="1343">
        <v>4.00258</v>
      </c>
      <c r="BF113" s="1343">
        <v>7.3090130100000001</v>
      </c>
      <c r="BG113" s="1343">
        <v>7.2887738899999999</v>
      </c>
      <c r="BH113" s="1343">
        <v>7.2096222499999998</v>
      </c>
      <c r="BI113" s="1343">
        <v>7.14423545</v>
      </c>
      <c r="BJ113" s="1343">
        <v>7.1485296399999996</v>
      </c>
      <c r="BK113" s="1343">
        <v>6.5151346800000001</v>
      </c>
      <c r="BL113" s="1343">
        <v>6.4557929299999994</v>
      </c>
      <c r="BM113" s="1343">
        <v>66.207861170000015</v>
      </c>
      <c r="BN113" s="1343">
        <v>6.33510039</v>
      </c>
      <c r="BO113" s="1343">
        <v>6.2741989500000006</v>
      </c>
      <c r="BP113" s="1343">
        <v>6.2117400099999998</v>
      </c>
      <c r="BQ113" s="1343">
        <v>5.6498558799999996</v>
      </c>
      <c r="BR113" s="1343">
        <v>5.5873898300000002</v>
      </c>
      <c r="BS113" s="1343">
        <v>5.5224426399999995</v>
      </c>
      <c r="BT113" s="1343">
        <v>5.4587292699999992</v>
      </c>
      <c r="BU113" s="1343">
        <v>5.3939733399999996</v>
      </c>
      <c r="BV113" s="1343">
        <v>7.5654054200000003</v>
      </c>
      <c r="BW113" s="1343">
        <v>5.22774406</v>
      </c>
      <c r="BX113" s="1343">
        <v>5.4301870000000001</v>
      </c>
      <c r="BY113" s="1343">
        <v>5.8820139999999999</v>
      </c>
      <c r="BZ113" s="1343">
        <v>5.4</v>
      </c>
      <c r="CA113" s="1343">
        <v>5.3</v>
      </c>
      <c r="CB113" s="1343">
        <v>3.6</v>
      </c>
      <c r="CC113" s="1343">
        <v>3.0946150000000001</v>
      </c>
      <c r="CD113" s="1343">
        <v>3.0779450000000002</v>
      </c>
      <c r="CE113" s="1343">
        <v>3.016289</v>
      </c>
      <c r="CF113" s="1343">
        <v>2.0226440000000001</v>
      </c>
      <c r="CG113" s="1343">
        <v>3.04628649</v>
      </c>
      <c r="CH113" s="1343">
        <v>3.0264083199999998</v>
      </c>
      <c r="CI113" s="1343">
        <v>2.50541379</v>
      </c>
      <c r="CJ113" s="1343">
        <v>2.4662520699999999</v>
      </c>
      <c r="CK113" s="1343">
        <v>2.4441150599999997</v>
      </c>
      <c r="CL113" s="1343">
        <v>2.4319014010000002</v>
      </c>
      <c r="CM113" s="1343">
        <v>2.4139252600000001</v>
      </c>
      <c r="CN113" s="1343">
        <v>2.4324319000000001</v>
      </c>
      <c r="CO113" s="1343">
        <v>1.8798628399999999</v>
      </c>
      <c r="CP113" s="1343">
        <v>1.88009979</v>
      </c>
      <c r="CQ113" s="1343">
        <v>1.90022414</v>
      </c>
      <c r="CR113" s="1343">
        <v>301.82635457999999</v>
      </c>
      <c r="CS113" s="1343">
        <v>1.80462184</v>
      </c>
      <c r="CT113" s="1343">
        <v>1.8158073100000001</v>
      </c>
      <c r="CU113" s="1343">
        <v>1.7627058899999999</v>
      </c>
      <c r="CV113" s="1343">
        <v>0.74193392000000002</v>
      </c>
      <c r="CW113" s="1343">
        <v>0.7327681800000001</v>
      </c>
      <c r="CX113" s="1343">
        <v>0.71183520999999994</v>
      </c>
      <c r="CY113" s="1343">
        <v>0.69220099999999996</v>
      </c>
      <c r="CZ113" s="1343">
        <v>0.67395708999999993</v>
      </c>
      <c r="DA113" s="1343">
        <v>0.65337118000000005</v>
      </c>
      <c r="DB113" s="1343">
        <v>0.63178003999999999</v>
      </c>
      <c r="DC113" s="1343">
        <v>0.61001378000000006</v>
      </c>
      <c r="DD113" s="1343">
        <v>0.60121451000000004</v>
      </c>
      <c r="DE113" s="1343">
        <v>0.57232901999999997</v>
      </c>
      <c r="DF113" s="1343">
        <v>0.55168834</v>
      </c>
      <c r="DG113" s="1343">
        <v>0.52686173999999997</v>
      </c>
      <c r="DH113" s="1343">
        <v>0.21219825</v>
      </c>
      <c r="DI113" s="1343">
        <v>0.19268010999999999</v>
      </c>
      <c r="DJ113" s="1343">
        <v>0.17627303</v>
      </c>
      <c r="DK113" s="1343">
        <v>0.15529604999999999</v>
      </c>
      <c r="DL113" s="1343">
        <v>2.4492400000000001E-2</v>
      </c>
      <c r="DM113" s="1343">
        <v>1.7509E-2</v>
      </c>
      <c r="DN113" s="1343">
        <v>2.5222999999999999E-2</v>
      </c>
      <c r="DO113" s="1343">
        <v>2.4886540000000002E-2</v>
      </c>
      <c r="DP113" s="1343">
        <v>204.88330175646249</v>
      </c>
      <c r="DQ113" s="1343">
        <v>203.49539198450898</v>
      </c>
      <c r="DR113" s="1343">
        <v>199.523304</v>
      </c>
      <c r="DS113" s="1369">
        <v>202.63233600000001</v>
      </c>
      <c r="DT113" s="1369">
        <v>192.67959300000001</v>
      </c>
      <c r="DU113" s="1369">
        <v>2.3231999999999999E-2</v>
      </c>
      <c r="DV113" s="1369">
        <v>2.4205999999999998E-2</v>
      </c>
      <c r="DW113" s="1369">
        <v>2.1833999999999999E-2</v>
      </c>
      <c r="DX113" s="1369">
        <v>2.5087459999999999E-2</v>
      </c>
      <c r="DY113" s="1369">
        <v>2.1402999999999998E-2</v>
      </c>
      <c r="DZ113" s="1369">
        <v>2.1328E-2</v>
      </c>
      <c r="EA113" s="1369">
        <v>2.1845E-2</v>
      </c>
      <c r="EB113" s="1369">
        <v>1.95E-2</v>
      </c>
      <c r="EC113" s="1369">
        <v>1.114102E-2</v>
      </c>
      <c r="ED113" s="1369">
        <v>1.8780000000000002E-2</v>
      </c>
      <c r="EE113" s="1369">
        <v>2.0424000000000001E-2</v>
      </c>
      <c r="EF113" s="1369">
        <v>2.3682000000000002E-2</v>
      </c>
      <c r="EG113" s="1369">
        <v>1.8117000000000001E-2</v>
      </c>
      <c r="EH113" s="1369">
        <v>9.854999999999994E-3</v>
      </c>
      <c r="EI113" s="1369">
        <v>0.13309950000000001</v>
      </c>
      <c r="EJ113" s="1369">
        <v>1.0150379999999999E-2</v>
      </c>
      <c r="EK113" s="1369">
        <v>1.1112520000000001E-2</v>
      </c>
      <c r="EL113" s="1369">
        <v>1.1474459999999999E-2</v>
      </c>
      <c r="EM113" s="1369">
        <v>0.76051889000000006</v>
      </c>
      <c r="EN113" s="1369">
        <v>8.1434119999999999E-2</v>
      </c>
      <c r="EO113" s="1369">
        <v>0.47047961000000005</v>
      </c>
    </row>
    <row r="114" spans="1:145" ht="7.7" customHeight="1" x14ac:dyDescent="0.3">
      <c r="A114" s="1342"/>
      <c r="B114" s="1343"/>
      <c r="C114" s="1343"/>
      <c r="D114" s="1343"/>
      <c r="E114" s="1343"/>
      <c r="F114" s="1343"/>
      <c r="G114" s="1343"/>
      <c r="H114" s="1347"/>
      <c r="I114" s="1347"/>
      <c r="J114" s="1347"/>
      <c r="K114" s="1347"/>
      <c r="L114" s="1347"/>
      <c r="M114" s="1347"/>
      <c r="N114" s="1347"/>
      <c r="O114" s="1347"/>
      <c r="P114" s="1347"/>
      <c r="Q114" s="1347"/>
      <c r="R114" s="1347"/>
      <c r="S114" s="1347"/>
      <c r="T114" s="1347"/>
      <c r="U114" s="1347"/>
      <c r="V114" s="1347"/>
      <c r="W114" s="1347"/>
      <c r="X114" s="1347"/>
      <c r="Y114" s="1347"/>
      <c r="Z114" s="1347"/>
      <c r="AA114" s="1347"/>
      <c r="AB114" s="1347"/>
      <c r="AC114" s="1347"/>
      <c r="AD114" s="1347"/>
      <c r="AE114" s="1347"/>
      <c r="AF114" s="1347"/>
      <c r="AG114" s="1347"/>
      <c r="AH114" s="1347"/>
      <c r="AI114" s="1347"/>
      <c r="AJ114" s="1347"/>
      <c r="AK114" s="1347"/>
      <c r="AL114" s="1347"/>
      <c r="AM114" s="1343"/>
      <c r="AN114" s="1343"/>
      <c r="AO114" s="1343"/>
      <c r="AP114" s="1343"/>
      <c r="AQ114" s="1343"/>
      <c r="AR114" s="1343"/>
      <c r="AS114" s="1343"/>
      <c r="AT114" s="1343"/>
      <c r="AU114" s="1343"/>
      <c r="AV114" s="1343"/>
      <c r="AW114" s="1343"/>
      <c r="AX114" s="1343"/>
      <c r="AY114" s="1343"/>
      <c r="AZ114" s="1343"/>
      <c r="BA114" s="1343"/>
      <c r="BB114" s="1343"/>
      <c r="BC114" s="1343"/>
      <c r="BD114" s="1343"/>
      <c r="BE114" s="1343"/>
      <c r="BF114" s="1343"/>
      <c r="BG114" s="1343"/>
      <c r="BH114" s="1343"/>
      <c r="BI114" s="1343"/>
      <c r="BJ114" s="1343"/>
      <c r="BK114" s="1343"/>
      <c r="BL114" s="1343"/>
      <c r="BM114" s="1343"/>
      <c r="BN114" s="1343"/>
      <c r="BO114" s="1343"/>
      <c r="BP114" s="1343"/>
      <c r="BQ114" s="1343"/>
      <c r="BR114" s="1343"/>
      <c r="BS114" s="1343"/>
      <c r="BT114" s="1343"/>
      <c r="BU114" s="1343"/>
      <c r="BV114" s="1343"/>
      <c r="BW114" s="1343"/>
      <c r="BX114" s="1343"/>
      <c r="BY114" s="1343"/>
      <c r="BZ114" s="1343"/>
      <c r="CA114" s="1343"/>
      <c r="CB114" s="1343"/>
      <c r="CC114" s="1343"/>
      <c r="CD114" s="1343"/>
      <c r="CE114" s="1343"/>
      <c r="CF114" s="1343"/>
      <c r="CG114" s="1343"/>
      <c r="CH114" s="1343"/>
      <c r="CI114" s="1343"/>
      <c r="CJ114" s="1343"/>
      <c r="CK114" s="1343"/>
      <c r="CL114" s="1343"/>
      <c r="CM114" s="1343"/>
      <c r="CN114" s="1343"/>
      <c r="CO114" s="1343"/>
      <c r="CP114" s="1343"/>
      <c r="CQ114" s="1343"/>
      <c r="CR114" s="1343"/>
      <c r="CS114" s="1343"/>
      <c r="CT114" s="1343"/>
      <c r="CU114" s="1343"/>
      <c r="CV114" s="1343"/>
      <c r="CW114" s="1343"/>
      <c r="CX114" s="1343"/>
      <c r="CY114" s="1343"/>
      <c r="CZ114" s="1343"/>
      <c r="DA114" s="1343"/>
      <c r="DB114" s="1343"/>
      <c r="DC114" s="1343"/>
      <c r="DD114" s="1343"/>
      <c r="DE114" s="1343"/>
      <c r="DF114" s="1343"/>
      <c r="DG114" s="1343"/>
      <c r="DH114" s="1343"/>
      <c r="DI114" s="1343"/>
      <c r="DJ114" s="1343"/>
      <c r="DK114" s="1343"/>
      <c r="DL114" s="1343"/>
      <c r="DM114" s="1343"/>
      <c r="DN114" s="1343"/>
      <c r="DO114" s="1343"/>
      <c r="DP114" s="1343"/>
      <c r="DQ114" s="1343"/>
      <c r="DR114" s="1343"/>
      <c r="DS114" s="1369"/>
      <c r="DT114" s="1369"/>
      <c r="DU114" s="1369"/>
      <c r="DV114" s="1369"/>
      <c r="DW114" s="1369"/>
      <c r="DX114" s="1369"/>
      <c r="DY114" s="1369"/>
      <c r="DZ114" s="1369"/>
      <c r="EA114" s="1369"/>
      <c r="EB114" s="1369"/>
      <c r="EC114" s="1369"/>
      <c r="ED114" s="1369"/>
      <c r="EE114" s="1369"/>
      <c r="EF114" s="1369"/>
      <c r="EG114" s="1369"/>
      <c r="EH114" s="1369"/>
      <c r="EI114" s="1369"/>
      <c r="EJ114" s="1369"/>
      <c r="EK114" s="1369"/>
      <c r="EL114" s="1369"/>
      <c r="EM114" s="1369"/>
      <c r="EN114" s="1369"/>
      <c r="EO114" s="1369"/>
    </row>
    <row r="115" spans="1:145" ht="18" customHeight="1" x14ac:dyDescent="0.3">
      <c r="A115" s="1342" t="s">
        <v>949</v>
      </c>
      <c r="B115" s="1343">
        <v>6087.5339999999997</v>
      </c>
      <c r="C115" s="1343">
        <v>6282.2809999999999</v>
      </c>
      <c r="D115" s="1343">
        <v>6278.3530000000001</v>
      </c>
      <c r="E115" s="1343">
        <v>6540.0770000000002</v>
      </c>
      <c r="F115" s="1343">
        <v>7791.7597525270503</v>
      </c>
      <c r="G115" s="1343">
        <v>8301.3367181460035</v>
      </c>
      <c r="H115" s="1343">
        <v>9681.1409026227993</v>
      </c>
      <c r="I115" s="1343">
        <v>9148.4428674504306</v>
      </c>
      <c r="J115" s="1343">
        <v>8837.0183888883985</v>
      </c>
      <c r="K115" s="1343">
        <v>9765.5623922953801</v>
      </c>
      <c r="L115" s="1343">
        <v>9904.6604144988996</v>
      </c>
      <c r="M115" s="1343">
        <v>9146.6745993924997</v>
      </c>
      <c r="N115" s="1343">
        <v>8938.3034120034863</v>
      </c>
      <c r="O115" s="1343">
        <v>9012.8890734600009</v>
      </c>
      <c r="P115" s="1343">
        <v>9640.0199489482911</v>
      </c>
      <c r="Q115" s="1343">
        <v>10191.4248335068</v>
      </c>
      <c r="R115" s="1343">
        <v>10434.874630715985</v>
      </c>
      <c r="S115" s="1343">
        <v>9915.4804170865864</v>
      </c>
      <c r="T115" s="1343">
        <v>9325.0663377259862</v>
      </c>
      <c r="U115" s="1343">
        <v>8383.1485167143164</v>
      </c>
      <c r="V115" s="1343">
        <v>8354.5385764243238</v>
      </c>
      <c r="W115" s="1343">
        <v>7942.615334895987</v>
      </c>
      <c r="X115" s="1343">
        <v>7621.1513219999997</v>
      </c>
      <c r="Y115" s="1343">
        <v>7247.1779320284859</v>
      </c>
      <c r="Z115" s="1343">
        <v>6904.1</v>
      </c>
      <c r="AA115" s="1343">
        <v>6596.2549728348622</v>
      </c>
      <c r="AB115" s="1343">
        <v>6824.8353906312623</v>
      </c>
      <c r="AC115" s="1343">
        <v>6772.2111154775102</v>
      </c>
      <c r="AD115" s="1343">
        <v>6484.9072354850105</v>
      </c>
      <c r="AE115" s="1343">
        <v>6828.2469018691863</v>
      </c>
      <c r="AF115" s="1343">
        <v>6886.4714352862666</v>
      </c>
      <c r="AG115" s="1343">
        <v>7455.1138198725166</v>
      </c>
      <c r="AH115" s="1343">
        <v>7374.7690133325168</v>
      </c>
      <c r="AI115" s="1343">
        <v>7264.4454413325157</v>
      </c>
      <c r="AJ115" s="1343">
        <v>7264.2725329717005</v>
      </c>
      <c r="AK115" s="1343">
        <v>7109.0688772004696</v>
      </c>
      <c r="AL115" s="1343">
        <v>7768.0838362606182</v>
      </c>
      <c r="AM115" s="1343">
        <v>6874.5503868074684</v>
      </c>
      <c r="AN115" s="1343">
        <v>7139.4956924856006</v>
      </c>
      <c r="AO115" s="1343">
        <v>8563.0663027631017</v>
      </c>
      <c r="AP115" s="1343">
        <v>7619.511050453787</v>
      </c>
      <c r="AQ115" s="1343">
        <v>8425.0455872916864</v>
      </c>
      <c r="AR115" s="1343">
        <v>9206.2720706570453</v>
      </c>
      <c r="AS115" s="1343">
        <v>10288.1</v>
      </c>
      <c r="AT115" s="1343">
        <v>11983.528431303679</v>
      </c>
      <c r="AU115" s="1343">
        <v>11905.548058594413</v>
      </c>
      <c r="AV115" s="1343">
        <v>11976.820928203735</v>
      </c>
      <c r="AW115" s="1343">
        <v>12136.830411973338</v>
      </c>
      <c r="AX115" s="1343">
        <v>12136.735695298354</v>
      </c>
      <c r="AY115" s="1343">
        <v>12375.565437237236</v>
      </c>
      <c r="AZ115" s="1343">
        <v>11946.025530794048</v>
      </c>
      <c r="BA115" s="1343">
        <v>11968.77704559256</v>
      </c>
      <c r="BB115" s="1343">
        <v>12104.112189095818</v>
      </c>
      <c r="BC115" s="1343">
        <v>10317.39016114209</v>
      </c>
      <c r="BD115" s="1343">
        <v>10928.459762339055</v>
      </c>
      <c r="BE115" s="1343">
        <v>10519.436166373454</v>
      </c>
      <c r="BF115" s="1343">
        <v>10005.688965027455</v>
      </c>
      <c r="BG115" s="1343">
        <v>10381.779196739439</v>
      </c>
      <c r="BH115" s="1343">
        <v>9623.3347607017604</v>
      </c>
      <c r="BI115" s="1343">
        <v>10529.082894091322</v>
      </c>
      <c r="BJ115" s="1343">
        <v>10248.054642308682</v>
      </c>
      <c r="BK115" s="1343">
        <v>9603.0785451887896</v>
      </c>
      <c r="BL115" s="1343">
        <v>8441.3102252899371</v>
      </c>
      <c r="BM115" s="1343">
        <v>8401.1349433418</v>
      </c>
      <c r="BN115" s="1343">
        <v>8361.2331617861255</v>
      </c>
      <c r="BO115" s="1343">
        <v>7823.9781826218095</v>
      </c>
      <c r="BP115" s="1343">
        <v>8957.2432000743593</v>
      </c>
      <c r="BQ115" s="1343">
        <v>7437.6127609682599</v>
      </c>
      <c r="BR115" s="1343">
        <v>7405.7139424756606</v>
      </c>
      <c r="BS115" s="1343">
        <v>7468.0103895869597</v>
      </c>
      <c r="BT115" s="1343">
        <v>6843.9208039492114</v>
      </c>
      <c r="BU115" s="1343">
        <v>6897.8749128561594</v>
      </c>
      <c r="BV115" s="1343">
        <v>7083.6699501072599</v>
      </c>
      <c r="BW115" s="1343">
        <v>6692.5169704858399</v>
      </c>
      <c r="BX115" s="1343">
        <v>6892.6479768524996</v>
      </c>
      <c r="BY115" s="1343">
        <v>6858.5721894185444</v>
      </c>
      <c r="BZ115" s="1343">
        <v>7082.6</v>
      </c>
      <c r="CA115" s="1343">
        <v>6534.3329141403501</v>
      </c>
      <c r="CB115" s="1343">
        <v>3878.3103971488567</v>
      </c>
      <c r="CC115" s="1343">
        <v>4235.4853295428575</v>
      </c>
      <c r="CD115" s="1343">
        <v>4568.6010120400206</v>
      </c>
      <c r="CE115" s="1343">
        <v>4466.3129372281783</v>
      </c>
      <c r="CF115" s="1343">
        <v>4829.0300226617501</v>
      </c>
      <c r="CG115" s="1343">
        <v>4887.4298985143396</v>
      </c>
      <c r="CH115" s="1343">
        <v>4898.3645975176578</v>
      </c>
      <c r="CI115" s="1343">
        <v>5457.1038770263049</v>
      </c>
      <c r="CJ115" s="1343">
        <v>5344.7690008277323</v>
      </c>
      <c r="CK115" s="1343">
        <v>5636.1930700774219</v>
      </c>
      <c r="CL115" s="1343">
        <v>6595.1493897188029</v>
      </c>
      <c r="CM115" s="1343">
        <v>5302.0541086554767</v>
      </c>
      <c r="CN115" s="1343">
        <v>6478.7426833224245</v>
      </c>
      <c r="CO115" s="1343">
        <v>6247.3900088797291</v>
      </c>
      <c r="CP115" s="1343">
        <v>7009.0905848993571</v>
      </c>
      <c r="CQ115" s="1343">
        <v>5858.7873998827072</v>
      </c>
      <c r="CR115" s="1343">
        <v>5828.7412038260081</v>
      </c>
      <c r="CS115" s="1343">
        <v>6540.9886476797583</v>
      </c>
      <c r="CT115" s="1343">
        <v>5642.9206136366747</v>
      </c>
      <c r="CU115" s="1343">
        <v>3992.7850374250811</v>
      </c>
      <c r="CV115" s="1343">
        <v>5420.6963934396153</v>
      </c>
      <c r="CW115" s="1343">
        <v>5433.4190024353693</v>
      </c>
      <c r="CX115" s="1343">
        <v>4972.3342587107581</v>
      </c>
      <c r="CY115" s="1343">
        <v>5049.5503351533816</v>
      </c>
      <c r="CZ115" s="1343">
        <v>5795.7906707042985</v>
      </c>
      <c r="DA115" s="1343">
        <v>3315.5223480265895</v>
      </c>
      <c r="DB115" s="1343">
        <v>4561.7163298290943</v>
      </c>
      <c r="DC115" s="1343">
        <v>4648.8899293142986</v>
      </c>
      <c r="DD115" s="1343">
        <v>3296.1013152392338</v>
      </c>
      <c r="DE115" s="1343">
        <v>4367.0836896670053</v>
      </c>
      <c r="DF115" s="1343">
        <v>3451.6480580910743</v>
      </c>
      <c r="DG115" s="1343">
        <v>4738.4628709182698</v>
      </c>
      <c r="DH115" s="1343">
        <v>4276.9844922336988</v>
      </c>
      <c r="DI115" s="1343">
        <v>2999.8332972555158</v>
      </c>
      <c r="DJ115" s="1343">
        <v>4647.0093190448233</v>
      </c>
      <c r="DK115" s="1343">
        <v>3740.9378651900029</v>
      </c>
      <c r="DL115" s="1343">
        <v>4019.8671690951746</v>
      </c>
      <c r="DM115" s="1343">
        <v>4049.2061243122084</v>
      </c>
      <c r="DN115" s="1343">
        <v>2815.9859232095801</v>
      </c>
      <c r="DO115" s="1343">
        <v>3467.5979973728458</v>
      </c>
      <c r="DP115" s="1343">
        <v>3182.1603019689264</v>
      </c>
      <c r="DQ115" s="1343">
        <v>2248.3817624936351</v>
      </c>
      <c r="DR115" s="1343">
        <v>3120.7566096015034</v>
      </c>
      <c r="DS115" s="1369">
        <v>2892.3056432404278</v>
      </c>
      <c r="DT115" s="1369">
        <v>2924.3627911367553</v>
      </c>
      <c r="DU115" s="1369">
        <v>2962.1517653816295</v>
      </c>
      <c r="DV115" s="1369">
        <v>2183.7835914532025</v>
      </c>
      <c r="DW115" s="1369">
        <v>2496.2409111244519</v>
      </c>
      <c r="DX115" s="1369">
        <v>1765.1918386882417</v>
      </c>
      <c r="DY115" s="1369">
        <v>2168.1464713807495</v>
      </c>
      <c r="DZ115" s="1369">
        <v>2174.4959731303488</v>
      </c>
      <c r="EA115" s="1369">
        <v>1602.4406854845424</v>
      </c>
      <c r="EB115" s="1369">
        <v>1988.666293213148</v>
      </c>
      <c r="EC115" s="1369">
        <v>1936.2943691446376</v>
      </c>
      <c r="ED115" s="1369">
        <v>2022.736198782156</v>
      </c>
      <c r="EE115" s="1369">
        <v>2198.6983526726231</v>
      </c>
      <c r="EF115" s="1369">
        <v>2618.6154832718526</v>
      </c>
      <c r="EG115" s="1369">
        <v>1959.0453520519582</v>
      </c>
      <c r="EH115" s="1369">
        <v>2569.0727797263021</v>
      </c>
      <c r="EI115" s="1369">
        <v>2447.0128224114301</v>
      </c>
      <c r="EJ115" s="1369">
        <v>2378.7427047072397</v>
      </c>
      <c r="EK115" s="1369">
        <v>1763.7013298190473</v>
      </c>
      <c r="EL115" s="1369">
        <v>2871.8467644234179</v>
      </c>
      <c r="EM115" s="1369">
        <v>2591.2166585927071</v>
      </c>
      <c r="EN115" s="1369">
        <v>2344.4734879283983</v>
      </c>
      <c r="EO115" s="1369">
        <v>2507.5619917357944</v>
      </c>
    </row>
    <row r="116" spans="1:145" ht="7.7" customHeight="1" x14ac:dyDescent="0.3">
      <c r="A116" s="1342"/>
      <c r="B116" s="1343"/>
      <c r="C116" s="1343"/>
      <c r="D116" s="1343"/>
      <c r="E116" s="1343"/>
      <c r="F116" s="1343"/>
      <c r="G116" s="1343"/>
      <c r="H116" s="1347"/>
      <c r="I116" s="1347"/>
      <c r="J116" s="1347"/>
      <c r="K116" s="1347"/>
      <c r="L116" s="1347"/>
      <c r="M116" s="1347"/>
      <c r="N116" s="1347"/>
      <c r="O116" s="1347"/>
      <c r="P116" s="1347"/>
      <c r="Q116" s="1347"/>
      <c r="R116" s="1347"/>
      <c r="S116" s="1347"/>
      <c r="T116" s="1347"/>
      <c r="U116" s="1347"/>
      <c r="V116" s="1347"/>
      <c r="W116" s="1347"/>
      <c r="X116" s="1347"/>
      <c r="Y116" s="1347"/>
      <c r="Z116" s="1347"/>
      <c r="AA116" s="1347"/>
      <c r="AB116" s="1347"/>
      <c r="AC116" s="1347"/>
      <c r="AD116" s="1347"/>
      <c r="AE116" s="1347"/>
      <c r="AF116" s="1347"/>
      <c r="AG116" s="1347"/>
      <c r="AH116" s="1347"/>
      <c r="AI116" s="1347"/>
      <c r="AJ116" s="1347"/>
      <c r="AK116" s="1347"/>
      <c r="AL116" s="1347"/>
      <c r="AM116" s="1343"/>
      <c r="AN116" s="1343"/>
      <c r="AO116" s="1343"/>
      <c r="AP116" s="1343"/>
      <c r="AQ116" s="1343"/>
      <c r="AR116" s="1343"/>
      <c r="AS116" s="1343"/>
      <c r="AT116" s="1343"/>
      <c r="AU116" s="1343"/>
      <c r="AV116" s="1343"/>
      <c r="AW116" s="1343"/>
      <c r="AX116" s="1343"/>
      <c r="AY116" s="1343"/>
      <c r="AZ116" s="1343"/>
      <c r="BA116" s="1343"/>
      <c r="BB116" s="1343"/>
      <c r="BC116" s="1343"/>
      <c r="BD116" s="1343"/>
      <c r="BE116" s="1343"/>
      <c r="BF116" s="1343"/>
      <c r="BG116" s="1343"/>
      <c r="BH116" s="1343"/>
      <c r="BI116" s="1343"/>
      <c r="BJ116" s="1343"/>
      <c r="BK116" s="1343"/>
      <c r="BL116" s="1343"/>
      <c r="BM116" s="1343"/>
      <c r="BN116" s="1343"/>
      <c r="BO116" s="1343"/>
      <c r="BP116" s="1343"/>
      <c r="BQ116" s="1343"/>
      <c r="BR116" s="1343"/>
      <c r="BS116" s="1343"/>
      <c r="BT116" s="1343"/>
      <c r="BU116" s="1343"/>
      <c r="BV116" s="1343"/>
      <c r="BW116" s="1343"/>
      <c r="BX116" s="1343"/>
      <c r="BY116" s="1343"/>
      <c r="BZ116" s="1343"/>
      <c r="CA116" s="1343"/>
      <c r="CB116" s="1343"/>
      <c r="CC116" s="1343"/>
      <c r="CD116" s="1343"/>
      <c r="CE116" s="1343"/>
      <c r="CF116" s="1343"/>
      <c r="CG116" s="1343"/>
      <c r="CH116" s="1343"/>
      <c r="CI116" s="1343"/>
      <c r="CJ116" s="1343"/>
      <c r="CK116" s="1343"/>
      <c r="CL116" s="1343"/>
      <c r="CM116" s="1343"/>
      <c r="CN116" s="1343"/>
      <c r="CO116" s="1343"/>
      <c r="CP116" s="1343"/>
      <c r="CQ116" s="1343"/>
      <c r="CR116" s="1343"/>
      <c r="CS116" s="1343"/>
      <c r="CT116" s="1343"/>
      <c r="CU116" s="1343"/>
      <c r="CV116" s="1343"/>
      <c r="CW116" s="1343"/>
      <c r="CX116" s="1343"/>
      <c r="CY116" s="1343"/>
      <c r="CZ116" s="1343"/>
      <c r="DA116" s="1343"/>
      <c r="DB116" s="1343"/>
      <c r="DC116" s="1343"/>
      <c r="DD116" s="1343"/>
      <c r="DE116" s="1343"/>
      <c r="DF116" s="1343"/>
      <c r="DG116" s="1343"/>
      <c r="DH116" s="1343"/>
      <c r="DI116" s="1343"/>
      <c r="DJ116" s="1343"/>
      <c r="DK116" s="1343"/>
      <c r="DL116" s="1343"/>
      <c r="DM116" s="1343"/>
      <c r="DN116" s="1343"/>
      <c r="DO116" s="1343"/>
      <c r="DP116" s="1343"/>
      <c r="DQ116" s="1343"/>
      <c r="DR116" s="1343"/>
      <c r="DS116" s="1369"/>
      <c r="DT116" s="1369"/>
      <c r="DU116" s="1369"/>
      <c r="DV116" s="1369"/>
      <c r="DW116" s="1369"/>
      <c r="DX116" s="1369"/>
      <c r="DY116" s="1369"/>
      <c r="DZ116" s="1369"/>
      <c r="EA116" s="1369"/>
      <c r="EB116" s="1369"/>
      <c r="EC116" s="1369"/>
      <c r="ED116" s="1369"/>
      <c r="EE116" s="1369"/>
      <c r="EF116" s="1369"/>
      <c r="EG116" s="1369"/>
      <c r="EH116" s="1369"/>
      <c r="EI116" s="1369"/>
      <c r="EJ116" s="1369"/>
      <c r="EK116" s="1369"/>
      <c r="EL116" s="1369"/>
      <c r="EM116" s="1369"/>
      <c r="EN116" s="1369"/>
      <c r="EO116" s="1369"/>
    </row>
    <row r="117" spans="1:145" ht="18" customHeight="1" x14ac:dyDescent="0.3">
      <c r="A117" s="1342" t="s">
        <v>950</v>
      </c>
      <c r="B117" s="1343">
        <v>0</v>
      </c>
      <c r="C117" s="1343">
        <v>0</v>
      </c>
      <c r="D117" s="1343">
        <v>0</v>
      </c>
      <c r="E117" s="1343">
        <v>0</v>
      </c>
      <c r="F117" s="1343">
        <v>0</v>
      </c>
      <c r="G117" s="1343">
        <v>0</v>
      </c>
      <c r="H117" s="1343">
        <v>0</v>
      </c>
      <c r="I117" s="1343">
        <v>0</v>
      </c>
      <c r="J117" s="1343">
        <v>0</v>
      </c>
      <c r="K117" s="1343">
        <v>0</v>
      </c>
      <c r="L117" s="1343">
        <v>0</v>
      </c>
      <c r="M117" s="1343">
        <v>1.4883000000000002E-4</v>
      </c>
      <c r="N117" s="1343">
        <v>0</v>
      </c>
      <c r="O117" s="1343">
        <v>0</v>
      </c>
      <c r="P117" s="1343">
        <v>2.5469999999999998E-5</v>
      </c>
      <c r="Q117" s="1343">
        <v>1.1640999999999999E-4</v>
      </c>
      <c r="R117" s="1343">
        <v>2.0886E-4</v>
      </c>
      <c r="S117" s="1343">
        <v>0</v>
      </c>
      <c r="T117" s="1343">
        <v>0</v>
      </c>
      <c r="U117" s="1343">
        <v>8.5140000000000001E-5</v>
      </c>
      <c r="V117" s="1343">
        <v>0</v>
      </c>
      <c r="W117" s="1343">
        <v>0</v>
      </c>
      <c r="X117" s="1343">
        <v>0</v>
      </c>
      <c r="Y117" s="1343">
        <v>0</v>
      </c>
      <c r="Z117" s="1343">
        <v>0</v>
      </c>
      <c r="AA117" s="1343">
        <v>0</v>
      </c>
      <c r="AB117" s="1343">
        <v>0</v>
      </c>
      <c r="AC117" s="1343">
        <v>2.0101E-4</v>
      </c>
      <c r="AD117" s="1343">
        <v>0</v>
      </c>
      <c r="AE117" s="1343">
        <v>0</v>
      </c>
      <c r="AF117" s="1343">
        <v>0</v>
      </c>
      <c r="AG117" s="1343">
        <v>0</v>
      </c>
      <c r="AH117" s="1343">
        <v>0</v>
      </c>
      <c r="AI117" s="1343">
        <v>0</v>
      </c>
      <c r="AJ117" s="1343">
        <v>0</v>
      </c>
      <c r="AK117" s="1343">
        <v>0.50244900000000003</v>
      </c>
      <c r="AL117" s="1343">
        <v>0.49416765000000001</v>
      </c>
      <c r="AM117" s="1343">
        <v>0.48826822999999997</v>
      </c>
      <c r="AN117" s="1343">
        <v>0</v>
      </c>
      <c r="AO117" s="1343">
        <v>0</v>
      </c>
      <c r="AP117" s="1343">
        <v>0</v>
      </c>
      <c r="AQ117" s="1343">
        <v>0</v>
      </c>
      <c r="AR117" s="1343">
        <v>0</v>
      </c>
      <c r="AS117" s="1343">
        <v>0</v>
      </c>
      <c r="AT117" s="1343">
        <v>0</v>
      </c>
      <c r="AU117" s="1343">
        <v>0</v>
      </c>
      <c r="AV117" s="1343">
        <v>0</v>
      </c>
      <c r="AW117" s="1343">
        <v>0</v>
      </c>
      <c r="AX117" s="1343">
        <v>0</v>
      </c>
      <c r="AY117" s="1343">
        <v>0</v>
      </c>
      <c r="AZ117" s="1343">
        <v>0</v>
      </c>
      <c r="BA117" s="1343">
        <v>0</v>
      </c>
      <c r="BB117" s="1343">
        <v>0</v>
      </c>
      <c r="BC117" s="1343">
        <v>0</v>
      </c>
      <c r="BD117" s="1343">
        <v>0</v>
      </c>
      <c r="BE117" s="1343">
        <v>0</v>
      </c>
      <c r="BF117" s="1343">
        <v>0</v>
      </c>
      <c r="BG117" s="1343">
        <v>0</v>
      </c>
      <c r="BH117" s="1343">
        <v>0</v>
      </c>
      <c r="BI117" s="1343">
        <v>0</v>
      </c>
      <c r="BJ117" s="1343">
        <v>0</v>
      </c>
      <c r="BK117" s="1343">
        <v>0</v>
      </c>
      <c r="BL117" s="1343">
        <v>0</v>
      </c>
      <c r="BM117" s="1343">
        <v>2.4752959999999997E-2</v>
      </c>
      <c r="BN117" s="1343">
        <v>2.4512889999999999E-2</v>
      </c>
      <c r="BO117" s="1343">
        <v>2.4298400000000001E-2</v>
      </c>
      <c r="BP117" s="1343">
        <v>2.4071950000000002E-2</v>
      </c>
      <c r="BQ117" s="1343">
        <v>2.3842560000000002E-2</v>
      </c>
      <c r="BR117" s="1343">
        <v>2.3582869999999999E-2</v>
      </c>
      <c r="BS117" s="1343">
        <v>2.3347360000000001E-2</v>
      </c>
      <c r="BT117" s="1343">
        <v>2.309137E-2</v>
      </c>
      <c r="BU117" s="1343">
        <v>2.285912E-2</v>
      </c>
      <c r="BV117" s="1343">
        <v>2.260653E-2</v>
      </c>
      <c r="BW117" s="1343">
        <v>2.234216E-2</v>
      </c>
      <c r="BX117" s="1343">
        <v>2.2100999999999999E-2</v>
      </c>
      <c r="BY117" s="1343">
        <v>2.1847999999999999E-2</v>
      </c>
      <c r="BZ117" s="1343">
        <v>0</v>
      </c>
      <c r="CA117" s="1343">
        <v>2.1323330000000001E-2</v>
      </c>
      <c r="CB117" s="1343">
        <v>2.105255E-2</v>
      </c>
      <c r="CC117" s="1343">
        <v>2.0794630000000001E-2</v>
      </c>
      <c r="CD117" s="1343">
        <v>2.0509939999999997E-2</v>
      </c>
      <c r="CE117" s="1343">
        <v>2.0229839999999999E-2</v>
      </c>
      <c r="CF117" s="1343">
        <v>1.9953950000000002E-2</v>
      </c>
      <c r="CG117" s="1343">
        <v>1.9674520000000001E-2</v>
      </c>
      <c r="CH117" s="1343">
        <v>1.937695E-2</v>
      </c>
      <c r="CI117" s="1343">
        <v>1.9098299999999999E-2</v>
      </c>
      <c r="CJ117" s="1343">
        <v>1.8809119999999999E-2</v>
      </c>
      <c r="CK117" s="1343">
        <v>1.8494409999999999E-2</v>
      </c>
      <c r="CL117" s="1343">
        <v>1.8211950000000001E-2</v>
      </c>
      <c r="CM117" s="1343">
        <v>1.7904929999999999E-2</v>
      </c>
      <c r="CN117" s="1343">
        <v>1.7600900000000003E-2</v>
      </c>
      <c r="CO117" s="1343">
        <v>1.7292990000000001E-2</v>
      </c>
      <c r="CP117" s="1343">
        <v>1.69617E-2</v>
      </c>
      <c r="CQ117" s="1343">
        <v>1.6633419999999999E-2</v>
      </c>
      <c r="CR117" s="1343">
        <v>1.632049E-2</v>
      </c>
      <c r="CS117" s="1343">
        <v>0</v>
      </c>
      <c r="CT117" s="1343">
        <v>0</v>
      </c>
      <c r="CU117" s="1343">
        <v>0</v>
      </c>
      <c r="CV117" s="1343">
        <v>0</v>
      </c>
      <c r="CW117" s="1343">
        <v>0</v>
      </c>
      <c r="CX117" s="1343">
        <v>0</v>
      </c>
      <c r="CY117" s="1343">
        <v>0</v>
      </c>
      <c r="CZ117" s="1343">
        <v>0</v>
      </c>
      <c r="DA117" s="1343">
        <v>0</v>
      </c>
      <c r="DB117" s="1343">
        <v>0</v>
      </c>
      <c r="DC117" s="1343">
        <v>0</v>
      </c>
      <c r="DD117" s="1343">
        <v>0</v>
      </c>
      <c r="DE117" s="1343">
        <v>0</v>
      </c>
      <c r="DF117" s="1343">
        <v>0.18181270999999999</v>
      </c>
      <c r="DG117" s="1343">
        <v>0.19791302999999999</v>
      </c>
      <c r="DH117" s="1343">
        <v>0.19809220000000002</v>
      </c>
      <c r="DI117" s="1343">
        <v>0.20092886999999998</v>
      </c>
      <c r="DJ117" s="1343">
        <v>0.19949617</v>
      </c>
      <c r="DK117" s="1343">
        <v>0.20276225</v>
      </c>
      <c r="DL117" s="1343">
        <v>0.20409121999999999</v>
      </c>
      <c r="DM117" s="1343">
        <v>0.20277281</v>
      </c>
      <c r="DN117" s="1343">
        <v>0.20397317000000001</v>
      </c>
      <c r="DO117" s="1343">
        <v>0.20084919000000001</v>
      </c>
      <c r="DP117" s="1343">
        <v>0.20211548999999998</v>
      </c>
      <c r="DQ117" s="1343">
        <v>0.20131164999999998</v>
      </c>
      <c r="DR117" s="1343">
        <v>0.20116624</v>
      </c>
      <c r="DS117" s="1369">
        <v>0.20247815999999999</v>
      </c>
      <c r="DT117" s="1369">
        <v>0.20130867000000002</v>
      </c>
      <c r="DU117" s="1369">
        <v>0</v>
      </c>
      <c r="DV117" s="1369">
        <v>0</v>
      </c>
      <c r="DW117" s="1369">
        <v>0</v>
      </c>
      <c r="DX117" s="1369">
        <v>0</v>
      </c>
      <c r="DY117" s="1369">
        <v>0</v>
      </c>
      <c r="DZ117" s="1369">
        <v>0</v>
      </c>
      <c r="EA117" s="1369">
        <v>0</v>
      </c>
      <c r="EB117" s="1369">
        <v>0</v>
      </c>
      <c r="EC117" s="1369">
        <v>0</v>
      </c>
      <c r="ED117" s="1369">
        <v>0</v>
      </c>
      <c r="EE117" s="1369">
        <v>0</v>
      </c>
      <c r="EF117" s="1369">
        <v>0</v>
      </c>
      <c r="EG117" s="1369">
        <v>0</v>
      </c>
      <c r="EH117" s="1369">
        <v>0</v>
      </c>
      <c r="EI117" s="1369">
        <v>0</v>
      </c>
      <c r="EJ117" s="1369">
        <v>0</v>
      </c>
      <c r="EK117" s="1369">
        <v>0</v>
      </c>
      <c r="EL117" s="1369">
        <v>0</v>
      </c>
      <c r="EM117" s="1369">
        <v>0</v>
      </c>
      <c r="EN117" s="1369">
        <v>0</v>
      </c>
      <c r="EO117" s="1369">
        <v>0</v>
      </c>
    </row>
    <row r="118" spans="1:145" ht="7.7" customHeight="1" x14ac:dyDescent="0.3">
      <c r="A118" s="1342"/>
      <c r="B118" s="1343"/>
      <c r="C118" s="1343"/>
      <c r="D118" s="1343"/>
      <c r="E118" s="1343"/>
      <c r="F118" s="1343"/>
      <c r="G118" s="1343"/>
      <c r="H118" s="1347"/>
      <c r="I118" s="1347"/>
      <c r="J118" s="1347"/>
      <c r="K118" s="1347"/>
      <c r="L118" s="1347"/>
      <c r="M118" s="1347"/>
      <c r="N118" s="1347"/>
      <c r="O118" s="1347"/>
      <c r="P118" s="1347"/>
      <c r="Q118" s="1347"/>
      <c r="R118" s="1343"/>
      <c r="S118" s="1347"/>
      <c r="T118" s="1347"/>
      <c r="U118" s="1347"/>
      <c r="V118" s="1347"/>
      <c r="W118" s="1347"/>
      <c r="X118" s="1347"/>
      <c r="Y118" s="1347"/>
      <c r="Z118" s="1347"/>
      <c r="AA118" s="1347"/>
      <c r="AB118" s="1347"/>
      <c r="AC118" s="1347"/>
      <c r="AD118" s="1347"/>
      <c r="AE118" s="1347"/>
      <c r="AF118" s="1347"/>
      <c r="AG118" s="1347"/>
      <c r="AH118" s="1347"/>
      <c r="AI118" s="1347"/>
      <c r="AJ118" s="1347"/>
      <c r="AK118" s="1347"/>
      <c r="AL118" s="1347"/>
      <c r="AM118" s="1343"/>
      <c r="AN118" s="1343"/>
      <c r="AO118" s="1343"/>
      <c r="AP118" s="1343"/>
      <c r="AQ118" s="1343"/>
      <c r="AR118" s="1343"/>
      <c r="AS118" s="1343"/>
      <c r="AT118" s="1343"/>
      <c r="AU118" s="1343"/>
      <c r="AV118" s="1343"/>
      <c r="AW118" s="1343"/>
      <c r="AX118" s="1343"/>
      <c r="AY118" s="1343"/>
      <c r="AZ118" s="1343"/>
      <c r="BA118" s="1343"/>
      <c r="BB118" s="1343"/>
      <c r="BC118" s="1343"/>
      <c r="BD118" s="1343"/>
      <c r="BE118" s="1343"/>
      <c r="BF118" s="1343"/>
      <c r="BG118" s="1343"/>
      <c r="BH118" s="1343"/>
      <c r="BI118" s="1343"/>
      <c r="BJ118" s="1343"/>
      <c r="BK118" s="1343"/>
      <c r="BL118" s="1343"/>
      <c r="BM118" s="1343"/>
      <c r="BN118" s="1343"/>
      <c r="BO118" s="1343"/>
      <c r="BP118" s="1343"/>
      <c r="BQ118" s="1343"/>
      <c r="BR118" s="1343"/>
      <c r="BS118" s="1343"/>
      <c r="BT118" s="1343"/>
      <c r="BU118" s="1343"/>
      <c r="BV118" s="1343"/>
      <c r="BW118" s="1343"/>
      <c r="BX118" s="1343"/>
      <c r="BY118" s="1343"/>
      <c r="BZ118" s="1343"/>
      <c r="CA118" s="1343"/>
      <c r="CB118" s="1343"/>
      <c r="CC118" s="1343"/>
      <c r="CD118" s="1343"/>
      <c r="CE118" s="1343"/>
      <c r="CF118" s="1343"/>
      <c r="CG118" s="1343"/>
      <c r="CH118" s="1343"/>
      <c r="CI118" s="1343"/>
      <c r="CJ118" s="1343"/>
      <c r="CK118" s="1343"/>
      <c r="CL118" s="1343"/>
      <c r="CM118" s="1343"/>
      <c r="CN118" s="1343"/>
      <c r="CO118" s="1343"/>
      <c r="CP118" s="1343"/>
      <c r="CQ118" s="1343"/>
      <c r="CR118" s="1343"/>
      <c r="CS118" s="1343"/>
      <c r="CT118" s="1343"/>
      <c r="CU118" s="1343"/>
      <c r="CV118" s="1343"/>
      <c r="CW118" s="1343"/>
      <c r="CX118" s="1343"/>
      <c r="CY118" s="1343"/>
      <c r="CZ118" s="1343"/>
      <c r="DA118" s="1343"/>
      <c r="DB118" s="1343"/>
      <c r="DC118" s="1343"/>
      <c r="DD118" s="1343"/>
      <c r="DE118" s="1343"/>
      <c r="DF118" s="1343"/>
      <c r="DG118" s="1343"/>
      <c r="DH118" s="1343"/>
      <c r="DI118" s="1343"/>
      <c r="DJ118" s="1343"/>
      <c r="DK118" s="1343"/>
      <c r="DL118" s="1343"/>
      <c r="DM118" s="1343"/>
      <c r="DN118" s="1343"/>
      <c r="DO118" s="1343"/>
      <c r="DP118" s="1343"/>
      <c r="DQ118" s="1343"/>
      <c r="DR118" s="1343"/>
      <c r="DS118" s="1369"/>
      <c r="DT118" s="1369"/>
      <c r="DU118" s="1369"/>
      <c r="DV118" s="1369"/>
      <c r="DW118" s="1369"/>
      <c r="DX118" s="1369"/>
      <c r="DY118" s="1369"/>
      <c r="DZ118" s="1369"/>
      <c r="EA118" s="1369"/>
      <c r="EB118" s="1369"/>
      <c r="EC118" s="1369"/>
      <c r="ED118" s="1369"/>
      <c r="EE118" s="1369"/>
      <c r="EF118" s="1369"/>
      <c r="EG118" s="1369"/>
      <c r="EH118" s="1369"/>
      <c r="EI118" s="1369"/>
      <c r="EJ118" s="1369"/>
      <c r="EK118" s="1369"/>
      <c r="EL118" s="1369"/>
      <c r="EM118" s="1369"/>
      <c r="EN118" s="1369"/>
      <c r="EO118" s="1369"/>
    </row>
    <row r="119" spans="1:145" ht="18" customHeight="1" x14ac:dyDescent="0.3">
      <c r="A119" s="1342" t="s">
        <v>951</v>
      </c>
      <c r="B119" s="1343">
        <v>0</v>
      </c>
      <c r="C119" s="1343">
        <v>0</v>
      </c>
      <c r="D119" s="1343">
        <v>0</v>
      </c>
      <c r="E119" s="1343">
        <v>0</v>
      </c>
      <c r="F119" s="1343">
        <v>0</v>
      </c>
      <c r="G119" s="1343">
        <v>0</v>
      </c>
      <c r="H119" s="1343">
        <v>0</v>
      </c>
      <c r="I119" s="1343">
        <v>0</v>
      </c>
      <c r="J119" s="1343">
        <v>0</v>
      </c>
      <c r="K119" s="1343">
        <v>0</v>
      </c>
      <c r="L119" s="1343">
        <v>0</v>
      </c>
      <c r="M119" s="1343">
        <v>0</v>
      </c>
      <c r="N119" s="1343">
        <v>0</v>
      </c>
      <c r="O119" s="1343">
        <v>0</v>
      </c>
      <c r="P119" s="1343">
        <v>0</v>
      </c>
      <c r="Q119" s="1343">
        <v>0</v>
      </c>
      <c r="R119" s="1343">
        <v>0</v>
      </c>
      <c r="S119" s="1343">
        <v>0</v>
      </c>
      <c r="T119" s="1343">
        <v>0</v>
      </c>
      <c r="U119" s="1343">
        <v>0</v>
      </c>
      <c r="V119" s="1343">
        <v>0</v>
      </c>
      <c r="W119" s="1343">
        <v>0</v>
      </c>
      <c r="X119" s="1343">
        <v>0.5</v>
      </c>
      <c r="Y119" s="1343">
        <v>0.5</v>
      </c>
      <c r="Z119" s="1343">
        <v>0.5</v>
      </c>
      <c r="AA119" s="1343">
        <v>0.49168200000000001</v>
      </c>
      <c r="AB119" s="1343">
        <v>0.5</v>
      </c>
      <c r="AC119" s="1343">
        <v>0.47814400000000001</v>
      </c>
      <c r="AD119" s="1343">
        <v>0.48294900000000002</v>
      </c>
      <c r="AE119" s="1343">
        <v>0.48796400000000001</v>
      </c>
      <c r="AF119" s="1343">
        <v>0.49321199999999998</v>
      </c>
      <c r="AG119" s="1343">
        <v>0.49831999999999999</v>
      </c>
      <c r="AH119" s="1343">
        <v>0.50212699999999999</v>
      </c>
      <c r="AI119" s="1343">
        <v>0.50164900000000001</v>
      </c>
      <c r="AJ119" s="1343">
        <v>0.5</v>
      </c>
      <c r="AK119" s="1343">
        <v>0.5</v>
      </c>
      <c r="AL119" s="1343">
        <v>0.5</v>
      </c>
      <c r="AM119" s="1343">
        <v>21.547833710000003</v>
      </c>
      <c r="AN119" s="1343">
        <v>0</v>
      </c>
      <c r="AO119" s="1343">
        <v>0</v>
      </c>
      <c r="AP119" s="1343">
        <v>0</v>
      </c>
      <c r="AQ119" s="1343">
        <v>0</v>
      </c>
      <c r="AR119" s="1343">
        <v>0</v>
      </c>
      <c r="AS119" s="1343">
        <v>0</v>
      </c>
      <c r="AT119" s="1343">
        <v>0</v>
      </c>
      <c r="AU119" s="1343">
        <v>0.12320594999999999</v>
      </c>
      <c r="AV119" s="1343">
        <v>0</v>
      </c>
      <c r="AW119" s="1343">
        <v>0</v>
      </c>
      <c r="AX119" s="1343">
        <v>0</v>
      </c>
      <c r="AY119" s="1343">
        <v>0</v>
      </c>
      <c r="AZ119" s="1343">
        <v>0</v>
      </c>
      <c r="BA119" s="1343">
        <v>0</v>
      </c>
      <c r="BB119" s="1343">
        <v>0</v>
      </c>
      <c r="BC119" s="1343">
        <v>0</v>
      </c>
      <c r="BD119" s="1343">
        <v>0</v>
      </c>
      <c r="BE119" s="1343">
        <v>0</v>
      </c>
      <c r="BF119" s="1343">
        <v>0</v>
      </c>
      <c r="BG119" s="1343">
        <v>0</v>
      </c>
      <c r="BH119" s="1343">
        <v>0</v>
      </c>
      <c r="BI119" s="1343">
        <v>0</v>
      </c>
      <c r="BJ119" s="1343">
        <v>0</v>
      </c>
      <c r="BK119" s="1343">
        <v>0</v>
      </c>
      <c r="BL119" s="1343">
        <v>0</v>
      </c>
      <c r="BM119" s="1343">
        <v>0</v>
      </c>
      <c r="BN119" s="1343">
        <v>0</v>
      </c>
      <c r="BO119" s="1343">
        <v>0</v>
      </c>
      <c r="BP119" s="1343">
        <v>0</v>
      </c>
      <c r="BQ119" s="1343">
        <v>0</v>
      </c>
      <c r="BR119" s="1343">
        <v>0</v>
      </c>
      <c r="BS119" s="1343">
        <v>0</v>
      </c>
      <c r="BT119" s="1343">
        <v>0</v>
      </c>
      <c r="BU119" s="1343">
        <v>0</v>
      </c>
      <c r="BV119" s="1343">
        <v>0</v>
      </c>
      <c r="BW119" s="1343">
        <v>0</v>
      </c>
      <c r="BX119" s="1343">
        <v>0</v>
      </c>
      <c r="BY119" s="1343">
        <v>0</v>
      </c>
      <c r="BZ119" s="1343">
        <v>0</v>
      </c>
      <c r="CA119" s="1343">
        <v>0</v>
      </c>
      <c r="CB119" s="1343">
        <v>0</v>
      </c>
      <c r="CC119" s="1343">
        <v>0</v>
      </c>
      <c r="CD119" s="1343">
        <v>0</v>
      </c>
      <c r="CE119" s="1343">
        <v>0</v>
      </c>
      <c r="CF119" s="1343">
        <v>0</v>
      </c>
      <c r="CG119" s="1343">
        <v>0</v>
      </c>
      <c r="CH119" s="1343">
        <v>0</v>
      </c>
      <c r="CI119" s="1343">
        <v>0</v>
      </c>
      <c r="CJ119" s="1343">
        <v>6.8999999999999997E-5</v>
      </c>
      <c r="CK119" s="1343">
        <v>0</v>
      </c>
      <c r="CL119" s="1343">
        <v>0</v>
      </c>
      <c r="CM119" s="1343">
        <v>0</v>
      </c>
      <c r="CN119" s="1343">
        <v>0</v>
      </c>
      <c r="CO119" s="1343">
        <v>0</v>
      </c>
      <c r="CP119" s="1343">
        <v>0</v>
      </c>
      <c r="CQ119" s="1343">
        <v>0</v>
      </c>
      <c r="CR119" s="1343">
        <v>0</v>
      </c>
      <c r="CS119" s="1343">
        <v>0</v>
      </c>
      <c r="CT119" s="1343">
        <v>0</v>
      </c>
      <c r="CU119" s="1343">
        <v>0</v>
      </c>
      <c r="CV119" s="1343">
        <v>0</v>
      </c>
      <c r="CW119" s="1343">
        <v>0</v>
      </c>
      <c r="CX119" s="1343">
        <v>0</v>
      </c>
      <c r="CY119" s="1343">
        <v>0</v>
      </c>
      <c r="CZ119" s="1343">
        <v>0</v>
      </c>
      <c r="DA119" s="1343">
        <v>0</v>
      </c>
      <c r="DB119" s="1343">
        <v>0</v>
      </c>
      <c r="DC119" s="1343">
        <v>0</v>
      </c>
      <c r="DD119" s="1343">
        <v>0</v>
      </c>
      <c r="DE119" s="1343">
        <v>0</v>
      </c>
      <c r="DF119" s="1343">
        <v>0</v>
      </c>
      <c r="DG119" s="1343">
        <v>0</v>
      </c>
      <c r="DH119" s="1343">
        <v>0</v>
      </c>
      <c r="DI119" s="1343">
        <v>0</v>
      </c>
      <c r="DJ119" s="1343">
        <v>3.3623800000000003E-3</v>
      </c>
      <c r="DK119" s="1343">
        <v>0</v>
      </c>
      <c r="DL119" s="1343">
        <v>0</v>
      </c>
      <c r="DM119" s="1343">
        <v>0</v>
      </c>
      <c r="DN119" s="1343">
        <v>0</v>
      </c>
      <c r="DO119" s="1343">
        <v>1.0247E-4</v>
      </c>
      <c r="DP119" s="1343">
        <v>3.3909999999999999E-5</v>
      </c>
      <c r="DQ119" s="1343">
        <v>1.3456999999999998E-4</v>
      </c>
      <c r="DR119" s="1343">
        <v>1.3663E-4</v>
      </c>
      <c r="DS119" s="1369">
        <v>1.3865000000000001E-4</v>
      </c>
      <c r="DT119" s="1369">
        <v>3.4337000000000001E-4</v>
      </c>
      <c r="DU119" s="1369">
        <v>5.4995E-4</v>
      </c>
      <c r="DV119" s="1369">
        <v>6.5824999999999998E-4</v>
      </c>
      <c r="DW119" s="1369">
        <v>6.6797999999999998E-4</v>
      </c>
      <c r="DX119" s="1369">
        <v>6.7776000000000002E-4</v>
      </c>
      <c r="DY119" s="1369">
        <v>9.8813000000000004E-4</v>
      </c>
      <c r="DZ119" s="1369">
        <v>1.1028099999999999E-3</v>
      </c>
      <c r="EA119" s="1369">
        <v>1.2193E-3</v>
      </c>
      <c r="EB119" s="1369">
        <v>1.3362999999999999E-3</v>
      </c>
      <c r="EC119" s="1369">
        <v>1.45673E-3</v>
      </c>
      <c r="ED119" s="1369">
        <v>1.4772699999999999E-3</v>
      </c>
      <c r="EE119" s="1369">
        <v>1.5987200000000001E-3</v>
      </c>
      <c r="EF119" s="1369">
        <v>8.6970099999999998E-3</v>
      </c>
      <c r="EG119" s="1369">
        <v>0</v>
      </c>
      <c r="EH119" s="1369">
        <v>0</v>
      </c>
      <c r="EI119" s="1369">
        <v>0</v>
      </c>
      <c r="EJ119" s="1369">
        <v>0</v>
      </c>
      <c r="EK119" s="1369">
        <v>0</v>
      </c>
      <c r="EL119" s="1369">
        <v>0</v>
      </c>
      <c r="EM119" s="1369">
        <v>0</v>
      </c>
      <c r="EN119" s="1369">
        <v>0</v>
      </c>
      <c r="EO119" s="1369">
        <v>0</v>
      </c>
    </row>
    <row r="120" spans="1:145" ht="7.7" customHeight="1" x14ac:dyDescent="0.3">
      <c r="A120" s="1342"/>
      <c r="B120" s="1343"/>
      <c r="C120" s="1343"/>
      <c r="D120" s="1343"/>
      <c r="E120" s="1343"/>
      <c r="F120" s="1343"/>
      <c r="G120" s="1343"/>
      <c r="H120" s="1347"/>
      <c r="I120" s="1347"/>
      <c r="J120" s="1347"/>
      <c r="K120" s="1347"/>
      <c r="L120" s="1347"/>
      <c r="M120" s="1347"/>
      <c r="N120" s="1347"/>
      <c r="O120" s="1347"/>
      <c r="P120" s="1347"/>
      <c r="Q120" s="1347"/>
      <c r="R120" s="1347"/>
      <c r="S120" s="1347"/>
      <c r="T120" s="1347"/>
      <c r="U120" s="1347"/>
      <c r="V120" s="1347"/>
      <c r="W120" s="1347"/>
      <c r="X120" s="1347"/>
      <c r="Y120" s="1347"/>
      <c r="Z120" s="1347"/>
      <c r="AA120" s="1347"/>
      <c r="AB120" s="1347"/>
      <c r="AC120" s="1347"/>
      <c r="AD120" s="1347"/>
      <c r="AE120" s="1347"/>
      <c r="AF120" s="1347"/>
      <c r="AG120" s="1347"/>
      <c r="AH120" s="1347"/>
      <c r="AI120" s="1347"/>
      <c r="AJ120" s="1347"/>
      <c r="AK120" s="1347"/>
      <c r="AL120" s="1347"/>
      <c r="AM120" s="1343"/>
      <c r="AN120" s="1343"/>
      <c r="AO120" s="1343"/>
      <c r="AP120" s="1343"/>
      <c r="AQ120" s="1343"/>
      <c r="AR120" s="1343"/>
      <c r="AS120" s="1343"/>
      <c r="AT120" s="1343"/>
      <c r="AU120" s="1343"/>
      <c r="AV120" s="1343"/>
      <c r="AW120" s="1343"/>
      <c r="AX120" s="1343"/>
      <c r="AY120" s="1343"/>
      <c r="AZ120" s="1343"/>
      <c r="BA120" s="1343"/>
      <c r="BB120" s="1343"/>
      <c r="BC120" s="1343"/>
      <c r="BD120" s="1343"/>
      <c r="BE120" s="1343"/>
      <c r="BF120" s="1343"/>
      <c r="BG120" s="1343"/>
      <c r="BH120" s="1343"/>
      <c r="BI120" s="1343"/>
      <c r="BJ120" s="1343"/>
      <c r="BK120" s="1343"/>
      <c r="BL120" s="1343"/>
      <c r="BM120" s="1343"/>
      <c r="BN120" s="1343"/>
      <c r="BO120" s="1343"/>
      <c r="BP120" s="1343"/>
      <c r="BQ120" s="1343"/>
      <c r="BR120" s="1343"/>
      <c r="BS120" s="1343"/>
      <c r="BT120" s="1343"/>
      <c r="BU120" s="1343"/>
      <c r="BV120" s="1343"/>
      <c r="BW120" s="1343"/>
      <c r="BX120" s="1343"/>
      <c r="BY120" s="1343"/>
      <c r="BZ120" s="1343"/>
      <c r="CA120" s="1343"/>
      <c r="CB120" s="1343"/>
      <c r="CC120" s="1343"/>
      <c r="CD120" s="1343"/>
      <c r="CE120" s="1343"/>
      <c r="CF120" s="1343"/>
      <c r="CG120" s="1343"/>
      <c r="CH120" s="1343"/>
      <c r="CI120" s="1343"/>
      <c r="CJ120" s="1343"/>
      <c r="CK120" s="1343"/>
      <c r="CL120" s="1343"/>
      <c r="CM120" s="1343"/>
      <c r="CN120" s="1343"/>
      <c r="CO120" s="1343"/>
      <c r="CP120" s="1343"/>
      <c r="CQ120" s="1343"/>
      <c r="CR120" s="1343"/>
      <c r="CS120" s="1343"/>
      <c r="CT120" s="1343"/>
      <c r="CU120" s="1343"/>
      <c r="CV120" s="1343"/>
      <c r="CW120" s="1343"/>
      <c r="CX120" s="1343"/>
      <c r="CY120" s="1343"/>
      <c r="CZ120" s="1343"/>
      <c r="DA120" s="1343"/>
      <c r="DB120" s="1343"/>
      <c r="DC120" s="1343"/>
      <c r="DD120" s="1343"/>
      <c r="DE120" s="1343"/>
      <c r="DF120" s="1343"/>
      <c r="DG120" s="1343"/>
      <c r="DH120" s="1343"/>
      <c r="DI120" s="1343"/>
      <c r="DJ120" s="1343"/>
      <c r="DK120" s="1343"/>
      <c r="DL120" s="1343"/>
      <c r="DM120" s="1343"/>
      <c r="DN120" s="1343"/>
      <c r="DO120" s="1343"/>
      <c r="DP120" s="1343"/>
      <c r="DQ120" s="1343"/>
      <c r="DR120" s="1343"/>
      <c r="DS120" s="1369"/>
      <c r="DT120" s="1369"/>
      <c r="DU120" s="1369"/>
      <c r="DV120" s="1369"/>
      <c r="DW120" s="1369"/>
      <c r="DX120" s="1369"/>
      <c r="DY120" s="1369"/>
      <c r="DZ120" s="1369"/>
      <c r="EA120" s="1369"/>
      <c r="EB120" s="1369"/>
      <c r="EC120" s="1369"/>
      <c r="ED120" s="1369"/>
      <c r="EE120" s="1369"/>
      <c r="EF120" s="1369"/>
      <c r="EG120" s="1369"/>
      <c r="EH120" s="1369"/>
      <c r="EI120" s="1369"/>
      <c r="EJ120" s="1369"/>
      <c r="EK120" s="1369"/>
      <c r="EL120" s="1369"/>
      <c r="EM120" s="1369"/>
      <c r="EN120" s="1369"/>
      <c r="EO120" s="1369"/>
    </row>
    <row r="121" spans="1:145" ht="18" customHeight="1" x14ac:dyDescent="0.3">
      <c r="A121" s="1342" t="s">
        <v>952</v>
      </c>
      <c r="B121" s="1343">
        <v>192.01951221000002</v>
      </c>
      <c r="C121" s="1343">
        <v>235.97923191000001</v>
      </c>
      <c r="D121" s="1343">
        <v>222.77310564999999</v>
      </c>
      <c r="E121" s="1343">
        <v>328.35369524999999</v>
      </c>
      <c r="F121" s="1343">
        <v>298.92589276389003</v>
      </c>
      <c r="G121" s="1343">
        <v>315.70135072696672</v>
      </c>
      <c r="H121" s="1343">
        <v>308.77856265807998</v>
      </c>
      <c r="I121" s="1343">
        <v>338.71059661696006</v>
      </c>
      <c r="J121" s="1343">
        <v>288.23941493000001</v>
      </c>
      <c r="K121" s="1343">
        <v>244.13335043999999</v>
      </c>
      <c r="L121" s="1343">
        <v>254.35291572999998</v>
      </c>
      <c r="M121" s="1343">
        <v>316.76744101499997</v>
      </c>
      <c r="N121" s="1343">
        <v>355.94994093999998</v>
      </c>
      <c r="O121" s="1343">
        <v>326.38525176999997</v>
      </c>
      <c r="P121" s="1343">
        <v>299.53073412419997</v>
      </c>
      <c r="Q121" s="1343">
        <v>295.95905259000006</v>
      </c>
      <c r="R121" s="1343">
        <v>279.10486991999994</v>
      </c>
      <c r="S121" s="1343">
        <v>326.57767074000003</v>
      </c>
      <c r="T121" s="1343">
        <v>299.72776546999995</v>
      </c>
      <c r="U121" s="1343">
        <v>353.15642659000002</v>
      </c>
      <c r="V121" s="1343">
        <v>311.63890915999997</v>
      </c>
      <c r="W121" s="1343">
        <v>387.74889279000001</v>
      </c>
      <c r="X121" s="1343">
        <v>334.29616931999999</v>
      </c>
      <c r="Y121" s="1343">
        <v>376.36085786000001</v>
      </c>
      <c r="Z121" s="1343">
        <v>320.22612536999998</v>
      </c>
      <c r="AA121" s="1343">
        <v>312.08657906999997</v>
      </c>
      <c r="AB121" s="1343">
        <v>321.70331481999995</v>
      </c>
      <c r="AC121" s="1343">
        <v>320.87883112000003</v>
      </c>
      <c r="AD121" s="1343">
        <v>339.37122112000003</v>
      </c>
      <c r="AE121" s="1343">
        <v>370.10273545999996</v>
      </c>
      <c r="AF121" s="1343">
        <v>388.47943285000002</v>
      </c>
      <c r="AG121" s="1343">
        <v>473.94413900000001</v>
      </c>
      <c r="AH121" s="1343">
        <v>370.34552758000001</v>
      </c>
      <c r="AI121" s="1343">
        <v>448.24496029999995</v>
      </c>
      <c r="AJ121" s="1343">
        <v>469.50031194000002</v>
      </c>
      <c r="AK121" s="1343">
        <v>531.65268503000004</v>
      </c>
      <c r="AL121" s="1343">
        <v>488.35580938999999</v>
      </c>
      <c r="AM121" s="1343">
        <v>453.84445075999997</v>
      </c>
      <c r="AN121" s="1343">
        <v>461.19285909999996</v>
      </c>
      <c r="AO121" s="1343">
        <v>442.76116218000004</v>
      </c>
      <c r="AP121" s="1343">
        <v>442.59654288109999</v>
      </c>
      <c r="AQ121" s="1343">
        <v>522.8364317214</v>
      </c>
      <c r="AR121" s="1343">
        <v>498.09112754999995</v>
      </c>
      <c r="AS121" s="1343">
        <v>492.31680511000002</v>
      </c>
      <c r="AT121" s="1343">
        <v>417.21709975459999</v>
      </c>
      <c r="AU121" s="1343">
        <v>431.57107893541098</v>
      </c>
      <c r="AV121" s="1343">
        <v>442.43659571196002</v>
      </c>
      <c r="AW121" s="1343">
        <v>465.66307396300806</v>
      </c>
      <c r="AX121" s="1343">
        <v>650.52181283149002</v>
      </c>
      <c r="AY121" s="1343">
        <v>686.832253480031</v>
      </c>
      <c r="AZ121" s="1343">
        <v>713.94402035169787</v>
      </c>
      <c r="BA121" s="1343">
        <v>727.84612771812408</v>
      </c>
      <c r="BB121" s="1343">
        <v>657.86232802095992</v>
      </c>
      <c r="BC121" s="1343">
        <v>710.12737937048507</v>
      </c>
      <c r="BD121" s="1343">
        <v>634.37569963012299</v>
      </c>
      <c r="BE121" s="1343">
        <v>647.97382662779</v>
      </c>
      <c r="BF121" s="1343">
        <v>537.88422335361201</v>
      </c>
      <c r="BG121" s="1343">
        <v>627.61083330546705</v>
      </c>
      <c r="BH121" s="1343">
        <v>663.40927889077591</v>
      </c>
      <c r="BI121" s="1343">
        <v>728.34664285774807</v>
      </c>
      <c r="BJ121" s="1343">
        <v>707.78712348586896</v>
      </c>
      <c r="BK121" s="1343">
        <v>526.40086285119298</v>
      </c>
      <c r="BL121" s="1343">
        <v>485.52887384065707</v>
      </c>
      <c r="BM121" s="1343">
        <v>490.471644806722</v>
      </c>
      <c r="BN121" s="1343">
        <v>485.75293444996026</v>
      </c>
      <c r="BO121" s="1343">
        <v>455.68923262062003</v>
      </c>
      <c r="BP121" s="1343">
        <v>513.23423920703692</v>
      </c>
      <c r="BQ121" s="1343">
        <v>479.00872848077796</v>
      </c>
      <c r="BR121" s="1343">
        <v>518.53530125219891</v>
      </c>
      <c r="BS121" s="1343">
        <v>501.36558687436201</v>
      </c>
      <c r="BT121" s="1343">
        <v>465.01497381285702</v>
      </c>
      <c r="BU121" s="1343">
        <v>513.62045026578505</v>
      </c>
      <c r="BV121" s="1343">
        <v>485.15274489162999</v>
      </c>
      <c r="BW121" s="1343">
        <v>534.20309589646297</v>
      </c>
      <c r="BX121" s="1343">
        <v>565.91842836649994</v>
      </c>
      <c r="BY121" s="1343">
        <v>536.36884661930003</v>
      </c>
      <c r="BZ121" s="1343">
        <v>456.6</v>
      </c>
      <c r="CA121" s="1343">
        <v>508.84501449909203</v>
      </c>
      <c r="CB121" s="1343">
        <v>450.13484469470802</v>
      </c>
      <c r="CC121" s="1343">
        <v>461.26877017055995</v>
      </c>
      <c r="CD121" s="1343">
        <v>477.92985982939206</v>
      </c>
      <c r="CE121" s="1343">
        <v>468.70256496830564</v>
      </c>
      <c r="CF121" s="1343">
        <v>502.50511292237599</v>
      </c>
      <c r="CG121" s="1343">
        <v>546.64038052038325</v>
      </c>
      <c r="CH121" s="1343">
        <v>568.53301375424587</v>
      </c>
      <c r="CI121" s="1343">
        <v>546.46712202075094</v>
      </c>
      <c r="CJ121" s="1343">
        <v>500.03160609152997</v>
      </c>
      <c r="CK121" s="1343">
        <v>494.53909139215398</v>
      </c>
      <c r="CL121" s="1343">
        <v>535.00024466534353</v>
      </c>
      <c r="CM121" s="1343">
        <v>515.52924364255546</v>
      </c>
      <c r="CN121" s="1343">
        <v>488.90663818366602</v>
      </c>
      <c r="CO121" s="1343">
        <v>483.39833002803698</v>
      </c>
      <c r="CP121" s="1343">
        <v>465.55856046745498</v>
      </c>
      <c r="CQ121" s="1343">
        <v>499.265924426347</v>
      </c>
      <c r="CR121" s="1343">
        <v>509.76004001978998</v>
      </c>
      <c r="CS121" s="1343">
        <v>494.02512018802497</v>
      </c>
      <c r="CT121" s="1343">
        <v>425.2729932694408</v>
      </c>
      <c r="CU121" s="1343">
        <v>405.72348979354598</v>
      </c>
      <c r="CV121" s="1343">
        <v>472.94536556023598</v>
      </c>
      <c r="CW121" s="1343">
        <v>468.61268423495994</v>
      </c>
      <c r="CX121" s="1343">
        <v>455.05219909027795</v>
      </c>
      <c r="CY121" s="1343">
        <v>461.18873389208795</v>
      </c>
      <c r="CZ121" s="1343">
        <v>437.67376122272003</v>
      </c>
      <c r="DA121" s="1343">
        <v>444.08965383719601</v>
      </c>
      <c r="DB121" s="1343">
        <v>452.47806701246986</v>
      </c>
      <c r="DC121" s="1343">
        <v>428.70039774683397</v>
      </c>
      <c r="DD121" s="1343">
        <v>427.12108649212996</v>
      </c>
      <c r="DE121" s="1343">
        <v>427.85080719622601</v>
      </c>
      <c r="DF121" s="1343">
        <v>431.18448374849498</v>
      </c>
      <c r="DG121" s="1343">
        <v>378.91432907000006</v>
      </c>
      <c r="DH121" s="1343">
        <v>391.55050915999999</v>
      </c>
      <c r="DI121" s="1343">
        <v>422.55661952999998</v>
      </c>
      <c r="DJ121" s="1343">
        <v>429.28308268000001</v>
      </c>
      <c r="DK121" s="1343">
        <v>399.22621856999996</v>
      </c>
      <c r="DL121" s="1343">
        <v>408.20971189675004</v>
      </c>
      <c r="DM121" s="1343">
        <v>428.94939647000001</v>
      </c>
      <c r="DN121" s="1343">
        <v>434.31478287668</v>
      </c>
      <c r="DO121" s="1343">
        <v>439.22026870770003</v>
      </c>
      <c r="DP121" s="1343">
        <v>432.62105803292002</v>
      </c>
      <c r="DQ121" s="1343">
        <v>432.13257005120005</v>
      </c>
      <c r="DR121" s="1343">
        <v>435.2081762844</v>
      </c>
      <c r="DS121" s="1369">
        <v>422.14594280691006</v>
      </c>
      <c r="DT121" s="1369">
        <v>373.81722885060003</v>
      </c>
      <c r="DU121" s="1369">
        <v>338.77237270724999</v>
      </c>
      <c r="DV121" s="1369">
        <v>362.57677884176002</v>
      </c>
      <c r="DW121" s="1369">
        <v>358.02254661399996</v>
      </c>
      <c r="DX121" s="1369">
        <v>382.09708566040001</v>
      </c>
      <c r="DY121" s="1369">
        <v>374.37881250688997</v>
      </c>
      <c r="DZ121" s="1369">
        <v>378.87136429340006</v>
      </c>
      <c r="EA121" s="1369">
        <v>368.67323057889996</v>
      </c>
      <c r="EB121" s="1369">
        <v>355.44578854461002</v>
      </c>
      <c r="EC121" s="1369">
        <v>358.2695273763</v>
      </c>
      <c r="ED121" s="1369">
        <v>349.22081485788999</v>
      </c>
      <c r="EE121" s="1369">
        <v>343.30359498144998</v>
      </c>
      <c r="EF121" s="1369">
        <v>329.35114187199997</v>
      </c>
      <c r="EG121" s="1369">
        <v>277.94791198649995</v>
      </c>
      <c r="EH121" s="1369">
        <v>315.91865919159994</v>
      </c>
      <c r="EI121" s="1369">
        <v>321.55848237829997</v>
      </c>
      <c r="EJ121" s="1369">
        <v>262.11548314340001</v>
      </c>
      <c r="EK121" s="1369">
        <v>266.65051744139998</v>
      </c>
      <c r="EL121" s="1369">
        <v>263.6994090924</v>
      </c>
      <c r="EM121" s="1369">
        <v>1157.0158818186999</v>
      </c>
      <c r="EN121" s="1369">
        <v>1125.8218356882001</v>
      </c>
      <c r="EO121" s="1369">
        <v>1073.09789864804</v>
      </c>
    </row>
    <row r="122" spans="1:145" ht="7.7" customHeight="1" x14ac:dyDescent="0.3">
      <c r="A122" s="1342"/>
      <c r="B122" s="1343"/>
      <c r="C122" s="1343"/>
      <c r="D122" s="1343"/>
      <c r="E122" s="1343"/>
      <c r="F122" s="1343"/>
      <c r="G122" s="1343"/>
      <c r="H122" s="1343"/>
      <c r="I122" s="1343"/>
      <c r="J122" s="1343"/>
      <c r="K122" s="1343"/>
      <c r="L122" s="1343"/>
      <c r="M122" s="1343"/>
      <c r="N122" s="1343"/>
      <c r="O122" s="1343"/>
      <c r="P122" s="1343"/>
      <c r="Q122" s="1343"/>
      <c r="R122" s="1343"/>
      <c r="S122" s="1343"/>
      <c r="T122" s="1343"/>
      <c r="U122" s="1343"/>
      <c r="V122" s="1343"/>
      <c r="W122" s="1343"/>
      <c r="X122" s="1343"/>
      <c r="Y122" s="1343"/>
      <c r="Z122" s="1343"/>
      <c r="AA122" s="1343"/>
      <c r="AB122" s="1343"/>
      <c r="AC122" s="1343"/>
      <c r="AD122" s="1343"/>
      <c r="AE122" s="1343"/>
      <c r="AF122" s="1343"/>
      <c r="AG122" s="1343"/>
      <c r="AH122" s="1343"/>
      <c r="AI122" s="1343"/>
      <c r="AJ122" s="1343"/>
      <c r="AK122" s="1343"/>
      <c r="AL122" s="1343"/>
      <c r="AM122" s="1343"/>
      <c r="AN122" s="1343"/>
      <c r="AO122" s="1343"/>
      <c r="AP122" s="1343"/>
      <c r="AQ122" s="1343"/>
      <c r="AR122" s="1343"/>
      <c r="AS122" s="1343"/>
      <c r="AT122" s="1343"/>
      <c r="AU122" s="1343"/>
      <c r="AV122" s="1343"/>
      <c r="AW122" s="1343"/>
      <c r="AX122" s="1343"/>
      <c r="AY122" s="1343"/>
      <c r="AZ122" s="1343"/>
      <c r="BA122" s="1343"/>
      <c r="BB122" s="1343"/>
      <c r="BC122" s="1343"/>
      <c r="BD122" s="1343"/>
      <c r="BE122" s="1343"/>
      <c r="BF122" s="1343"/>
      <c r="BG122" s="1343"/>
      <c r="BH122" s="1343"/>
      <c r="BI122" s="1343"/>
      <c r="BJ122" s="1343"/>
      <c r="BK122" s="1343"/>
      <c r="BL122" s="1343"/>
      <c r="BM122" s="1343"/>
      <c r="BN122" s="1343"/>
      <c r="BO122" s="1343"/>
      <c r="BP122" s="1343"/>
      <c r="BQ122" s="1343"/>
      <c r="BR122" s="1343"/>
      <c r="BS122" s="1343"/>
      <c r="BT122" s="1343"/>
      <c r="BU122" s="1343"/>
      <c r="BV122" s="1343"/>
      <c r="BW122" s="1343"/>
      <c r="BX122" s="1343"/>
      <c r="BY122" s="1343"/>
      <c r="BZ122" s="1343"/>
      <c r="CA122" s="1343"/>
      <c r="CB122" s="1343"/>
      <c r="CC122" s="1343"/>
      <c r="CD122" s="1343"/>
      <c r="CE122" s="1343"/>
      <c r="CF122" s="1343"/>
      <c r="CG122" s="1343"/>
      <c r="CH122" s="1343"/>
      <c r="CI122" s="1343"/>
      <c r="CJ122" s="1343"/>
      <c r="CK122" s="1343"/>
      <c r="CL122" s="1343"/>
      <c r="CM122" s="1343"/>
      <c r="CN122" s="1343"/>
      <c r="CO122" s="1343"/>
      <c r="CP122" s="1343"/>
      <c r="CQ122" s="1343"/>
      <c r="CR122" s="1343"/>
      <c r="CS122" s="1343"/>
      <c r="CT122" s="1343"/>
      <c r="CU122" s="1343"/>
      <c r="CV122" s="1343"/>
      <c r="CW122" s="1343"/>
      <c r="CX122" s="1343"/>
      <c r="CY122" s="1343"/>
      <c r="CZ122" s="1343"/>
      <c r="DA122" s="1343"/>
      <c r="DB122" s="1343"/>
      <c r="DC122" s="1343"/>
      <c r="DD122" s="1343"/>
      <c r="DE122" s="1343"/>
      <c r="DF122" s="1343"/>
      <c r="DG122" s="1343"/>
      <c r="DH122" s="1343"/>
      <c r="DI122" s="1343"/>
      <c r="DJ122" s="1343"/>
      <c r="DK122" s="1343"/>
      <c r="DL122" s="1343"/>
      <c r="DM122" s="1343"/>
      <c r="DN122" s="1343"/>
      <c r="DO122" s="1343"/>
      <c r="DP122" s="1343"/>
      <c r="DQ122" s="1343"/>
      <c r="DR122" s="1343"/>
      <c r="DS122" s="1369"/>
      <c r="DT122" s="1369"/>
      <c r="DU122" s="1369"/>
      <c r="DV122" s="1369"/>
      <c r="DW122" s="1369"/>
      <c r="DX122" s="1369"/>
      <c r="DY122" s="1369"/>
      <c r="DZ122" s="1369"/>
      <c r="EA122" s="1369"/>
      <c r="EB122" s="1369"/>
      <c r="EC122" s="1369"/>
      <c r="ED122" s="1369"/>
      <c r="EE122" s="1369"/>
      <c r="EF122" s="1369"/>
      <c r="EG122" s="1369"/>
      <c r="EH122" s="1369"/>
      <c r="EI122" s="1369"/>
      <c r="EJ122" s="1369"/>
      <c r="EK122" s="1369"/>
      <c r="EL122" s="1369"/>
      <c r="EM122" s="1369"/>
      <c r="EN122" s="1369"/>
      <c r="EO122" s="1369"/>
    </row>
    <row r="123" spans="1:145" ht="18" customHeight="1" x14ac:dyDescent="0.3">
      <c r="A123" s="1342" t="s">
        <v>953</v>
      </c>
      <c r="B123" s="1343">
        <v>22.896724710000001</v>
      </c>
      <c r="C123" s="1343">
        <v>23.930499189999999</v>
      </c>
      <c r="D123" s="1343">
        <v>21.771200949999997</v>
      </c>
      <c r="E123" s="1343">
        <v>21.311337690000002</v>
      </c>
      <c r="F123" s="1343">
        <v>22.385842310000001</v>
      </c>
      <c r="G123" s="1343">
        <v>23.233362689999996</v>
      </c>
      <c r="H123" s="1343">
        <v>23.580355480000001</v>
      </c>
      <c r="I123" s="1343">
        <v>23.529080230000002</v>
      </c>
      <c r="J123" s="1343">
        <v>23.54986761</v>
      </c>
      <c r="K123" s="1343">
        <v>25.251241350000001</v>
      </c>
      <c r="L123" s="1343">
        <v>27.155479019999998</v>
      </c>
      <c r="M123" s="1343">
        <v>26.195889389999998</v>
      </c>
      <c r="N123" s="1343">
        <v>27.685987150000003</v>
      </c>
      <c r="O123" s="1343">
        <v>53.465920170000004</v>
      </c>
      <c r="P123" s="1343">
        <v>53.160079099999997</v>
      </c>
      <c r="Q123" s="1343">
        <v>53.535575270000002</v>
      </c>
      <c r="R123" s="1343">
        <v>55.322908229999996</v>
      </c>
      <c r="S123" s="1343">
        <v>58.121747859999999</v>
      </c>
      <c r="T123" s="1343">
        <v>58.569311729999995</v>
      </c>
      <c r="U123" s="1343">
        <v>55.885943249999997</v>
      </c>
      <c r="V123" s="1343">
        <v>58.05498369</v>
      </c>
      <c r="W123" s="1343">
        <v>66.578060450000009</v>
      </c>
      <c r="X123" s="1343">
        <v>65.956417860000002</v>
      </c>
      <c r="Y123" s="1343">
        <v>65.611733479999998</v>
      </c>
      <c r="Z123" s="1343">
        <v>64.422081540000008</v>
      </c>
      <c r="AA123" s="1343">
        <v>57.374158710000003</v>
      </c>
      <c r="AB123" s="1343">
        <v>55.552250749999999</v>
      </c>
      <c r="AC123" s="1343">
        <v>55.499747559999996</v>
      </c>
      <c r="AD123" s="1343">
        <v>61.388863400000005</v>
      </c>
      <c r="AE123" s="1343">
        <v>60.400083690000002</v>
      </c>
      <c r="AF123" s="1343">
        <v>74.928552969999998</v>
      </c>
      <c r="AG123" s="1343">
        <v>76.824820310000007</v>
      </c>
      <c r="AH123" s="1343">
        <v>73.240572389999997</v>
      </c>
      <c r="AI123" s="1343">
        <v>73.781270960000015</v>
      </c>
      <c r="AJ123" s="1343">
        <v>72.424761520000004</v>
      </c>
      <c r="AK123" s="1343">
        <v>73.89141223</v>
      </c>
      <c r="AL123" s="1343">
        <v>72.014711359999993</v>
      </c>
      <c r="AM123" s="1343">
        <v>66.513168229999991</v>
      </c>
      <c r="AN123" s="1343">
        <v>70.982842469999994</v>
      </c>
      <c r="AO123" s="1343">
        <v>68.225400809999996</v>
      </c>
      <c r="AP123" s="1343">
        <v>67.693869339200006</v>
      </c>
      <c r="AQ123" s="1343">
        <v>69.855168853799995</v>
      </c>
      <c r="AR123" s="1343">
        <v>158.67615725920001</v>
      </c>
      <c r="AS123" s="1343">
        <v>236.32443824000001</v>
      </c>
      <c r="AT123" s="1343">
        <v>226.02536978800001</v>
      </c>
      <c r="AU123" s="1343">
        <v>331.35528857699995</v>
      </c>
      <c r="AV123" s="1343">
        <v>351.05741903400002</v>
      </c>
      <c r="AW123" s="1343">
        <v>362.7615856164</v>
      </c>
      <c r="AX123" s="1343">
        <v>465.88054793000009</v>
      </c>
      <c r="AY123" s="1343">
        <v>392.98434266000004</v>
      </c>
      <c r="AZ123" s="1343">
        <v>372.78182311999996</v>
      </c>
      <c r="BA123" s="1343">
        <v>371.82525555000001</v>
      </c>
      <c r="BB123" s="1343">
        <v>369.62381545</v>
      </c>
      <c r="BC123" s="1343">
        <v>368.35598655000001</v>
      </c>
      <c r="BD123" s="1343">
        <v>430.94066263000002</v>
      </c>
      <c r="BE123" s="1343">
        <v>431.92189302999992</v>
      </c>
      <c r="BF123" s="1343">
        <v>428.85056360999994</v>
      </c>
      <c r="BG123" s="1343">
        <v>423.95907757999993</v>
      </c>
      <c r="BH123" s="1343">
        <v>448.53600299999999</v>
      </c>
      <c r="BI123" s="1343">
        <v>450.30419853000001</v>
      </c>
      <c r="BJ123" s="1343">
        <v>557.21806895999998</v>
      </c>
      <c r="BK123" s="1343">
        <v>564.87396211999999</v>
      </c>
      <c r="BL123" s="1343">
        <v>562.47330939999995</v>
      </c>
      <c r="BM123" s="1343">
        <v>563.27044503999991</v>
      </c>
      <c r="BN123" s="1343">
        <v>565.04797779000012</v>
      </c>
      <c r="BO123" s="1343">
        <v>561.35771807000003</v>
      </c>
      <c r="BP123" s="1343">
        <v>552.14333354000007</v>
      </c>
      <c r="BQ123" s="1343">
        <v>554.23283441000001</v>
      </c>
      <c r="BR123" s="1343">
        <v>556.17932862999999</v>
      </c>
      <c r="BS123" s="1343">
        <v>564.25831009000001</v>
      </c>
      <c r="BT123" s="1343">
        <v>563.03809707000016</v>
      </c>
      <c r="BU123" s="1343">
        <v>559.93400370999996</v>
      </c>
      <c r="BV123" s="1343">
        <v>573.12150758999985</v>
      </c>
      <c r="BW123" s="1343">
        <v>574.98574414000007</v>
      </c>
      <c r="BX123" s="1343">
        <v>568.19618385000001</v>
      </c>
      <c r="BY123" s="1343">
        <v>572.85721200000012</v>
      </c>
      <c r="BZ123" s="1343">
        <v>569.4</v>
      </c>
      <c r="CA123" s="1343">
        <v>583.75626207999994</v>
      </c>
      <c r="CB123" s="1343">
        <v>582.78793920999999</v>
      </c>
      <c r="CC123" s="1343">
        <v>592.13248998999995</v>
      </c>
      <c r="CD123" s="1343">
        <v>569.98832315999994</v>
      </c>
      <c r="CE123" s="1343">
        <v>564.79191700000001</v>
      </c>
      <c r="CF123" s="1343">
        <v>561.91405387000009</v>
      </c>
      <c r="CG123" s="1343">
        <v>553.35197152000012</v>
      </c>
      <c r="CH123" s="1343">
        <v>563.27310087000001</v>
      </c>
      <c r="CI123" s="1343">
        <v>562.02645163000011</v>
      </c>
      <c r="CJ123" s="1343">
        <v>675.63768110000001</v>
      </c>
      <c r="CK123" s="1343">
        <v>673.72784215000001</v>
      </c>
      <c r="CL123" s="1343">
        <v>669.50396338999997</v>
      </c>
      <c r="CM123" s="1343">
        <v>663.41997140000012</v>
      </c>
      <c r="CN123" s="1343">
        <v>640.99952871000005</v>
      </c>
      <c r="CO123" s="1343">
        <v>662.20459431999996</v>
      </c>
      <c r="CP123" s="1343">
        <v>657.68921922000004</v>
      </c>
      <c r="CQ123" s="1343">
        <v>662.05957423999996</v>
      </c>
      <c r="CR123" s="1343">
        <v>656.42291297999998</v>
      </c>
      <c r="CS123" s="1343">
        <v>669.81928072000005</v>
      </c>
      <c r="CT123" s="1343">
        <v>652.96205355999996</v>
      </c>
      <c r="CU123" s="1343">
        <v>236.54785200000001</v>
      </c>
      <c r="CV123" s="1343">
        <v>227.82573628</v>
      </c>
      <c r="CW123" s="1343">
        <v>225.44831076999998</v>
      </c>
      <c r="CX123" s="1343">
        <v>222.54340289999999</v>
      </c>
      <c r="CY123" s="1343">
        <v>223.28071204000003</v>
      </c>
      <c r="CZ123" s="1343">
        <v>237.51249261999999</v>
      </c>
      <c r="DA123" s="1343">
        <v>262.17832880000003</v>
      </c>
      <c r="DB123" s="1343">
        <v>261.24808803000002</v>
      </c>
      <c r="DC123" s="1343">
        <v>267.30956226000001</v>
      </c>
      <c r="DD123" s="1343">
        <v>270.88224986999995</v>
      </c>
      <c r="DE123" s="1343">
        <v>282.59881746000002</v>
      </c>
      <c r="DF123" s="1343">
        <v>308.75538816999995</v>
      </c>
      <c r="DG123" s="1343">
        <v>439.83663511999993</v>
      </c>
      <c r="DH123" s="1343">
        <v>441.66699155000015</v>
      </c>
      <c r="DI123" s="1343">
        <v>430.23317922000001</v>
      </c>
      <c r="DJ123" s="1343">
        <v>459.20054869000012</v>
      </c>
      <c r="DK123" s="1343">
        <v>462.24394507000005</v>
      </c>
      <c r="DL123" s="1343">
        <v>478.75366625000004</v>
      </c>
      <c r="DM123" s="1343">
        <v>471.87253878000001</v>
      </c>
      <c r="DN123" s="1343">
        <v>455.87593872728002</v>
      </c>
      <c r="DO123" s="1343">
        <v>467.99062126000001</v>
      </c>
      <c r="DP123" s="1343">
        <v>375.30158009257616</v>
      </c>
      <c r="DQ123" s="1343">
        <v>374.59558050960004</v>
      </c>
      <c r="DR123" s="1343">
        <v>371.24784116167996</v>
      </c>
      <c r="DS123" s="1369">
        <v>373.43237002867994</v>
      </c>
      <c r="DT123" s="1369">
        <v>370.47282199330027</v>
      </c>
      <c r="DU123" s="1369">
        <v>367.44259708700002</v>
      </c>
      <c r="DV123" s="1369">
        <v>365.82734646266954</v>
      </c>
      <c r="DW123" s="1369">
        <v>425.13971646409357</v>
      </c>
      <c r="DX123" s="1369">
        <v>481.83494967144276</v>
      </c>
      <c r="DY123" s="1369">
        <v>483.53458087520926</v>
      </c>
      <c r="DZ123" s="1369">
        <v>481.04613941020006</v>
      </c>
      <c r="EA123" s="1369">
        <v>474.56068214207602</v>
      </c>
      <c r="EB123" s="1369">
        <v>473.63700031190001</v>
      </c>
      <c r="EC123" s="1369">
        <v>471.32623747360003</v>
      </c>
      <c r="ED123" s="1369">
        <v>461.23187640182999</v>
      </c>
      <c r="EE123" s="1369">
        <v>468.04926436245</v>
      </c>
      <c r="EF123" s="1369">
        <v>458.92592482850006</v>
      </c>
      <c r="EG123" s="1369">
        <v>465.52698206999997</v>
      </c>
      <c r="EH123" s="1369">
        <v>472.10567816999998</v>
      </c>
      <c r="EI123" s="1369">
        <v>473.42827984485996</v>
      </c>
      <c r="EJ123" s="1369">
        <v>510.96892415119999</v>
      </c>
      <c r="EK123" s="1369">
        <v>283.46667932909992</v>
      </c>
      <c r="EL123" s="1369">
        <v>285.76780393910008</v>
      </c>
      <c r="EM123" s="1369">
        <v>296.02349561344005</v>
      </c>
      <c r="EN123" s="1369">
        <v>291.73047896669999</v>
      </c>
      <c r="EO123" s="1369">
        <v>289.04053167125005</v>
      </c>
    </row>
    <row r="124" spans="1:145" ht="7.7" customHeight="1" x14ac:dyDescent="0.3">
      <c r="A124" s="1342"/>
      <c r="B124" s="1343"/>
      <c r="C124" s="1343"/>
      <c r="D124" s="1343"/>
      <c r="E124" s="1343"/>
      <c r="F124" s="1343"/>
      <c r="G124" s="1343"/>
      <c r="H124" s="1347"/>
      <c r="I124" s="1347"/>
      <c r="J124" s="1347"/>
      <c r="K124" s="1347"/>
      <c r="L124" s="1347"/>
      <c r="M124" s="1347"/>
      <c r="N124" s="1347"/>
      <c r="O124" s="1347"/>
      <c r="P124" s="1347"/>
      <c r="Q124" s="1347"/>
      <c r="R124" s="1343"/>
      <c r="S124" s="1347"/>
      <c r="T124" s="1347"/>
      <c r="U124" s="1347"/>
      <c r="V124" s="1347"/>
      <c r="W124" s="1347"/>
      <c r="X124" s="1347"/>
      <c r="Y124" s="1347"/>
      <c r="Z124" s="1347"/>
      <c r="AA124" s="1347"/>
      <c r="AB124" s="1347"/>
      <c r="AC124" s="1347"/>
      <c r="AD124" s="1347"/>
      <c r="AE124" s="1347"/>
      <c r="AF124" s="1347"/>
      <c r="AG124" s="1347"/>
      <c r="AH124" s="1347"/>
      <c r="AI124" s="1347"/>
      <c r="AJ124" s="1347"/>
      <c r="AK124" s="1347"/>
      <c r="AL124" s="1347"/>
      <c r="AM124" s="1343"/>
      <c r="AN124" s="1343"/>
      <c r="AO124" s="1343"/>
      <c r="AP124" s="1343"/>
      <c r="AQ124" s="1343"/>
      <c r="AR124" s="1343"/>
      <c r="AS124" s="1343"/>
      <c r="AT124" s="1343"/>
      <c r="AU124" s="1343"/>
      <c r="AV124" s="1343"/>
      <c r="AW124" s="1343"/>
      <c r="AX124" s="1343"/>
      <c r="AY124" s="1343"/>
      <c r="AZ124" s="1343"/>
      <c r="BA124" s="1343"/>
      <c r="BB124" s="1343"/>
      <c r="BC124" s="1343"/>
      <c r="BD124" s="1343"/>
      <c r="BE124" s="1343"/>
      <c r="BF124" s="1343"/>
      <c r="BG124" s="1343"/>
      <c r="BH124" s="1343"/>
      <c r="BI124" s="1343"/>
      <c r="BJ124" s="1343"/>
      <c r="BK124" s="1343"/>
      <c r="BL124" s="1343"/>
      <c r="BM124" s="1343"/>
      <c r="BN124" s="1343"/>
      <c r="BO124" s="1343"/>
      <c r="BP124" s="1343"/>
      <c r="BQ124" s="1343"/>
      <c r="BR124" s="1343"/>
      <c r="BS124" s="1343"/>
      <c r="BT124" s="1343"/>
      <c r="BU124" s="1343"/>
      <c r="BV124" s="1343"/>
      <c r="BW124" s="1343"/>
      <c r="BX124" s="1343"/>
      <c r="BY124" s="1343"/>
      <c r="BZ124" s="1343"/>
      <c r="CA124" s="1343"/>
      <c r="CB124" s="1343"/>
      <c r="CC124" s="1343"/>
      <c r="CD124" s="1343"/>
      <c r="CE124" s="1343"/>
      <c r="CF124" s="1343"/>
      <c r="CG124" s="1343"/>
      <c r="CH124" s="1343"/>
      <c r="CI124" s="1343"/>
      <c r="CJ124" s="1343"/>
      <c r="CK124" s="1343"/>
      <c r="CL124" s="1343"/>
      <c r="CM124" s="1343"/>
      <c r="CN124" s="1343"/>
      <c r="CO124" s="1343"/>
      <c r="CP124" s="1343"/>
      <c r="CQ124" s="1343"/>
      <c r="CR124" s="1343"/>
      <c r="CS124" s="1343"/>
      <c r="CT124" s="1343"/>
      <c r="CU124" s="1343"/>
      <c r="CV124" s="1343"/>
      <c r="CW124" s="1343"/>
      <c r="CX124" s="1343"/>
      <c r="CY124" s="1343"/>
      <c r="CZ124" s="1343"/>
      <c r="DA124" s="1343"/>
      <c r="DB124" s="1343"/>
      <c r="DC124" s="1343"/>
      <c r="DD124" s="1343"/>
      <c r="DE124" s="1343"/>
      <c r="DF124" s="1343"/>
      <c r="DG124" s="1343"/>
      <c r="DH124" s="1343"/>
      <c r="DI124" s="1343"/>
      <c r="DJ124" s="1343"/>
      <c r="DK124" s="1343"/>
      <c r="DL124" s="1343"/>
      <c r="DM124" s="1343"/>
      <c r="DN124" s="1343"/>
      <c r="DO124" s="1343"/>
      <c r="DP124" s="1343"/>
      <c r="DQ124" s="1343"/>
      <c r="DR124" s="1343"/>
      <c r="DS124" s="1369"/>
      <c r="DT124" s="1369"/>
      <c r="DU124" s="1369"/>
      <c r="DV124" s="1369"/>
      <c r="DW124" s="1369"/>
      <c r="DX124" s="1369"/>
      <c r="DY124" s="1369"/>
      <c r="DZ124" s="1369"/>
      <c r="EA124" s="1369"/>
      <c r="EB124" s="1369"/>
      <c r="EC124" s="1369"/>
      <c r="ED124" s="1369"/>
      <c r="EE124" s="1369"/>
      <c r="EF124" s="1369"/>
      <c r="EG124" s="1369"/>
      <c r="EH124" s="1369"/>
      <c r="EI124" s="1369"/>
      <c r="EJ124" s="1369"/>
      <c r="EK124" s="1369"/>
      <c r="EL124" s="1369"/>
      <c r="EM124" s="1369"/>
      <c r="EN124" s="1369"/>
      <c r="EO124" s="1369"/>
    </row>
    <row r="125" spans="1:145" ht="18" customHeight="1" x14ac:dyDescent="0.3">
      <c r="A125" s="1342" t="s">
        <v>985</v>
      </c>
      <c r="B125" s="1343">
        <v>0</v>
      </c>
      <c r="C125" s="1343">
        <v>0.10020628999999999</v>
      </c>
      <c r="D125" s="1343">
        <v>6.761955E-2</v>
      </c>
      <c r="E125" s="1343">
        <v>9.1557119999999992E-2</v>
      </c>
      <c r="F125" s="1343">
        <v>8.0903940000000008E-2</v>
      </c>
      <c r="G125" s="1343">
        <v>9.8683999999999994E-2</v>
      </c>
      <c r="H125" s="1343">
        <v>0</v>
      </c>
      <c r="I125" s="1343">
        <v>5.6153000000000002E-2</v>
      </c>
      <c r="J125" s="1343">
        <v>0</v>
      </c>
      <c r="K125" s="1343">
        <v>9.98E-2</v>
      </c>
      <c r="L125" s="1343">
        <v>0.1011533</v>
      </c>
      <c r="M125" s="1343">
        <v>0.10257558</v>
      </c>
      <c r="N125" s="1343">
        <v>3.3465179999999997E-2</v>
      </c>
      <c r="O125" s="1343">
        <v>0.1</v>
      </c>
      <c r="P125" s="1343">
        <v>3.4433360000000003E-2</v>
      </c>
      <c r="Q125" s="1343">
        <v>9.6010520000000002E-2</v>
      </c>
      <c r="R125" s="1343">
        <v>3.1390910000000001E-2</v>
      </c>
      <c r="S125" s="1343">
        <v>6.2217429999999997E-2</v>
      </c>
      <c r="T125" s="1343">
        <v>0.14941817000000002</v>
      </c>
      <c r="U125" s="1343">
        <v>0.16524712</v>
      </c>
      <c r="V125" s="1343">
        <v>9.5903779999999994E-2</v>
      </c>
      <c r="W125" s="1343">
        <v>0.12796542</v>
      </c>
      <c r="X125" s="1343">
        <v>9.8810070000000014E-2</v>
      </c>
      <c r="Y125" s="1343">
        <v>0.17254763000000001</v>
      </c>
      <c r="Z125" s="1343">
        <v>0.10180569</v>
      </c>
      <c r="AA125" s="1343">
        <v>0.15710617999999998</v>
      </c>
      <c r="AB125" s="1343">
        <v>0.10312319</v>
      </c>
      <c r="AC125" s="1343">
        <v>0.10086730000000001</v>
      </c>
      <c r="AD125" s="1343">
        <v>0.11887236999999999</v>
      </c>
      <c r="AE125" s="1343">
        <v>0.10578132000000001</v>
      </c>
      <c r="AF125" s="1343">
        <v>0.10267535000000001</v>
      </c>
      <c r="AG125" s="1343">
        <v>0.10157836000000001</v>
      </c>
      <c r="AH125" s="1343">
        <v>0.11142025999999999</v>
      </c>
      <c r="AI125" s="1343">
        <v>1.9604E-4</v>
      </c>
      <c r="AJ125" s="1343">
        <v>1.5587370000000001E-2</v>
      </c>
      <c r="AK125" s="1343">
        <v>7.8306880000000009E-2</v>
      </c>
      <c r="AL125" s="1343">
        <v>5.3264699999999998E-2</v>
      </c>
      <c r="AM125" s="1343">
        <v>7.9935800000000001E-3</v>
      </c>
      <c r="AN125" s="1343">
        <v>6.2540600000000005E-3</v>
      </c>
      <c r="AO125" s="1343">
        <v>9.5938509999999991E-2</v>
      </c>
      <c r="AP125" s="1343">
        <v>2.2045550000000001E-2</v>
      </c>
      <c r="AQ125" s="1343">
        <v>8.771669E-2</v>
      </c>
      <c r="AR125" s="1343">
        <v>2.2879769999999997E-2</v>
      </c>
      <c r="AS125" s="1343">
        <v>2.6735385299999996</v>
      </c>
      <c r="AT125" s="1343">
        <v>2.7082639999999998E-2</v>
      </c>
      <c r="AU125" s="1343">
        <v>8.5475720000000005E-2</v>
      </c>
      <c r="AV125" s="1343">
        <v>0</v>
      </c>
      <c r="AW125" s="1343">
        <v>0</v>
      </c>
      <c r="AX125" s="1343">
        <v>0</v>
      </c>
      <c r="AY125" s="1343">
        <v>2.9583299999999999E-3</v>
      </c>
      <c r="AZ125" s="1343">
        <v>0.34326441999999996</v>
      </c>
      <c r="BA125" s="1343">
        <v>0.35115745000000004</v>
      </c>
      <c r="BB125" s="1343">
        <v>0.39273246999999994</v>
      </c>
      <c r="BC125" s="1343">
        <v>0.35254471000000004</v>
      </c>
      <c r="BD125" s="1343">
        <v>0.26229183</v>
      </c>
      <c r="BE125" s="1343">
        <v>0.23854133999999999</v>
      </c>
      <c r="BF125" s="1343">
        <v>0.21045760999999999</v>
      </c>
      <c r="BG125" s="1343">
        <v>0.1980634</v>
      </c>
      <c r="BH125" s="1343">
        <v>0.27884430999999998</v>
      </c>
      <c r="BI125" s="1343">
        <v>0.48020114000000003</v>
      </c>
      <c r="BJ125" s="1343">
        <v>0.6479838</v>
      </c>
      <c r="BK125" s="1343">
        <v>0.49181095000000002</v>
      </c>
      <c r="BL125" s="1343">
        <v>0.51331262</v>
      </c>
      <c r="BM125" s="1343">
        <v>0.47312671999999995</v>
      </c>
      <c r="BN125" s="1343">
        <v>0.48631702999999998</v>
      </c>
      <c r="BO125" s="1343">
        <v>0.44240933999999998</v>
      </c>
      <c r="BP125" s="1343">
        <v>0.51672671999999997</v>
      </c>
      <c r="BQ125" s="1343">
        <v>0.47716392000000002</v>
      </c>
      <c r="BR125" s="1343">
        <v>0.48608786999999998</v>
      </c>
      <c r="BS125" s="1343">
        <v>0.36313711999999998</v>
      </c>
      <c r="BT125" s="1343">
        <v>9.6190479999999995E-2</v>
      </c>
      <c r="BU125" s="1343">
        <v>0.17090801999999999</v>
      </c>
      <c r="BV125" s="1343">
        <v>0.16124117999999998</v>
      </c>
      <c r="BW125" s="1343">
        <v>0.18289442</v>
      </c>
      <c r="BX125" s="1343">
        <v>0.195213</v>
      </c>
      <c r="BY125" s="1343">
        <v>0.25817200000000001</v>
      </c>
      <c r="BZ125" s="1343">
        <v>0.1</v>
      </c>
      <c r="CA125" s="1343">
        <v>0.12053949999999999</v>
      </c>
      <c r="CB125" s="1343">
        <v>0.10335031</v>
      </c>
      <c r="CC125" s="1343">
        <v>0.23272893</v>
      </c>
      <c r="CD125" s="1343">
        <v>0.15786333</v>
      </c>
      <c r="CE125" s="1343">
        <v>0.17289642999999999</v>
      </c>
      <c r="CF125" s="1343">
        <v>8.004246000000001E-2</v>
      </c>
      <c r="CG125" s="1343">
        <v>0.26916702000000003</v>
      </c>
      <c r="CH125" s="1343">
        <v>0.14101710000000001</v>
      </c>
      <c r="CI125" s="1343">
        <v>0.14179847000000001</v>
      </c>
      <c r="CJ125" s="1343">
        <v>7.2719359999999997E-2</v>
      </c>
      <c r="CK125" s="1343">
        <v>0.12986126000000001</v>
      </c>
      <c r="CL125" s="1343">
        <v>0.24060016000000001</v>
      </c>
      <c r="CM125" s="1343">
        <v>8.2547750000000003E-2</v>
      </c>
      <c r="CN125" s="1343">
        <v>0.17928139000000001</v>
      </c>
      <c r="CO125" s="1343">
        <v>0.11504833</v>
      </c>
      <c r="CP125" s="1343">
        <v>0.26650253999999995</v>
      </c>
      <c r="CQ125" s="1343">
        <v>0.17321108999999998</v>
      </c>
      <c r="CR125" s="1343">
        <v>0.20612103000000001</v>
      </c>
      <c r="CS125" s="1343">
        <v>0.13155331000000001</v>
      </c>
      <c r="CT125" s="1343">
        <v>0</v>
      </c>
      <c r="CU125" s="1343">
        <v>0.19337573000000002</v>
      </c>
      <c r="CV125" s="1343">
        <v>3.1000949999999999E-2</v>
      </c>
      <c r="CW125" s="1343">
        <v>3.3348849999999999E-2</v>
      </c>
      <c r="CX125" s="1343">
        <v>0.13406142999999998</v>
      </c>
      <c r="CY125" s="1343">
        <v>0.18827368</v>
      </c>
      <c r="CZ125" s="1343">
        <v>0.19678567999999999</v>
      </c>
      <c r="DA125" s="1343">
        <v>0.25669026</v>
      </c>
      <c r="DB125" s="1343">
        <v>0.11809965</v>
      </c>
      <c r="DC125" s="1343">
        <v>0.15546795000000002</v>
      </c>
      <c r="DD125" s="1343">
        <v>0.13217195000000001</v>
      </c>
      <c r="DE125" s="1343">
        <v>0.15082960000000001</v>
      </c>
      <c r="DF125" s="1343">
        <v>0.10627814999999999</v>
      </c>
      <c r="DG125" s="1343">
        <v>0.20917427999999999</v>
      </c>
      <c r="DH125" s="1343">
        <v>0.20413275</v>
      </c>
      <c r="DI125" s="1343">
        <v>0.14292795999999999</v>
      </c>
      <c r="DJ125" s="1343">
        <v>0.23557198999999998</v>
      </c>
      <c r="DK125" s="1343">
        <v>0.23655242000000001</v>
      </c>
      <c r="DL125" s="1343">
        <v>6.2321169999999995E-2</v>
      </c>
      <c r="DM125" s="1343">
        <v>0.18683093000000001</v>
      </c>
      <c r="DN125" s="1343">
        <v>0</v>
      </c>
      <c r="DO125" s="1343">
        <v>0.18459942000000001</v>
      </c>
      <c r="DP125" s="1343">
        <v>0.20988065</v>
      </c>
      <c r="DQ125" s="1343">
        <v>0.10333321000000001</v>
      </c>
      <c r="DR125" s="1343">
        <v>0.25982075999999998</v>
      </c>
      <c r="DS125" s="1369">
        <v>0.26877743999999998</v>
      </c>
      <c r="DT125" s="1369">
        <v>0.22147141000000001</v>
      </c>
      <c r="DU125" s="1369">
        <v>9.977488000000001E-2</v>
      </c>
      <c r="DV125" s="1369">
        <v>0.22014157999999998</v>
      </c>
      <c r="DW125" s="1369">
        <v>0.20450892000000001</v>
      </c>
      <c r="DX125" s="1369">
        <v>0.12655462000000001</v>
      </c>
      <c r="DY125" s="1369">
        <v>0.24512559</v>
      </c>
      <c r="DZ125" s="1369">
        <v>0.18658949999999999</v>
      </c>
      <c r="EA125" s="1369">
        <v>0.18003070999999998</v>
      </c>
      <c r="EB125" s="1369">
        <v>0.21123865999999999</v>
      </c>
      <c r="EC125" s="1369">
        <v>0.19384942999999999</v>
      </c>
      <c r="ED125" s="1369">
        <v>0.2556773</v>
      </c>
      <c r="EE125" s="1369">
        <v>0.25963116000000003</v>
      </c>
      <c r="EF125" s="1369">
        <v>0.11315447000000001</v>
      </c>
      <c r="EG125" s="1369">
        <v>0.22524969</v>
      </c>
      <c r="EH125" s="1369">
        <v>0.14900632999999999</v>
      </c>
      <c r="EI125" s="1369">
        <v>0.13882851999999998</v>
      </c>
      <c r="EJ125" s="1369">
        <v>0.17871291</v>
      </c>
      <c r="EK125" s="1369">
        <v>0.27971457</v>
      </c>
      <c r="EL125" s="1369">
        <v>0.13678666</v>
      </c>
      <c r="EM125" s="1369">
        <v>0</v>
      </c>
      <c r="EN125" s="1369">
        <v>0</v>
      </c>
      <c r="EO125" s="1369">
        <v>0</v>
      </c>
    </row>
    <row r="126" spans="1:145" ht="7.7" customHeight="1" x14ac:dyDescent="0.3">
      <c r="A126" s="1342"/>
      <c r="B126" s="1343"/>
      <c r="C126" s="1343"/>
      <c r="D126" s="1343"/>
      <c r="E126" s="1343"/>
      <c r="F126" s="1343"/>
      <c r="G126" s="1343"/>
      <c r="H126" s="1347"/>
      <c r="I126" s="1347"/>
      <c r="J126" s="1347"/>
      <c r="K126" s="1347"/>
      <c r="L126" s="1347"/>
      <c r="M126" s="1347"/>
      <c r="N126" s="1347"/>
      <c r="O126" s="1347"/>
      <c r="P126" s="1347"/>
      <c r="Q126" s="1347"/>
      <c r="R126" s="1343"/>
      <c r="S126" s="1347"/>
      <c r="T126" s="1347"/>
      <c r="U126" s="1347"/>
      <c r="V126" s="1347"/>
      <c r="W126" s="1347"/>
      <c r="X126" s="1347"/>
      <c r="Y126" s="1347"/>
      <c r="Z126" s="1347"/>
      <c r="AA126" s="1347"/>
      <c r="AB126" s="1347"/>
      <c r="AC126" s="1347"/>
      <c r="AD126" s="1347"/>
      <c r="AE126" s="1347"/>
      <c r="AF126" s="1347"/>
      <c r="AG126" s="1347"/>
      <c r="AH126" s="1347"/>
      <c r="AI126" s="1347"/>
      <c r="AJ126" s="1347"/>
      <c r="AK126" s="1347"/>
      <c r="AL126" s="1347"/>
      <c r="AM126" s="1343"/>
      <c r="AN126" s="1343"/>
      <c r="AO126" s="1343"/>
      <c r="AP126" s="1343"/>
      <c r="AQ126" s="1343"/>
      <c r="AR126" s="1343"/>
      <c r="AS126" s="1343"/>
      <c r="AT126" s="1343"/>
      <c r="AU126" s="1343"/>
      <c r="AV126" s="1343"/>
      <c r="AW126" s="1343"/>
      <c r="AX126" s="1343"/>
      <c r="AY126" s="1343"/>
      <c r="AZ126" s="1343"/>
      <c r="BA126" s="1343"/>
      <c r="BB126" s="1343"/>
      <c r="BC126" s="1343"/>
      <c r="BD126" s="1343"/>
      <c r="BE126" s="1343"/>
      <c r="BF126" s="1343"/>
      <c r="BG126" s="1343"/>
      <c r="BH126" s="1343"/>
      <c r="BI126" s="1343"/>
      <c r="BJ126" s="1343"/>
      <c r="BK126" s="1343"/>
      <c r="BL126" s="1343"/>
      <c r="BM126" s="1343"/>
      <c r="BN126" s="1343"/>
      <c r="BO126" s="1343"/>
      <c r="BP126" s="1343"/>
      <c r="BQ126" s="1343"/>
      <c r="BR126" s="1343"/>
      <c r="BS126" s="1343"/>
      <c r="BT126" s="1343"/>
      <c r="BU126" s="1343"/>
      <c r="BV126" s="1343"/>
      <c r="BW126" s="1343"/>
      <c r="BX126" s="1343"/>
      <c r="BY126" s="1343"/>
      <c r="BZ126" s="1343"/>
      <c r="CA126" s="1343"/>
      <c r="CB126" s="1343"/>
      <c r="CC126" s="1343"/>
      <c r="CD126" s="1343"/>
      <c r="CE126" s="1343"/>
      <c r="CF126" s="1343"/>
      <c r="CG126" s="1343"/>
      <c r="CH126" s="1343"/>
      <c r="CI126" s="1343"/>
      <c r="CJ126" s="1343"/>
      <c r="CK126" s="1343"/>
      <c r="CL126" s="1343"/>
      <c r="CM126" s="1343"/>
      <c r="CN126" s="1343"/>
      <c r="CO126" s="1343"/>
      <c r="CP126" s="1343"/>
      <c r="CQ126" s="1343"/>
      <c r="CR126" s="1343"/>
      <c r="CS126" s="1343"/>
      <c r="CT126" s="1343"/>
      <c r="CU126" s="1343"/>
      <c r="CV126" s="1343"/>
      <c r="CW126" s="1343"/>
      <c r="CX126" s="1343"/>
      <c r="CY126" s="1343"/>
      <c r="CZ126" s="1343"/>
      <c r="DA126" s="1343"/>
      <c r="DB126" s="1343"/>
      <c r="DC126" s="1343"/>
      <c r="DD126" s="1343"/>
      <c r="DE126" s="1343"/>
      <c r="DF126" s="1343"/>
      <c r="DG126" s="1343"/>
      <c r="DH126" s="1343"/>
      <c r="DI126" s="1343"/>
      <c r="DJ126" s="1343"/>
      <c r="DK126" s="1343"/>
      <c r="DL126" s="1343"/>
      <c r="DM126" s="1343"/>
      <c r="DN126" s="1343"/>
      <c r="DO126" s="1343"/>
      <c r="DP126" s="1343"/>
      <c r="DQ126" s="1343"/>
      <c r="DR126" s="1343"/>
      <c r="DS126" s="1369"/>
      <c r="DT126" s="1369"/>
      <c r="DU126" s="1369"/>
      <c r="DV126" s="1369"/>
      <c r="DW126" s="1369"/>
      <c r="DX126" s="1369"/>
      <c r="DY126" s="1369"/>
      <c r="DZ126" s="1369"/>
      <c r="EA126" s="1369"/>
      <c r="EB126" s="1369"/>
      <c r="EC126" s="1369"/>
      <c r="ED126" s="1369"/>
      <c r="EE126" s="1369"/>
      <c r="EF126" s="1369"/>
      <c r="EG126" s="1369"/>
      <c r="EH126" s="1369"/>
      <c r="EI126" s="1369"/>
      <c r="EJ126" s="1369"/>
      <c r="EK126" s="1369"/>
      <c r="EL126" s="1369"/>
      <c r="EM126" s="1369"/>
      <c r="EN126" s="1369"/>
      <c r="EO126" s="1369"/>
    </row>
    <row r="127" spans="1:145" s="1357" customFormat="1" ht="18" customHeight="1" x14ac:dyDescent="0.3">
      <c r="A127" s="1342" t="s">
        <v>986</v>
      </c>
      <c r="B127" s="1371">
        <v>9790.045050772891</v>
      </c>
      <c r="C127" s="1371">
        <v>9986.3961003334498</v>
      </c>
      <c r="D127" s="1371">
        <v>10209.995867710812</v>
      </c>
      <c r="E127" s="1371">
        <v>10432.8348678612</v>
      </c>
      <c r="F127" s="1371">
        <v>10514.343421066342</v>
      </c>
      <c r="G127" s="1371">
        <v>10558.572846353722</v>
      </c>
      <c r="H127" s="1371">
        <v>10650.817464525007</v>
      </c>
      <c r="I127" s="1371">
        <v>10865.470252023104</v>
      </c>
      <c r="J127" s="1371">
        <v>10808.406246173154</v>
      </c>
      <c r="K127" s="1371">
        <v>10889.744637304719</v>
      </c>
      <c r="L127" s="1371">
        <v>11062.191939743261</v>
      </c>
      <c r="M127" s="1371">
        <v>11169.928581971792</v>
      </c>
      <c r="N127" s="1371">
        <v>11342.374480553241</v>
      </c>
      <c r="O127" s="1371">
        <v>11513.742697203381</v>
      </c>
      <c r="P127" s="1371">
        <v>11774.519083411018</v>
      </c>
      <c r="Q127" s="1371">
        <v>11900.311620778139</v>
      </c>
      <c r="R127" s="1371">
        <v>12027.583041713906</v>
      </c>
      <c r="S127" s="1371">
        <v>12228.994347227699</v>
      </c>
      <c r="T127" s="1371">
        <v>12333.674972365743</v>
      </c>
      <c r="U127" s="1371">
        <v>12244.001248503282</v>
      </c>
      <c r="V127" s="1371">
        <v>12464.2</v>
      </c>
      <c r="W127" s="1371">
        <v>12636.652618985401</v>
      </c>
      <c r="X127" s="1371">
        <v>12861.332507102421</v>
      </c>
      <c r="Y127" s="1371">
        <v>13083.296898922819</v>
      </c>
      <c r="Z127" s="1371">
        <v>13683.234964317679</v>
      </c>
      <c r="AA127" s="1371">
        <v>13793.725565746914</v>
      </c>
      <c r="AB127" s="1371">
        <v>13982.668306506057</v>
      </c>
      <c r="AC127" s="1371">
        <v>14416.67917953707</v>
      </c>
      <c r="AD127" s="1371">
        <v>14551.626994553373</v>
      </c>
      <c r="AE127" s="1371">
        <v>14572.817867088917</v>
      </c>
      <c r="AF127" s="1371">
        <v>14603.941787074096</v>
      </c>
      <c r="AG127" s="1371">
        <v>14815.562716546658</v>
      </c>
      <c r="AH127" s="1371">
        <v>15015.769864481666</v>
      </c>
      <c r="AI127" s="1371">
        <v>15022.676045626004</v>
      </c>
      <c r="AJ127" s="1371">
        <v>15447.09179016795</v>
      </c>
      <c r="AK127" s="1371">
        <v>15630.598440553978</v>
      </c>
      <c r="AL127" s="1371">
        <v>15887.422199267327</v>
      </c>
      <c r="AM127" s="1371">
        <v>15962.735813987501</v>
      </c>
      <c r="AN127" s="1371">
        <v>16371.418397999467</v>
      </c>
      <c r="AO127" s="1371">
        <v>16420.080103193748</v>
      </c>
      <c r="AP127" s="1371">
        <v>16107.465390099163</v>
      </c>
      <c r="AQ127" s="1371">
        <v>16491.299348792898</v>
      </c>
      <c r="AR127" s="1371">
        <v>16227.661819672245</v>
      </c>
      <c r="AS127" s="1371">
        <v>16059.329087977025</v>
      </c>
      <c r="AT127" s="1371">
        <v>16295.837263044999</v>
      </c>
      <c r="AU127" s="1371">
        <v>16078.241918447135</v>
      </c>
      <c r="AV127" s="1371">
        <v>16358.111570699528</v>
      </c>
      <c r="AW127" s="1371">
        <v>16515.208503223741</v>
      </c>
      <c r="AX127" s="1371">
        <v>16545.692590268452</v>
      </c>
      <c r="AY127" s="1371">
        <v>16687.192837372349</v>
      </c>
      <c r="AZ127" s="1371">
        <v>16909.525077160015</v>
      </c>
      <c r="BA127" s="1371">
        <v>17166.63407633148</v>
      </c>
      <c r="BB127" s="1371">
        <v>17151.264039742859</v>
      </c>
      <c r="BC127" s="1371">
        <v>17340.838347319463</v>
      </c>
      <c r="BD127" s="1371">
        <v>17497.170825648853</v>
      </c>
      <c r="BE127" s="1371">
        <v>17517.162705528153</v>
      </c>
      <c r="BF127" s="1371">
        <v>17555.48410475018</v>
      </c>
      <c r="BG127" s="1371">
        <v>17700.387852660984</v>
      </c>
      <c r="BH127" s="1371">
        <v>18061.029446577362</v>
      </c>
      <c r="BI127" s="1371">
        <v>18257.117385018057</v>
      </c>
      <c r="BJ127" s="1371">
        <v>18697.693358555691</v>
      </c>
      <c r="BK127" s="1371">
        <v>19022.022843857656</v>
      </c>
      <c r="BL127" s="1371">
        <v>19330.271049491424</v>
      </c>
      <c r="BM127" s="1371">
        <v>19297.925347383687</v>
      </c>
      <c r="BN127" s="1371">
        <v>19513.226306280776</v>
      </c>
      <c r="BO127" s="1371">
        <v>19514.56770589696</v>
      </c>
      <c r="BP127" s="1371">
        <v>19628.551855321362</v>
      </c>
      <c r="BQ127" s="1371">
        <v>19656.370448151294</v>
      </c>
      <c r="BR127" s="1371">
        <v>19911.448382358667</v>
      </c>
      <c r="BS127" s="1371">
        <v>19854.57600142336</v>
      </c>
      <c r="BT127" s="1371">
        <v>20139.833453830524</v>
      </c>
      <c r="BU127" s="1371">
        <v>20146.787427912044</v>
      </c>
      <c r="BV127" s="1371">
        <v>20398.12057305262</v>
      </c>
      <c r="BW127" s="1371">
        <v>20635.070604589255</v>
      </c>
      <c r="BX127" s="1371">
        <v>20526.429714971</v>
      </c>
      <c r="BY127" s="1371">
        <v>20793.933260346261</v>
      </c>
      <c r="BZ127" s="1371">
        <v>20877.900000000001</v>
      </c>
      <c r="CA127" s="1371">
        <v>21023.808850275538</v>
      </c>
      <c r="CB127" s="1371">
        <v>21076.539777110454</v>
      </c>
      <c r="CC127" s="1371">
        <v>20965.060474669979</v>
      </c>
      <c r="CD127" s="1371">
        <v>21460.59754397806</v>
      </c>
      <c r="CE127" s="1371">
        <v>20959.809601039939</v>
      </c>
      <c r="CF127" s="1371">
        <v>21211.885401975993</v>
      </c>
      <c r="CG127" s="1371">
        <v>21700.471021414629</v>
      </c>
      <c r="CH127" s="1371">
        <v>22201.886394609784</v>
      </c>
      <c r="CI127" s="1371">
        <v>22269.388728977763</v>
      </c>
      <c r="CJ127" s="1371">
        <v>22515.227323714975</v>
      </c>
      <c r="CK127" s="1371">
        <v>23044.113819403501</v>
      </c>
      <c r="CL127" s="1371">
        <v>23112.787964617382</v>
      </c>
      <c r="CM127" s="1371">
        <v>23387.988670274819</v>
      </c>
      <c r="CN127" s="1371">
        <v>23605.689522440694</v>
      </c>
      <c r="CO127" s="1371">
        <v>23729.654381368855</v>
      </c>
      <c r="CP127" s="1371">
        <v>24123.110387106459</v>
      </c>
      <c r="CQ127" s="1371">
        <v>24386.924135629735</v>
      </c>
      <c r="CR127" s="1371">
        <v>25796.00350412543</v>
      </c>
      <c r="CS127" s="1371">
        <v>26721.211402952809</v>
      </c>
      <c r="CT127" s="1371">
        <v>27297.862562228893</v>
      </c>
      <c r="CU127" s="1371">
        <v>27206.606858269104</v>
      </c>
      <c r="CV127" s="1371">
        <v>27405.553873781431</v>
      </c>
      <c r="CW127" s="1371">
        <v>27678.932395670807</v>
      </c>
      <c r="CX127" s="1371">
        <v>27686.432898514304</v>
      </c>
      <c r="CY127" s="1371">
        <v>29381.437846120716</v>
      </c>
      <c r="CZ127" s="1371">
        <v>29034.81155981425</v>
      </c>
      <c r="DA127" s="1371">
        <v>28969.602672547266</v>
      </c>
      <c r="DB127" s="1371">
        <v>29400.162794170024</v>
      </c>
      <c r="DC127" s="1371">
        <v>29383.430697671844</v>
      </c>
      <c r="DD127" s="1371">
        <v>29532.024694106527</v>
      </c>
      <c r="DE127" s="1371">
        <v>29781.64141184013</v>
      </c>
      <c r="DF127" s="1371">
        <v>30015.070404671205</v>
      </c>
      <c r="DG127" s="1371">
        <v>30044.515860582851</v>
      </c>
      <c r="DH127" s="1371">
        <v>30469.284231599271</v>
      </c>
      <c r="DI127" s="1371">
        <v>30320.823496568577</v>
      </c>
      <c r="DJ127" s="1371">
        <v>30183.236842296701</v>
      </c>
      <c r="DK127" s="1371">
        <v>30621.798294396944</v>
      </c>
      <c r="DL127" s="1371">
        <v>29631.873247776748</v>
      </c>
      <c r="DM127" s="1371">
        <v>29542.301887613161</v>
      </c>
      <c r="DN127" s="1371">
        <v>29388.834517449883</v>
      </c>
      <c r="DO127" s="1371">
        <v>29344.954904631111</v>
      </c>
      <c r="DP127" s="1371">
        <v>29026.39029827412</v>
      </c>
      <c r="DQ127" s="1371">
        <v>29385.023059500552</v>
      </c>
      <c r="DR127" s="1371">
        <v>29304.12401273807</v>
      </c>
      <c r="DS127" s="1372">
        <v>29227.998680733534</v>
      </c>
      <c r="DT127" s="1372">
        <v>29655.099453548995</v>
      </c>
      <c r="DU127" s="1372">
        <v>29260.718683527404</v>
      </c>
      <c r="DV127" s="1372">
        <v>29309.757526016983</v>
      </c>
      <c r="DW127" s="1372">
        <v>29330.89101168597</v>
      </c>
      <c r="DX127" s="1372">
        <v>29067.941036143307</v>
      </c>
      <c r="DY127" s="1372">
        <v>29226.174961311153</v>
      </c>
      <c r="DZ127" s="1372">
        <v>29070.884033486083</v>
      </c>
      <c r="EA127" s="1372">
        <v>28719.650846445413</v>
      </c>
      <c r="EB127" s="1372">
        <v>29087.838470304774</v>
      </c>
      <c r="EC127" s="1372">
        <v>28613.59704498628</v>
      </c>
      <c r="ED127" s="1372">
        <v>28711.224919577413</v>
      </c>
      <c r="EE127" s="1372">
        <v>28819.726175540982</v>
      </c>
      <c r="EF127" s="1372">
        <v>28541.337300648574</v>
      </c>
      <c r="EG127" s="1372">
        <v>28853.077144262999</v>
      </c>
      <c r="EH127" s="1372">
        <v>29092.265146898993</v>
      </c>
      <c r="EI127" s="1372">
        <v>28553.652994097069</v>
      </c>
      <c r="EJ127" s="1372">
        <v>28588.139150689793</v>
      </c>
      <c r="EK127" s="1372">
        <v>28399.870588918209</v>
      </c>
      <c r="EL127" s="1372">
        <v>28788.331956606264</v>
      </c>
      <c r="EM127" s="1372">
        <v>28496.400756448755</v>
      </c>
      <c r="EN127" s="1372">
        <v>28526.831828871436</v>
      </c>
      <c r="EO127" s="1372">
        <v>28511.024534313485</v>
      </c>
    </row>
    <row r="128" spans="1:145" s="1357" customFormat="1" ht="7.7" customHeight="1" x14ac:dyDescent="0.3">
      <c r="A128" s="1342"/>
      <c r="B128" s="1371"/>
      <c r="C128" s="1371"/>
      <c r="D128" s="1371"/>
      <c r="E128" s="1371"/>
      <c r="F128" s="1371"/>
      <c r="G128" s="1371"/>
      <c r="H128" s="1371"/>
      <c r="I128" s="1371"/>
      <c r="J128" s="1371"/>
      <c r="K128" s="1371"/>
      <c r="L128" s="1371"/>
      <c r="M128" s="1371"/>
      <c r="N128" s="1371"/>
      <c r="O128" s="1371"/>
      <c r="P128" s="1371"/>
      <c r="Q128" s="1371"/>
      <c r="R128" s="1371"/>
      <c r="S128" s="1371"/>
      <c r="T128" s="1371"/>
      <c r="U128" s="1371"/>
      <c r="V128" s="1371"/>
      <c r="W128" s="1371"/>
      <c r="X128" s="1371"/>
      <c r="Y128" s="1371"/>
      <c r="Z128" s="1371"/>
      <c r="AA128" s="1371"/>
      <c r="AB128" s="1371"/>
      <c r="AC128" s="1371"/>
      <c r="AD128" s="1371"/>
      <c r="AE128" s="1371"/>
      <c r="AF128" s="1371"/>
      <c r="AG128" s="1371"/>
      <c r="AH128" s="1371"/>
      <c r="AI128" s="1371"/>
      <c r="AJ128" s="1371"/>
      <c r="AK128" s="1371"/>
      <c r="AL128" s="1371"/>
      <c r="AM128" s="1371"/>
      <c r="AN128" s="1371"/>
      <c r="AO128" s="1371"/>
      <c r="AP128" s="1371"/>
      <c r="AQ128" s="1371"/>
      <c r="AR128" s="1371"/>
      <c r="AS128" s="1371"/>
      <c r="AT128" s="1371"/>
      <c r="AU128" s="1371"/>
      <c r="AV128" s="1371"/>
      <c r="AW128" s="1371"/>
      <c r="AX128" s="1371"/>
      <c r="AY128" s="1371"/>
      <c r="AZ128" s="1371"/>
      <c r="BA128" s="1371"/>
      <c r="BB128" s="1371"/>
      <c r="BC128" s="1371"/>
      <c r="BD128" s="1371"/>
      <c r="BE128" s="1371"/>
      <c r="BF128" s="1371"/>
      <c r="BG128" s="1371"/>
      <c r="BH128" s="1371"/>
      <c r="BI128" s="1371"/>
      <c r="BJ128" s="1371"/>
      <c r="BK128" s="1371"/>
      <c r="BL128" s="1371"/>
      <c r="BM128" s="1371"/>
      <c r="BN128" s="1371"/>
      <c r="BO128" s="1371"/>
      <c r="BP128" s="1371"/>
      <c r="BQ128" s="1371"/>
      <c r="BR128" s="1371"/>
      <c r="BS128" s="1371"/>
      <c r="BT128" s="1371"/>
      <c r="BU128" s="1371"/>
      <c r="BV128" s="1371"/>
      <c r="BW128" s="1371"/>
      <c r="BX128" s="1371"/>
      <c r="BY128" s="1371"/>
      <c r="BZ128" s="1371"/>
      <c r="CA128" s="1371"/>
      <c r="CB128" s="1371"/>
      <c r="CC128" s="1371"/>
      <c r="CD128" s="1371"/>
      <c r="CE128" s="1371"/>
      <c r="CF128" s="1371"/>
      <c r="CG128" s="1371"/>
      <c r="CH128" s="1371"/>
      <c r="CI128" s="1371"/>
      <c r="CJ128" s="1371"/>
      <c r="CK128" s="1371"/>
      <c r="CL128" s="1371"/>
      <c r="CM128" s="1371"/>
      <c r="CN128" s="1371"/>
      <c r="CO128" s="1371"/>
      <c r="CP128" s="1371"/>
      <c r="CQ128" s="1371"/>
      <c r="CR128" s="1371"/>
      <c r="CS128" s="1371"/>
      <c r="CT128" s="1371"/>
      <c r="CU128" s="1371"/>
      <c r="CV128" s="1371"/>
      <c r="CW128" s="1371"/>
      <c r="CX128" s="1371"/>
      <c r="CY128" s="1371"/>
      <c r="CZ128" s="1371"/>
      <c r="DA128" s="1371"/>
      <c r="DB128" s="1371"/>
      <c r="DC128" s="1371"/>
      <c r="DD128" s="1371"/>
      <c r="DE128" s="1371"/>
      <c r="DF128" s="1371"/>
      <c r="DG128" s="1371"/>
      <c r="DH128" s="1371"/>
      <c r="DI128" s="1371"/>
      <c r="DJ128" s="1371"/>
      <c r="DK128" s="1371"/>
      <c r="DL128" s="1371"/>
      <c r="DM128" s="1371"/>
      <c r="DN128" s="1371"/>
      <c r="DO128" s="1371"/>
      <c r="DP128" s="1371"/>
      <c r="DQ128" s="1371"/>
      <c r="DR128" s="1371"/>
      <c r="DS128" s="1372"/>
      <c r="DT128" s="1372"/>
      <c r="DU128" s="1372"/>
      <c r="DV128" s="1372"/>
      <c r="DW128" s="1372"/>
      <c r="DX128" s="1372"/>
      <c r="DY128" s="1372"/>
      <c r="DZ128" s="1372"/>
      <c r="EA128" s="1372"/>
      <c r="EB128" s="1372"/>
      <c r="EC128" s="1372"/>
      <c r="ED128" s="1372"/>
      <c r="EE128" s="1372"/>
      <c r="EF128" s="1372"/>
      <c r="EG128" s="1372"/>
      <c r="EH128" s="1372"/>
      <c r="EI128" s="1372"/>
      <c r="EJ128" s="1372"/>
      <c r="EK128" s="1372"/>
      <c r="EL128" s="1372"/>
      <c r="EM128" s="1372"/>
      <c r="EN128" s="1372"/>
      <c r="EO128" s="1372"/>
    </row>
    <row r="129" spans="1:145" s="1357" customFormat="1" ht="18" customHeight="1" x14ac:dyDescent="0.3">
      <c r="A129" s="1342" t="s">
        <v>987</v>
      </c>
      <c r="B129" s="1371">
        <v>912.91156464100015</v>
      </c>
      <c r="C129" s="1371">
        <v>858.02914912959989</v>
      </c>
      <c r="D129" s="1371">
        <v>835.47886478579721</v>
      </c>
      <c r="E129" s="1371">
        <v>832.01588761540006</v>
      </c>
      <c r="F129" s="1371">
        <v>901.81610340600002</v>
      </c>
      <c r="G129" s="1371">
        <v>888.76451449264357</v>
      </c>
      <c r="H129" s="1371">
        <v>833.58597364359991</v>
      </c>
      <c r="I129" s="1371">
        <v>543.64790147990016</v>
      </c>
      <c r="J129" s="1371">
        <v>593.66346007869993</v>
      </c>
      <c r="K129" s="1371">
        <v>619.07801239879984</v>
      </c>
      <c r="L129" s="1371">
        <v>631.81408800310828</v>
      </c>
      <c r="M129" s="1371">
        <v>598.36736978520503</v>
      </c>
      <c r="N129" s="1371">
        <v>600.48597685376956</v>
      </c>
      <c r="O129" s="1371">
        <v>597.47430760564907</v>
      </c>
      <c r="P129" s="1371">
        <v>554.91005578771433</v>
      </c>
      <c r="Q129" s="1371">
        <v>540.66411722859993</v>
      </c>
      <c r="R129" s="1371">
        <v>577.69079041029988</v>
      </c>
      <c r="S129" s="1371">
        <v>580.84468701339995</v>
      </c>
      <c r="T129" s="1371">
        <v>574.40200295499994</v>
      </c>
      <c r="U129" s="1371">
        <v>599.63241908378689</v>
      </c>
      <c r="V129" s="1371">
        <v>688</v>
      </c>
      <c r="W129" s="1371">
        <v>621.16093315720013</v>
      </c>
      <c r="X129" s="1371">
        <v>649.10251401168216</v>
      </c>
      <c r="Y129" s="1371">
        <v>652.28850199914746</v>
      </c>
      <c r="Z129" s="1371">
        <v>628.10836872099992</v>
      </c>
      <c r="AA129" s="1371">
        <v>658.92311999178821</v>
      </c>
      <c r="AB129" s="1371">
        <v>746.89077627295069</v>
      </c>
      <c r="AC129" s="1371">
        <v>633.2124955132</v>
      </c>
      <c r="AD129" s="1371">
        <v>587.3209362005</v>
      </c>
      <c r="AE129" s="1371">
        <v>600.56279515166671</v>
      </c>
      <c r="AF129" s="1371">
        <v>628.15293203124997</v>
      </c>
      <c r="AG129" s="1371">
        <v>687.56889687600005</v>
      </c>
      <c r="AH129" s="1371">
        <v>589.03119065600004</v>
      </c>
      <c r="AI129" s="1371">
        <v>659.82843347760002</v>
      </c>
      <c r="AJ129" s="1371">
        <v>658.24947077360002</v>
      </c>
      <c r="AK129" s="1371">
        <v>767.25957665480007</v>
      </c>
      <c r="AL129" s="1371">
        <v>805.25311067819996</v>
      </c>
      <c r="AM129" s="1371">
        <v>694.90716569050005</v>
      </c>
      <c r="AN129" s="1371">
        <v>690.4710326846</v>
      </c>
      <c r="AO129" s="1371">
        <v>696.07028465594999</v>
      </c>
      <c r="AP129" s="1371">
        <v>711.73778179559997</v>
      </c>
      <c r="AQ129" s="1371">
        <v>686.64684909995992</v>
      </c>
      <c r="AR129" s="1371">
        <v>840.51029365880004</v>
      </c>
      <c r="AS129" s="1371">
        <v>788.80625844999997</v>
      </c>
      <c r="AT129" s="1371">
        <v>718.34460550879999</v>
      </c>
      <c r="AU129" s="1371">
        <v>742.36900684199998</v>
      </c>
      <c r="AV129" s="1371">
        <v>734.2667839500001</v>
      </c>
      <c r="AW129" s="1371">
        <v>750.81807837999997</v>
      </c>
      <c r="AX129" s="1371">
        <v>755.843785723</v>
      </c>
      <c r="AY129" s="1371">
        <v>768.17419093629996</v>
      </c>
      <c r="AZ129" s="1371">
        <v>747.607448374</v>
      </c>
      <c r="BA129" s="1371">
        <v>678.55194184959998</v>
      </c>
      <c r="BB129" s="1371">
        <v>648.2424623009</v>
      </c>
      <c r="BC129" s="1371">
        <v>750.7384607322</v>
      </c>
      <c r="BD129" s="1371">
        <v>662.97466185840005</v>
      </c>
      <c r="BE129" s="1371">
        <v>643.71501702579997</v>
      </c>
      <c r="BF129" s="1371">
        <v>632.15434574599988</v>
      </c>
      <c r="BG129" s="1371">
        <v>654.35852916899989</v>
      </c>
      <c r="BH129" s="1371">
        <v>680.45328931359995</v>
      </c>
      <c r="BI129" s="1371">
        <v>666.63816514680047</v>
      </c>
      <c r="BJ129" s="1371">
        <v>836.48565125389996</v>
      </c>
      <c r="BK129" s="1371">
        <v>742.4565244700002</v>
      </c>
      <c r="BL129" s="1371">
        <v>693.03701535719745</v>
      </c>
      <c r="BM129" s="1371">
        <v>717.04803844100115</v>
      </c>
      <c r="BN129" s="1371">
        <v>677.63960194266792</v>
      </c>
      <c r="BO129" s="1371">
        <v>693.77349805719996</v>
      </c>
      <c r="BP129" s="1371">
        <v>727.43059189790074</v>
      </c>
      <c r="BQ129" s="1371">
        <v>801.70350740029994</v>
      </c>
      <c r="BR129" s="1371">
        <v>700.48942487170007</v>
      </c>
      <c r="BS129" s="1371">
        <v>861.05334692399992</v>
      </c>
      <c r="BT129" s="1371">
        <v>670.07253059156494</v>
      </c>
      <c r="BU129" s="1371">
        <v>740.99160060224608</v>
      </c>
      <c r="BV129" s="1371">
        <v>746.37360501299588</v>
      </c>
      <c r="BW129" s="1371">
        <v>753.56223608414018</v>
      </c>
      <c r="BX129" s="1371">
        <v>763.31914179699993</v>
      </c>
      <c r="BY129" s="1371">
        <v>814.0253472638999</v>
      </c>
      <c r="BZ129" s="1371">
        <v>841.9</v>
      </c>
      <c r="CA129" s="1371">
        <v>857.7121836857001</v>
      </c>
      <c r="CB129" s="1371">
        <v>832.98429684200005</v>
      </c>
      <c r="CC129" s="1371">
        <v>831.19036345785003</v>
      </c>
      <c r="CD129" s="1371">
        <v>833.53082311455216</v>
      </c>
      <c r="CE129" s="1371">
        <v>1004.8134084108306</v>
      </c>
      <c r="CF129" s="1371">
        <v>1059.1479246732576</v>
      </c>
      <c r="CG129" s="1371">
        <v>1143.1815193269565</v>
      </c>
      <c r="CH129" s="1371">
        <v>1184.5878360448382</v>
      </c>
      <c r="CI129" s="1371">
        <v>1182.6782492037455</v>
      </c>
      <c r="CJ129" s="1371">
        <v>1175.6355657950678</v>
      </c>
      <c r="CK129" s="1371">
        <v>1296.7354863664912</v>
      </c>
      <c r="CL129" s="1371">
        <v>1343.3719536913623</v>
      </c>
      <c r="CM129" s="1371">
        <v>1333.0661792074238</v>
      </c>
      <c r="CN129" s="1371">
        <v>1385.1083399816494</v>
      </c>
      <c r="CO129" s="1371">
        <v>1353.37802701598</v>
      </c>
      <c r="CP129" s="1371">
        <v>1357.2162448253</v>
      </c>
      <c r="CQ129" s="1371">
        <v>1349.8871222458529</v>
      </c>
      <c r="CR129" s="1371">
        <v>1333.8783044637999</v>
      </c>
      <c r="CS129" s="1371">
        <v>1364.6881903572043</v>
      </c>
      <c r="CT129" s="1371">
        <v>1277.7141084120242</v>
      </c>
      <c r="CU129" s="1371">
        <v>1301.0824504051443</v>
      </c>
      <c r="CV129" s="1371">
        <v>1275.3636118489335</v>
      </c>
      <c r="CW129" s="1371">
        <v>1296.5984219153559</v>
      </c>
      <c r="CX129" s="1371">
        <v>1275.1137791899184</v>
      </c>
      <c r="CY129" s="1371">
        <v>1305.0585763842246</v>
      </c>
      <c r="CZ129" s="1371">
        <v>1288.5601832087093</v>
      </c>
      <c r="DA129" s="1371">
        <v>1282.7059405505081</v>
      </c>
      <c r="DB129" s="1371">
        <v>1315.9481826000181</v>
      </c>
      <c r="DC129" s="1371">
        <v>1314.8901094145065</v>
      </c>
      <c r="DD129" s="1371">
        <v>1299.2646442834168</v>
      </c>
      <c r="DE129" s="1371">
        <v>1307.5441508215526</v>
      </c>
      <c r="DF129" s="1371">
        <v>1305.2183114658285</v>
      </c>
      <c r="DG129" s="1371">
        <v>1329.9895934018566</v>
      </c>
      <c r="DH129" s="1371">
        <v>1350.9341358051934</v>
      </c>
      <c r="DI129" s="1371">
        <v>1357.0775397330256</v>
      </c>
      <c r="DJ129" s="1371">
        <v>1406.9862536133403</v>
      </c>
      <c r="DK129" s="1371">
        <v>1369.6125851154081</v>
      </c>
      <c r="DL129" s="1371">
        <v>1336.022061894781</v>
      </c>
      <c r="DM129" s="1371">
        <v>1347.1668856819931</v>
      </c>
      <c r="DN129" s="1371">
        <v>1303.3339280828675</v>
      </c>
      <c r="DO129" s="1371">
        <v>1288.5876468093934</v>
      </c>
      <c r="DP129" s="1371">
        <v>1241.2676145323715</v>
      </c>
      <c r="DQ129" s="1371">
        <v>1221.4763986020837</v>
      </c>
      <c r="DR129" s="1371">
        <v>1260.6494773721565</v>
      </c>
      <c r="DS129" s="1372">
        <v>1238.1479083921536</v>
      </c>
      <c r="DT129" s="1372">
        <v>1245.8319409456817</v>
      </c>
      <c r="DU129" s="1372">
        <v>1243.8594453521791</v>
      </c>
      <c r="DV129" s="1372">
        <v>1236.5558811133915</v>
      </c>
      <c r="DW129" s="1372">
        <v>1245.0657614730183</v>
      </c>
      <c r="DX129" s="1372">
        <v>1245.9427704200714</v>
      </c>
      <c r="DY129" s="1372">
        <v>1285.4764456823175</v>
      </c>
      <c r="DZ129" s="1372">
        <v>1296.061050460934</v>
      </c>
      <c r="EA129" s="1372">
        <v>1287.6780036303705</v>
      </c>
      <c r="EB129" s="1372">
        <v>1307.2809092962755</v>
      </c>
      <c r="EC129" s="1372">
        <v>1322.5856677094616</v>
      </c>
      <c r="ED129" s="1372">
        <v>1284.1003101283532</v>
      </c>
      <c r="EE129" s="1372">
        <v>1345.7541067243014</v>
      </c>
      <c r="EF129" s="1372">
        <v>1238.7965706139148</v>
      </c>
      <c r="EG129" s="1372">
        <v>1299.5457876597839</v>
      </c>
      <c r="EH129" s="1372">
        <v>1300.2242898008797</v>
      </c>
      <c r="EI129" s="1372">
        <v>1295.9764381600087</v>
      </c>
      <c r="EJ129" s="1372">
        <v>1289.5819904429586</v>
      </c>
      <c r="EK129" s="1372">
        <v>1252.8410907659627</v>
      </c>
      <c r="EL129" s="1372">
        <v>1269.0011867766684</v>
      </c>
      <c r="EM129" s="1372">
        <v>1263.1571225901109</v>
      </c>
      <c r="EN129" s="1372">
        <v>1276.5129364098259</v>
      </c>
      <c r="EO129" s="1372">
        <v>1270.6202857395033</v>
      </c>
    </row>
    <row r="130" spans="1:145" ht="7.7" customHeight="1" x14ac:dyDescent="0.3">
      <c r="A130" s="1342"/>
      <c r="B130" s="1343"/>
      <c r="C130" s="1343"/>
      <c r="D130" s="1343"/>
      <c r="E130" s="1343"/>
      <c r="F130" s="1343"/>
      <c r="G130" s="1343"/>
      <c r="H130" s="1343"/>
      <c r="I130" s="1343"/>
      <c r="J130" s="1343"/>
      <c r="K130" s="1343"/>
      <c r="L130" s="1343"/>
      <c r="M130" s="1343"/>
      <c r="N130" s="1343"/>
      <c r="O130" s="1343"/>
      <c r="P130" s="1343"/>
      <c r="Q130" s="1343"/>
      <c r="R130" s="1343"/>
      <c r="S130" s="1343"/>
      <c r="T130" s="1343"/>
      <c r="U130" s="1343"/>
      <c r="V130" s="1343"/>
      <c r="W130" s="1343"/>
      <c r="X130" s="1343"/>
      <c r="Y130" s="1343"/>
      <c r="Z130" s="1343"/>
      <c r="AA130" s="1343"/>
      <c r="AB130" s="1343"/>
      <c r="AC130" s="1343"/>
      <c r="AD130" s="1343"/>
      <c r="AE130" s="1343"/>
      <c r="AF130" s="1343"/>
      <c r="AG130" s="1343"/>
      <c r="AH130" s="1343"/>
      <c r="AI130" s="1343"/>
      <c r="AJ130" s="1343"/>
      <c r="AK130" s="1343"/>
      <c r="AL130" s="1343"/>
      <c r="AM130" s="1343"/>
      <c r="AN130" s="1343"/>
      <c r="AO130" s="1343"/>
      <c r="AP130" s="1343"/>
      <c r="AQ130" s="1343"/>
      <c r="AR130" s="1343"/>
      <c r="AS130" s="1343"/>
      <c r="AT130" s="1343"/>
      <c r="AU130" s="1343"/>
      <c r="AV130" s="1343"/>
      <c r="AW130" s="1343"/>
      <c r="AX130" s="1343"/>
      <c r="AY130" s="1343"/>
      <c r="AZ130" s="1343"/>
      <c r="BA130" s="1343"/>
      <c r="BB130" s="1343"/>
      <c r="BC130" s="1343"/>
      <c r="BD130" s="1343"/>
      <c r="BE130" s="1343"/>
      <c r="BF130" s="1343"/>
      <c r="BG130" s="1343"/>
      <c r="BH130" s="1343"/>
      <c r="BI130" s="1343"/>
      <c r="BJ130" s="1343"/>
      <c r="BK130" s="1343"/>
      <c r="BL130" s="1343"/>
      <c r="BM130" s="1343"/>
      <c r="BN130" s="1343"/>
      <c r="BO130" s="1343"/>
      <c r="BP130" s="1343"/>
      <c r="BQ130" s="1343"/>
      <c r="BR130" s="1343"/>
      <c r="BS130" s="1343"/>
      <c r="BT130" s="1343"/>
      <c r="BU130" s="1343"/>
      <c r="BV130" s="1343"/>
      <c r="BW130" s="1343"/>
      <c r="BX130" s="1343"/>
      <c r="BY130" s="1343"/>
      <c r="BZ130" s="1343"/>
      <c r="CA130" s="1343"/>
      <c r="CB130" s="1343"/>
      <c r="CC130" s="1343"/>
      <c r="CD130" s="1343"/>
      <c r="CE130" s="1343"/>
      <c r="CF130" s="1343"/>
      <c r="CG130" s="1343"/>
      <c r="CH130" s="1343"/>
      <c r="CI130" s="1343"/>
      <c r="CJ130" s="1343"/>
      <c r="CK130" s="1343"/>
      <c r="CL130" s="1343"/>
      <c r="CM130" s="1343"/>
      <c r="CN130" s="1343"/>
      <c r="CO130" s="1343"/>
      <c r="CP130" s="1343"/>
      <c r="CQ130" s="1343"/>
      <c r="CR130" s="1343"/>
      <c r="CS130" s="1343"/>
      <c r="CT130" s="1343"/>
      <c r="CU130" s="1343"/>
      <c r="CV130" s="1343"/>
      <c r="CW130" s="1343"/>
      <c r="CX130" s="1343"/>
      <c r="CY130" s="1343"/>
      <c r="CZ130" s="1343"/>
      <c r="DA130" s="1343"/>
      <c r="DB130" s="1343"/>
      <c r="DC130" s="1343"/>
      <c r="DD130" s="1343"/>
      <c r="DE130" s="1343"/>
      <c r="DF130" s="1343"/>
      <c r="DG130" s="1343"/>
      <c r="DH130" s="1343"/>
      <c r="DI130" s="1343"/>
      <c r="DJ130" s="1343"/>
      <c r="DK130" s="1343"/>
      <c r="DL130" s="1343"/>
      <c r="DM130" s="1343"/>
      <c r="DN130" s="1343"/>
      <c r="DO130" s="1343"/>
      <c r="DP130" s="1343"/>
      <c r="DQ130" s="1343"/>
      <c r="DR130" s="1343"/>
      <c r="DS130" s="1369"/>
      <c r="DT130" s="1369"/>
      <c r="DU130" s="1369"/>
      <c r="DV130" s="1369"/>
      <c r="DW130" s="1369"/>
      <c r="DX130" s="1369"/>
      <c r="DY130" s="1369"/>
      <c r="DZ130" s="1369"/>
      <c r="EA130" s="1369"/>
      <c r="EB130" s="1369"/>
      <c r="EC130" s="1369"/>
      <c r="ED130" s="1369"/>
      <c r="EE130" s="1369"/>
      <c r="EF130" s="1369"/>
      <c r="EG130" s="1369"/>
      <c r="EH130" s="1369"/>
      <c r="EI130" s="1369"/>
      <c r="EJ130" s="1369"/>
      <c r="EK130" s="1369"/>
      <c r="EL130" s="1369"/>
      <c r="EM130" s="1369"/>
      <c r="EN130" s="1369"/>
      <c r="EO130" s="1369"/>
    </row>
    <row r="131" spans="1:145" ht="18" customHeight="1" x14ac:dyDescent="0.3">
      <c r="A131" s="1342" t="s">
        <v>957</v>
      </c>
      <c r="B131" s="1343">
        <v>304.36347623</v>
      </c>
      <c r="C131" s="1343">
        <v>314.96145514</v>
      </c>
      <c r="D131" s="1343">
        <v>326.13509745000005</v>
      </c>
      <c r="E131" s="1343">
        <v>337.68083187000002</v>
      </c>
      <c r="F131" s="1343">
        <v>346.92900789999999</v>
      </c>
      <c r="G131" s="1343">
        <v>362.92917839</v>
      </c>
      <c r="H131" s="1343">
        <v>382.30194532000002</v>
      </c>
      <c r="I131" s="1343">
        <v>382.97806269</v>
      </c>
      <c r="J131" s="1343">
        <v>386.06934164999996</v>
      </c>
      <c r="K131" s="1343">
        <v>383.56153938</v>
      </c>
      <c r="L131" s="1343">
        <v>385.85855573000003</v>
      </c>
      <c r="M131" s="1343">
        <v>382.08209017000001</v>
      </c>
      <c r="N131" s="1343">
        <v>393.24178702</v>
      </c>
      <c r="O131" s="1343">
        <v>416.36670764999997</v>
      </c>
      <c r="P131" s="1343">
        <v>423.25744320000001</v>
      </c>
      <c r="Q131" s="1343">
        <v>435.40900687999999</v>
      </c>
      <c r="R131" s="1343">
        <v>454.49319216999993</v>
      </c>
      <c r="S131" s="1343">
        <v>465.69068589999995</v>
      </c>
      <c r="T131" s="1343">
        <v>475.6515790499999</v>
      </c>
      <c r="U131" s="1343">
        <v>464.14658149000002</v>
      </c>
      <c r="V131" s="1343">
        <v>459.63675174000002</v>
      </c>
      <c r="W131" s="1343">
        <v>456.83237245000004</v>
      </c>
      <c r="X131" s="1343">
        <v>456.8735628</v>
      </c>
      <c r="Y131" s="1343">
        <v>454.63978777</v>
      </c>
      <c r="Z131" s="1343">
        <v>466.42195318999995</v>
      </c>
      <c r="AA131" s="1343">
        <v>470.07178521999998</v>
      </c>
      <c r="AB131" s="1343">
        <v>472.19411570000005</v>
      </c>
      <c r="AC131" s="1343">
        <v>471.89908602999998</v>
      </c>
      <c r="AD131" s="1343">
        <v>474.48604018999998</v>
      </c>
      <c r="AE131" s="1343">
        <v>477.47318732999997</v>
      </c>
      <c r="AF131" s="1343">
        <v>486.20314439999999</v>
      </c>
      <c r="AG131" s="1343">
        <v>478.58200696</v>
      </c>
      <c r="AH131" s="1343">
        <v>487</v>
      </c>
      <c r="AI131" s="1343">
        <v>499.83343634999994</v>
      </c>
      <c r="AJ131" s="1343">
        <v>497.09910931999997</v>
      </c>
      <c r="AK131" s="1343">
        <v>498.64532009999999</v>
      </c>
      <c r="AL131" s="1343">
        <v>499.29630337999998</v>
      </c>
      <c r="AM131" s="1343">
        <v>502.75928594000004</v>
      </c>
      <c r="AN131" s="1343">
        <v>494.52795729000002</v>
      </c>
      <c r="AO131" s="1343">
        <v>504.22063879000007</v>
      </c>
      <c r="AP131" s="1343">
        <v>512.98139380769999</v>
      </c>
      <c r="AQ131" s="1343">
        <v>529.11186431840008</v>
      </c>
      <c r="AR131" s="1343">
        <v>536.97237490400005</v>
      </c>
      <c r="AS131" s="1343">
        <v>527.89159414999995</v>
      </c>
      <c r="AT131" s="1343">
        <v>526.44875625960003</v>
      </c>
      <c r="AU131" s="1343">
        <v>536.28765548720003</v>
      </c>
      <c r="AV131" s="1343">
        <v>546.6275412839999</v>
      </c>
      <c r="AW131" s="1343">
        <v>548.04175296519998</v>
      </c>
      <c r="AX131" s="1343">
        <v>590.97455289879997</v>
      </c>
      <c r="AY131" s="1343">
        <v>599.42666034580009</v>
      </c>
      <c r="AZ131" s="1343">
        <v>609.37487650550008</v>
      </c>
      <c r="BA131" s="1343">
        <v>624.97790164560001</v>
      </c>
      <c r="BB131" s="1343">
        <v>662.04897005160012</v>
      </c>
      <c r="BC131" s="1343">
        <v>666.80158721919997</v>
      </c>
      <c r="BD131" s="1343">
        <v>704.22667159939988</v>
      </c>
      <c r="BE131" s="1343">
        <v>1019.0821344881998</v>
      </c>
      <c r="BF131" s="1343">
        <v>1028.5938823699998</v>
      </c>
      <c r="BG131" s="1343">
        <v>1076.4897914419998</v>
      </c>
      <c r="BH131" s="1343">
        <v>1110.64080355647</v>
      </c>
      <c r="BI131" s="1343">
        <v>1103.5038416586001</v>
      </c>
      <c r="BJ131" s="1343">
        <v>1154.4182329623</v>
      </c>
      <c r="BK131" s="1343">
        <v>864.34829495809993</v>
      </c>
      <c r="BL131" s="1343">
        <v>1033.0580009147002</v>
      </c>
      <c r="BM131" s="1343">
        <v>1040.4267757096</v>
      </c>
      <c r="BN131" s="1343">
        <v>1059.3984358232001</v>
      </c>
      <c r="BO131" s="1343">
        <v>1062.3156250695999</v>
      </c>
      <c r="BP131" s="1343">
        <v>1107.3469645217997</v>
      </c>
      <c r="BQ131" s="1343">
        <v>1104.0479586801</v>
      </c>
      <c r="BR131" s="1343">
        <v>1112.0439739963999</v>
      </c>
      <c r="BS131" s="1343">
        <v>1084.6852148664</v>
      </c>
      <c r="BT131" s="1343">
        <v>1080.1513221408702</v>
      </c>
      <c r="BU131" s="1343">
        <v>1071.7691171030162</v>
      </c>
      <c r="BV131" s="1343">
        <v>1083.7863959399219</v>
      </c>
      <c r="BW131" s="1343">
        <v>1088.6046281558151</v>
      </c>
      <c r="BX131" s="1343">
        <v>1079.423092406</v>
      </c>
      <c r="BY131" s="1343">
        <v>1099.4585695211001</v>
      </c>
      <c r="BZ131" s="1343">
        <v>1087.3</v>
      </c>
      <c r="CA131" s="1343">
        <v>1115.2883358414997</v>
      </c>
      <c r="CB131" s="1343">
        <v>1144.9953883807998</v>
      </c>
      <c r="CC131" s="1343">
        <v>1187.8044081367798</v>
      </c>
      <c r="CD131" s="1343">
        <v>1274.7880631758478</v>
      </c>
      <c r="CE131" s="1352">
        <v>1188.5999999999999</v>
      </c>
      <c r="CF131" s="1352">
        <v>1229.7512019121282</v>
      </c>
      <c r="CG131" s="1352">
        <v>1225.6581429908902</v>
      </c>
      <c r="CH131" s="1352">
        <v>1239.369685146017</v>
      </c>
      <c r="CI131" s="1352">
        <v>1232.8816483718724</v>
      </c>
      <c r="CJ131" s="1352">
        <v>1232.5152536053861</v>
      </c>
      <c r="CK131" s="1352">
        <v>1239.116302612877</v>
      </c>
      <c r="CL131" s="1352">
        <v>1258.3494018586159</v>
      </c>
      <c r="CM131" s="1352">
        <v>1256.9757655295275</v>
      </c>
      <c r="CN131" s="1352">
        <v>1309.2419396538839</v>
      </c>
      <c r="CO131" s="1352">
        <v>1299.9861182861703</v>
      </c>
      <c r="CP131" s="1352">
        <v>1311.6203361937501</v>
      </c>
      <c r="CQ131" s="1343">
        <v>1301.1982632057752</v>
      </c>
      <c r="CR131" s="1343">
        <v>1302.7291931038797</v>
      </c>
      <c r="CS131" s="1343">
        <v>1295.7808582814487</v>
      </c>
      <c r="CT131" s="1343">
        <v>1298.4891242139674</v>
      </c>
      <c r="CU131" s="1343">
        <v>1303.800770604907</v>
      </c>
      <c r="CV131" s="1343">
        <v>1285.2193067627848</v>
      </c>
      <c r="CW131" s="1343">
        <v>1294.4576212947709</v>
      </c>
      <c r="CX131" s="1343">
        <v>1302.1307770589631</v>
      </c>
      <c r="CY131" s="1343">
        <v>1316.6552250368675</v>
      </c>
      <c r="CZ131" s="1343">
        <v>1348.2347901376411</v>
      </c>
      <c r="DA131" s="1343">
        <v>1333.784351780406</v>
      </c>
      <c r="DB131" s="1343">
        <v>1342.9654907019644</v>
      </c>
      <c r="DC131" s="1343">
        <v>1365.1395913368067</v>
      </c>
      <c r="DD131" s="1343">
        <v>1408.6511784548093</v>
      </c>
      <c r="DE131" s="1343">
        <v>1398.4500986701059</v>
      </c>
      <c r="DF131" s="1343">
        <v>1409.6167713826762</v>
      </c>
      <c r="DG131" s="1343">
        <v>1402.6838092958442</v>
      </c>
      <c r="DH131" s="1343">
        <v>1405.1181399953186</v>
      </c>
      <c r="DI131" s="1343">
        <v>1389.5035374607878</v>
      </c>
      <c r="DJ131" s="1343">
        <v>1409.9927076648353</v>
      </c>
      <c r="DK131" s="1343">
        <v>1430.0488055353894</v>
      </c>
      <c r="DL131" s="1343">
        <v>1430.4181363425553</v>
      </c>
      <c r="DM131" s="1343">
        <v>1426.3337996588743</v>
      </c>
      <c r="DN131" s="1343">
        <v>1407.5741232213443</v>
      </c>
      <c r="DO131" s="1343">
        <v>1409.7028500934905</v>
      </c>
      <c r="DP131" s="1343">
        <v>1409.363569148338</v>
      </c>
      <c r="DQ131" s="1343">
        <v>1405.7684257654266</v>
      </c>
      <c r="DR131" s="1343">
        <v>1421.9885232636707</v>
      </c>
      <c r="DS131" s="1369">
        <v>1406.6889831228129</v>
      </c>
      <c r="DT131" s="1369">
        <v>1391.5597313642447</v>
      </c>
      <c r="DU131" s="1369">
        <v>1392.595651884488</v>
      </c>
      <c r="DV131" s="1369">
        <v>1381.1334069702334</v>
      </c>
      <c r="DW131" s="1369">
        <v>1379.4035901734767</v>
      </c>
      <c r="DX131" s="1369">
        <v>1423.4872909461544</v>
      </c>
      <c r="DY131" s="1369">
        <v>1390.5442638565694</v>
      </c>
      <c r="DZ131" s="1369">
        <v>1387.8262437494486</v>
      </c>
      <c r="EA131" s="1369">
        <v>1363.0543700678645</v>
      </c>
      <c r="EB131" s="1369">
        <v>1356.2945974712281</v>
      </c>
      <c r="EC131" s="1369">
        <v>1358.4488095527931</v>
      </c>
      <c r="ED131" s="1369">
        <v>1379.0659785211014</v>
      </c>
      <c r="EE131" s="1369">
        <v>1394.0753006442787</v>
      </c>
      <c r="EF131" s="1369">
        <v>1388.8465014749611</v>
      </c>
      <c r="EG131" s="1369">
        <v>1364.8180941418514</v>
      </c>
      <c r="EH131" s="1369">
        <v>1304.1892445533181</v>
      </c>
      <c r="EI131" s="1369">
        <v>1312.737113470258</v>
      </c>
      <c r="EJ131" s="1369">
        <v>1342.3273387668139</v>
      </c>
      <c r="EK131" s="1369">
        <v>1311.1340764238139</v>
      </c>
      <c r="EL131" s="1369">
        <v>1303.1080381687736</v>
      </c>
      <c r="EM131" s="1369">
        <v>1358.0199810142842</v>
      </c>
      <c r="EN131" s="1369">
        <v>1316.709989210189</v>
      </c>
      <c r="EO131" s="1369">
        <v>1315.3787934746247</v>
      </c>
    </row>
    <row r="132" spans="1:145" ht="7.7" customHeight="1" x14ac:dyDescent="0.3">
      <c r="A132" s="1342"/>
      <c r="B132" s="1343"/>
      <c r="C132" s="1343"/>
      <c r="D132" s="1343"/>
      <c r="E132" s="1343"/>
      <c r="F132" s="1343"/>
      <c r="G132" s="1343"/>
      <c r="H132" s="1343"/>
      <c r="I132" s="1343"/>
      <c r="J132" s="1343"/>
      <c r="K132" s="1343"/>
      <c r="L132" s="1343"/>
      <c r="M132" s="1343"/>
      <c r="N132" s="1343"/>
      <c r="O132" s="1343"/>
      <c r="P132" s="1343"/>
      <c r="Q132" s="1343"/>
      <c r="R132" s="1343"/>
      <c r="S132" s="1343"/>
      <c r="T132" s="1343"/>
      <c r="U132" s="1343"/>
      <c r="V132" s="1343"/>
      <c r="W132" s="1343"/>
      <c r="X132" s="1343"/>
      <c r="Y132" s="1343"/>
      <c r="Z132" s="1343"/>
      <c r="AA132" s="1343"/>
      <c r="AB132" s="1343"/>
      <c r="AC132" s="1343"/>
      <c r="AD132" s="1343"/>
      <c r="AE132" s="1343"/>
      <c r="AF132" s="1343"/>
      <c r="AG132" s="1343"/>
      <c r="AH132" s="1343"/>
      <c r="AI132" s="1343"/>
      <c r="AJ132" s="1343"/>
      <c r="AK132" s="1343"/>
      <c r="AL132" s="1343"/>
      <c r="AM132" s="1343"/>
      <c r="AN132" s="1343"/>
      <c r="AO132" s="1343"/>
      <c r="AP132" s="1343"/>
      <c r="AQ132" s="1343"/>
      <c r="AR132" s="1343"/>
      <c r="AS132" s="1343"/>
      <c r="AT132" s="1343"/>
      <c r="AU132" s="1343"/>
      <c r="AV132" s="1343"/>
      <c r="AW132" s="1343"/>
      <c r="AX132" s="1343"/>
      <c r="AY132" s="1343"/>
      <c r="AZ132" s="1343"/>
      <c r="BA132" s="1343"/>
      <c r="BB132" s="1343"/>
      <c r="BC132" s="1343"/>
      <c r="BD132" s="1343"/>
      <c r="BE132" s="1343"/>
      <c r="BF132" s="1343"/>
      <c r="BG132" s="1343"/>
      <c r="BH132" s="1343"/>
      <c r="BI132" s="1343"/>
      <c r="BJ132" s="1343"/>
      <c r="BK132" s="1343"/>
      <c r="BL132" s="1343"/>
      <c r="BM132" s="1343"/>
      <c r="BN132" s="1343"/>
      <c r="BO132" s="1343"/>
      <c r="BP132" s="1343"/>
      <c r="BQ132" s="1343"/>
      <c r="BR132" s="1343"/>
      <c r="BS132" s="1343"/>
      <c r="BT132" s="1343"/>
      <c r="BU132" s="1343"/>
      <c r="BV132" s="1343"/>
      <c r="BW132" s="1343"/>
      <c r="BX132" s="1343"/>
      <c r="BY132" s="1343"/>
      <c r="BZ132" s="1343"/>
      <c r="CA132" s="1343"/>
      <c r="CB132" s="1343"/>
      <c r="CC132" s="1343"/>
      <c r="CD132" s="1343"/>
      <c r="CE132" s="1343"/>
      <c r="CF132" s="1343"/>
      <c r="CG132" s="1343"/>
      <c r="CH132" s="1343"/>
      <c r="CI132" s="1343"/>
      <c r="CJ132" s="1343"/>
      <c r="CK132" s="1343"/>
      <c r="CL132" s="1343"/>
      <c r="CM132" s="1343"/>
      <c r="CN132" s="1343"/>
      <c r="CO132" s="1343"/>
      <c r="CP132" s="1343"/>
      <c r="CQ132" s="1343"/>
      <c r="CR132" s="1343"/>
      <c r="CS132" s="1343"/>
      <c r="CT132" s="1343"/>
      <c r="CU132" s="1343"/>
      <c r="CV132" s="1343"/>
      <c r="CW132" s="1343"/>
      <c r="CX132" s="1343"/>
      <c r="CY132" s="1343"/>
      <c r="CZ132" s="1343"/>
      <c r="DA132" s="1343"/>
      <c r="DB132" s="1343"/>
      <c r="DC132" s="1343"/>
      <c r="DD132" s="1343"/>
      <c r="DE132" s="1343"/>
      <c r="DF132" s="1343"/>
      <c r="DG132" s="1343"/>
      <c r="DH132" s="1343"/>
      <c r="DI132" s="1343"/>
      <c r="DJ132" s="1343"/>
      <c r="DK132" s="1343"/>
      <c r="DL132" s="1343"/>
      <c r="DM132" s="1343"/>
      <c r="DN132" s="1343"/>
      <c r="DO132" s="1343"/>
      <c r="DP132" s="1343"/>
      <c r="DQ132" s="1343"/>
      <c r="DR132" s="1343"/>
      <c r="DS132" s="1369"/>
      <c r="DT132" s="1369"/>
      <c r="DU132" s="1369"/>
      <c r="DV132" s="1369"/>
      <c r="DW132" s="1369"/>
      <c r="DX132" s="1369"/>
      <c r="DY132" s="1369"/>
      <c r="DZ132" s="1369"/>
      <c r="EA132" s="1369"/>
      <c r="EB132" s="1369"/>
      <c r="EC132" s="1369"/>
      <c r="ED132" s="1369"/>
      <c r="EE132" s="1369"/>
      <c r="EF132" s="1369"/>
      <c r="EG132" s="1369"/>
      <c r="EH132" s="1369"/>
      <c r="EI132" s="1369"/>
      <c r="EJ132" s="1369"/>
      <c r="EK132" s="1369"/>
      <c r="EL132" s="1369"/>
      <c r="EM132" s="1369"/>
      <c r="EN132" s="1369"/>
      <c r="EO132" s="1369"/>
    </row>
    <row r="133" spans="1:145" ht="18" customHeight="1" x14ac:dyDescent="0.3">
      <c r="A133" s="1342" t="s">
        <v>958</v>
      </c>
      <c r="B133" s="1343">
        <v>0</v>
      </c>
      <c r="C133" s="1343">
        <v>0</v>
      </c>
      <c r="D133" s="1343">
        <v>0</v>
      </c>
      <c r="E133" s="1343">
        <v>0</v>
      </c>
      <c r="F133" s="1343">
        <v>0</v>
      </c>
      <c r="G133" s="1343">
        <v>0</v>
      </c>
      <c r="H133" s="1343">
        <v>0</v>
      </c>
      <c r="I133" s="1343">
        <v>0</v>
      </c>
      <c r="J133" s="1343">
        <v>0</v>
      </c>
      <c r="K133" s="1343">
        <v>0</v>
      </c>
      <c r="L133" s="1343">
        <v>0</v>
      </c>
      <c r="M133" s="1343">
        <v>0</v>
      </c>
      <c r="N133" s="1343">
        <v>0</v>
      </c>
      <c r="O133" s="1343">
        <v>0</v>
      </c>
      <c r="P133" s="1343">
        <v>0</v>
      </c>
      <c r="Q133" s="1343">
        <v>0</v>
      </c>
      <c r="R133" s="1343">
        <v>0.10087672</v>
      </c>
      <c r="S133" s="1343">
        <v>9.3033859999999996E-2</v>
      </c>
      <c r="T133" s="1343">
        <v>8.5084060000000003E-2</v>
      </c>
      <c r="U133" s="1343">
        <v>8.6348800000000003E-2</v>
      </c>
      <c r="V133" s="1343">
        <v>8.7475210000000012E-2</v>
      </c>
      <c r="W133" s="1343">
        <v>8.1019270000000004E-2</v>
      </c>
      <c r="X133" s="1343">
        <v>8.0608159999999998E-2</v>
      </c>
      <c r="Y133" s="1343">
        <v>7.5373609999999994E-2</v>
      </c>
      <c r="Z133" s="1343">
        <v>6.4261949999999998E-2</v>
      </c>
      <c r="AA133" s="1343">
        <v>6.4527399999999999E-2</v>
      </c>
      <c r="AB133" s="1343">
        <v>5.9065160000000005E-2</v>
      </c>
      <c r="AC133" s="1343">
        <v>4.712595E-2</v>
      </c>
      <c r="AD133" s="1343">
        <v>5.4468410000000002E-2</v>
      </c>
      <c r="AE133" s="1343">
        <v>5.5329330000000003E-2</v>
      </c>
      <c r="AF133" s="1343">
        <v>5.6124629999999995E-2</v>
      </c>
      <c r="AG133" s="1343">
        <v>5.690539E-2</v>
      </c>
      <c r="AH133" s="1343">
        <v>5.690539E-2</v>
      </c>
      <c r="AI133" s="1343">
        <v>5.850934E-2</v>
      </c>
      <c r="AJ133" s="1343">
        <v>2.697577E-2</v>
      </c>
      <c r="AK133" s="1343">
        <v>2.7261859999999999E-2</v>
      </c>
      <c r="AL133" s="1343">
        <v>2.1912669999999999E-2</v>
      </c>
      <c r="AM133" s="1343">
        <v>2.2206689999999998E-2</v>
      </c>
      <c r="AN133" s="1343">
        <v>0.50482453999999999</v>
      </c>
      <c r="AO133" s="1343">
        <v>0.49515736999999999</v>
      </c>
      <c r="AP133" s="1343">
        <v>0.48937787999999999</v>
      </c>
      <c r="AQ133" s="1343">
        <v>0.47841082000000001</v>
      </c>
      <c r="AR133" s="1343">
        <v>1.2447743500000001</v>
      </c>
      <c r="AS133" s="1343">
        <v>1.26986339</v>
      </c>
      <c r="AT133" s="1343">
        <v>1.407357</v>
      </c>
      <c r="AU133" s="1343">
        <v>1.35975286</v>
      </c>
      <c r="AV133" s="1343">
        <v>1.41136353</v>
      </c>
      <c r="AW133" s="1343">
        <v>1.4193197500000001</v>
      </c>
      <c r="AX133" s="1343">
        <v>1.4985454299999998</v>
      </c>
      <c r="AY133" s="1343">
        <v>1.52212258</v>
      </c>
      <c r="AZ133" s="1343">
        <v>1.5623691499999999</v>
      </c>
      <c r="BA133" s="1343">
        <v>1.4861826699999998</v>
      </c>
      <c r="BB133" s="1343">
        <v>1.4688475999999999</v>
      </c>
      <c r="BC133" s="1343">
        <v>1.6668795900000002</v>
      </c>
      <c r="BD133" s="1343">
        <v>4.2797597500000002</v>
      </c>
      <c r="BE133" s="1343">
        <v>4.2309027700000001</v>
      </c>
      <c r="BF133" s="1343">
        <v>4.1587023299999997</v>
      </c>
      <c r="BG133" s="1343">
        <v>4.0860712999999995</v>
      </c>
      <c r="BH133" s="1343">
        <v>4.4041465400000002</v>
      </c>
      <c r="BI133" s="1343">
        <v>4.3032301200000003</v>
      </c>
      <c r="BJ133" s="1343">
        <v>4.2721442500000002</v>
      </c>
      <c r="BK133" s="1343">
        <v>4.2994641999999992</v>
      </c>
      <c r="BL133" s="1343">
        <v>4.2201177100000002</v>
      </c>
      <c r="BM133" s="1343">
        <v>4.1759818200000005</v>
      </c>
      <c r="BN133" s="1343">
        <v>5.66691813</v>
      </c>
      <c r="BO133" s="1343">
        <v>5.6341868699999997</v>
      </c>
      <c r="BP133" s="1343">
        <v>4.1425310899999994</v>
      </c>
      <c r="BQ133" s="1343">
        <v>4.0465567599999996</v>
      </c>
      <c r="BR133" s="1343">
        <v>3.9127315700000005</v>
      </c>
      <c r="BS133" s="1343">
        <v>3.9312320900000004</v>
      </c>
      <c r="BT133" s="1343">
        <v>3.86538921</v>
      </c>
      <c r="BU133" s="1343">
        <v>3.76318895</v>
      </c>
      <c r="BV133" s="1343">
        <v>3.7179904000000006</v>
      </c>
      <c r="BW133" s="1343">
        <v>3.7351206800000005</v>
      </c>
      <c r="BX133" s="1343">
        <v>6.23620485</v>
      </c>
      <c r="BY133" s="1343">
        <v>4.7085188799999997</v>
      </c>
      <c r="BZ133" s="1343">
        <v>3.4</v>
      </c>
      <c r="CA133" s="1343">
        <v>3.4210703699999998</v>
      </c>
      <c r="CB133" s="1343">
        <v>2.4444298500000001</v>
      </c>
      <c r="CC133" s="1343">
        <v>0.90229826000000002</v>
      </c>
      <c r="CD133" s="1343">
        <v>3.3509531199999998</v>
      </c>
      <c r="CE133" s="1343">
        <v>3.3274249600000001</v>
      </c>
      <c r="CF133" s="1343">
        <v>1.7847882999999998</v>
      </c>
      <c r="CG133" s="1343">
        <v>1.7609860799999997</v>
      </c>
      <c r="CH133" s="1343">
        <v>1.75812875</v>
      </c>
      <c r="CI133" s="1343">
        <v>1.74559453</v>
      </c>
      <c r="CJ133" s="1343">
        <v>1.7236261900000001</v>
      </c>
      <c r="CK133" s="1343">
        <v>1.72698434</v>
      </c>
      <c r="CL133" s="1343">
        <v>1.70347311</v>
      </c>
      <c r="CM133" s="1343">
        <v>1.6894532600000001</v>
      </c>
      <c r="CN133" s="1343">
        <v>1.6849875400000001</v>
      </c>
      <c r="CO133" s="1343">
        <v>1.6601772299999999</v>
      </c>
      <c r="CP133" s="1343">
        <v>1.6535258799999999</v>
      </c>
      <c r="CQ133" s="1343">
        <v>1.61877743</v>
      </c>
      <c r="CR133" s="1343">
        <v>1.6041352099999999</v>
      </c>
      <c r="CS133" s="1343">
        <v>1.5931632900000001</v>
      </c>
      <c r="CT133" s="1343">
        <v>1.11301249</v>
      </c>
      <c r="CU133" s="1343">
        <v>2.6472495400000002</v>
      </c>
      <c r="CV133" s="1343">
        <v>2.6417987699999999</v>
      </c>
      <c r="CW133" s="1343">
        <v>2.6359863300000002</v>
      </c>
      <c r="CX133" s="1343">
        <v>2.6302913000000001</v>
      </c>
      <c r="CY133" s="1343">
        <v>2.62455354</v>
      </c>
      <c r="CZ133" s="1343">
        <v>2.61421423</v>
      </c>
      <c r="DA133" s="1343">
        <v>2.60846673</v>
      </c>
      <c r="DB133" s="1343">
        <v>2.4627651699999999</v>
      </c>
      <c r="DC133" s="1343">
        <v>2.4622479500000001</v>
      </c>
      <c r="DD133" s="1343">
        <v>2.4618804300000003</v>
      </c>
      <c r="DE133" s="1343">
        <v>2.4617918400000005</v>
      </c>
      <c r="DF133" s="1343">
        <v>2.4615379500000003</v>
      </c>
      <c r="DG133" s="1343">
        <v>2.4615379500000003</v>
      </c>
      <c r="DH133" s="1343">
        <v>2.4615379500000003</v>
      </c>
      <c r="DI133" s="1343">
        <v>2.4554254599999998</v>
      </c>
      <c r="DJ133" s="1343">
        <v>2.4554254599999998</v>
      </c>
      <c r="DK133" s="1343">
        <v>2.4615379500000003</v>
      </c>
      <c r="DL133" s="1343">
        <v>2.4719543000000002</v>
      </c>
      <c r="DM133" s="1343">
        <v>2.4716207900000002</v>
      </c>
      <c r="DN133" s="1343">
        <v>2.4705379500000002</v>
      </c>
      <c r="DO133" s="1343">
        <v>2.4714400300000001</v>
      </c>
      <c r="DP133" s="1343">
        <v>2.4720171</v>
      </c>
      <c r="DQ133" s="1343">
        <v>2.4703912900000002</v>
      </c>
      <c r="DR133" s="1343">
        <v>2.4714399999999999</v>
      </c>
      <c r="DS133" s="1369">
        <v>2.4706446700000004</v>
      </c>
      <c r="DT133" s="1369">
        <v>2.4704894700000004</v>
      </c>
      <c r="DU133" s="1369">
        <v>2.4715949900000003</v>
      </c>
      <c r="DV133" s="1369">
        <v>2.4719748399999997</v>
      </c>
      <c r="DW133" s="1369">
        <v>2.4729381500000005</v>
      </c>
      <c r="DX133" s="1369">
        <v>2.4717885100000001</v>
      </c>
      <c r="DY133" s="1369">
        <v>2.4729119900000001</v>
      </c>
      <c r="DZ133" s="1369">
        <v>2.4713765599999999</v>
      </c>
      <c r="EA133" s="1369">
        <v>2.4717846100000003</v>
      </c>
      <c r="EB133" s="1369">
        <v>1.5494590500000001</v>
      </c>
      <c r="EC133" s="1369">
        <v>1.5492633</v>
      </c>
      <c r="ED133" s="1369">
        <v>1.5500772700000001</v>
      </c>
      <c r="EE133" s="1369">
        <v>1.5496647100000003</v>
      </c>
      <c r="EF133" s="1369">
        <v>1.5484661800000001</v>
      </c>
      <c r="EG133" s="1369">
        <v>1.53980585</v>
      </c>
      <c r="EH133" s="1369">
        <v>0</v>
      </c>
      <c r="EI133" s="1369">
        <v>1.0226209999999999E-2</v>
      </c>
      <c r="EJ133" s="1369">
        <v>8.7672600000000007E-3</v>
      </c>
      <c r="EK133" s="1369">
        <v>1.0628739999999999E-2</v>
      </c>
      <c r="EL133" s="1369">
        <v>1.105692E-2</v>
      </c>
      <c r="EM133" s="1369">
        <v>1.051446E-2</v>
      </c>
      <c r="EN133" s="1369">
        <v>9.3280599999999991E-3</v>
      </c>
      <c r="EO133" s="1369">
        <v>9.8677599999999997E-3</v>
      </c>
    </row>
    <row r="134" spans="1:145" ht="7.7" customHeight="1" x14ac:dyDescent="0.3">
      <c r="A134" s="1342"/>
      <c r="B134" s="1343"/>
      <c r="C134" s="1343"/>
      <c r="D134" s="1343"/>
      <c r="E134" s="1343"/>
      <c r="F134" s="1343"/>
      <c r="G134" s="1343"/>
      <c r="H134" s="1343"/>
      <c r="I134" s="1343"/>
      <c r="J134" s="1343"/>
      <c r="K134" s="1343"/>
      <c r="L134" s="1343"/>
      <c r="M134" s="1343"/>
      <c r="N134" s="1343"/>
      <c r="O134" s="1343"/>
      <c r="P134" s="1343"/>
      <c r="Q134" s="1343"/>
      <c r="R134" s="1343"/>
      <c r="S134" s="1343"/>
      <c r="T134" s="1343"/>
      <c r="U134" s="1343"/>
      <c r="V134" s="1343"/>
      <c r="W134" s="1343"/>
      <c r="X134" s="1343"/>
      <c r="Y134" s="1343"/>
      <c r="Z134" s="1343"/>
      <c r="AA134" s="1343"/>
      <c r="AB134" s="1343"/>
      <c r="AC134" s="1343"/>
      <c r="AD134" s="1343"/>
      <c r="AE134" s="1343"/>
      <c r="AF134" s="1343"/>
      <c r="AG134" s="1343"/>
      <c r="AH134" s="1343"/>
      <c r="AI134" s="1343"/>
      <c r="AJ134" s="1343"/>
      <c r="AK134" s="1343"/>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c r="BE134" s="1343"/>
      <c r="BF134" s="1343"/>
      <c r="BG134" s="1343"/>
      <c r="BH134" s="1343"/>
      <c r="BI134" s="1343"/>
      <c r="BJ134" s="1343"/>
      <c r="BK134" s="1343"/>
      <c r="BL134" s="1343"/>
      <c r="BM134" s="1343"/>
      <c r="BN134" s="1343"/>
      <c r="BO134" s="1343"/>
      <c r="BP134" s="1343"/>
      <c r="BQ134" s="1343"/>
      <c r="BR134" s="1343"/>
      <c r="BS134" s="1343"/>
      <c r="BT134" s="1343"/>
      <c r="BU134" s="1343"/>
      <c r="BV134" s="1343"/>
      <c r="BW134" s="1343"/>
      <c r="BX134" s="1343"/>
      <c r="BY134" s="1343"/>
      <c r="BZ134" s="1343"/>
      <c r="CA134" s="1343"/>
      <c r="CB134" s="1343"/>
      <c r="CC134" s="1343"/>
      <c r="CD134" s="1343"/>
      <c r="CE134" s="1343"/>
      <c r="CF134" s="1343"/>
      <c r="CG134" s="1343"/>
      <c r="CH134" s="1343"/>
      <c r="CI134" s="1343"/>
      <c r="CJ134" s="1343"/>
      <c r="CK134" s="1343"/>
      <c r="CL134" s="1343"/>
      <c r="CM134" s="1343"/>
      <c r="CN134" s="1343"/>
      <c r="CO134" s="1343"/>
      <c r="CP134" s="1343"/>
      <c r="CQ134" s="1343"/>
      <c r="CR134" s="1343"/>
      <c r="CS134" s="1343"/>
      <c r="CT134" s="1343"/>
      <c r="CU134" s="1343"/>
      <c r="CV134" s="1343"/>
      <c r="CW134" s="1343"/>
      <c r="CX134" s="1343"/>
      <c r="CY134" s="1343"/>
      <c r="CZ134" s="1343"/>
      <c r="DA134" s="1343"/>
      <c r="DB134" s="1343"/>
      <c r="DC134" s="1343"/>
      <c r="DD134" s="1343"/>
      <c r="DE134" s="1343"/>
      <c r="DF134" s="1343"/>
      <c r="DG134" s="1343"/>
      <c r="DH134" s="1343"/>
      <c r="DI134" s="1343"/>
      <c r="DJ134" s="1343"/>
      <c r="DK134" s="1343"/>
      <c r="DL134" s="1343"/>
      <c r="DM134" s="1343"/>
      <c r="DN134" s="1343"/>
      <c r="DO134" s="1343"/>
      <c r="DP134" s="1343"/>
      <c r="DQ134" s="1343"/>
      <c r="DR134" s="1343"/>
      <c r="DS134" s="1369"/>
      <c r="DT134" s="1369"/>
      <c r="DU134" s="1369"/>
      <c r="DV134" s="1369"/>
      <c r="DW134" s="1369"/>
      <c r="DX134" s="1369"/>
      <c r="DY134" s="1369"/>
      <c r="DZ134" s="1369"/>
      <c r="EA134" s="1369"/>
      <c r="EB134" s="1369"/>
      <c r="EC134" s="1369"/>
      <c r="ED134" s="1369"/>
      <c r="EE134" s="1369"/>
      <c r="EF134" s="1369"/>
      <c r="EG134" s="1369"/>
      <c r="EH134" s="1369"/>
      <c r="EI134" s="1369"/>
      <c r="EJ134" s="1369"/>
      <c r="EK134" s="1369"/>
      <c r="EL134" s="1369"/>
      <c r="EM134" s="1369"/>
      <c r="EN134" s="1369"/>
      <c r="EO134" s="1369"/>
    </row>
    <row r="135" spans="1:145" ht="18" customHeight="1" x14ac:dyDescent="0.3">
      <c r="A135" s="1342" t="s">
        <v>959</v>
      </c>
      <c r="B135" s="1343">
        <v>287.22859534000003</v>
      </c>
      <c r="C135" s="1343">
        <v>268.57461703999996</v>
      </c>
      <c r="D135" s="1343">
        <v>271.80349010999998</v>
      </c>
      <c r="E135" s="1343">
        <v>278.44013769999998</v>
      </c>
      <c r="F135" s="1343">
        <v>286.90412488999999</v>
      </c>
      <c r="G135" s="1343">
        <v>288.87144493</v>
      </c>
      <c r="H135" s="1343">
        <v>304.88393629999996</v>
      </c>
      <c r="I135" s="1343">
        <v>302.04580614999998</v>
      </c>
      <c r="J135" s="1343">
        <v>287.17521111000002</v>
      </c>
      <c r="K135" s="1343">
        <v>266.01630877999997</v>
      </c>
      <c r="L135" s="1343">
        <v>260.37415947</v>
      </c>
      <c r="M135" s="1343">
        <v>254.00115382999999</v>
      </c>
      <c r="N135" s="1343">
        <v>255.75935575999998</v>
      </c>
      <c r="O135" s="1343">
        <v>265.67784211999998</v>
      </c>
      <c r="P135" s="1343">
        <v>253.07559228</v>
      </c>
      <c r="Q135" s="1343">
        <v>275.52187121999998</v>
      </c>
      <c r="R135" s="1343">
        <v>264.80898824000002</v>
      </c>
      <c r="S135" s="1343">
        <v>259.68262701999998</v>
      </c>
      <c r="T135" s="1343">
        <v>260.29933140999998</v>
      </c>
      <c r="U135" s="1343">
        <v>255.57459994000004</v>
      </c>
      <c r="V135" s="1343">
        <v>257.82740379999996</v>
      </c>
      <c r="W135" s="1343">
        <v>266.17066385000004</v>
      </c>
      <c r="X135" s="1343">
        <v>263.3591194</v>
      </c>
      <c r="Y135" s="1343">
        <v>261.91781927</v>
      </c>
      <c r="Z135" s="1343">
        <v>376.70388485000001</v>
      </c>
      <c r="AA135" s="1343">
        <v>373.41571051</v>
      </c>
      <c r="AB135" s="1343">
        <v>373.60009302999998</v>
      </c>
      <c r="AC135" s="1343">
        <v>310.98088115999997</v>
      </c>
      <c r="AD135" s="1343">
        <v>290.2583755</v>
      </c>
      <c r="AE135" s="1343">
        <v>304.09377171</v>
      </c>
      <c r="AF135" s="1343">
        <v>328.52009240999996</v>
      </c>
      <c r="AG135" s="1343">
        <v>308.09669937000001</v>
      </c>
      <c r="AH135" s="1343">
        <v>368.9</v>
      </c>
      <c r="AI135" s="1343">
        <v>523.92891439999994</v>
      </c>
      <c r="AJ135" s="1343">
        <v>960.62879655559993</v>
      </c>
      <c r="AK135" s="1343">
        <v>992.86634496319994</v>
      </c>
      <c r="AL135" s="1343">
        <v>1013.8833783937943</v>
      </c>
      <c r="AM135" s="1343">
        <v>565.47108052999999</v>
      </c>
      <c r="AN135" s="1343">
        <v>543.84651354999994</v>
      </c>
      <c r="AO135" s="1343">
        <v>539.95432477999998</v>
      </c>
      <c r="AP135" s="1343">
        <v>536.61775257159991</v>
      </c>
      <c r="AQ135" s="1343">
        <v>524.84483341319992</v>
      </c>
      <c r="AR135" s="1343">
        <v>540.47310786119999</v>
      </c>
      <c r="AS135" s="1343">
        <v>558.36207001999981</v>
      </c>
      <c r="AT135" s="1343">
        <v>540.76934286680012</v>
      </c>
      <c r="AU135" s="1343">
        <v>588.80363264519985</v>
      </c>
      <c r="AV135" s="1343">
        <v>582.07076023253592</v>
      </c>
      <c r="AW135" s="1343">
        <v>552.3987414515359</v>
      </c>
      <c r="AX135" s="1343">
        <v>534.69526793</v>
      </c>
      <c r="AY135" s="1343">
        <v>664.00430821229997</v>
      </c>
      <c r="AZ135" s="1343">
        <v>680.07968300240009</v>
      </c>
      <c r="BA135" s="1343">
        <v>692.8799637692</v>
      </c>
      <c r="BB135" s="1343">
        <v>686.9660406859</v>
      </c>
      <c r="BC135" s="1343">
        <v>678.24094486519994</v>
      </c>
      <c r="BD135" s="1343">
        <v>720.8361377494</v>
      </c>
      <c r="BE135" s="1343">
        <v>717.95302152829993</v>
      </c>
      <c r="BF135" s="1343">
        <v>751.933831295</v>
      </c>
      <c r="BG135" s="1343">
        <v>853.79386115799991</v>
      </c>
      <c r="BH135" s="1343">
        <v>801.10988066959987</v>
      </c>
      <c r="BI135" s="1343">
        <v>721.80350617299996</v>
      </c>
      <c r="BJ135" s="1343">
        <v>725.91047188439984</v>
      </c>
      <c r="BK135" s="1343">
        <v>717.14237654440001</v>
      </c>
      <c r="BL135" s="1343">
        <v>720.14964042409997</v>
      </c>
      <c r="BM135" s="1343">
        <v>747.15079339259989</v>
      </c>
      <c r="BN135" s="1343">
        <v>750.4841369984</v>
      </c>
      <c r="BO135" s="1343">
        <v>740.01755033759991</v>
      </c>
      <c r="BP135" s="1343">
        <v>748.76030110579995</v>
      </c>
      <c r="BQ135" s="1343">
        <v>777.59325813099997</v>
      </c>
      <c r="BR135" s="1343">
        <v>782.57548280519995</v>
      </c>
      <c r="BS135" s="1343">
        <v>856.2739621472</v>
      </c>
      <c r="BT135" s="1343">
        <v>831.50493774565996</v>
      </c>
      <c r="BU135" s="1343">
        <v>775.87189530757985</v>
      </c>
      <c r="BV135" s="1343">
        <v>834.00912094664784</v>
      </c>
      <c r="BW135" s="1343">
        <v>848.81595775108985</v>
      </c>
      <c r="BX135" s="1343">
        <v>860.85738501499986</v>
      </c>
      <c r="BY135" s="1343">
        <v>822.34834222079996</v>
      </c>
      <c r="BZ135" s="1343">
        <v>817.9</v>
      </c>
      <c r="CA135" s="1343">
        <v>855.84220932099993</v>
      </c>
      <c r="CB135" s="1343">
        <v>844.1303506595998</v>
      </c>
      <c r="CC135" s="1343">
        <v>845.40651498400007</v>
      </c>
      <c r="CD135" s="1343">
        <v>851.8241941721559</v>
      </c>
      <c r="CE135" s="1343">
        <v>879.45149189775145</v>
      </c>
      <c r="CF135" s="1343">
        <v>847.42423840325171</v>
      </c>
      <c r="CG135" s="1343">
        <v>930.98119326842675</v>
      </c>
      <c r="CH135" s="1343">
        <v>907.2158339312831</v>
      </c>
      <c r="CI135" s="1343">
        <v>900.6764657024205</v>
      </c>
      <c r="CJ135" s="1343">
        <v>904.56211778885222</v>
      </c>
      <c r="CK135" s="1343">
        <v>906.93730028648292</v>
      </c>
      <c r="CL135" s="1343">
        <v>891.49755444556877</v>
      </c>
      <c r="CM135" s="1343">
        <v>879.31322582952362</v>
      </c>
      <c r="CN135" s="1343">
        <v>891.03589320329581</v>
      </c>
      <c r="CO135" s="1343">
        <v>901.59371009464996</v>
      </c>
      <c r="CP135" s="1343">
        <v>898.47083334900003</v>
      </c>
      <c r="CQ135" s="1343">
        <v>860.62865851580045</v>
      </c>
      <c r="CR135" s="1343">
        <v>818.63846881380005</v>
      </c>
      <c r="CS135" s="1343">
        <v>797.71078354716428</v>
      </c>
      <c r="CT135" s="1343">
        <v>774.64583047026292</v>
      </c>
      <c r="CU135" s="1343">
        <v>786.34225321999986</v>
      </c>
      <c r="CV135" s="1343">
        <v>767.36605586999997</v>
      </c>
      <c r="CW135" s="1343">
        <v>765.64428003</v>
      </c>
      <c r="CX135" s="1343">
        <v>746.00475429999995</v>
      </c>
      <c r="CY135" s="1343">
        <v>749.9742449306566</v>
      </c>
      <c r="CZ135" s="1343">
        <v>754.41266814492781</v>
      </c>
      <c r="DA135" s="1343">
        <v>771.5635490162382</v>
      </c>
      <c r="DB135" s="1343">
        <v>773.95310087568714</v>
      </c>
      <c r="DC135" s="1343">
        <v>821.95893290021331</v>
      </c>
      <c r="DD135" s="1343">
        <v>782.86765844573677</v>
      </c>
      <c r="DE135" s="1343">
        <v>767.90108917109694</v>
      </c>
      <c r="DF135" s="1343">
        <v>756.27169115575009</v>
      </c>
      <c r="DG135" s="1343">
        <v>761.61426595219996</v>
      </c>
      <c r="DH135" s="1343">
        <v>762.32739877799986</v>
      </c>
      <c r="DI135" s="1343">
        <v>737.778176534267</v>
      </c>
      <c r="DJ135" s="1343">
        <v>724.98576555237196</v>
      </c>
      <c r="DK135" s="1343">
        <v>722.81563064809995</v>
      </c>
      <c r="DL135" s="1343">
        <v>738.72874860402942</v>
      </c>
      <c r="DM135" s="1343">
        <v>750.79375091250006</v>
      </c>
      <c r="DN135" s="1343">
        <v>752.05772466572114</v>
      </c>
      <c r="DO135" s="1343">
        <v>767.44194938519991</v>
      </c>
      <c r="DP135" s="1343">
        <v>1118.4337006675921</v>
      </c>
      <c r="DQ135" s="1343">
        <v>1103.5421009328199</v>
      </c>
      <c r="DR135" s="1343">
        <v>905.92171600255017</v>
      </c>
      <c r="DS135" s="1369">
        <v>912.17815612000004</v>
      </c>
      <c r="DT135" s="1369">
        <v>888.49426200064988</v>
      </c>
      <c r="DU135" s="1369">
        <v>887.41370099560004</v>
      </c>
      <c r="DV135" s="1369">
        <v>877.47777374444001</v>
      </c>
      <c r="DW135" s="1369">
        <v>884.14097041140008</v>
      </c>
      <c r="DX135" s="1369">
        <v>894.42891924068988</v>
      </c>
      <c r="DY135" s="1369">
        <v>910.38640921912395</v>
      </c>
      <c r="DZ135" s="1369">
        <v>1004.3112201918634</v>
      </c>
      <c r="EA135" s="1369">
        <v>994.05372006507707</v>
      </c>
      <c r="EB135" s="1369">
        <v>987.22168927149983</v>
      </c>
      <c r="EC135" s="1369">
        <v>920.22463843240007</v>
      </c>
      <c r="ED135" s="1369">
        <v>940.69868140447829</v>
      </c>
      <c r="EE135" s="1369">
        <v>927.84098534085001</v>
      </c>
      <c r="EF135" s="1369">
        <v>888.74226770407176</v>
      </c>
      <c r="EG135" s="1369">
        <v>883.94288400364212</v>
      </c>
      <c r="EH135" s="1369">
        <v>873.44050903000004</v>
      </c>
      <c r="EI135" s="1369">
        <v>864.64226918999987</v>
      </c>
      <c r="EJ135" s="1369">
        <v>839.43642603000001</v>
      </c>
      <c r="EK135" s="1369">
        <v>859.43637791534491</v>
      </c>
      <c r="EL135" s="1369">
        <v>902.35986556387911</v>
      </c>
      <c r="EM135" s="1369">
        <v>861.05465622156589</v>
      </c>
      <c r="EN135" s="1369">
        <v>854.46647547539192</v>
      </c>
      <c r="EO135" s="1369">
        <v>808.95941374127233</v>
      </c>
    </row>
    <row r="136" spans="1:145" ht="7.7" customHeight="1" x14ac:dyDescent="0.3">
      <c r="A136" s="1342"/>
      <c r="B136" s="1343"/>
      <c r="C136" s="1343"/>
      <c r="D136" s="1343"/>
      <c r="E136" s="1343"/>
      <c r="F136" s="1343"/>
      <c r="G136" s="1343"/>
      <c r="H136" s="1343"/>
      <c r="I136" s="1343"/>
      <c r="J136" s="1343"/>
      <c r="K136" s="1343"/>
      <c r="L136" s="1343"/>
      <c r="M136" s="1343"/>
      <c r="N136" s="1343"/>
      <c r="O136" s="1343"/>
      <c r="P136" s="1343"/>
      <c r="Q136" s="1343"/>
      <c r="R136" s="1343"/>
      <c r="S136" s="1343"/>
      <c r="T136" s="1343"/>
      <c r="U136" s="1343"/>
      <c r="V136" s="1343"/>
      <c r="W136" s="1343"/>
      <c r="X136" s="1343"/>
      <c r="Y136" s="1343"/>
      <c r="Z136" s="1343"/>
      <c r="AA136" s="1343"/>
      <c r="AB136" s="1343"/>
      <c r="AC136" s="1343"/>
      <c r="AD136" s="1343"/>
      <c r="AE136" s="1343"/>
      <c r="AF136" s="1343"/>
      <c r="AG136" s="1343"/>
      <c r="AH136" s="1343"/>
      <c r="AI136" s="1343"/>
      <c r="AJ136" s="1343"/>
      <c r="AK136" s="1343"/>
      <c r="AL136" s="1343"/>
      <c r="AM136" s="1343"/>
      <c r="AN136" s="1343"/>
      <c r="AO136" s="1343"/>
      <c r="AP136" s="1343"/>
      <c r="AQ136" s="1343"/>
      <c r="AR136" s="1343"/>
      <c r="AS136" s="1343"/>
      <c r="AT136" s="1343"/>
      <c r="AU136" s="1343"/>
      <c r="AV136" s="1343"/>
      <c r="AW136" s="1343"/>
      <c r="AX136" s="1343"/>
      <c r="AY136" s="1343"/>
      <c r="AZ136" s="1343"/>
      <c r="BA136" s="1343"/>
      <c r="BB136" s="1343"/>
      <c r="BC136" s="1343"/>
      <c r="BD136" s="1343"/>
      <c r="BE136" s="1343"/>
      <c r="BF136" s="1343"/>
      <c r="BG136" s="1343"/>
      <c r="BH136" s="1343"/>
      <c r="BI136" s="1343"/>
      <c r="BJ136" s="1343"/>
      <c r="BK136" s="1343"/>
      <c r="BL136" s="1343"/>
      <c r="BM136" s="1343"/>
      <c r="BN136" s="1343"/>
      <c r="BO136" s="1343"/>
      <c r="BP136" s="1343"/>
      <c r="BQ136" s="1343"/>
      <c r="BR136" s="1343"/>
      <c r="BS136" s="1343"/>
      <c r="BT136" s="1343"/>
      <c r="BU136" s="1343"/>
      <c r="BV136" s="1343"/>
      <c r="BW136" s="1343"/>
      <c r="BX136" s="1343"/>
      <c r="BY136" s="1343"/>
      <c r="BZ136" s="1343"/>
      <c r="CA136" s="1343"/>
      <c r="CB136" s="1343"/>
      <c r="CC136" s="1343"/>
      <c r="CD136" s="1343"/>
      <c r="CE136" s="1343"/>
      <c r="CF136" s="1343"/>
      <c r="CG136" s="1343"/>
      <c r="CH136" s="1343"/>
      <c r="CI136" s="1343"/>
      <c r="CJ136" s="1343"/>
      <c r="CK136" s="1343"/>
      <c r="CL136" s="1343"/>
      <c r="CM136" s="1343"/>
      <c r="CN136" s="1343"/>
      <c r="CO136" s="1343"/>
      <c r="CP136" s="1343"/>
      <c r="CQ136" s="1343"/>
      <c r="CR136" s="1343"/>
      <c r="CS136" s="1343"/>
      <c r="CT136" s="1343"/>
      <c r="CU136" s="1343"/>
      <c r="CV136" s="1343"/>
      <c r="CW136" s="1343"/>
      <c r="CX136" s="1343"/>
      <c r="CY136" s="1343"/>
      <c r="CZ136" s="1343"/>
      <c r="DA136" s="1343"/>
      <c r="DB136" s="1343"/>
      <c r="DC136" s="1343"/>
      <c r="DD136" s="1343"/>
      <c r="DE136" s="1343"/>
      <c r="DF136" s="1343"/>
      <c r="DG136" s="1343"/>
      <c r="DH136" s="1343"/>
      <c r="DI136" s="1343"/>
      <c r="DJ136" s="1343"/>
      <c r="DK136" s="1343"/>
      <c r="DL136" s="1343"/>
      <c r="DM136" s="1343"/>
      <c r="DN136" s="1343"/>
      <c r="DO136" s="1343"/>
      <c r="DP136" s="1343"/>
      <c r="DQ136" s="1343"/>
      <c r="DR136" s="1343"/>
      <c r="DS136" s="1369"/>
      <c r="DT136" s="1369"/>
      <c r="DU136" s="1369"/>
      <c r="DV136" s="1369"/>
      <c r="DW136" s="1369"/>
      <c r="DX136" s="1369"/>
      <c r="DY136" s="1369"/>
      <c r="DZ136" s="1369"/>
      <c r="EA136" s="1369"/>
      <c r="EB136" s="1369"/>
      <c r="EC136" s="1369"/>
      <c r="ED136" s="1369"/>
      <c r="EE136" s="1369"/>
      <c r="EF136" s="1369"/>
      <c r="EG136" s="1369"/>
      <c r="EH136" s="1369"/>
      <c r="EI136" s="1369"/>
      <c r="EJ136" s="1369"/>
      <c r="EK136" s="1369"/>
      <c r="EL136" s="1369"/>
      <c r="EM136" s="1369"/>
      <c r="EN136" s="1369"/>
      <c r="EO136" s="1369"/>
    </row>
    <row r="137" spans="1:145" ht="18" customHeight="1" x14ac:dyDescent="0.3">
      <c r="A137" s="1342" t="s">
        <v>690</v>
      </c>
      <c r="B137" s="1343">
        <v>3495.4060436655004</v>
      </c>
      <c r="C137" s="1343">
        <v>3463.0868282900005</v>
      </c>
      <c r="D137" s="1343">
        <v>3503.1578714400007</v>
      </c>
      <c r="E137" s="1343">
        <v>3483.4067525400001</v>
      </c>
      <c r="F137" s="1343">
        <v>3602.61958383</v>
      </c>
      <c r="G137" s="1343">
        <v>3670.8665471857644</v>
      </c>
      <c r="H137" s="1343">
        <v>3689.0085963916008</v>
      </c>
      <c r="I137" s="1343">
        <v>3705.8467303952002</v>
      </c>
      <c r="J137" s="1343">
        <v>3732.1354258000001</v>
      </c>
      <c r="K137" s="1343">
        <v>3734.0565967800003</v>
      </c>
      <c r="L137" s="1343">
        <v>3759.0404508899996</v>
      </c>
      <c r="M137" s="1343">
        <v>3730.4103821800009</v>
      </c>
      <c r="N137" s="1343">
        <v>3779.6788263600001</v>
      </c>
      <c r="O137" s="1343">
        <v>3745.8267996322002</v>
      </c>
      <c r="P137" s="1343">
        <v>3775.3151233425074</v>
      </c>
      <c r="Q137" s="1343">
        <v>3774.4853250792703</v>
      </c>
      <c r="R137" s="1343">
        <v>3814.1635492099999</v>
      </c>
      <c r="S137" s="1343">
        <v>3771.2450374700002</v>
      </c>
      <c r="T137" s="1343">
        <v>3932.4980923250005</v>
      </c>
      <c r="U137" s="1343">
        <v>3944.4684254852641</v>
      </c>
      <c r="V137" s="1343">
        <v>3921.2089620711199</v>
      </c>
      <c r="W137" s="1343">
        <v>4119.4561187726003</v>
      </c>
      <c r="X137" s="1343">
        <v>4186.4620973402816</v>
      </c>
      <c r="Y137" s="1343">
        <v>4160.0414260899906</v>
      </c>
      <c r="Z137" s="1343">
        <v>4188.7184778990477</v>
      </c>
      <c r="AA137" s="1343">
        <v>4122.2671755176079</v>
      </c>
      <c r="AB137" s="1343">
        <v>4141.6132560283495</v>
      </c>
      <c r="AC137" s="1343">
        <v>3898.0161843115002</v>
      </c>
      <c r="AD137" s="1343">
        <v>4029.7373025354223</v>
      </c>
      <c r="AE137" s="1343">
        <v>3973.9226638123228</v>
      </c>
      <c r="AF137" s="1343">
        <v>4004.3397574744381</v>
      </c>
      <c r="AG137" s="1343">
        <v>4079.3047442599245</v>
      </c>
      <c r="AH137" s="1343">
        <v>4215.7</v>
      </c>
      <c r="AI137" s="1343">
        <v>2462.7319088359995</v>
      </c>
      <c r="AJ137" s="1343">
        <v>2775.2731997699998</v>
      </c>
      <c r="AK137" s="1343">
        <v>2845.9925425557999</v>
      </c>
      <c r="AL137" s="1343">
        <v>2837.6308934987046</v>
      </c>
      <c r="AM137" s="1343">
        <v>2994.6119232731303</v>
      </c>
      <c r="AN137" s="1343">
        <v>3144.7994182091443</v>
      </c>
      <c r="AO137" s="1343">
        <v>2889.6156511134482</v>
      </c>
      <c r="AP137" s="1343">
        <v>2777.1144497336099</v>
      </c>
      <c r="AQ137" s="1343">
        <v>3018.215215511972</v>
      </c>
      <c r="AR137" s="1343">
        <v>3201.9728741976014</v>
      </c>
      <c r="AS137" s="1343">
        <v>3121.5566809412148</v>
      </c>
      <c r="AT137" s="1343">
        <v>2620.4928808828722</v>
      </c>
      <c r="AU137" s="1343">
        <v>2559.6456402468311</v>
      </c>
      <c r="AV137" s="1343">
        <v>2610.9228676949997</v>
      </c>
      <c r="AW137" s="1343">
        <v>2703.7054057018004</v>
      </c>
      <c r="AX137" s="1343">
        <v>2739.8482486984003</v>
      </c>
      <c r="AY137" s="1343">
        <v>2622.4679033689022</v>
      </c>
      <c r="AZ137" s="1343">
        <v>2678.5375096307034</v>
      </c>
      <c r="BA137" s="1343">
        <v>2617.8935571328011</v>
      </c>
      <c r="BB137" s="1343">
        <v>2801.1162319305026</v>
      </c>
      <c r="BC137" s="1343">
        <v>2941.0691630948991</v>
      </c>
      <c r="BD137" s="1343">
        <v>2997.8981908490996</v>
      </c>
      <c r="BE137" s="1343">
        <v>3017.73419649775</v>
      </c>
      <c r="BF137" s="1343">
        <v>3151.9361739134597</v>
      </c>
      <c r="BG137" s="1343">
        <v>3372.6850810739998</v>
      </c>
      <c r="BH137" s="1343">
        <v>2955.6650639512973</v>
      </c>
      <c r="BI137" s="1343">
        <v>2969.1681793196899</v>
      </c>
      <c r="BJ137" s="1343">
        <v>3110.1530933591939</v>
      </c>
      <c r="BK137" s="1343">
        <v>3030.9645218530968</v>
      </c>
      <c r="BL137" s="1343">
        <v>3110.4851732094876</v>
      </c>
      <c r="BM137" s="1343">
        <v>2991.4671679805929</v>
      </c>
      <c r="BN137" s="1343">
        <v>3189.4581636220132</v>
      </c>
      <c r="BO137" s="1343">
        <v>3144.4655955957974</v>
      </c>
      <c r="BP137" s="1343">
        <v>3194.3426015998025</v>
      </c>
      <c r="BQ137" s="1343">
        <v>3222.8904434173969</v>
      </c>
      <c r="BR137" s="1343">
        <v>3336.5052414087991</v>
      </c>
      <c r="BS137" s="1343">
        <v>3286.1066347392289</v>
      </c>
      <c r="BT137" s="1343">
        <v>3392.8866640527458</v>
      </c>
      <c r="BU137" s="1343">
        <v>3543.9502632694848</v>
      </c>
      <c r="BV137" s="1343">
        <v>3655.0392261147399</v>
      </c>
      <c r="BW137" s="1343">
        <v>3469.0694648409908</v>
      </c>
      <c r="BX137" s="1343">
        <v>3580.6173286935004</v>
      </c>
      <c r="BY137" s="1343">
        <v>3482.9893226881004</v>
      </c>
      <c r="BZ137" s="1343">
        <v>3501.2</v>
      </c>
      <c r="CA137" s="1343">
        <v>3575.6429674932019</v>
      </c>
      <c r="CB137" s="1343">
        <v>3732.5913901994022</v>
      </c>
      <c r="CC137" s="1343">
        <v>3778.12939158071</v>
      </c>
      <c r="CD137" s="1343">
        <v>3773.33948217446</v>
      </c>
      <c r="CE137" s="1343">
        <v>3880.0944014819638</v>
      </c>
      <c r="CF137" s="1343">
        <v>3825.3364619346812</v>
      </c>
      <c r="CG137" s="1343">
        <v>3910.7728696278741</v>
      </c>
      <c r="CH137" s="1343">
        <v>4064.676398511127</v>
      </c>
      <c r="CI137" s="1343">
        <v>3926.5127865058316</v>
      </c>
      <c r="CJ137" s="1343">
        <v>3880.4472806399667</v>
      </c>
      <c r="CK137" s="1343">
        <v>3914.3336355180759</v>
      </c>
      <c r="CL137" s="1343">
        <v>4177.935634621821</v>
      </c>
      <c r="CM137" s="1343">
        <v>4388.3289618207818</v>
      </c>
      <c r="CN137" s="1343">
        <v>4418.2484915072973</v>
      </c>
      <c r="CO137" s="1343">
        <v>4287.9070101081552</v>
      </c>
      <c r="CP137" s="1343">
        <v>4450.0745939365497</v>
      </c>
      <c r="CQ137" s="1343">
        <v>4414.5542276500246</v>
      </c>
      <c r="CR137" s="1343">
        <v>4228.1866369521595</v>
      </c>
      <c r="CS137" s="1343">
        <v>3643.8162029642785</v>
      </c>
      <c r="CT137" s="1343">
        <v>3517.3942258972816</v>
      </c>
      <c r="CU137" s="1343">
        <v>3682.8323869530741</v>
      </c>
      <c r="CV137" s="1343">
        <v>3112.1734134348353</v>
      </c>
      <c r="CW137" s="1343">
        <v>3164.107898412597</v>
      </c>
      <c r="CX137" s="1343">
        <v>3283.8196822750156</v>
      </c>
      <c r="CY137" s="1343">
        <v>3442.8228660888581</v>
      </c>
      <c r="CZ137" s="1343">
        <v>3726.2780157122579</v>
      </c>
      <c r="DA137" s="1343">
        <v>3839.3185973463405</v>
      </c>
      <c r="DB137" s="1343">
        <v>3827.2469729321028</v>
      </c>
      <c r="DC137" s="1343">
        <v>3426.731309662508</v>
      </c>
      <c r="DD137" s="1343">
        <v>3816.7446234835515</v>
      </c>
      <c r="DE137" s="1343">
        <v>3805.1943355516441</v>
      </c>
      <c r="DF137" s="1343">
        <v>3808.1759664241167</v>
      </c>
      <c r="DG137" s="1343">
        <v>3805.5709010132891</v>
      </c>
      <c r="DH137" s="1343">
        <v>3798.8029588734412</v>
      </c>
      <c r="DI137" s="1343">
        <v>3861.1447428492279</v>
      </c>
      <c r="DJ137" s="1343">
        <v>3824.2655458724594</v>
      </c>
      <c r="DK137" s="1343">
        <v>3822.0961450874661</v>
      </c>
      <c r="DL137" s="1343">
        <v>3701.9610608330372</v>
      </c>
      <c r="DM137" s="1343">
        <v>3762.027699747774</v>
      </c>
      <c r="DN137" s="1343">
        <v>3890.4416230095812</v>
      </c>
      <c r="DO137" s="1343">
        <v>3776.9623065803316</v>
      </c>
      <c r="DP137" s="1343">
        <v>3934.023154317545</v>
      </c>
      <c r="DQ137" s="1343">
        <v>3960.1377130184901</v>
      </c>
      <c r="DR137" s="1343">
        <v>4181.8500191304993</v>
      </c>
      <c r="DS137" s="1369">
        <v>4272.9909111955076</v>
      </c>
      <c r="DT137" s="1369">
        <v>4310.9812464637671</v>
      </c>
      <c r="DU137" s="1369">
        <v>4100.501708427114</v>
      </c>
      <c r="DV137" s="1369">
        <v>4266.1312762476973</v>
      </c>
      <c r="DW137" s="1369">
        <v>4309.7784362837774</v>
      </c>
      <c r="DX137" s="1369">
        <v>4784.5555760353982</v>
      </c>
      <c r="DY137" s="1369">
        <v>5019.3533917810391</v>
      </c>
      <c r="DZ137" s="1369">
        <v>5213.2522597018487</v>
      </c>
      <c r="EA137" s="1369">
        <v>4981.5132014867158</v>
      </c>
      <c r="EB137" s="1369">
        <v>4353.9920036009353</v>
      </c>
      <c r="EC137" s="1369">
        <v>5174.0775155378569</v>
      </c>
      <c r="ED137" s="1369">
        <v>5192.120828425137</v>
      </c>
      <c r="EE137" s="1369">
        <v>5201.5062261959774</v>
      </c>
      <c r="EF137" s="1369">
        <v>5333.4698681538212</v>
      </c>
      <c r="EG137" s="1369">
        <v>5396.3550289226896</v>
      </c>
      <c r="EH137" s="1369">
        <v>5316.0788760827218</v>
      </c>
      <c r="EI137" s="1369">
        <v>5249.7325529105474</v>
      </c>
      <c r="EJ137" s="1369">
        <v>5404.4849597759157</v>
      </c>
      <c r="EK137" s="1369">
        <v>5547.4078565827049</v>
      </c>
      <c r="EL137" s="1369">
        <v>5372.7630626274968</v>
      </c>
      <c r="EM137" s="1369">
        <v>4846.9988748435771</v>
      </c>
      <c r="EN137" s="1369">
        <v>4340.5420923982256</v>
      </c>
      <c r="EO137" s="1369">
        <v>4284.5927710750839</v>
      </c>
    </row>
    <row r="138" spans="1:145" ht="17.25" x14ac:dyDescent="0.3">
      <c r="A138" s="1342"/>
      <c r="B138" s="1343"/>
      <c r="C138" s="1343"/>
      <c r="D138" s="1343"/>
      <c r="E138" s="1343"/>
      <c r="F138" s="1343"/>
      <c r="G138" s="1343"/>
      <c r="H138" s="1343"/>
      <c r="I138" s="1343"/>
      <c r="J138" s="1343"/>
      <c r="K138" s="1343"/>
      <c r="L138" s="1343"/>
      <c r="M138" s="1343"/>
      <c r="N138" s="1343"/>
      <c r="O138" s="1343"/>
      <c r="P138" s="1343"/>
      <c r="Q138" s="1343"/>
      <c r="R138" s="1343"/>
      <c r="S138" s="1343"/>
      <c r="T138" s="1343"/>
      <c r="U138" s="1343"/>
      <c r="V138" s="1343"/>
      <c r="W138" s="1343"/>
      <c r="X138" s="1343"/>
      <c r="Y138" s="1343"/>
      <c r="Z138" s="1343"/>
      <c r="AA138" s="1343"/>
      <c r="AB138" s="1343"/>
      <c r="AC138" s="1343"/>
      <c r="AD138" s="1343"/>
      <c r="AE138" s="1343"/>
      <c r="AF138" s="1343"/>
      <c r="AG138" s="1343"/>
      <c r="AH138" s="1343"/>
      <c r="AI138" s="1343"/>
      <c r="AJ138" s="1343"/>
      <c r="AK138" s="1343"/>
      <c r="AL138" s="1343"/>
      <c r="AM138" s="1343"/>
      <c r="AN138" s="1343"/>
      <c r="AO138" s="1343"/>
      <c r="AP138" s="1343"/>
      <c r="AQ138" s="1347"/>
      <c r="AR138" s="1343"/>
      <c r="AS138" s="1343"/>
      <c r="AT138" s="1343"/>
      <c r="AU138" s="1343"/>
      <c r="AV138" s="1343"/>
      <c r="AW138" s="1343"/>
      <c r="AX138" s="1343"/>
      <c r="AY138" s="1343"/>
      <c r="AZ138" s="1343"/>
      <c r="BA138" s="1343"/>
      <c r="BB138" s="1343"/>
      <c r="BC138" s="1343"/>
      <c r="BD138" s="1343"/>
      <c r="BE138" s="1343"/>
      <c r="BF138" s="1343"/>
      <c r="BG138" s="1343"/>
      <c r="BH138" s="1343"/>
      <c r="BI138" s="1343"/>
      <c r="BJ138" s="1343"/>
      <c r="BK138" s="1343"/>
      <c r="BL138" s="1343"/>
      <c r="BM138" s="1343"/>
      <c r="BN138" s="1343"/>
      <c r="BO138" s="1343"/>
      <c r="BP138" s="1343"/>
      <c r="BQ138" s="1343"/>
      <c r="BR138" s="1343"/>
      <c r="BS138" s="1343"/>
      <c r="BT138" s="1343"/>
      <c r="BU138" s="1343"/>
      <c r="BV138" s="1343"/>
      <c r="BW138" s="1343"/>
      <c r="BX138" s="1343"/>
      <c r="BY138" s="1343"/>
      <c r="BZ138" s="1343"/>
      <c r="CA138" s="1343"/>
      <c r="CB138" s="1343"/>
      <c r="CC138" s="1343"/>
      <c r="CD138" s="1343"/>
      <c r="CE138" s="1343"/>
      <c r="CF138" s="1343"/>
      <c r="CG138" s="1343"/>
      <c r="CH138" s="1343"/>
      <c r="CI138" s="1343"/>
      <c r="CJ138" s="1343"/>
      <c r="CK138" s="1343"/>
      <c r="CL138" s="1343"/>
      <c r="CM138" s="1343"/>
      <c r="CN138" s="1343"/>
      <c r="CO138" s="1343"/>
      <c r="CP138" s="1343"/>
      <c r="CQ138" s="1343"/>
      <c r="CR138" s="1343"/>
      <c r="CS138" s="1343"/>
      <c r="CT138" s="1343"/>
      <c r="CU138" s="1343"/>
      <c r="CV138" s="1343"/>
      <c r="CW138" s="1343"/>
      <c r="CX138" s="1343"/>
      <c r="CY138" s="1343"/>
      <c r="CZ138" s="1343"/>
      <c r="DA138" s="1343"/>
      <c r="DB138" s="1343"/>
      <c r="DC138" s="1343"/>
      <c r="DD138" s="1343"/>
      <c r="DE138" s="1343"/>
      <c r="DF138" s="1343"/>
      <c r="DG138" s="1343"/>
      <c r="DH138" s="1343"/>
      <c r="DI138" s="1343"/>
      <c r="DJ138" s="1343"/>
      <c r="DK138" s="1343"/>
      <c r="DL138" s="1343"/>
      <c r="DM138" s="1343"/>
      <c r="DN138" s="1343"/>
      <c r="DO138" s="1343"/>
      <c r="DP138" s="1343"/>
      <c r="DQ138" s="1343"/>
      <c r="DR138" s="1343"/>
      <c r="DS138" s="1369"/>
      <c r="DT138" s="1369"/>
      <c r="DU138" s="1369"/>
      <c r="DV138" s="1369"/>
      <c r="DW138" s="1369"/>
      <c r="DX138" s="1369"/>
      <c r="DY138" s="1369"/>
      <c r="DZ138" s="1369"/>
      <c r="EA138" s="1369"/>
      <c r="EB138" s="1369"/>
      <c r="EC138" s="1369"/>
      <c r="ED138" s="1369"/>
      <c r="EE138" s="1369"/>
      <c r="EF138" s="1369"/>
      <c r="EG138" s="1369"/>
      <c r="EH138" s="1369"/>
      <c r="EI138" s="1369"/>
      <c r="EJ138" s="1369"/>
      <c r="EK138" s="1369"/>
      <c r="EL138" s="1369"/>
      <c r="EM138" s="1369"/>
      <c r="EN138" s="1369"/>
      <c r="EO138" s="1369"/>
    </row>
    <row r="139" spans="1:145" ht="28.5" customHeight="1" thickBot="1" x14ac:dyDescent="0.35">
      <c r="A139" s="1373" t="s">
        <v>741</v>
      </c>
      <c r="B139" s="1374">
        <f>B4+B16+B36+B46+B53+B69+B83+B93+B104+B113+B115+B117+B119+B121+B123+B125+B127+B129+B131+B133+B135+B137</f>
        <v>105066.44738915763</v>
      </c>
      <c r="C139" s="1374">
        <f>C4+C16+C36+C46+C53+C69+C83+C93+C104+C113+C115+C117+C119+C121+C123+C125+C127+C129+C131+C133+C135+C137</f>
        <v>106387.98206130305</v>
      </c>
      <c r="D139" s="1374">
        <f>D4+D16+D36+D46+D53+D69+D83+D93+D104+D113+D115+D117+D119+D121+D123+D125+D127+D129+D131+D133+D135+D137</f>
        <v>105751.44392507621</v>
      </c>
      <c r="E139" s="1374">
        <f>E4+E16+E36+E46+E53+E69+E83+E93+E104+E113+E115+E117+E119+E121+E123+E125+E127+E129+E131+E133+E135+E137</f>
        <v>109143.81420217246</v>
      </c>
      <c r="F139" s="1374">
        <v>111006.9700187656</v>
      </c>
      <c r="G139" s="1374">
        <v>112633.48531363475</v>
      </c>
      <c r="H139" s="1374">
        <f>116014.177660686+0.1</f>
        <v>116014.277660686</v>
      </c>
      <c r="I139" s="1374">
        <v>115365.01556880238</v>
      </c>
      <c r="J139" s="1374">
        <v>115374.80138122493</v>
      </c>
      <c r="K139" s="1374">
        <v>115187.43252135989</v>
      </c>
      <c r="L139" s="1374">
        <v>117809.48173978864</v>
      </c>
      <c r="M139" s="1374">
        <v>118389.64262317181</v>
      </c>
      <c r="N139" s="1374">
        <v>119471.44921010851</v>
      </c>
      <c r="O139" s="1374">
        <v>122489.69981252497</v>
      </c>
      <c r="P139" s="1374">
        <v>124473.72340609964</v>
      </c>
      <c r="Q139" s="1374">
        <v>125528.91399626393</v>
      </c>
      <c r="R139" s="1374">
        <v>127522.71225632911</v>
      </c>
      <c r="S139" s="1374">
        <v>129013.04939609711</v>
      </c>
      <c r="T139" s="1374">
        <v>131332.53047524224</v>
      </c>
      <c r="U139" s="1374">
        <v>131417.67363209874</v>
      </c>
      <c r="V139" s="1374">
        <v>130153.87655828777</v>
      </c>
      <c r="W139" s="1374">
        <v>130240.43106546746</v>
      </c>
      <c r="X139" s="1374">
        <v>130167.708</v>
      </c>
      <c r="Y139" s="1374">
        <v>129289.92308643575</v>
      </c>
      <c r="Z139" s="1374">
        <v>131381</v>
      </c>
      <c r="AA139" s="1374">
        <v>131346.90959974233</v>
      </c>
      <c r="AB139" s="1374">
        <v>134752.59892060608</v>
      </c>
      <c r="AC139" s="1374">
        <v>135521.74101220103</v>
      </c>
      <c r="AD139" s="1374">
        <v>138251.29535184326</v>
      </c>
      <c r="AE139" s="1374">
        <v>140161.11722737836</v>
      </c>
      <c r="AF139" s="1374">
        <v>145312.16251779645</v>
      </c>
      <c r="AG139" s="1374">
        <v>147312.52759034661</v>
      </c>
      <c r="AH139" s="1374">
        <v>147155.9</v>
      </c>
      <c r="AI139" s="1374">
        <v>148058.6219404086</v>
      </c>
      <c r="AJ139" s="1374">
        <v>150285.86448609616</v>
      </c>
      <c r="AK139" s="1374">
        <v>152894.7702483997</v>
      </c>
      <c r="AL139" s="1374">
        <v>155847.04161019632</v>
      </c>
      <c r="AM139" s="1374">
        <v>159158.03487041316</v>
      </c>
      <c r="AN139" s="1374">
        <v>159961.94220362703</v>
      </c>
      <c r="AO139" s="1374">
        <v>166659.06347528775</v>
      </c>
      <c r="AP139" s="1374">
        <v>169990.72098901286</v>
      </c>
      <c r="AQ139" s="1343">
        <v>174227.13479766902</v>
      </c>
      <c r="AR139" s="1374">
        <v>178924.55683905896</v>
      </c>
      <c r="AS139" s="1374">
        <v>178413.0052715787</v>
      </c>
      <c r="AT139" s="1374">
        <v>179015.02899586226</v>
      </c>
      <c r="AU139" s="1374">
        <v>180230.98627791257</v>
      </c>
      <c r="AV139" s="1374">
        <v>180559.19136943814</v>
      </c>
      <c r="AW139" s="1374">
        <v>180922.88182509568</v>
      </c>
      <c r="AX139" s="1374">
        <v>182681.42841028146</v>
      </c>
      <c r="AY139" s="1374">
        <v>183340.94624707245</v>
      </c>
      <c r="AZ139" s="1374">
        <v>183257.24700655282</v>
      </c>
      <c r="BA139" s="1374">
        <v>181828.06830667562</v>
      </c>
      <c r="BB139" s="1374">
        <v>181937.46630088161</v>
      </c>
      <c r="BC139" s="1374">
        <v>182475.39384223995</v>
      </c>
      <c r="BD139" s="1374">
        <v>184649.7119032123</v>
      </c>
      <c r="BE139" s="1374">
        <v>184838.64385492675</v>
      </c>
      <c r="BF139" s="1374">
        <v>185718.54753487738</v>
      </c>
      <c r="BG139" s="1374">
        <v>188527.22214210039</v>
      </c>
      <c r="BH139" s="1374">
        <v>188747.35259042089</v>
      </c>
      <c r="BI139" s="1374">
        <v>192682.31333726743</v>
      </c>
      <c r="BJ139" s="1374">
        <v>197816.45518417677</v>
      </c>
      <c r="BK139" s="1374">
        <v>197245.32228771379</v>
      </c>
      <c r="BL139" s="1343">
        <v>199695.79664051268</v>
      </c>
      <c r="BM139" s="1343">
        <v>201328.75788357155</v>
      </c>
      <c r="BN139" s="1343">
        <v>203273.25358399548</v>
      </c>
      <c r="BO139" s="1343">
        <v>205107.19099190805</v>
      </c>
      <c r="BP139" s="1343">
        <v>209569.52233308143</v>
      </c>
      <c r="BQ139" s="1343">
        <v>207568.98456094388</v>
      </c>
      <c r="BR139" s="1343">
        <v>209549.09140138922</v>
      </c>
      <c r="BS139" s="1343">
        <v>209888.60986707319</v>
      </c>
      <c r="BT139" s="1343">
        <v>211800.46138989946</v>
      </c>
      <c r="BU139" s="1343">
        <v>212768.37474378379</v>
      </c>
      <c r="BV139" s="1343">
        <v>216575.1715983022</v>
      </c>
      <c r="BW139" s="1343">
        <v>218523.59266863906</v>
      </c>
      <c r="BX139" s="1343">
        <v>220548.85725317549</v>
      </c>
      <c r="BY139" s="1343">
        <v>222972.4538581646</v>
      </c>
      <c r="BZ139" s="1343">
        <v>224812.79999999999</v>
      </c>
      <c r="CA139" s="1343">
        <v>227091.29748322355</v>
      </c>
      <c r="CB139" s="1343">
        <v>227043.85779236624</v>
      </c>
      <c r="CC139" s="1343">
        <v>226985.83246727078</v>
      </c>
      <c r="CD139" s="1343">
        <v>227198.93230258458</v>
      </c>
      <c r="CE139" s="1343">
        <v>227801.3222094317</v>
      </c>
      <c r="CF139" s="1343">
        <v>229270.21018310881</v>
      </c>
      <c r="CG139" s="1343">
        <v>233658.74336860396</v>
      </c>
      <c r="CH139" s="1343">
        <v>239760.28391368265</v>
      </c>
      <c r="CI139" s="1343">
        <v>241238.13508193026</v>
      </c>
      <c r="CJ139" s="1343">
        <v>243746.9147957883</v>
      </c>
      <c r="CK139" s="1343">
        <v>245348.93434200805</v>
      </c>
      <c r="CL139" s="1343">
        <v>248597.05051805204</v>
      </c>
      <c r="CM139" s="1343">
        <v>251397.12366484999</v>
      </c>
      <c r="CN139" s="1343">
        <v>256025.13014473565</v>
      </c>
      <c r="CO139" s="1343">
        <v>255001.6336831318</v>
      </c>
      <c r="CP139" s="1343">
        <v>257387.32143570355</v>
      </c>
      <c r="CQ139" s="1343">
        <v>257643.67660763819</v>
      </c>
      <c r="CR139" s="1343">
        <v>257670.66242184059</v>
      </c>
      <c r="CS139" s="1343">
        <v>256179.44728160565</v>
      </c>
      <c r="CT139" s="1343">
        <v>258852.45213714559</v>
      </c>
      <c r="CU139" s="1343">
        <v>260128.75094780556</v>
      </c>
      <c r="CV139" s="1343">
        <v>263783.04143004393</v>
      </c>
      <c r="CW139" s="1343">
        <v>267359.17556932016</v>
      </c>
      <c r="CX139" s="1343">
        <v>266006.03698277473</v>
      </c>
      <c r="CY139" s="1343">
        <v>269219.67555346497</v>
      </c>
      <c r="CZ139" s="1343">
        <v>271247.48784599046</v>
      </c>
      <c r="DA139" s="1343">
        <v>269591.54167981009</v>
      </c>
      <c r="DB139" s="1343">
        <v>270590.40538475133</v>
      </c>
      <c r="DC139" s="1343">
        <v>271015.3508820681</v>
      </c>
      <c r="DD139" s="1343">
        <v>270098.43101347232</v>
      </c>
      <c r="DE139" s="1343">
        <v>267723.53365661314</v>
      </c>
      <c r="DF139" s="1343">
        <v>268044.96930909943</v>
      </c>
      <c r="DG139" s="1343">
        <v>266955.98553816153</v>
      </c>
      <c r="DH139" s="1343">
        <v>265186.16516963299</v>
      </c>
      <c r="DI139" s="1343">
        <v>265796.56535512098</v>
      </c>
      <c r="DJ139" s="1343">
        <v>267718.25517783168</v>
      </c>
      <c r="DK139" s="1343">
        <v>273050.75039239757</v>
      </c>
      <c r="DL139" s="1343">
        <v>274646.60771470465</v>
      </c>
      <c r="DM139" s="1343">
        <v>273834.09189040656</v>
      </c>
      <c r="DN139" s="1343">
        <v>273721.65855077124</v>
      </c>
      <c r="DO139" s="1343">
        <v>278141.09275418392</v>
      </c>
      <c r="DP139" s="1343">
        <v>274344.42462304875</v>
      </c>
      <c r="DQ139" s="1343">
        <v>274427.27156528441</v>
      </c>
      <c r="DR139" s="1343">
        <v>275266.0622954446</v>
      </c>
      <c r="DS139" s="1369">
        <v>277034.7395694633</v>
      </c>
      <c r="DT139" s="1369">
        <v>279740.96107182634</v>
      </c>
      <c r="DU139" s="1369">
        <v>279700.28702476062</v>
      </c>
      <c r="DV139" s="1369">
        <v>279713.3168806833</v>
      </c>
      <c r="DW139" s="1369">
        <v>283088.72856319527</v>
      </c>
      <c r="DX139" s="1369">
        <v>286171.56923292112</v>
      </c>
      <c r="DY139" s="1369">
        <v>286396.96177848347</v>
      </c>
      <c r="DZ139" s="1369">
        <v>286537.08803479199</v>
      </c>
      <c r="EA139" s="1369">
        <v>283850.10510312481</v>
      </c>
      <c r="EB139" s="1369">
        <v>283637.57421431696</v>
      </c>
      <c r="EC139" s="1369">
        <v>281731.44323532225</v>
      </c>
      <c r="ED139" s="1369">
        <v>283751.06473870104</v>
      </c>
      <c r="EE139" s="1369">
        <v>286468.57696151535</v>
      </c>
      <c r="EF139" s="1369">
        <v>284569.59984151047</v>
      </c>
      <c r="EG139" s="1369">
        <v>285710.40648569079</v>
      </c>
      <c r="EH139" s="1369">
        <v>287534.63820252218</v>
      </c>
      <c r="EI139" s="1369">
        <v>282829.88067096891</v>
      </c>
      <c r="EJ139" s="1369">
        <v>285483.66935244109</v>
      </c>
      <c r="EK139" s="1369">
        <v>284279.45703498309</v>
      </c>
      <c r="EL139" s="1369">
        <v>285078.4839208831</v>
      </c>
      <c r="EM139" s="1369">
        <v>286711.23896986642</v>
      </c>
      <c r="EN139" s="1369">
        <v>286190.58696357423</v>
      </c>
      <c r="EO139" s="1369">
        <v>286388.92436288786</v>
      </c>
    </row>
    <row r="140" spans="1:145" ht="18" customHeight="1" thickTop="1" thickBot="1" x14ac:dyDescent="0.35">
      <c r="A140" s="1373" t="s">
        <v>988</v>
      </c>
      <c r="B140" s="1374">
        <v>7498</v>
      </c>
      <c r="C140" s="1374">
        <v>7801.2</v>
      </c>
      <c r="D140" s="1374">
        <v>7108.8</v>
      </c>
      <c r="E140" s="1374">
        <v>6593</v>
      </c>
      <c r="F140" s="1374">
        <v>6877.6435424908495</v>
      </c>
      <c r="G140" s="1374">
        <v>7023.7998040963384</v>
      </c>
      <c r="H140" s="1374">
        <v>6878.8</v>
      </c>
      <c r="I140" s="1374">
        <v>6423.5</v>
      </c>
      <c r="J140" s="1374">
        <v>7200.5</v>
      </c>
      <c r="K140" s="1374">
        <v>6846</v>
      </c>
      <c r="L140" s="1374">
        <v>7935.1</v>
      </c>
      <c r="M140" s="1374">
        <v>8482.2999999999993</v>
      </c>
      <c r="N140" s="1374">
        <v>8907.1</v>
      </c>
      <c r="O140" s="1374">
        <v>7674.4</v>
      </c>
      <c r="P140" s="1374">
        <v>7668.3</v>
      </c>
      <c r="Q140" s="1374">
        <v>8508.2000000000007</v>
      </c>
      <c r="R140" s="1374">
        <v>8648</v>
      </c>
      <c r="S140" s="1374">
        <v>7537.1</v>
      </c>
      <c r="T140" s="1374">
        <v>6819.8</v>
      </c>
      <c r="U140" s="1374">
        <v>7363.5</v>
      </c>
      <c r="V140" s="1374">
        <v>7094.1</v>
      </c>
      <c r="W140" s="1374">
        <v>8165</v>
      </c>
      <c r="X140" s="1374">
        <v>8660.9</v>
      </c>
      <c r="Y140" s="1374">
        <v>10905.9</v>
      </c>
      <c r="Z140" s="1374">
        <v>10158.200000000001</v>
      </c>
      <c r="AA140" s="1374">
        <v>9810.4</v>
      </c>
      <c r="AB140" s="1374">
        <v>9212.4</v>
      </c>
      <c r="AC140" s="1374">
        <v>9457.2000000000007</v>
      </c>
      <c r="AD140" s="1374">
        <v>10963.168</v>
      </c>
      <c r="AE140" s="1374">
        <v>11087.178157012506</v>
      </c>
      <c r="AF140" s="1374">
        <v>11746.8</v>
      </c>
      <c r="AG140" s="1374">
        <v>12332.9</v>
      </c>
      <c r="AH140" s="1374">
        <v>11070.7</v>
      </c>
      <c r="AI140" s="1374">
        <v>10935.915015071438</v>
      </c>
      <c r="AJ140" s="1374">
        <v>10116.96743827206</v>
      </c>
      <c r="AK140" s="1374">
        <v>11784.059728036329</v>
      </c>
      <c r="AL140" s="1374">
        <v>11264.009010570229</v>
      </c>
      <c r="AM140" s="1374">
        <v>11573</v>
      </c>
      <c r="AN140" s="1374">
        <v>12792.744410392674</v>
      </c>
      <c r="AO140" s="1374">
        <v>14425.787912189246</v>
      </c>
      <c r="AP140" s="1374">
        <v>12741</v>
      </c>
      <c r="AQ140" s="1375">
        <v>16099.8</v>
      </c>
      <c r="AR140" s="1374">
        <v>16653.7</v>
      </c>
      <c r="AS140" s="1374">
        <v>17631.3</v>
      </c>
      <c r="AT140" s="1374">
        <v>20040.5</v>
      </c>
      <c r="AU140" s="1374">
        <v>19553.944</v>
      </c>
      <c r="AV140" s="1374">
        <v>19389.5</v>
      </c>
      <c r="AW140" s="1374">
        <v>19944.599999999999</v>
      </c>
      <c r="AX140" s="1374">
        <v>18644.900000000001</v>
      </c>
      <c r="AY140" s="1374">
        <v>17930.5</v>
      </c>
      <c r="AZ140" s="1374">
        <v>17577.400000000001</v>
      </c>
      <c r="BA140" s="1374">
        <v>17626.8</v>
      </c>
      <c r="BB140" s="1374">
        <v>16983.099999999999</v>
      </c>
      <c r="BC140" s="1374">
        <v>17191.099999999999</v>
      </c>
      <c r="BD140" s="1374">
        <v>16984.090662227558</v>
      </c>
      <c r="BE140" s="1374">
        <v>15314.8</v>
      </c>
      <c r="BF140" s="1374">
        <v>16513.5</v>
      </c>
      <c r="BG140" s="1374">
        <v>16240.2</v>
      </c>
      <c r="BH140" s="1374">
        <v>15217.2</v>
      </c>
      <c r="BI140" s="1374">
        <v>18727.099999999999</v>
      </c>
      <c r="BJ140" s="1374">
        <v>19242.2</v>
      </c>
      <c r="BK140" s="1374">
        <v>19176.599999999999</v>
      </c>
      <c r="BL140" s="1375">
        <v>20414.599999999999</v>
      </c>
      <c r="BM140" s="1375">
        <v>19903.400000000001</v>
      </c>
      <c r="BN140" s="1375">
        <v>19536</v>
      </c>
      <c r="BO140" s="1375">
        <v>19692.2</v>
      </c>
      <c r="BP140" s="1375">
        <v>20427.7</v>
      </c>
      <c r="BQ140" s="1375">
        <v>20451.3</v>
      </c>
      <c r="BR140" s="1375">
        <v>20691.099999999999</v>
      </c>
      <c r="BS140" s="1375">
        <v>21549.599999999999</v>
      </c>
      <c r="BT140" s="1375">
        <v>20818.2</v>
      </c>
      <c r="BU140" s="1375">
        <v>21804.3</v>
      </c>
      <c r="BV140" s="1375">
        <v>21697.200000000001</v>
      </c>
      <c r="BW140" s="1375">
        <v>22126</v>
      </c>
      <c r="BX140" s="1375">
        <v>21644.799999999999</v>
      </c>
      <c r="BY140" s="1375">
        <v>22114.799999999999</v>
      </c>
      <c r="BZ140" s="1375">
        <v>23066</v>
      </c>
      <c r="CA140" s="1375">
        <v>21712.1542625732</v>
      </c>
      <c r="CB140" s="1375">
        <f>21696255110.8371/1000000</f>
        <v>21696.255110837101</v>
      </c>
      <c r="CC140" s="1375">
        <v>21860.7</v>
      </c>
      <c r="CD140" s="1375">
        <v>21590.5</v>
      </c>
      <c r="CE140" s="1375">
        <v>24633.3</v>
      </c>
      <c r="CF140" s="1375">
        <v>25617.1</v>
      </c>
      <c r="CG140" s="1375">
        <v>25871.3</v>
      </c>
      <c r="CH140" s="1375">
        <v>27463.1</v>
      </c>
      <c r="CI140" s="1375">
        <v>25789.9</v>
      </c>
      <c r="CJ140" s="1375">
        <v>26319.8</v>
      </c>
      <c r="CK140" s="1375">
        <v>24825.5</v>
      </c>
      <c r="CL140" s="1375">
        <v>24639.4</v>
      </c>
      <c r="CM140" s="1375">
        <v>25261.9</v>
      </c>
      <c r="CN140" s="1375">
        <v>24522.991999999998</v>
      </c>
      <c r="CO140" s="1375">
        <v>24587.882000000001</v>
      </c>
      <c r="CP140" s="1375">
        <v>24577.1</v>
      </c>
      <c r="CQ140" s="1375">
        <v>25392</v>
      </c>
      <c r="CR140" s="1375">
        <v>26377.200000000001</v>
      </c>
      <c r="CS140" s="1375">
        <v>25009.374336639696</v>
      </c>
      <c r="CT140" s="1375">
        <v>25578</v>
      </c>
      <c r="CU140" s="1375">
        <v>28453.399479701216</v>
      </c>
      <c r="CV140" s="1375">
        <v>29189.758735680382</v>
      </c>
      <c r="CW140" s="1375">
        <v>29573.916580027872</v>
      </c>
      <c r="CX140" s="1375">
        <v>30639.468371773848</v>
      </c>
      <c r="CY140" s="1375">
        <v>30624.318209656696</v>
      </c>
      <c r="CZ140" s="1375">
        <v>33709.939182923496</v>
      </c>
      <c r="DA140" s="1375">
        <v>34534.598701656847</v>
      </c>
      <c r="DB140" s="1375">
        <v>33295.519640815255</v>
      </c>
      <c r="DC140" s="1375">
        <v>31751.160609195871</v>
      </c>
      <c r="DD140" s="1375">
        <v>31689.688584023108</v>
      </c>
      <c r="DE140" s="1375">
        <v>35159.629754696769</v>
      </c>
      <c r="DF140" s="1375">
        <v>34493.732392353086</v>
      </c>
      <c r="DG140" s="1375">
        <v>34558.313115591722</v>
      </c>
      <c r="DH140" s="1375">
        <v>37320.369150139013</v>
      </c>
      <c r="DI140" s="1375">
        <v>36937.144859480009</v>
      </c>
      <c r="DJ140" s="1375">
        <v>38588.068086102889</v>
      </c>
      <c r="DK140" s="1375">
        <v>37311.071565382495</v>
      </c>
      <c r="DL140" s="1375">
        <v>37418.929106908188</v>
      </c>
      <c r="DM140" s="1375">
        <v>38942.071299104238</v>
      </c>
      <c r="DN140" s="1375">
        <v>39123.374621540264</v>
      </c>
      <c r="DO140" s="1375">
        <v>45104.057822078285</v>
      </c>
      <c r="DP140" s="1375">
        <v>39438.014354035746</v>
      </c>
      <c r="DQ140" s="1375">
        <v>38892.5427779772</v>
      </c>
      <c r="DR140" s="1375">
        <v>41427.287141513545</v>
      </c>
      <c r="DS140" s="1376">
        <v>40715.021502257565</v>
      </c>
      <c r="DT140" s="1376">
        <v>44347.51642704328</v>
      </c>
      <c r="DU140" s="1376">
        <v>44864.584891167091</v>
      </c>
      <c r="DV140" s="1376">
        <v>43588.156307093363</v>
      </c>
      <c r="DW140" s="1376">
        <v>45946.05763221535</v>
      </c>
      <c r="DX140" s="1376">
        <v>44990.034900097919</v>
      </c>
      <c r="DY140" s="1376">
        <v>45365.674140889743</v>
      </c>
      <c r="DZ140" s="1376">
        <v>45434.602598854399</v>
      </c>
      <c r="EA140" s="1376">
        <v>43847.963008017672</v>
      </c>
      <c r="EB140" s="1376">
        <v>42662.44812754805</v>
      </c>
      <c r="EC140" s="1376">
        <v>44553.803961473575</v>
      </c>
      <c r="ED140" s="1376">
        <v>46223.091482962525</v>
      </c>
      <c r="EE140" s="1376">
        <v>48485.587774631262</v>
      </c>
      <c r="EF140" s="1376">
        <v>47380.530386890699</v>
      </c>
      <c r="EG140" s="1376">
        <v>50480.160591884676</v>
      </c>
      <c r="EH140" s="1376">
        <v>48858.481405237508</v>
      </c>
      <c r="EI140" s="1376">
        <v>49029.775529534316</v>
      </c>
      <c r="EJ140" s="1376">
        <v>49579.761177313005</v>
      </c>
      <c r="EK140" s="1376">
        <v>53283.776616845171</v>
      </c>
      <c r="EL140" s="1376">
        <v>57175.65931461969</v>
      </c>
      <c r="EM140" s="1376">
        <v>61457.061626381888</v>
      </c>
      <c r="EN140" s="1376">
        <v>59446.149322073354</v>
      </c>
      <c r="EO140" s="1376">
        <v>56875.883490098895</v>
      </c>
    </row>
    <row r="141" spans="1:145" ht="17.25" thickTop="1" x14ac:dyDescent="0.3">
      <c r="A141" s="1377" t="s">
        <v>989</v>
      </c>
      <c r="B141" s="1198" t="s">
        <v>533</v>
      </c>
      <c r="C141" s="1198"/>
      <c r="D141" s="1198"/>
      <c r="E141" s="1198"/>
      <c r="F141" s="1378"/>
      <c r="G141" s="1378"/>
      <c r="H141" s="1198"/>
      <c r="I141" s="1198"/>
      <c r="J141" s="1198"/>
      <c r="K141" s="1198"/>
      <c r="L141" s="1198"/>
      <c r="M141" s="1198"/>
      <c r="N141" s="1202" t="s">
        <v>533</v>
      </c>
      <c r="O141" s="1198"/>
      <c r="P141" s="1198"/>
      <c r="Q141" s="1198"/>
      <c r="R141" s="1199"/>
      <c r="S141" s="1198"/>
      <c r="T141" s="1198"/>
      <c r="U141" s="1198"/>
      <c r="V141" s="1198"/>
      <c r="W141" s="1198"/>
      <c r="X141" s="1198"/>
      <c r="Y141" s="1198"/>
      <c r="Z141" s="1198"/>
      <c r="AA141" s="1198"/>
      <c r="AB141" s="1198"/>
      <c r="AC141" s="1198"/>
      <c r="AD141" s="1198"/>
      <c r="AE141" s="1198"/>
      <c r="AF141" s="1198"/>
      <c r="AG141" s="1198"/>
      <c r="AH141" s="1198"/>
      <c r="AI141" s="1198"/>
      <c r="AJ141" s="1198"/>
      <c r="AK141" s="1198"/>
      <c r="AL141" s="1198"/>
      <c r="AM141" s="1198"/>
      <c r="AN141" s="1198"/>
      <c r="AO141" s="1198"/>
      <c r="AP141" s="1198"/>
      <c r="AQ141" s="1198"/>
      <c r="AR141" s="1198"/>
      <c r="AS141" s="1198"/>
      <c r="AT141" s="1198"/>
      <c r="AU141" s="1198"/>
      <c r="AV141" s="1198"/>
      <c r="AW141" s="1198"/>
      <c r="AX141" s="1198"/>
      <c r="AY141" s="1198"/>
      <c r="AZ141" s="1198"/>
      <c r="BA141" s="1198"/>
      <c r="BB141" s="1198"/>
      <c r="BC141" s="1198"/>
      <c r="BD141" s="1198"/>
      <c r="BE141" s="1198"/>
      <c r="BF141" s="1198"/>
      <c r="BG141" s="1199"/>
      <c r="BH141" s="1198"/>
      <c r="BI141" s="1198"/>
      <c r="BJ141" s="1198"/>
      <c r="BK141" s="1198"/>
      <c r="BL141" s="1198"/>
      <c r="BM141" s="1198"/>
      <c r="BN141" s="1198"/>
      <c r="BO141" s="1198"/>
      <c r="BP141" s="1198"/>
      <c r="BQ141" s="1198"/>
      <c r="BR141" s="1198"/>
      <c r="BS141" s="1198"/>
      <c r="BT141" s="1198"/>
      <c r="BU141" s="1198"/>
      <c r="BV141" s="1198"/>
      <c r="BW141" s="1198"/>
      <c r="BX141" s="1198"/>
      <c r="BY141" s="1198" t="s">
        <v>533</v>
      </c>
      <c r="BZ141" s="1198"/>
      <c r="CA141" s="1198"/>
      <c r="CB141" s="1198"/>
      <c r="CC141" s="1198"/>
      <c r="CD141" s="1198"/>
      <c r="CE141" s="1198"/>
      <c r="CF141" s="1198"/>
      <c r="CG141" s="1198"/>
      <c r="CH141" s="1198"/>
      <c r="CI141" s="1198"/>
      <c r="CJ141" s="1198"/>
      <c r="CK141" s="1198"/>
      <c r="CL141" s="1198"/>
      <c r="CM141" s="1198"/>
      <c r="CN141" s="1198"/>
      <c r="CO141" s="1198"/>
      <c r="CP141" s="1198"/>
      <c r="CQ141" s="1198"/>
      <c r="CR141" s="1198"/>
      <c r="CS141" s="1198"/>
      <c r="CT141" s="1198"/>
      <c r="CU141" s="1198"/>
      <c r="CV141" s="1198"/>
      <c r="CW141" s="1198"/>
      <c r="CX141" s="1198"/>
      <c r="CY141" s="1198"/>
      <c r="CZ141" s="1198"/>
      <c r="DA141" s="1198"/>
      <c r="DB141" s="1198"/>
      <c r="DC141" s="1198"/>
      <c r="DD141" s="1198"/>
      <c r="DE141" s="1198"/>
      <c r="DF141" s="1198"/>
      <c r="DG141" s="1198"/>
      <c r="DH141" s="1198"/>
      <c r="DI141" s="1198"/>
      <c r="DJ141" s="1199"/>
      <c r="DK141" s="1199"/>
      <c r="DL141" s="1199"/>
      <c r="DM141" s="1199"/>
      <c r="DN141" s="1199"/>
      <c r="DO141" s="1199"/>
      <c r="DP141" s="1199"/>
      <c r="DQ141" s="1199"/>
      <c r="DR141" s="1199"/>
      <c r="DS141" s="1199"/>
      <c r="DT141" s="1199"/>
      <c r="DU141" s="1199"/>
      <c r="DV141" s="1199"/>
      <c r="DW141" s="1199"/>
      <c r="DX141" s="1199"/>
      <c r="DY141" s="1379"/>
      <c r="DZ141" s="1379"/>
      <c r="EA141" s="1379"/>
      <c r="EB141" s="1379"/>
      <c r="EC141" s="1379"/>
      <c r="ED141" s="1379"/>
      <c r="EE141" s="1379"/>
      <c r="EF141" s="1379"/>
      <c r="EG141" s="1379"/>
      <c r="EH141" s="1379"/>
      <c r="EI141" s="1379"/>
    </row>
    <row r="142" spans="1:145" x14ac:dyDescent="0.3">
      <c r="A142" s="1377" t="s">
        <v>990</v>
      </c>
      <c r="B142" s="1198"/>
      <c r="C142" s="1198"/>
      <c r="D142" s="1198"/>
      <c r="E142" s="1198"/>
      <c r="F142" s="1198"/>
      <c r="G142" s="1198"/>
      <c r="H142" s="1199"/>
      <c r="I142" s="1198"/>
      <c r="J142" s="1198"/>
      <c r="K142" s="1198"/>
      <c r="L142" s="1198"/>
      <c r="M142" s="1198"/>
      <c r="N142" s="1198"/>
      <c r="O142" s="1198"/>
      <c r="P142" s="1198"/>
      <c r="Q142" s="1198"/>
      <c r="R142" s="1199"/>
      <c r="S142" s="1198"/>
      <c r="T142" s="1198"/>
      <c r="U142" s="1198"/>
      <c r="V142" s="1198"/>
      <c r="W142" s="1198"/>
      <c r="X142" s="1198"/>
      <c r="Y142" s="1198"/>
      <c r="Z142" s="1198"/>
      <c r="AA142" s="1198"/>
      <c r="AB142" s="1198"/>
      <c r="AC142" s="1198"/>
      <c r="AD142" s="1198"/>
      <c r="AE142" s="1198"/>
      <c r="AF142" s="1198"/>
      <c r="AG142" s="1198"/>
      <c r="AH142" s="1199">
        <f>AH139-AH115</f>
        <v>139781.13098666747</v>
      </c>
      <c r="AI142" s="1298">
        <v>167031.5</v>
      </c>
      <c r="AJ142" s="1198"/>
      <c r="AK142" s="1198"/>
      <c r="AL142" s="1198"/>
      <c r="AM142" s="1198">
        <f>AL142/AH142*100</f>
        <v>0</v>
      </c>
      <c r="AN142" s="1198"/>
      <c r="AO142" s="1198"/>
      <c r="AP142" s="1198"/>
      <c r="AQ142" s="1198"/>
      <c r="AR142" s="1198"/>
      <c r="AS142" s="1198"/>
      <c r="AT142" s="1198"/>
      <c r="AU142" s="1198"/>
      <c r="AV142" s="1198"/>
      <c r="AW142" s="1198"/>
      <c r="AX142" s="1198"/>
      <c r="AY142" s="1198"/>
      <c r="AZ142" s="1198"/>
      <c r="BA142" s="1198"/>
      <c r="BB142" s="1198"/>
      <c r="BC142" s="1198"/>
      <c r="BD142" s="1198"/>
      <c r="BE142" s="1198"/>
      <c r="BF142" s="1198"/>
      <c r="BG142" s="1199"/>
      <c r="BH142" s="1198"/>
      <c r="BI142" s="1198"/>
      <c r="BJ142" s="1198"/>
      <c r="BK142" s="1198"/>
      <c r="BL142" s="1198"/>
      <c r="BM142" s="1198"/>
      <c r="BN142" s="1198"/>
      <c r="BO142" s="1198"/>
      <c r="BP142" s="1198"/>
      <c r="BQ142" s="1198"/>
      <c r="BR142" s="1198"/>
      <c r="BS142" s="1198"/>
      <c r="BT142" s="1198"/>
      <c r="BU142" s="1198"/>
      <c r="BV142" s="1198"/>
      <c r="BW142" s="1198"/>
      <c r="BX142" s="1198"/>
      <c r="BY142" s="1198"/>
      <c r="BZ142" s="1198"/>
      <c r="CA142" s="1198"/>
      <c r="CB142" s="1198"/>
      <c r="CC142" s="1198"/>
      <c r="CD142" s="1198"/>
      <c r="CE142" s="1198"/>
      <c r="CF142" s="1198"/>
      <c r="CG142" s="1198"/>
      <c r="CH142" s="1198"/>
      <c r="CI142" s="1198"/>
      <c r="CJ142" s="1198"/>
      <c r="CK142" s="1198"/>
      <c r="CL142" s="1198"/>
      <c r="CM142" s="1198"/>
      <c r="CN142" s="1198"/>
      <c r="CO142" s="1198"/>
      <c r="CP142" s="1198"/>
      <c r="CQ142" s="1198"/>
      <c r="CR142" s="1198"/>
      <c r="CS142" s="1198"/>
      <c r="CT142" s="1198"/>
      <c r="CU142" s="1198"/>
      <c r="CV142" s="1198"/>
      <c r="CW142" s="1198"/>
      <c r="CX142" s="1198"/>
      <c r="CY142" s="1198"/>
      <c r="CZ142" s="1198"/>
      <c r="DA142" s="1198"/>
      <c r="DB142" s="1198"/>
      <c r="DC142" s="1198"/>
      <c r="DD142" s="1198"/>
      <c r="DE142" s="1198"/>
      <c r="DF142" s="1198"/>
      <c r="DG142" s="1198"/>
      <c r="DH142" s="1198"/>
      <c r="DI142" s="1198"/>
      <c r="DJ142" s="1198"/>
      <c r="DK142" s="1198"/>
      <c r="DL142" s="1199"/>
      <c r="DM142" s="1199"/>
      <c r="DN142" s="1199"/>
      <c r="DO142" s="1199"/>
      <c r="DP142" s="1199"/>
      <c r="DQ142" s="1199"/>
      <c r="DR142" s="1199"/>
      <c r="DS142" s="1199"/>
      <c r="DT142" s="1199"/>
      <c r="DU142" s="1199"/>
      <c r="DV142" s="1199"/>
      <c r="DW142" s="1199"/>
      <c r="DX142" s="1199"/>
      <c r="DY142" s="1379"/>
      <c r="DZ142" s="1379"/>
      <c r="EA142" s="1379"/>
      <c r="EB142" s="1379"/>
      <c r="EC142" s="1379"/>
      <c r="ED142" s="1379"/>
      <c r="EE142" s="1379"/>
      <c r="EF142" s="1379"/>
    </row>
    <row r="143" spans="1:145" s="1335" customFormat="1" x14ac:dyDescent="0.3">
      <c r="A143" s="1198" t="s">
        <v>401</v>
      </c>
      <c r="B143" s="1198"/>
      <c r="C143" s="1198"/>
      <c r="D143" s="1198"/>
      <c r="E143" s="1198"/>
      <c r="F143" s="1198"/>
      <c r="G143" s="1198"/>
      <c r="H143" s="1198"/>
      <c r="I143" s="1198"/>
      <c r="J143" s="1198"/>
      <c r="K143" s="1198"/>
      <c r="L143" s="1198"/>
      <c r="M143" s="1198"/>
      <c r="N143" s="1198"/>
      <c r="O143" s="1198"/>
      <c r="P143" s="1198"/>
      <c r="Q143" s="1198"/>
      <c r="R143" s="1199"/>
      <c r="S143" s="1198"/>
      <c r="T143" s="1198"/>
      <c r="U143" s="1198"/>
      <c r="V143" s="1198"/>
      <c r="W143" s="1198"/>
      <c r="X143" s="1198"/>
      <c r="Y143" s="1198"/>
      <c r="Z143" s="1198"/>
      <c r="AA143" s="1199"/>
      <c r="AB143" s="1198"/>
      <c r="AC143" s="1198"/>
      <c r="AD143" s="1198"/>
      <c r="AE143" s="1198"/>
      <c r="AF143" s="1198"/>
      <c r="AG143" s="1198"/>
      <c r="AH143" s="1198"/>
      <c r="AI143" s="1198"/>
      <c r="AJ143" s="1198"/>
      <c r="AK143" s="1198"/>
      <c r="AL143" s="1198"/>
      <c r="AM143" s="1198"/>
      <c r="AN143" s="1199"/>
      <c r="AO143" s="1199"/>
      <c r="AP143" s="1198"/>
      <c r="AQ143" s="1198"/>
      <c r="AR143" s="1198"/>
      <c r="AS143" s="1198"/>
      <c r="AT143" s="1198"/>
      <c r="AU143" s="1198"/>
      <c r="AV143" s="1198"/>
      <c r="AW143" s="1198"/>
      <c r="AX143" s="1198"/>
      <c r="AY143" s="1198"/>
      <c r="AZ143" s="1198"/>
      <c r="BA143" s="1198"/>
      <c r="BB143" s="1198"/>
      <c r="BC143" s="1198"/>
      <c r="BD143" s="1198"/>
      <c r="BE143" s="1198"/>
      <c r="BF143" s="1198"/>
      <c r="BG143" s="1199"/>
      <c r="BH143" s="1198"/>
      <c r="BI143" s="1198"/>
      <c r="BJ143" s="1198"/>
      <c r="BK143" s="1198"/>
      <c r="BL143" s="1198"/>
      <c r="BM143" s="1198"/>
      <c r="BN143" s="1198"/>
      <c r="BO143" s="1198"/>
      <c r="BP143" s="1198"/>
      <c r="BQ143" s="1198"/>
      <c r="BR143" s="1198"/>
      <c r="BS143" s="1198"/>
      <c r="BT143" s="1198"/>
      <c r="BU143" s="1198"/>
      <c r="BV143" s="1198"/>
      <c r="BW143" s="1198"/>
      <c r="BX143" s="1198"/>
      <c r="BY143" s="1198"/>
      <c r="BZ143" s="1198"/>
      <c r="CA143" s="1198"/>
      <c r="CB143" s="1198"/>
      <c r="CC143" s="1198"/>
      <c r="CD143" s="1198"/>
      <c r="CE143" s="1198"/>
      <c r="CF143" s="1198"/>
      <c r="CG143" s="1198"/>
      <c r="CH143" s="1198"/>
      <c r="CI143" s="1198"/>
      <c r="CJ143" s="1198"/>
      <c r="CK143" s="1198"/>
      <c r="CL143" s="1198"/>
      <c r="CM143" s="1198"/>
      <c r="CN143" s="1198"/>
      <c r="CO143" s="1198"/>
      <c r="CP143" s="1198"/>
      <c r="CQ143" s="1198"/>
      <c r="CR143" s="1198"/>
      <c r="CS143" s="1198"/>
      <c r="CT143" s="1198"/>
      <c r="CU143" s="1198"/>
      <c r="CV143" s="1198"/>
      <c r="CW143" s="1198"/>
      <c r="CX143" s="1198"/>
      <c r="CY143" s="1198"/>
      <c r="CZ143" s="1198"/>
      <c r="DA143" s="1198"/>
      <c r="DB143" s="1198"/>
      <c r="DC143" s="1198"/>
      <c r="DD143" s="1198"/>
      <c r="DE143" s="1198"/>
      <c r="DF143" s="1198"/>
      <c r="DG143" s="1198"/>
      <c r="DH143" s="1198"/>
      <c r="DI143" s="1198"/>
      <c r="DJ143" s="1198"/>
      <c r="DK143" s="1198"/>
      <c r="DL143" s="1198"/>
      <c r="DM143" s="1198"/>
      <c r="DN143" s="1198"/>
      <c r="DO143" s="1198"/>
      <c r="DP143" s="1198"/>
      <c r="DQ143" s="1198"/>
      <c r="DR143" s="1198"/>
      <c r="DS143" s="1198"/>
      <c r="DT143" s="1198"/>
      <c r="DU143" s="1198"/>
      <c r="DV143" s="1198"/>
      <c r="DW143" s="1198"/>
      <c r="DX143" s="1198"/>
    </row>
    <row r="144" spans="1:145" s="1335" customFormat="1" x14ac:dyDescent="0.3">
      <c r="A144" s="1198"/>
      <c r="B144" s="1198"/>
      <c r="C144" s="1198"/>
      <c r="D144" s="1198"/>
      <c r="E144" s="1198"/>
      <c r="F144" s="1198"/>
      <c r="G144" s="1198"/>
      <c r="H144" s="1198"/>
      <c r="I144" s="1198"/>
      <c r="J144" s="1198"/>
      <c r="K144" s="1198"/>
      <c r="L144" s="1198"/>
      <c r="M144" s="1198"/>
      <c r="N144" s="1198"/>
      <c r="O144" s="1198"/>
      <c r="P144" s="1198"/>
      <c r="Q144" s="1198"/>
      <c r="R144" s="1199"/>
      <c r="S144" s="1198"/>
      <c r="T144" s="1198"/>
      <c r="U144" s="1198"/>
      <c r="V144" s="1198"/>
      <c r="W144" s="1198"/>
      <c r="X144" s="1198"/>
      <c r="Y144" s="1198"/>
      <c r="Z144" s="1198"/>
      <c r="AA144" s="1199"/>
      <c r="AB144" s="1198"/>
      <c r="AC144" s="1198"/>
      <c r="AD144" s="1198"/>
      <c r="AE144" s="1198"/>
      <c r="AF144" s="1198"/>
      <c r="AG144" s="1198"/>
      <c r="AH144" s="1198"/>
      <c r="AI144" s="1198"/>
      <c r="AJ144" s="1198"/>
      <c r="AK144" s="1198"/>
      <c r="AL144" s="1198"/>
      <c r="AM144" s="1198"/>
      <c r="AN144" s="1199"/>
      <c r="AO144" s="1199"/>
      <c r="AP144" s="1198"/>
      <c r="AQ144" s="1198"/>
      <c r="AR144" s="1198"/>
      <c r="AS144" s="1198"/>
      <c r="AT144" s="1198"/>
      <c r="AU144" s="1198"/>
      <c r="AV144" s="1198"/>
      <c r="AW144" s="1198"/>
      <c r="AX144" s="1198"/>
      <c r="AY144" s="1198"/>
      <c r="AZ144" s="1198"/>
      <c r="BA144" s="1198"/>
      <c r="BB144" s="1198"/>
      <c r="BC144" s="1198"/>
      <c r="BD144" s="1198"/>
      <c r="BE144" s="1198"/>
      <c r="BF144" s="1198"/>
      <c r="BG144" s="1198"/>
      <c r="BH144" s="1198"/>
      <c r="BI144" s="1198"/>
      <c r="BJ144" s="1198"/>
      <c r="BK144" s="1198"/>
      <c r="BL144" s="1198"/>
      <c r="BM144" s="1198"/>
      <c r="BN144" s="1198"/>
      <c r="BO144" s="1198"/>
      <c r="BP144" s="1198"/>
      <c r="BQ144" s="1198"/>
      <c r="BR144" s="1198"/>
      <c r="BS144" s="1198"/>
      <c r="BT144" s="1198"/>
      <c r="BU144" s="1198"/>
      <c r="BV144" s="1198"/>
      <c r="BW144" s="1198"/>
      <c r="BX144" s="1198"/>
      <c r="BY144" s="1198"/>
      <c r="BZ144" s="1198"/>
      <c r="CA144" s="1198"/>
      <c r="CB144" s="1198"/>
      <c r="CC144" s="1198"/>
      <c r="CD144" s="1198"/>
      <c r="CE144" s="1198"/>
      <c r="CF144" s="1198"/>
      <c r="CG144" s="1198"/>
      <c r="CH144" s="1198"/>
      <c r="CI144" s="1198"/>
      <c r="CJ144" s="1198"/>
      <c r="CK144" s="1198"/>
      <c r="CL144" s="1198"/>
      <c r="CM144" s="1198"/>
      <c r="CN144" s="1198"/>
      <c r="CO144" s="1198"/>
      <c r="CP144" s="1198"/>
      <c r="CQ144" s="1198"/>
      <c r="CR144" s="1198"/>
      <c r="CS144" s="1198"/>
      <c r="CT144" s="1198"/>
      <c r="CU144" s="1198"/>
      <c r="CV144" s="1198"/>
      <c r="CW144" s="1198"/>
      <c r="CX144" s="1198"/>
      <c r="CY144" s="1198"/>
      <c r="CZ144" s="1198"/>
      <c r="DA144" s="1198"/>
      <c r="DB144" s="1198"/>
      <c r="DC144" s="1198"/>
      <c r="DD144" s="1198"/>
      <c r="DE144" s="1198"/>
      <c r="DF144" s="1198"/>
      <c r="DG144" s="1198"/>
      <c r="DH144" s="1198"/>
      <c r="DI144" s="1198"/>
      <c r="DJ144" s="1198"/>
      <c r="DK144" s="1198"/>
      <c r="DL144" s="1198"/>
      <c r="DM144" s="1198"/>
      <c r="DN144" s="1198"/>
      <c r="DO144" s="1198"/>
      <c r="DP144" s="1198"/>
      <c r="DQ144" s="1198"/>
      <c r="DR144" s="1198"/>
      <c r="DS144" s="1198"/>
      <c r="DT144" s="1198"/>
      <c r="DU144" s="1198"/>
      <c r="DV144" s="1198"/>
      <c r="DW144" s="1198"/>
      <c r="DX144" s="1198"/>
    </row>
    <row r="145" spans="18:145" x14ac:dyDescent="0.3">
      <c r="R145" s="1379"/>
      <c r="CG145" s="1380"/>
      <c r="CH145" s="1380"/>
      <c r="CI145" s="1380"/>
      <c r="CJ145" s="1380"/>
      <c r="CK145" s="1380"/>
      <c r="CL145" s="1380"/>
      <c r="CM145" s="1380"/>
      <c r="CN145" s="1380"/>
      <c r="CO145" s="1380"/>
      <c r="CP145" s="1380"/>
      <c r="CQ145" s="1380"/>
      <c r="CR145" s="1380"/>
      <c r="CS145" s="1380"/>
      <c r="CT145" s="1380"/>
      <c r="CU145" s="1380"/>
      <c r="CV145" s="1380"/>
      <c r="CW145" s="1380"/>
      <c r="CX145" s="1380"/>
      <c r="CY145" s="1380"/>
      <c r="CZ145" s="1380"/>
      <c r="DA145" s="1380"/>
    </row>
    <row r="146" spans="18:145" x14ac:dyDescent="0.3">
      <c r="R146" s="1379"/>
      <c r="EI146" s="1381"/>
      <c r="EJ146" s="1381"/>
      <c r="EK146" s="1381"/>
      <c r="EL146" s="1381"/>
      <c r="EM146" s="1381"/>
      <c r="EN146" s="1381"/>
      <c r="EO146" s="1381"/>
    </row>
    <row r="147" spans="18:145" x14ac:dyDescent="0.3">
      <c r="R147" s="1379"/>
      <c r="EI147" s="1379"/>
      <c r="EJ147" s="1379"/>
      <c r="EK147" s="1379"/>
      <c r="EL147" s="1379"/>
      <c r="EM147" s="1379"/>
      <c r="EN147" s="1379"/>
      <c r="EO147" s="1379"/>
    </row>
    <row r="148" spans="18:145" x14ac:dyDescent="0.3">
      <c r="R148" s="1379"/>
    </row>
    <row r="149" spans="18:145" x14ac:dyDescent="0.3">
      <c r="R149" s="1379"/>
    </row>
    <row r="150" spans="18:145" x14ac:dyDescent="0.3">
      <c r="R150" s="1379"/>
    </row>
    <row r="151" spans="18:145" x14ac:dyDescent="0.3">
      <c r="R151" s="1379"/>
    </row>
    <row r="152" spans="18:145" x14ac:dyDescent="0.3">
      <c r="R152" s="1379"/>
    </row>
    <row r="153" spans="18:145" x14ac:dyDescent="0.3">
      <c r="R153" s="1379"/>
    </row>
    <row r="154" spans="18:145" x14ac:dyDescent="0.3">
      <c r="R154" s="1379"/>
    </row>
    <row r="155" spans="18:145" x14ac:dyDescent="0.3">
      <c r="R155" s="1379"/>
    </row>
    <row r="156" spans="18:145" x14ac:dyDescent="0.3">
      <c r="R156" s="1379"/>
    </row>
    <row r="157" spans="18:145" x14ac:dyDescent="0.3">
      <c r="R157" s="1379"/>
    </row>
    <row r="158" spans="18:145" x14ac:dyDescent="0.3">
      <c r="R158" s="1379"/>
    </row>
    <row r="159" spans="18:145" x14ac:dyDescent="0.3">
      <c r="R159" s="1379"/>
    </row>
    <row r="160" spans="18:145" x14ac:dyDescent="0.3">
      <c r="R160" s="1379"/>
    </row>
    <row r="161" spans="18:18" x14ac:dyDescent="0.3">
      <c r="R161" s="1379"/>
    </row>
    <row r="162" spans="18:18" x14ac:dyDescent="0.3">
      <c r="R162" s="1379"/>
    </row>
    <row r="163" spans="18:18" x14ac:dyDescent="0.3">
      <c r="R163" s="1379"/>
    </row>
    <row r="164" spans="18:18" x14ac:dyDescent="0.3">
      <c r="R164" s="1379"/>
    </row>
    <row r="165" spans="18:18" x14ac:dyDescent="0.3">
      <c r="R165" s="1379"/>
    </row>
    <row r="166" spans="18:18" x14ac:dyDescent="0.3">
      <c r="R166" s="1379"/>
    </row>
    <row r="167" spans="18:18" x14ac:dyDescent="0.3">
      <c r="R167" s="1379"/>
    </row>
    <row r="168" spans="18:18" x14ac:dyDescent="0.3">
      <c r="R168" s="1379"/>
    </row>
    <row r="169" spans="18:18" x14ac:dyDescent="0.3">
      <c r="R169" s="1379"/>
    </row>
    <row r="170" spans="18:18" x14ac:dyDescent="0.3">
      <c r="R170" s="1379"/>
    </row>
    <row r="171" spans="18:18" x14ac:dyDescent="0.3">
      <c r="R171" s="1379"/>
    </row>
    <row r="172" spans="18:18" x14ac:dyDescent="0.3">
      <c r="R172" s="1379"/>
    </row>
    <row r="173" spans="18:18" x14ac:dyDescent="0.3">
      <c r="R173" s="1379"/>
    </row>
    <row r="174" spans="18:18" x14ac:dyDescent="0.3">
      <c r="R174" s="1379"/>
    </row>
    <row r="175" spans="18:18" x14ac:dyDescent="0.3">
      <c r="R175" s="1379"/>
    </row>
    <row r="176" spans="18:18" x14ac:dyDescent="0.3">
      <c r="R176" s="1379"/>
    </row>
    <row r="177" spans="18:18" x14ac:dyDescent="0.3">
      <c r="R177" s="1379"/>
    </row>
    <row r="178" spans="18:18" x14ac:dyDescent="0.3">
      <c r="R178" s="1379"/>
    </row>
    <row r="179" spans="18:18" x14ac:dyDescent="0.3">
      <c r="R179" s="1379"/>
    </row>
    <row r="180" spans="18:18" x14ac:dyDescent="0.3">
      <c r="R180" s="1379"/>
    </row>
    <row r="181" spans="18:18" x14ac:dyDescent="0.3">
      <c r="R181" s="1379"/>
    </row>
    <row r="182" spans="18:18" x14ac:dyDescent="0.3">
      <c r="R182" s="1379"/>
    </row>
    <row r="183" spans="18:18" x14ac:dyDescent="0.3">
      <c r="R183" s="1379"/>
    </row>
    <row r="184" spans="18:18" x14ac:dyDescent="0.3">
      <c r="R184" s="1379"/>
    </row>
    <row r="185" spans="18:18" x14ac:dyDescent="0.3">
      <c r="R185" s="1379"/>
    </row>
    <row r="186" spans="18:18" x14ac:dyDescent="0.3">
      <c r="R186" s="1379"/>
    </row>
    <row r="187" spans="18:18" x14ac:dyDescent="0.3">
      <c r="R187" s="1379"/>
    </row>
    <row r="188" spans="18:18" x14ac:dyDescent="0.3">
      <c r="R188" s="1379"/>
    </row>
    <row r="189" spans="18:18" x14ac:dyDescent="0.3">
      <c r="R189" s="1379"/>
    </row>
    <row r="190" spans="18:18" x14ac:dyDescent="0.3">
      <c r="R190" s="1379"/>
    </row>
    <row r="191" spans="18:18" x14ac:dyDescent="0.3">
      <c r="R191" s="1379"/>
    </row>
    <row r="192" spans="18:18" x14ac:dyDescent="0.3">
      <c r="R192" s="1379"/>
    </row>
    <row r="193" spans="18:18" x14ac:dyDescent="0.3">
      <c r="R193" s="1379"/>
    </row>
    <row r="194" spans="18:18" x14ac:dyDescent="0.3">
      <c r="R194" s="1379"/>
    </row>
    <row r="195" spans="18:18" x14ac:dyDescent="0.3">
      <c r="R195" s="1379"/>
    </row>
    <row r="196" spans="18:18" x14ac:dyDescent="0.3">
      <c r="R196" s="1379"/>
    </row>
    <row r="197" spans="18:18" x14ac:dyDescent="0.3">
      <c r="R197" s="1379"/>
    </row>
    <row r="198" spans="18:18" x14ac:dyDescent="0.3">
      <c r="R198" s="1379"/>
    </row>
    <row r="199" spans="18:18" x14ac:dyDescent="0.3">
      <c r="R199" s="1379"/>
    </row>
    <row r="200" spans="18:18" x14ac:dyDescent="0.3">
      <c r="R200" s="1379"/>
    </row>
    <row r="201" spans="18:18" x14ac:dyDescent="0.3">
      <c r="R201" s="1379"/>
    </row>
    <row r="202" spans="18:18" x14ac:dyDescent="0.3">
      <c r="R202" s="1379"/>
    </row>
    <row r="203" spans="18:18" x14ac:dyDescent="0.3">
      <c r="R203" s="1379"/>
    </row>
    <row r="204" spans="18:18" x14ac:dyDescent="0.3">
      <c r="R204" s="1379"/>
    </row>
    <row r="205" spans="18:18" x14ac:dyDescent="0.3">
      <c r="R205" s="1379"/>
    </row>
    <row r="206" spans="18:18" x14ac:dyDescent="0.3">
      <c r="R206" s="1379"/>
    </row>
    <row r="207" spans="18:18" x14ac:dyDescent="0.3">
      <c r="R207" s="1379"/>
    </row>
    <row r="208" spans="18:18" x14ac:dyDescent="0.3">
      <c r="R208" s="1379"/>
    </row>
    <row r="209" spans="18:18" x14ac:dyDescent="0.3">
      <c r="R209" s="1379"/>
    </row>
    <row r="210" spans="18:18" x14ac:dyDescent="0.3">
      <c r="R210" s="1379"/>
    </row>
    <row r="211" spans="18:18" x14ac:dyDescent="0.3">
      <c r="R211" s="1379"/>
    </row>
    <row r="212" spans="18:18" x14ac:dyDescent="0.3">
      <c r="R212" s="1379"/>
    </row>
    <row r="213" spans="18:18" x14ac:dyDescent="0.3">
      <c r="R213" s="1379"/>
    </row>
    <row r="214" spans="18:18" x14ac:dyDescent="0.3">
      <c r="R214" s="1379"/>
    </row>
    <row r="215" spans="18:18" x14ac:dyDescent="0.3">
      <c r="R215" s="1379"/>
    </row>
    <row r="216" spans="18:18" x14ac:dyDescent="0.3">
      <c r="R216" s="1379"/>
    </row>
    <row r="217" spans="18:18" x14ac:dyDescent="0.3">
      <c r="R217" s="1379"/>
    </row>
    <row r="218" spans="18:18" x14ac:dyDescent="0.3">
      <c r="R218" s="1379"/>
    </row>
    <row r="219" spans="18:18" x14ac:dyDescent="0.3">
      <c r="R219" s="1379"/>
    </row>
    <row r="220" spans="18:18" x14ac:dyDescent="0.3">
      <c r="R220" s="1379"/>
    </row>
    <row r="221" spans="18:18" x14ac:dyDescent="0.3">
      <c r="R221" s="1379"/>
    </row>
    <row r="222" spans="18:18" x14ac:dyDescent="0.3">
      <c r="R222" s="1379"/>
    </row>
    <row r="223" spans="18:18" x14ac:dyDescent="0.3">
      <c r="R223" s="1379"/>
    </row>
    <row r="224" spans="18:18" x14ac:dyDescent="0.3">
      <c r="R224" s="1379"/>
    </row>
    <row r="225" spans="18:18" x14ac:dyDescent="0.3">
      <c r="R225" s="1379"/>
    </row>
    <row r="226" spans="18:18" x14ac:dyDescent="0.3">
      <c r="R226" s="1379"/>
    </row>
    <row r="227" spans="18:18" x14ac:dyDescent="0.3">
      <c r="R227" s="1379"/>
    </row>
    <row r="228" spans="18:18" x14ac:dyDescent="0.3">
      <c r="R228" s="1379"/>
    </row>
    <row r="229" spans="18:18" x14ac:dyDescent="0.3">
      <c r="R229" s="1379"/>
    </row>
    <row r="230" spans="18:18" x14ac:dyDescent="0.3">
      <c r="R230" s="1379"/>
    </row>
    <row r="231" spans="18:18" x14ac:dyDescent="0.3">
      <c r="R231" s="1379"/>
    </row>
    <row r="232" spans="18:18" x14ac:dyDescent="0.3">
      <c r="R232" s="1379"/>
    </row>
    <row r="233" spans="18:18" x14ac:dyDescent="0.3">
      <c r="R233" s="1379"/>
    </row>
    <row r="234" spans="18:18" x14ac:dyDescent="0.3">
      <c r="R234" s="1379"/>
    </row>
    <row r="235" spans="18:18" x14ac:dyDescent="0.3">
      <c r="R235" s="1379"/>
    </row>
    <row r="236" spans="18:18" x14ac:dyDescent="0.3">
      <c r="R236" s="1379"/>
    </row>
    <row r="237" spans="18:18" x14ac:dyDescent="0.3">
      <c r="R237" s="1379"/>
    </row>
    <row r="238" spans="18:18" x14ac:dyDescent="0.3">
      <c r="R238" s="1379"/>
    </row>
    <row r="239" spans="18:18" x14ac:dyDescent="0.3">
      <c r="R239" s="1379"/>
    </row>
    <row r="240" spans="18:18" x14ac:dyDescent="0.3">
      <c r="R240" s="1379"/>
    </row>
    <row r="241" spans="18:18" x14ac:dyDescent="0.3">
      <c r="R241" s="1379"/>
    </row>
    <row r="242" spans="18:18" x14ac:dyDescent="0.3">
      <c r="R242" s="1379"/>
    </row>
    <row r="243" spans="18:18" x14ac:dyDescent="0.3">
      <c r="R243" s="1379"/>
    </row>
    <row r="244" spans="18:18" x14ac:dyDescent="0.3">
      <c r="R244" s="1379"/>
    </row>
    <row r="245" spans="18:18" x14ac:dyDescent="0.3">
      <c r="R245" s="1379"/>
    </row>
    <row r="246" spans="18:18" x14ac:dyDescent="0.3">
      <c r="R246" s="1379"/>
    </row>
    <row r="247" spans="18:18" x14ac:dyDescent="0.3">
      <c r="R247" s="1379"/>
    </row>
    <row r="248" spans="18:18" x14ac:dyDescent="0.3">
      <c r="R248" s="1379"/>
    </row>
    <row r="249" spans="18:18" x14ac:dyDescent="0.3">
      <c r="R249" s="1379"/>
    </row>
    <row r="250" spans="18:18" x14ac:dyDescent="0.3">
      <c r="R250" s="1379"/>
    </row>
    <row r="251" spans="18:18" x14ac:dyDescent="0.3">
      <c r="R251" s="1379"/>
    </row>
    <row r="252" spans="18:18" x14ac:dyDescent="0.3">
      <c r="R252" s="1379"/>
    </row>
    <row r="253" spans="18:18" x14ac:dyDescent="0.3">
      <c r="R253" s="1379"/>
    </row>
    <row r="254" spans="18:18" x14ac:dyDescent="0.3">
      <c r="R254" s="1379"/>
    </row>
    <row r="255" spans="18:18" x14ac:dyDescent="0.3">
      <c r="R255" s="1379"/>
    </row>
    <row r="256" spans="18:18" x14ac:dyDescent="0.3">
      <c r="R256" s="1379"/>
    </row>
    <row r="257" spans="18:18" x14ac:dyDescent="0.3">
      <c r="R257" s="1379"/>
    </row>
    <row r="258" spans="18:18" x14ac:dyDescent="0.3">
      <c r="R258" s="1379"/>
    </row>
    <row r="259" spans="18:18" x14ac:dyDescent="0.3">
      <c r="R259" s="1379"/>
    </row>
    <row r="260" spans="18:18" x14ac:dyDescent="0.3">
      <c r="R260" s="1379"/>
    </row>
    <row r="261" spans="18:18" x14ac:dyDescent="0.3">
      <c r="R261" s="1379"/>
    </row>
    <row r="262" spans="18:18" x14ac:dyDescent="0.3">
      <c r="R262" s="1379"/>
    </row>
    <row r="263" spans="18:18" x14ac:dyDescent="0.3">
      <c r="R263" s="1379"/>
    </row>
    <row r="264" spans="18:18" x14ac:dyDescent="0.3">
      <c r="R264" s="1379"/>
    </row>
    <row r="265" spans="18:18" x14ac:dyDescent="0.3">
      <c r="R265" s="1379"/>
    </row>
    <row r="266" spans="18:18" x14ac:dyDescent="0.3">
      <c r="R266" s="1379"/>
    </row>
    <row r="267" spans="18:18" x14ac:dyDescent="0.3">
      <c r="R267" s="1379"/>
    </row>
    <row r="268" spans="18:18" x14ac:dyDescent="0.3">
      <c r="R268" s="1379"/>
    </row>
    <row r="269" spans="18:18" x14ac:dyDescent="0.3">
      <c r="R269" s="1379"/>
    </row>
    <row r="270" spans="18:18" x14ac:dyDescent="0.3">
      <c r="R270" s="1379"/>
    </row>
    <row r="271" spans="18:18" x14ac:dyDescent="0.3">
      <c r="R271" s="1379"/>
    </row>
    <row r="272" spans="18:18" x14ac:dyDescent="0.3">
      <c r="R272" s="1379"/>
    </row>
    <row r="273" spans="18:18" x14ac:dyDescent="0.3">
      <c r="R273" s="1379"/>
    </row>
    <row r="274" spans="18:18" x14ac:dyDescent="0.3">
      <c r="R274" s="1379"/>
    </row>
    <row r="275" spans="18:18" x14ac:dyDescent="0.3">
      <c r="R275" s="1379"/>
    </row>
    <row r="276" spans="18:18" x14ac:dyDescent="0.3">
      <c r="R276" s="1379"/>
    </row>
    <row r="277" spans="18:18" x14ac:dyDescent="0.3">
      <c r="R277" s="1379"/>
    </row>
    <row r="278" spans="18:18" x14ac:dyDescent="0.3">
      <c r="R278" s="1379"/>
    </row>
    <row r="279" spans="18:18" x14ac:dyDescent="0.3">
      <c r="R279" s="1379"/>
    </row>
    <row r="280" spans="18:18" x14ac:dyDescent="0.3">
      <c r="R280" s="1379"/>
    </row>
    <row r="281" spans="18:18" x14ac:dyDescent="0.3">
      <c r="R281" s="1379"/>
    </row>
    <row r="282" spans="18:18" x14ac:dyDescent="0.3">
      <c r="R282" s="1379"/>
    </row>
    <row r="283" spans="18:18" x14ac:dyDescent="0.3">
      <c r="R283" s="1379"/>
    </row>
    <row r="284" spans="18:18" x14ac:dyDescent="0.3">
      <c r="R284" s="1379"/>
    </row>
    <row r="285" spans="18:18" x14ac:dyDescent="0.3">
      <c r="R285" s="1379"/>
    </row>
    <row r="286" spans="18:18" x14ac:dyDescent="0.3">
      <c r="R286" s="1379"/>
    </row>
    <row r="287" spans="18:18" x14ac:dyDescent="0.3">
      <c r="R287" s="1379"/>
    </row>
    <row r="288" spans="18:18" x14ac:dyDescent="0.3">
      <c r="R288" s="1379"/>
    </row>
    <row r="289" spans="18:18" x14ac:dyDescent="0.3">
      <c r="R289" s="1379"/>
    </row>
    <row r="290" spans="18:18" x14ac:dyDescent="0.3">
      <c r="R290" s="1379"/>
    </row>
    <row r="291" spans="18:18" x14ac:dyDescent="0.3">
      <c r="R291" s="1379"/>
    </row>
    <row r="292" spans="18:18" x14ac:dyDescent="0.3">
      <c r="R292" s="1379"/>
    </row>
    <row r="293" spans="18:18" x14ac:dyDescent="0.3">
      <c r="R293" s="1379"/>
    </row>
    <row r="294" spans="18:18" x14ac:dyDescent="0.3">
      <c r="R294" s="1379"/>
    </row>
    <row r="295" spans="18:18" x14ac:dyDescent="0.3">
      <c r="R295" s="1379"/>
    </row>
    <row r="296" spans="18:18" x14ac:dyDescent="0.3">
      <c r="R296" s="1379"/>
    </row>
    <row r="297" spans="18:18" x14ac:dyDescent="0.3">
      <c r="R297" s="1379"/>
    </row>
    <row r="298" spans="18:18" x14ac:dyDescent="0.3">
      <c r="R298" s="1379"/>
    </row>
    <row r="299" spans="18:18" x14ac:dyDescent="0.3">
      <c r="R299" s="1379"/>
    </row>
    <row r="300" spans="18:18" x14ac:dyDescent="0.3">
      <c r="R300" s="1379"/>
    </row>
    <row r="301" spans="18:18" x14ac:dyDescent="0.3">
      <c r="R301" s="1379"/>
    </row>
    <row r="302" spans="18:18" x14ac:dyDescent="0.3">
      <c r="R302" s="1379"/>
    </row>
    <row r="303" spans="18:18" x14ac:dyDescent="0.3">
      <c r="R303" s="1379"/>
    </row>
    <row r="304" spans="18:18" x14ac:dyDescent="0.3">
      <c r="R304" s="1379"/>
    </row>
    <row r="305" spans="18:18" x14ac:dyDescent="0.3">
      <c r="R305" s="1379"/>
    </row>
    <row r="306" spans="18:18" x14ac:dyDescent="0.3">
      <c r="R306" s="1379"/>
    </row>
    <row r="307" spans="18:18" x14ac:dyDescent="0.3">
      <c r="R307" s="1379"/>
    </row>
    <row r="308" spans="18:18" x14ac:dyDescent="0.3">
      <c r="R308" s="1379"/>
    </row>
    <row r="309" spans="18:18" x14ac:dyDescent="0.3">
      <c r="R309" s="1379"/>
    </row>
    <row r="310" spans="18:18" x14ac:dyDescent="0.3">
      <c r="R310" s="1379"/>
    </row>
    <row r="311" spans="18:18" x14ac:dyDescent="0.3">
      <c r="R311" s="1379"/>
    </row>
    <row r="312" spans="18:18" x14ac:dyDescent="0.3">
      <c r="R312" s="1379"/>
    </row>
    <row r="313" spans="18:18" x14ac:dyDescent="0.3">
      <c r="R313" s="1379"/>
    </row>
    <row r="314" spans="18:18" x14ac:dyDescent="0.3">
      <c r="R314" s="1379"/>
    </row>
    <row r="315" spans="18:18" x14ac:dyDescent="0.3">
      <c r="R315" s="1379"/>
    </row>
    <row r="316" spans="18:18" x14ac:dyDescent="0.3">
      <c r="R316" s="1379"/>
    </row>
    <row r="317" spans="18:18" x14ac:dyDescent="0.3">
      <c r="R317" s="1379"/>
    </row>
    <row r="318" spans="18:18" x14ac:dyDescent="0.3">
      <c r="R318" s="1379"/>
    </row>
    <row r="319" spans="18:18" x14ac:dyDescent="0.3">
      <c r="R319" s="1379"/>
    </row>
    <row r="320" spans="18:18" x14ac:dyDescent="0.3">
      <c r="R320" s="1379"/>
    </row>
    <row r="321" spans="18:18" x14ac:dyDescent="0.3">
      <c r="R321" s="1379"/>
    </row>
    <row r="322" spans="18:18" x14ac:dyDescent="0.3">
      <c r="R322" s="1379"/>
    </row>
    <row r="323" spans="18:18" x14ac:dyDescent="0.3">
      <c r="R323" s="1379"/>
    </row>
    <row r="324" spans="18:18" x14ac:dyDescent="0.3">
      <c r="R324" s="1379"/>
    </row>
    <row r="325" spans="18:18" x14ac:dyDescent="0.3">
      <c r="R325" s="1379"/>
    </row>
    <row r="326" spans="18:18" x14ac:dyDescent="0.3">
      <c r="R326" s="1379"/>
    </row>
    <row r="327" spans="18:18" x14ac:dyDescent="0.3">
      <c r="R327" s="1379"/>
    </row>
    <row r="328" spans="18:18" x14ac:dyDescent="0.3">
      <c r="R328" s="1379"/>
    </row>
    <row r="329" spans="18:18" x14ac:dyDescent="0.3">
      <c r="R329" s="1379"/>
    </row>
    <row r="330" spans="18:18" x14ac:dyDescent="0.3">
      <c r="R330" s="1379"/>
    </row>
    <row r="331" spans="18:18" x14ac:dyDescent="0.3">
      <c r="R331" s="1379"/>
    </row>
    <row r="332" spans="18:18" x14ac:dyDescent="0.3">
      <c r="R332" s="1379"/>
    </row>
    <row r="333" spans="18:18" x14ac:dyDescent="0.3">
      <c r="R333" s="1379"/>
    </row>
    <row r="334" spans="18:18" x14ac:dyDescent="0.3">
      <c r="R334" s="1379"/>
    </row>
    <row r="335" spans="18:18" x14ac:dyDescent="0.3">
      <c r="R335" s="1379"/>
    </row>
    <row r="336" spans="18:18" x14ac:dyDescent="0.3">
      <c r="R336" s="1379"/>
    </row>
    <row r="337" spans="18:18" x14ac:dyDescent="0.3">
      <c r="R337" s="1379"/>
    </row>
    <row r="338" spans="18:18" x14ac:dyDescent="0.3">
      <c r="R338" s="1379"/>
    </row>
    <row r="339" spans="18:18" x14ac:dyDescent="0.3">
      <c r="R339" s="1379"/>
    </row>
    <row r="340" spans="18:18" x14ac:dyDescent="0.3">
      <c r="R340" s="1379"/>
    </row>
    <row r="341" spans="18:18" x14ac:dyDescent="0.3">
      <c r="R341" s="1379"/>
    </row>
    <row r="342" spans="18:18" x14ac:dyDescent="0.3">
      <c r="R342" s="1379"/>
    </row>
    <row r="343" spans="18:18" x14ac:dyDescent="0.3">
      <c r="R343" s="1379"/>
    </row>
    <row r="344" spans="18:18" x14ac:dyDescent="0.3">
      <c r="R344" s="1379"/>
    </row>
    <row r="345" spans="18:18" x14ac:dyDescent="0.3">
      <c r="R345" s="1379"/>
    </row>
    <row r="346" spans="18:18" x14ac:dyDescent="0.3">
      <c r="R346" s="1379"/>
    </row>
    <row r="347" spans="18:18" x14ac:dyDescent="0.3">
      <c r="R347" s="1379"/>
    </row>
    <row r="348" spans="18:18" x14ac:dyDescent="0.3">
      <c r="R348" s="1379"/>
    </row>
    <row r="349" spans="18:18" x14ac:dyDescent="0.3">
      <c r="R349" s="1379"/>
    </row>
    <row r="350" spans="18:18" x14ac:dyDescent="0.3">
      <c r="R350" s="1379"/>
    </row>
    <row r="351" spans="18:18" x14ac:dyDescent="0.3">
      <c r="R351" s="1379"/>
    </row>
    <row r="352" spans="18:18" x14ac:dyDescent="0.3">
      <c r="R352" s="1379"/>
    </row>
    <row r="353" spans="18:18" x14ac:dyDescent="0.3">
      <c r="R353" s="1379"/>
    </row>
    <row r="354" spans="18:18" x14ac:dyDescent="0.3">
      <c r="R354" s="1379"/>
    </row>
    <row r="355" spans="18:18" x14ac:dyDescent="0.3">
      <c r="R355" s="1379"/>
    </row>
    <row r="356" spans="18:18" x14ac:dyDescent="0.3">
      <c r="R356" s="1379"/>
    </row>
    <row r="357" spans="18:18" x14ac:dyDescent="0.3">
      <c r="R357" s="1379"/>
    </row>
    <row r="358" spans="18:18" x14ac:dyDescent="0.3">
      <c r="R358" s="1379"/>
    </row>
    <row r="359" spans="18:18" x14ac:dyDescent="0.3">
      <c r="R359" s="1379"/>
    </row>
    <row r="360" spans="18:18" x14ac:dyDescent="0.3">
      <c r="R360" s="1379"/>
    </row>
    <row r="361" spans="18:18" x14ac:dyDescent="0.3">
      <c r="R361" s="1379"/>
    </row>
    <row r="362" spans="18:18" x14ac:dyDescent="0.3">
      <c r="R362" s="1379"/>
    </row>
    <row r="363" spans="18:18" x14ac:dyDescent="0.3">
      <c r="R363" s="1379"/>
    </row>
    <row r="364" spans="18:18" x14ac:dyDescent="0.3">
      <c r="R364" s="1379"/>
    </row>
    <row r="365" spans="18:18" x14ac:dyDescent="0.3">
      <c r="R365" s="1379"/>
    </row>
    <row r="366" spans="18:18" x14ac:dyDescent="0.3">
      <c r="R366" s="1379"/>
    </row>
    <row r="367" spans="18:18" x14ac:dyDescent="0.3">
      <c r="R367" s="1379"/>
    </row>
    <row r="368" spans="18:18" x14ac:dyDescent="0.3">
      <c r="R368" s="1379"/>
    </row>
    <row r="369" spans="18:18" x14ac:dyDescent="0.3">
      <c r="R369" s="1379"/>
    </row>
    <row r="370" spans="18:18" x14ac:dyDescent="0.3">
      <c r="R370" s="1379"/>
    </row>
    <row r="371" spans="18:18" x14ac:dyDescent="0.3">
      <c r="R371" s="1379"/>
    </row>
    <row r="372" spans="18:18" x14ac:dyDescent="0.3">
      <c r="R372" s="1379"/>
    </row>
    <row r="373" spans="18:18" x14ac:dyDescent="0.3">
      <c r="R373" s="1379"/>
    </row>
    <row r="374" spans="18:18" x14ac:dyDescent="0.3">
      <c r="R374" s="1379"/>
    </row>
    <row r="375" spans="18:18" x14ac:dyDescent="0.3">
      <c r="R375" s="1379"/>
    </row>
    <row r="376" spans="18:18" x14ac:dyDescent="0.3">
      <c r="R376" s="1379"/>
    </row>
    <row r="377" spans="18:18" x14ac:dyDescent="0.3">
      <c r="R377" s="1379"/>
    </row>
    <row r="378" spans="18:18" x14ac:dyDescent="0.3">
      <c r="R378" s="1379"/>
    </row>
    <row r="379" spans="18:18" x14ac:dyDescent="0.3">
      <c r="R379" s="1379"/>
    </row>
    <row r="380" spans="18:18" x14ac:dyDescent="0.3">
      <c r="R380" s="1379"/>
    </row>
    <row r="381" spans="18:18" x14ac:dyDescent="0.3">
      <c r="R381" s="1379"/>
    </row>
    <row r="382" spans="18:18" x14ac:dyDescent="0.3">
      <c r="R382" s="1379"/>
    </row>
    <row r="383" spans="18:18" x14ac:dyDescent="0.3">
      <c r="R383" s="1379"/>
    </row>
    <row r="384" spans="18:18" x14ac:dyDescent="0.3">
      <c r="R384" s="1379"/>
    </row>
    <row r="385" spans="18:18" x14ac:dyDescent="0.3">
      <c r="R385" s="1379"/>
    </row>
    <row r="386" spans="18:18" x14ac:dyDescent="0.3">
      <c r="R386" s="1379"/>
    </row>
    <row r="387" spans="18:18" x14ac:dyDescent="0.3">
      <c r="R387" s="1379"/>
    </row>
    <row r="388" spans="18:18" x14ac:dyDescent="0.3">
      <c r="R388" s="1379"/>
    </row>
    <row r="389" spans="18:18" x14ac:dyDescent="0.3">
      <c r="R389" s="1379"/>
    </row>
    <row r="390" spans="18:18" x14ac:dyDescent="0.3">
      <c r="R390" s="1379"/>
    </row>
    <row r="391" spans="18:18" x14ac:dyDescent="0.3">
      <c r="R391" s="1379"/>
    </row>
    <row r="392" spans="18:18" x14ac:dyDescent="0.3">
      <c r="R392" s="1379"/>
    </row>
    <row r="393" spans="18:18" x14ac:dyDescent="0.3">
      <c r="R393" s="1379"/>
    </row>
    <row r="394" spans="18:18" x14ac:dyDescent="0.3">
      <c r="R394" s="1379"/>
    </row>
    <row r="395" spans="18:18" x14ac:dyDescent="0.3">
      <c r="R395" s="1379"/>
    </row>
    <row r="396" spans="18:18" x14ac:dyDescent="0.3">
      <c r="R396" s="1379"/>
    </row>
    <row r="397" spans="18:18" x14ac:dyDescent="0.3">
      <c r="R397" s="1379"/>
    </row>
    <row r="398" spans="18:18" x14ac:dyDescent="0.3">
      <c r="R398" s="1379"/>
    </row>
    <row r="399" spans="18:18" x14ac:dyDescent="0.3">
      <c r="R399" s="1379"/>
    </row>
    <row r="400" spans="18:18" x14ac:dyDescent="0.3">
      <c r="R400" s="1379"/>
    </row>
    <row r="401" spans="18:18" x14ac:dyDescent="0.3">
      <c r="R401" s="1379"/>
    </row>
    <row r="402" spans="18:18" x14ac:dyDescent="0.3">
      <c r="R402" s="1379"/>
    </row>
    <row r="403" spans="18:18" x14ac:dyDescent="0.3">
      <c r="R403" s="1379"/>
    </row>
    <row r="404" spans="18:18" x14ac:dyDescent="0.3">
      <c r="R404" s="1379"/>
    </row>
    <row r="405" spans="18:18" x14ac:dyDescent="0.3">
      <c r="R405" s="1379"/>
    </row>
    <row r="406" spans="18:18" x14ac:dyDescent="0.3">
      <c r="R406" s="1379"/>
    </row>
    <row r="407" spans="18:18" x14ac:dyDescent="0.3">
      <c r="R407" s="1379"/>
    </row>
    <row r="408" spans="18:18" x14ac:dyDescent="0.3">
      <c r="R408" s="1379"/>
    </row>
    <row r="409" spans="18:18" x14ac:dyDescent="0.3">
      <c r="R409" s="1379"/>
    </row>
    <row r="410" spans="18:18" x14ac:dyDescent="0.3">
      <c r="R410" s="1379"/>
    </row>
    <row r="411" spans="18:18" x14ac:dyDescent="0.3">
      <c r="R411" s="1379"/>
    </row>
    <row r="412" spans="18:18" x14ac:dyDescent="0.3">
      <c r="R412" s="1379"/>
    </row>
    <row r="413" spans="18:18" x14ac:dyDescent="0.3">
      <c r="R413" s="1379"/>
    </row>
    <row r="414" spans="18:18" x14ac:dyDescent="0.3">
      <c r="R414" s="1379"/>
    </row>
    <row r="415" spans="18:18" x14ac:dyDescent="0.3">
      <c r="R415" s="1379"/>
    </row>
    <row r="416" spans="18:18" x14ac:dyDescent="0.3">
      <c r="R416" s="1379"/>
    </row>
    <row r="417" spans="18:18" x14ac:dyDescent="0.3">
      <c r="R417" s="1379"/>
    </row>
    <row r="418" spans="18:18" x14ac:dyDescent="0.3">
      <c r="R418" s="1379"/>
    </row>
    <row r="419" spans="18:18" x14ac:dyDescent="0.3">
      <c r="R419" s="1379"/>
    </row>
    <row r="420" spans="18:18" x14ac:dyDescent="0.3">
      <c r="R420" s="1379"/>
    </row>
    <row r="421" spans="18:18" x14ac:dyDescent="0.3">
      <c r="R421" s="1379"/>
    </row>
    <row r="422" spans="18:18" x14ac:dyDescent="0.3">
      <c r="R422" s="1379"/>
    </row>
    <row r="423" spans="18:18" x14ac:dyDescent="0.3">
      <c r="R423" s="1379"/>
    </row>
    <row r="424" spans="18:18" x14ac:dyDescent="0.3">
      <c r="R424" s="1379"/>
    </row>
    <row r="425" spans="18:18" x14ac:dyDescent="0.3">
      <c r="R425" s="1379"/>
    </row>
    <row r="426" spans="18:18" x14ac:dyDescent="0.3">
      <c r="R426" s="1379"/>
    </row>
    <row r="427" spans="18:18" x14ac:dyDescent="0.3">
      <c r="R427" s="1379"/>
    </row>
    <row r="428" spans="18:18" x14ac:dyDescent="0.3">
      <c r="R428" s="1379"/>
    </row>
    <row r="429" spans="18:18" x14ac:dyDescent="0.3">
      <c r="R429" s="1379"/>
    </row>
    <row r="430" spans="18:18" x14ac:dyDescent="0.3">
      <c r="R430" s="1379"/>
    </row>
    <row r="431" spans="18:18" x14ac:dyDescent="0.3">
      <c r="R431" s="1379"/>
    </row>
    <row r="432" spans="18:18" x14ac:dyDescent="0.3">
      <c r="R432" s="1379"/>
    </row>
    <row r="433" spans="18:18" x14ac:dyDescent="0.3">
      <c r="R433" s="1379"/>
    </row>
    <row r="434" spans="18:18" x14ac:dyDescent="0.3">
      <c r="R434" s="1379"/>
    </row>
    <row r="435" spans="18:18" x14ac:dyDescent="0.3">
      <c r="R435" s="1379"/>
    </row>
    <row r="436" spans="18:18" x14ac:dyDescent="0.3">
      <c r="R436" s="1379"/>
    </row>
    <row r="437" spans="18:18" x14ac:dyDescent="0.3">
      <c r="R437" s="1379"/>
    </row>
    <row r="438" spans="18:18" x14ac:dyDescent="0.3">
      <c r="R438" s="1379"/>
    </row>
    <row r="439" spans="18:18" x14ac:dyDescent="0.3">
      <c r="R439" s="1379"/>
    </row>
    <row r="440" spans="18:18" x14ac:dyDescent="0.3">
      <c r="R440" s="1379"/>
    </row>
    <row r="441" spans="18:18" x14ac:dyDescent="0.3">
      <c r="R441" s="1379"/>
    </row>
    <row r="442" spans="18:18" x14ac:dyDescent="0.3">
      <c r="R442" s="1379"/>
    </row>
    <row r="443" spans="18:18" x14ac:dyDescent="0.3">
      <c r="R443" s="1379"/>
    </row>
    <row r="444" spans="18:18" x14ac:dyDescent="0.3">
      <c r="R444" s="1379"/>
    </row>
    <row r="445" spans="18:18" x14ac:dyDescent="0.3">
      <c r="R445" s="1379"/>
    </row>
    <row r="446" spans="18:18" x14ac:dyDescent="0.3">
      <c r="R446" s="1379"/>
    </row>
    <row r="447" spans="18:18" x14ac:dyDescent="0.3">
      <c r="R447" s="1379"/>
    </row>
    <row r="448" spans="18:18" x14ac:dyDescent="0.3">
      <c r="R448" s="1379"/>
    </row>
    <row r="449" spans="18:18" x14ac:dyDescent="0.3">
      <c r="R449" s="1379"/>
    </row>
    <row r="450" spans="18:18" x14ac:dyDescent="0.3">
      <c r="R450" s="1379"/>
    </row>
    <row r="451" spans="18:18" x14ac:dyDescent="0.3">
      <c r="R451" s="1379"/>
    </row>
    <row r="452" spans="18:18" x14ac:dyDescent="0.3">
      <c r="R452" s="1379"/>
    </row>
    <row r="453" spans="18:18" x14ac:dyDescent="0.3">
      <c r="R453" s="1379"/>
    </row>
    <row r="454" spans="18:18" x14ac:dyDescent="0.3">
      <c r="R454" s="1379"/>
    </row>
    <row r="455" spans="18:18" x14ac:dyDescent="0.3">
      <c r="R455" s="1379"/>
    </row>
    <row r="456" spans="18:18" x14ac:dyDescent="0.3">
      <c r="R456" s="1379"/>
    </row>
    <row r="457" spans="18:18" x14ac:dyDescent="0.3">
      <c r="R457" s="1379"/>
    </row>
    <row r="458" spans="18:18" x14ac:dyDescent="0.3">
      <c r="R458" s="1379"/>
    </row>
    <row r="459" spans="18:18" x14ac:dyDescent="0.3">
      <c r="R459" s="1379"/>
    </row>
    <row r="460" spans="18:18" x14ac:dyDescent="0.3">
      <c r="R460" s="1379"/>
    </row>
    <row r="461" spans="18:18" x14ac:dyDescent="0.3">
      <c r="R461" s="1379"/>
    </row>
    <row r="462" spans="18:18" x14ac:dyDescent="0.3">
      <c r="R462" s="1379"/>
    </row>
    <row r="463" spans="18:18" x14ac:dyDescent="0.3">
      <c r="R463" s="1379"/>
    </row>
    <row r="464" spans="18:18" x14ac:dyDescent="0.3">
      <c r="R464" s="1379"/>
    </row>
    <row r="465" spans="18:18" x14ac:dyDescent="0.3">
      <c r="R465" s="1379"/>
    </row>
    <row r="466" spans="18:18" x14ac:dyDescent="0.3">
      <c r="R466" s="1379"/>
    </row>
    <row r="467" spans="18:18" x14ac:dyDescent="0.3">
      <c r="R467" s="1379"/>
    </row>
    <row r="468" spans="18:18" x14ac:dyDescent="0.3">
      <c r="R468" s="1379"/>
    </row>
    <row r="469" spans="18:18" x14ac:dyDescent="0.3">
      <c r="R469" s="1379"/>
    </row>
    <row r="470" spans="18:18" x14ac:dyDescent="0.3">
      <c r="R470" s="1379"/>
    </row>
    <row r="471" spans="18:18" x14ac:dyDescent="0.3">
      <c r="R471" s="1379"/>
    </row>
    <row r="472" spans="18:18" x14ac:dyDescent="0.3">
      <c r="R472" s="1379"/>
    </row>
    <row r="473" spans="18:18" x14ac:dyDescent="0.3">
      <c r="R473" s="1379"/>
    </row>
    <row r="474" spans="18:18" x14ac:dyDescent="0.3">
      <c r="R474" s="1379"/>
    </row>
    <row r="475" spans="18:18" x14ac:dyDescent="0.3">
      <c r="R475" s="1379"/>
    </row>
    <row r="476" spans="18:18" x14ac:dyDescent="0.3">
      <c r="R476" s="1379"/>
    </row>
    <row r="477" spans="18:18" x14ac:dyDescent="0.3">
      <c r="R477" s="1379"/>
    </row>
    <row r="478" spans="18:18" x14ac:dyDescent="0.3">
      <c r="R478" s="1379"/>
    </row>
    <row r="479" spans="18:18" x14ac:dyDescent="0.3">
      <c r="R479" s="1379"/>
    </row>
    <row r="480" spans="18:18" x14ac:dyDescent="0.3">
      <c r="R480" s="1379"/>
    </row>
    <row r="481" spans="18:18" x14ac:dyDescent="0.3">
      <c r="R481" s="1379"/>
    </row>
    <row r="482" spans="18:18" x14ac:dyDescent="0.3">
      <c r="R482" s="1379"/>
    </row>
    <row r="483" spans="18:18" x14ac:dyDescent="0.3">
      <c r="R483" s="1379"/>
    </row>
    <row r="484" spans="18:18" x14ac:dyDescent="0.3">
      <c r="R484" s="1379"/>
    </row>
    <row r="485" spans="18:18" x14ac:dyDescent="0.3">
      <c r="R485" s="1379"/>
    </row>
    <row r="486" spans="18:18" x14ac:dyDescent="0.3">
      <c r="R486" s="1379"/>
    </row>
    <row r="487" spans="18:18" x14ac:dyDescent="0.3">
      <c r="R487" s="1379"/>
    </row>
    <row r="488" spans="18:18" x14ac:dyDescent="0.3">
      <c r="R488" s="1379"/>
    </row>
    <row r="489" spans="18:18" x14ac:dyDescent="0.3">
      <c r="R489" s="1379"/>
    </row>
    <row r="490" spans="18:18" x14ac:dyDescent="0.3">
      <c r="R490" s="1379"/>
    </row>
    <row r="491" spans="18:18" x14ac:dyDescent="0.3">
      <c r="R491" s="1379"/>
    </row>
    <row r="492" spans="18:18" x14ac:dyDescent="0.3">
      <c r="R492" s="1379"/>
    </row>
    <row r="493" spans="18:18" x14ac:dyDescent="0.3">
      <c r="R493" s="1379"/>
    </row>
    <row r="494" spans="18:18" x14ac:dyDescent="0.3">
      <c r="R494" s="1379"/>
    </row>
    <row r="495" spans="18:18" x14ac:dyDescent="0.3">
      <c r="R495" s="1379"/>
    </row>
    <row r="496" spans="18:18" x14ac:dyDescent="0.3">
      <c r="R496" s="1379"/>
    </row>
    <row r="497" spans="18:18" x14ac:dyDescent="0.3">
      <c r="R497" s="1379"/>
    </row>
    <row r="498" spans="18:18" x14ac:dyDescent="0.3">
      <c r="R498" s="1379"/>
    </row>
    <row r="499" spans="18:18" x14ac:dyDescent="0.3">
      <c r="R499" s="1379"/>
    </row>
    <row r="500" spans="18:18" x14ac:dyDescent="0.3">
      <c r="R500" s="1379"/>
    </row>
    <row r="501" spans="18:18" x14ac:dyDescent="0.3">
      <c r="R501" s="1379"/>
    </row>
    <row r="502" spans="18:18" x14ac:dyDescent="0.3">
      <c r="R502" s="1379"/>
    </row>
    <row r="503" spans="18:18" x14ac:dyDescent="0.3">
      <c r="R503" s="1379"/>
    </row>
    <row r="504" spans="18:18" x14ac:dyDescent="0.3">
      <c r="R504" s="1379"/>
    </row>
    <row r="505" spans="18:18" x14ac:dyDescent="0.3">
      <c r="R505" s="1379"/>
    </row>
    <row r="506" spans="18:18" x14ac:dyDescent="0.3">
      <c r="R506" s="1379"/>
    </row>
    <row r="507" spans="18:18" x14ac:dyDescent="0.3">
      <c r="R507" s="1379"/>
    </row>
    <row r="508" spans="18:18" x14ac:dyDescent="0.3">
      <c r="R508" s="1379"/>
    </row>
    <row r="509" spans="18:18" x14ac:dyDescent="0.3">
      <c r="R509" s="1379"/>
    </row>
    <row r="510" spans="18:18" x14ac:dyDescent="0.3">
      <c r="R510" s="1379"/>
    </row>
    <row r="511" spans="18:18" x14ac:dyDescent="0.3">
      <c r="R511" s="1379"/>
    </row>
    <row r="512" spans="18:18" x14ac:dyDescent="0.3">
      <c r="R512" s="1379"/>
    </row>
    <row r="513" spans="18:18" x14ac:dyDescent="0.3">
      <c r="R513" s="1379"/>
    </row>
    <row r="514" spans="18:18" x14ac:dyDescent="0.3">
      <c r="R514" s="1379"/>
    </row>
    <row r="515" spans="18:18" x14ac:dyDescent="0.3">
      <c r="R515" s="1379"/>
    </row>
    <row r="516" spans="18:18" x14ac:dyDescent="0.3">
      <c r="R516" s="1379"/>
    </row>
    <row r="517" spans="18:18" x14ac:dyDescent="0.3">
      <c r="R517" s="1379"/>
    </row>
    <row r="518" spans="18:18" x14ac:dyDescent="0.3">
      <c r="R518" s="1379"/>
    </row>
    <row r="519" spans="18:18" x14ac:dyDescent="0.3">
      <c r="R519" s="1379"/>
    </row>
    <row r="520" spans="18:18" x14ac:dyDescent="0.3">
      <c r="R520" s="1379"/>
    </row>
    <row r="521" spans="18:18" x14ac:dyDescent="0.3">
      <c r="R521" s="1379"/>
    </row>
    <row r="522" spans="18:18" x14ac:dyDescent="0.3">
      <c r="R522" s="1379"/>
    </row>
    <row r="523" spans="18:18" x14ac:dyDescent="0.3">
      <c r="R523" s="1379"/>
    </row>
    <row r="524" spans="18:18" x14ac:dyDescent="0.3">
      <c r="R524" s="1379"/>
    </row>
    <row r="525" spans="18:18" x14ac:dyDescent="0.3">
      <c r="R525" s="1379"/>
    </row>
    <row r="526" spans="18:18" x14ac:dyDescent="0.3">
      <c r="R526" s="1379"/>
    </row>
    <row r="527" spans="18:18" x14ac:dyDescent="0.3">
      <c r="R527" s="1379"/>
    </row>
    <row r="528" spans="18:18" x14ac:dyDescent="0.3">
      <c r="R528" s="1379"/>
    </row>
    <row r="529" spans="18:18" x14ac:dyDescent="0.3">
      <c r="R529" s="1379"/>
    </row>
    <row r="530" spans="18:18" x14ac:dyDescent="0.3">
      <c r="R530" s="1379"/>
    </row>
    <row r="531" spans="18:18" x14ac:dyDescent="0.3">
      <c r="R531" s="1379"/>
    </row>
    <row r="532" spans="18:18" x14ac:dyDescent="0.3">
      <c r="R532" s="1379"/>
    </row>
    <row r="533" spans="18:18" x14ac:dyDescent="0.3">
      <c r="R533" s="1379"/>
    </row>
    <row r="534" spans="18:18" x14ac:dyDescent="0.3">
      <c r="R534" s="1379"/>
    </row>
    <row r="535" spans="18:18" x14ac:dyDescent="0.3">
      <c r="R535" s="1379"/>
    </row>
    <row r="536" spans="18:18" x14ac:dyDescent="0.3">
      <c r="R536" s="1379"/>
    </row>
    <row r="537" spans="18:18" x14ac:dyDescent="0.3">
      <c r="R537" s="1379"/>
    </row>
    <row r="538" spans="18:18" x14ac:dyDescent="0.3">
      <c r="R538" s="1379"/>
    </row>
    <row r="539" spans="18:18" x14ac:dyDescent="0.3">
      <c r="R539" s="1379"/>
    </row>
    <row r="540" spans="18:18" x14ac:dyDescent="0.3">
      <c r="R540" s="1379"/>
    </row>
    <row r="541" spans="18:18" x14ac:dyDescent="0.3">
      <c r="R541" s="1379"/>
    </row>
    <row r="542" spans="18:18" x14ac:dyDescent="0.3">
      <c r="R542" s="1379"/>
    </row>
    <row r="543" spans="18:18" x14ac:dyDescent="0.3">
      <c r="R543" s="1379"/>
    </row>
    <row r="544" spans="18:18" x14ac:dyDescent="0.3">
      <c r="R544" s="1379"/>
    </row>
    <row r="545" spans="18:18" x14ac:dyDescent="0.3">
      <c r="R545" s="1379"/>
    </row>
    <row r="546" spans="18:18" x14ac:dyDescent="0.3">
      <c r="R546" s="1379"/>
    </row>
    <row r="547" spans="18:18" x14ac:dyDescent="0.3">
      <c r="R547" s="1379"/>
    </row>
    <row r="548" spans="18:18" x14ac:dyDescent="0.3">
      <c r="R548" s="1379"/>
    </row>
    <row r="549" spans="18:18" x14ac:dyDescent="0.3">
      <c r="R549" s="1379"/>
    </row>
    <row r="550" spans="18:18" x14ac:dyDescent="0.3">
      <c r="R550" s="1379"/>
    </row>
    <row r="551" spans="18:18" x14ac:dyDescent="0.3">
      <c r="R551" s="1379"/>
    </row>
    <row r="552" spans="18:18" x14ac:dyDescent="0.3">
      <c r="R552" s="1379"/>
    </row>
    <row r="553" spans="18:18" x14ac:dyDescent="0.3">
      <c r="R553" s="1379"/>
    </row>
    <row r="554" spans="18:18" x14ac:dyDescent="0.3">
      <c r="R554" s="1379"/>
    </row>
    <row r="555" spans="18:18" x14ac:dyDescent="0.3">
      <c r="R555" s="1379"/>
    </row>
    <row r="556" spans="18:18" x14ac:dyDescent="0.3">
      <c r="R556" s="1379"/>
    </row>
    <row r="557" spans="18:18" x14ac:dyDescent="0.3">
      <c r="R557" s="1379"/>
    </row>
    <row r="558" spans="18:18" x14ac:dyDescent="0.3">
      <c r="R558" s="1379"/>
    </row>
    <row r="559" spans="18:18" x14ac:dyDescent="0.3">
      <c r="R559" s="1379"/>
    </row>
    <row r="560" spans="18:18" x14ac:dyDescent="0.3">
      <c r="R560" s="1379"/>
    </row>
    <row r="561" spans="18:18" x14ac:dyDescent="0.3">
      <c r="R561" s="1379"/>
    </row>
    <row r="562" spans="18:18" x14ac:dyDescent="0.3">
      <c r="R562" s="1379"/>
    </row>
    <row r="563" spans="18:18" x14ac:dyDescent="0.3">
      <c r="R563" s="1379"/>
    </row>
    <row r="564" spans="18:18" x14ac:dyDescent="0.3">
      <c r="R564" s="1379"/>
    </row>
    <row r="565" spans="18:18" x14ac:dyDescent="0.3">
      <c r="R565" s="1379"/>
    </row>
    <row r="566" spans="18:18" x14ac:dyDescent="0.3">
      <c r="R566" s="1379"/>
    </row>
    <row r="567" spans="18:18" x14ac:dyDescent="0.3">
      <c r="R567" s="1379"/>
    </row>
    <row r="568" spans="18:18" x14ac:dyDescent="0.3">
      <c r="R568" s="1379"/>
    </row>
    <row r="569" spans="18:18" x14ac:dyDescent="0.3">
      <c r="R569" s="1379"/>
    </row>
    <row r="570" spans="18:18" x14ac:dyDescent="0.3">
      <c r="R570" s="1379"/>
    </row>
    <row r="571" spans="18:18" x14ac:dyDescent="0.3">
      <c r="R571" s="1379"/>
    </row>
    <row r="572" spans="18:18" x14ac:dyDescent="0.3">
      <c r="R572" s="1379"/>
    </row>
    <row r="573" spans="18:18" x14ac:dyDescent="0.3">
      <c r="R573" s="1379"/>
    </row>
    <row r="574" spans="18:18" x14ac:dyDescent="0.3">
      <c r="R574" s="1379"/>
    </row>
    <row r="575" spans="18:18" x14ac:dyDescent="0.3">
      <c r="R575" s="1379"/>
    </row>
    <row r="576" spans="18:18" x14ac:dyDescent="0.3">
      <c r="R576" s="1379"/>
    </row>
    <row r="577" spans="18:18" x14ac:dyDescent="0.3">
      <c r="R577" s="1379"/>
    </row>
    <row r="578" spans="18:18" x14ac:dyDescent="0.3">
      <c r="R578" s="1379"/>
    </row>
    <row r="579" spans="18:18" x14ac:dyDescent="0.3">
      <c r="R579" s="1379"/>
    </row>
    <row r="580" spans="18:18" x14ac:dyDescent="0.3">
      <c r="R580" s="1379"/>
    </row>
    <row r="581" spans="18:18" x14ac:dyDescent="0.3">
      <c r="R581" s="1379"/>
    </row>
    <row r="582" spans="18:18" x14ac:dyDescent="0.3">
      <c r="R582" s="1379"/>
    </row>
    <row r="583" spans="18:18" x14ac:dyDescent="0.3">
      <c r="R583" s="1379"/>
    </row>
    <row r="584" spans="18:18" x14ac:dyDescent="0.3">
      <c r="R584" s="1379"/>
    </row>
    <row r="585" spans="18:18" x14ac:dyDescent="0.3">
      <c r="R585" s="1379"/>
    </row>
    <row r="586" spans="18:18" x14ac:dyDescent="0.3">
      <c r="R586" s="1379"/>
    </row>
    <row r="587" spans="18:18" x14ac:dyDescent="0.3">
      <c r="R587" s="1379"/>
    </row>
    <row r="588" spans="18:18" x14ac:dyDescent="0.3">
      <c r="R588" s="1379"/>
    </row>
    <row r="589" spans="18:18" x14ac:dyDescent="0.3">
      <c r="R589" s="1379"/>
    </row>
    <row r="590" spans="18:18" x14ac:dyDescent="0.3">
      <c r="R590" s="1379"/>
    </row>
    <row r="591" spans="18:18" x14ac:dyDescent="0.3">
      <c r="R591" s="1379"/>
    </row>
    <row r="592" spans="18:18" x14ac:dyDescent="0.3">
      <c r="R592" s="1379"/>
    </row>
    <row r="593" spans="18:18" x14ac:dyDescent="0.3">
      <c r="R593" s="1379"/>
    </row>
    <row r="594" spans="18:18" x14ac:dyDescent="0.3">
      <c r="R594" s="1379"/>
    </row>
    <row r="595" spans="18:18" x14ac:dyDescent="0.3">
      <c r="R595" s="1379"/>
    </row>
    <row r="596" spans="18:18" x14ac:dyDescent="0.3">
      <c r="R596" s="1379"/>
    </row>
    <row r="597" spans="18:18" x14ac:dyDescent="0.3">
      <c r="R597" s="1379"/>
    </row>
    <row r="598" spans="18:18" x14ac:dyDescent="0.3">
      <c r="R598" s="1379"/>
    </row>
    <row r="599" spans="18:18" x14ac:dyDescent="0.3">
      <c r="R599" s="1379"/>
    </row>
    <row r="600" spans="18:18" x14ac:dyDescent="0.3">
      <c r="R600" s="1379"/>
    </row>
    <row r="601" spans="18:18" x14ac:dyDescent="0.3">
      <c r="R601" s="1379"/>
    </row>
    <row r="602" spans="18:18" x14ac:dyDescent="0.3">
      <c r="R602" s="1379"/>
    </row>
    <row r="603" spans="18:18" x14ac:dyDescent="0.3">
      <c r="R603" s="1379"/>
    </row>
    <row r="604" spans="18:18" x14ac:dyDescent="0.3">
      <c r="R604" s="1379"/>
    </row>
    <row r="605" spans="18:18" x14ac:dyDescent="0.3">
      <c r="R605" s="1379"/>
    </row>
    <row r="606" spans="18:18" x14ac:dyDescent="0.3">
      <c r="R606" s="1379"/>
    </row>
    <row r="607" spans="18:18" x14ac:dyDescent="0.3">
      <c r="R607" s="1379"/>
    </row>
    <row r="608" spans="18:18" x14ac:dyDescent="0.3">
      <c r="R608" s="1379"/>
    </row>
    <row r="609" spans="18:18" x14ac:dyDescent="0.3">
      <c r="R609" s="1379"/>
    </row>
    <row r="610" spans="18:18" x14ac:dyDescent="0.3">
      <c r="R610" s="1379"/>
    </row>
    <row r="611" spans="18:18" x14ac:dyDescent="0.3">
      <c r="R611" s="1379"/>
    </row>
    <row r="612" spans="18:18" x14ac:dyDescent="0.3">
      <c r="R612" s="1379"/>
    </row>
    <row r="613" spans="18:18" x14ac:dyDescent="0.3">
      <c r="R613" s="1379"/>
    </row>
    <row r="614" spans="18:18" x14ac:dyDescent="0.3">
      <c r="R614" s="1379"/>
    </row>
    <row r="615" spans="18:18" x14ac:dyDescent="0.3">
      <c r="R615" s="1379"/>
    </row>
    <row r="616" spans="18:18" x14ac:dyDescent="0.3">
      <c r="R616" s="1379"/>
    </row>
    <row r="617" spans="18:18" x14ac:dyDescent="0.3">
      <c r="R617" s="1379"/>
    </row>
    <row r="618" spans="18:18" x14ac:dyDescent="0.3">
      <c r="R618" s="1379"/>
    </row>
    <row r="619" spans="18:18" x14ac:dyDescent="0.3">
      <c r="R619" s="1379"/>
    </row>
    <row r="620" spans="18:18" x14ac:dyDescent="0.3">
      <c r="R620" s="1379"/>
    </row>
    <row r="621" spans="18:18" x14ac:dyDescent="0.3">
      <c r="R621" s="1379"/>
    </row>
    <row r="622" spans="18:18" x14ac:dyDescent="0.3">
      <c r="R622" s="1379"/>
    </row>
    <row r="623" spans="18:18" x14ac:dyDescent="0.3">
      <c r="R623" s="1379"/>
    </row>
    <row r="624" spans="18:18" x14ac:dyDescent="0.3">
      <c r="R624" s="1379"/>
    </row>
    <row r="625" spans="18:18" x14ac:dyDescent="0.3">
      <c r="R625" s="1379"/>
    </row>
    <row r="626" spans="18:18" x14ac:dyDescent="0.3">
      <c r="R626" s="1379"/>
    </row>
    <row r="627" spans="18:18" x14ac:dyDescent="0.3">
      <c r="R627" s="1379"/>
    </row>
    <row r="628" spans="18:18" x14ac:dyDescent="0.3">
      <c r="R628" s="1379"/>
    </row>
    <row r="629" spans="18:18" x14ac:dyDescent="0.3">
      <c r="R629" s="1379"/>
    </row>
    <row r="630" spans="18:18" x14ac:dyDescent="0.3">
      <c r="R630" s="1379"/>
    </row>
    <row r="631" spans="18:18" x14ac:dyDescent="0.3">
      <c r="R631" s="1379"/>
    </row>
    <row r="632" spans="18:18" x14ac:dyDescent="0.3">
      <c r="R632" s="1379"/>
    </row>
    <row r="633" spans="18:18" x14ac:dyDescent="0.3">
      <c r="R633" s="1379"/>
    </row>
    <row r="634" spans="18:18" x14ac:dyDescent="0.3">
      <c r="R634" s="1379"/>
    </row>
    <row r="635" spans="18:18" x14ac:dyDescent="0.3">
      <c r="R635" s="1379"/>
    </row>
    <row r="636" spans="18:18" x14ac:dyDescent="0.3">
      <c r="R636" s="1379"/>
    </row>
    <row r="637" spans="18:18" x14ac:dyDescent="0.3">
      <c r="R637" s="1379"/>
    </row>
    <row r="638" spans="18:18" x14ac:dyDescent="0.3">
      <c r="R638" s="1379"/>
    </row>
    <row r="639" spans="18:18" x14ac:dyDescent="0.3">
      <c r="R639" s="1379"/>
    </row>
    <row r="640" spans="18:18" x14ac:dyDescent="0.3">
      <c r="R640" s="1379"/>
    </row>
    <row r="641" spans="18:18" x14ac:dyDescent="0.3">
      <c r="R641" s="1379"/>
    </row>
    <row r="642" spans="18:18" x14ac:dyDescent="0.3">
      <c r="R642" s="1379"/>
    </row>
    <row r="643" spans="18:18" x14ac:dyDescent="0.3">
      <c r="R643" s="1379"/>
    </row>
    <row r="644" spans="18:18" x14ac:dyDescent="0.3">
      <c r="R644" s="1379"/>
    </row>
    <row r="645" spans="18:18" x14ac:dyDescent="0.3">
      <c r="R645" s="1379"/>
    </row>
    <row r="646" spans="18:18" x14ac:dyDescent="0.3">
      <c r="R646" s="1379"/>
    </row>
    <row r="647" spans="18:18" x14ac:dyDescent="0.3">
      <c r="R647" s="1379"/>
    </row>
    <row r="648" spans="18:18" x14ac:dyDescent="0.3">
      <c r="R648" s="1379"/>
    </row>
    <row r="649" spans="18:18" x14ac:dyDescent="0.3">
      <c r="R649" s="1379"/>
    </row>
    <row r="650" spans="18:18" x14ac:dyDescent="0.3">
      <c r="R650" s="1379"/>
    </row>
    <row r="651" spans="18:18" x14ac:dyDescent="0.3">
      <c r="R651" s="1379"/>
    </row>
    <row r="652" spans="18:18" x14ac:dyDescent="0.3">
      <c r="R652" s="1379"/>
    </row>
    <row r="653" spans="18:18" x14ac:dyDescent="0.3">
      <c r="R653" s="1379"/>
    </row>
    <row r="654" spans="18:18" x14ac:dyDescent="0.3">
      <c r="R654" s="1379"/>
    </row>
    <row r="655" spans="18:18" x14ac:dyDescent="0.3">
      <c r="R655" s="1379"/>
    </row>
    <row r="656" spans="18:18" x14ac:dyDescent="0.3">
      <c r="R656" s="1379"/>
    </row>
    <row r="657" spans="18:18" x14ac:dyDescent="0.3">
      <c r="R657" s="1379"/>
    </row>
    <row r="658" spans="18:18" x14ac:dyDescent="0.3">
      <c r="R658" s="1379"/>
    </row>
    <row r="659" spans="18:18" x14ac:dyDescent="0.3">
      <c r="R659" s="1379"/>
    </row>
    <row r="660" spans="18:18" x14ac:dyDescent="0.3">
      <c r="R660" s="1379"/>
    </row>
    <row r="661" spans="18:18" x14ac:dyDescent="0.3">
      <c r="R661" s="1379"/>
    </row>
    <row r="662" spans="18:18" x14ac:dyDescent="0.3">
      <c r="R662" s="1379"/>
    </row>
    <row r="663" spans="18:18" x14ac:dyDescent="0.3">
      <c r="R663" s="1379"/>
    </row>
    <row r="664" spans="18:18" x14ac:dyDescent="0.3">
      <c r="R664" s="1379"/>
    </row>
    <row r="665" spans="18:18" x14ac:dyDescent="0.3">
      <c r="R665" s="1379"/>
    </row>
    <row r="666" spans="18:18" x14ac:dyDescent="0.3">
      <c r="R666" s="1379"/>
    </row>
    <row r="667" spans="18:18" x14ac:dyDescent="0.3">
      <c r="R667" s="1379"/>
    </row>
    <row r="668" spans="18:18" x14ac:dyDescent="0.3">
      <c r="R668" s="1379"/>
    </row>
    <row r="669" spans="18:18" x14ac:dyDescent="0.3">
      <c r="R669" s="1379"/>
    </row>
    <row r="670" spans="18:18" x14ac:dyDescent="0.3">
      <c r="R670" s="1379"/>
    </row>
    <row r="671" spans="18:18" x14ac:dyDescent="0.3">
      <c r="R671" s="1379"/>
    </row>
    <row r="672" spans="18:18" x14ac:dyDescent="0.3">
      <c r="R672" s="1379"/>
    </row>
    <row r="673" spans="18:18" x14ac:dyDescent="0.3">
      <c r="R673" s="1379"/>
    </row>
    <row r="674" spans="18:18" x14ac:dyDescent="0.3">
      <c r="R674" s="1379"/>
    </row>
    <row r="675" spans="18:18" x14ac:dyDescent="0.3">
      <c r="R675" s="1379"/>
    </row>
    <row r="676" spans="18:18" x14ac:dyDescent="0.3">
      <c r="R676" s="1379"/>
    </row>
    <row r="677" spans="18:18" x14ac:dyDescent="0.3">
      <c r="R677" s="1379"/>
    </row>
    <row r="678" spans="18:18" x14ac:dyDescent="0.3">
      <c r="R678" s="1379"/>
    </row>
    <row r="679" spans="18:18" x14ac:dyDescent="0.3">
      <c r="R679" s="1379"/>
    </row>
    <row r="680" spans="18:18" x14ac:dyDescent="0.3">
      <c r="R680" s="1379"/>
    </row>
    <row r="681" spans="18:18" x14ac:dyDescent="0.3">
      <c r="R681" s="1379"/>
    </row>
    <row r="682" spans="18:18" x14ac:dyDescent="0.3">
      <c r="R682" s="1379"/>
    </row>
    <row r="683" spans="18:18" x14ac:dyDescent="0.3">
      <c r="R683" s="1379"/>
    </row>
    <row r="684" spans="18:18" x14ac:dyDescent="0.3">
      <c r="R684" s="1379"/>
    </row>
    <row r="685" spans="18:18" x14ac:dyDescent="0.3">
      <c r="R685" s="1379"/>
    </row>
    <row r="686" spans="18:18" x14ac:dyDescent="0.3">
      <c r="R686" s="1379"/>
    </row>
    <row r="687" spans="18:18" x14ac:dyDescent="0.3">
      <c r="R687" s="1379"/>
    </row>
    <row r="688" spans="18:18" x14ac:dyDescent="0.3">
      <c r="R688" s="1379"/>
    </row>
    <row r="689" spans="18:18" x14ac:dyDescent="0.3">
      <c r="R689" s="1379"/>
    </row>
    <row r="690" spans="18:18" x14ac:dyDescent="0.3">
      <c r="R690" s="1379"/>
    </row>
    <row r="691" spans="18:18" x14ac:dyDescent="0.3">
      <c r="R691" s="1379"/>
    </row>
    <row r="692" spans="18:18" x14ac:dyDescent="0.3">
      <c r="R692" s="1379"/>
    </row>
    <row r="693" spans="18:18" x14ac:dyDescent="0.3">
      <c r="R693" s="1379"/>
    </row>
    <row r="694" spans="18:18" x14ac:dyDescent="0.3">
      <c r="R694" s="1379"/>
    </row>
    <row r="695" spans="18:18" x14ac:dyDescent="0.3">
      <c r="R695" s="1379"/>
    </row>
    <row r="696" spans="18:18" x14ac:dyDescent="0.3">
      <c r="R696" s="1379"/>
    </row>
    <row r="697" spans="18:18" x14ac:dyDescent="0.3">
      <c r="R697" s="1379"/>
    </row>
    <row r="698" spans="18:18" x14ac:dyDescent="0.3">
      <c r="R698" s="1379"/>
    </row>
    <row r="699" spans="18:18" x14ac:dyDescent="0.3">
      <c r="R699" s="1379"/>
    </row>
    <row r="700" spans="18:18" x14ac:dyDescent="0.3">
      <c r="R700" s="1379"/>
    </row>
    <row r="701" spans="18:18" x14ac:dyDescent="0.3">
      <c r="R701" s="1379"/>
    </row>
    <row r="702" spans="18:18" x14ac:dyDescent="0.3">
      <c r="R702" s="1379"/>
    </row>
    <row r="703" spans="18:18" x14ac:dyDescent="0.3">
      <c r="R703" s="1379"/>
    </row>
    <row r="704" spans="18:18" x14ac:dyDescent="0.3">
      <c r="R704" s="1379"/>
    </row>
    <row r="705" spans="18:18" x14ac:dyDescent="0.3">
      <c r="R705" s="1379"/>
    </row>
    <row r="706" spans="18:18" x14ac:dyDescent="0.3">
      <c r="R706" s="1379"/>
    </row>
    <row r="707" spans="18:18" x14ac:dyDescent="0.3">
      <c r="R707" s="1379"/>
    </row>
    <row r="708" spans="18:18" x14ac:dyDescent="0.3">
      <c r="R708" s="1379"/>
    </row>
    <row r="709" spans="18:18" x14ac:dyDescent="0.3">
      <c r="R709" s="1379"/>
    </row>
    <row r="710" spans="18:18" x14ac:dyDescent="0.3">
      <c r="R710" s="1379"/>
    </row>
    <row r="711" spans="18:18" x14ac:dyDescent="0.3">
      <c r="R711" s="1379"/>
    </row>
    <row r="712" spans="18:18" x14ac:dyDescent="0.3">
      <c r="R712" s="1379"/>
    </row>
    <row r="713" spans="18:18" x14ac:dyDescent="0.3">
      <c r="R713" s="1379"/>
    </row>
    <row r="714" spans="18:18" x14ac:dyDescent="0.3">
      <c r="R714" s="1379"/>
    </row>
    <row r="715" spans="18:18" x14ac:dyDescent="0.3">
      <c r="R715" s="1379"/>
    </row>
    <row r="716" spans="18:18" x14ac:dyDescent="0.3">
      <c r="R716" s="1379"/>
    </row>
    <row r="717" spans="18:18" x14ac:dyDescent="0.3">
      <c r="R717" s="1379"/>
    </row>
    <row r="718" spans="18:18" x14ac:dyDescent="0.3">
      <c r="R718" s="1379"/>
    </row>
    <row r="719" spans="18:18" x14ac:dyDescent="0.3">
      <c r="R719" s="1379"/>
    </row>
    <row r="720" spans="18:18" x14ac:dyDescent="0.3">
      <c r="R720" s="1379"/>
    </row>
    <row r="721" spans="18:18" x14ac:dyDescent="0.3">
      <c r="R721" s="1379"/>
    </row>
    <row r="722" spans="18:18" x14ac:dyDescent="0.3">
      <c r="R722" s="1379"/>
    </row>
    <row r="723" spans="18:18" x14ac:dyDescent="0.3">
      <c r="R723" s="1379"/>
    </row>
    <row r="724" spans="18:18" x14ac:dyDescent="0.3">
      <c r="R724" s="1379"/>
    </row>
    <row r="725" spans="18:18" x14ac:dyDescent="0.3">
      <c r="R725" s="1379"/>
    </row>
    <row r="726" spans="18:18" x14ac:dyDescent="0.3">
      <c r="R726" s="1379"/>
    </row>
    <row r="727" spans="18:18" x14ac:dyDescent="0.3">
      <c r="R727" s="1379"/>
    </row>
    <row r="728" spans="18:18" x14ac:dyDescent="0.3">
      <c r="R728" s="1379"/>
    </row>
    <row r="729" spans="18:18" x14ac:dyDescent="0.3">
      <c r="R729" s="1379"/>
    </row>
    <row r="730" spans="18:18" x14ac:dyDescent="0.3">
      <c r="R730" s="1379"/>
    </row>
    <row r="731" spans="18:18" x14ac:dyDescent="0.3">
      <c r="R731" s="1379"/>
    </row>
    <row r="732" spans="18:18" x14ac:dyDescent="0.3">
      <c r="R732" s="1379"/>
    </row>
    <row r="733" spans="18:18" x14ac:dyDescent="0.3">
      <c r="R733" s="1379"/>
    </row>
    <row r="734" spans="18:18" x14ac:dyDescent="0.3">
      <c r="R734" s="1379"/>
    </row>
    <row r="735" spans="18:18" x14ac:dyDescent="0.3">
      <c r="R735" s="1379"/>
    </row>
    <row r="736" spans="18:18" x14ac:dyDescent="0.3">
      <c r="R736" s="1379"/>
    </row>
    <row r="737" spans="18:18" x14ac:dyDescent="0.3">
      <c r="R737" s="1379"/>
    </row>
    <row r="738" spans="18:18" x14ac:dyDescent="0.3">
      <c r="R738" s="1379"/>
    </row>
    <row r="739" spans="18:18" x14ac:dyDescent="0.3">
      <c r="R739" s="1379"/>
    </row>
    <row r="740" spans="18:18" x14ac:dyDescent="0.3">
      <c r="R740" s="1379"/>
    </row>
    <row r="741" spans="18:18" x14ac:dyDescent="0.3">
      <c r="R741" s="1379"/>
    </row>
    <row r="742" spans="18:18" x14ac:dyDescent="0.3">
      <c r="R742" s="1379"/>
    </row>
    <row r="743" spans="18:18" x14ac:dyDescent="0.3">
      <c r="R743" s="1379"/>
    </row>
    <row r="744" spans="18:18" x14ac:dyDescent="0.3">
      <c r="R744" s="1379"/>
    </row>
    <row r="745" spans="18:18" x14ac:dyDescent="0.3">
      <c r="R745" s="1379"/>
    </row>
    <row r="746" spans="18:18" x14ac:dyDescent="0.3">
      <c r="R746" s="1379"/>
    </row>
    <row r="747" spans="18:18" x14ac:dyDescent="0.3">
      <c r="R747" s="1379"/>
    </row>
    <row r="748" spans="18:18" x14ac:dyDescent="0.3">
      <c r="R748" s="1379"/>
    </row>
    <row r="749" spans="18:18" x14ac:dyDescent="0.3">
      <c r="R749" s="1379"/>
    </row>
    <row r="750" spans="18:18" x14ac:dyDescent="0.3">
      <c r="R750" s="1379"/>
    </row>
    <row r="751" spans="18:18" x14ac:dyDescent="0.3">
      <c r="R751" s="1379"/>
    </row>
    <row r="752" spans="18:18" x14ac:dyDescent="0.3">
      <c r="R752" s="1379"/>
    </row>
    <row r="753" spans="18:18" x14ac:dyDescent="0.3">
      <c r="R753" s="1379"/>
    </row>
    <row r="754" spans="18:18" x14ac:dyDescent="0.3">
      <c r="R754" s="1379"/>
    </row>
    <row r="755" spans="18:18" x14ac:dyDescent="0.3">
      <c r="R755" s="1379"/>
    </row>
    <row r="756" spans="18:18" x14ac:dyDescent="0.3">
      <c r="R756" s="1379"/>
    </row>
    <row r="757" spans="18:18" x14ac:dyDescent="0.3">
      <c r="R757" s="1379"/>
    </row>
    <row r="758" spans="18:18" x14ac:dyDescent="0.3">
      <c r="R758" s="1379"/>
    </row>
    <row r="759" spans="18:18" x14ac:dyDescent="0.3">
      <c r="R759" s="1379"/>
    </row>
    <row r="760" spans="18:18" x14ac:dyDescent="0.3">
      <c r="R760" s="1379"/>
    </row>
    <row r="761" spans="18:18" x14ac:dyDescent="0.3">
      <c r="R761" s="1379"/>
    </row>
    <row r="762" spans="18:18" x14ac:dyDescent="0.3">
      <c r="R762" s="1379"/>
    </row>
    <row r="763" spans="18:18" x14ac:dyDescent="0.3">
      <c r="R763" s="1379"/>
    </row>
    <row r="764" spans="18:18" x14ac:dyDescent="0.3">
      <c r="R764" s="1379"/>
    </row>
    <row r="765" spans="18:18" x14ac:dyDescent="0.3">
      <c r="R765" s="1379"/>
    </row>
    <row r="766" spans="18:18" x14ac:dyDescent="0.3">
      <c r="R766" s="1379"/>
    </row>
    <row r="767" spans="18:18" x14ac:dyDescent="0.3">
      <c r="R767" s="1379"/>
    </row>
    <row r="768" spans="18:18" x14ac:dyDescent="0.3">
      <c r="R768" s="1379"/>
    </row>
    <row r="769" spans="18:18" x14ac:dyDescent="0.3">
      <c r="R769" s="1379"/>
    </row>
    <row r="770" spans="18:18" x14ac:dyDescent="0.3">
      <c r="R770" s="1379"/>
    </row>
    <row r="771" spans="18:18" x14ac:dyDescent="0.3">
      <c r="R771" s="1379"/>
    </row>
    <row r="772" spans="18:18" x14ac:dyDescent="0.3">
      <c r="R772" s="1379"/>
    </row>
    <row r="773" spans="18:18" x14ac:dyDescent="0.3">
      <c r="R773" s="1379"/>
    </row>
    <row r="774" spans="18:18" x14ac:dyDescent="0.3">
      <c r="R774" s="1379"/>
    </row>
    <row r="775" spans="18:18" x14ac:dyDescent="0.3">
      <c r="R775" s="1379"/>
    </row>
    <row r="776" spans="18:18" x14ac:dyDescent="0.3">
      <c r="R776" s="1379"/>
    </row>
    <row r="777" spans="18:18" x14ac:dyDescent="0.3">
      <c r="R777" s="1379"/>
    </row>
    <row r="778" spans="18:18" x14ac:dyDescent="0.3">
      <c r="R778" s="1379"/>
    </row>
    <row r="779" spans="18:18" x14ac:dyDescent="0.3">
      <c r="R779" s="1379"/>
    </row>
    <row r="780" spans="18:18" x14ac:dyDescent="0.3">
      <c r="R780" s="1379"/>
    </row>
    <row r="781" spans="18:18" x14ac:dyDescent="0.3">
      <c r="R781" s="1379"/>
    </row>
    <row r="782" spans="18:18" x14ac:dyDescent="0.3">
      <c r="R782" s="1379"/>
    </row>
    <row r="783" spans="18:18" x14ac:dyDescent="0.3">
      <c r="R783" s="1379"/>
    </row>
    <row r="784" spans="18:18" x14ac:dyDescent="0.3">
      <c r="R784" s="1379"/>
    </row>
    <row r="785" spans="18:18" x14ac:dyDescent="0.3">
      <c r="R785" s="1379"/>
    </row>
    <row r="786" spans="18:18" x14ac:dyDescent="0.3">
      <c r="R786" s="1379"/>
    </row>
    <row r="787" spans="18:18" x14ac:dyDescent="0.3">
      <c r="R787" s="1379"/>
    </row>
    <row r="788" spans="18:18" x14ac:dyDescent="0.3">
      <c r="R788" s="1379"/>
    </row>
    <row r="789" spans="18:18" x14ac:dyDescent="0.3">
      <c r="R789" s="1379"/>
    </row>
    <row r="790" spans="18:18" x14ac:dyDescent="0.3">
      <c r="R790" s="1379"/>
    </row>
    <row r="791" spans="18:18" x14ac:dyDescent="0.3">
      <c r="R791" s="1379"/>
    </row>
    <row r="792" spans="18:18" x14ac:dyDescent="0.3">
      <c r="R792" s="1379"/>
    </row>
    <row r="793" spans="18:18" x14ac:dyDescent="0.3">
      <c r="R793" s="1379"/>
    </row>
    <row r="794" spans="18:18" x14ac:dyDescent="0.3">
      <c r="R794" s="1379"/>
    </row>
    <row r="795" spans="18:18" x14ac:dyDescent="0.3">
      <c r="R795" s="1379"/>
    </row>
    <row r="796" spans="18:18" x14ac:dyDescent="0.3">
      <c r="R796" s="1379"/>
    </row>
    <row r="797" spans="18:18" x14ac:dyDescent="0.3">
      <c r="R797" s="1379"/>
    </row>
    <row r="798" spans="18:18" x14ac:dyDescent="0.3">
      <c r="R798" s="1379"/>
    </row>
    <row r="799" spans="18:18" x14ac:dyDescent="0.3">
      <c r="R799" s="1379"/>
    </row>
    <row r="800" spans="18:18" x14ac:dyDescent="0.3">
      <c r="R800" s="1379"/>
    </row>
    <row r="801" spans="18:18" x14ac:dyDescent="0.3">
      <c r="R801" s="1379"/>
    </row>
    <row r="802" spans="18:18" x14ac:dyDescent="0.3">
      <c r="R802" s="1379"/>
    </row>
    <row r="803" spans="18:18" x14ac:dyDescent="0.3">
      <c r="R803" s="1379"/>
    </row>
    <row r="804" spans="18:18" x14ac:dyDescent="0.3">
      <c r="R804" s="1379"/>
    </row>
    <row r="805" spans="18:18" x14ac:dyDescent="0.3">
      <c r="R805" s="1379"/>
    </row>
    <row r="806" spans="18:18" x14ac:dyDescent="0.3">
      <c r="R806" s="1379"/>
    </row>
    <row r="807" spans="18:18" x14ac:dyDescent="0.3">
      <c r="R807" s="1379"/>
    </row>
    <row r="808" spans="18:18" x14ac:dyDescent="0.3">
      <c r="R808" s="1379"/>
    </row>
    <row r="809" spans="18:18" x14ac:dyDescent="0.3">
      <c r="R809" s="1379"/>
    </row>
    <row r="810" spans="18:18" x14ac:dyDescent="0.3">
      <c r="R810" s="1379"/>
    </row>
    <row r="811" spans="18:18" x14ac:dyDescent="0.3">
      <c r="R811" s="1379"/>
    </row>
    <row r="812" spans="18:18" x14ac:dyDescent="0.3">
      <c r="R812" s="1379"/>
    </row>
    <row r="813" spans="18:18" x14ac:dyDescent="0.3">
      <c r="R813" s="1379"/>
    </row>
    <row r="814" spans="18:18" x14ac:dyDescent="0.3">
      <c r="R814" s="1379"/>
    </row>
    <row r="815" spans="18:18" x14ac:dyDescent="0.3">
      <c r="R815" s="1379"/>
    </row>
    <row r="816" spans="18:18" x14ac:dyDescent="0.3">
      <c r="R816" s="1379"/>
    </row>
    <row r="817" spans="18:18" x14ac:dyDescent="0.3">
      <c r="R817" s="1379"/>
    </row>
    <row r="818" spans="18:18" x14ac:dyDescent="0.3">
      <c r="R818" s="1379"/>
    </row>
    <row r="819" spans="18:18" x14ac:dyDescent="0.3">
      <c r="R819" s="1379"/>
    </row>
    <row r="820" spans="18:18" x14ac:dyDescent="0.3">
      <c r="R820" s="1379"/>
    </row>
    <row r="821" spans="18:18" x14ac:dyDescent="0.3">
      <c r="R821" s="1379"/>
    </row>
    <row r="822" spans="18:18" x14ac:dyDescent="0.3">
      <c r="R822" s="1379"/>
    </row>
    <row r="823" spans="18:18" x14ac:dyDescent="0.3">
      <c r="R823" s="1379"/>
    </row>
    <row r="824" spans="18:18" x14ac:dyDescent="0.3">
      <c r="R824" s="1379"/>
    </row>
    <row r="825" spans="18:18" x14ac:dyDescent="0.3">
      <c r="R825" s="1379"/>
    </row>
    <row r="826" spans="18:18" x14ac:dyDescent="0.3">
      <c r="R826" s="1379"/>
    </row>
    <row r="827" spans="18:18" x14ac:dyDescent="0.3">
      <c r="R827" s="1379"/>
    </row>
    <row r="828" spans="18:18" x14ac:dyDescent="0.3">
      <c r="R828" s="1379"/>
    </row>
    <row r="829" spans="18:18" x14ac:dyDescent="0.3">
      <c r="R829" s="1379"/>
    </row>
    <row r="830" spans="18:18" x14ac:dyDescent="0.3">
      <c r="R830" s="1379"/>
    </row>
    <row r="831" spans="18:18" x14ac:dyDescent="0.3">
      <c r="R831" s="1379"/>
    </row>
    <row r="832" spans="18:18" x14ac:dyDescent="0.3">
      <c r="R832" s="1379"/>
    </row>
    <row r="833" spans="18:18" x14ac:dyDescent="0.3">
      <c r="R833" s="1379"/>
    </row>
    <row r="834" spans="18:18" x14ac:dyDescent="0.3">
      <c r="R834" s="1379"/>
    </row>
    <row r="835" spans="18:18" x14ac:dyDescent="0.3">
      <c r="R835" s="1379"/>
    </row>
    <row r="836" spans="18:18" x14ac:dyDescent="0.3">
      <c r="R836" s="1379"/>
    </row>
    <row r="837" spans="18:18" x14ac:dyDescent="0.3">
      <c r="R837" s="1379"/>
    </row>
    <row r="838" spans="18:18" x14ac:dyDescent="0.3">
      <c r="R838" s="1379"/>
    </row>
    <row r="839" spans="18:18" x14ac:dyDescent="0.3">
      <c r="R839" s="1379"/>
    </row>
    <row r="840" spans="18:18" x14ac:dyDescent="0.3">
      <c r="R840" s="1379"/>
    </row>
    <row r="841" spans="18:18" x14ac:dyDescent="0.3">
      <c r="R841" s="1379"/>
    </row>
    <row r="842" spans="18:18" x14ac:dyDescent="0.3">
      <c r="R842" s="1379"/>
    </row>
    <row r="843" spans="18:18" x14ac:dyDescent="0.3">
      <c r="R843" s="1379"/>
    </row>
    <row r="844" spans="18:18" x14ac:dyDescent="0.3">
      <c r="R844" s="1379"/>
    </row>
    <row r="845" spans="18:18" x14ac:dyDescent="0.3">
      <c r="R845" s="1379"/>
    </row>
    <row r="846" spans="18:18" x14ac:dyDescent="0.3">
      <c r="R846" s="1379"/>
    </row>
    <row r="847" spans="18:18" x14ac:dyDescent="0.3">
      <c r="R847" s="1379"/>
    </row>
    <row r="848" spans="18:18" x14ac:dyDescent="0.3">
      <c r="R848" s="1379"/>
    </row>
    <row r="849" spans="18:18" x14ac:dyDescent="0.3">
      <c r="R849" s="1379"/>
    </row>
    <row r="850" spans="18:18" x14ac:dyDescent="0.3">
      <c r="R850" s="1379"/>
    </row>
    <row r="851" spans="18:18" x14ac:dyDescent="0.3">
      <c r="R851" s="1379"/>
    </row>
    <row r="852" spans="18:18" x14ac:dyDescent="0.3">
      <c r="R852" s="1379"/>
    </row>
    <row r="853" spans="18:18" x14ac:dyDescent="0.3">
      <c r="R853" s="1379"/>
    </row>
    <row r="854" spans="18:18" x14ac:dyDescent="0.3">
      <c r="R854" s="1379"/>
    </row>
    <row r="855" spans="18:18" x14ac:dyDescent="0.3">
      <c r="R855" s="1379"/>
    </row>
    <row r="856" spans="18:18" x14ac:dyDescent="0.3">
      <c r="R856" s="1379"/>
    </row>
    <row r="857" spans="18:18" x14ac:dyDescent="0.3">
      <c r="R857" s="1379"/>
    </row>
    <row r="858" spans="18:18" x14ac:dyDescent="0.3">
      <c r="R858" s="1379"/>
    </row>
    <row r="859" spans="18:18" x14ac:dyDescent="0.3">
      <c r="R859" s="1379"/>
    </row>
    <row r="860" spans="18:18" x14ac:dyDescent="0.3">
      <c r="R860" s="1379"/>
    </row>
    <row r="861" spans="18:18" x14ac:dyDescent="0.3">
      <c r="R861" s="1379"/>
    </row>
    <row r="862" spans="18:18" x14ac:dyDescent="0.3">
      <c r="R862" s="1379"/>
    </row>
    <row r="863" spans="18:18" x14ac:dyDescent="0.3">
      <c r="R863" s="1379"/>
    </row>
    <row r="864" spans="18:18" x14ac:dyDescent="0.3">
      <c r="R864" s="1379"/>
    </row>
    <row r="865" spans="18:18" x14ac:dyDescent="0.3">
      <c r="R865" s="1379"/>
    </row>
    <row r="866" spans="18:18" x14ac:dyDescent="0.3">
      <c r="R866" s="1379"/>
    </row>
    <row r="867" spans="18:18" x14ac:dyDescent="0.3">
      <c r="R867" s="1379"/>
    </row>
    <row r="868" spans="18:18" x14ac:dyDescent="0.3">
      <c r="R868" s="1379"/>
    </row>
    <row r="869" spans="18:18" x14ac:dyDescent="0.3">
      <c r="R869" s="1379"/>
    </row>
    <row r="870" spans="18:18" x14ac:dyDescent="0.3">
      <c r="R870" s="1379"/>
    </row>
    <row r="871" spans="18:18" x14ac:dyDescent="0.3">
      <c r="R871" s="1379"/>
    </row>
    <row r="872" spans="18:18" x14ac:dyDescent="0.3">
      <c r="R872" s="1379"/>
    </row>
    <row r="873" spans="18:18" x14ac:dyDescent="0.3">
      <c r="R873" s="1379"/>
    </row>
    <row r="874" spans="18:18" x14ac:dyDescent="0.3">
      <c r="R874" s="1379"/>
    </row>
    <row r="875" spans="18:18" x14ac:dyDescent="0.3">
      <c r="R875" s="1379"/>
    </row>
    <row r="876" spans="18:18" x14ac:dyDescent="0.3">
      <c r="R876" s="1379"/>
    </row>
    <row r="877" spans="18:18" x14ac:dyDescent="0.3">
      <c r="R877" s="1379"/>
    </row>
    <row r="878" spans="18:18" x14ac:dyDescent="0.3">
      <c r="R878" s="1379"/>
    </row>
    <row r="879" spans="18:18" x14ac:dyDescent="0.3">
      <c r="R879" s="1379"/>
    </row>
    <row r="880" spans="18:18" x14ac:dyDescent="0.3">
      <c r="R880" s="1379"/>
    </row>
    <row r="881" spans="18:18" x14ac:dyDescent="0.3">
      <c r="R881" s="1379"/>
    </row>
    <row r="882" spans="18:18" x14ac:dyDescent="0.3">
      <c r="R882" s="1379"/>
    </row>
    <row r="883" spans="18:18" x14ac:dyDescent="0.3">
      <c r="R883" s="1379"/>
    </row>
    <row r="884" spans="18:18" x14ac:dyDescent="0.3">
      <c r="R884" s="1379"/>
    </row>
    <row r="885" spans="18:18" x14ac:dyDescent="0.3">
      <c r="R885" s="1379"/>
    </row>
    <row r="886" spans="18:18" x14ac:dyDescent="0.3">
      <c r="R886" s="1379"/>
    </row>
    <row r="887" spans="18:18" x14ac:dyDescent="0.3">
      <c r="R887" s="1379"/>
    </row>
    <row r="888" spans="18:18" x14ac:dyDescent="0.3">
      <c r="R888" s="1379"/>
    </row>
    <row r="889" spans="18:18" x14ac:dyDescent="0.3">
      <c r="R889" s="1379"/>
    </row>
    <row r="890" spans="18:18" x14ac:dyDescent="0.3">
      <c r="R890" s="1379"/>
    </row>
    <row r="891" spans="18:18" x14ac:dyDescent="0.3">
      <c r="R891" s="1379"/>
    </row>
    <row r="892" spans="18:18" x14ac:dyDescent="0.3">
      <c r="R892" s="1379"/>
    </row>
    <row r="893" spans="18:18" x14ac:dyDescent="0.3">
      <c r="R893" s="1379"/>
    </row>
    <row r="894" spans="18:18" x14ac:dyDescent="0.3">
      <c r="R894" s="1379"/>
    </row>
    <row r="895" spans="18:18" x14ac:dyDescent="0.3">
      <c r="R895" s="1379"/>
    </row>
    <row r="896" spans="18:18" x14ac:dyDescent="0.3">
      <c r="R896" s="1379"/>
    </row>
    <row r="897" spans="18:18" x14ac:dyDescent="0.3">
      <c r="R897" s="1379"/>
    </row>
    <row r="898" spans="18:18" x14ac:dyDescent="0.3">
      <c r="R898" s="1379"/>
    </row>
    <row r="899" spans="18:18" x14ac:dyDescent="0.3">
      <c r="R899" s="1379"/>
    </row>
    <row r="900" spans="18:18" x14ac:dyDescent="0.3">
      <c r="R900" s="1379"/>
    </row>
    <row r="901" spans="18:18" x14ac:dyDescent="0.3">
      <c r="R901" s="1379"/>
    </row>
    <row r="902" spans="18:18" x14ac:dyDescent="0.3">
      <c r="R902" s="1379"/>
    </row>
    <row r="903" spans="18:18" x14ac:dyDescent="0.3">
      <c r="R903" s="1379"/>
    </row>
    <row r="904" spans="18:18" x14ac:dyDescent="0.3">
      <c r="R904" s="1379"/>
    </row>
    <row r="905" spans="18:18" x14ac:dyDescent="0.3">
      <c r="R905" s="1379"/>
    </row>
    <row r="906" spans="18:18" x14ac:dyDescent="0.3">
      <c r="R906" s="1379"/>
    </row>
    <row r="907" spans="18:18" x14ac:dyDescent="0.3">
      <c r="R907" s="1379"/>
    </row>
    <row r="908" spans="18:18" x14ac:dyDescent="0.3">
      <c r="R908" s="1379"/>
    </row>
    <row r="909" spans="18:18" x14ac:dyDescent="0.3">
      <c r="R909" s="1379"/>
    </row>
    <row r="910" spans="18:18" x14ac:dyDescent="0.3">
      <c r="R910" s="1379"/>
    </row>
    <row r="911" spans="18:18" x14ac:dyDescent="0.3">
      <c r="R911" s="1379"/>
    </row>
    <row r="912" spans="18:18" x14ac:dyDescent="0.3">
      <c r="R912" s="1379"/>
    </row>
    <row r="913" spans="18:18" x14ac:dyDescent="0.3">
      <c r="R913" s="1379"/>
    </row>
    <row r="914" spans="18:18" x14ac:dyDescent="0.3">
      <c r="R914" s="1379"/>
    </row>
    <row r="915" spans="18:18" x14ac:dyDescent="0.3">
      <c r="R915" s="1379"/>
    </row>
    <row r="916" spans="18:18" x14ac:dyDescent="0.3">
      <c r="R916" s="1379"/>
    </row>
    <row r="917" spans="18:18" x14ac:dyDescent="0.3">
      <c r="R917" s="1379"/>
    </row>
    <row r="918" spans="18:18" x14ac:dyDescent="0.3">
      <c r="R918" s="1379"/>
    </row>
    <row r="919" spans="18:18" x14ac:dyDescent="0.3">
      <c r="R919" s="1379"/>
    </row>
    <row r="920" spans="18:18" x14ac:dyDescent="0.3">
      <c r="R920" s="1379"/>
    </row>
    <row r="921" spans="18:18" x14ac:dyDescent="0.3">
      <c r="R921" s="1379"/>
    </row>
    <row r="922" spans="18:18" x14ac:dyDescent="0.3">
      <c r="R922" s="1379"/>
    </row>
    <row r="923" spans="18:18" x14ac:dyDescent="0.3">
      <c r="R923" s="1379"/>
    </row>
    <row r="924" spans="18:18" x14ac:dyDescent="0.3">
      <c r="R924" s="1379"/>
    </row>
    <row r="925" spans="18:18" x14ac:dyDescent="0.3">
      <c r="R925" s="1379"/>
    </row>
    <row r="926" spans="18:18" x14ac:dyDescent="0.3">
      <c r="R926" s="1379"/>
    </row>
    <row r="927" spans="18:18" x14ac:dyDescent="0.3">
      <c r="R927" s="1379"/>
    </row>
    <row r="928" spans="18:18" x14ac:dyDescent="0.3">
      <c r="R928" s="1379"/>
    </row>
    <row r="929" spans="18:18" x14ac:dyDescent="0.3">
      <c r="R929" s="1379"/>
    </row>
    <row r="930" spans="18:18" x14ac:dyDescent="0.3">
      <c r="R930" s="1379"/>
    </row>
    <row r="931" spans="18:18" x14ac:dyDescent="0.3">
      <c r="R931" s="1379"/>
    </row>
    <row r="932" spans="18:18" x14ac:dyDescent="0.3">
      <c r="R932" s="1379"/>
    </row>
    <row r="933" spans="18:18" x14ac:dyDescent="0.3">
      <c r="R933" s="1379"/>
    </row>
    <row r="934" spans="18:18" x14ac:dyDescent="0.3">
      <c r="R934" s="1379"/>
    </row>
    <row r="935" spans="18:18" x14ac:dyDescent="0.3">
      <c r="R935" s="1379"/>
    </row>
    <row r="936" spans="18:18" x14ac:dyDescent="0.3">
      <c r="R936" s="1379"/>
    </row>
    <row r="937" spans="18:18" x14ac:dyDescent="0.3">
      <c r="R937" s="1379"/>
    </row>
    <row r="938" spans="18:18" x14ac:dyDescent="0.3">
      <c r="R938" s="1379"/>
    </row>
    <row r="939" spans="18:18" x14ac:dyDescent="0.3">
      <c r="R939" s="1379"/>
    </row>
    <row r="940" spans="18:18" x14ac:dyDescent="0.3">
      <c r="R940" s="1379"/>
    </row>
    <row r="941" spans="18:18" x14ac:dyDescent="0.3">
      <c r="R941" s="1379"/>
    </row>
    <row r="942" spans="18:18" x14ac:dyDescent="0.3">
      <c r="R942" s="1379"/>
    </row>
    <row r="943" spans="18:18" x14ac:dyDescent="0.3">
      <c r="R943" s="1379"/>
    </row>
    <row r="944" spans="18:18" x14ac:dyDescent="0.3">
      <c r="R944" s="1379"/>
    </row>
    <row r="945" spans="18:18" x14ac:dyDescent="0.3">
      <c r="R945" s="1379"/>
    </row>
    <row r="946" spans="18:18" x14ac:dyDescent="0.3">
      <c r="R946" s="1379"/>
    </row>
    <row r="947" spans="18:18" x14ac:dyDescent="0.3">
      <c r="R947" s="1379"/>
    </row>
    <row r="948" spans="18:18" x14ac:dyDescent="0.3">
      <c r="R948" s="1379"/>
    </row>
    <row r="949" spans="18:18" x14ac:dyDescent="0.3">
      <c r="R949" s="1379"/>
    </row>
    <row r="950" spans="18:18" x14ac:dyDescent="0.3">
      <c r="R950" s="1379"/>
    </row>
    <row r="951" spans="18:18" x14ac:dyDescent="0.3">
      <c r="R951" s="1379"/>
    </row>
    <row r="952" spans="18:18" x14ac:dyDescent="0.3">
      <c r="R952" s="1379"/>
    </row>
    <row r="953" spans="18:18" x14ac:dyDescent="0.3">
      <c r="R953" s="1379"/>
    </row>
    <row r="954" spans="18:18" x14ac:dyDescent="0.3">
      <c r="R954" s="1379"/>
    </row>
    <row r="955" spans="18:18" x14ac:dyDescent="0.3">
      <c r="R955" s="1379"/>
    </row>
    <row r="956" spans="18:18" x14ac:dyDescent="0.3">
      <c r="R956" s="1379"/>
    </row>
    <row r="957" spans="18:18" x14ac:dyDescent="0.3">
      <c r="R957" s="1379"/>
    </row>
    <row r="958" spans="18:18" x14ac:dyDescent="0.3">
      <c r="R958" s="1379"/>
    </row>
    <row r="959" spans="18:18" x14ac:dyDescent="0.3">
      <c r="R959" s="1379"/>
    </row>
    <row r="960" spans="18:18" x14ac:dyDescent="0.3">
      <c r="R960" s="1379"/>
    </row>
    <row r="961" spans="18:18" x14ac:dyDescent="0.3">
      <c r="R961" s="1379"/>
    </row>
    <row r="962" spans="18:18" x14ac:dyDescent="0.3">
      <c r="R962" s="1379"/>
    </row>
    <row r="963" spans="18:18" x14ac:dyDescent="0.3">
      <c r="R963" s="1379"/>
    </row>
    <row r="964" spans="18:18" x14ac:dyDescent="0.3">
      <c r="R964" s="1379"/>
    </row>
    <row r="965" spans="18:18" x14ac:dyDescent="0.3">
      <c r="R965" s="1379"/>
    </row>
    <row r="966" spans="18:18" x14ac:dyDescent="0.3">
      <c r="R966" s="1379"/>
    </row>
    <row r="967" spans="18:18" x14ac:dyDescent="0.3">
      <c r="R967" s="1379"/>
    </row>
    <row r="968" spans="18:18" x14ac:dyDescent="0.3">
      <c r="R968" s="1379"/>
    </row>
    <row r="969" spans="18:18" x14ac:dyDescent="0.3">
      <c r="R969" s="1379"/>
    </row>
    <row r="970" spans="18:18" x14ac:dyDescent="0.3">
      <c r="R970" s="1379"/>
    </row>
    <row r="971" spans="18:18" x14ac:dyDescent="0.3">
      <c r="R971" s="1379"/>
    </row>
    <row r="972" spans="18:18" x14ac:dyDescent="0.3">
      <c r="R972" s="1379"/>
    </row>
    <row r="973" spans="18:18" x14ac:dyDescent="0.3">
      <c r="R973" s="1379"/>
    </row>
    <row r="974" spans="18:18" x14ac:dyDescent="0.3">
      <c r="R974" s="1379"/>
    </row>
    <row r="975" spans="18:18" x14ac:dyDescent="0.3">
      <c r="R975" s="1379"/>
    </row>
    <row r="976" spans="18:18" x14ac:dyDescent="0.3">
      <c r="R976" s="1379"/>
    </row>
    <row r="977" spans="18:18" x14ac:dyDescent="0.3">
      <c r="R977" s="1379"/>
    </row>
    <row r="978" spans="18:18" x14ac:dyDescent="0.3">
      <c r="R978" s="1379"/>
    </row>
    <row r="979" spans="18:18" x14ac:dyDescent="0.3">
      <c r="R979" s="1379"/>
    </row>
    <row r="980" spans="18:18" x14ac:dyDescent="0.3">
      <c r="R980" s="1379"/>
    </row>
    <row r="981" spans="18:18" x14ac:dyDescent="0.3">
      <c r="R981" s="1379"/>
    </row>
    <row r="982" spans="18:18" x14ac:dyDescent="0.3">
      <c r="R982" s="1379"/>
    </row>
    <row r="983" spans="18:18" x14ac:dyDescent="0.3">
      <c r="R983" s="1379"/>
    </row>
    <row r="984" spans="18:18" x14ac:dyDescent="0.3">
      <c r="R984" s="1379"/>
    </row>
    <row r="985" spans="18:18" x14ac:dyDescent="0.3">
      <c r="R985" s="1379"/>
    </row>
    <row r="986" spans="18:18" x14ac:dyDescent="0.3">
      <c r="R986" s="1379"/>
    </row>
    <row r="987" spans="18:18" x14ac:dyDescent="0.3">
      <c r="R987" s="1379"/>
    </row>
    <row r="988" spans="18:18" x14ac:dyDescent="0.3">
      <c r="R988" s="1379"/>
    </row>
    <row r="989" spans="18:18" x14ac:dyDescent="0.3">
      <c r="R989" s="1379"/>
    </row>
    <row r="990" spans="18:18" x14ac:dyDescent="0.3">
      <c r="R990" s="1379"/>
    </row>
    <row r="991" spans="18:18" x14ac:dyDescent="0.3">
      <c r="R991" s="1379"/>
    </row>
    <row r="992" spans="18:18" x14ac:dyDescent="0.3">
      <c r="R992" s="1379"/>
    </row>
    <row r="993" spans="18:18" x14ac:dyDescent="0.3">
      <c r="R993" s="1379"/>
    </row>
    <row r="994" spans="18:18" x14ac:dyDescent="0.3">
      <c r="R994" s="1379"/>
    </row>
    <row r="995" spans="18:18" x14ac:dyDescent="0.3">
      <c r="R995" s="1379"/>
    </row>
    <row r="996" spans="18:18" x14ac:dyDescent="0.3">
      <c r="R996" s="1379"/>
    </row>
    <row r="997" spans="18:18" x14ac:dyDescent="0.3">
      <c r="R997" s="1379"/>
    </row>
    <row r="998" spans="18:18" x14ac:dyDescent="0.3">
      <c r="R998" s="1379"/>
    </row>
    <row r="999" spans="18:18" x14ac:dyDescent="0.3">
      <c r="R999" s="1379"/>
    </row>
    <row r="1000" spans="18:18" x14ac:dyDescent="0.3">
      <c r="R1000" s="1379"/>
    </row>
    <row r="1001" spans="18:18" x14ac:dyDescent="0.3">
      <c r="R1001" s="1379"/>
    </row>
    <row r="1002" spans="18:18" x14ac:dyDescent="0.3">
      <c r="R1002" s="1379"/>
    </row>
    <row r="1003" spans="18:18" x14ac:dyDescent="0.3">
      <c r="R1003" s="1379"/>
    </row>
    <row r="1004" spans="18:18" x14ac:dyDescent="0.3">
      <c r="R1004" s="1379"/>
    </row>
    <row r="1005" spans="18:18" x14ac:dyDescent="0.3">
      <c r="R1005" s="1379"/>
    </row>
    <row r="1006" spans="18:18" x14ac:dyDescent="0.3">
      <c r="R1006" s="1379"/>
    </row>
    <row r="1007" spans="18:18" x14ac:dyDescent="0.3">
      <c r="R1007" s="1379"/>
    </row>
    <row r="1008" spans="18:18" x14ac:dyDescent="0.3">
      <c r="R1008" s="1379"/>
    </row>
    <row r="1009" spans="18:18" x14ac:dyDescent="0.3">
      <c r="R1009" s="1379"/>
    </row>
    <row r="1010" spans="18:18" x14ac:dyDescent="0.3">
      <c r="R1010" s="1379"/>
    </row>
    <row r="1011" spans="18:18" x14ac:dyDescent="0.3">
      <c r="R1011" s="1379"/>
    </row>
    <row r="1012" spans="18:18" x14ac:dyDescent="0.3">
      <c r="R1012" s="1379"/>
    </row>
    <row r="1013" spans="18:18" x14ac:dyDescent="0.3">
      <c r="R1013" s="1379"/>
    </row>
    <row r="1014" spans="18:18" x14ac:dyDescent="0.3">
      <c r="R1014" s="1379"/>
    </row>
    <row r="1015" spans="18:18" x14ac:dyDescent="0.3">
      <c r="R1015" s="1379"/>
    </row>
    <row r="1016" spans="18:18" x14ac:dyDescent="0.3">
      <c r="R1016" s="1379"/>
    </row>
    <row r="1017" spans="18:18" x14ac:dyDescent="0.3">
      <c r="R1017" s="1379"/>
    </row>
    <row r="1018" spans="18:18" x14ac:dyDescent="0.3">
      <c r="R1018" s="1379"/>
    </row>
    <row r="1019" spans="18:18" x14ac:dyDescent="0.3">
      <c r="R1019" s="1379"/>
    </row>
    <row r="1020" spans="18:18" x14ac:dyDescent="0.3">
      <c r="R1020" s="1379"/>
    </row>
    <row r="1021" spans="18:18" x14ac:dyDescent="0.3">
      <c r="R1021" s="1379"/>
    </row>
    <row r="1022" spans="18:18" x14ac:dyDescent="0.3">
      <c r="R1022" s="1379"/>
    </row>
    <row r="1023" spans="18:18" x14ac:dyDescent="0.3">
      <c r="R1023" s="1379"/>
    </row>
    <row r="1024" spans="18:18" x14ac:dyDescent="0.3">
      <c r="R1024" s="1379"/>
    </row>
    <row r="1025" spans="18:18" x14ac:dyDescent="0.3">
      <c r="R1025" s="1379"/>
    </row>
    <row r="1026" spans="18:18" x14ac:dyDescent="0.3">
      <c r="R1026" s="1379"/>
    </row>
    <row r="1027" spans="18:18" x14ac:dyDescent="0.3">
      <c r="R1027" s="1379"/>
    </row>
    <row r="1028" spans="18:18" x14ac:dyDescent="0.3">
      <c r="R1028" s="1379"/>
    </row>
    <row r="1029" spans="18:18" x14ac:dyDescent="0.3">
      <c r="R1029" s="1379"/>
    </row>
    <row r="1030" spans="18:18" x14ac:dyDescent="0.3">
      <c r="R1030" s="1379"/>
    </row>
    <row r="1031" spans="18:18" x14ac:dyDescent="0.3">
      <c r="R1031" s="1379"/>
    </row>
    <row r="1032" spans="18:18" x14ac:dyDescent="0.3">
      <c r="R1032" s="1379"/>
    </row>
    <row r="1033" spans="18:18" x14ac:dyDescent="0.3">
      <c r="R1033" s="1379"/>
    </row>
    <row r="1034" spans="18:18" x14ac:dyDescent="0.3">
      <c r="R1034" s="1379"/>
    </row>
    <row r="1035" spans="18:18" x14ac:dyDescent="0.3">
      <c r="R1035" s="1379"/>
    </row>
    <row r="1036" spans="18:18" x14ac:dyDescent="0.3">
      <c r="R1036" s="1379"/>
    </row>
    <row r="1037" spans="18:18" x14ac:dyDescent="0.3">
      <c r="R1037" s="1379"/>
    </row>
    <row r="1038" spans="18:18" x14ac:dyDescent="0.3">
      <c r="R1038" s="1379"/>
    </row>
    <row r="1039" spans="18:18" x14ac:dyDescent="0.3">
      <c r="R1039" s="1379"/>
    </row>
    <row r="1040" spans="18:18" x14ac:dyDescent="0.3">
      <c r="R1040" s="1379"/>
    </row>
    <row r="1041" spans="18:18" x14ac:dyDescent="0.3">
      <c r="R1041" s="1379"/>
    </row>
    <row r="1042" spans="18:18" x14ac:dyDescent="0.3">
      <c r="R1042" s="1379"/>
    </row>
    <row r="1043" spans="18:18" x14ac:dyDescent="0.3">
      <c r="R1043" s="1379"/>
    </row>
    <row r="1044" spans="18:18" x14ac:dyDescent="0.3">
      <c r="R1044" s="1379"/>
    </row>
    <row r="1045" spans="18:18" x14ac:dyDescent="0.3">
      <c r="R1045" s="1379"/>
    </row>
    <row r="1046" spans="18:18" x14ac:dyDescent="0.3">
      <c r="R1046" s="1379"/>
    </row>
    <row r="1047" spans="18:18" x14ac:dyDescent="0.3">
      <c r="R1047" s="1379"/>
    </row>
    <row r="1048" spans="18:18" x14ac:dyDescent="0.3">
      <c r="R1048" s="1379"/>
    </row>
    <row r="1049" spans="18:18" x14ac:dyDescent="0.3">
      <c r="R1049" s="1379"/>
    </row>
    <row r="1050" spans="18:18" x14ac:dyDescent="0.3">
      <c r="R1050" s="1379"/>
    </row>
    <row r="1051" spans="18:18" x14ac:dyDescent="0.3">
      <c r="R1051" s="1379"/>
    </row>
    <row r="1052" spans="18:18" x14ac:dyDescent="0.3">
      <c r="R1052" s="1379"/>
    </row>
    <row r="1053" spans="18:18" x14ac:dyDescent="0.3">
      <c r="R1053" s="1379"/>
    </row>
    <row r="1054" spans="18:18" x14ac:dyDescent="0.3">
      <c r="R1054" s="1379"/>
    </row>
    <row r="1055" spans="18:18" x14ac:dyDescent="0.3">
      <c r="R1055" s="1379"/>
    </row>
    <row r="1056" spans="18:18" x14ac:dyDescent="0.3">
      <c r="R1056" s="1379"/>
    </row>
    <row r="1057" spans="18:18" x14ac:dyDescent="0.3">
      <c r="R1057" s="1379"/>
    </row>
    <row r="1058" spans="18:18" x14ac:dyDescent="0.3">
      <c r="R1058" s="1379"/>
    </row>
    <row r="1059" spans="18:18" x14ac:dyDescent="0.3">
      <c r="R1059" s="1379"/>
    </row>
    <row r="1060" spans="18:18" x14ac:dyDescent="0.3">
      <c r="R1060" s="1379"/>
    </row>
    <row r="1061" spans="18:18" x14ac:dyDescent="0.3">
      <c r="R1061" s="1379"/>
    </row>
    <row r="1062" spans="18:18" x14ac:dyDescent="0.3">
      <c r="R1062" s="1379"/>
    </row>
    <row r="1063" spans="18:18" x14ac:dyDescent="0.3">
      <c r="R1063" s="1379"/>
    </row>
    <row r="1064" spans="18:18" x14ac:dyDescent="0.3">
      <c r="R1064" s="1379"/>
    </row>
    <row r="1065" spans="18:18" x14ac:dyDescent="0.3">
      <c r="R1065" s="1379"/>
    </row>
    <row r="1066" spans="18:18" x14ac:dyDescent="0.3">
      <c r="R1066" s="1379"/>
    </row>
    <row r="1067" spans="18:18" x14ac:dyDescent="0.3">
      <c r="R1067" s="1379"/>
    </row>
    <row r="1068" spans="18:18" x14ac:dyDescent="0.3">
      <c r="R1068" s="1379"/>
    </row>
    <row r="1069" spans="18:18" x14ac:dyDescent="0.3">
      <c r="R1069" s="1379"/>
    </row>
    <row r="1070" spans="18:18" x14ac:dyDescent="0.3">
      <c r="R1070" s="1379"/>
    </row>
    <row r="1071" spans="18:18" x14ac:dyDescent="0.3">
      <c r="R1071" s="1379"/>
    </row>
    <row r="1072" spans="18:18" x14ac:dyDescent="0.3">
      <c r="R1072" s="1379"/>
    </row>
    <row r="1073" spans="18:18" x14ac:dyDescent="0.3">
      <c r="R1073" s="1379"/>
    </row>
    <row r="1074" spans="18:18" x14ac:dyDescent="0.3">
      <c r="R1074" s="1379"/>
    </row>
    <row r="1075" spans="18:18" x14ac:dyDescent="0.3">
      <c r="R1075" s="1379"/>
    </row>
    <row r="1076" spans="18:18" x14ac:dyDescent="0.3">
      <c r="R1076" s="1379"/>
    </row>
    <row r="1077" spans="18:18" x14ac:dyDescent="0.3">
      <c r="R1077" s="1379"/>
    </row>
    <row r="1078" spans="18:18" x14ac:dyDescent="0.3">
      <c r="R1078" s="1379"/>
    </row>
    <row r="1079" spans="18:18" x14ac:dyDescent="0.3">
      <c r="R1079" s="1379"/>
    </row>
    <row r="1080" spans="18:18" x14ac:dyDescent="0.3">
      <c r="R1080" s="1379"/>
    </row>
    <row r="1081" spans="18:18" x14ac:dyDescent="0.3">
      <c r="R1081" s="1379"/>
    </row>
    <row r="1082" spans="18:18" x14ac:dyDescent="0.3">
      <c r="R1082" s="1379"/>
    </row>
    <row r="1083" spans="18:18" x14ac:dyDescent="0.3">
      <c r="R1083" s="1379"/>
    </row>
    <row r="1084" spans="18:18" x14ac:dyDescent="0.3">
      <c r="R1084" s="1379"/>
    </row>
    <row r="1085" spans="18:18" x14ac:dyDescent="0.3">
      <c r="R1085" s="1379"/>
    </row>
    <row r="1086" spans="18:18" x14ac:dyDescent="0.3">
      <c r="R1086" s="1379"/>
    </row>
    <row r="1087" spans="18:18" x14ac:dyDescent="0.3">
      <c r="R1087" s="1379"/>
    </row>
    <row r="1088" spans="18:18" x14ac:dyDescent="0.3">
      <c r="R1088" s="1379"/>
    </row>
    <row r="1089" spans="18:18" x14ac:dyDescent="0.3">
      <c r="R1089" s="1379"/>
    </row>
    <row r="1090" spans="18:18" x14ac:dyDescent="0.3">
      <c r="R1090" s="1379"/>
    </row>
    <row r="1091" spans="18:18" x14ac:dyDescent="0.3">
      <c r="R1091" s="1379"/>
    </row>
    <row r="1092" spans="18:18" x14ac:dyDescent="0.3">
      <c r="R1092" s="1379"/>
    </row>
    <row r="1093" spans="18:18" x14ac:dyDescent="0.3">
      <c r="R1093" s="1379"/>
    </row>
    <row r="1094" spans="18:18" x14ac:dyDescent="0.3">
      <c r="R1094" s="1379"/>
    </row>
    <row r="1095" spans="18:18" x14ac:dyDescent="0.3">
      <c r="R1095" s="1379"/>
    </row>
    <row r="1096" spans="18:18" x14ac:dyDescent="0.3">
      <c r="R1096" s="1379"/>
    </row>
    <row r="1097" spans="18:18" x14ac:dyDescent="0.3">
      <c r="R1097" s="1379"/>
    </row>
    <row r="1098" spans="18:18" x14ac:dyDescent="0.3">
      <c r="R1098" s="1379"/>
    </row>
    <row r="1099" spans="18:18" x14ac:dyDescent="0.3">
      <c r="R1099" s="1379"/>
    </row>
    <row r="1100" spans="18:18" x14ac:dyDescent="0.3">
      <c r="R1100" s="1379"/>
    </row>
    <row r="1101" spans="18:18" x14ac:dyDescent="0.3">
      <c r="R1101" s="1379"/>
    </row>
    <row r="1102" spans="18:18" x14ac:dyDescent="0.3">
      <c r="R1102" s="1379"/>
    </row>
    <row r="1103" spans="18:18" x14ac:dyDescent="0.3">
      <c r="R1103" s="1379"/>
    </row>
    <row r="1104" spans="18:18" x14ac:dyDescent="0.3">
      <c r="R1104" s="1379"/>
    </row>
    <row r="1105" spans="18:18" x14ac:dyDescent="0.3">
      <c r="R1105" s="1379"/>
    </row>
    <row r="1106" spans="18:18" x14ac:dyDescent="0.3">
      <c r="R1106" s="1379"/>
    </row>
    <row r="1107" spans="18:18" x14ac:dyDescent="0.3">
      <c r="R1107" s="1379"/>
    </row>
    <row r="1108" spans="18:18" x14ac:dyDescent="0.3">
      <c r="R1108" s="1379"/>
    </row>
    <row r="1109" spans="18:18" x14ac:dyDescent="0.3">
      <c r="R1109" s="1379"/>
    </row>
    <row r="1110" spans="18:18" x14ac:dyDescent="0.3">
      <c r="R1110" s="1379"/>
    </row>
    <row r="1111" spans="18:18" x14ac:dyDescent="0.3">
      <c r="R1111" s="1379"/>
    </row>
    <row r="1112" spans="18:18" x14ac:dyDescent="0.3">
      <c r="R1112" s="1379"/>
    </row>
    <row r="1113" spans="18:18" x14ac:dyDescent="0.3">
      <c r="R1113" s="1379"/>
    </row>
    <row r="1114" spans="18:18" x14ac:dyDescent="0.3">
      <c r="R1114" s="1379"/>
    </row>
    <row r="1115" spans="18:18" x14ac:dyDescent="0.3">
      <c r="R1115" s="1379"/>
    </row>
    <row r="1116" spans="18:18" x14ac:dyDescent="0.3">
      <c r="R1116" s="1379"/>
    </row>
    <row r="1117" spans="18:18" x14ac:dyDescent="0.3">
      <c r="R1117" s="1379"/>
    </row>
    <row r="1118" spans="18:18" x14ac:dyDescent="0.3">
      <c r="R1118" s="1379"/>
    </row>
    <row r="1119" spans="18:18" x14ac:dyDescent="0.3">
      <c r="R1119" s="1379"/>
    </row>
    <row r="1120" spans="18:18" x14ac:dyDescent="0.3">
      <c r="R1120" s="1379"/>
    </row>
    <row r="1121" spans="18:18" x14ac:dyDescent="0.3">
      <c r="R1121" s="1379"/>
    </row>
    <row r="1122" spans="18:18" x14ac:dyDescent="0.3">
      <c r="R1122" s="1379"/>
    </row>
    <row r="1123" spans="18:18" x14ac:dyDescent="0.3">
      <c r="R1123" s="1379"/>
    </row>
    <row r="1124" spans="18:18" x14ac:dyDescent="0.3">
      <c r="R1124" s="1379"/>
    </row>
    <row r="1125" spans="18:18" x14ac:dyDescent="0.3">
      <c r="R1125" s="1379"/>
    </row>
    <row r="1126" spans="18:18" x14ac:dyDescent="0.3">
      <c r="R1126" s="1379"/>
    </row>
    <row r="1127" spans="18:18" x14ac:dyDescent="0.3">
      <c r="R1127" s="1379"/>
    </row>
    <row r="1128" spans="18:18" x14ac:dyDescent="0.3">
      <c r="R1128" s="1379"/>
    </row>
    <row r="1129" spans="18:18" x14ac:dyDescent="0.3">
      <c r="R1129" s="1379"/>
    </row>
    <row r="1130" spans="18:18" x14ac:dyDescent="0.3">
      <c r="R1130" s="1379"/>
    </row>
    <row r="1131" spans="18:18" x14ac:dyDescent="0.3">
      <c r="R1131" s="1379"/>
    </row>
    <row r="1132" spans="18:18" x14ac:dyDescent="0.3">
      <c r="R1132" s="1379"/>
    </row>
    <row r="1133" spans="18:18" x14ac:dyDescent="0.3">
      <c r="R1133" s="1379"/>
    </row>
    <row r="1134" spans="18:18" x14ac:dyDescent="0.3">
      <c r="R1134" s="1379"/>
    </row>
    <row r="1135" spans="18:18" x14ac:dyDescent="0.3">
      <c r="R1135" s="1379"/>
    </row>
    <row r="1136" spans="18:18" x14ac:dyDescent="0.3">
      <c r="R1136" s="1379"/>
    </row>
    <row r="1137" spans="18:18" x14ac:dyDescent="0.3">
      <c r="R1137" s="1379"/>
    </row>
    <row r="1138" spans="18:18" x14ac:dyDescent="0.3">
      <c r="R1138" s="1379"/>
    </row>
    <row r="1139" spans="18:18" x14ac:dyDescent="0.3">
      <c r="R1139" s="1379"/>
    </row>
    <row r="1140" spans="18:18" x14ac:dyDescent="0.3">
      <c r="R1140" s="1379"/>
    </row>
    <row r="1141" spans="18:18" x14ac:dyDescent="0.3">
      <c r="R1141" s="1379"/>
    </row>
    <row r="1142" spans="18:18" x14ac:dyDescent="0.3">
      <c r="R1142" s="1379"/>
    </row>
    <row r="1143" spans="18:18" x14ac:dyDescent="0.3">
      <c r="R1143" s="1379"/>
    </row>
    <row r="1144" spans="18:18" x14ac:dyDescent="0.3">
      <c r="R1144" s="1379"/>
    </row>
    <row r="1145" spans="18:18" x14ac:dyDescent="0.3">
      <c r="R1145" s="1379"/>
    </row>
    <row r="1146" spans="18:18" x14ac:dyDescent="0.3">
      <c r="R1146" s="1379"/>
    </row>
    <row r="1147" spans="18:18" x14ac:dyDescent="0.3">
      <c r="R1147" s="1379"/>
    </row>
    <row r="1148" spans="18:18" x14ac:dyDescent="0.3">
      <c r="R1148" s="1379"/>
    </row>
    <row r="1149" spans="18:18" x14ac:dyDescent="0.3">
      <c r="R1149" s="1379"/>
    </row>
    <row r="1150" spans="18:18" x14ac:dyDescent="0.3">
      <c r="R1150" s="1379"/>
    </row>
    <row r="1151" spans="18:18" x14ac:dyDescent="0.3">
      <c r="R1151" s="1379"/>
    </row>
    <row r="1152" spans="18:18" x14ac:dyDescent="0.3">
      <c r="R1152" s="1379"/>
    </row>
    <row r="1153" spans="18:18" x14ac:dyDescent="0.3">
      <c r="R1153" s="1379"/>
    </row>
    <row r="1154" spans="18:18" x14ac:dyDescent="0.3">
      <c r="R1154" s="1379"/>
    </row>
    <row r="1155" spans="18:18" x14ac:dyDescent="0.3">
      <c r="R1155" s="1379"/>
    </row>
    <row r="1156" spans="18:18" x14ac:dyDescent="0.3">
      <c r="R1156" s="1379"/>
    </row>
    <row r="1157" spans="18:18" x14ac:dyDescent="0.3">
      <c r="R1157" s="1379"/>
    </row>
    <row r="1158" spans="18:18" x14ac:dyDescent="0.3">
      <c r="R1158" s="1379"/>
    </row>
    <row r="1159" spans="18:18" x14ac:dyDescent="0.3">
      <c r="R1159" s="1379"/>
    </row>
    <row r="1160" spans="18:18" x14ac:dyDescent="0.3">
      <c r="R1160" s="1379"/>
    </row>
    <row r="1161" spans="18:18" x14ac:dyDescent="0.3">
      <c r="R1161" s="1379"/>
    </row>
    <row r="1162" spans="18:18" x14ac:dyDescent="0.3">
      <c r="R1162" s="1379"/>
    </row>
    <row r="1163" spans="18:18" x14ac:dyDescent="0.3">
      <c r="R1163" s="1379"/>
    </row>
    <row r="1164" spans="18:18" x14ac:dyDescent="0.3">
      <c r="R1164" s="1379"/>
    </row>
    <row r="1165" spans="18:18" x14ac:dyDescent="0.3">
      <c r="R1165" s="1379"/>
    </row>
    <row r="1166" spans="18:18" x14ac:dyDescent="0.3">
      <c r="R1166" s="1379"/>
    </row>
    <row r="1167" spans="18:18" x14ac:dyDescent="0.3">
      <c r="R1167" s="1379"/>
    </row>
    <row r="1168" spans="18:18" x14ac:dyDescent="0.3">
      <c r="R1168" s="1379"/>
    </row>
    <row r="1169" spans="18:18" x14ac:dyDescent="0.3">
      <c r="R1169" s="1379"/>
    </row>
    <row r="1170" spans="18:18" x14ac:dyDescent="0.3">
      <c r="R1170" s="1379"/>
    </row>
    <row r="1171" spans="18:18" x14ac:dyDescent="0.3">
      <c r="R1171" s="1379"/>
    </row>
    <row r="1172" spans="18:18" x14ac:dyDescent="0.3">
      <c r="R1172" s="1379"/>
    </row>
    <row r="1173" spans="18:18" x14ac:dyDescent="0.3">
      <c r="R1173" s="1379"/>
    </row>
    <row r="1174" spans="18:18" x14ac:dyDescent="0.3">
      <c r="R1174" s="1379"/>
    </row>
    <row r="1175" spans="18:18" x14ac:dyDescent="0.3">
      <c r="R1175" s="1379"/>
    </row>
    <row r="1176" spans="18:18" x14ac:dyDescent="0.3">
      <c r="R1176" s="1379"/>
    </row>
    <row r="1177" spans="18:18" x14ac:dyDescent="0.3">
      <c r="R1177" s="1379"/>
    </row>
    <row r="1178" spans="18:18" x14ac:dyDescent="0.3">
      <c r="R1178" s="1379"/>
    </row>
    <row r="1179" spans="18:18" x14ac:dyDescent="0.3">
      <c r="R1179" s="1379"/>
    </row>
    <row r="1180" spans="18:18" x14ac:dyDescent="0.3">
      <c r="R1180" s="1379"/>
    </row>
    <row r="1181" spans="18:18" x14ac:dyDescent="0.3">
      <c r="R1181" s="1379"/>
    </row>
    <row r="1182" spans="18:18" x14ac:dyDescent="0.3">
      <c r="R1182" s="1379"/>
    </row>
    <row r="1183" spans="18:18" x14ac:dyDescent="0.3">
      <c r="R1183" s="1379"/>
    </row>
    <row r="1184" spans="18:18" x14ac:dyDescent="0.3">
      <c r="R1184" s="1379"/>
    </row>
    <row r="1185" spans="18:18" x14ac:dyDescent="0.3">
      <c r="R1185" s="1379"/>
    </row>
    <row r="1186" spans="18:18" x14ac:dyDescent="0.3">
      <c r="R1186" s="1379"/>
    </row>
    <row r="1187" spans="18:18" x14ac:dyDescent="0.3">
      <c r="R1187" s="1379"/>
    </row>
    <row r="1188" spans="18:18" x14ac:dyDescent="0.3">
      <c r="R1188" s="1379"/>
    </row>
    <row r="1189" spans="18:18" x14ac:dyDescent="0.3">
      <c r="R1189" s="1379"/>
    </row>
    <row r="1190" spans="18:18" x14ac:dyDescent="0.3">
      <c r="R1190" s="1379"/>
    </row>
    <row r="1191" spans="18:18" x14ac:dyDescent="0.3">
      <c r="R1191" s="1379"/>
    </row>
    <row r="1192" spans="18:18" x14ac:dyDescent="0.3">
      <c r="R1192" s="1379"/>
    </row>
    <row r="1193" spans="18:18" x14ac:dyDescent="0.3">
      <c r="R1193" s="1379"/>
    </row>
    <row r="1194" spans="18:18" x14ac:dyDescent="0.3">
      <c r="R1194" s="1379"/>
    </row>
    <row r="1195" spans="18:18" x14ac:dyDescent="0.3">
      <c r="R1195" s="1379"/>
    </row>
    <row r="1196" spans="18:18" x14ac:dyDescent="0.3">
      <c r="R1196" s="1379"/>
    </row>
    <row r="1197" spans="18:18" x14ac:dyDescent="0.3">
      <c r="R1197" s="1379"/>
    </row>
    <row r="1198" spans="18:18" x14ac:dyDescent="0.3">
      <c r="R1198" s="1379"/>
    </row>
    <row r="1199" spans="18:18" x14ac:dyDescent="0.3">
      <c r="R1199" s="1379"/>
    </row>
    <row r="1200" spans="18:18" x14ac:dyDescent="0.3">
      <c r="R1200" s="1379"/>
    </row>
    <row r="1201" spans="18:18" x14ac:dyDescent="0.3">
      <c r="R1201" s="1379"/>
    </row>
    <row r="1202" spans="18:18" x14ac:dyDescent="0.3">
      <c r="R1202" s="1379"/>
    </row>
    <row r="1203" spans="18:18" x14ac:dyDescent="0.3">
      <c r="R1203" s="1379"/>
    </row>
    <row r="1204" spans="18:18" x14ac:dyDescent="0.3">
      <c r="R1204" s="1379"/>
    </row>
    <row r="1205" spans="18:18" x14ac:dyDescent="0.3">
      <c r="R1205" s="1379"/>
    </row>
    <row r="1206" spans="18:18" x14ac:dyDescent="0.3">
      <c r="R1206" s="1379"/>
    </row>
    <row r="1207" spans="18:18" x14ac:dyDescent="0.3">
      <c r="R1207" s="1379"/>
    </row>
    <row r="1208" spans="18:18" x14ac:dyDescent="0.3">
      <c r="R1208" s="1379"/>
    </row>
    <row r="1209" spans="18:18" x14ac:dyDescent="0.3">
      <c r="R1209" s="1379"/>
    </row>
    <row r="1210" spans="18:18" x14ac:dyDescent="0.3">
      <c r="R1210" s="1379"/>
    </row>
    <row r="1211" spans="18:18" x14ac:dyDescent="0.3">
      <c r="R1211" s="1379"/>
    </row>
    <row r="1212" spans="18:18" x14ac:dyDescent="0.3">
      <c r="R1212" s="1379"/>
    </row>
    <row r="1213" spans="18:18" x14ac:dyDescent="0.3">
      <c r="R1213" s="1379"/>
    </row>
    <row r="1214" spans="18:18" x14ac:dyDescent="0.3">
      <c r="R1214" s="1379"/>
    </row>
    <row r="1215" spans="18:18" x14ac:dyDescent="0.3">
      <c r="R1215" s="1379"/>
    </row>
    <row r="1216" spans="18:18" x14ac:dyDescent="0.3">
      <c r="R1216" s="1379"/>
    </row>
    <row r="1217" spans="18:18" x14ac:dyDescent="0.3">
      <c r="R1217" s="1379"/>
    </row>
    <row r="1218" spans="18:18" x14ac:dyDescent="0.3">
      <c r="R1218" s="1379"/>
    </row>
    <row r="1219" spans="18:18" x14ac:dyDescent="0.3">
      <c r="R1219" s="1379"/>
    </row>
    <row r="1220" spans="18:18" x14ac:dyDescent="0.3">
      <c r="R1220" s="1379"/>
    </row>
    <row r="1221" spans="18:18" x14ac:dyDescent="0.3">
      <c r="R1221" s="1379"/>
    </row>
    <row r="1222" spans="18:18" x14ac:dyDescent="0.3">
      <c r="R1222" s="1379"/>
    </row>
    <row r="1223" spans="18:18" x14ac:dyDescent="0.3">
      <c r="R1223" s="1379"/>
    </row>
    <row r="1224" spans="18:18" x14ac:dyDescent="0.3">
      <c r="R1224" s="1379"/>
    </row>
    <row r="1225" spans="18:18" x14ac:dyDescent="0.3">
      <c r="R1225" s="1379"/>
    </row>
    <row r="1226" spans="18:18" x14ac:dyDescent="0.3">
      <c r="R1226" s="1379"/>
    </row>
    <row r="1227" spans="18:18" x14ac:dyDescent="0.3">
      <c r="R1227" s="1379"/>
    </row>
    <row r="1228" spans="18:18" x14ac:dyDescent="0.3">
      <c r="R1228" s="1379"/>
    </row>
    <row r="1229" spans="18:18" x14ac:dyDescent="0.3">
      <c r="R1229" s="1379"/>
    </row>
    <row r="1230" spans="18:18" x14ac:dyDescent="0.3">
      <c r="R1230" s="1379"/>
    </row>
    <row r="1231" spans="18:18" x14ac:dyDescent="0.3">
      <c r="R1231" s="1379"/>
    </row>
    <row r="1232" spans="18:18" x14ac:dyDescent="0.3">
      <c r="R1232" s="1379"/>
    </row>
    <row r="1233" spans="18:18" x14ac:dyDescent="0.3">
      <c r="R1233" s="1379"/>
    </row>
    <row r="1234" spans="18:18" x14ac:dyDescent="0.3">
      <c r="R1234" s="1379"/>
    </row>
    <row r="1235" spans="18:18" x14ac:dyDescent="0.3">
      <c r="R1235" s="1379"/>
    </row>
    <row r="1236" spans="18:18" x14ac:dyDescent="0.3">
      <c r="R1236" s="1379"/>
    </row>
    <row r="1237" spans="18:18" x14ac:dyDescent="0.3">
      <c r="R1237" s="1379"/>
    </row>
    <row r="1238" spans="18:18" x14ac:dyDescent="0.3">
      <c r="R1238" s="1379"/>
    </row>
    <row r="1239" spans="18:18" x14ac:dyDescent="0.3">
      <c r="R1239" s="1379"/>
    </row>
    <row r="1240" spans="18:18" x14ac:dyDescent="0.3">
      <c r="R1240" s="1379"/>
    </row>
    <row r="1241" spans="18:18" x14ac:dyDescent="0.3">
      <c r="R1241" s="1379"/>
    </row>
    <row r="1242" spans="18:18" x14ac:dyDescent="0.3">
      <c r="R1242" s="1379"/>
    </row>
    <row r="1243" spans="18:18" x14ac:dyDescent="0.3">
      <c r="R1243" s="1379"/>
    </row>
    <row r="1244" spans="18:18" x14ac:dyDescent="0.3">
      <c r="R1244" s="1379"/>
    </row>
    <row r="1245" spans="18:18" x14ac:dyDescent="0.3">
      <c r="R1245" s="1379"/>
    </row>
    <row r="1246" spans="18:18" x14ac:dyDescent="0.3">
      <c r="R1246" s="1379"/>
    </row>
    <row r="1247" spans="18:18" x14ac:dyDescent="0.3">
      <c r="R1247" s="1379"/>
    </row>
    <row r="1248" spans="18:18" x14ac:dyDescent="0.3">
      <c r="R1248" s="1379"/>
    </row>
    <row r="1249" spans="18:18" x14ac:dyDescent="0.3">
      <c r="R1249" s="1379"/>
    </row>
    <row r="1250" spans="18:18" x14ac:dyDescent="0.3">
      <c r="R1250" s="1379"/>
    </row>
    <row r="1251" spans="18:18" x14ac:dyDescent="0.3">
      <c r="R1251" s="1379"/>
    </row>
    <row r="1252" spans="18:18" x14ac:dyDescent="0.3">
      <c r="R1252" s="1379"/>
    </row>
    <row r="1253" spans="18:18" x14ac:dyDescent="0.3">
      <c r="R1253" s="1379"/>
    </row>
    <row r="1254" spans="18:18" x14ac:dyDescent="0.3">
      <c r="R1254" s="1379"/>
    </row>
    <row r="1255" spans="18:18" x14ac:dyDescent="0.3">
      <c r="R1255" s="1379"/>
    </row>
    <row r="1256" spans="18:18" x14ac:dyDescent="0.3">
      <c r="R1256" s="1379"/>
    </row>
    <row r="1257" spans="18:18" x14ac:dyDescent="0.3">
      <c r="R1257" s="1379"/>
    </row>
    <row r="1258" spans="18:18" x14ac:dyDescent="0.3">
      <c r="R1258" s="1379"/>
    </row>
    <row r="1259" spans="18:18" x14ac:dyDescent="0.3">
      <c r="R1259" s="1379"/>
    </row>
    <row r="1260" spans="18:18" x14ac:dyDescent="0.3">
      <c r="R1260" s="1379"/>
    </row>
    <row r="1261" spans="18:18" x14ac:dyDescent="0.3">
      <c r="R1261" s="1379"/>
    </row>
    <row r="1262" spans="18:18" x14ac:dyDescent="0.3">
      <c r="R1262" s="1379"/>
    </row>
    <row r="1263" spans="18:18" x14ac:dyDescent="0.3">
      <c r="R1263" s="1379"/>
    </row>
    <row r="1264" spans="18:18" x14ac:dyDescent="0.3">
      <c r="R1264" s="1379"/>
    </row>
    <row r="1265" spans="18:18" x14ac:dyDescent="0.3">
      <c r="R1265" s="1379"/>
    </row>
    <row r="1266" spans="18:18" x14ac:dyDescent="0.3">
      <c r="R1266" s="1379"/>
    </row>
    <row r="1267" spans="18:18" x14ac:dyDescent="0.3">
      <c r="R1267" s="1379"/>
    </row>
    <row r="1268" spans="18:18" x14ac:dyDescent="0.3">
      <c r="R1268" s="1379"/>
    </row>
    <row r="1269" spans="18:18" x14ac:dyDescent="0.3">
      <c r="R1269" s="1379"/>
    </row>
    <row r="1270" spans="18:18" x14ac:dyDescent="0.3">
      <c r="R1270" s="1379"/>
    </row>
    <row r="1271" spans="18:18" x14ac:dyDescent="0.3">
      <c r="R1271" s="1379"/>
    </row>
    <row r="1272" spans="18:18" x14ac:dyDescent="0.3">
      <c r="R1272" s="1379"/>
    </row>
    <row r="1273" spans="18:18" x14ac:dyDescent="0.3">
      <c r="R1273" s="1379"/>
    </row>
    <row r="1274" spans="18:18" x14ac:dyDescent="0.3">
      <c r="R1274" s="1379"/>
    </row>
    <row r="1275" spans="18:18" x14ac:dyDescent="0.3">
      <c r="R1275" s="1379"/>
    </row>
    <row r="1276" spans="18:18" x14ac:dyDescent="0.3">
      <c r="R1276" s="1379"/>
    </row>
    <row r="1277" spans="18:18" x14ac:dyDescent="0.3">
      <c r="R1277" s="1379"/>
    </row>
    <row r="1278" spans="18:18" x14ac:dyDescent="0.3">
      <c r="R1278" s="1379"/>
    </row>
    <row r="1279" spans="18:18" x14ac:dyDescent="0.3">
      <c r="R1279" s="1379"/>
    </row>
    <row r="1280" spans="18:18" x14ac:dyDescent="0.3">
      <c r="R1280" s="1379"/>
    </row>
    <row r="1281" spans="18:18" x14ac:dyDescent="0.3">
      <c r="R1281" s="1379"/>
    </row>
    <row r="1282" spans="18:18" x14ac:dyDescent="0.3">
      <c r="R1282" s="1379"/>
    </row>
    <row r="1283" spans="18:18" x14ac:dyDescent="0.3">
      <c r="R1283" s="1379"/>
    </row>
    <row r="1284" spans="18:18" x14ac:dyDescent="0.3">
      <c r="R1284" s="1379"/>
    </row>
    <row r="1285" spans="18:18" x14ac:dyDescent="0.3">
      <c r="R1285" s="1379"/>
    </row>
    <row r="1286" spans="18:18" x14ac:dyDescent="0.3">
      <c r="R1286" s="1379"/>
    </row>
    <row r="1287" spans="18:18" x14ac:dyDescent="0.3">
      <c r="R1287" s="1379"/>
    </row>
    <row r="1288" spans="18:18" x14ac:dyDescent="0.3">
      <c r="R1288" s="1379"/>
    </row>
    <row r="1289" spans="18:18" x14ac:dyDescent="0.3">
      <c r="R1289" s="1379"/>
    </row>
    <row r="1290" spans="18:18" x14ac:dyDescent="0.3">
      <c r="R1290" s="1379"/>
    </row>
    <row r="1291" spans="18:18" x14ac:dyDescent="0.3">
      <c r="R1291" s="1379"/>
    </row>
    <row r="1292" spans="18:18" x14ac:dyDescent="0.3">
      <c r="R1292" s="1379"/>
    </row>
    <row r="1293" spans="18:18" x14ac:dyDescent="0.3">
      <c r="R1293" s="1379"/>
    </row>
    <row r="1294" spans="18:18" x14ac:dyDescent="0.3">
      <c r="R1294" s="1379"/>
    </row>
    <row r="1295" spans="18:18" x14ac:dyDescent="0.3">
      <c r="R1295" s="1379"/>
    </row>
    <row r="1296" spans="18:18" x14ac:dyDescent="0.3">
      <c r="R1296" s="1379"/>
    </row>
    <row r="1297" spans="18:18" x14ac:dyDescent="0.3">
      <c r="R1297" s="1379"/>
    </row>
    <row r="1298" spans="18:18" x14ac:dyDescent="0.3">
      <c r="R1298" s="1379"/>
    </row>
    <row r="1299" spans="18:18" x14ac:dyDescent="0.3">
      <c r="R1299" s="1379"/>
    </row>
    <row r="1300" spans="18:18" x14ac:dyDescent="0.3">
      <c r="R1300" s="1379"/>
    </row>
    <row r="1301" spans="18:18" x14ac:dyDescent="0.3">
      <c r="R1301" s="1379"/>
    </row>
    <row r="1302" spans="18:18" x14ac:dyDescent="0.3">
      <c r="R1302" s="1379"/>
    </row>
    <row r="1303" spans="18:18" x14ac:dyDescent="0.3">
      <c r="R1303" s="1379"/>
    </row>
    <row r="1304" spans="18:18" x14ac:dyDescent="0.3">
      <c r="R1304" s="1379"/>
    </row>
    <row r="1305" spans="18:18" x14ac:dyDescent="0.3">
      <c r="R1305" s="1379"/>
    </row>
    <row r="1306" spans="18:18" x14ac:dyDescent="0.3">
      <c r="R1306" s="1379"/>
    </row>
    <row r="1307" spans="18:18" x14ac:dyDescent="0.3">
      <c r="R1307" s="1379"/>
    </row>
    <row r="1308" spans="18:18" x14ac:dyDescent="0.3">
      <c r="R1308" s="1379"/>
    </row>
    <row r="1309" spans="18:18" x14ac:dyDescent="0.3">
      <c r="R1309" s="1379"/>
    </row>
    <row r="1310" spans="18:18" x14ac:dyDescent="0.3">
      <c r="R1310" s="1379"/>
    </row>
    <row r="1311" spans="18:18" x14ac:dyDescent="0.3">
      <c r="R1311" s="1379"/>
    </row>
    <row r="1312" spans="18:18" x14ac:dyDescent="0.3">
      <c r="R1312" s="1379"/>
    </row>
    <row r="1313" spans="18:18" x14ac:dyDescent="0.3">
      <c r="R1313" s="1379"/>
    </row>
    <row r="1314" spans="18:18" x14ac:dyDescent="0.3">
      <c r="R1314" s="1379"/>
    </row>
    <row r="1315" spans="18:18" x14ac:dyDescent="0.3">
      <c r="R1315" s="1379"/>
    </row>
    <row r="1316" spans="18:18" x14ac:dyDescent="0.3">
      <c r="R1316" s="1379"/>
    </row>
    <row r="1317" spans="18:18" x14ac:dyDescent="0.3">
      <c r="R1317" s="1379"/>
    </row>
    <row r="1318" spans="18:18" x14ac:dyDescent="0.3">
      <c r="R1318" s="1379"/>
    </row>
    <row r="1319" spans="18:18" x14ac:dyDescent="0.3">
      <c r="R1319" s="1379"/>
    </row>
    <row r="1320" spans="18:18" x14ac:dyDescent="0.3">
      <c r="R1320" s="1379"/>
    </row>
    <row r="1321" spans="18:18" x14ac:dyDescent="0.3">
      <c r="R1321" s="1379"/>
    </row>
    <row r="1322" spans="18:18" x14ac:dyDescent="0.3">
      <c r="R1322" s="1379"/>
    </row>
    <row r="1323" spans="18:18" x14ac:dyDescent="0.3">
      <c r="R1323" s="1379"/>
    </row>
    <row r="1324" spans="18:18" x14ac:dyDescent="0.3">
      <c r="R1324" s="1379"/>
    </row>
    <row r="1325" spans="18:18" x14ac:dyDescent="0.3">
      <c r="R1325" s="1379"/>
    </row>
    <row r="1326" spans="18:18" x14ac:dyDescent="0.3">
      <c r="R1326" s="1379"/>
    </row>
    <row r="1327" spans="18:18" x14ac:dyDescent="0.3">
      <c r="R1327" s="1379"/>
    </row>
    <row r="1328" spans="18:18" x14ac:dyDescent="0.3">
      <c r="R1328" s="1379"/>
    </row>
    <row r="1329" spans="18:18" x14ac:dyDescent="0.3">
      <c r="R1329" s="1379"/>
    </row>
    <row r="1330" spans="18:18" x14ac:dyDescent="0.3">
      <c r="R1330" s="1379"/>
    </row>
    <row r="1331" spans="18:18" x14ac:dyDescent="0.3">
      <c r="R1331" s="1379"/>
    </row>
    <row r="1332" spans="18:18" x14ac:dyDescent="0.3">
      <c r="R1332" s="1379"/>
    </row>
    <row r="1333" spans="18:18" x14ac:dyDescent="0.3">
      <c r="R1333" s="1379"/>
    </row>
    <row r="1334" spans="18:18" x14ac:dyDescent="0.3">
      <c r="R1334" s="1379"/>
    </row>
    <row r="1335" spans="18:18" x14ac:dyDescent="0.3">
      <c r="R1335" s="1379"/>
    </row>
    <row r="1336" spans="18:18" x14ac:dyDescent="0.3">
      <c r="R1336" s="1379"/>
    </row>
    <row r="1337" spans="18:18" x14ac:dyDescent="0.3">
      <c r="R1337" s="1379"/>
    </row>
    <row r="1338" spans="18:18" x14ac:dyDescent="0.3">
      <c r="R1338" s="1379"/>
    </row>
    <row r="1339" spans="18:18" x14ac:dyDescent="0.3">
      <c r="R1339" s="1379"/>
    </row>
    <row r="1340" spans="18:18" x14ac:dyDescent="0.3">
      <c r="R1340" s="1379"/>
    </row>
    <row r="1341" spans="18:18" x14ac:dyDescent="0.3">
      <c r="R1341" s="1379"/>
    </row>
    <row r="1342" spans="18:18" x14ac:dyDescent="0.3">
      <c r="R1342" s="1379"/>
    </row>
    <row r="1343" spans="18:18" x14ac:dyDescent="0.3">
      <c r="R1343" s="1379"/>
    </row>
    <row r="1344" spans="18:18" x14ac:dyDescent="0.3">
      <c r="R1344" s="1379"/>
    </row>
    <row r="1345" spans="18:18" x14ac:dyDescent="0.3">
      <c r="R1345" s="1379"/>
    </row>
    <row r="1346" spans="18:18" x14ac:dyDescent="0.3">
      <c r="R1346" s="1379"/>
    </row>
    <row r="1347" spans="18:18" x14ac:dyDescent="0.3">
      <c r="R1347" s="1379"/>
    </row>
    <row r="1348" spans="18:18" x14ac:dyDescent="0.3">
      <c r="R1348" s="1379"/>
    </row>
    <row r="1349" spans="18:18" x14ac:dyDescent="0.3">
      <c r="R1349" s="1379"/>
    </row>
    <row r="1350" spans="18:18" x14ac:dyDescent="0.3">
      <c r="R1350" s="1379"/>
    </row>
    <row r="1351" spans="18:18" x14ac:dyDescent="0.3">
      <c r="R1351" s="1379"/>
    </row>
    <row r="1352" spans="18:18" x14ac:dyDescent="0.3">
      <c r="R1352" s="1379"/>
    </row>
    <row r="1353" spans="18:18" x14ac:dyDescent="0.3">
      <c r="R1353" s="1379"/>
    </row>
    <row r="1354" spans="18:18" x14ac:dyDescent="0.3">
      <c r="R1354" s="1379"/>
    </row>
    <row r="1355" spans="18:18" x14ac:dyDescent="0.3">
      <c r="R1355" s="1379"/>
    </row>
    <row r="1356" spans="18:18" x14ac:dyDescent="0.3">
      <c r="R1356" s="1379"/>
    </row>
    <row r="1357" spans="18:18" x14ac:dyDescent="0.3">
      <c r="R1357" s="1379"/>
    </row>
    <row r="1358" spans="18:18" x14ac:dyDescent="0.3">
      <c r="R1358" s="1379"/>
    </row>
    <row r="1359" spans="18:18" x14ac:dyDescent="0.3">
      <c r="R1359" s="1379"/>
    </row>
    <row r="1360" spans="18:18" x14ac:dyDescent="0.3">
      <c r="R1360" s="1379"/>
    </row>
    <row r="1361" spans="18:18" x14ac:dyDescent="0.3">
      <c r="R1361" s="1379"/>
    </row>
    <row r="1362" spans="18:18" x14ac:dyDescent="0.3">
      <c r="R1362" s="1379"/>
    </row>
    <row r="1363" spans="18:18" x14ac:dyDescent="0.3">
      <c r="R1363" s="1379"/>
    </row>
    <row r="1364" spans="18:18" x14ac:dyDescent="0.3">
      <c r="R1364" s="1379"/>
    </row>
    <row r="1365" spans="18:18" x14ac:dyDescent="0.3">
      <c r="R1365" s="1379"/>
    </row>
    <row r="1366" spans="18:18" x14ac:dyDescent="0.3">
      <c r="R1366" s="1379"/>
    </row>
    <row r="1367" spans="18:18" x14ac:dyDescent="0.3">
      <c r="R1367" s="1379"/>
    </row>
    <row r="1368" spans="18:18" x14ac:dyDescent="0.3">
      <c r="R1368" s="1379"/>
    </row>
    <row r="1369" spans="18:18" x14ac:dyDescent="0.3">
      <c r="R1369" s="1379"/>
    </row>
    <row r="1370" spans="18:18" x14ac:dyDescent="0.3">
      <c r="R1370" s="1379"/>
    </row>
    <row r="1371" spans="18:18" x14ac:dyDescent="0.3">
      <c r="R1371" s="1379"/>
    </row>
    <row r="1372" spans="18:18" x14ac:dyDescent="0.3">
      <c r="R1372" s="1379"/>
    </row>
    <row r="1373" spans="18:18" x14ac:dyDescent="0.3">
      <c r="R1373" s="1379"/>
    </row>
    <row r="1374" spans="18:18" x14ac:dyDescent="0.3">
      <c r="R1374" s="1379"/>
    </row>
    <row r="1375" spans="18:18" x14ac:dyDescent="0.3">
      <c r="R1375" s="1379"/>
    </row>
    <row r="1376" spans="18:18" x14ac:dyDescent="0.3">
      <c r="R1376" s="1379"/>
    </row>
    <row r="1377" spans="18:18" x14ac:dyDescent="0.3">
      <c r="R1377" s="1379"/>
    </row>
    <row r="1378" spans="18:18" x14ac:dyDescent="0.3">
      <c r="R1378" s="1379"/>
    </row>
    <row r="1379" spans="18:18" x14ac:dyDescent="0.3">
      <c r="R1379" s="1379"/>
    </row>
    <row r="1380" spans="18:18" x14ac:dyDescent="0.3">
      <c r="R1380" s="1379"/>
    </row>
    <row r="1381" spans="18:18" x14ac:dyDescent="0.3">
      <c r="R1381" s="1379"/>
    </row>
    <row r="1382" spans="18:18" x14ac:dyDescent="0.3">
      <c r="R1382" s="1379"/>
    </row>
    <row r="1383" spans="18:18" x14ac:dyDescent="0.3">
      <c r="R1383" s="1379"/>
    </row>
    <row r="1384" spans="18:18" x14ac:dyDescent="0.3">
      <c r="R1384" s="1379"/>
    </row>
    <row r="1385" spans="18:18" x14ac:dyDescent="0.3">
      <c r="R1385" s="1379"/>
    </row>
    <row r="1386" spans="18:18" x14ac:dyDescent="0.3">
      <c r="R1386" s="1379"/>
    </row>
    <row r="1387" spans="18:18" x14ac:dyDescent="0.3">
      <c r="R1387" s="1379"/>
    </row>
    <row r="1388" spans="18:18" x14ac:dyDescent="0.3">
      <c r="R1388" s="1379"/>
    </row>
    <row r="1389" spans="18:18" x14ac:dyDescent="0.3">
      <c r="R1389" s="1379"/>
    </row>
    <row r="1390" spans="18:18" x14ac:dyDescent="0.3">
      <c r="R1390" s="1379"/>
    </row>
    <row r="1391" spans="18:18" x14ac:dyDescent="0.3">
      <c r="R1391" s="1379"/>
    </row>
    <row r="1392" spans="18:18" x14ac:dyDescent="0.3">
      <c r="R1392" s="1379"/>
    </row>
    <row r="1393" spans="18:18" x14ac:dyDescent="0.3">
      <c r="R1393" s="1379"/>
    </row>
    <row r="1394" spans="18:18" x14ac:dyDescent="0.3">
      <c r="R1394" s="1379"/>
    </row>
    <row r="1395" spans="18:18" x14ac:dyDescent="0.3">
      <c r="R1395" s="1379"/>
    </row>
    <row r="1396" spans="18:18" x14ac:dyDescent="0.3">
      <c r="R1396" s="1379"/>
    </row>
    <row r="1397" spans="18:18" x14ac:dyDescent="0.3">
      <c r="R1397" s="1379"/>
    </row>
    <row r="1398" spans="18:18" x14ac:dyDescent="0.3">
      <c r="R1398" s="1379"/>
    </row>
    <row r="1399" spans="18:18" x14ac:dyDescent="0.3">
      <c r="R1399" s="1379"/>
    </row>
    <row r="1400" spans="18:18" x14ac:dyDescent="0.3">
      <c r="R1400" s="1379"/>
    </row>
    <row r="1401" spans="18:18" x14ac:dyDescent="0.3">
      <c r="R1401" s="1379"/>
    </row>
    <row r="1402" spans="18:18" x14ac:dyDescent="0.3">
      <c r="R1402" s="1379"/>
    </row>
    <row r="1403" spans="18:18" x14ac:dyDescent="0.3">
      <c r="R1403" s="1379"/>
    </row>
    <row r="1404" spans="18:18" x14ac:dyDescent="0.3">
      <c r="R1404" s="1379"/>
    </row>
    <row r="1405" spans="18:18" x14ac:dyDescent="0.3">
      <c r="R1405" s="1379"/>
    </row>
    <row r="1406" spans="18:18" x14ac:dyDescent="0.3">
      <c r="R1406" s="1379"/>
    </row>
    <row r="1407" spans="18:18" x14ac:dyDescent="0.3">
      <c r="R1407" s="1379"/>
    </row>
    <row r="1408" spans="18:18" x14ac:dyDescent="0.3">
      <c r="R1408" s="1379"/>
    </row>
    <row r="1409" spans="18:18" x14ac:dyDescent="0.3">
      <c r="R1409" s="1379"/>
    </row>
    <row r="1410" spans="18:18" x14ac:dyDescent="0.3">
      <c r="R1410" s="1379"/>
    </row>
    <row r="1411" spans="18:18" x14ac:dyDescent="0.3">
      <c r="R1411" s="1379"/>
    </row>
    <row r="1412" spans="18:18" x14ac:dyDescent="0.3">
      <c r="R1412" s="1379"/>
    </row>
    <row r="1413" spans="18:18" x14ac:dyDescent="0.3">
      <c r="R1413" s="1379"/>
    </row>
    <row r="1414" spans="18:18" x14ac:dyDescent="0.3">
      <c r="R1414" s="1379"/>
    </row>
    <row r="1415" spans="18:18" x14ac:dyDescent="0.3">
      <c r="R1415" s="1379"/>
    </row>
    <row r="1416" spans="18:18" x14ac:dyDescent="0.3">
      <c r="R1416" s="1379"/>
    </row>
    <row r="1417" spans="18:18" x14ac:dyDescent="0.3">
      <c r="R1417" s="1379"/>
    </row>
    <row r="1418" spans="18:18" x14ac:dyDescent="0.3">
      <c r="R1418" s="1379"/>
    </row>
    <row r="1419" spans="18:18" x14ac:dyDescent="0.3">
      <c r="R1419" s="1379"/>
    </row>
    <row r="1420" spans="18:18" x14ac:dyDescent="0.3">
      <c r="R1420" s="1379"/>
    </row>
    <row r="1421" spans="18:18" x14ac:dyDescent="0.3">
      <c r="R1421" s="1379"/>
    </row>
    <row r="1422" spans="18:18" x14ac:dyDescent="0.3">
      <c r="R1422" s="1379"/>
    </row>
    <row r="1423" spans="18:18" x14ac:dyDescent="0.3">
      <c r="R1423" s="1379"/>
    </row>
    <row r="1424" spans="18:18" x14ac:dyDescent="0.3">
      <c r="R1424" s="1379"/>
    </row>
    <row r="1425" spans="18:18" x14ac:dyDescent="0.3">
      <c r="R1425" s="1379"/>
    </row>
    <row r="1426" spans="18:18" x14ac:dyDescent="0.3">
      <c r="R1426" s="1379"/>
    </row>
    <row r="1427" spans="18:18" x14ac:dyDescent="0.3">
      <c r="R1427" s="1379"/>
    </row>
    <row r="1428" spans="18:18" x14ac:dyDescent="0.3">
      <c r="R1428" s="1379"/>
    </row>
    <row r="1429" spans="18:18" x14ac:dyDescent="0.3">
      <c r="R1429" s="1379"/>
    </row>
    <row r="1430" spans="18:18" x14ac:dyDescent="0.3">
      <c r="R1430" s="1379"/>
    </row>
    <row r="1431" spans="18:18" x14ac:dyDescent="0.3">
      <c r="R1431" s="1379"/>
    </row>
    <row r="1432" spans="18:18" x14ac:dyDescent="0.3">
      <c r="R1432" s="1379"/>
    </row>
    <row r="1433" spans="18:18" x14ac:dyDescent="0.3">
      <c r="R1433" s="1379"/>
    </row>
    <row r="1434" spans="18:18" x14ac:dyDescent="0.3">
      <c r="R1434" s="1379"/>
    </row>
    <row r="1435" spans="18:18" x14ac:dyDescent="0.3">
      <c r="R1435" s="1379"/>
    </row>
    <row r="1436" spans="18:18" x14ac:dyDescent="0.3">
      <c r="R1436" s="1379"/>
    </row>
    <row r="1437" spans="18:18" x14ac:dyDescent="0.3">
      <c r="R1437" s="1379"/>
    </row>
    <row r="1438" spans="18:18" x14ac:dyDescent="0.3">
      <c r="R1438" s="1379"/>
    </row>
    <row r="1439" spans="18:18" x14ac:dyDescent="0.3">
      <c r="R1439" s="1379"/>
    </row>
    <row r="1440" spans="18:18" x14ac:dyDescent="0.3">
      <c r="R1440" s="1379"/>
    </row>
    <row r="1441" spans="18:18" x14ac:dyDescent="0.3">
      <c r="R1441" s="1379"/>
    </row>
    <row r="1442" spans="18:18" x14ac:dyDescent="0.3">
      <c r="R1442" s="1379"/>
    </row>
    <row r="1443" spans="18:18" x14ac:dyDescent="0.3">
      <c r="R1443" s="1379"/>
    </row>
    <row r="1444" spans="18:18" x14ac:dyDescent="0.3">
      <c r="R1444" s="1379"/>
    </row>
    <row r="1445" spans="18:18" x14ac:dyDescent="0.3">
      <c r="R1445" s="1379"/>
    </row>
    <row r="1446" spans="18:18" x14ac:dyDescent="0.3">
      <c r="R1446" s="1379"/>
    </row>
    <row r="1447" spans="18:18" x14ac:dyDescent="0.3">
      <c r="R1447" s="1379"/>
    </row>
    <row r="1448" spans="18:18" x14ac:dyDescent="0.3">
      <c r="R1448" s="1379"/>
    </row>
    <row r="1449" spans="18:18" x14ac:dyDescent="0.3">
      <c r="R1449" s="1379"/>
    </row>
    <row r="1450" spans="18:18" x14ac:dyDescent="0.3">
      <c r="R1450" s="1379"/>
    </row>
    <row r="1451" spans="18:18" x14ac:dyDescent="0.3">
      <c r="R1451" s="1379"/>
    </row>
    <row r="1452" spans="18:18" x14ac:dyDescent="0.3">
      <c r="R1452" s="1379"/>
    </row>
    <row r="1453" spans="18:18" x14ac:dyDescent="0.3">
      <c r="R1453" s="1379"/>
    </row>
    <row r="1454" spans="18:18" x14ac:dyDescent="0.3">
      <c r="R1454" s="1379"/>
    </row>
    <row r="1455" spans="18:18" x14ac:dyDescent="0.3">
      <c r="R1455" s="1379"/>
    </row>
    <row r="1456" spans="18:18" x14ac:dyDescent="0.3">
      <c r="R1456" s="1379"/>
    </row>
    <row r="1457" spans="18:18" x14ac:dyDescent="0.3">
      <c r="R1457" s="1379"/>
    </row>
    <row r="1458" spans="18:18" x14ac:dyDescent="0.3">
      <c r="R1458" s="1379"/>
    </row>
    <row r="1459" spans="18:18" x14ac:dyDescent="0.3">
      <c r="R1459" s="1379"/>
    </row>
    <row r="1460" spans="18:18" x14ac:dyDescent="0.3">
      <c r="R1460" s="1379"/>
    </row>
    <row r="1461" spans="18:18" x14ac:dyDescent="0.3">
      <c r="R1461" s="1379"/>
    </row>
    <row r="1462" spans="18:18" x14ac:dyDescent="0.3">
      <c r="R1462" s="1379"/>
    </row>
    <row r="1463" spans="18:18" x14ac:dyDescent="0.3">
      <c r="R1463" s="1379"/>
    </row>
    <row r="1464" spans="18:18" x14ac:dyDescent="0.3">
      <c r="R1464" s="1379"/>
    </row>
    <row r="1465" spans="18:18" x14ac:dyDescent="0.3">
      <c r="R1465" s="1379"/>
    </row>
    <row r="1466" spans="18:18" x14ac:dyDescent="0.3">
      <c r="R1466" s="1379"/>
    </row>
    <row r="1467" spans="18:18" x14ac:dyDescent="0.3">
      <c r="R1467" s="1379"/>
    </row>
    <row r="1468" spans="18:18" x14ac:dyDescent="0.3">
      <c r="R1468" s="1379"/>
    </row>
    <row r="1469" spans="18:18" x14ac:dyDescent="0.3">
      <c r="R1469" s="1379"/>
    </row>
    <row r="1470" spans="18:18" x14ac:dyDescent="0.3">
      <c r="R1470" s="1379"/>
    </row>
    <row r="1471" spans="18:18" x14ac:dyDescent="0.3">
      <c r="R1471" s="1379"/>
    </row>
    <row r="1472" spans="18:18" x14ac:dyDescent="0.3">
      <c r="R1472" s="1379"/>
    </row>
    <row r="1473" spans="18:18" x14ac:dyDescent="0.3">
      <c r="R1473" s="1379"/>
    </row>
    <row r="1474" spans="18:18" x14ac:dyDescent="0.3">
      <c r="R1474" s="1379"/>
    </row>
    <row r="1475" spans="18:18" x14ac:dyDescent="0.3">
      <c r="R1475" s="1379"/>
    </row>
    <row r="1476" spans="18:18" x14ac:dyDescent="0.3">
      <c r="R1476" s="1379"/>
    </row>
    <row r="1477" spans="18:18" x14ac:dyDescent="0.3">
      <c r="R1477" s="1379"/>
    </row>
    <row r="1478" spans="18:18" x14ac:dyDescent="0.3">
      <c r="R1478" s="1379"/>
    </row>
    <row r="1479" spans="18:18" x14ac:dyDescent="0.3">
      <c r="R1479" s="1379"/>
    </row>
    <row r="1480" spans="18:18" x14ac:dyDescent="0.3">
      <c r="R1480" s="1379"/>
    </row>
    <row r="1481" spans="18:18" x14ac:dyDescent="0.3">
      <c r="R1481" s="1379"/>
    </row>
    <row r="1482" spans="18:18" x14ac:dyDescent="0.3">
      <c r="R1482" s="1379"/>
    </row>
    <row r="1483" spans="18:18" x14ac:dyDescent="0.3">
      <c r="R1483" s="1379"/>
    </row>
    <row r="1484" spans="18:18" x14ac:dyDescent="0.3">
      <c r="R1484" s="1379"/>
    </row>
    <row r="1485" spans="18:18" x14ac:dyDescent="0.3">
      <c r="R1485" s="1379"/>
    </row>
    <row r="1486" spans="18:18" x14ac:dyDescent="0.3">
      <c r="R1486" s="1379"/>
    </row>
    <row r="1487" spans="18:18" x14ac:dyDescent="0.3">
      <c r="R1487" s="1379"/>
    </row>
    <row r="1488" spans="18:18" x14ac:dyDescent="0.3">
      <c r="R1488" s="1379"/>
    </row>
    <row r="1489" spans="18:18" x14ac:dyDescent="0.3">
      <c r="R1489" s="1379"/>
    </row>
    <row r="1490" spans="18:18" x14ac:dyDescent="0.3">
      <c r="R1490" s="1379"/>
    </row>
    <row r="1491" spans="18:18" x14ac:dyDescent="0.3">
      <c r="R1491" s="1379"/>
    </row>
    <row r="1492" spans="18:18" x14ac:dyDescent="0.3">
      <c r="R1492" s="1379"/>
    </row>
    <row r="1493" spans="18:18" x14ac:dyDescent="0.3">
      <c r="R1493" s="1379"/>
    </row>
    <row r="1494" spans="18:18" x14ac:dyDescent="0.3">
      <c r="R1494" s="1379"/>
    </row>
    <row r="1495" spans="18:18" x14ac:dyDescent="0.3">
      <c r="R1495" s="1379"/>
    </row>
    <row r="1496" spans="18:18" x14ac:dyDescent="0.3">
      <c r="R1496" s="1379"/>
    </row>
    <row r="1497" spans="18:18" x14ac:dyDescent="0.3">
      <c r="R1497" s="1379"/>
    </row>
    <row r="1498" spans="18:18" x14ac:dyDescent="0.3">
      <c r="R1498" s="1379"/>
    </row>
    <row r="1499" spans="18:18" x14ac:dyDescent="0.3">
      <c r="R1499" s="1379"/>
    </row>
    <row r="1500" spans="18:18" x14ac:dyDescent="0.3">
      <c r="R1500" s="1379"/>
    </row>
    <row r="1501" spans="18:18" x14ac:dyDescent="0.3">
      <c r="R1501" s="1379"/>
    </row>
    <row r="1502" spans="18:18" x14ac:dyDescent="0.3">
      <c r="R1502" s="1379"/>
    </row>
    <row r="1503" spans="18:18" x14ac:dyDescent="0.3">
      <c r="R1503" s="1379"/>
    </row>
    <row r="1504" spans="18:18" x14ac:dyDescent="0.3">
      <c r="R1504" s="1379"/>
    </row>
    <row r="1505" spans="18:18" x14ac:dyDescent="0.3">
      <c r="R1505" s="1379"/>
    </row>
    <row r="1506" spans="18:18" x14ac:dyDescent="0.3">
      <c r="R1506" s="1379"/>
    </row>
    <row r="1507" spans="18:18" x14ac:dyDescent="0.3">
      <c r="R1507" s="1379"/>
    </row>
    <row r="1508" spans="18:18" x14ac:dyDescent="0.3">
      <c r="R1508" s="1379"/>
    </row>
    <row r="1509" spans="18:18" x14ac:dyDescent="0.3">
      <c r="R1509" s="1379"/>
    </row>
    <row r="1510" spans="18:18" x14ac:dyDescent="0.3">
      <c r="R1510" s="1379"/>
    </row>
    <row r="1511" spans="18:18" x14ac:dyDescent="0.3">
      <c r="R1511" s="1379"/>
    </row>
    <row r="1512" spans="18:18" x14ac:dyDescent="0.3">
      <c r="R1512" s="1379"/>
    </row>
    <row r="1513" spans="18:18" x14ac:dyDescent="0.3">
      <c r="R1513" s="1379"/>
    </row>
    <row r="1514" spans="18:18" x14ac:dyDescent="0.3">
      <c r="R1514" s="1379"/>
    </row>
    <row r="1515" spans="18:18" x14ac:dyDescent="0.3">
      <c r="R1515" s="1379"/>
    </row>
    <row r="1516" spans="18:18" x14ac:dyDescent="0.3">
      <c r="R1516" s="1379"/>
    </row>
    <row r="1517" spans="18:18" x14ac:dyDescent="0.3">
      <c r="R1517" s="1379"/>
    </row>
    <row r="1518" spans="18:18" x14ac:dyDescent="0.3">
      <c r="R1518" s="1379"/>
    </row>
    <row r="1519" spans="18:18" x14ac:dyDescent="0.3">
      <c r="R1519" s="1379"/>
    </row>
    <row r="1520" spans="18:18" x14ac:dyDescent="0.3">
      <c r="R1520" s="1379"/>
    </row>
    <row r="1521" spans="18:18" x14ac:dyDescent="0.3">
      <c r="R1521" s="1379"/>
    </row>
    <row r="1522" spans="18:18" x14ac:dyDescent="0.3">
      <c r="R1522" s="1379"/>
    </row>
    <row r="1523" spans="18:18" x14ac:dyDescent="0.3">
      <c r="R1523" s="1379"/>
    </row>
    <row r="1524" spans="18:18" x14ac:dyDescent="0.3">
      <c r="R1524" s="1379"/>
    </row>
    <row r="1525" spans="18:18" x14ac:dyDescent="0.3">
      <c r="R1525" s="1379"/>
    </row>
    <row r="1526" spans="18:18" x14ac:dyDescent="0.3">
      <c r="R1526" s="1379"/>
    </row>
    <row r="1527" spans="18:18" x14ac:dyDescent="0.3">
      <c r="R1527" s="1379"/>
    </row>
    <row r="1528" spans="18:18" x14ac:dyDescent="0.3">
      <c r="R1528" s="1379"/>
    </row>
    <row r="1529" spans="18:18" x14ac:dyDescent="0.3">
      <c r="R1529" s="1379"/>
    </row>
    <row r="1530" spans="18:18" x14ac:dyDescent="0.3">
      <c r="R1530" s="1379"/>
    </row>
    <row r="1531" spans="18:18" x14ac:dyDescent="0.3">
      <c r="R1531" s="1379"/>
    </row>
    <row r="1532" spans="18:18" x14ac:dyDescent="0.3">
      <c r="R1532" s="1379"/>
    </row>
    <row r="1533" spans="18:18" x14ac:dyDescent="0.3">
      <c r="R1533" s="1379"/>
    </row>
    <row r="1534" spans="18:18" x14ac:dyDescent="0.3">
      <c r="R1534" s="1379"/>
    </row>
    <row r="1535" spans="18:18" x14ac:dyDescent="0.3">
      <c r="R1535" s="1379"/>
    </row>
    <row r="1536" spans="18:18" x14ac:dyDescent="0.3">
      <c r="R1536" s="1379"/>
    </row>
    <row r="1537" spans="18:18" x14ac:dyDescent="0.3">
      <c r="R1537" s="1379"/>
    </row>
    <row r="1538" spans="18:18" x14ac:dyDescent="0.3">
      <c r="R1538" s="1379"/>
    </row>
    <row r="1539" spans="18:18" x14ac:dyDescent="0.3">
      <c r="R1539" s="1379"/>
    </row>
    <row r="1540" spans="18:18" x14ac:dyDescent="0.3">
      <c r="R1540" s="1379"/>
    </row>
    <row r="1541" spans="18:18" x14ac:dyDescent="0.3">
      <c r="R1541" s="1379"/>
    </row>
    <row r="1542" spans="18:18" x14ac:dyDescent="0.3">
      <c r="R1542" s="1379"/>
    </row>
    <row r="1543" spans="18:18" x14ac:dyDescent="0.3">
      <c r="R1543" s="1379"/>
    </row>
    <row r="1544" spans="18:18" x14ac:dyDescent="0.3">
      <c r="R1544" s="1379"/>
    </row>
    <row r="1545" spans="18:18" x14ac:dyDescent="0.3">
      <c r="R1545" s="1379"/>
    </row>
    <row r="1546" spans="18:18" x14ac:dyDescent="0.3">
      <c r="R1546" s="1379"/>
    </row>
    <row r="1547" spans="18:18" x14ac:dyDescent="0.3">
      <c r="R1547" s="1379"/>
    </row>
    <row r="1548" spans="18:18" x14ac:dyDescent="0.3">
      <c r="R1548" s="1379"/>
    </row>
    <row r="1549" spans="18:18" x14ac:dyDescent="0.3">
      <c r="R1549" s="1379"/>
    </row>
    <row r="1550" spans="18:18" x14ac:dyDescent="0.3">
      <c r="R1550" s="1379"/>
    </row>
    <row r="1551" spans="18:18" x14ac:dyDescent="0.3">
      <c r="R1551" s="1379"/>
    </row>
    <row r="1552" spans="18:18" x14ac:dyDescent="0.3">
      <c r="R1552" s="1379"/>
    </row>
    <row r="1553" spans="18:18" x14ac:dyDescent="0.3">
      <c r="R1553" s="1379"/>
    </row>
    <row r="1554" spans="18:18" x14ac:dyDescent="0.3">
      <c r="R1554" s="1379"/>
    </row>
    <row r="1555" spans="18:18" x14ac:dyDescent="0.3">
      <c r="R1555" s="1379"/>
    </row>
    <row r="1556" spans="18:18" x14ac:dyDescent="0.3">
      <c r="R1556" s="1379"/>
    </row>
    <row r="1557" spans="18:18" x14ac:dyDescent="0.3">
      <c r="R1557" s="1379"/>
    </row>
    <row r="1558" spans="18:18" x14ac:dyDescent="0.3">
      <c r="R1558" s="1379"/>
    </row>
    <row r="1559" spans="18:18" x14ac:dyDescent="0.3">
      <c r="R1559" s="1379"/>
    </row>
    <row r="1560" spans="18:18" x14ac:dyDescent="0.3">
      <c r="R1560" s="1379"/>
    </row>
    <row r="1561" spans="18:18" x14ac:dyDescent="0.3">
      <c r="R1561" s="1379"/>
    </row>
    <row r="1562" spans="18:18" x14ac:dyDescent="0.3">
      <c r="R1562" s="1379"/>
    </row>
    <row r="1563" spans="18:18" x14ac:dyDescent="0.3">
      <c r="R1563" s="1379"/>
    </row>
    <row r="1564" spans="18:18" x14ac:dyDescent="0.3">
      <c r="R1564" s="1379"/>
    </row>
    <row r="1565" spans="18:18" x14ac:dyDescent="0.3">
      <c r="R1565" s="1379"/>
    </row>
    <row r="1566" spans="18:18" x14ac:dyDescent="0.3">
      <c r="R1566" s="1379"/>
    </row>
    <row r="1567" spans="18:18" x14ac:dyDescent="0.3">
      <c r="R1567" s="1379"/>
    </row>
    <row r="1568" spans="18:18" x14ac:dyDescent="0.3">
      <c r="R1568" s="1379"/>
    </row>
    <row r="1569" spans="18:18" x14ac:dyDescent="0.3">
      <c r="R1569" s="1379"/>
    </row>
    <row r="1570" spans="18:18" x14ac:dyDescent="0.3">
      <c r="R1570" s="1379"/>
    </row>
    <row r="1571" spans="18:18" x14ac:dyDescent="0.3">
      <c r="R1571" s="1379"/>
    </row>
    <row r="1572" spans="18:18" x14ac:dyDescent="0.3">
      <c r="R1572" s="1379"/>
    </row>
    <row r="1573" spans="18:18" x14ac:dyDescent="0.3">
      <c r="R1573" s="1379"/>
    </row>
    <row r="1574" spans="18:18" x14ac:dyDescent="0.3">
      <c r="R1574" s="1379"/>
    </row>
    <row r="1575" spans="18:18" x14ac:dyDescent="0.3">
      <c r="R1575" s="1379"/>
    </row>
    <row r="1576" spans="18:18" x14ac:dyDescent="0.3">
      <c r="R1576" s="1379"/>
    </row>
    <row r="1577" spans="18:18" x14ac:dyDescent="0.3">
      <c r="R1577" s="1379"/>
    </row>
    <row r="1578" spans="18:18" x14ac:dyDescent="0.3">
      <c r="R1578" s="1379"/>
    </row>
    <row r="1579" spans="18:18" x14ac:dyDescent="0.3">
      <c r="R1579" s="1379"/>
    </row>
    <row r="1580" spans="18:18" x14ac:dyDescent="0.3">
      <c r="R1580" s="1379"/>
    </row>
    <row r="1581" spans="18:18" x14ac:dyDescent="0.3">
      <c r="R1581" s="1379"/>
    </row>
    <row r="1582" spans="18:18" x14ac:dyDescent="0.3">
      <c r="R1582" s="1379"/>
    </row>
    <row r="1583" spans="18:18" x14ac:dyDescent="0.3">
      <c r="R1583" s="1379"/>
    </row>
    <row r="1584" spans="18:18" x14ac:dyDescent="0.3">
      <c r="R1584" s="1379"/>
    </row>
    <row r="1585" spans="18:18" x14ac:dyDescent="0.3">
      <c r="R1585" s="1379"/>
    </row>
    <row r="1586" spans="18:18" x14ac:dyDescent="0.3">
      <c r="R1586" s="1379"/>
    </row>
    <row r="1587" spans="18:18" x14ac:dyDescent="0.3">
      <c r="R1587" s="1379"/>
    </row>
    <row r="1588" spans="18:18" x14ac:dyDescent="0.3">
      <c r="R1588" s="1379"/>
    </row>
    <row r="1589" spans="18:18" x14ac:dyDescent="0.3">
      <c r="R1589" s="1379"/>
    </row>
    <row r="1590" spans="18:18" x14ac:dyDescent="0.3">
      <c r="R1590" s="1379"/>
    </row>
    <row r="1591" spans="18:18" x14ac:dyDescent="0.3">
      <c r="R1591" s="1379"/>
    </row>
    <row r="1592" spans="18:18" x14ac:dyDescent="0.3">
      <c r="R1592" s="1379"/>
    </row>
    <row r="1593" spans="18:18" x14ac:dyDescent="0.3">
      <c r="R1593" s="1379"/>
    </row>
    <row r="1594" spans="18:18" x14ac:dyDescent="0.3">
      <c r="R1594" s="1379"/>
    </row>
    <row r="1595" spans="18:18" x14ac:dyDescent="0.3">
      <c r="R1595" s="1379"/>
    </row>
    <row r="1596" spans="18:18" x14ac:dyDescent="0.3">
      <c r="R1596" s="1379"/>
    </row>
    <row r="1597" spans="18:18" x14ac:dyDescent="0.3">
      <c r="R1597" s="1379"/>
    </row>
    <row r="1598" spans="18:18" x14ac:dyDescent="0.3">
      <c r="R1598" s="1379"/>
    </row>
    <row r="1599" spans="18:18" x14ac:dyDescent="0.3">
      <c r="R1599" s="1379"/>
    </row>
    <row r="1600" spans="18:18" x14ac:dyDescent="0.3">
      <c r="R1600" s="1379"/>
    </row>
    <row r="1601" spans="18:18" x14ac:dyDescent="0.3">
      <c r="R1601" s="1379"/>
    </row>
    <row r="1602" spans="18:18" x14ac:dyDescent="0.3">
      <c r="R1602" s="1379"/>
    </row>
    <row r="1603" spans="18:18" x14ac:dyDescent="0.3">
      <c r="R1603" s="1379"/>
    </row>
    <row r="1604" spans="18:18" x14ac:dyDescent="0.3">
      <c r="R1604" s="1379"/>
    </row>
    <row r="1605" spans="18:18" x14ac:dyDescent="0.3">
      <c r="R1605" s="1379"/>
    </row>
    <row r="1606" spans="18:18" x14ac:dyDescent="0.3">
      <c r="R1606" s="1379"/>
    </row>
    <row r="1607" spans="18:18" x14ac:dyDescent="0.3">
      <c r="R1607" s="1379"/>
    </row>
    <row r="1608" spans="18:18" x14ac:dyDescent="0.3">
      <c r="R1608" s="1379"/>
    </row>
    <row r="1609" spans="18:18" x14ac:dyDescent="0.3">
      <c r="R1609" s="1379"/>
    </row>
    <row r="1610" spans="18:18" x14ac:dyDescent="0.3">
      <c r="R1610" s="1379"/>
    </row>
    <row r="1611" spans="18:18" x14ac:dyDescent="0.3">
      <c r="R1611" s="1379"/>
    </row>
    <row r="1612" spans="18:18" x14ac:dyDescent="0.3">
      <c r="R1612" s="1379"/>
    </row>
    <row r="1613" spans="18:18" x14ac:dyDescent="0.3">
      <c r="R1613" s="1379"/>
    </row>
    <row r="1614" spans="18:18" x14ac:dyDescent="0.3">
      <c r="R1614" s="1379"/>
    </row>
    <row r="1615" spans="18:18" x14ac:dyDescent="0.3">
      <c r="R1615" s="1379"/>
    </row>
    <row r="1616" spans="18:18" x14ac:dyDescent="0.3">
      <c r="R1616" s="1379"/>
    </row>
    <row r="1617" spans="18:18" x14ac:dyDescent="0.3">
      <c r="R1617" s="1379"/>
    </row>
    <row r="1618" spans="18:18" x14ac:dyDescent="0.3">
      <c r="R1618" s="1379"/>
    </row>
    <row r="1619" spans="18:18" x14ac:dyDescent="0.3">
      <c r="R1619" s="1379"/>
    </row>
    <row r="1620" spans="18:18" x14ac:dyDescent="0.3">
      <c r="R1620" s="1379"/>
    </row>
    <row r="1621" spans="18:18" x14ac:dyDescent="0.3">
      <c r="R1621" s="1379"/>
    </row>
    <row r="1622" spans="18:18" x14ac:dyDescent="0.3">
      <c r="R1622" s="1379"/>
    </row>
    <row r="1623" spans="18:18" x14ac:dyDescent="0.3">
      <c r="R1623" s="1379"/>
    </row>
    <row r="1624" spans="18:18" x14ac:dyDescent="0.3">
      <c r="R1624" s="1379"/>
    </row>
    <row r="1625" spans="18:18" x14ac:dyDescent="0.3">
      <c r="R1625" s="1379"/>
    </row>
    <row r="1626" spans="18:18" x14ac:dyDescent="0.3">
      <c r="R1626" s="1379"/>
    </row>
    <row r="1627" spans="18:18" x14ac:dyDescent="0.3">
      <c r="R1627" s="1379"/>
    </row>
    <row r="1628" spans="18:18" x14ac:dyDescent="0.3">
      <c r="R1628" s="1379"/>
    </row>
    <row r="1629" spans="18:18" x14ac:dyDescent="0.3">
      <c r="R1629" s="1379"/>
    </row>
    <row r="1630" spans="18:18" x14ac:dyDescent="0.3">
      <c r="R1630" s="1379"/>
    </row>
    <row r="1631" spans="18:18" x14ac:dyDescent="0.3">
      <c r="R1631" s="1379"/>
    </row>
    <row r="1632" spans="18:18" x14ac:dyDescent="0.3">
      <c r="R1632" s="1379"/>
    </row>
    <row r="1633" spans="18:18" x14ac:dyDescent="0.3">
      <c r="R1633" s="1379"/>
    </row>
    <row r="1634" spans="18:18" x14ac:dyDescent="0.3">
      <c r="R1634" s="1379"/>
    </row>
    <row r="1635" spans="18:18" x14ac:dyDescent="0.3">
      <c r="R1635" s="1379"/>
    </row>
    <row r="1636" spans="18:18" x14ac:dyDescent="0.3">
      <c r="R1636" s="1379"/>
    </row>
    <row r="1637" spans="18:18" x14ac:dyDescent="0.3">
      <c r="R1637" s="1379"/>
    </row>
    <row r="1638" spans="18:18" x14ac:dyDescent="0.3">
      <c r="R1638" s="1379"/>
    </row>
    <row r="1639" spans="18:18" x14ac:dyDescent="0.3">
      <c r="R1639" s="1379"/>
    </row>
    <row r="1640" spans="18:18" x14ac:dyDescent="0.3">
      <c r="R1640" s="1379"/>
    </row>
    <row r="1641" spans="18:18" x14ac:dyDescent="0.3">
      <c r="R1641" s="1379"/>
    </row>
    <row r="1642" spans="18:18" x14ac:dyDescent="0.3">
      <c r="R1642" s="1379"/>
    </row>
    <row r="1643" spans="18:18" x14ac:dyDescent="0.3">
      <c r="R1643" s="1379"/>
    </row>
    <row r="1644" spans="18:18" x14ac:dyDescent="0.3">
      <c r="R1644" s="1379"/>
    </row>
    <row r="1645" spans="18:18" x14ac:dyDescent="0.3">
      <c r="R1645" s="1379"/>
    </row>
    <row r="1646" spans="18:18" x14ac:dyDescent="0.3">
      <c r="R1646" s="1379"/>
    </row>
    <row r="1647" spans="18:18" x14ac:dyDescent="0.3">
      <c r="R1647" s="1379"/>
    </row>
    <row r="1648" spans="18:18" x14ac:dyDescent="0.3">
      <c r="R1648" s="1379"/>
    </row>
    <row r="1649" spans="18:18" x14ac:dyDescent="0.3">
      <c r="R1649" s="1379"/>
    </row>
    <row r="1650" spans="18:18" x14ac:dyDescent="0.3">
      <c r="R1650" s="1379"/>
    </row>
    <row r="1651" spans="18:18" x14ac:dyDescent="0.3">
      <c r="R1651" s="1379"/>
    </row>
    <row r="1652" spans="18:18" x14ac:dyDescent="0.3">
      <c r="R1652" s="1379"/>
    </row>
    <row r="1653" spans="18:18" x14ac:dyDescent="0.3">
      <c r="R1653" s="1379"/>
    </row>
    <row r="1654" spans="18:18" x14ac:dyDescent="0.3">
      <c r="R1654" s="1379"/>
    </row>
    <row r="1655" spans="18:18" x14ac:dyDescent="0.3">
      <c r="R1655" s="1379"/>
    </row>
    <row r="1656" spans="18:18" x14ac:dyDescent="0.3">
      <c r="R1656" s="1379"/>
    </row>
    <row r="1657" spans="18:18" x14ac:dyDescent="0.3">
      <c r="R1657" s="1379"/>
    </row>
    <row r="1658" spans="18:18" x14ac:dyDescent="0.3">
      <c r="R1658" s="1379"/>
    </row>
    <row r="1659" spans="18:18" x14ac:dyDescent="0.3">
      <c r="R1659" s="1379"/>
    </row>
    <row r="1660" spans="18:18" x14ac:dyDescent="0.3">
      <c r="R1660" s="1379"/>
    </row>
    <row r="1661" spans="18:18" x14ac:dyDescent="0.3">
      <c r="R1661" s="1379"/>
    </row>
    <row r="1662" spans="18:18" x14ac:dyDescent="0.3">
      <c r="R1662" s="1379"/>
    </row>
    <row r="1663" spans="18:18" x14ac:dyDescent="0.3">
      <c r="R1663" s="1379"/>
    </row>
    <row r="1664" spans="18:18" x14ac:dyDescent="0.3">
      <c r="R1664" s="1379"/>
    </row>
    <row r="1665" spans="18:18" x14ac:dyDescent="0.3">
      <c r="R1665" s="1379"/>
    </row>
    <row r="1666" spans="18:18" x14ac:dyDescent="0.3">
      <c r="R1666" s="1379"/>
    </row>
    <row r="1667" spans="18:18" x14ac:dyDescent="0.3">
      <c r="R1667" s="1379"/>
    </row>
    <row r="1668" spans="18:18" x14ac:dyDescent="0.3">
      <c r="R1668" s="1379"/>
    </row>
    <row r="1669" spans="18:18" x14ac:dyDescent="0.3">
      <c r="R1669" s="1379"/>
    </row>
    <row r="1670" spans="18:18" x14ac:dyDescent="0.3">
      <c r="R1670" s="1379"/>
    </row>
    <row r="1671" spans="18:18" x14ac:dyDescent="0.3">
      <c r="R1671" s="1379"/>
    </row>
    <row r="1672" spans="18:18" x14ac:dyDescent="0.3">
      <c r="R1672" s="1379"/>
    </row>
    <row r="1673" spans="18:18" x14ac:dyDescent="0.3">
      <c r="R1673" s="1379"/>
    </row>
    <row r="1674" spans="18:18" x14ac:dyDescent="0.3">
      <c r="R1674" s="1379"/>
    </row>
    <row r="1675" spans="18:18" x14ac:dyDescent="0.3">
      <c r="R1675" s="1379"/>
    </row>
    <row r="1676" spans="18:18" x14ac:dyDescent="0.3">
      <c r="R1676" s="1379"/>
    </row>
    <row r="1677" spans="18:18" x14ac:dyDescent="0.3">
      <c r="R1677" s="1379"/>
    </row>
    <row r="1678" spans="18:18" x14ac:dyDescent="0.3">
      <c r="R1678" s="1379"/>
    </row>
    <row r="1679" spans="18:18" x14ac:dyDescent="0.3">
      <c r="R1679" s="1379"/>
    </row>
    <row r="1680" spans="18:18" x14ac:dyDescent="0.3">
      <c r="R1680" s="1379"/>
    </row>
    <row r="1681" spans="18:18" x14ac:dyDescent="0.3">
      <c r="R1681" s="1379"/>
    </row>
    <row r="1682" spans="18:18" x14ac:dyDescent="0.3">
      <c r="R1682" s="1379"/>
    </row>
    <row r="1683" spans="18:18" x14ac:dyDescent="0.3">
      <c r="R1683" s="1379"/>
    </row>
    <row r="1684" spans="18:18" x14ac:dyDescent="0.3">
      <c r="R1684" s="1379"/>
    </row>
    <row r="1685" spans="18:18" x14ac:dyDescent="0.3">
      <c r="R1685" s="1379"/>
    </row>
    <row r="1686" spans="18:18" x14ac:dyDescent="0.3">
      <c r="R1686" s="1379"/>
    </row>
    <row r="1687" spans="18:18" x14ac:dyDescent="0.3">
      <c r="R1687" s="1379"/>
    </row>
    <row r="1688" spans="18:18" x14ac:dyDescent="0.3">
      <c r="R1688" s="1379"/>
    </row>
    <row r="1689" spans="18:18" x14ac:dyDescent="0.3">
      <c r="R1689" s="1379"/>
    </row>
    <row r="1690" spans="18:18" x14ac:dyDescent="0.3">
      <c r="R1690" s="1379"/>
    </row>
    <row r="1691" spans="18:18" x14ac:dyDescent="0.3">
      <c r="R1691" s="1379"/>
    </row>
    <row r="1692" spans="18:18" x14ac:dyDescent="0.3">
      <c r="R1692" s="1379"/>
    </row>
    <row r="1693" spans="18:18" x14ac:dyDescent="0.3">
      <c r="R1693" s="1379"/>
    </row>
    <row r="1694" spans="18:18" x14ac:dyDescent="0.3">
      <c r="R1694" s="1379"/>
    </row>
    <row r="1695" spans="18:18" x14ac:dyDescent="0.3">
      <c r="R1695" s="1379"/>
    </row>
    <row r="1696" spans="18:18" x14ac:dyDescent="0.3">
      <c r="R1696" s="1379"/>
    </row>
    <row r="1697" spans="18:18" x14ac:dyDescent="0.3">
      <c r="R1697" s="1379"/>
    </row>
    <row r="1698" spans="18:18" x14ac:dyDescent="0.3">
      <c r="R1698" s="1379"/>
    </row>
    <row r="1699" spans="18:18" x14ac:dyDescent="0.3">
      <c r="R1699" s="1379"/>
    </row>
    <row r="1700" spans="18:18" x14ac:dyDescent="0.3">
      <c r="R1700" s="1379"/>
    </row>
    <row r="1701" spans="18:18" x14ac:dyDescent="0.3">
      <c r="R1701" s="1379"/>
    </row>
    <row r="1702" spans="18:18" x14ac:dyDescent="0.3">
      <c r="R1702" s="1379"/>
    </row>
    <row r="1703" spans="18:18" x14ac:dyDescent="0.3">
      <c r="R1703" s="1379"/>
    </row>
    <row r="1704" spans="18:18" x14ac:dyDescent="0.3">
      <c r="R1704" s="1379"/>
    </row>
    <row r="1705" spans="18:18" x14ac:dyDescent="0.3">
      <c r="R1705" s="1379"/>
    </row>
    <row r="1706" spans="18:18" x14ac:dyDescent="0.3">
      <c r="R1706" s="1379"/>
    </row>
    <row r="1707" spans="18:18" x14ac:dyDescent="0.3">
      <c r="R1707" s="1379"/>
    </row>
    <row r="1708" spans="18:18" x14ac:dyDescent="0.3">
      <c r="R1708" s="1379"/>
    </row>
    <row r="1709" spans="18:18" x14ac:dyDescent="0.3">
      <c r="R1709" s="1379"/>
    </row>
    <row r="1710" spans="18:18" x14ac:dyDescent="0.3">
      <c r="R1710" s="1379"/>
    </row>
    <row r="1711" spans="18:18" x14ac:dyDescent="0.3">
      <c r="R1711" s="1379"/>
    </row>
    <row r="1712" spans="18:18" x14ac:dyDescent="0.3">
      <c r="R1712" s="1379"/>
    </row>
    <row r="1713" spans="18:18" x14ac:dyDescent="0.3">
      <c r="R1713" s="1379"/>
    </row>
    <row r="1714" spans="18:18" x14ac:dyDescent="0.3">
      <c r="R1714" s="1379"/>
    </row>
    <row r="1715" spans="18:18" x14ac:dyDescent="0.3">
      <c r="R1715" s="1379"/>
    </row>
    <row r="1716" spans="18:18" x14ac:dyDescent="0.3">
      <c r="R1716" s="1379"/>
    </row>
    <row r="1717" spans="18:18" x14ac:dyDescent="0.3">
      <c r="R1717" s="1379"/>
    </row>
    <row r="1718" spans="18:18" x14ac:dyDescent="0.3">
      <c r="R1718" s="1379"/>
    </row>
    <row r="1719" spans="18:18" x14ac:dyDescent="0.3">
      <c r="R1719" s="1379"/>
    </row>
    <row r="1720" spans="18:18" x14ac:dyDescent="0.3">
      <c r="R1720" s="1379"/>
    </row>
    <row r="1721" spans="18:18" x14ac:dyDescent="0.3">
      <c r="R1721" s="1379"/>
    </row>
    <row r="1722" spans="18:18" x14ac:dyDescent="0.3">
      <c r="R1722" s="1379"/>
    </row>
    <row r="1723" spans="18:18" x14ac:dyDescent="0.3">
      <c r="R1723" s="1379"/>
    </row>
    <row r="1724" spans="18:18" x14ac:dyDescent="0.3">
      <c r="R1724" s="1379"/>
    </row>
    <row r="1725" spans="18:18" x14ac:dyDescent="0.3">
      <c r="R1725" s="1379"/>
    </row>
    <row r="1726" spans="18:18" x14ac:dyDescent="0.3">
      <c r="R1726" s="1379"/>
    </row>
    <row r="1727" spans="18:18" x14ac:dyDescent="0.3">
      <c r="R1727" s="1379"/>
    </row>
    <row r="1728" spans="18:18" x14ac:dyDescent="0.3">
      <c r="R1728" s="1379"/>
    </row>
    <row r="1729" spans="18:18" x14ac:dyDescent="0.3">
      <c r="R1729" s="1379"/>
    </row>
    <row r="1730" spans="18:18" x14ac:dyDescent="0.3">
      <c r="R1730" s="1379"/>
    </row>
    <row r="1731" spans="18:18" x14ac:dyDescent="0.3">
      <c r="R1731" s="1379"/>
    </row>
    <row r="1732" spans="18:18" x14ac:dyDescent="0.3">
      <c r="R1732" s="1379"/>
    </row>
    <row r="1733" spans="18:18" x14ac:dyDescent="0.3">
      <c r="R1733" s="1379"/>
    </row>
    <row r="1734" spans="18:18" x14ac:dyDescent="0.3">
      <c r="R1734" s="1379"/>
    </row>
    <row r="1735" spans="18:18" x14ac:dyDescent="0.3">
      <c r="R1735" s="1379"/>
    </row>
    <row r="1736" spans="18:18" x14ac:dyDescent="0.3">
      <c r="R1736" s="1379"/>
    </row>
    <row r="1737" spans="18:18" x14ac:dyDescent="0.3">
      <c r="R1737" s="1379"/>
    </row>
    <row r="1738" spans="18:18" x14ac:dyDescent="0.3">
      <c r="R1738" s="1379"/>
    </row>
    <row r="1739" spans="18:18" x14ac:dyDescent="0.3">
      <c r="R1739" s="1379"/>
    </row>
    <row r="1740" spans="18:18" x14ac:dyDescent="0.3">
      <c r="R1740" s="1379"/>
    </row>
    <row r="1741" spans="18:18" x14ac:dyDescent="0.3">
      <c r="R1741" s="1379"/>
    </row>
    <row r="1742" spans="18:18" x14ac:dyDescent="0.3">
      <c r="R1742" s="1379"/>
    </row>
    <row r="1743" spans="18:18" x14ac:dyDescent="0.3">
      <c r="R1743" s="1379"/>
    </row>
    <row r="1744" spans="18:18" x14ac:dyDescent="0.3">
      <c r="R1744" s="1379"/>
    </row>
    <row r="1745" spans="18:18" x14ac:dyDescent="0.3">
      <c r="R1745" s="1379"/>
    </row>
    <row r="1746" spans="18:18" x14ac:dyDescent="0.3">
      <c r="R1746" s="1379"/>
    </row>
    <row r="1747" spans="18:18" x14ac:dyDescent="0.3">
      <c r="R1747" s="1379"/>
    </row>
    <row r="1748" spans="18:18" x14ac:dyDescent="0.3">
      <c r="R1748" s="1379"/>
    </row>
    <row r="1749" spans="18:18" x14ac:dyDescent="0.3">
      <c r="R1749" s="1379"/>
    </row>
    <row r="1750" spans="18:18" x14ac:dyDescent="0.3">
      <c r="R1750" s="1379"/>
    </row>
    <row r="1751" spans="18:18" x14ac:dyDescent="0.3">
      <c r="R1751" s="1379"/>
    </row>
    <row r="1752" spans="18:18" x14ac:dyDescent="0.3">
      <c r="R1752" s="1379"/>
    </row>
    <row r="1753" spans="18:18" x14ac:dyDescent="0.3">
      <c r="R1753" s="1379"/>
    </row>
    <row r="1754" spans="18:18" x14ac:dyDescent="0.3">
      <c r="R1754" s="1379"/>
    </row>
    <row r="1755" spans="18:18" x14ac:dyDescent="0.3">
      <c r="R1755" s="1379"/>
    </row>
    <row r="1756" spans="18:18" x14ac:dyDescent="0.3">
      <c r="R1756" s="1379"/>
    </row>
    <row r="1757" spans="18:18" x14ac:dyDescent="0.3">
      <c r="R1757" s="1379"/>
    </row>
    <row r="1758" spans="18:18" x14ac:dyDescent="0.3">
      <c r="R1758" s="1379"/>
    </row>
    <row r="1759" spans="18:18" x14ac:dyDescent="0.3">
      <c r="R1759" s="1379"/>
    </row>
    <row r="1760" spans="18:18" x14ac:dyDescent="0.3">
      <c r="R1760" s="1379"/>
    </row>
    <row r="1761" spans="18:18" x14ac:dyDescent="0.3">
      <c r="R1761" s="1379"/>
    </row>
    <row r="1762" spans="18:18" x14ac:dyDescent="0.3">
      <c r="R1762" s="1379"/>
    </row>
    <row r="1763" spans="18:18" x14ac:dyDescent="0.3">
      <c r="R1763" s="1379"/>
    </row>
    <row r="1764" spans="18:18" x14ac:dyDescent="0.3">
      <c r="R1764" s="1379"/>
    </row>
    <row r="1765" spans="18:18" x14ac:dyDescent="0.3">
      <c r="R1765" s="1379"/>
    </row>
    <row r="1766" spans="18:18" x14ac:dyDescent="0.3">
      <c r="R1766" s="1379"/>
    </row>
    <row r="1767" spans="18:18" x14ac:dyDescent="0.3">
      <c r="R1767" s="1379"/>
    </row>
    <row r="1768" spans="18:18" x14ac:dyDescent="0.3">
      <c r="R1768" s="1379"/>
    </row>
    <row r="1769" spans="18:18" x14ac:dyDescent="0.3">
      <c r="R1769" s="1379"/>
    </row>
    <row r="1770" spans="18:18" x14ac:dyDescent="0.3">
      <c r="R1770" s="1379"/>
    </row>
    <row r="1771" spans="18:18" x14ac:dyDescent="0.3">
      <c r="R1771" s="1379"/>
    </row>
    <row r="1772" spans="18:18" x14ac:dyDescent="0.3">
      <c r="R1772" s="1379"/>
    </row>
    <row r="1773" spans="18:18" x14ac:dyDescent="0.3">
      <c r="R1773" s="1379"/>
    </row>
    <row r="1774" spans="18:18" x14ac:dyDescent="0.3">
      <c r="R1774" s="1379"/>
    </row>
    <row r="1775" spans="18:18" x14ac:dyDescent="0.3">
      <c r="R1775" s="1379"/>
    </row>
    <row r="1776" spans="18:18" x14ac:dyDescent="0.3">
      <c r="R1776" s="1379"/>
    </row>
    <row r="1777" spans="18:18" x14ac:dyDescent="0.3">
      <c r="R1777" s="1379"/>
    </row>
    <row r="1778" spans="18:18" x14ac:dyDescent="0.3">
      <c r="R1778" s="1379"/>
    </row>
    <row r="1779" spans="18:18" x14ac:dyDescent="0.3">
      <c r="R1779" s="1379"/>
    </row>
    <row r="1780" spans="18:18" x14ac:dyDescent="0.3">
      <c r="R1780" s="1379"/>
    </row>
    <row r="1781" spans="18:18" x14ac:dyDescent="0.3">
      <c r="R1781" s="1379"/>
    </row>
    <row r="1782" spans="18:18" x14ac:dyDescent="0.3">
      <c r="R1782" s="1379"/>
    </row>
    <row r="1783" spans="18:18" x14ac:dyDescent="0.3">
      <c r="R1783" s="1379"/>
    </row>
    <row r="1784" spans="18:18" x14ac:dyDescent="0.3">
      <c r="R1784" s="1379"/>
    </row>
    <row r="1785" spans="18:18" x14ac:dyDescent="0.3">
      <c r="R1785" s="1379"/>
    </row>
    <row r="1786" spans="18:18" x14ac:dyDescent="0.3">
      <c r="R1786" s="1379"/>
    </row>
    <row r="1787" spans="18:18" x14ac:dyDescent="0.3">
      <c r="R1787" s="1379"/>
    </row>
    <row r="1788" spans="18:18" x14ac:dyDescent="0.3">
      <c r="R1788" s="1379"/>
    </row>
    <row r="1789" spans="18:18" x14ac:dyDescent="0.3">
      <c r="R1789" s="1379"/>
    </row>
    <row r="1790" spans="18:18" x14ac:dyDescent="0.3">
      <c r="R1790" s="1379"/>
    </row>
    <row r="1791" spans="18:18" x14ac:dyDescent="0.3">
      <c r="R1791" s="1379"/>
    </row>
    <row r="1792" spans="18:18" x14ac:dyDescent="0.3">
      <c r="R1792" s="1379"/>
    </row>
    <row r="1793" spans="18:18" x14ac:dyDescent="0.3">
      <c r="R1793" s="1379"/>
    </row>
    <row r="1794" spans="18:18" x14ac:dyDescent="0.3">
      <c r="R1794" s="1379"/>
    </row>
    <row r="1795" spans="18:18" x14ac:dyDescent="0.3">
      <c r="R1795" s="1379"/>
    </row>
    <row r="1796" spans="18:18" x14ac:dyDescent="0.3">
      <c r="R1796" s="1379"/>
    </row>
    <row r="1797" spans="18:18" x14ac:dyDescent="0.3">
      <c r="R1797" s="1379"/>
    </row>
    <row r="1798" spans="18:18" x14ac:dyDescent="0.3">
      <c r="R1798" s="1379"/>
    </row>
    <row r="1799" spans="18:18" x14ac:dyDescent="0.3">
      <c r="R1799" s="1379"/>
    </row>
    <row r="1800" spans="18:18" x14ac:dyDescent="0.3">
      <c r="R1800" s="1379"/>
    </row>
    <row r="1801" spans="18:18" x14ac:dyDescent="0.3">
      <c r="R1801" s="1379"/>
    </row>
    <row r="1802" spans="18:18" x14ac:dyDescent="0.3">
      <c r="R1802" s="1379"/>
    </row>
    <row r="1803" spans="18:18" x14ac:dyDescent="0.3">
      <c r="R1803" s="1379"/>
    </row>
    <row r="1804" spans="18:18" x14ac:dyDescent="0.3">
      <c r="R1804" s="1379"/>
    </row>
    <row r="1805" spans="18:18" x14ac:dyDescent="0.3">
      <c r="R1805" s="1379"/>
    </row>
    <row r="1806" spans="18:18" x14ac:dyDescent="0.3">
      <c r="R1806" s="1379"/>
    </row>
    <row r="1807" spans="18:18" x14ac:dyDescent="0.3">
      <c r="R1807" s="1379"/>
    </row>
    <row r="1808" spans="18:18" x14ac:dyDescent="0.3">
      <c r="R1808" s="1379"/>
    </row>
    <row r="1809" spans="18:18" x14ac:dyDescent="0.3">
      <c r="R1809" s="1379"/>
    </row>
    <row r="1810" spans="18:18" x14ac:dyDescent="0.3">
      <c r="R1810" s="1379"/>
    </row>
    <row r="1811" spans="18:18" x14ac:dyDescent="0.3">
      <c r="R1811" s="1379"/>
    </row>
    <row r="1812" spans="18:18" x14ac:dyDescent="0.3">
      <c r="R1812" s="1379"/>
    </row>
    <row r="1813" spans="18:18" x14ac:dyDescent="0.3">
      <c r="R1813" s="1379"/>
    </row>
    <row r="1814" spans="18:18" x14ac:dyDescent="0.3">
      <c r="R1814" s="1379"/>
    </row>
    <row r="1815" spans="18:18" x14ac:dyDescent="0.3">
      <c r="R1815" s="1379"/>
    </row>
    <row r="1816" spans="18:18" x14ac:dyDescent="0.3">
      <c r="R1816" s="1379"/>
    </row>
    <row r="1817" spans="18:18" x14ac:dyDescent="0.3">
      <c r="R1817" s="1379"/>
    </row>
    <row r="1818" spans="18:18" x14ac:dyDescent="0.3">
      <c r="R1818" s="1379"/>
    </row>
    <row r="1819" spans="18:18" x14ac:dyDescent="0.3">
      <c r="R1819" s="1379"/>
    </row>
    <row r="1820" spans="18:18" x14ac:dyDescent="0.3">
      <c r="R1820" s="1379"/>
    </row>
    <row r="1821" spans="18:18" x14ac:dyDescent="0.3">
      <c r="R1821" s="1379"/>
    </row>
    <row r="1822" spans="18:18" x14ac:dyDescent="0.3">
      <c r="R1822" s="1379"/>
    </row>
    <row r="1823" spans="18:18" x14ac:dyDescent="0.3">
      <c r="R1823" s="1379"/>
    </row>
    <row r="1824" spans="18:18" x14ac:dyDescent="0.3">
      <c r="R1824" s="1379"/>
    </row>
    <row r="1825" spans="18:18" x14ac:dyDescent="0.3">
      <c r="R1825" s="1379"/>
    </row>
    <row r="1826" spans="18:18" x14ac:dyDescent="0.3">
      <c r="R1826" s="1379"/>
    </row>
    <row r="1827" spans="18:18" x14ac:dyDescent="0.3">
      <c r="R1827" s="1379"/>
    </row>
    <row r="1828" spans="18:18" x14ac:dyDescent="0.3">
      <c r="R1828" s="1379"/>
    </row>
    <row r="1829" spans="18:18" x14ac:dyDescent="0.3">
      <c r="R1829" s="1379"/>
    </row>
    <row r="1830" spans="18:18" x14ac:dyDescent="0.3">
      <c r="R1830" s="1379"/>
    </row>
    <row r="1831" spans="18:18" x14ac:dyDescent="0.3">
      <c r="R1831" s="1379"/>
    </row>
    <row r="1832" spans="18:18" x14ac:dyDescent="0.3">
      <c r="R1832" s="1379"/>
    </row>
    <row r="1833" spans="18:18" x14ac:dyDescent="0.3">
      <c r="R1833" s="1379"/>
    </row>
    <row r="1834" spans="18:18" x14ac:dyDescent="0.3">
      <c r="R1834" s="1379"/>
    </row>
    <row r="1835" spans="18:18" x14ac:dyDescent="0.3">
      <c r="R1835" s="1379"/>
    </row>
    <row r="1836" spans="18:18" x14ac:dyDescent="0.3">
      <c r="R1836" s="1379"/>
    </row>
    <row r="1837" spans="18:18" x14ac:dyDescent="0.3">
      <c r="R1837" s="1379"/>
    </row>
    <row r="1838" spans="18:18" x14ac:dyDescent="0.3">
      <c r="R1838" s="1379"/>
    </row>
    <row r="1839" spans="18:18" x14ac:dyDescent="0.3">
      <c r="R1839" s="1379"/>
    </row>
    <row r="1840" spans="18:18" x14ac:dyDescent="0.3">
      <c r="R1840" s="1379"/>
    </row>
    <row r="1841" spans="18:18" x14ac:dyDescent="0.3">
      <c r="R1841" s="1379"/>
    </row>
    <row r="1842" spans="18:18" x14ac:dyDescent="0.3">
      <c r="R1842" s="1379"/>
    </row>
    <row r="1843" spans="18:18" x14ac:dyDescent="0.3">
      <c r="R1843" s="1379"/>
    </row>
    <row r="1844" spans="18:18" x14ac:dyDescent="0.3">
      <c r="R1844" s="1379"/>
    </row>
    <row r="1845" spans="18:18" x14ac:dyDescent="0.3">
      <c r="R1845" s="1379"/>
    </row>
    <row r="1846" spans="18:18" x14ac:dyDescent="0.3">
      <c r="R1846" s="1379"/>
    </row>
    <row r="1847" spans="18:18" x14ac:dyDescent="0.3">
      <c r="R1847" s="1379"/>
    </row>
    <row r="1848" spans="18:18" x14ac:dyDescent="0.3">
      <c r="R1848" s="1379"/>
    </row>
    <row r="1849" spans="18:18" x14ac:dyDescent="0.3">
      <c r="R1849" s="1379"/>
    </row>
    <row r="1850" spans="18:18" x14ac:dyDescent="0.3">
      <c r="R1850" s="1379"/>
    </row>
    <row r="1851" spans="18:18" x14ac:dyDescent="0.3">
      <c r="R1851" s="1379"/>
    </row>
    <row r="1852" spans="18:18" x14ac:dyDescent="0.3">
      <c r="R1852" s="1379"/>
    </row>
    <row r="1853" spans="18:18" x14ac:dyDescent="0.3">
      <c r="R1853" s="1379"/>
    </row>
    <row r="1854" spans="18:18" x14ac:dyDescent="0.3">
      <c r="R1854" s="1379"/>
    </row>
    <row r="1855" spans="18:18" x14ac:dyDescent="0.3">
      <c r="R1855" s="1379"/>
    </row>
    <row r="1856" spans="18:18" x14ac:dyDescent="0.3">
      <c r="R1856" s="1379"/>
    </row>
    <row r="1857" spans="18:18" x14ac:dyDescent="0.3">
      <c r="R1857" s="1379"/>
    </row>
    <row r="1858" spans="18:18" x14ac:dyDescent="0.3">
      <c r="R1858" s="1379"/>
    </row>
    <row r="1859" spans="18:18" x14ac:dyDescent="0.3">
      <c r="R1859" s="1379"/>
    </row>
    <row r="1860" spans="18:18" x14ac:dyDescent="0.3">
      <c r="R1860" s="1379"/>
    </row>
    <row r="1861" spans="18:18" x14ac:dyDescent="0.3">
      <c r="R1861" s="1379"/>
    </row>
    <row r="1862" spans="18:18" x14ac:dyDescent="0.3">
      <c r="R1862" s="1379"/>
    </row>
    <row r="1863" spans="18:18" x14ac:dyDescent="0.3">
      <c r="R1863" s="1379"/>
    </row>
    <row r="1864" spans="18:18" x14ac:dyDescent="0.3">
      <c r="R1864" s="1379"/>
    </row>
    <row r="1865" spans="18:18" x14ac:dyDescent="0.3">
      <c r="R1865" s="1379"/>
    </row>
    <row r="1866" spans="18:18" x14ac:dyDescent="0.3">
      <c r="R1866" s="1379"/>
    </row>
    <row r="1867" spans="18:18" x14ac:dyDescent="0.3">
      <c r="R1867" s="1379"/>
    </row>
    <row r="1868" spans="18:18" x14ac:dyDescent="0.3">
      <c r="R1868" s="1379"/>
    </row>
    <row r="1869" spans="18:18" x14ac:dyDescent="0.3">
      <c r="R1869" s="1379"/>
    </row>
    <row r="1870" spans="18:18" x14ac:dyDescent="0.3">
      <c r="R1870" s="1379"/>
    </row>
    <row r="1871" spans="18:18" x14ac:dyDescent="0.3">
      <c r="R1871" s="1379"/>
    </row>
    <row r="1872" spans="18:18" x14ac:dyDescent="0.3">
      <c r="R1872" s="1379"/>
    </row>
    <row r="1873" spans="18:18" x14ac:dyDescent="0.3">
      <c r="R1873" s="1379"/>
    </row>
    <row r="1874" spans="18:18" x14ac:dyDescent="0.3">
      <c r="R1874" s="1379"/>
    </row>
    <row r="1875" spans="18:18" x14ac:dyDescent="0.3">
      <c r="R1875" s="1379"/>
    </row>
    <row r="1876" spans="18:18" x14ac:dyDescent="0.3">
      <c r="R1876" s="1379"/>
    </row>
    <row r="1877" spans="18:18" x14ac:dyDescent="0.3">
      <c r="R1877" s="1379"/>
    </row>
    <row r="1878" spans="18:18" x14ac:dyDescent="0.3">
      <c r="R1878" s="1379"/>
    </row>
    <row r="1879" spans="18:18" x14ac:dyDescent="0.3">
      <c r="R1879" s="1379"/>
    </row>
    <row r="1880" spans="18:18" x14ac:dyDescent="0.3">
      <c r="R1880" s="1379"/>
    </row>
    <row r="1881" spans="18:18" x14ac:dyDescent="0.3">
      <c r="R1881" s="1379"/>
    </row>
    <row r="1882" spans="18:18" x14ac:dyDescent="0.3">
      <c r="R1882" s="1379"/>
    </row>
    <row r="1883" spans="18:18" x14ac:dyDescent="0.3">
      <c r="R1883" s="1379"/>
    </row>
    <row r="1884" spans="18:18" x14ac:dyDescent="0.3">
      <c r="R1884" s="1379"/>
    </row>
    <row r="1885" spans="18:18" x14ac:dyDescent="0.3">
      <c r="R1885" s="1379"/>
    </row>
    <row r="1886" spans="18:18" x14ac:dyDescent="0.3">
      <c r="R1886" s="1379"/>
    </row>
    <row r="1887" spans="18:18" x14ac:dyDescent="0.3">
      <c r="R1887" s="1379"/>
    </row>
    <row r="1888" spans="18:18" x14ac:dyDescent="0.3">
      <c r="R1888" s="1379"/>
    </row>
    <row r="1889" spans="18:18" x14ac:dyDescent="0.3">
      <c r="R1889" s="1379"/>
    </row>
    <row r="1890" spans="18:18" x14ac:dyDescent="0.3">
      <c r="R1890" s="1379"/>
    </row>
    <row r="1891" spans="18:18" x14ac:dyDescent="0.3">
      <c r="R1891" s="1379"/>
    </row>
    <row r="1892" spans="18:18" x14ac:dyDescent="0.3">
      <c r="R1892" s="1379"/>
    </row>
    <row r="1893" spans="18:18" x14ac:dyDescent="0.3">
      <c r="R1893" s="1379"/>
    </row>
    <row r="1894" spans="18:18" x14ac:dyDescent="0.3">
      <c r="R1894" s="1379"/>
    </row>
    <row r="1895" spans="18:18" x14ac:dyDescent="0.3">
      <c r="R1895" s="1379"/>
    </row>
    <row r="1896" spans="18:18" x14ac:dyDescent="0.3">
      <c r="R1896" s="1379"/>
    </row>
    <row r="1897" spans="18:18" x14ac:dyDescent="0.3">
      <c r="R1897" s="1379"/>
    </row>
    <row r="1898" spans="18:18" x14ac:dyDescent="0.3">
      <c r="R1898" s="1379"/>
    </row>
    <row r="1899" spans="18:18" x14ac:dyDescent="0.3">
      <c r="R1899" s="1379"/>
    </row>
    <row r="1900" spans="18:18" x14ac:dyDescent="0.3">
      <c r="R1900" s="1379"/>
    </row>
    <row r="1901" spans="18:18" x14ac:dyDescent="0.3">
      <c r="R1901" s="1379"/>
    </row>
    <row r="1902" spans="18:18" x14ac:dyDescent="0.3">
      <c r="R1902" s="1379"/>
    </row>
    <row r="1903" spans="18:18" x14ac:dyDescent="0.3">
      <c r="R1903" s="1379"/>
    </row>
    <row r="1904" spans="18:18" x14ac:dyDescent="0.3">
      <c r="R1904" s="1379"/>
    </row>
    <row r="1905" spans="18:18" x14ac:dyDescent="0.3">
      <c r="R1905" s="1379"/>
    </row>
    <row r="1906" spans="18:18" x14ac:dyDescent="0.3">
      <c r="R1906" s="1379"/>
    </row>
    <row r="1907" spans="18:18" x14ac:dyDescent="0.3">
      <c r="R1907" s="1379"/>
    </row>
    <row r="1908" spans="18:18" x14ac:dyDescent="0.3">
      <c r="R1908" s="1379"/>
    </row>
    <row r="1909" spans="18:18" x14ac:dyDescent="0.3">
      <c r="R1909" s="1379"/>
    </row>
    <row r="1910" spans="18:18" x14ac:dyDescent="0.3">
      <c r="R1910" s="1379"/>
    </row>
    <row r="1911" spans="18:18" x14ac:dyDescent="0.3">
      <c r="R1911" s="1379"/>
    </row>
    <row r="1912" spans="18:18" x14ac:dyDescent="0.3">
      <c r="R1912" s="1379"/>
    </row>
    <row r="1913" spans="18:18" x14ac:dyDescent="0.3">
      <c r="R1913" s="1379"/>
    </row>
    <row r="1914" spans="18:18" x14ac:dyDescent="0.3">
      <c r="R1914" s="1379"/>
    </row>
    <row r="1915" spans="18:18" x14ac:dyDescent="0.3">
      <c r="R1915" s="1379"/>
    </row>
    <row r="1916" spans="18:18" x14ac:dyDescent="0.3">
      <c r="R1916" s="1379"/>
    </row>
    <row r="1917" spans="18:18" x14ac:dyDescent="0.3">
      <c r="R1917" s="1379"/>
    </row>
    <row r="1918" spans="18:18" x14ac:dyDescent="0.3">
      <c r="R1918" s="1379"/>
    </row>
    <row r="1919" spans="18:18" x14ac:dyDescent="0.3">
      <c r="R1919" s="1379"/>
    </row>
    <row r="1920" spans="18:18" x14ac:dyDescent="0.3">
      <c r="R1920" s="1379"/>
    </row>
    <row r="1921" spans="18:18" x14ac:dyDescent="0.3">
      <c r="R1921" s="1379"/>
    </row>
    <row r="1922" spans="18:18" x14ac:dyDescent="0.3">
      <c r="R1922" s="1379"/>
    </row>
    <row r="1923" spans="18:18" x14ac:dyDescent="0.3">
      <c r="R1923" s="1379"/>
    </row>
    <row r="1924" spans="18:18" x14ac:dyDescent="0.3">
      <c r="R1924" s="1379"/>
    </row>
    <row r="1925" spans="18:18" x14ac:dyDescent="0.3">
      <c r="R1925" s="1379"/>
    </row>
    <row r="1926" spans="18:18" x14ac:dyDescent="0.3">
      <c r="R1926" s="1379"/>
    </row>
    <row r="1927" spans="18:18" x14ac:dyDescent="0.3">
      <c r="R1927" s="1379"/>
    </row>
    <row r="1928" spans="18:18" x14ac:dyDescent="0.3">
      <c r="R1928" s="1379"/>
    </row>
    <row r="1929" spans="18:18" x14ac:dyDescent="0.3">
      <c r="R1929" s="1379"/>
    </row>
    <row r="1930" spans="18:18" x14ac:dyDescent="0.3">
      <c r="R1930" s="1379"/>
    </row>
    <row r="1931" spans="18:18" x14ac:dyDescent="0.3">
      <c r="R1931" s="1379"/>
    </row>
    <row r="1932" spans="18:18" x14ac:dyDescent="0.3">
      <c r="R1932" s="1379"/>
    </row>
    <row r="1933" spans="18:18" x14ac:dyDescent="0.3">
      <c r="R1933" s="1379"/>
    </row>
    <row r="1934" spans="18:18" x14ac:dyDescent="0.3">
      <c r="R1934" s="1379"/>
    </row>
    <row r="1935" spans="18:18" x14ac:dyDescent="0.3">
      <c r="R1935" s="1379"/>
    </row>
    <row r="1936" spans="18:18" x14ac:dyDescent="0.3">
      <c r="R1936" s="1379"/>
    </row>
    <row r="1937" spans="18:18" x14ac:dyDescent="0.3">
      <c r="R1937" s="1379"/>
    </row>
    <row r="1938" spans="18:18" x14ac:dyDescent="0.3">
      <c r="R1938" s="1379"/>
    </row>
    <row r="1939" spans="18:18" x14ac:dyDescent="0.3">
      <c r="R1939" s="1379"/>
    </row>
    <row r="1940" spans="18:18" x14ac:dyDescent="0.3">
      <c r="R1940" s="1379"/>
    </row>
    <row r="1941" spans="18:18" x14ac:dyDescent="0.3">
      <c r="R1941" s="1379"/>
    </row>
    <row r="1942" spans="18:18" x14ac:dyDescent="0.3">
      <c r="R1942" s="1379"/>
    </row>
    <row r="1943" spans="18:18" x14ac:dyDescent="0.3">
      <c r="R1943" s="1379"/>
    </row>
    <row r="1944" spans="18:18" x14ac:dyDescent="0.3">
      <c r="R1944" s="1379"/>
    </row>
    <row r="1945" spans="18:18" x14ac:dyDescent="0.3">
      <c r="R1945" s="1379"/>
    </row>
    <row r="1946" spans="18:18" x14ac:dyDescent="0.3">
      <c r="R1946" s="1379"/>
    </row>
    <row r="1947" spans="18:18" x14ac:dyDescent="0.3">
      <c r="R1947" s="1379"/>
    </row>
    <row r="1948" spans="18:18" x14ac:dyDescent="0.3">
      <c r="R1948" s="1379"/>
    </row>
    <row r="1949" spans="18:18" x14ac:dyDescent="0.3">
      <c r="R1949" s="1379"/>
    </row>
    <row r="1950" spans="18:18" x14ac:dyDescent="0.3">
      <c r="R1950" s="1379"/>
    </row>
    <row r="1951" spans="18:18" x14ac:dyDescent="0.3">
      <c r="R1951" s="1379"/>
    </row>
    <row r="1952" spans="18:18" x14ac:dyDescent="0.3">
      <c r="R1952" s="1379"/>
    </row>
    <row r="1953" spans="18:18" x14ac:dyDescent="0.3">
      <c r="R1953" s="1379"/>
    </row>
    <row r="1954" spans="18:18" x14ac:dyDescent="0.3">
      <c r="R1954" s="1379"/>
    </row>
    <row r="1955" spans="18:18" x14ac:dyDescent="0.3">
      <c r="R1955" s="1379"/>
    </row>
    <row r="1956" spans="18:18" x14ac:dyDescent="0.3">
      <c r="R1956" s="1379"/>
    </row>
    <row r="1957" spans="18:18" x14ac:dyDescent="0.3">
      <c r="R1957" s="1379"/>
    </row>
    <row r="1958" spans="18:18" x14ac:dyDescent="0.3">
      <c r="R1958" s="1379"/>
    </row>
    <row r="1959" spans="18:18" x14ac:dyDescent="0.3">
      <c r="R1959" s="1379"/>
    </row>
    <row r="1960" spans="18:18" x14ac:dyDescent="0.3">
      <c r="R1960" s="1379"/>
    </row>
    <row r="1961" spans="18:18" x14ac:dyDescent="0.3">
      <c r="R1961" s="1379"/>
    </row>
    <row r="1962" spans="18:18" x14ac:dyDescent="0.3">
      <c r="R1962" s="1379"/>
    </row>
    <row r="1963" spans="18:18" x14ac:dyDescent="0.3">
      <c r="R1963" s="1379"/>
    </row>
    <row r="1964" spans="18:18" x14ac:dyDescent="0.3">
      <c r="R1964" s="1379"/>
    </row>
    <row r="1965" spans="18:18" x14ac:dyDescent="0.3">
      <c r="R1965" s="1379"/>
    </row>
    <row r="1966" spans="18:18" x14ac:dyDescent="0.3">
      <c r="R1966" s="1379"/>
    </row>
    <row r="1967" spans="18:18" x14ac:dyDescent="0.3">
      <c r="R1967" s="1379"/>
    </row>
    <row r="1968" spans="18:18" x14ac:dyDescent="0.3">
      <c r="R1968" s="1379"/>
    </row>
    <row r="1969" spans="18:18" x14ac:dyDescent="0.3">
      <c r="R1969" s="1379"/>
    </row>
    <row r="1970" spans="18:18" x14ac:dyDescent="0.3">
      <c r="R1970" s="1379"/>
    </row>
    <row r="1971" spans="18:18" x14ac:dyDescent="0.3">
      <c r="R1971" s="1379"/>
    </row>
    <row r="1972" spans="18:18" x14ac:dyDescent="0.3">
      <c r="R1972" s="1379"/>
    </row>
    <row r="1973" spans="18:18" x14ac:dyDescent="0.3">
      <c r="R1973" s="1379"/>
    </row>
    <row r="1974" spans="18:18" x14ac:dyDescent="0.3">
      <c r="R1974" s="1379"/>
    </row>
    <row r="1975" spans="18:18" x14ac:dyDescent="0.3">
      <c r="R1975" s="1379"/>
    </row>
    <row r="1976" spans="18:18" x14ac:dyDescent="0.3">
      <c r="R1976" s="1379"/>
    </row>
    <row r="1977" spans="18:18" x14ac:dyDescent="0.3">
      <c r="R1977" s="1379"/>
    </row>
    <row r="1978" spans="18:18" x14ac:dyDescent="0.3">
      <c r="R1978" s="1379"/>
    </row>
    <row r="1979" spans="18:18" x14ac:dyDescent="0.3">
      <c r="R1979" s="1379"/>
    </row>
    <row r="1980" spans="18:18" x14ac:dyDescent="0.3">
      <c r="R1980" s="1379"/>
    </row>
    <row r="1981" spans="18:18" x14ac:dyDescent="0.3">
      <c r="R1981" s="1379"/>
    </row>
    <row r="1982" spans="18:18" x14ac:dyDescent="0.3">
      <c r="R1982" s="1379"/>
    </row>
    <row r="1983" spans="18:18" x14ac:dyDescent="0.3">
      <c r="R1983" s="1379"/>
    </row>
    <row r="1984" spans="18:18" x14ac:dyDescent="0.3">
      <c r="R1984" s="1379"/>
    </row>
    <row r="1985" spans="18:18" x14ac:dyDescent="0.3">
      <c r="R1985" s="1379"/>
    </row>
    <row r="1986" spans="18:18" x14ac:dyDescent="0.3">
      <c r="R1986" s="1379"/>
    </row>
    <row r="1987" spans="18:18" x14ac:dyDescent="0.3">
      <c r="R1987" s="1379"/>
    </row>
    <row r="1988" spans="18:18" x14ac:dyDescent="0.3">
      <c r="R1988" s="1379"/>
    </row>
    <row r="1989" spans="18:18" x14ac:dyDescent="0.3">
      <c r="R1989" s="1379"/>
    </row>
    <row r="1990" spans="18:18" x14ac:dyDescent="0.3">
      <c r="R1990" s="1379"/>
    </row>
    <row r="1991" spans="18:18" x14ac:dyDescent="0.3">
      <c r="R1991" s="1379"/>
    </row>
    <row r="1992" spans="18:18" x14ac:dyDescent="0.3">
      <c r="R1992" s="1379"/>
    </row>
    <row r="1993" spans="18:18" x14ac:dyDescent="0.3">
      <c r="R1993" s="1379"/>
    </row>
    <row r="1994" spans="18:18" x14ac:dyDescent="0.3">
      <c r="R1994" s="1379"/>
    </row>
    <row r="1995" spans="18:18" x14ac:dyDescent="0.3">
      <c r="R1995" s="1379"/>
    </row>
    <row r="1996" spans="18:18" x14ac:dyDescent="0.3">
      <c r="R1996" s="1379"/>
    </row>
    <row r="1997" spans="18:18" x14ac:dyDescent="0.3">
      <c r="R1997" s="1379"/>
    </row>
    <row r="1998" spans="18:18" x14ac:dyDescent="0.3">
      <c r="R1998" s="1379"/>
    </row>
    <row r="1999" spans="18:18" x14ac:dyDescent="0.3">
      <c r="R1999" s="1379"/>
    </row>
    <row r="2000" spans="18:18" x14ac:dyDescent="0.3">
      <c r="R2000" s="1379"/>
    </row>
    <row r="2001" spans="18:18" x14ac:dyDescent="0.3">
      <c r="R2001" s="1379"/>
    </row>
    <row r="2002" spans="18:18" x14ac:dyDescent="0.3">
      <c r="R2002" s="1379"/>
    </row>
    <row r="2003" spans="18:18" x14ac:dyDescent="0.3">
      <c r="R2003" s="1379"/>
    </row>
    <row r="2004" spans="18:18" x14ac:dyDescent="0.3">
      <c r="R2004" s="1379"/>
    </row>
    <row r="2005" spans="18:18" x14ac:dyDescent="0.3">
      <c r="R2005" s="1379"/>
    </row>
    <row r="2006" spans="18:18" x14ac:dyDescent="0.3">
      <c r="R2006" s="1379"/>
    </row>
    <row r="2007" spans="18:18" x14ac:dyDescent="0.3">
      <c r="R2007" s="1379"/>
    </row>
    <row r="2008" spans="18:18" x14ac:dyDescent="0.3">
      <c r="R2008" s="1379"/>
    </row>
    <row r="2009" spans="18:18" x14ac:dyDescent="0.3">
      <c r="R2009" s="1379"/>
    </row>
    <row r="2010" spans="18:18" x14ac:dyDescent="0.3">
      <c r="R2010" s="1379"/>
    </row>
    <row r="2011" spans="18:18" x14ac:dyDescent="0.3">
      <c r="R2011" s="1379"/>
    </row>
    <row r="2012" spans="18:18" x14ac:dyDescent="0.3">
      <c r="R2012" s="1379"/>
    </row>
    <row r="2013" spans="18:18" x14ac:dyDescent="0.3">
      <c r="R2013" s="1379"/>
    </row>
    <row r="2014" spans="18:18" x14ac:dyDescent="0.3">
      <c r="R2014" s="1379"/>
    </row>
    <row r="2015" spans="18:18" x14ac:dyDescent="0.3">
      <c r="R2015" s="1379"/>
    </row>
    <row r="2016" spans="18:18" x14ac:dyDescent="0.3">
      <c r="R2016" s="1379"/>
    </row>
    <row r="2017" spans="18:18" x14ac:dyDescent="0.3">
      <c r="R2017" s="1379"/>
    </row>
    <row r="2018" spans="18:18" x14ac:dyDescent="0.3">
      <c r="R2018" s="1379"/>
    </row>
    <row r="2019" spans="18:18" x14ac:dyDescent="0.3">
      <c r="R2019" s="1379"/>
    </row>
    <row r="2020" spans="18:18" x14ac:dyDescent="0.3">
      <c r="R2020" s="1379"/>
    </row>
    <row r="2021" spans="18:18" x14ac:dyDescent="0.3">
      <c r="R2021" s="1379"/>
    </row>
    <row r="2022" spans="18:18" x14ac:dyDescent="0.3">
      <c r="R2022" s="1379"/>
    </row>
    <row r="2023" spans="18:18" x14ac:dyDescent="0.3">
      <c r="R2023" s="1379"/>
    </row>
    <row r="2024" spans="18:18" x14ac:dyDescent="0.3">
      <c r="R2024" s="1379"/>
    </row>
    <row r="2025" spans="18:18" x14ac:dyDescent="0.3">
      <c r="R2025" s="1379"/>
    </row>
    <row r="2026" spans="18:18" x14ac:dyDescent="0.3">
      <c r="R2026" s="1379"/>
    </row>
    <row r="2027" spans="18:18" x14ac:dyDescent="0.3">
      <c r="R2027" s="1379"/>
    </row>
    <row r="2028" spans="18:18" x14ac:dyDescent="0.3">
      <c r="R2028" s="1379"/>
    </row>
    <row r="2029" spans="18:18" x14ac:dyDescent="0.3">
      <c r="R2029" s="1379"/>
    </row>
    <row r="2030" spans="18:18" x14ac:dyDescent="0.3">
      <c r="R2030" s="1379"/>
    </row>
    <row r="2031" spans="18:18" x14ac:dyDescent="0.3">
      <c r="R2031" s="1379"/>
    </row>
    <row r="2032" spans="18:18" x14ac:dyDescent="0.3">
      <c r="R2032" s="1379"/>
    </row>
    <row r="2033" spans="18:18" x14ac:dyDescent="0.3">
      <c r="R2033" s="1379"/>
    </row>
    <row r="2034" spans="18:18" x14ac:dyDescent="0.3">
      <c r="R2034" s="1379"/>
    </row>
    <row r="2035" spans="18:18" x14ac:dyDescent="0.3">
      <c r="R2035" s="1379"/>
    </row>
    <row r="2036" spans="18:18" x14ac:dyDescent="0.3">
      <c r="R2036" s="1379"/>
    </row>
    <row r="2037" spans="18:18" x14ac:dyDescent="0.3">
      <c r="R2037" s="1379"/>
    </row>
    <row r="2038" spans="18:18" x14ac:dyDescent="0.3">
      <c r="R2038" s="1379"/>
    </row>
    <row r="2039" spans="18:18" x14ac:dyDescent="0.3">
      <c r="R2039" s="1379"/>
    </row>
    <row r="2040" spans="18:18" x14ac:dyDescent="0.3">
      <c r="R2040" s="1379"/>
    </row>
    <row r="2041" spans="18:18" x14ac:dyDescent="0.3">
      <c r="R2041" s="1379"/>
    </row>
    <row r="2042" spans="18:18" x14ac:dyDescent="0.3">
      <c r="R2042" s="1379"/>
    </row>
    <row r="2043" spans="18:18" x14ac:dyDescent="0.3">
      <c r="R2043" s="1379"/>
    </row>
    <row r="2044" spans="18:18" x14ac:dyDescent="0.3">
      <c r="R2044" s="1379"/>
    </row>
    <row r="2045" spans="18:18" x14ac:dyDescent="0.3">
      <c r="R2045" s="1379"/>
    </row>
    <row r="2046" spans="18:18" x14ac:dyDescent="0.3">
      <c r="R2046" s="1379"/>
    </row>
    <row r="2047" spans="18:18" x14ac:dyDescent="0.3">
      <c r="R2047" s="1379"/>
    </row>
    <row r="2048" spans="18:18" x14ac:dyDescent="0.3">
      <c r="R2048" s="1379"/>
    </row>
    <row r="2049" spans="18:18" x14ac:dyDescent="0.3">
      <c r="R2049" s="1379"/>
    </row>
    <row r="2050" spans="18:18" x14ac:dyDescent="0.3">
      <c r="R2050" s="1379"/>
    </row>
    <row r="2051" spans="18:18" x14ac:dyDescent="0.3">
      <c r="R2051" s="1379"/>
    </row>
    <row r="2052" spans="18:18" x14ac:dyDescent="0.3">
      <c r="R2052" s="1379"/>
    </row>
    <row r="2053" spans="18:18" x14ac:dyDescent="0.3">
      <c r="R2053" s="1379"/>
    </row>
    <row r="2054" spans="18:18" x14ac:dyDescent="0.3">
      <c r="R2054" s="1379"/>
    </row>
    <row r="2055" spans="18:18" x14ac:dyDescent="0.3">
      <c r="R2055" s="1379"/>
    </row>
    <row r="2056" spans="18:18" x14ac:dyDescent="0.3">
      <c r="R2056" s="1379"/>
    </row>
    <row r="2057" spans="18:18" x14ac:dyDescent="0.3">
      <c r="R2057" s="1379"/>
    </row>
    <row r="2058" spans="18:18" x14ac:dyDescent="0.3">
      <c r="R2058" s="1379"/>
    </row>
    <row r="2059" spans="18:18" x14ac:dyDescent="0.3">
      <c r="R2059" s="1379"/>
    </row>
    <row r="2060" spans="18:18" x14ac:dyDescent="0.3">
      <c r="R2060" s="1379"/>
    </row>
    <row r="2061" spans="18:18" x14ac:dyDescent="0.3">
      <c r="R2061" s="1379"/>
    </row>
    <row r="2062" spans="18:18" x14ac:dyDescent="0.3">
      <c r="R2062" s="1379"/>
    </row>
    <row r="2063" spans="18:18" x14ac:dyDescent="0.3">
      <c r="R2063" s="1379"/>
    </row>
    <row r="2064" spans="18:18" x14ac:dyDescent="0.3">
      <c r="R2064" s="1379"/>
    </row>
    <row r="2065" spans="18:18" x14ac:dyDescent="0.3">
      <c r="R2065" s="1379"/>
    </row>
    <row r="2066" spans="18:18" x14ac:dyDescent="0.3">
      <c r="R2066" s="1379"/>
    </row>
    <row r="2067" spans="18:18" x14ac:dyDescent="0.3">
      <c r="R2067" s="1379"/>
    </row>
    <row r="2068" spans="18:18" x14ac:dyDescent="0.3">
      <c r="R2068" s="1379"/>
    </row>
    <row r="2069" spans="18:18" x14ac:dyDescent="0.3">
      <c r="R2069" s="1379"/>
    </row>
    <row r="2070" spans="18:18" x14ac:dyDescent="0.3">
      <c r="R2070" s="1379"/>
    </row>
    <row r="2071" spans="18:18" x14ac:dyDescent="0.3">
      <c r="R2071" s="1379"/>
    </row>
    <row r="2072" spans="18:18" x14ac:dyDescent="0.3">
      <c r="R2072" s="1379"/>
    </row>
    <row r="2073" spans="18:18" x14ac:dyDescent="0.3">
      <c r="R2073" s="1379"/>
    </row>
    <row r="2074" spans="18:18" x14ac:dyDescent="0.3">
      <c r="R2074" s="1379"/>
    </row>
    <row r="2075" spans="18:18" x14ac:dyDescent="0.3">
      <c r="R2075" s="1379"/>
    </row>
    <row r="2076" spans="18:18" x14ac:dyDescent="0.3">
      <c r="R2076" s="1379"/>
    </row>
    <row r="2077" spans="18:18" x14ac:dyDescent="0.3">
      <c r="R2077" s="1379"/>
    </row>
    <row r="2078" spans="18:18" x14ac:dyDescent="0.3">
      <c r="R2078" s="1379"/>
    </row>
    <row r="2079" spans="18:18" x14ac:dyDescent="0.3">
      <c r="R2079" s="1379"/>
    </row>
    <row r="2080" spans="18:18" x14ac:dyDescent="0.3">
      <c r="R2080" s="1379"/>
    </row>
    <row r="2081" spans="18:18" x14ac:dyDescent="0.3">
      <c r="R2081" s="1379"/>
    </row>
    <row r="2082" spans="18:18" x14ac:dyDescent="0.3">
      <c r="R2082" s="1379"/>
    </row>
    <row r="2083" spans="18:18" x14ac:dyDescent="0.3">
      <c r="R2083" s="1379"/>
    </row>
    <row r="2084" spans="18:18" x14ac:dyDescent="0.3">
      <c r="R2084" s="1379"/>
    </row>
    <row r="2085" spans="18:18" x14ac:dyDescent="0.3">
      <c r="R2085" s="1379"/>
    </row>
    <row r="2086" spans="18:18" x14ac:dyDescent="0.3">
      <c r="R2086" s="1379"/>
    </row>
    <row r="2087" spans="18:18" x14ac:dyDescent="0.3">
      <c r="R2087" s="1379"/>
    </row>
    <row r="2088" spans="18:18" x14ac:dyDescent="0.3">
      <c r="R2088" s="1379"/>
    </row>
    <row r="2089" spans="18:18" x14ac:dyDescent="0.3">
      <c r="R2089" s="1379"/>
    </row>
    <row r="2090" spans="18:18" x14ac:dyDescent="0.3">
      <c r="R2090" s="1379"/>
    </row>
    <row r="2091" spans="18:18" x14ac:dyDescent="0.3">
      <c r="R2091" s="1379"/>
    </row>
    <row r="2092" spans="18:18" x14ac:dyDescent="0.3">
      <c r="R2092" s="1379"/>
    </row>
    <row r="2093" spans="18:18" x14ac:dyDescent="0.3">
      <c r="R2093" s="1379"/>
    </row>
    <row r="2094" spans="18:18" x14ac:dyDescent="0.3">
      <c r="R2094" s="1379"/>
    </row>
    <row r="2095" spans="18:18" x14ac:dyDescent="0.3">
      <c r="R2095" s="1379"/>
    </row>
    <row r="2096" spans="18:18" x14ac:dyDescent="0.3">
      <c r="R2096" s="1379"/>
    </row>
    <row r="2097" spans="18:18" x14ac:dyDescent="0.3">
      <c r="R2097" s="1379"/>
    </row>
    <row r="2098" spans="18:18" x14ac:dyDescent="0.3">
      <c r="R2098" s="1379"/>
    </row>
    <row r="2099" spans="18:18" x14ac:dyDescent="0.3">
      <c r="R2099" s="1379"/>
    </row>
    <row r="2100" spans="18:18" x14ac:dyDescent="0.3">
      <c r="R2100" s="1379"/>
    </row>
    <row r="2101" spans="18:18" x14ac:dyDescent="0.3">
      <c r="R2101" s="1379"/>
    </row>
    <row r="2102" spans="18:18" x14ac:dyDescent="0.3">
      <c r="R2102" s="1379"/>
    </row>
    <row r="2103" spans="18:18" x14ac:dyDescent="0.3">
      <c r="R2103" s="1379"/>
    </row>
    <row r="2104" spans="18:18" x14ac:dyDescent="0.3">
      <c r="R2104" s="1379"/>
    </row>
    <row r="2105" spans="18:18" x14ac:dyDescent="0.3">
      <c r="R2105" s="1379"/>
    </row>
    <row r="2106" spans="18:18" x14ac:dyDescent="0.3">
      <c r="R2106" s="1379"/>
    </row>
    <row r="2107" spans="18:18" x14ac:dyDescent="0.3">
      <c r="R2107" s="1379"/>
    </row>
    <row r="2108" spans="18:18" x14ac:dyDescent="0.3">
      <c r="R2108" s="1379"/>
    </row>
    <row r="2109" spans="18:18" x14ac:dyDescent="0.3">
      <c r="R2109" s="1379"/>
    </row>
    <row r="2110" spans="18:18" x14ac:dyDescent="0.3">
      <c r="R2110" s="1379"/>
    </row>
    <row r="2111" spans="18:18" x14ac:dyDescent="0.3">
      <c r="R2111" s="1379"/>
    </row>
    <row r="2112" spans="18:18" x14ac:dyDescent="0.3">
      <c r="R2112" s="1379"/>
    </row>
    <row r="2113" spans="18:18" x14ac:dyDescent="0.3">
      <c r="R2113" s="1379"/>
    </row>
    <row r="2114" spans="18:18" x14ac:dyDescent="0.3">
      <c r="R2114" s="1379"/>
    </row>
    <row r="2115" spans="18:18" x14ac:dyDescent="0.3">
      <c r="R2115" s="1379"/>
    </row>
    <row r="2116" spans="18:18" x14ac:dyDescent="0.3">
      <c r="R2116" s="1379"/>
    </row>
    <row r="2117" spans="18:18" x14ac:dyDescent="0.3">
      <c r="R2117" s="1379"/>
    </row>
    <row r="2118" spans="18:18" x14ac:dyDescent="0.3">
      <c r="R2118" s="1379"/>
    </row>
    <row r="2119" spans="18:18" x14ac:dyDescent="0.3">
      <c r="R2119" s="1379"/>
    </row>
    <row r="2120" spans="18:18" x14ac:dyDescent="0.3">
      <c r="R2120" s="1379"/>
    </row>
    <row r="2121" spans="18:18" x14ac:dyDescent="0.3">
      <c r="R2121" s="1379"/>
    </row>
    <row r="2122" spans="18:18" x14ac:dyDescent="0.3">
      <c r="R2122" s="1379"/>
    </row>
    <row r="2123" spans="18:18" x14ac:dyDescent="0.3">
      <c r="R2123" s="1379"/>
    </row>
    <row r="2124" spans="18:18" x14ac:dyDescent="0.3">
      <c r="R2124" s="1379"/>
    </row>
    <row r="2125" spans="18:18" x14ac:dyDescent="0.3">
      <c r="R2125" s="1379"/>
    </row>
    <row r="2126" spans="18:18" x14ac:dyDescent="0.3">
      <c r="R2126" s="1379"/>
    </row>
    <row r="2127" spans="18:18" x14ac:dyDescent="0.3">
      <c r="R2127" s="1379"/>
    </row>
    <row r="2128" spans="18:18" x14ac:dyDescent="0.3">
      <c r="R2128" s="1379"/>
    </row>
    <row r="2129" spans="18:18" x14ac:dyDescent="0.3">
      <c r="R2129" s="1379"/>
    </row>
    <row r="2130" spans="18:18" x14ac:dyDescent="0.3">
      <c r="R2130" s="1379"/>
    </row>
    <row r="2131" spans="18:18" x14ac:dyDescent="0.3">
      <c r="R2131" s="1379"/>
    </row>
    <row r="2132" spans="18:18" x14ac:dyDescent="0.3">
      <c r="R2132" s="1379"/>
    </row>
    <row r="2133" spans="18:18" x14ac:dyDescent="0.3">
      <c r="R2133" s="1379"/>
    </row>
    <row r="2134" spans="18:18" x14ac:dyDescent="0.3">
      <c r="R2134" s="1379"/>
    </row>
    <row r="2135" spans="18:18" x14ac:dyDescent="0.3">
      <c r="R2135" s="1379"/>
    </row>
    <row r="2136" spans="18:18" x14ac:dyDescent="0.3">
      <c r="R2136" s="1379"/>
    </row>
    <row r="2137" spans="18:18" x14ac:dyDescent="0.3">
      <c r="R2137" s="1379"/>
    </row>
    <row r="2138" spans="18:18" x14ac:dyDescent="0.3">
      <c r="R2138" s="1379"/>
    </row>
    <row r="2139" spans="18:18" x14ac:dyDescent="0.3">
      <c r="R2139" s="1379"/>
    </row>
    <row r="2140" spans="18:18" x14ac:dyDescent="0.3">
      <c r="R2140" s="1379"/>
    </row>
    <row r="2141" spans="18:18" x14ac:dyDescent="0.3">
      <c r="R2141" s="1379"/>
    </row>
    <row r="2142" spans="18:18" x14ac:dyDescent="0.3">
      <c r="R2142" s="1379"/>
    </row>
    <row r="2143" spans="18:18" x14ac:dyDescent="0.3">
      <c r="R2143" s="1379"/>
    </row>
    <row r="2144" spans="18:18" x14ac:dyDescent="0.3">
      <c r="R2144" s="1379"/>
    </row>
    <row r="2145" spans="18:18" x14ac:dyDescent="0.3">
      <c r="R2145" s="1379"/>
    </row>
    <row r="2146" spans="18:18" x14ac:dyDescent="0.3">
      <c r="R2146" s="1379"/>
    </row>
    <row r="2147" spans="18:18" x14ac:dyDescent="0.3">
      <c r="R2147" s="1379"/>
    </row>
    <row r="2148" spans="18:18" x14ac:dyDescent="0.3">
      <c r="R2148" s="1379"/>
    </row>
    <row r="2149" spans="18:18" x14ac:dyDescent="0.3">
      <c r="R2149" s="1379"/>
    </row>
    <row r="2150" spans="18:18" x14ac:dyDescent="0.3">
      <c r="R2150" s="1379"/>
    </row>
    <row r="2151" spans="18:18" x14ac:dyDescent="0.3">
      <c r="R2151" s="1379"/>
    </row>
    <row r="2152" spans="18:18" x14ac:dyDescent="0.3">
      <c r="R2152" s="1379"/>
    </row>
    <row r="2153" spans="18:18" x14ac:dyDescent="0.3">
      <c r="R2153" s="1379"/>
    </row>
    <row r="2154" spans="18:18" x14ac:dyDescent="0.3">
      <c r="R2154" s="1379"/>
    </row>
    <row r="2155" spans="18:18" x14ac:dyDescent="0.3">
      <c r="R2155" s="1379"/>
    </row>
    <row r="2156" spans="18:18" x14ac:dyDescent="0.3">
      <c r="R2156" s="1379"/>
    </row>
    <row r="2157" spans="18:18" x14ac:dyDescent="0.3">
      <c r="R2157" s="1379"/>
    </row>
    <row r="2158" spans="18:18" x14ac:dyDescent="0.3">
      <c r="R2158" s="1379"/>
    </row>
    <row r="2159" spans="18:18" x14ac:dyDescent="0.3">
      <c r="R2159" s="1379"/>
    </row>
    <row r="2160" spans="18:18" x14ac:dyDescent="0.3">
      <c r="R2160" s="1379"/>
    </row>
    <row r="2161" spans="18:18" x14ac:dyDescent="0.3">
      <c r="R2161" s="1379"/>
    </row>
    <row r="2162" spans="18:18" x14ac:dyDescent="0.3">
      <c r="R2162" s="1379"/>
    </row>
    <row r="2163" spans="18:18" x14ac:dyDescent="0.3">
      <c r="R2163" s="1379"/>
    </row>
    <row r="2164" spans="18:18" x14ac:dyDescent="0.3">
      <c r="R2164" s="1379"/>
    </row>
    <row r="2165" spans="18:18" x14ac:dyDescent="0.3">
      <c r="R2165" s="1379"/>
    </row>
    <row r="2166" spans="18:18" x14ac:dyDescent="0.3">
      <c r="R2166" s="1379"/>
    </row>
    <row r="2167" spans="18:18" x14ac:dyDescent="0.3">
      <c r="R2167" s="1379"/>
    </row>
    <row r="2168" spans="18:18" x14ac:dyDescent="0.3">
      <c r="R2168" s="1379"/>
    </row>
    <row r="2169" spans="18:18" x14ac:dyDescent="0.3">
      <c r="R2169" s="1379"/>
    </row>
    <row r="2170" spans="18:18" x14ac:dyDescent="0.3">
      <c r="R2170" s="1379"/>
    </row>
    <row r="2171" spans="18:18" x14ac:dyDescent="0.3">
      <c r="R2171" s="1379"/>
    </row>
    <row r="2172" spans="18:18" x14ac:dyDescent="0.3">
      <c r="R2172" s="1379"/>
    </row>
    <row r="2173" spans="18:18" x14ac:dyDescent="0.3">
      <c r="R2173" s="1379"/>
    </row>
    <row r="2174" spans="18:18" x14ac:dyDescent="0.3">
      <c r="R2174" s="1379"/>
    </row>
    <row r="2175" spans="18:18" x14ac:dyDescent="0.3">
      <c r="R2175" s="1379"/>
    </row>
    <row r="2176" spans="18:18" x14ac:dyDescent="0.3">
      <c r="R2176" s="1379"/>
    </row>
    <row r="2177" spans="18:18" x14ac:dyDescent="0.3">
      <c r="R2177" s="1379"/>
    </row>
    <row r="2178" spans="18:18" x14ac:dyDescent="0.3">
      <c r="R2178" s="1379"/>
    </row>
    <row r="2179" spans="18:18" x14ac:dyDescent="0.3">
      <c r="R2179" s="1379"/>
    </row>
    <row r="2180" spans="18:18" x14ac:dyDescent="0.3">
      <c r="R2180" s="1379"/>
    </row>
    <row r="2181" spans="18:18" x14ac:dyDescent="0.3">
      <c r="R2181" s="1379"/>
    </row>
    <row r="2182" spans="18:18" x14ac:dyDescent="0.3">
      <c r="R2182" s="1379"/>
    </row>
    <row r="2183" spans="18:18" x14ac:dyDescent="0.3">
      <c r="R2183" s="1379"/>
    </row>
    <row r="2184" spans="18:18" x14ac:dyDescent="0.3">
      <c r="R2184" s="1379"/>
    </row>
    <row r="2185" spans="18:18" x14ac:dyDescent="0.3">
      <c r="R2185" s="1379"/>
    </row>
    <row r="2186" spans="18:18" x14ac:dyDescent="0.3">
      <c r="R2186" s="1379"/>
    </row>
    <row r="2187" spans="18:18" x14ac:dyDescent="0.3">
      <c r="R2187" s="1379"/>
    </row>
    <row r="2188" spans="18:18" x14ac:dyDescent="0.3">
      <c r="R2188" s="1379"/>
    </row>
    <row r="2189" spans="18:18" x14ac:dyDescent="0.3">
      <c r="R2189" s="1379"/>
    </row>
    <row r="2190" spans="18:18" x14ac:dyDescent="0.3">
      <c r="R2190" s="1379"/>
    </row>
    <row r="2191" spans="18:18" x14ac:dyDescent="0.3">
      <c r="R2191" s="1379"/>
    </row>
    <row r="2192" spans="18:18" x14ac:dyDescent="0.3">
      <c r="R2192" s="1379"/>
    </row>
    <row r="2193" spans="18:18" x14ac:dyDescent="0.3">
      <c r="R2193" s="1379"/>
    </row>
    <row r="2194" spans="18:18" x14ac:dyDescent="0.3">
      <c r="R2194" s="1379"/>
    </row>
    <row r="2195" spans="18:18" x14ac:dyDescent="0.3">
      <c r="R2195" s="1379"/>
    </row>
    <row r="2196" spans="18:18" x14ac:dyDescent="0.3">
      <c r="R2196" s="1379"/>
    </row>
    <row r="2197" spans="18:18" x14ac:dyDescent="0.3">
      <c r="R2197" s="1379"/>
    </row>
    <row r="2198" spans="18:18" x14ac:dyDescent="0.3">
      <c r="R2198" s="1379"/>
    </row>
    <row r="2199" spans="18:18" x14ac:dyDescent="0.3">
      <c r="R2199" s="1379"/>
    </row>
    <row r="2200" spans="18:18" x14ac:dyDescent="0.3">
      <c r="R2200" s="1379"/>
    </row>
    <row r="2201" spans="18:18" x14ac:dyDescent="0.3">
      <c r="R2201" s="1379"/>
    </row>
    <row r="2202" spans="18:18" x14ac:dyDescent="0.3">
      <c r="R2202" s="1379"/>
    </row>
    <row r="2203" spans="18:18" x14ac:dyDescent="0.3">
      <c r="R2203" s="1379"/>
    </row>
    <row r="2204" spans="18:18" x14ac:dyDescent="0.3">
      <c r="R2204" s="1379"/>
    </row>
    <row r="2205" spans="18:18" x14ac:dyDescent="0.3">
      <c r="R2205" s="1379"/>
    </row>
    <row r="2206" spans="18:18" x14ac:dyDescent="0.3">
      <c r="R2206" s="1379"/>
    </row>
    <row r="2207" spans="18:18" x14ac:dyDescent="0.3">
      <c r="R2207" s="1379"/>
    </row>
    <row r="2208" spans="18:18" x14ac:dyDescent="0.3">
      <c r="R2208" s="1379"/>
    </row>
    <row r="2209" spans="18:18" x14ac:dyDescent="0.3">
      <c r="R2209" s="1379"/>
    </row>
    <row r="2210" spans="18:18" x14ac:dyDescent="0.3">
      <c r="R2210" s="1379"/>
    </row>
    <row r="2211" spans="18:18" x14ac:dyDescent="0.3">
      <c r="R2211" s="1379"/>
    </row>
    <row r="2212" spans="18:18" x14ac:dyDescent="0.3">
      <c r="R2212" s="1379"/>
    </row>
    <row r="2213" spans="18:18" x14ac:dyDescent="0.3">
      <c r="R2213" s="1379"/>
    </row>
    <row r="2214" spans="18:18" x14ac:dyDescent="0.3">
      <c r="R2214" s="1379"/>
    </row>
    <row r="2215" spans="18:18" x14ac:dyDescent="0.3">
      <c r="R2215" s="1379"/>
    </row>
    <row r="2216" spans="18:18" x14ac:dyDescent="0.3">
      <c r="R2216" s="1379"/>
    </row>
    <row r="2217" spans="18:18" x14ac:dyDescent="0.3">
      <c r="R2217" s="1379"/>
    </row>
    <row r="2218" spans="18:18" x14ac:dyDescent="0.3">
      <c r="R2218" s="1379"/>
    </row>
    <row r="2219" spans="18:18" x14ac:dyDescent="0.3">
      <c r="R2219" s="1379"/>
    </row>
    <row r="2220" spans="18:18" x14ac:dyDescent="0.3">
      <c r="R2220" s="1379"/>
    </row>
    <row r="2221" spans="18:18" x14ac:dyDescent="0.3">
      <c r="R2221" s="1379"/>
    </row>
    <row r="2222" spans="18:18" x14ac:dyDescent="0.3">
      <c r="R2222" s="1379"/>
    </row>
    <row r="2223" spans="18:18" x14ac:dyDescent="0.3">
      <c r="R2223" s="1379"/>
    </row>
    <row r="2224" spans="18:18" x14ac:dyDescent="0.3">
      <c r="R2224" s="1379"/>
    </row>
    <row r="2225" spans="18:18" x14ac:dyDescent="0.3">
      <c r="R2225" s="1379"/>
    </row>
    <row r="2226" spans="18:18" x14ac:dyDescent="0.3">
      <c r="R2226" s="1379"/>
    </row>
    <row r="2227" spans="18:18" x14ac:dyDescent="0.3">
      <c r="R2227" s="1379"/>
    </row>
    <row r="2228" spans="18:18" x14ac:dyDescent="0.3">
      <c r="R2228" s="1379"/>
    </row>
    <row r="2229" spans="18:18" x14ac:dyDescent="0.3">
      <c r="R2229" s="1379"/>
    </row>
    <row r="2230" spans="18:18" x14ac:dyDescent="0.3">
      <c r="R2230" s="1379"/>
    </row>
    <row r="2231" spans="18:18" x14ac:dyDescent="0.3">
      <c r="R2231" s="1379"/>
    </row>
    <row r="2232" spans="18:18" x14ac:dyDescent="0.3">
      <c r="R2232" s="1379"/>
    </row>
    <row r="2233" spans="18:18" x14ac:dyDescent="0.3">
      <c r="R2233" s="1379"/>
    </row>
    <row r="2234" spans="18:18" x14ac:dyDescent="0.3">
      <c r="R2234" s="1379"/>
    </row>
    <row r="2235" spans="18:18" x14ac:dyDescent="0.3">
      <c r="R2235" s="1379"/>
    </row>
    <row r="2236" spans="18:18" x14ac:dyDescent="0.3">
      <c r="R2236" s="1379"/>
    </row>
    <row r="2237" spans="18:18" x14ac:dyDescent="0.3">
      <c r="R2237" s="1379"/>
    </row>
    <row r="2238" spans="18:18" x14ac:dyDescent="0.3">
      <c r="R2238" s="1379"/>
    </row>
    <row r="2239" spans="18:18" x14ac:dyDescent="0.3">
      <c r="R2239" s="1379"/>
    </row>
    <row r="2240" spans="18:18" x14ac:dyDescent="0.3">
      <c r="R2240" s="1379"/>
    </row>
    <row r="2241" spans="18:18" x14ac:dyDescent="0.3">
      <c r="R2241" s="1379"/>
    </row>
    <row r="2242" spans="18:18" x14ac:dyDescent="0.3">
      <c r="R2242" s="1379"/>
    </row>
    <row r="2243" spans="18:18" x14ac:dyDescent="0.3">
      <c r="R2243" s="1379"/>
    </row>
    <row r="2244" spans="18:18" x14ac:dyDescent="0.3">
      <c r="R2244" s="1379"/>
    </row>
    <row r="2245" spans="18:18" x14ac:dyDescent="0.3">
      <c r="R2245" s="1379"/>
    </row>
    <row r="2246" spans="18:18" x14ac:dyDescent="0.3">
      <c r="R2246" s="1379"/>
    </row>
    <row r="2247" spans="18:18" x14ac:dyDescent="0.3">
      <c r="R2247" s="1379"/>
    </row>
    <row r="2248" spans="18:18" x14ac:dyDescent="0.3">
      <c r="R2248" s="1379"/>
    </row>
    <row r="2249" spans="18:18" x14ac:dyDescent="0.3">
      <c r="R2249" s="1379"/>
    </row>
    <row r="2250" spans="18:18" x14ac:dyDescent="0.3">
      <c r="R2250" s="1379"/>
    </row>
    <row r="2251" spans="18:18" x14ac:dyDescent="0.3">
      <c r="R2251" s="1379"/>
    </row>
    <row r="2252" spans="18:18" x14ac:dyDescent="0.3">
      <c r="R2252" s="1379"/>
    </row>
    <row r="2253" spans="18:18" x14ac:dyDescent="0.3">
      <c r="R2253" s="1379"/>
    </row>
    <row r="2254" spans="18:18" x14ac:dyDescent="0.3">
      <c r="R2254" s="1379"/>
    </row>
    <row r="2255" spans="18:18" x14ac:dyDescent="0.3">
      <c r="R2255" s="1379"/>
    </row>
    <row r="2256" spans="18:18" x14ac:dyDescent="0.3">
      <c r="R2256" s="1379"/>
    </row>
    <row r="2257" spans="18:18" x14ac:dyDescent="0.3">
      <c r="R2257" s="1379"/>
    </row>
    <row r="2258" spans="18:18" x14ac:dyDescent="0.3">
      <c r="R2258" s="1379"/>
    </row>
    <row r="2259" spans="18:18" x14ac:dyDescent="0.3">
      <c r="R2259" s="1379"/>
    </row>
    <row r="2260" spans="18:18" x14ac:dyDescent="0.3">
      <c r="R2260" s="1379"/>
    </row>
    <row r="2261" spans="18:18" x14ac:dyDescent="0.3">
      <c r="R2261" s="1379"/>
    </row>
    <row r="2262" spans="18:18" x14ac:dyDescent="0.3">
      <c r="R2262" s="1379"/>
    </row>
    <row r="2263" spans="18:18" x14ac:dyDescent="0.3">
      <c r="R2263" s="1379"/>
    </row>
    <row r="2264" spans="18:18" x14ac:dyDescent="0.3">
      <c r="R2264" s="1379"/>
    </row>
    <row r="2265" spans="18:18" x14ac:dyDescent="0.3">
      <c r="R2265" s="1379"/>
    </row>
    <row r="2266" spans="18:18" x14ac:dyDescent="0.3">
      <c r="R2266" s="1379"/>
    </row>
    <row r="2267" spans="18:18" x14ac:dyDescent="0.3">
      <c r="R2267" s="1379"/>
    </row>
    <row r="2268" spans="18:18" x14ac:dyDescent="0.3">
      <c r="R2268" s="1379"/>
    </row>
    <row r="2269" spans="18:18" x14ac:dyDescent="0.3">
      <c r="R2269" s="1379"/>
    </row>
    <row r="2270" spans="18:18" x14ac:dyDescent="0.3">
      <c r="R2270" s="1379"/>
    </row>
    <row r="2271" spans="18:18" x14ac:dyDescent="0.3">
      <c r="R2271" s="1379"/>
    </row>
    <row r="2272" spans="18:18" x14ac:dyDescent="0.3">
      <c r="R2272" s="1379"/>
    </row>
    <row r="2273" spans="18:18" x14ac:dyDescent="0.3">
      <c r="R2273" s="1379"/>
    </row>
    <row r="2274" spans="18:18" x14ac:dyDescent="0.3">
      <c r="R2274" s="1379"/>
    </row>
    <row r="2275" spans="18:18" x14ac:dyDescent="0.3">
      <c r="R2275" s="1379"/>
    </row>
    <row r="2276" spans="18:18" x14ac:dyDescent="0.3">
      <c r="R2276" s="1379"/>
    </row>
    <row r="2277" spans="18:18" x14ac:dyDescent="0.3">
      <c r="R2277" s="1379"/>
    </row>
    <row r="2278" spans="18:18" x14ac:dyDescent="0.3">
      <c r="R2278" s="1379"/>
    </row>
    <row r="2279" spans="18:18" x14ac:dyDescent="0.3">
      <c r="R2279" s="1379"/>
    </row>
    <row r="2280" spans="18:18" x14ac:dyDescent="0.3">
      <c r="R2280" s="1379"/>
    </row>
    <row r="2281" spans="18:18" x14ac:dyDescent="0.3">
      <c r="R2281" s="1379"/>
    </row>
    <row r="2282" spans="18:18" x14ac:dyDescent="0.3">
      <c r="R2282" s="1379"/>
    </row>
    <row r="2283" spans="18:18" x14ac:dyDescent="0.3">
      <c r="R2283" s="1379"/>
    </row>
    <row r="2284" spans="18:18" x14ac:dyDescent="0.3">
      <c r="R2284" s="1379"/>
    </row>
    <row r="2285" spans="18:18" x14ac:dyDescent="0.3">
      <c r="R2285" s="1379"/>
    </row>
    <row r="2286" spans="18:18" x14ac:dyDescent="0.3">
      <c r="R2286" s="1379"/>
    </row>
    <row r="2287" spans="18:18" x14ac:dyDescent="0.3">
      <c r="R2287" s="1379"/>
    </row>
    <row r="2288" spans="18:18" x14ac:dyDescent="0.3">
      <c r="R2288" s="1379"/>
    </row>
    <row r="2289" spans="18:18" x14ac:dyDescent="0.3">
      <c r="R2289" s="1379"/>
    </row>
    <row r="2290" spans="18:18" x14ac:dyDescent="0.3">
      <c r="R2290" s="1379"/>
    </row>
    <row r="2291" spans="18:18" x14ac:dyDescent="0.3">
      <c r="R2291" s="1379"/>
    </row>
    <row r="2292" spans="18:18" x14ac:dyDescent="0.3">
      <c r="R2292" s="1379"/>
    </row>
    <row r="2293" spans="18:18" x14ac:dyDescent="0.3">
      <c r="R2293" s="1379"/>
    </row>
    <row r="2294" spans="18:18" x14ac:dyDescent="0.3">
      <c r="R2294" s="1379"/>
    </row>
    <row r="2295" spans="18:18" x14ac:dyDescent="0.3">
      <c r="R2295" s="1379"/>
    </row>
    <row r="2296" spans="18:18" x14ac:dyDescent="0.3">
      <c r="R2296" s="1379"/>
    </row>
    <row r="2297" spans="18:18" x14ac:dyDescent="0.3">
      <c r="R2297" s="1379"/>
    </row>
    <row r="2298" spans="18:18" x14ac:dyDescent="0.3">
      <c r="R2298" s="1379"/>
    </row>
    <row r="2299" spans="18:18" x14ac:dyDescent="0.3">
      <c r="R2299" s="1379"/>
    </row>
    <row r="2300" spans="18:18" x14ac:dyDescent="0.3">
      <c r="R2300" s="1379"/>
    </row>
    <row r="2301" spans="18:18" x14ac:dyDescent="0.3">
      <c r="R2301" s="1379"/>
    </row>
    <row r="2302" spans="18:18" x14ac:dyDescent="0.3">
      <c r="R2302" s="1379"/>
    </row>
    <row r="2303" spans="18:18" x14ac:dyDescent="0.3">
      <c r="R2303" s="1379"/>
    </row>
    <row r="2304" spans="18:18" x14ac:dyDescent="0.3">
      <c r="R2304" s="1379"/>
    </row>
    <row r="2305" spans="18:18" x14ac:dyDescent="0.3">
      <c r="R2305" s="1379"/>
    </row>
    <row r="2306" spans="18:18" x14ac:dyDescent="0.3">
      <c r="R2306" s="1379"/>
    </row>
    <row r="2307" spans="18:18" x14ac:dyDescent="0.3">
      <c r="R2307" s="1379"/>
    </row>
    <row r="2308" spans="18:18" x14ac:dyDescent="0.3">
      <c r="R2308" s="1379"/>
    </row>
    <row r="2309" spans="18:18" x14ac:dyDescent="0.3">
      <c r="R2309" s="1379"/>
    </row>
    <row r="2310" spans="18:18" x14ac:dyDescent="0.3">
      <c r="R2310" s="1379"/>
    </row>
    <row r="2311" spans="18:18" x14ac:dyDescent="0.3">
      <c r="R2311" s="1379"/>
    </row>
    <row r="2312" spans="18:18" x14ac:dyDescent="0.3">
      <c r="R2312" s="1379"/>
    </row>
    <row r="2313" spans="18:18" x14ac:dyDescent="0.3">
      <c r="R2313" s="1379"/>
    </row>
    <row r="2314" spans="18:18" x14ac:dyDescent="0.3">
      <c r="R2314" s="1379"/>
    </row>
    <row r="2315" spans="18:18" x14ac:dyDescent="0.3">
      <c r="R2315" s="1379"/>
    </row>
    <row r="2316" spans="18:18" x14ac:dyDescent="0.3">
      <c r="R2316" s="1379"/>
    </row>
    <row r="2317" spans="18:18" x14ac:dyDescent="0.3">
      <c r="R2317" s="1379"/>
    </row>
    <row r="2318" spans="18:18" x14ac:dyDescent="0.3">
      <c r="R2318" s="1379"/>
    </row>
    <row r="2319" spans="18:18" x14ac:dyDescent="0.3">
      <c r="R2319" s="1379"/>
    </row>
    <row r="2320" spans="18:18" x14ac:dyDescent="0.3">
      <c r="R2320" s="1379"/>
    </row>
    <row r="2321" spans="18:18" x14ac:dyDescent="0.3">
      <c r="R2321" s="1379"/>
    </row>
    <row r="2322" spans="18:18" x14ac:dyDescent="0.3">
      <c r="R2322" s="1379"/>
    </row>
    <row r="2323" spans="18:18" x14ac:dyDescent="0.3">
      <c r="R2323" s="1379"/>
    </row>
    <row r="2324" spans="18:18" x14ac:dyDescent="0.3">
      <c r="R2324" s="1379"/>
    </row>
    <row r="2325" spans="18:18" x14ac:dyDescent="0.3">
      <c r="R2325" s="1379"/>
    </row>
    <row r="2326" spans="18:18" x14ac:dyDescent="0.3">
      <c r="R2326" s="1379"/>
    </row>
    <row r="2327" spans="18:18" x14ac:dyDescent="0.3">
      <c r="R2327" s="1379"/>
    </row>
    <row r="2328" spans="18:18" x14ac:dyDescent="0.3">
      <c r="R2328" s="1379"/>
    </row>
    <row r="2329" spans="18:18" x14ac:dyDescent="0.3">
      <c r="R2329" s="1379"/>
    </row>
    <row r="2330" spans="18:18" x14ac:dyDescent="0.3">
      <c r="R2330" s="1379"/>
    </row>
    <row r="2331" spans="18:18" x14ac:dyDescent="0.3">
      <c r="R2331" s="1379"/>
    </row>
    <row r="2332" spans="18:18" x14ac:dyDescent="0.3">
      <c r="R2332" s="1379"/>
    </row>
    <row r="2333" spans="18:18" x14ac:dyDescent="0.3">
      <c r="R2333" s="1379"/>
    </row>
    <row r="2334" spans="18:18" x14ac:dyDescent="0.3">
      <c r="R2334" s="1379"/>
    </row>
    <row r="2335" spans="18:18" x14ac:dyDescent="0.3">
      <c r="R2335" s="1379"/>
    </row>
    <row r="2336" spans="18:18" x14ac:dyDescent="0.3">
      <c r="R2336" s="1379"/>
    </row>
    <row r="2337" spans="18:18" x14ac:dyDescent="0.3">
      <c r="R2337" s="1379"/>
    </row>
    <row r="2338" spans="18:18" x14ac:dyDescent="0.3">
      <c r="R2338" s="1379"/>
    </row>
    <row r="2339" spans="18:18" x14ac:dyDescent="0.3">
      <c r="R2339" s="1379"/>
    </row>
    <row r="2340" spans="18:18" x14ac:dyDescent="0.3">
      <c r="R2340" s="1379"/>
    </row>
    <row r="2341" spans="18:18" x14ac:dyDescent="0.3">
      <c r="R2341" s="1379"/>
    </row>
    <row r="2342" spans="18:18" x14ac:dyDescent="0.3">
      <c r="R2342" s="1379"/>
    </row>
    <row r="2343" spans="18:18" x14ac:dyDescent="0.3">
      <c r="R2343" s="1379"/>
    </row>
    <row r="2344" spans="18:18" x14ac:dyDescent="0.3">
      <c r="R2344" s="1379"/>
    </row>
    <row r="2345" spans="18:18" x14ac:dyDescent="0.3">
      <c r="R2345" s="1379"/>
    </row>
    <row r="2346" spans="18:18" x14ac:dyDescent="0.3">
      <c r="R2346" s="1379"/>
    </row>
    <row r="2347" spans="18:18" x14ac:dyDescent="0.3">
      <c r="R2347" s="1379"/>
    </row>
    <row r="2348" spans="18:18" x14ac:dyDescent="0.3">
      <c r="R2348" s="1379"/>
    </row>
    <row r="2349" spans="18:18" x14ac:dyDescent="0.3">
      <c r="R2349" s="1379"/>
    </row>
    <row r="2350" spans="18:18" x14ac:dyDescent="0.3">
      <c r="R2350" s="1379"/>
    </row>
    <row r="2351" spans="18:18" x14ac:dyDescent="0.3">
      <c r="R2351" s="1379"/>
    </row>
    <row r="2352" spans="18:18" x14ac:dyDescent="0.3">
      <c r="R2352" s="1379"/>
    </row>
    <row r="2353" spans="18:18" x14ac:dyDescent="0.3">
      <c r="R2353" s="1379"/>
    </row>
    <row r="2354" spans="18:18" x14ac:dyDescent="0.3">
      <c r="R2354" s="1379"/>
    </row>
    <row r="2355" spans="18:18" x14ac:dyDescent="0.3">
      <c r="R2355" s="1379"/>
    </row>
    <row r="2356" spans="18:18" x14ac:dyDescent="0.3">
      <c r="R2356" s="1379"/>
    </row>
    <row r="2357" spans="18:18" x14ac:dyDescent="0.3">
      <c r="R2357" s="1379"/>
    </row>
    <row r="2358" spans="18:18" x14ac:dyDescent="0.3">
      <c r="R2358" s="1379"/>
    </row>
    <row r="2359" spans="18:18" x14ac:dyDescent="0.3">
      <c r="R2359" s="1379"/>
    </row>
    <row r="2360" spans="18:18" x14ac:dyDescent="0.3">
      <c r="R2360" s="1379"/>
    </row>
    <row r="2361" spans="18:18" x14ac:dyDescent="0.3">
      <c r="R2361" s="1379"/>
    </row>
    <row r="2362" spans="18:18" x14ac:dyDescent="0.3">
      <c r="R2362" s="1379"/>
    </row>
    <row r="2363" spans="18:18" x14ac:dyDescent="0.3">
      <c r="R2363" s="1379"/>
    </row>
    <row r="2364" spans="18:18" x14ac:dyDescent="0.3">
      <c r="R2364" s="1379"/>
    </row>
    <row r="2365" spans="18:18" x14ac:dyDescent="0.3">
      <c r="R2365" s="1379"/>
    </row>
    <row r="2366" spans="18:18" x14ac:dyDescent="0.3">
      <c r="R2366" s="1379"/>
    </row>
    <row r="2367" spans="18:18" x14ac:dyDescent="0.3">
      <c r="R2367" s="1379"/>
    </row>
    <row r="2368" spans="18:18" x14ac:dyDescent="0.3">
      <c r="R2368" s="1379"/>
    </row>
    <row r="2369" spans="18:18" x14ac:dyDescent="0.3">
      <c r="R2369" s="1379"/>
    </row>
    <row r="2370" spans="18:18" x14ac:dyDescent="0.3">
      <c r="R2370" s="1379"/>
    </row>
    <row r="2371" spans="18:18" x14ac:dyDescent="0.3">
      <c r="R2371" s="1379"/>
    </row>
    <row r="2372" spans="18:18" x14ac:dyDescent="0.3">
      <c r="R2372" s="1379"/>
    </row>
    <row r="2373" spans="18:18" x14ac:dyDescent="0.3">
      <c r="R2373" s="1379"/>
    </row>
    <row r="2374" spans="18:18" x14ac:dyDescent="0.3">
      <c r="R2374" s="1379"/>
    </row>
    <row r="2375" spans="18:18" x14ac:dyDescent="0.3">
      <c r="R2375" s="1379"/>
    </row>
    <row r="2376" spans="18:18" x14ac:dyDescent="0.3">
      <c r="R2376" s="1379"/>
    </row>
    <row r="2377" spans="18:18" x14ac:dyDescent="0.3">
      <c r="R2377" s="1379"/>
    </row>
    <row r="2378" spans="18:18" x14ac:dyDescent="0.3">
      <c r="R2378" s="1379"/>
    </row>
    <row r="2379" spans="18:18" x14ac:dyDescent="0.3">
      <c r="R2379" s="1379"/>
    </row>
    <row r="2380" spans="18:18" x14ac:dyDescent="0.3">
      <c r="R2380" s="1379"/>
    </row>
    <row r="2381" spans="18:18" x14ac:dyDescent="0.3">
      <c r="R2381" s="1379"/>
    </row>
    <row r="2382" spans="18:18" x14ac:dyDescent="0.3">
      <c r="R2382" s="1379"/>
    </row>
    <row r="2383" spans="18:18" x14ac:dyDescent="0.3">
      <c r="R2383" s="1379"/>
    </row>
    <row r="2384" spans="18:18" x14ac:dyDescent="0.3">
      <c r="R2384" s="1379"/>
    </row>
    <row r="2385" spans="18:18" x14ac:dyDescent="0.3">
      <c r="R2385" s="1379"/>
    </row>
    <row r="2386" spans="18:18" x14ac:dyDescent="0.3">
      <c r="R2386" s="1379"/>
    </row>
    <row r="2387" spans="18:18" x14ac:dyDescent="0.3">
      <c r="R2387" s="1379"/>
    </row>
    <row r="2388" spans="18:18" x14ac:dyDescent="0.3">
      <c r="R2388" s="1379"/>
    </row>
    <row r="2389" spans="18:18" x14ac:dyDescent="0.3">
      <c r="R2389" s="1379"/>
    </row>
    <row r="2390" spans="18:18" x14ac:dyDescent="0.3">
      <c r="R2390" s="1379"/>
    </row>
    <row r="2391" spans="18:18" x14ac:dyDescent="0.3">
      <c r="R2391" s="1379"/>
    </row>
    <row r="2392" spans="18:18" x14ac:dyDescent="0.3">
      <c r="R2392" s="1379"/>
    </row>
    <row r="2393" spans="18:18" x14ac:dyDescent="0.3">
      <c r="R2393" s="1379"/>
    </row>
    <row r="2394" spans="18:18" x14ac:dyDescent="0.3">
      <c r="R2394" s="1379"/>
    </row>
    <row r="2395" spans="18:18" x14ac:dyDescent="0.3">
      <c r="R2395" s="1379"/>
    </row>
    <row r="2396" spans="18:18" x14ac:dyDescent="0.3">
      <c r="R2396" s="1379"/>
    </row>
    <row r="2397" spans="18:18" x14ac:dyDescent="0.3">
      <c r="R2397" s="1379"/>
    </row>
    <row r="2398" spans="18:18" x14ac:dyDescent="0.3">
      <c r="R2398" s="1379"/>
    </row>
    <row r="2399" spans="18:18" x14ac:dyDescent="0.3">
      <c r="R2399" s="1379"/>
    </row>
    <row r="2400" spans="18:18" x14ac:dyDescent="0.3">
      <c r="R2400" s="1379"/>
    </row>
    <row r="2401" spans="18:18" x14ac:dyDescent="0.3">
      <c r="R2401" s="1379"/>
    </row>
    <row r="2402" spans="18:18" x14ac:dyDescent="0.3">
      <c r="R2402" s="1379"/>
    </row>
    <row r="2403" spans="18:18" x14ac:dyDescent="0.3">
      <c r="R2403" s="1379"/>
    </row>
    <row r="2404" spans="18:18" x14ac:dyDescent="0.3">
      <c r="R2404" s="1379"/>
    </row>
    <row r="2405" spans="18:18" x14ac:dyDescent="0.3">
      <c r="R2405" s="1379"/>
    </row>
    <row r="2406" spans="18:18" x14ac:dyDescent="0.3">
      <c r="R2406" s="1379"/>
    </row>
    <row r="2407" spans="18:18" x14ac:dyDescent="0.3">
      <c r="R2407" s="1379"/>
    </row>
    <row r="2408" spans="18:18" x14ac:dyDescent="0.3">
      <c r="R2408" s="1379"/>
    </row>
    <row r="2409" spans="18:18" x14ac:dyDescent="0.3">
      <c r="R2409" s="1379"/>
    </row>
    <row r="2410" spans="18:18" x14ac:dyDescent="0.3">
      <c r="R2410" s="1379"/>
    </row>
    <row r="2411" spans="18:18" x14ac:dyDescent="0.3">
      <c r="R2411" s="1379"/>
    </row>
    <row r="2412" spans="18:18" x14ac:dyDescent="0.3">
      <c r="R2412" s="1379"/>
    </row>
    <row r="2413" spans="18:18" x14ac:dyDescent="0.3">
      <c r="R2413" s="1379"/>
    </row>
    <row r="2414" spans="18:18" x14ac:dyDescent="0.3">
      <c r="R2414" s="1379"/>
    </row>
    <row r="2415" spans="18:18" x14ac:dyDescent="0.3">
      <c r="R2415" s="1379"/>
    </row>
    <row r="2416" spans="18:18" x14ac:dyDescent="0.3">
      <c r="R2416" s="1379"/>
    </row>
    <row r="2417" spans="18:18" x14ac:dyDescent="0.3">
      <c r="R2417" s="1379"/>
    </row>
    <row r="2418" spans="18:18" x14ac:dyDescent="0.3">
      <c r="R2418" s="1379"/>
    </row>
    <row r="2419" spans="18:18" x14ac:dyDescent="0.3">
      <c r="R2419" s="1379"/>
    </row>
    <row r="2420" spans="18:18" x14ac:dyDescent="0.3">
      <c r="R2420" s="1379"/>
    </row>
    <row r="2421" spans="18:18" x14ac:dyDescent="0.3">
      <c r="R2421" s="1379"/>
    </row>
    <row r="2422" spans="18:18" x14ac:dyDescent="0.3">
      <c r="R2422" s="1379"/>
    </row>
    <row r="2423" spans="18:18" x14ac:dyDescent="0.3">
      <c r="R2423" s="1379"/>
    </row>
    <row r="2424" spans="18:18" x14ac:dyDescent="0.3">
      <c r="R2424" s="1379"/>
    </row>
    <row r="2425" spans="18:18" x14ac:dyDescent="0.3">
      <c r="R2425" s="1379"/>
    </row>
    <row r="2426" spans="18:18" x14ac:dyDescent="0.3">
      <c r="R2426" s="1379"/>
    </row>
    <row r="2427" spans="18:18" x14ac:dyDescent="0.3">
      <c r="R2427" s="1379"/>
    </row>
    <row r="2428" spans="18:18" x14ac:dyDescent="0.3">
      <c r="R2428" s="1379"/>
    </row>
    <row r="2429" spans="18:18" x14ac:dyDescent="0.3">
      <c r="R2429" s="1379"/>
    </row>
    <row r="2430" spans="18:18" x14ac:dyDescent="0.3">
      <c r="R2430" s="1379"/>
    </row>
    <row r="2431" spans="18:18" x14ac:dyDescent="0.3">
      <c r="R2431" s="1379"/>
    </row>
    <row r="2432" spans="18:18" x14ac:dyDescent="0.3">
      <c r="R2432" s="1379"/>
    </row>
    <row r="2433" spans="18:18" x14ac:dyDescent="0.3">
      <c r="R2433" s="1379"/>
    </row>
    <row r="2434" spans="18:18" x14ac:dyDescent="0.3">
      <c r="R2434" s="1379"/>
    </row>
    <row r="2435" spans="18:18" x14ac:dyDescent="0.3">
      <c r="R2435" s="1379"/>
    </row>
    <row r="2436" spans="18:18" x14ac:dyDescent="0.3">
      <c r="R2436" s="1379"/>
    </row>
    <row r="2437" spans="18:18" x14ac:dyDescent="0.3">
      <c r="R2437" s="1379"/>
    </row>
    <row r="2438" spans="18:18" x14ac:dyDescent="0.3">
      <c r="R2438" s="1379"/>
    </row>
    <row r="2439" spans="18:18" x14ac:dyDescent="0.3">
      <c r="R2439" s="1379"/>
    </row>
    <row r="2440" spans="18:18" x14ac:dyDescent="0.3">
      <c r="R2440" s="1379"/>
    </row>
    <row r="2441" spans="18:18" x14ac:dyDescent="0.3">
      <c r="R2441" s="1379"/>
    </row>
    <row r="2442" spans="18:18" x14ac:dyDescent="0.3">
      <c r="R2442" s="1379"/>
    </row>
    <row r="2443" spans="18:18" x14ac:dyDescent="0.3">
      <c r="R2443" s="1379"/>
    </row>
    <row r="2444" spans="18:18" x14ac:dyDescent="0.3">
      <c r="R2444" s="1379"/>
    </row>
    <row r="2445" spans="18:18" x14ac:dyDescent="0.3">
      <c r="R2445" s="1379"/>
    </row>
    <row r="2446" spans="18:18" x14ac:dyDescent="0.3">
      <c r="R2446" s="1379"/>
    </row>
    <row r="2447" spans="18:18" x14ac:dyDescent="0.3">
      <c r="R2447" s="1379"/>
    </row>
    <row r="2448" spans="18:18" x14ac:dyDescent="0.3">
      <c r="R2448" s="1379"/>
    </row>
    <row r="2449" spans="18:18" x14ac:dyDescent="0.3">
      <c r="R2449" s="1379"/>
    </row>
    <row r="2450" spans="18:18" x14ac:dyDescent="0.3">
      <c r="R2450" s="1379"/>
    </row>
    <row r="2451" spans="18:18" x14ac:dyDescent="0.3">
      <c r="R2451" s="1379"/>
    </row>
    <row r="2452" spans="18:18" x14ac:dyDescent="0.3">
      <c r="R2452" s="1379"/>
    </row>
    <row r="2453" spans="18:18" x14ac:dyDescent="0.3">
      <c r="R2453" s="1379"/>
    </row>
    <row r="2454" spans="18:18" x14ac:dyDescent="0.3">
      <c r="R2454" s="1379"/>
    </row>
    <row r="2455" spans="18:18" x14ac:dyDescent="0.3">
      <c r="R2455" s="1379"/>
    </row>
    <row r="2456" spans="18:18" x14ac:dyDescent="0.3">
      <c r="R2456" s="1379"/>
    </row>
    <row r="2457" spans="18:18" x14ac:dyDescent="0.3">
      <c r="R2457" s="1379"/>
    </row>
    <row r="2458" spans="18:18" x14ac:dyDescent="0.3">
      <c r="R2458" s="1379"/>
    </row>
    <row r="2459" spans="18:18" x14ac:dyDescent="0.3">
      <c r="R2459" s="1379"/>
    </row>
    <row r="2460" spans="18:18" x14ac:dyDescent="0.3">
      <c r="R2460" s="1379"/>
    </row>
    <row r="2461" spans="18:18" x14ac:dyDescent="0.3">
      <c r="R2461" s="1379"/>
    </row>
    <row r="2462" spans="18:18" x14ac:dyDescent="0.3">
      <c r="R2462" s="1379"/>
    </row>
    <row r="2463" spans="18:18" x14ac:dyDescent="0.3">
      <c r="R2463" s="1379"/>
    </row>
    <row r="2464" spans="18:18" x14ac:dyDescent="0.3">
      <c r="R2464" s="1379"/>
    </row>
    <row r="2465" spans="18:18" x14ac:dyDescent="0.3">
      <c r="R2465" s="1379"/>
    </row>
    <row r="2466" spans="18:18" x14ac:dyDescent="0.3">
      <c r="R2466" s="1379"/>
    </row>
    <row r="2467" spans="18:18" x14ac:dyDescent="0.3">
      <c r="R2467" s="1379"/>
    </row>
    <row r="2468" spans="18:18" x14ac:dyDescent="0.3">
      <c r="R2468" s="1379"/>
    </row>
    <row r="2469" spans="18:18" x14ac:dyDescent="0.3">
      <c r="R2469" s="1379"/>
    </row>
    <row r="2470" spans="18:18" x14ac:dyDescent="0.3">
      <c r="R2470" s="1379"/>
    </row>
    <row r="2471" spans="18:18" x14ac:dyDescent="0.3">
      <c r="R2471" s="1379"/>
    </row>
    <row r="2472" spans="18:18" x14ac:dyDescent="0.3">
      <c r="R2472" s="1379"/>
    </row>
    <row r="2473" spans="18:18" x14ac:dyDescent="0.3">
      <c r="R2473" s="1379"/>
    </row>
    <row r="2474" spans="18:18" x14ac:dyDescent="0.3">
      <c r="R2474" s="1379"/>
    </row>
    <row r="2475" spans="18:18" x14ac:dyDescent="0.3">
      <c r="R2475" s="1379"/>
    </row>
    <row r="2476" spans="18:18" x14ac:dyDescent="0.3">
      <c r="R2476" s="1379"/>
    </row>
    <row r="2477" spans="18:18" x14ac:dyDescent="0.3">
      <c r="R2477" s="1379"/>
    </row>
    <row r="2478" spans="18:18" x14ac:dyDescent="0.3">
      <c r="R2478" s="1379"/>
    </row>
    <row r="2479" spans="18:18" x14ac:dyDescent="0.3">
      <c r="R2479" s="1379"/>
    </row>
    <row r="2480" spans="18:18" x14ac:dyDescent="0.3">
      <c r="R2480" s="1379"/>
    </row>
    <row r="2481" spans="18:18" x14ac:dyDescent="0.3">
      <c r="R2481" s="1379"/>
    </row>
    <row r="2482" spans="18:18" x14ac:dyDescent="0.3">
      <c r="R2482" s="1379"/>
    </row>
    <row r="2483" spans="18:18" x14ac:dyDescent="0.3">
      <c r="R2483" s="1379"/>
    </row>
    <row r="2484" spans="18:18" x14ac:dyDescent="0.3">
      <c r="R2484" s="1379"/>
    </row>
    <row r="2485" spans="18:18" x14ac:dyDescent="0.3">
      <c r="R2485" s="1379"/>
    </row>
    <row r="2486" spans="18:18" x14ac:dyDescent="0.3">
      <c r="R2486" s="1379"/>
    </row>
    <row r="2487" spans="18:18" x14ac:dyDescent="0.3">
      <c r="R2487" s="1379"/>
    </row>
    <row r="2488" spans="18:18" x14ac:dyDescent="0.3">
      <c r="R2488" s="1379"/>
    </row>
    <row r="2489" spans="18:18" x14ac:dyDescent="0.3">
      <c r="R2489" s="1379"/>
    </row>
    <row r="2490" spans="18:18" x14ac:dyDescent="0.3">
      <c r="R2490" s="1379"/>
    </row>
    <row r="2491" spans="18:18" x14ac:dyDescent="0.3">
      <c r="R2491" s="1379"/>
    </row>
    <row r="2492" spans="18:18" x14ac:dyDescent="0.3">
      <c r="R2492" s="1379"/>
    </row>
    <row r="2493" spans="18:18" x14ac:dyDescent="0.3">
      <c r="R2493" s="1379"/>
    </row>
    <row r="2494" spans="18:18" x14ac:dyDescent="0.3">
      <c r="R2494" s="1379"/>
    </row>
    <row r="2495" spans="18:18" x14ac:dyDescent="0.3">
      <c r="R2495" s="1379"/>
    </row>
    <row r="2496" spans="18:18" x14ac:dyDescent="0.3">
      <c r="R2496" s="1379"/>
    </row>
    <row r="2497" spans="18:18" x14ac:dyDescent="0.3">
      <c r="R2497" s="1379"/>
    </row>
    <row r="2498" spans="18:18" x14ac:dyDescent="0.3">
      <c r="R2498" s="1379"/>
    </row>
    <row r="2499" spans="18:18" x14ac:dyDescent="0.3">
      <c r="R2499" s="1379"/>
    </row>
    <row r="2500" spans="18:18" x14ac:dyDescent="0.3">
      <c r="R2500" s="1379"/>
    </row>
    <row r="2501" spans="18:18" x14ac:dyDescent="0.3">
      <c r="R2501" s="1379"/>
    </row>
    <row r="2502" spans="18:18" x14ac:dyDescent="0.3">
      <c r="R2502" s="1379"/>
    </row>
    <row r="2503" spans="18:18" x14ac:dyDescent="0.3">
      <c r="R2503" s="1379"/>
    </row>
    <row r="2504" spans="18:18" x14ac:dyDescent="0.3">
      <c r="R2504" s="1379"/>
    </row>
    <row r="2505" spans="18:18" x14ac:dyDescent="0.3">
      <c r="R2505" s="1379"/>
    </row>
    <row r="2506" spans="18:18" x14ac:dyDescent="0.3">
      <c r="R2506" s="1379"/>
    </row>
    <row r="2507" spans="18:18" x14ac:dyDescent="0.3">
      <c r="R2507" s="1379"/>
    </row>
    <row r="2508" spans="18:18" x14ac:dyDescent="0.3">
      <c r="R2508" s="1379"/>
    </row>
    <row r="2509" spans="18:18" x14ac:dyDescent="0.3">
      <c r="R2509" s="1379"/>
    </row>
    <row r="2510" spans="18:18" x14ac:dyDescent="0.3">
      <c r="R2510" s="1379"/>
    </row>
    <row r="2511" spans="18:18" x14ac:dyDescent="0.3">
      <c r="R2511" s="1379"/>
    </row>
    <row r="2512" spans="18:18" x14ac:dyDescent="0.3">
      <c r="R2512" s="1379"/>
    </row>
    <row r="2513" spans="18:18" x14ac:dyDescent="0.3">
      <c r="R2513" s="1379"/>
    </row>
    <row r="2514" spans="18:18" x14ac:dyDescent="0.3">
      <c r="R2514" s="1379"/>
    </row>
    <row r="2515" spans="18:18" x14ac:dyDescent="0.3">
      <c r="R2515" s="1379"/>
    </row>
    <row r="2516" spans="18:18" x14ac:dyDescent="0.3">
      <c r="R2516" s="1379"/>
    </row>
    <row r="2517" spans="18:18" x14ac:dyDescent="0.3">
      <c r="R2517" s="1379"/>
    </row>
    <row r="2518" spans="18:18" x14ac:dyDescent="0.3">
      <c r="R2518" s="1379"/>
    </row>
    <row r="2519" spans="18:18" x14ac:dyDescent="0.3">
      <c r="R2519" s="1379"/>
    </row>
    <row r="2520" spans="18:18" x14ac:dyDescent="0.3">
      <c r="R2520" s="1379"/>
    </row>
    <row r="2521" spans="18:18" x14ac:dyDescent="0.3">
      <c r="R2521" s="1379"/>
    </row>
    <row r="2522" spans="18:18" x14ac:dyDescent="0.3">
      <c r="R2522" s="1379"/>
    </row>
    <row r="2523" spans="18:18" x14ac:dyDescent="0.3">
      <c r="R2523" s="1379"/>
    </row>
    <row r="2524" spans="18:18" x14ac:dyDescent="0.3">
      <c r="R2524" s="1379"/>
    </row>
    <row r="2525" spans="18:18" x14ac:dyDescent="0.3">
      <c r="R2525" s="1379"/>
    </row>
    <row r="2526" spans="18:18" x14ac:dyDescent="0.3">
      <c r="R2526" s="1379"/>
    </row>
    <row r="2527" spans="18:18" x14ac:dyDescent="0.3">
      <c r="R2527" s="1379"/>
    </row>
    <row r="2528" spans="18:18" x14ac:dyDescent="0.3">
      <c r="R2528" s="1379"/>
    </row>
    <row r="2529" spans="18:18" x14ac:dyDescent="0.3">
      <c r="R2529" s="1379"/>
    </row>
    <row r="2530" spans="18:18" x14ac:dyDescent="0.3">
      <c r="R2530" s="1379"/>
    </row>
    <row r="2531" spans="18:18" x14ac:dyDescent="0.3">
      <c r="R2531" s="1379"/>
    </row>
    <row r="2532" spans="18:18" x14ac:dyDescent="0.3">
      <c r="R2532" s="1379"/>
    </row>
    <row r="2533" spans="18:18" x14ac:dyDescent="0.3">
      <c r="R2533" s="1379"/>
    </row>
    <row r="2534" spans="18:18" x14ac:dyDescent="0.3">
      <c r="R2534" s="1379"/>
    </row>
    <row r="2535" spans="18:18" x14ac:dyDescent="0.3">
      <c r="R2535" s="1379"/>
    </row>
    <row r="2536" spans="18:18" x14ac:dyDescent="0.3">
      <c r="R2536" s="1379"/>
    </row>
    <row r="2537" spans="18:18" x14ac:dyDescent="0.3">
      <c r="R2537" s="1379"/>
    </row>
    <row r="2538" spans="18:18" x14ac:dyDescent="0.3">
      <c r="R2538" s="1379"/>
    </row>
    <row r="2539" spans="18:18" x14ac:dyDescent="0.3">
      <c r="R2539" s="1379"/>
    </row>
    <row r="2540" spans="18:18" x14ac:dyDescent="0.3">
      <c r="R2540" s="1379"/>
    </row>
    <row r="2541" spans="18:18" x14ac:dyDescent="0.3">
      <c r="R2541" s="1379"/>
    </row>
    <row r="2542" spans="18:18" x14ac:dyDescent="0.3">
      <c r="R2542" s="1379"/>
    </row>
    <row r="2543" spans="18:18" x14ac:dyDescent="0.3">
      <c r="R2543" s="1379"/>
    </row>
    <row r="2544" spans="18:18" x14ac:dyDescent="0.3">
      <c r="R2544" s="1379"/>
    </row>
    <row r="2545" spans="18:18" x14ac:dyDescent="0.3">
      <c r="R2545" s="1379"/>
    </row>
    <row r="2546" spans="18:18" x14ac:dyDescent="0.3">
      <c r="R2546" s="1379"/>
    </row>
    <row r="2547" spans="18:18" x14ac:dyDescent="0.3">
      <c r="R2547" s="1379"/>
    </row>
    <row r="2548" spans="18:18" x14ac:dyDescent="0.3">
      <c r="R2548" s="1379"/>
    </row>
    <row r="2549" spans="18:18" x14ac:dyDescent="0.3">
      <c r="R2549" s="1379"/>
    </row>
    <row r="2550" spans="18:18" x14ac:dyDescent="0.3">
      <c r="R2550" s="1379"/>
    </row>
    <row r="2551" spans="18:18" x14ac:dyDescent="0.3">
      <c r="R2551" s="1379"/>
    </row>
    <row r="2552" spans="18:18" x14ac:dyDescent="0.3">
      <c r="R2552" s="1379"/>
    </row>
    <row r="2553" spans="18:18" x14ac:dyDescent="0.3">
      <c r="R2553" s="1379"/>
    </row>
    <row r="2554" spans="18:18" x14ac:dyDescent="0.3">
      <c r="R2554" s="1379"/>
    </row>
    <row r="2555" spans="18:18" x14ac:dyDescent="0.3">
      <c r="R2555" s="1379"/>
    </row>
    <row r="2556" spans="18:18" x14ac:dyDescent="0.3">
      <c r="R2556" s="1379"/>
    </row>
    <row r="2557" spans="18:18" x14ac:dyDescent="0.3">
      <c r="R2557" s="1379"/>
    </row>
    <row r="2558" spans="18:18" x14ac:dyDescent="0.3">
      <c r="R2558" s="1379"/>
    </row>
    <row r="2559" spans="18:18" x14ac:dyDescent="0.3">
      <c r="R2559" s="1379"/>
    </row>
    <row r="2560" spans="18:18" x14ac:dyDescent="0.3">
      <c r="R2560" s="1379"/>
    </row>
    <row r="2561" spans="18:18" x14ac:dyDescent="0.3">
      <c r="R2561" s="1379"/>
    </row>
    <row r="2562" spans="18:18" x14ac:dyDescent="0.3">
      <c r="R2562" s="1379"/>
    </row>
    <row r="2563" spans="18:18" x14ac:dyDescent="0.3">
      <c r="R2563" s="1379"/>
    </row>
    <row r="2564" spans="18:18" x14ac:dyDescent="0.3">
      <c r="R2564" s="1379"/>
    </row>
    <row r="2565" spans="18:18" x14ac:dyDescent="0.3">
      <c r="R2565" s="1379"/>
    </row>
    <row r="2566" spans="18:18" x14ac:dyDescent="0.3">
      <c r="R2566" s="1379"/>
    </row>
    <row r="2567" spans="18:18" x14ac:dyDescent="0.3">
      <c r="R2567" s="1379"/>
    </row>
    <row r="2568" spans="18:18" x14ac:dyDescent="0.3">
      <c r="R2568" s="1379"/>
    </row>
    <row r="2569" spans="18:18" x14ac:dyDescent="0.3">
      <c r="R2569" s="1379"/>
    </row>
    <row r="2570" spans="18:18" x14ac:dyDescent="0.3">
      <c r="R2570" s="1379"/>
    </row>
    <row r="2571" spans="18:18" x14ac:dyDescent="0.3">
      <c r="R2571" s="1379"/>
    </row>
    <row r="2572" spans="18:18" x14ac:dyDescent="0.3">
      <c r="R2572" s="1379"/>
    </row>
    <row r="2573" spans="18:18" x14ac:dyDescent="0.3">
      <c r="R2573" s="1379"/>
    </row>
    <row r="2574" spans="18:18" x14ac:dyDescent="0.3">
      <c r="R2574" s="1379"/>
    </row>
    <row r="2575" spans="18:18" x14ac:dyDescent="0.3">
      <c r="R2575" s="1379"/>
    </row>
    <row r="2576" spans="18:18" x14ac:dyDescent="0.3">
      <c r="R2576" s="1379"/>
    </row>
    <row r="2577" spans="18:18" x14ac:dyDescent="0.3">
      <c r="R2577" s="1379"/>
    </row>
    <row r="2578" spans="18:18" x14ac:dyDescent="0.3">
      <c r="R2578" s="1379"/>
    </row>
    <row r="2579" spans="18:18" x14ac:dyDescent="0.3">
      <c r="R2579" s="1379"/>
    </row>
    <row r="2580" spans="18:18" x14ac:dyDescent="0.3">
      <c r="R2580" s="1379"/>
    </row>
    <row r="2581" spans="18:18" x14ac:dyDescent="0.3">
      <c r="R2581" s="1379"/>
    </row>
    <row r="2582" spans="18:18" x14ac:dyDescent="0.3">
      <c r="R2582" s="1379"/>
    </row>
    <row r="2583" spans="18:18" x14ac:dyDescent="0.3">
      <c r="R2583" s="1379"/>
    </row>
    <row r="2584" spans="18:18" x14ac:dyDescent="0.3">
      <c r="R2584" s="1379"/>
    </row>
    <row r="2585" spans="18:18" x14ac:dyDescent="0.3">
      <c r="R2585" s="1379"/>
    </row>
    <row r="2586" spans="18:18" x14ac:dyDescent="0.3">
      <c r="R2586" s="1379"/>
    </row>
    <row r="2587" spans="18:18" x14ac:dyDescent="0.3">
      <c r="R2587" s="1379"/>
    </row>
    <row r="2588" spans="18:18" x14ac:dyDescent="0.3">
      <c r="R2588" s="1379"/>
    </row>
    <row r="2589" spans="18:18" x14ac:dyDescent="0.3">
      <c r="R2589" s="1379"/>
    </row>
    <row r="2590" spans="18:18" x14ac:dyDescent="0.3">
      <c r="R2590" s="1379"/>
    </row>
    <row r="2591" spans="18:18" x14ac:dyDescent="0.3">
      <c r="R2591" s="1379"/>
    </row>
    <row r="2592" spans="18:18" x14ac:dyDescent="0.3">
      <c r="R2592" s="1379"/>
    </row>
    <row r="2593" spans="18:18" x14ac:dyDescent="0.3">
      <c r="R2593" s="1379"/>
    </row>
    <row r="2594" spans="18:18" x14ac:dyDescent="0.3">
      <c r="R2594" s="1379"/>
    </row>
    <row r="2595" spans="18:18" x14ac:dyDescent="0.3">
      <c r="R2595" s="1379"/>
    </row>
    <row r="2596" spans="18:18" x14ac:dyDescent="0.3">
      <c r="R2596" s="1379"/>
    </row>
    <row r="2597" spans="18:18" x14ac:dyDescent="0.3">
      <c r="R2597" s="1379"/>
    </row>
    <row r="2598" spans="18:18" x14ac:dyDescent="0.3">
      <c r="R2598" s="1379"/>
    </row>
    <row r="2599" spans="18:18" x14ac:dyDescent="0.3">
      <c r="R2599" s="1379"/>
    </row>
    <row r="2600" spans="18:18" x14ac:dyDescent="0.3">
      <c r="R2600" s="1379"/>
    </row>
    <row r="2601" spans="18:18" x14ac:dyDescent="0.3">
      <c r="R2601" s="1379"/>
    </row>
    <row r="2602" spans="18:18" x14ac:dyDescent="0.3">
      <c r="R2602" s="1379"/>
    </row>
    <row r="2603" spans="18:18" x14ac:dyDescent="0.3">
      <c r="R2603" s="1379"/>
    </row>
    <row r="2604" spans="18:18" x14ac:dyDescent="0.3">
      <c r="R2604" s="1379"/>
    </row>
    <row r="2605" spans="18:18" x14ac:dyDescent="0.3">
      <c r="R2605" s="1379"/>
    </row>
    <row r="2606" spans="18:18" x14ac:dyDescent="0.3">
      <c r="R2606" s="1379"/>
    </row>
    <row r="2607" spans="18:18" x14ac:dyDescent="0.3">
      <c r="R2607" s="1379"/>
    </row>
    <row r="2608" spans="18:18" x14ac:dyDescent="0.3">
      <c r="R2608" s="1379"/>
    </row>
    <row r="2609" spans="18:18" x14ac:dyDescent="0.3">
      <c r="R2609" s="1379"/>
    </row>
    <row r="2610" spans="18:18" x14ac:dyDescent="0.3">
      <c r="R2610" s="1379"/>
    </row>
    <row r="2611" spans="18:18" x14ac:dyDescent="0.3">
      <c r="R2611" s="1379"/>
    </row>
    <row r="2612" spans="18:18" x14ac:dyDescent="0.3">
      <c r="R2612" s="1379"/>
    </row>
    <row r="2613" spans="18:18" x14ac:dyDescent="0.3">
      <c r="R2613" s="1379"/>
    </row>
    <row r="2614" spans="18:18" x14ac:dyDescent="0.3">
      <c r="R2614" s="1379"/>
    </row>
    <row r="2615" spans="18:18" x14ac:dyDescent="0.3">
      <c r="R2615" s="1379"/>
    </row>
    <row r="2616" spans="18:18" x14ac:dyDescent="0.3">
      <c r="R2616" s="1379"/>
    </row>
    <row r="2617" spans="18:18" x14ac:dyDescent="0.3">
      <c r="R2617" s="1379"/>
    </row>
    <row r="2618" spans="18:18" x14ac:dyDescent="0.3">
      <c r="R2618" s="1379"/>
    </row>
    <row r="2619" spans="18:18" x14ac:dyDescent="0.3">
      <c r="R2619" s="1379"/>
    </row>
    <row r="2620" spans="18:18" x14ac:dyDescent="0.3">
      <c r="R2620" s="1379"/>
    </row>
    <row r="2621" spans="18:18" x14ac:dyDescent="0.3">
      <c r="R2621" s="1379"/>
    </row>
    <row r="2622" spans="18:18" x14ac:dyDescent="0.3">
      <c r="R2622" s="1379"/>
    </row>
    <row r="2623" spans="18:18" x14ac:dyDescent="0.3">
      <c r="R2623" s="1379"/>
    </row>
    <row r="2624" spans="18:18" x14ac:dyDescent="0.3">
      <c r="R2624" s="1379"/>
    </row>
    <row r="2625" spans="18:18" x14ac:dyDescent="0.3">
      <c r="R2625" s="1379"/>
    </row>
    <row r="2626" spans="18:18" x14ac:dyDescent="0.3">
      <c r="R2626" s="1379"/>
    </row>
    <row r="2627" spans="18:18" x14ac:dyDescent="0.3">
      <c r="R2627" s="1379"/>
    </row>
    <row r="2628" spans="18:18" x14ac:dyDescent="0.3">
      <c r="R2628" s="1379"/>
    </row>
    <row r="2629" spans="18:18" x14ac:dyDescent="0.3">
      <c r="R2629" s="1379"/>
    </row>
    <row r="2630" spans="18:18" x14ac:dyDescent="0.3">
      <c r="R2630" s="1379"/>
    </row>
    <row r="2631" spans="18:18" x14ac:dyDescent="0.3">
      <c r="R2631" s="1379"/>
    </row>
    <row r="2632" spans="18:18" x14ac:dyDescent="0.3">
      <c r="R2632" s="1379"/>
    </row>
    <row r="2633" spans="18:18" x14ac:dyDescent="0.3">
      <c r="R2633" s="1379"/>
    </row>
    <row r="2634" spans="18:18" x14ac:dyDescent="0.3">
      <c r="R2634" s="1379"/>
    </row>
    <row r="2635" spans="18:18" x14ac:dyDescent="0.3">
      <c r="R2635" s="1379"/>
    </row>
    <row r="2636" spans="18:18" x14ac:dyDescent="0.3">
      <c r="R2636" s="1379"/>
    </row>
    <row r="2637" spans="18:18" x14ac:dyDescent="0.3">
      <c r="R2637" s="1379"/>
    </row>
    <row r="2638" spans="18:18" x14ac:dyDescent="0.3">
      <c r="R2638" s="1379"/>
    </row>
    <row r="2639" spans="18:18" x14ac:dyDescent="0.3">
      <c r="R2639" s="1379"/>
    </row>
    <row r="2640" spans="18:18" x14ac:dyDescent="0.3">
      <c r="R2640" s="1379"/>
    </row>
    <row r="2641" spans="18:18" x14ac:dyDescent="0.3">
      <c r="R2641" s="1379"/>
    </row>
    <row r="2642" spans="18:18" x14ac:dyDescent="0.3">
      <c r="R2642" s="1379"/>
    </row>
    <row r="2643" spans="18:18" x14ac:dyDescent="0.3">
      <c r="R2643" s="1379"/>
    </row>
    <row r="2644" spans="18:18" x14ac:dyDescent="0.3">
      <c r="R2644" s="1379"/>
    </row>
    <row r="2645" spans="18:18" x14ac:dyDescent="0.3">
      <c r="R2645" s="1379"/>
    </row>
    <row r="2646" spans="18:18" x14ac:dyDescent="0.3">
      <c r="R2646" s="1379"/>
    </row>
    <row r="2647" spans="18:18" x14ac:dyDescent="0.3">
      <c r="R2647" s="1379"/>
    </row>
    <row r="2648" spans="18:18" x14ac:dyDescent="0.3">
      <c r="R2648" s="1379"/>
    </row>
    <row r="2649" spans="18:18" x14ac:dyDescent="0.3">
      <c r="R2649" s="1379"/>
    </row>
    <row r="2650" spans="18:18" x14ac:dyDescent="0.3">
      <c r="R2650" s="1379"/>
    </row>
    <row r="2651" spans="18:18" x14ac:dyDescent="0.3">
      <c r="R2651" s="1379"/>
    </row>
    <row r="2652" spans="18:18" x14ac:dyDescent="0.3">
      <c r="R2652" s="1379"/>
    </row>
    <row r="2653" spans="18:18" x14ac:dyDescent="0.3">
      <c r="R2653" s="1379"/>
    </row>
    <row r="2654" spans="18:18" x14ac:dyDescent="0.3">
      <c r="R2654" s="1379"/>
    </row>
    <row r="2655" spans="18:18" x14ac:dyDescent="0.3">
      <c r="R2655" s="1379"/>
    </row>
    <row r="2656" spans="18:18" x14ac:dyDescent="0.3">
      <c r="R2656" s="1379"/>
    </row>
    <row r="2657" spans="18:18" x14ac:dyDescent="0.3">
      <c r="R2657" s="1379"/>
    </row>
    <row r="2658" spans="18:18" x14ac:dyDescent="0.3">
      <c r="R2658" s="1379"/>
    </row>
    <row r="2659" spans="18:18" x14ac:dyDescent="0.3">
      <c r="R2659" s="1379"/>
    </row>
    <row r="2660" spans="18:18" x14ac:dyDescent="0.3">
      <c r="R2660" s="1379"/>
    </row>
    <row r="2661" spans="18:18" x14ac:dyDescent="0.3">
      <c r="R2661" s="1379"/>
    </row>
    <row r="2662" spans="18:18" x14ac:dyDescent="0.3">
      <c r="R2662" s="1379"/>
    </row>
    <row r="2663" spans="18:18" x14ac:dyDescent="0.3">
      <c r="R2663" s="1379"/>
    </row>
    <row r="2664" spans="18:18" x14ac:dyDescent="0.3">
      <c r="R2664" s="1379"/>
    </row>
    <row r="2665" spans="18:18" x14ac:dyDescent="0.3">
      <c r="R2665" s="1379"/>
    </row>
    <row r="2666" spans="18:18" x14ac:dyDescent="0.3">
      <c r="R2666" s="1379"/>
    </row>
    <row r="2667" spans="18:18" x14ac:dyDescent="0.3">
      <c r="R2667" s="1379"/>
    </row>
    <row r="2668" spans="18:18" x14ac:dyDescent="0.3">
      <c r="R2668" s="1379"/>
    </row>
    <row r="2669" spans="18:18" x14ac:dyDescent="0.3">
      <c r="R2669" s="1379"/>
    </row>
    <row r="2670" spans="18:18" x14ac:dyDescent="0.3">
      <c r="R2670" s="1379"/>
    </row>
    <row r="2671" spans="18:18" x14ac:dyDescent="0.3">
      <c r="R2671" s="1379"/>
    </row>
    <row r="2672" spans="18:18" x14ac:dyDescent="0.3">
      <c r="R2672" s="1379"/>
    </row>
    <row r="2673" spans="18:18" x14ac:dyDescent="0.3">
      <c r="R2673" s="1379"/>
    </row>
    <row r="2674" spans="18:18" x14ac:dyDescent="0.3">
      <c r="R2674" s="1379"/>
    </row>
    <row r="2675" spans="18:18" x14ac:dyDescent="0.3">
      <c r="R2675" s="1379"/>
    </row>
    <row r="2676" spans="18:18" x14ac:dyDescent="0.3">
      <c r="R2676" s="1379"/>
    </row>
    <row r="2677" spans="18:18" x14ac:dyDescent="0.3">
      <c r="R2677" s="1379"/>
    </row>
    <row r="2678" spans="18:18" x14ac:dyDescent="0.3">
      <c r="R2678" s="1379"/>
    </row>
    <row r="2679" spans="18:18" x14ac:dyDescent="0.3">
      <c r="R2679" s="1379"/>
    </row>
    <row r="2680" spans="18:18" x14ac:dyDescent="0.3">
      <c r="R2680" s="1379"/>
    </row>
    <row r="2681" spans="18:18" x14ac:dyDescent="0.3">
      <c r="R2681" s="1379"/>
    </row>
    <row r="2682" spans="18:18" x14ac:dyDescent="0.3">
      <c r="R2682" s="1379"/>
    </row>
    <row r="2683" spans="18:18" x14ac:dyDescent="0.3">
      <c r="R2683" s="1379"/>
    </row>
    <row r="2684" spans="18:18" x14ac:dyDescent="0.3">
      <c r="R2684" s="1379"/>
    </row>
    <row r="2685" spans="18:18" x14ac:dyDescent="0.3">
      <c r="R2685" s="1379"/>
    </row>
    <row r="2686" spans="18:18" x14ac:dyDescent="0.3">
      <c r="R2686" s="1379"/>
    </row>
    <row r="2687" spans="18:18" x14ac:dyDescent="0.3">
      <c r="R2687" s="1379"/>
    </row>
    <row r="2688" spans="18:18" x14ac:dyDescent="0.3">
      <c r="R2688" s="1379"/>
    </row>
    <row r="2689" spans="18:18" x14ac:dyDescent="0.3">
      <c r="R2689" s="1379"/>
    </row>
    <row r="2690" spans="18:18" x14ac:dyDescent="0.3">
      <c r="R2690" s="1379"/>
    </row>
    <row r="2691" spans="18:18" x14ac:dyDescent="0.3">
      <c r="R2691" s="1379"/>
    </row>
    <row r="2692" spans="18:18" x14ac:dyDescent="0.3">
      <c r="R2692" s="1379"/>
    </row>
    <row r="2693" spans="18:18" x14ac:dyDescent="0.3">
      <c r="R2693" s="1379"/>
    </row>
    <row r="2694" spans="18:18" x14ac:dyDescent="0.3">
      <c r="R2694" s="1379"/>
    </row>
    <row r="2695" spans="18:18" x14ac:dyDescent="0.3">
      <c r="R2695" s="1379"/>
    </row>
    <row r="2696" spans="18:18" x14ac:dyDescent="0.3">
      <c r="R2696" s="1379"/>
    </row>
    <row r="2697" spans="18:18" x14ac:dyDescent="0.3">
      <c r="R2697" s="1379"/>
    </row>
    <row r="2698" spans="18:18" x14ac:dyDescent="0.3">
      <c r="R2698" s="1379"/>
    </row>
    <row r="2699" spans="18:18" x14ac:dyDescent="0.3">
      <c r="R2699" s="1379"/>
    </row>
    <row r="2700" spans="18:18" x14ac:dyDescent="0.3">
      <c r="R2700" s="1379"/>
    </row>
    <row r="2701" spans="18:18" x14ac:dyDescent="0.3">
      <c r="R2701" s="1379"/>
    </row>
    <row r="2702" spans="18:18" x14ac:dyDescent="0.3">
      <c r="R2702" s="1379"/>
    </row>
    <row r="2703" spans="18:18" x14ac:dyDescent="0.3">
      <c r="R2703" s="1379"/>
    </row>
    <row r="2704" spans="18:18" x14ac:dyDescent="0.3">
      <c r="R2704" s="1379"/>
    </row>
    <row r="2705" spans="18:18" x14ac:dyDescent="0.3">
      <c r="R2705" s="1379"/>
    </row>
    <row r="2706" spans="18:18" x14ac:dyDescent="0.3">
      <c r="R2706" s="1379"/>
    </row>
    <row r="2707" spans="18:18" x14ac:dyDescent="0.3">
      <c r="R2707" s="1379"/>
    </row>
    <row r="2708" spans="18:18" x14ac:dyDescent="0.3">
      <c r="R2708" s="1379"/>
    </row>
    <row r="2709" spans="18:18" x14ac:dyDescent="0.3">
      <c r="R2709" s="1379"/>
    </row>
    <row r="2710" spans="18:18" x14ac:dyDescent="0.3">
      <c r="R2710" s="1379"/>
    </row>
    <row r="2711" spans="18:18" x14ac:dyDescent="0.3">
      <c r="R2711" s="1379"/>
    </row>
    <row r="2712" spans="18:18" x14ac:dyDescent="0.3">
      <c r="R2712" s="1379"/>
    </row>
    <row r="2713" spans="18:18" x14ac:dyDescent="0.3">
      <c r="R2713" s="1379"/>
    </row>
    <row r="2714" spans="18:18" x14ac:dyDescent="0.3">
      <c r="R2714" s="1379"/>
    </row>
    <row r="2715" spans="18:18" x14ac:dyDescent="0.3">
      <c r="R2715" s="1379"/>
    </row>
    <row r="2716" spans="18:18" x14ac:dyDescent="0.3">
      <c r="R2716" s="1379"/>
    </row>
    <row r="2717" spans="18:18" x14ac:dyDescent="0.3">
      <c r="R2717" s="1379"/>
    </row>
    <row r="2718" spans="18:18" x14ac:dyDescent="0.3">
      <c r="R2718" s="1379"/>
    </row>
    <row r="2719" spans="18:18" x14ac:dyDescent="0.3">
      <c r="R2719" s="1379"/>
    </row>
    <row r="2720" spans="18:18" x14ac:dyDescent="0.3">
      <c r="R2720" s="1379"/>
    </row>
    <row r="2721" spans="18:18" x14ac:dyDescent="0.3">
      <c r="R2721" s="1379"/>
    </row>
    <row r="2722" spans="18:18" x14ac:dyDescent="0.3">
      <c r="R2722" s="1379"/>
    </row>
    <row r="2723" spans="18:18" x14ac:dyDescent="0.3">
      <c r="R2723" s="1379"/>
    </row>
    <row r="2724" spans="18:18" x14ac:dyDescent="0.3">
      <c r="R2724" s="1379"/>
    </row>
    <row r="2725" spans="18:18" x14ac:dyDescent="0.3">
      <c r="R2725" s="1379"/>
    </row>
    <row r="2726" spans="18:18" x14ac:dyDescent="0.3">
      <c r="R2726" s="1379"/>
    </row>
    <row r="2727" spans="18:18" x14ac:dyDescent="0.3">
      <c r="R2727" s="1379"/>
    </row>
    <row r="2728" spans="18:18" x14ac:dyDescent="0.3">
      <c r="R2728" s="1379"/>
    </row>
    <row r="2729" spans="18:18" x14ac:dyDescent="0.3">
      <c r="R2729" s="1379"/>
    </row>
    <row r="2730" spans="18:18" x14ac:dyDescent="0.3">
      <c r="R2730" s="1379"/>
    </row>
    <row r="2731" spans="18:18" x14ac:dyDescent="0.3">
      <c r="R2731" s="1379"/>
    </row>
    <row r="2732" spans="18:18" x14ac:dyDescent="0.3">
      <c r="R2732" s="1379"/>
    </row>
    <row r="2733" spans="18:18" x14ac:dyDescent="0.3">
      <c r="R2733" s="1379"/>
    </row>
    <row r="2734" spans="18:18" x14ac:dyDescent="0.3">
      <c r="R2734" s="1379"/>
    </row>
    <row r="2735" spans="18:18" x14ac:dyDescent="0.3">
      <c r="R2735" s="1379"/>
    </row>
    <row r="2736" spans="18:18" x14ac:dyDescent="0.3">
      <c r="R2736" s="1379"/>
    </row>
    <row r="2737" spans="18:18" x14ac:dyDescent="0.3">
      <c r="R2737" s="1379"/>
    </row>
    <row r="2738" spans="18:18" x14ac:dyDescent="0.3">
      <c r="R2738" s="1379"/>
    </row>
    <row r="2739" spans="18:18" x14ac:dyDescent="0.3">
      <c r="R2739" s="1379"/>
    </row>
    <row r="2740" spans="18:18" x14ac:dyDescent="0.3">
      <c r="R2740" s="1379"/>
    </row>
    <row r="2741" spans="18:18" x14ac:dyDescent="0.3">
      <c r="R2741" s="1379"/>
    </row>
    <row r="2742" spans="18:18" x14ac:dyDescent="0.3">
      <c r="R2742" s="1379"/>
    </row>
    <row r="2743" spans="18:18" x14ac:dyDescent="0.3">
      <c r="R2743" s="1379"/>
    </row>
    <row r="2744" spans="18:18" x14ac:dyDescent="0.3">
      <c r="R2744" s="1379"/>
    </row>
    <row r="2745" spans="18:18" x14ac:dyDescent="0.3">
      <c r="R2745" s="1379"/>
    </row>
    <row r="2746" spans="18:18" x14ac:dyDescent="0.3">
      <c r="R2746" s="1379"/>
    </row>
    <row r="2747" spans="18:18" x14ac:dyDescent="0.3">
      <c r="R2747" s="1379"/>
    </row>
    <row r="2748" spans="18:18" x14ac:dyDescent="0.3">
      <c r="R2748" s="1379"/>
    </row>
    <row r="2749" spans="18:18" x14ac:dyDescent="0.3">
      <c r="R2749" s="1379"/>
    </row>
    <row r="2750" spans="18:18" x14ac:dyDescent="0.3">
      <c r="R2750" s="1379"/>
    </row>
    <row r="2751" spans="18:18" x14ac:dyDescent="0.3">
      <c r="R2751" s="1379"/>
    </row>
    <row r="2752" spans="18:18" x14ac:dyDescent="0.3">
      <c r="R2752" s="1379"/>
    </row>
    <row r="2753" spans="18:18" x14ac:dyDescent="0.3">
      <c r="R2753" s="1379"/>
    </row>
    <row r="2754" spans="18:18" x14ac:dyDescent="0.3">
      <c r="R2754" s="1379"/>
    </row>
    <row r="2755" spans="18:18" x14ac:dyDescent="0.3">
      <c r="R2755" s="1379"/>
    </row>
    <row r="2756" spans="18:18" x14ac:dyDescent="0.3">
      <c r="R2756" s="1379"/>
    </row>
    <row r="2757" spans="18:18" x14ac:dyDescent="0.3">
      <c r="R2757" s="1379"/>
    </row>
    <row r="2758" spans="18:18" x14ac:dyDescent="0.3">
      <c r="R2758" s="1379"/>
    </row>
    <row r="2759" spans="18:18" x14ac:dyDescent="0.3">
      <c r="R2759" s="1379"/>
    </row>
    <row r="2760" spans="18:18" x14ac:dyDescent="0.3">
      <c r="R2760" s="1379"/>
    </row>
    <row r="2761" spans="18:18" x14ac:dyDescent="0.3">
      <c r="R2761" s="1379"/>
    </row>
    <row r="2762" spans="18:18" x14ac:dyDescent="0.3">
      <c r="R2762" s="1379"/>
    </row>
    <row r="2763" spans="18:18" x14ac:dyDescent="0.3">
      <c r="R2763" s="1379"/>
    </row>
    <row r="2764" spans="18:18" x14ac:dyDescent="0.3">
      <c r="R2764" s="1379"/>
    </row>
    <row r="2765" spans="18:18" x14ac:dyDescent="0.3">
      <c r="R2765" s="1379"/>
    </row>
    <row r="2766" spans="18:18" x14ac:dyDescent="0.3">
      <c r="R2766" s="1379"/>
    </row>
    <row r="2767" spans="18:18" x14ac:dyDescent="0.3">
      <c r="R2767" s="1379"/>
    </row>
    <row r="2768" spans="18:18" x14ac:dyDescent="0.3">
      <c r="R2768" s="1379"/>
    </row>
    <row r="2769" spans="18:18" x14ac:dyDescent="0.3">
      <c r="R2769" s="1379"/>
    </row>
    <row r="2770" spans="18:18" x14ac:dyDescent="0.3">
      <c r="R2770" s="1379"/>
    </row>
    <row r="2771" spans="18:18" x14ac:dyDescent="0.3">
      <c r="R2771" s="1379"/>
    </row>
    <row r="2772" spans="18:18" x14ac:dyDescent="0.3">
      <c r="R2772" s="1379"/>
    </row>
    <row r="2773" spans="18:18" x14ac:dyDescent="0.3">
      <c r="R2773" s="1379"/>
    </row>
    <row r="2774" spans="18:18" x14ac:dyDescent="0.3">
      <c r="R2774" s="1379"/>
    </row>
    <row r="2775" spans="18:18" x14ac:dyDescent="0.3">
      <c r="R2775" s="1379"/>
    </row>
    <row r="2776" spans="18:18" x14ac:dyDescent="0.3">
      <c r="R2776" s="1379"/>
    </row>
    <row r="2777" spans="18:18" x14ac:dyDescent="0.3">
      <c r="R2777" s="1379"/>
    </row>
    <row r="2778" spans="18:18" x14ac:dyDescent="0.3">
      <c r="R2778" s="1379"/>
    </row>
    <row r="2779" spans="18:18" x14ac:dyDescent="0.3">
      <c r="R2779" s="1379"/>
    </row>
    <row r="2780" spans="18:18" x14ac:dyDescent="0.3">
      <c r="R2780" s="1379"/>
    </row>
    <row r="2781" spans="18:18" x14ac:dyDescent="0.3">
      <c r="R2781" s="1379"/>
    </row>
    <row r="2782" spans="18:18" x14ac:dyDescent="0.3">
      <c r="R2782" s="1379"/>
    </row>
    <row r="2783" spans="18:18" x14ac:dyDescent="0.3">
      <c r="R2783" s="1379"/>
    </row>
    <row r="2784" spans="18:18" x14ac:dyDescent="0.3">
      <c r="R2784" s="1379"/>
    </row>
    <row r="2785" spans="18:18" x14ac:dyDescent="0.3">
      <c r="R2785" s="1379"/>
    </row>
    <row r="2786" spans="18:18" x14ac:dyDescent="0.3">
      <c r="R2786" s="1379"/>
    </row>
    <row r="2787" spans="18:18" x14ac:dyDescent="0.3">
      <c r="R2787" s="1379"/>
    </row>
    <row r="2788" spans="18:18" x14ac:dyDescent="0.3">
      <c r="R2788" s="1379"/>
    </row>
    <row r="2789" spans="18:18" x14ac:dyDescent="0.3">
      <c r="R2789" s="1379"/>
    </row>
    <row r="2790" spans="18:18" x14ac:dyDescent="0.3">
      <c r="R2790" s="1379"/>
    </row>
    <row r="2791" spans="18:18" x14ac:dyDescent="0.3">
      <c r="R2791" s="1379"/>
    </row>
    <row r="2792" spans="18:18" x14ac:dyDescent="0.3">
      <c r="R2792" s="1379"/>
    </row>
    <row r="2793" spans="18:18" x14ac:dyDescent="0.3">
      <c r="R2793" s="1379"/>
    </row>
    <row r="2794" spans="18:18" x14ac:dyDescent="0.3">
      <c r="R2794" s="1379"/>
    </row>
    <row r="2795" spans="18:18" x14ac:dyDescent="0.3">
      <c r="R2795" s="1379"/>
    </row>
    <row r="2796" spans="18:18" x14ac:dyDescent="0.3">
      <c r="R2796" s="1379"/>
    </row>
    <row r="2797" spans="18:18" x14ac:dyDescent="0.3">
      <c r="R2797" s="1379"/>
    </row>
    <row r="2798" spans="18:18" x14ac:dyDescent="0.3">
      <c r="R2798" s="1379"/>
    </row>
    <row r="2799" spans="18:18" x14ac:dyDescent="0.3">
      <c r="R2799" s="1379"/>
    </row>
    <row r="2800" spans="18:18" x14ac:dyDescent="0.3">
      <c r="R2800" s="1379"/>
    </row>
    <row r="2801" spans="18:18" x14ac:dyDescent="0.3">
      <c r="R2801" s="1379"/>
    </row>
    <row r="2802" spans="18:18" x14ac:dyDescent="0.3">
      <c r="R2802" s="1379"/>
    </row>
    <row r="2803" spans="18:18" x14ac:dyDescent="0.3">
      <c r="R2803" s="1379"/>
    </row>
    <row r="2804" spans="18:18" x14ac:dyDescent="0.3">
      <c r="R2804" s="1379"/>
    </row>
    <row r="2805" spans="18:18" x14ac:dyDescent="0.3">
      <c r="R2805" s="1379"/>
    </row>
    <row r="2806" spans="18:18" x14ac:dyDescent="0.3">
      <c r="R2806" s="1379"/>
    </row>
    <row r="2807" spans="18:18" x14ac:dyDescent="0.3">
      <c r="R2807" s="1379"/>
    </row>
    <row r="2808" spans="18:18" x14ac:dyDescent="0.3">
      <c r="R2808" s="1379"/>
    </row>
    <row r="2809" spans="18:18" x14ac:dyDescent="0.3">
      <c r="R2809" s="1379"/>
    </row>
    <row r="2810" spans="18:18" x14ac:dyDescent="0.3">
      <c r="R2810" s="1379"/>
    </row>
    <row r="2811" spans="18:18" x14ac:dyDescent="0.3">
      <c r="R2811" s="1379"/>
    </row>
    <row r="2812" spans="18:18" x14ac:dyDescent="0.3">
      <c r="R2812" s="1379"/>
    </row>
    <row r="2813" spans="18:18" x14ac:dyDescent="0.3">
      <c r="R2813" s="1379"/>
    </row>
    <row r="2814" spans="18:18" x14ac:dyDescent="0.3">
      <c r="R2814" s="1379"/>
    </row>
    <row r="2815" spans="18:18" x14ac:dyDescent="0.3">
      <c r="R2815" s="1379"/>
    </row>
    <row r="2816" spans="18:18" x14ac:dyDescent="0.3">
      <c r="R2816" s="1379"/>
    </row>
    <row r="2817" spans="18:18" x14ac:dyDescent="0.3">
      <c r="R2817" s="1379"/>
    </row>
    <row r="2818" spans="18:18" x14ac:dyDescent="0.3">
      <c r="R2818" s="1379"/>
    </row>
    <row r="2819" spans="18:18" x14ac:dyDescent="0.3">
      <c r="R2819" s="1379"/>
    </row>
    <row r="2820" spans="18:18" x14ac:dyDescent="0.3">
      <c r="R2820" s="1379"/>
    </row>
    <row r="2821" spans="18:18" x14ac:dyDescent="0.3">
      <c r="R2821" s="1379"/>
    </row>
    <row r="2822" spans="18:18" x14ac:dyDescent="0.3">
      <c r="R2822" s="1379"/>
    </row>
    <row r="2823" spans="18:18" x14ac:dyDescent="0.3">
      <c r="R2823" s="1379"/>
    </row>
    <row r="2824" spans="18:18" x14ac:dyDescent="0.3">
      <c r="R2824" s="1379"/>
    </row>
    <row r="2825" spans="18:18" x14ac:dyDescent="0.3">
      <c r="R2825" s="1379"/>
    </row>
    <row r="2826" spans="18:18" x14ac:dyDescent="0.3">
      <c r="R2826" s="1379"/>
    </row>
    <row r="2827" spans="18:18" x14ac:dyDescent="0.3">
      <c r="R2827" s="1379"/>
    </row>
    <row r="2828" spans="18:18" x14ac:dyDescent="0.3">
      <c r="R2828" s="1379"/>
    </row>
    <row r="2829" spans="18:18" x14ac:dyDescent="0.3">
      <c r="R2829" s="1379"/>
    </row>
    <row r="2830" spans="18:18" x14ac:dyDescent="0.3">
      <c r="R2830" s="1379"/>
    </row>
    <row r="2831" spans="18:18" x14ac:dyDescent="0.3">
      <c r="R2831" s="1379"/>
    </row>
    <row r="2832" spans="18:18" x14ac:dyDescent="0.3">
      <c r="R2832" s="1379"/>
    </row>
    <row r="2833" spans="18:18" x14ac:dyDescent="0.3">
      <c r="R2833" s="1379"/>
    </row>
    <row r="2834" spans="18:18" x14ac:dyDescent="0.3">
      <c r="R2834" s="1379"/>
    </row>
    <row r="2835" spans="18:18" x14ac:dyDescent="0.3">
      <c r="R2835" s="1379"/>
    </row>
    <row r="2836" spans="18:18" x14ac:dyDescent="0.3">
      <c r="R2836" s="1379"/>
    </row>
    <row r="2837" spans="18:18" x14ac:dyDescent="0.3">
      <c r="R2837" s="1379"/>
    </row>
    <row r="2838" spans="18:18" x14ac:dyDescent="0.3">
      <c r="R2838" s="1379"/>
    </row>
    <row r="2839" spans="18:18" x14ac:dyDescent="0.3">
      <c r="R2839" s="1379"/>
    </row>
    <row r="2840" spans="18:18" x14ac:dyDescent="0.3">
      <c r="R2840" s="1379"/>
    </row>
    <row r="2841" spans="18:18" x14ac:dyDescent="0.3">
      <c r="R2841" s="1379"/>
    </row>
    <row r="2842" spans="18:18" x14ac:dyDescent="0.3">
      <c r="R2842" s="1379"/>
    </row>
    <row r="2843" spans="18:18" x14ac:dyDescent="0.3">
      <c r="R2843" s="1379"/>
    </row>
    <row r="2844" spans="18:18" x14ac:dyDescent="0.3">
      <c r="R2844" s="1379"/>
    </row>
    <row r="2845" spans="18:18" x14ac:dyDescent="0.3">
      <c r="R2845" s="1379"/>
    </row>
    <row r="2846" spans="18:18" x14ac:dyDescent="0.3">
      <c r="R2846" s="1379"/>
    </row>
    <row r="2847" spans="18:18" x14ac:dyDescent="0.3">
      <c r="R2847" s="1379"/>
    </row>
    <row r="2848" spans="18:18" x14ac:dyDescent="0.3">
      <c r="R2848" s="1379"/>
    </row>
    <row r="2849" spans="18:18" x14ac:dyDescent="0.3">
      <c r="R2849" s="1379"/>
    </row>
    <row r="2850" spans="18:18" x14ac:dyDescent="0.3">
      <c r="R2850" s="1379"/>
    </row>
    <row r="2851" spans="18:18" x14ac:dyDescent="0.3">
      <c r="R2851" s="1379"/>
    </row>
    <row r="2852" spans="18:18" x14ac:dyDescent="0.3">
      <c r="R2852" s="1379"/>
    </row>
    <row r="2853" spans="18:18" x14ac:dyDescent="0.3">
      <c r="R2853" s="1379"/>
    </row>
    <row r="2854" spans="18:18" x14ac:dyDescent="0.3">
      <c r="R2854" s="1379"/>
    </row>
    <row r="2855" spans="18:18" x14ac:dyDescent="0.3">
      <c r="R2855" s="1379"/>
    </row>
    <row r="2856" spans="18:18" x14ac:dyDescent="0.3">
      <c r="R2856" s="1379"/>
    </row>
    <row r="2857" spans="18:18" x14ac:dyDescent="0.3">
      <c r="R2857" s="1379"/>
    </row>
    <row r="2858" spans="18:18" x14ac:dyDescent="0.3">
      <c r="R2858" s="1379"/>
    </row>
    <row r="2859" spans="18:18" x14ac:dyDescent="0.3">
      <c r="R2859" s="1379"/>
    </row>
    <row r="2860" spans="18:18" x14ac:dyDescent="0.3">
      <c r="R2860" s="1379"/>
    </row>
    <row r="2861" spans="18:18" x14ac:dyDescent="0.3">
      <c r="R2861" s="1379"/>
    </row>
    <row r="2862" spans="18:18" x14ac:dyDescent="0.3">
      <c r="R2862" s="1379"/>
    </row>
    <row r="2863" spans="18:18" x14ac:dyDescent="0.3">
      <c r="R2863" s="1379"/>
    </row>
    <row r="2864" spans="18:18" x14ac:dyDescent="0.3">
      <c r="R2864" s="1379"/>
    </row>
    <row r="2865" spans="18:18" x14ac:dyDescent="0.3">
      <c r="R2865" s="1379"/>
    </row>
    <row r="2866" spans="18:18" x14ac:dyDescent="0.3">
      <c r="R2866" s="1379"/>
    </row>
    <row r="2867" spans="18:18" x14ac:dyDescent="0.3">
      <c r="R2867" s="1379"/>
    </row>
    <row r="2868" spans="18:18" x14ac:dyDescent="0.3">
      <c r="R2868" s="1379"/>
    </row>
    <row r="2869" spans="18:18" x14ac:dyDescent="0.3">
      <c r="R2869" s="1379"/>
    </row>
    <row r="2870" spans="18:18" x14ac:dyDescent="0.3">
      <c r="R2870" s="1379"/>
    </row>
    <row r="2871" spans="18:18" x14ac:dyDescent="0.3">
      <c r="R2871" s="1379"/>
    </row>
    <row r="2872" spans="18:18" x14ac:dyDescent="0.3">
      <c r="R2872" s="1379"/>
    </row>
    <row r="2873" spans="18:18" x14ac:dyDescent="0.3">
      <c r="R2873" s="1379"/>
    </row>
    <row r="2874" spans="18:18" x14ac:dyDescent="0.3">
      <c r="R2874" s="1379"/>
    </row>
    <row r="2875" spans="18:18" x14ac:dyDescent="0.3">
      <c r="R2875" s="1379"/>
    </row>
    <row r="2876" spans="18:18" x14ac:dyDescent="0.3">
      <c r="R2876" s="1379"/>
    </row>
    <row r="2877" spans="18:18" x14ac:dyDescent="0.3">
      <c r="R2877" s="1379"/>
    </row>
    <row r="2878" spans="18:18" x14ac:dyDescent="0.3">
      <c r="R2878" s="1379"/>
    </row>
    <row r="2879" spans="18:18" x14ac:dyDescent="0.3">
      <c r="R2879" s="1379"/>
    </row>
    <row r="2880" spans="18:18" x14ac:dyDescent="0.3">
      <c r="R2880" s="1379"/>
    </row>
    <row r="2881" spans="18:18" x14ac:dyDescent="0.3">
      <c r="R2881" s="1379"/>
    </row>
    <row r="2882" spans="18:18" x14ac:dyDescent="0.3">
      <c r="R2882" s="1379"/>
    </row>
    <row r="2883" spans="18:18" x14ac:dyDescent="0.3">
      <c r="R2883" s="1379"/>
    </row>
    <row r="2884" spans="18:18" x14ac:dyDescent="0.3">
      <c r="R2884" s="1379"/>
    </row>
    <row r="2885" spans="18:18" x14ac:dyDescent="0.3">
      <c r="R2885" s="1379"/>
    </row>
    <row r="2886" spans="18:18" x14ac:dyDescent="0.3">
      <c r="R2886" s="1379"/>
    </row>
    <row r="2887" spans="18:18" x14ac:dyDescent="0.3">
      <c r="R2887" s="1379"/>
    </row>
    <row r="2888" spans="18:18" x14ac:dyDescent="0.3">
      <c r="R2888" s="1379"/>
    </row>
    <row r="2889" spans="18:18" x14ac:dyDescent="0.3">
      <c r="R2889" s="1379"/>
    </row>
    <row r="2890" spans="18:18" x14ac:dyDescent="0.3">
      <c r="R2890" s="1379"/>
    </row>
    <row r="2891" spans="18:18" x14ac:dyDescent="0.3">
      <c r="R2891" s="1379"/>
    </row>
    <row r="2892" spans="18:18" x14ac:dyDescent="0.3">
      <c r="R2892" s="1379"/>
    </row>
    <row r="2893" spans="18:18" x14ac:dyDescent="0.3">
      <c r="R2893" s="1379"/>
    </row>
    <row r="2894" spans="18:18" x14ac:dyDescent="0.3">
      <c r="R2894" s="1379"/>
    </row>
    <row r="2895" spans="18:18" x14ac:dyDescent="0.3">
      <c r="R2895" s="1379"/>
    </row>
    <row r="2896" spans="18:18" x14ac:dyDescent="0.3">
      <c r="R2896" s="1379"/>
    </row>
    <row r="2897" spans="18:18" x14ac:dyDescent="0.3">
      <c r="R2897" s="1379"/>
    </row>
    <row r="2898" spans="18:18" x14ac:dyDescent="0.3">
      <c r="R2898" s="1379"/>
    </row>
    <row r="2899" spans="18:18" x14ac:dyDescent="0.3">
      <c r="R2899" s="1379"/>
    </row>
    <row r="2900" spans="18:18" x14ac:dyDescent="0.3">
      <c r="R2900" s="1379"/>
    </row>
    <row r="2901" spans="18:18" x14ac:dyDescent="0.3">
      <c r="R2901" s="1379"/>
    </row>
    <row r="2902" spans="18:18" x14ac:dyDescent="0.3">
      <c r="R2902" s="1379"/>
    </row>
    <row r="2903" spans="18:18" x14ac:dyDescent="0.3">
      <c r="R2903" s="1379"/>
    </row>
    <row r="2904" spans="18:18" x14ac:dyDescent="0.3">
      <c r="R2904" s="1379"/>
    </row>
    <row r="2905" spans="18:18" x14ac:dyDescent="0.3">
      <c r="R2905" s="1379"/>
    </row>
    <row r="2906" spans="18:18" x14ac:dyDescent="0.3">
      <c r="R2906" s="1379"/>
    </row>
    <row r="2907" spans="18:18" x14ac:dyDescent="0.3">
      <c r="R2907" s="1379"/>
    </row>
    <row r="2908" spans="18:18" x14ac:dyDescent="0.3">
      <c r="R2908" s="1379"/>
    </row>
    <row r="2909" spans="18:18" x14ac:dyDescent="0.3">
      <c r="R2909" s="1379"/>
    </row>
    <row r="2910" spans="18:18" x14ac:dyDescent="0.3">
      <c r="R2910" s="1379"/>
    </row>
    <row r="2911" spans="18:18" x14ac:dyDescent="0.3">
      <c r="R2911" s="1379"/>
    </row>
    <row r="2912" spans="18:18" x14ac:dyDescent="0.3">
      <c r="R2912" s="1379"/>
    </row>
    <row r="2913" spans="18:18" x14ac:dyDescent="0.3">
      <c r="R2913" s="1379"/>
    </row>
    <row r="2914" spans="18:18" x14ac:dyDescent="0.3">
      <c r="R2914" s="1379"/>
    </row>
    <row r="2915" spans="18:18" x14ac:dyDescent="0.3">
      <c r="R2915" s="1379"/>
    </row>
    <row r="2916" spans="18:18" x14ac:dyDescent="0.3">
      <c r="R2916" s="1379"/>
    </row>
    <row r="2917" spans="18:18" x14ac:dyDescent="0.3">
      <c r="R2917" s="1379"/>
    </row>
    <row r="2918" spans="18:18" x14ac:dyDescent="0.3">
      <c r="R2918" s="1379"/>
    </row>
    <row r="2919" spans="18:18" x14ac:dyDescent="0.3">
      <c r="R2919" s="1379"/>
    </row>
    <row r="2920" spans="18:18" x14ac:dyDescent="0.3">
      <c r="R2920" s="1379"/>
    </row>
    <row r="2921" spans="18:18" x14ac:dyDescent="0.3">
      <c r="R2921" s="1379"/>
    </row>
    <row r="2922" spans="18:18" x14ac:dyDescent="0.3">
      <c r="R2922" s="1379"/>
    </row>
    <row r="2923" spans="18:18" x14ac:dyDescent="0.3">
      <c r="R2923" s="1379"/>
    </row>
    <row r="2924" spans="18:18" x14ac:dyDescent="0.3">
      <c r="R2924" s="1379"/>
    </row>
    <row r="2925" spans="18:18" x14ac:dyDescent="0.3">
      <c r="R2925" s="1379"/>
    </row>
    <row r="2926" spans="18:18" x14ac:dyDescent="0.3">
      <c r="R2926" s="1379"/>
    </row>
    <row r="2927" spans="18:18" x14ac:dyDescent="0.3">
      <c r="R2927" s="1379"/>
    </row>
    <row r="2928" spans="18:18" x14ac:dyDescent="0.3">
      <c r="R2928" s="1379"/>
    </row>
    <row r="2929" spans="18:18" x14ac:dyDescent="0.3">
      <c r="R2929" s="1379"/>
    </row>
    <row r="2930" spans="18:18" x14ac:dyDescent="0.3">
      <c r="R2930" s="1379"/>
    </row>
    <row r="2931" spans="18:18" x14ac:dyDescent="0.3">
      <c r="R2931" s="1379"/>
    </row>
    <row r="2932" spans="18:18" x14ac:dyDescent="0.3">
      <c r="R2932" s="1379"/>
    </row>
    <row r="2933" spans="18:18" x14ac:dyDescent="0.3">
      <c r="R2933" s="1379"/>
    </row>
    <row r="2934" spans="18:18" x14ac:dyDescent="0.3">
      <c r="R2934" s="1379"/>
    </row>
    <row r="2935" spans="18:18" x14ac:dyDescent="0.3">
      <c r="R2935" s="1379"/>
    </row>
    <row r="2936" spans="18:18" x14ac:dyDescent="0.3">
      <c r="R2936" s="1379"/>
    </row>
    <row r="2937" spans="18:18" x14ac:dyDescent="0.3">
      <c r="R2937" s="1379"/>
    </row>
    <row r="2938" spans="18:18" x14ac:dyDescent="0.3">
      <c r="R2938" s="1379"/>
    </row>
    <row r="2939" spans="18:18" x14ac:dyDescent="0.3">
      <c r="R2939" s="1379"/>
    </row>
    <row r="2940" spans="18:18" x14ac:dyDescent="0.3">
      <c r="R2940" s="1379"/>
    </row>
    <row r="2941" spans="18:18" x14ac:dyDescent="0.3">
      <c r="R2941" s="1379"/>
    </row>
    <row r="2942" spans="18:18" x14ac:dyDescent="0.3">
      <c r="R2942" s="1379"/>
    </row>
    <row r="2943" spans="18:18" x14ac:dyDescent="0.3">
      <c r="R2943" s="1379"/>
    </row>
    <row r="2944" spans="18:18" x14ac:dyDescent="0.3">
      <c r="R2944" s="1379"/>
    </row>
    <row r="2945" spans="18:18" x14ac:dyDescent="0.3">
      <c r="R2945" s="1379"/>
    </row>
    <row r="2946" spans="18:18" x14ac:dyDescent="0.3">
      <c r="R2946" s="1379"/>
    </row>
    <row r="2947" spans="18:18" x14ac:dyDescent="0.3">
      <c r="R2947" s="1379"/>
    </row>
    <row r="2948" spans="18:18" x14ac:dyDescent="0.3">
      <c r="R2948" s="1379"/>
    </row>
    <row r="2949" spans="18:18" x14ac:dyDescent="0.3">
      <c r="R2949" s="1379"/>
    </row>
    <row r="2950" spans="18:18" x14ac:dyDescent="0.3">
      <c r="R2950" s="1379"/>
    </row>
    <row r="2951" spans="18:18" x14ac:dyDescent="0.3">
      <c r="R2951" s="1379"/>
    </row>
    <row r="2952" spans="18:18" x14ac:dyDescent="0.3">
      <c r="R2952" s="1379"/>
    </row>
    <row r="2953" spans="18:18" x14ac:dyDescent="0.3">
      <c r="R2953" s="1379"/>
    </row>
    <row r="2954" spans="18:18" x14ac:dyDescent="0.3">
      <c r="R2954" s="1379"/>
    </row>
    <row r="2955" spans="18:18" x14ac:dyDescent="0.3">
      <c r="R2955" s="1379"/>
    </row>
    <row r="2956" spans="18:18" x14ac:dyDescent="0.3">
      <c r="R2956" s="1379"/>
    </row>
    <row r="2957" spans="18:18" x14ac:dyDescent="0.3">
      <c r="R2957" s="1379"/>
    </row>
    <row r="2958" spans="18:18" x14ac:dyDescent="0.3">
      <c r="R2958" s="1379"/>
    </row>
    <row r="2959" spans="18:18" x14ac:dyDescent="0.3">
      <c r="R2959" s="1379"/>
    </row>
    <row r="2960" spans="18:18" x14ac:dyDescent="0.3">
      <c r="R2960" s="1379"/>
    </row>
    <row r="2961" spans="18:18" x14ac:dyDescent="0.3">
      <c r="R2961" s="1379"/>
    </row>
    <row r="2962" spans="18:18" x14ac:dyDescent="0.3">
      <c r="R2962" s="1379"/>
    </row>
    <row r="2963" spans="18:18" x14ac:dyDescent="0.3">
      <c r="R2963" s="1379"/>
    </row>
    <row r="2964" spans="18:18" x14ac:dyDescent="0.3">
      <c r="R2964" s="1379"/>
    </row>
    <row r="2965" spans="18:18" x14ac:dyDescent="0.3">
      <c r="R2965" s="1379"/>
    </row>
    <row r="2966" spans="18:18" x14ac:dyDescent="0.3">
      <c r="R2966" s="1379"/>
    </row>
    <row r="2967" spans="18:18" x14ac:dyDescent="0.3">
      <c r="R2967" s="1379"/>
    </row>
    <row r="2968" spans="18:18" x14ac:dyDescent="0.3">
      <c r="R2968" s="1379"/>
    </row>
    <row r="2969" spans="18:18" x14ac:dyDescent="0.3">
      <c r="R2969" s="1379"/>
    </row>
    <row r="2970" spans="18:18" x14ac:dyDescent="0.3">
      <c r="R2970" s="1379"/>
    </row>
    <row r="2971" spans="18:18" x14ac:dyDescent="0.3">
      <c r="R2971" s="1379"/>
    </row>
    <row r="2972" spans="18:18" x14ac:dyDescent="0.3">
      <c r="R2972" s="1379"/>
    </row>
    <row r="2973" spans="18:18" x14ac:dyDescent="0.3">
      <c r="R2973" s="1379"/>
    </row>
    <row r="2974" spans="18:18" x14ac:dyDescent="0.3">
      <c r="R2974" s="1379"/>
    </row>
    <row r="2975" spans="18:18" x14ac:dyDescent="0.3">
      <c r="R2975" s="1379"/>
    </row>
    <row r="2976" spans="18:18" x14ac:dyDescent="0.3">
      <c r="R2976" s="1379"/>
    </row>
    <row r="2977" spans="18:18" x14ac:dyDescent="0.3">
      <c r="R2977" s="1379"/>
    </row>
    <row r="2978" spans="18:18" x14ac:dyDescent="0.3">
      <c r="R2978" s="1379"/>
    </row>
    <row r="2979" spans="18:18" x14ac:dyDescent="0.3">
      <c r="R2979" s="1379"/>
    </row>
    <row r="2980" spans="18:18" x14ac:dyDescent="0.3">
      <c r="R2980" s="1379"/>
    </row>
    <row r="2981" spans="18:18" x14ac:dyDescent="0.3">
      <c r="R2981" s="1379"/>
    </row>
    <row r="2982" spans="18:18" x14ac:dyDescent="0.3">
      <c r="R2982" s="1379"/>
    </row>
    <row r="2983" spans="18:18" x14ac:dyDescent="0.3">
      <c r="R2983" s="1379"/>
    </row>
    <row r="2984" spans="18:18" x14ac:dyDescent="0.3">
      <c r="R2984" s="1379"/>
    </row>
    <row r="2985" spans="18:18" x14ac:dyDescent="0.3">
      <c r="R2985" s="1379"/>
    </row>
    <row r="2986" spans="18:18" x14ac:dyDescent="0.3">
      <c r="R2986" s="1379"/>
    </row>
    <row r="2987" spans="18:18" x14ac:dyDescent="0.3">
      <c r="R2987" s="1379"/>
    </row>
    <row r="2988" spans="18:18" x14ac:dyDescent="0.3">
      <c r="R2988" s="1379"/>
    </row>
    <row r="2989" spans="18:18" x14ac:dyDescent="0.3">
      <c r="R2989" s="1379"/>
    </row>
    <row r="2990" spans="18:18" x14ac:dyDescent="0.3">
      <c r="R2990" s="1379"/>
    </row>
    <row r="2991" spans="18:18" x14ac:dyDescent="0.3">
      <c r="R2991" s="1379"/>
    </row>
    <row r="2992" spans="18:18" x14ac:dyDescent="0.3">
      <c r="R2992" s="1379"/>
    </row>
    <row r="2993" spans="18:18" x14ac:dyDescent="0.3">
      <c r="R2993" s="1379"/>
    </row>
    <row r="2994" spans="18:18" x14ac:dyDescent="0.3">
      <c r="R2994" s="1379"/>
    </row>
    <row r="2995" spans="18:18" x14ac:dyDescent="0.3">
      <c r="R2995" s="1379"/>
    </row>
    <row r="2996" spans="18:18" x14ac:dyDescent="0.3">
      <c r="R2996" s="1379"/>
    </row>
    <row r="2997" spans="18:18" x14ac:dyDescent="0.3">
      <c r="R2997" s="1379"/>
    </row>
    <row r="2998" spans="18:18" x14ac:dyDescent="0.3">
      <c r="R2998" s="1379"/>
    </row>
    <row r="2999" spans="18:18" x14ac:dyDescent="0.3">
      <c r="R2999" s="1379"/>
    </row>
    <row r="3000" spans="18:18" x14ac:dyDescent="0.3">
      <c r="R3000" s="1379"/>
    </row>
    <row r="3001" spans="18:18" x14ac:dyDescent="0.3">
      <c r="R3001" s="1379"/>
    </row>
    <row r="3002" spans="18:18" x14ac:dyDescent="0.3">
      <c r="R3002" s="1379"/>
    </row>
    <row r="3003" spans="18:18" x14ac:dyDescent="0.3">
      <c r="R3003" s="1379"/>
    </row>
    <row r="3004" spans="18:18" x14ac:dyDescent="0.3">
      <c r="R3004" s="1379"/>
    </row>
    <row r="3005" spans="18:18" x14ac:dyDescent="0.3">
      <c r="R3005" s="1379"/>
    </row>
    <row r="3006" spans="18:18" x14ac:dyDescent="0.3">
      <c r="R3006" s="1379"/>
    </row>
    <row r="3007" spans="18:18" x14ac:dyDescent="0.3">
      <c r="R3007" s="1379"/>
    </row>
    <row r="3008" spans="18:18" x14ac:dyDescent="0.3">
      <c r="R3008" s="1379"/>
    </row>
    <row r="3009" spans="18:18" x14ac:dyDescent="0.3">
      <c r="R3009" s="1379"/>
    </row>
    <row r="3010" spans="18:18" x14ac:dyDescent="0.3">
      <c r="R3010" s="1379"/>
    </row>
    <row r="3011" spans="18:18" x14ac:dyDescent="0.3">
      <c r="R3011" s="1379"/>
    </row>
    <row r="3012" spans="18:18" x14ac:dyDescent="0.3">
      <c r="R3012" s="1379"/>
    </row>
    <row r="3013" spans="18:18" x14ac:dyDescent="0.3">
      <c r="R3013" s="1379"/>
    </row>
    <row r="3014" spans="18:18" x14ac:dyDescent="0.3">
      <c r="R3014" s="1379"/>
    </row>
    <row r="3015" spans="18:18" x14ac:dyDescent="0.3">
      <c r="R3015" s="1379"/>
    </row>
    <row r="3016" spans="18:18" x14ac:dyDescent="0.3">
      <c r="R3016" s="1379"/>
    </row>
    <row r="3017" spans="18:18" x14ac:dyDescent="0.3">
      <c r="R3017" s="1379"/>
    </row>
    <row r="3018" spans="18:18" x14ac:dyDescent="0.3">
      <c r="R3018" s="1379"/>
    </row>
    <row r="3019" spans="18:18" x14ac:dyDescent="0.3">
      <c r="R3019" s="1379"/>
    </row>
    <row r="3020" spans="18:18" x14ac:dyDescent="0.3">
      <c r="R3020" s="1379"/>
    </row>
    <row r="3021" spans="18:18" x14ac:dyDescent="0.3">
      <c r="R3021" s="1379"/>
    </row>
    <row r="3022" spans="18:18" x14ac:dyDescent="0.3">
      <c r="R3022" s="1379"/>
    </row>
    <row r="3023" spans="18:18" x14ac:dyDescent="0.3">
      <c r="R3023" s="1379"/>
    </row>
    <row r="3024" spans="18:18" x14ac:dyDescent="0.3">
      <c r="R3024" s="1379"/>
    </row>
    <row r="3025" spans="18:18" x14ac:dyDescent="0.3">
      <c r="R3025" s="1379"/>
    </row>
    <row r="3026" spans="18:18" x14ac:dyDescent="0.3">
      <c r="R3026" s="1379"/>
    </row>
    <row r="3027" spans="18:18" x14ac:dyDescent="0.3">
      <c r="R3027" s="1379"/>
    </row>
    <row r="3028" spans="18:18" x14ac:dyDescent="0.3">
      <c r="R3028" s="1379"/>
    </row>
    <row r="3029" spans="18:18" x14ac:dyDescent="0.3">
      <c r="R3029" s="1379"/>
    </row>
    <row r="3030" spans="18:18" x14ac:dyDescent="0.3">
      <c r="R3030" s="1379"/>
    </row>
    <row r="3031" spans="18:18" x14ac:dyDescent="0.3">
      <c r="R3031" s="1379"/>
    </row>
    <row r="3032" spans="18:18" x14ac:dyDescent="0.3">
      <c r="R3032" s="1379"/>
    </row>
    <row r="3033" spans="18:18" x14ac:dyDescent="0.3">
      <c r="R3033" s="1379"/>
    </row>
    <row r="3034" spans="18:18" x14ac:dyDescent="0.3">
      <c r="R3034" s="1379"/>
    </row>
    <row r="3035" spans="18:18" x14ac:dyDescent="0.3">
      <c r="R3035" s="1379"/>
    </row>
    <row r="3036" spans="18:18" x14ac:dyDescent="0.3">
      <c r="R3036" s="1379"/>
    </row>
    <row r="3037" spans="18:18" x14ac:dyDescent="0.3">
      <c r="R3037" s="1379"/>
    </row>
    <row r="3038" spans="18:18" x14ac:dyDescent="0.3">
      <c r="R3038" s="1379"/>
    </row>
    <row r="3039" spans="18:18" x14ac:dyDescent="0.3">
      <c r="R3039" s="1379"/>
    </row>
    <row r="3040" spans="18:18" x14ac:dyDescent="0.3">
      <c r="R3040" s="1379"/>
    </row>
    <row r="3041" spans="18:18" x14ac:dyDescent="0.3">
      <c r="R3041" s="1379"/>
    </row>
    <row r="3042" spans="18:18" x14ac:dyDescent="0.3">
      <c r="R3042" s="1379"/>
    </row>
    <row r="3043" spans="18:18" x14ac:dyDescent="0.3">
      <c r="R3043" s="1379"/>
    </row>
    <row r="3044" spans="18:18" x14ac:dyDescent="0.3">
      <c r="R3044" s="1379"/>
    </row>
    <row r="3045" spans="18:18" x14ac:dyDescent="0.3">
      <c r="R3045" s="1379"/>
    </row>
    <row r="3046" spans="18:18" x14ac:dyDescent="0.3">
      <c r="R3046" s="1379"/>
    </row>
    <row r="3047" spans="18:18" x14ac:dyDescent="0.3">
      <c r="R3047" s="1379"/>
    </row>
    <row r="3048" spans="18:18" x14ac:dyDescent="0.3">
      <c r="R3048" s="1379"/>
    </row>
    <row r="3049" spans="18:18" x14ac:dyDescent="0.3">
      <c r="R3049" s="1379"/>
    </row>
    <row r="3050" spans="18:18" x14ac:dyDescent="0.3">
      <c r="R3050" s="1379"/>
    </row>
    <row r="3051" spans="18:18" x14ac:dyDescent="0.3">
      <c r="R3051" s="1379"/>
    </row>
    <row r="3052" spans="18:18" x14ac:dyDescent="0.3">
      <c r="R3052" s="1379"/>
    </row>
    <row r="3053" spans="18:18" x14ac:dyDescent="0.3">
      <c r="R3053" s="1379"/>
    </row>
    <row r="3054" spans="18:18" x14ac:dyDescent="0.3">
      <c r="R3054" s="1379"/>
    </row>
    <row r="3055" spans="18:18" x14ac:dyDescent="0.3">
      <c r="R3055" s="1379"/>
    </row>
    <row r="3056" spans="18:18" x14ac:dyDescent="0.3">
      <c r="R3056" s="1379"/>
    </row>
    <row r="3057" spans="18:18" x14ac:dyDescent="0.3">
      <c r="R3057" s="1379"/>
    </row>
    <row r="3058" spans="18:18" x14ac:dyDescent="0.3">
      <c r="R3058" s="1379"/>
    </row>
    <row r="3059" spans="18:18" x14ac:dyDescent="0.3">
      <c r="R3059" s="1379"/>
    </row>
    <row r="3060" spans="18:18" x14ac:dyDescent="0.3">
      <c r="R3060" s="1379"/>
    </row>
    <row r="3061" spans="18:18" x14ac:dyDescent="0.3">
      <c r="R3061" s="1379"/>
    </row>
    <row r="3062" spans="18:18" x14ac:dyDescent="0.3">
      <c r="R3062" s="1379"/>
    </row>
    <row r="3063" spans="18:18" x14ac:dyDescent="0.3">
      <c r="R3063" s="1379"/>
    </row>
    <row r="3064" spans="18:18" x14ac:dyDescent="0.3">
      <c r="R3064" s="1379"/>
    </row>
    <row r="3065" spans="18:18" x14ac:dyDescent="0.3">
      <c r="R3065" s="1379"/>
    </row>
    <row r="3066" spans="18:18" x14ac:dyDescent="0.3">
      <c r="R3066" s="1379"/>
    </row>
    <row r="3067" spans="18:18" x14ac:dyDescent="0.3">
      <c r="R3067" s="1379"/>
    </row>
    <row r="3068" spans="18:18" x14ac:dyDescent="0.3">
      <c r="R3068" s="1379"/>
    </row>
    <row r="3069" spans="18:18" x14ac:dyDescent="0.3">
      <c r="R3069" s="1379"/>
    </row>
    <row r="3070" spans="18:18" x14ac:dyDescent="0.3">
      <c r="R3070" s="1379"/>
    </row>
    <row r="3071" spans="18:18" x14ac:dyDescent="0.3">
      <c r="R3071" s="1379"/>
    </row>
    <row r="3072" spans="18:18" x14ac:dyDescent="0.3">
      <c r="R3072" s="1379"/>
    </row>
    <row r="3073" spans="18:18" x14ac:dyDescent="0.3">
      <c r="R3073" s="1379"/>
    </row>
    <row r="3074" spans="18:18" x14ac:dyDescent="0.3">
      <c r="R3074" s="1379"/>
    </row>
    <row r="3075" spans="18:18" x14ac:dyDescent="0.3">
      <c r="R3075" s="1379"/>
    </row>
    <row r="3076" spans="18:18" x14ac:dyDescent="0.3">
      <c r="R3076" s="1379"/>
    </row>
    <row r="3077" spans="18:18" x14ac:dyDescent="0.3">
      <c r="R3077" s="1379"/>
    </row>
    <row r="3078" spans="18:18" x14ac:dyDescent="0.3">
      <c r="R3078" s="1379"/>
    </row>
    <row r="3079" spans="18:18" x14ac:dyDescent="0.3">
      <c r="R3079" s="1379"/>
    </row>
    <row r="3080" spans="18:18" x14ac:dyDescent="0.3">
      <c r="R3080" s="1379"/>
    </row>
    <row r="3081" spans="18:18" x14ac:dyDescent="0.3">
      <c r="R3081" s="1379"/>
    </row>
    <row r="3082" spans="18:18" x14ac:dyDescent="0.3">
      <c r="R3082" s="1379"/>
    </row>
    <row r="3083" spans="18:18" x14ac:dyDescent="0.3">
      <c r="R3083" s="1379"/>
    </row>
    <row r="3084" spans="18:18" x14ac:dyDescent="0.3">
      <c r="R3084" s="1379"/>
    </row>
    <row r="3085" spans="18:18" x14ac:dyDescent="0.3">
      <c r="R3085" s="1379"/>
    </row>
    <row r="3086" spans="18:18" x14ac:dyDescent="0.3">
      <c r="R3086" s="1379"/>
    </row>
    <row r="3087" spans="18:18" x14ac:dyDescent="0.3">
      <c r="R3087" s="1379"/>
    </row>
    <row r="3088" spans="18:18" x14ac:dyDescent="0.3">
      <c r="R3088" s="1379"/>
    </row>
    <row r="3089" spans="18:18" x14ac:dyDescent="0.3">
      <c r="R3089" s="1379"/>
    </row>
    <row r="3090" spans="18:18" x14ac:dyDescent="0.3">
      <c r="R3090" s="1379"/>
    </row>
    <row r="3091" spans="18:18" x14ac:dyDescent="0.3">
      <c r="R3091" s="1379"/>
    </row>
    <row r="3092" spans="18:18" x14ac:dyDescent="0.3">
      <c r="R3092" s="1379"/>
    </row>
    <row r="3093" spans="18:18" x14ac:dyDescent="0.3">
      <c r="R3093" s="1379"/>
    </row>
    <row r="3094" spans="18:18" x14ac:dyDescent="0.3">
      <c r="R3094" s="1379"/>
    </row>
    <row r="3095" spans="18:18" x14ac:dyDescent="0.3">
      <c r="R3095" s="1379"/>
    </row>
    <row r="3096" spans="18:18" x14ac:dyDescent="0.3">
      <c r="R3096" s="1379"/>
    </row>
    <row r="3097" spans="18:18" x14ac:dyDescent="0.3">
      <c r="R3097" s="1379"/>
    </row>
    <row r="3098" spans="18:18" x14ac:dyDescent="0.3">
      <c r="R3098" s="1379"/>
    </row>
    <row r="3099" spans="18:18" x14ac:dyDescent="0.3">
      <c r="R3099" s="1379"/>
    </row>
    <row r="3100" spans="18:18" x14ac:dyDescent="0.3">
      <c r="R3100" s="1379"/>
    </row>
    <row r="3101" spans="18:18" x14ac:dyDescent="0.3">
      <c r="R3101" s="1379"/>
    </row>
    <row r="3102" spans="18:18" x14ac:dyDescent="0.3">
      <c r="R3102" s="1379"/>
    </row>
    <row r="3103" spans="18:18" x14ac:dyDescent="0.3">
      <c r="R3103" s="1379"/>
    </row>
    <row r="3104" spans="18:18" x14ac:dyDescent="0.3">
      <c r="R3104" s="1379"/>
    </row>
    <row r="3105" spans="18:18" x14ac:dyDescent="0.3">
      <c r="R3105" s="1379"/>
    </row>
    <row r="3106" spans="18:18" x14ac:dyDescent="0.3">
      <c r="R3106" s="1379"/>
    </row>
    <row r="3107" spans="18:18" x14ac:dyDescent="0.3">
      <c r="R3107" s="1379"/>
    </row>
    <row r="3108" spans="18:18" x14ac:dyDescent="0.3">
      <c r="R3108" s="1379"/>
    </row>
    <row r="3109" spans="18:18" x14ac:dyDescent="0.3">
      <c r="R3109" s="1379"/>
    </row>
    <row r="3110" spans="18:18" x14ac:dyDescent="0.3">
      <c r="R3110" s="1379"/>
    </row>
    <row r="3111" spans="18:18" x14ac:dyDescent="0.3">
      <c r="R3111" s="1379"/>
    </row>
    <row r="3112" spans="18:18" x14ac:dyDescent="0.3">
      <c r="R3112" s="1379"/>
    </row>
    <row r="3113" spans="18:18" x14ac:dyDescent="0.3">
      <c r="R3113" s="1379"/>
    </row>
    <row r="3114" spans="18:18" x14ac:dyDescent="0.3">
      <c r="R3114" s="1379"/>
    </row>
    <row r="3115" spans="18:18" x14ac:dyDescent="0.3">
      <c r="R3115" s="1379"/>
    </row>
    <row r="3116" spans="18:18" x14ac:dyDescent="0.3">
      <c r="R3116" s="1379"/>
    </row>
    <row r="3117" spans="18:18" x14ac:dyDescent="0.3">
      <c r="R3117" s="1379"/>
    </row>
    <row r="3118" spans="18:18" x14ac:dyDescent="0.3">
      <c r="R3118" s="1379"/>
    </row>
    <row r="3119" spans="18:18" x14ac:dyDescent="0.3">
      <c r="R3119" s="1379"/>
    </row>
    <row r="3120" spans="18:18" x14ac:dyDescent="0.3">
      <c r="R3120" s="1379"/>
    </row>
    <row r="3121" spans="18:18" x14ac:dyDescent="0.3">
      <c r="R3121" s="1379"/>
    </row>
    <row r="3122" spans="18:18" x14ac:dyDescent="0.3">
      <c r="R3122" s="1379"/>
    </row>
    <row r="3123" spans="18:18" x14ac:dyDescent="0.3">
      <c r="R3123" s="1379"/>
    </row>
    <row r="3124" spans="18:18" x14ac:dyDescent="0.3">
      <c r="R3124" s="1379"/>
    </row>
    <row r="3125" spans="18:18" x14ac:dyDescent="0.3">
      <c r="R3125" s="1379"/>
    </row>
    <row r="3126" spans="18:18" x14ac:dyDescent="0.3">
      <c r="R3126" s="1379"/>
    </row>
    <row r="3127" spans="18:18" x14ac:dyDescent="0.3">
      <c r="R3127" s="1379"/>
    </row>
    <row r="3128" spans="18:18" x14ac:dyDescent="0.3">
      <c r="R3128" s="1379"/>
    </row>
    <row r="3129" spans="18:18" x14ac:dyDescent="0.3">
      <c r="R3129" s="1379"/>
    </row>
    <row r="3130" spans="18:18" x14ac:dyDescent="0.3">
      <c r="R3130" s="1379"/>
    </row>
    <row r="3131" spans="18:18" x14ac:dyDescent="0.3">
      <c r="R3131" s="1379"/>
    </row>
    <row r="3132" spans="18:18" x14ac:dyDescent="0.3">
      <c r="R3132" s="1379"/>
    </row>
    <row r="3133" spans="18:18" x14ac:dyDescent="0.3">
      <c r="R3133" s="1379"/>
    </row>
    <row r="3134" spans="18:18" x14ac:dyDescent="0.3">
      <c r="R3134" s="1379"/>
    </row>
    <row r="3135" spans="18:18" x14ac:dyDescent="0.3">
      <c r="R3135" s="1379"/>
    </row>
    <row r="3136" spans="18:18" x14ac:dyDescent="0.3">
      <c r="R3136" s="1379"/>
    </row>
    <row r="3137" spans="18:18" x14ac:dyDescent="0.3">
      <c r="R3137" s="1379"/>
    </row>
    <row r="3138" spans="18:18" x14ac:dyDescent="0.3">
      <c r="R3138" s="1379"/>
    </row>
    <row r="3139" spans="18:18" x14ac:dyDescent="0.3">
      <c r="R3139" s="1379"/>
    </row>
    <row r="3140" spans="18:18" x14ac:dyDescent="0.3">
      <c r="R3140" s="1379"/>
    </row>
    <row r="3141" spans="18:18" x14ac:dyDescent="0.3">
      <c r="R3141" s="1379"/>
    </row>
    <row r="3142" spans="18:18" x14ac:dyDescent="0.3">
      <c r="R3142" s="1379"/>
    </row>
    <row r="3143" spans="18:18" x14ac:dyDescent="0.3">
      <c r="R3143" s="1379"/>
    </row>
    <row r="3144" spans="18:18" x14ac:dyDescent="0.3">
      <c r="R3144" s="1379"/>
    </row>
    <row r="3145" spans="18:18" x14ac:dyDescent="0.3">
      <c r="R3145" s="1379"/>
    </row>
    <row r="3146" spans="18:18" x14ac:dyDescent="0.3">
      <c r="R3146" s="1379"/>
    </row>
    <row r="3147" spans="18:18" x14ac:dyDescent="0.3">
      <c r="R3147" s="1379"/>
    </row>
    <row r="3148" spans="18:18" x14ac:dyDescent="0.3">
      <c r="R3148" s="1379"/>
    </row>
    <row r="3149" spans="18:18" x14ac:dyDescent="0.3">
      <c r="R3149" s="1379"/>
    </row>
    <row r="3150" spans="18:18" x14ac:dyDescent="0.3">
      <c r="R3150" s="1379"/>
    </row>
    <row r="3151" spans="18:18" x14ac:dyDescent="0.3">
      <c r="R3151" s="1379"/>
    </row>
    <row r="3152" spans="18:18" x14ac:dyDescent="0.3">
      <c r="R3152" s="1379"/>
    </row>
    <row r="3153" spans="18:18" x14ac:dyDescent="0.3">
      <c r="R3153" s="1379"/>
    </row>
    <row r="3154" spans="18:18" x14ac:dyDescent="0.3">
      <c r="R3154" s="1379"/>
    </row>
    <row r="3155" spans="18:18" x14ac:dyDescent="0.3">
      <c r="R3155" s="1379"/>
    </row>
    <row r="3156" spans="18:18" x14ac:dyDescent="0.3">
      <c r="R3156" s="1379"/>
    </row>
    <row r="3157" spans="18:18" x14ac:dyDescent="0.3">
      <c r="R3157" s="1379"/>
    </row>
    <row r="3158" spans="18:18" x14ac:dyDescent="0.3">
      <c r="R3158" s="1379"/>
    </row>
    <row r="3159" spans="18:18" x14ac:dyDescent="0.3">
      <c r="R3159" s="1379"/>
    </row>
    <row r="3160" spans="18:18" x14ac:dyDescent="0.3">
      <c r="R3160" s="1379"/>
    </row>
    <row r="3161" spans="18:18" x14ac:dyDescent="0.3">
      <c r="R3161" s="1379"/>
    </row>
    <row r="3162" spans="18:18" x14ac:dyDescent="0.3">
      <c r="R3162" s="1379"/>
    </row>
    <row r="3163" spans="18:18" x14ac:dyDescent="0.3">
      <c r="R3163" s="1379"/>
    </row>
    <row r="3164" spans="18:18" x14ac:dyDescent="0.3">
      <c r="R3164" s="1379"/>
    </row>
    <row r="3165" spans="18:18" x14ac:dyDescent="0.3">
      <c r="R3165" s="1379"/>
    </row>
    <row r="3166" spans="18:18" x14ac:dyDescent="0.3">
      <c r="R3166" s="1379"/>
    </row>
    <row r="3167" spans="18:18" x14ac:dyDescent="0.3">
      <c r="R3167" s="1379"/>
    </row>
    <row r="3168" spans="18:18" x14ac:dyDescent="0.3">
      <c r="R3168" s="1379"/>
    </row>
    <row r="3169" spans="18:18" x14ac:dyDescent="0.3">
      <c r="R3169" s="1379"/>
    </row>
    <row r="3170" spans="18:18" x14ac:dyDescent="0.3">
      <c r="R3170" s="1379"/>
    </row>
    <row r="3171" spans="18:18" x14ac:dyDescent="0.3">
      <c r="R3171" s="1379"/>
    </row>
    <row r="3172" spans="18:18" x14ac:dyDescent="0.3">
      <c r="R3172" s="1379"/>
    </row>
    <row r="3173" spans="18:18" x14ac:dyDescent="0.3">
      <c r="R3173" s="1379"/>
    </row>
    <row r="3174" spans="18:18" x14ac:dyDescent="0.3">
      <c r="R3174" s="1379"/>
    </row>
    <row r="3175" spans="18:18" x14ac:dyDescent="0.3">
      <c r="R3175" s="1379"/>
    </row>
    <row r="3176" spans="18:18" x14ac:dyDescent="0.3">
      <c r="R3176" s="1379"/>
    </row>
    <row r="3177" spans="18:18" x14ac:dyDescent="0.3">
      <c r="R3177" s="1379"/>
    </row>
    <row r="3178" spans="18:18" x14ac:dyDescent="0.3">
      <c r="R3178" s="1379"/>
    </row>
    <row r="3179" spans="18:18" x14ac:dyDescent="0.3">
      <c r="R3179" s="1379"/>
    </row>
    <row r="3180" spans="18:18" x14ac:dyDescent="0.3">
      <c r="R3180" s="1379"/>
    </row>
    <row r="3181" spans="18:18" x14ac:dyDescent="0.3">
      <c r="R3181" s="1379"/>
    </row>
    <row r="3182" spans="18:18" x14ac:dyDescent="0.3">
      <c r="R3182" s="1379"/>
    </row>
    <row r="3183" spans="18:18" x14ac:dyDescent="0.3">
      <c r="R3183" s="1379"/>
    </row>
    <row r="3184" spans="18:18" x14ac:dyDescent="0.3">
      <c r="R3184" s="1379"/>
    </row>
    <row r="3185" spans="18:18" x14ac:dyDescent="0.3">
      <c r="R3185" s="1379"/>
    </row>
    <row r="3186" spans="18:18" x14ac:dyDescent="0.3">
      <c r="R3186" s="1379"/>
    </row>
    <row r="3187" spans="18:18" x14ac:dyDescent="0.3">
      <c r="R3187" s="1379"/>
    </row>
    <row r="3188" spans="18:18" x14ac:dyDescent="0.3">
      <c r="R3188" s="1379"/>
    </row>
    <row r="3189" spans="18:18" x14ac:dyDescent="0.3">
      <c r="R3189" s="1379"/>
    </row>
    <row r="3190" spans="18:18" x14ac:dyDescent="0.3">
      <c r="R3190" s="1379"/>
    </row>
    <row r="3191" spans="18:18" x14ac:dyDescent="0.3">
      <c r="R3191" s="1379"/>
    </row>
    <row r="3192" spans="18:18" x14ac:dyDescent="0.3">
      <c r="R3192" s="1379"/>
    </row>
    <row r="3193" spans="18:18" x14ac:dyDescent="0.3">
      <c r="R3193" s="1379"/>
    </row>
    <row r="3194" spans="18:18" x14ac:dyDescent="0.3">
      <c r="R3194" s="1379"/>
    </row>
    <row r="3195" spans="18:18" x14ac:dyDescent="0.3">
      <c r="R3195" s="1379"/>
    </row>
    <row r="3196" spans="18:18" x14ac:dyDescent="0.3">
      <c r="R3196" s="1379"/>
    </row>
    <row r="3197" spans="18:18" x14ac:dyDescent="0.3">
      <c r="R3197" s="1379"/>
    </row>
    <row r="3198" spans="18:18" x14ac:dyDescent="0.3">
      <c r="R3198" s="1379"/>
    </row>
    <row r="3199" spans="18:18" x14ac:dyDescent="0.3">
      <c r="R3199" s="1379"/>
    </row>
    <row r="3200" spans="18:18" x14ac:dyDescent="0.3">
      <c r="R3200" s="1379"/>
    </row>
    <row r="3201" spans="18:18" x14ac:dyDescent="0.3">
      <c r="R3201" s="1379"/>
    </row>
    <row r="3202" spans="18:18" x14ac:dyDescent="0.3">
      <c r="R3202" s="1379"/>
    </row>
    <row r="3203" spans="18:18" x14ac:dyDescent="0.3">
      <c r="R3203" s="1379"/>
    </row>
    <row r="3204" spans="18:18" x14ac:dyDescent="0.3">
      <c r="R3204" s="1379"/>
    </row>
    <row r="3205" spans="18:18" x14ac:dyDescent="0.3">
      <c r="R3205" s="1379"/>
    </row>
    <row r="3206" spans="18:18" x14ac:dyDescent="0.3">
      <c r="R3206" s="1379"/>
    </row>
    <row r="3207" spans="18:18" x14ac:dyDescent="0.3">
      <c r="R3207" s="1379"/>
    </row>
    <row r="3208" spans="18:18" x14ac:dyDescent="0.3">
      <c r="R3208" s="1379"/>
    </row>
    <row r="3209" spans="18:18" x14ac:dyDescent="0.3">
      <c r="R3209" s="1379"/>
    </row>
    <row r="3210" spans="18:18" x14ac:dyDescent="0.3">
      <c r="R3210" s="1379"/>
    </row>
    <row r="3211" spans="18:18" x14ac:dyDescent="0.3">
      <c r="R3211" s="1379"/>
    </row>
    <row r="3212" spans="18:18" x14ac:dyDescent="0.3">
      <c r="R3212" s="1379"/>
    </row>
    <row r="3213" spans="18:18" x14ac:dyDescent="0.3">
      <c r="R3213" s="1379"/>
    </row>
    <row r="3214" spans="18:18" x14ac:dyDescent="0.3">
      <c r="R3214" s="1379"/>
    </row>
    <row r="3215" spans="18:18" x14ac:dyDescent="0.3">
      <c r="R3215" s="1379"/>
    </row>
    <row r="3216" spans="18:18" x14ac:dyDescent="0.3">
      <c r="R3216" s="1379"/>
    </row>
    <row r="3217" spans="18:18" x14ac:dyDescent="0.3">
      <c r="R3217" s="1379"/>
    </row>
    <row r="3218" spans="18:18" x14ac:dyDescent="0.3">
      <c r="R3218" s="1379"/>
    </row>
    <row r="3219" spans="18:18" x14ac:dyDescent="0.3">
      <c r="R3219" s="1379"/>
    </row>
    <row r="3220" spans="18:18" x14ac:dyDescent="0.3">
      <c r="R3220" s="1379"/>
    </row>
    <row r="3221" spans="18:18" x14ac:dyDescent="0.3">
      <c r="R3221" s="1379"/>
    </row>
    <row r="3222" spans="18:18" x14ac:dyDescent="0.3">
      <c r="R3222" s="1379"/>
    </row>
    <row r="3223" spans="18:18" x14ac:dyDescent="0.3">
      <c r="R3223" s="1379"/>
    </row>
    <row r="3224" spans="18:18" x14ac:dyDescent="0.3">
      <c r="R3224" s="1379"/>
    </row>
    <row r="3225" spans="18:18" x14ac:dyDescent="0.3">
      <c r="R3225" s="1379"/>
    </row>
    <row r="3226" spans="18:18" x14ac:dyDescent="0.3">
      <c r="R3226" s="1379"/>
    </row>
    <row r="3227" spans="18:18" x14ac:dyDescent="0.3">
      <c r="R3227" s="1379"/>
    </row>
    <row r="3228" spans="18:18" x14ac:dyDescent="0.3">
      <c r="R3228" s="1379"/>
    </row>
    <row r="3229" spans="18:18" x14ac:dyDescent="0.3">
      <c r="R3229" s="1379"/>
    </row>
    <row r="3230" spans="18:18" x14ac:dyDescent="0.3">
      <c r="R3230" s="1379"/>
    </row>
    <row r="3231" spans="18:18" x14ac:dyDescent="0.3">
      <c r="R3231" s="1379"/>
    </row>
    <row r="3232" spans="18:18" x14ac:dyDescent="0.3">
      <c r="R3232" s="1379"/>
    </row>
    <row r="3233" spans="18:18" x14ac:dyDescent="0.3">
      <c r="R3233" s="1379"/>
    </row>
    <row r="3234" spans="18:18" x14ac:dyDescent="0.3">
      <c r="R3234" s="1379"/>
    </row>
    <row r="3235" spans="18:18" x14ac:dyDescent="0.3">
      <c r="R3235" s="1379"/>
    </row>
    <row r="3236" spans="18:18" x14ac:dyDescent="0.3">
      <c r="R3236" s="1379"/>
    </row>
    <row r="3237" spans="18:18" x14ac:dyDescent="0.3">
      <c r="R3237" s="1379"/>
    </row>
    <row r="3238" spans="18:18" x14ac:dyDescent="0.3">
      <c r="R3238" s="1379"/>
    </row>
    <row r="3239" spans="18:18" x14ac:dyDescent="0.3">
      <c r="R3239" s="1379"/>
    </row>
    <row r="3240" spans="18:18" x14ac:dyDescent="0.3">
      <c r="R3240" s="1379"/>
    </row>
    <row r="3241" spans="18:18" x14ac:dyDescent="0.3">
      <c r="R3241" s="1379"/>
    </row>
    <row r="3242" spans="18:18" x14ac:dyDescent="0.3">
      <c r="R3242" s="1379"/>
    </row>
    <row r="3243" spans="18:18" x14ac:dyDescent="0.3">
      <c r="R3243" s="1379"/>
    </row>
    <row r="3244" spans="18:18" x14ac:dyDescent="0.3">
      <c r="R3244" s="1379"/>
    </row>
    <row r="3245" spans="18:18" x14ac:dyDescent="0.3">
      <c r="R3245" s="1379"/>
    </row>
    <row r="3246" spans="18:18" x14ac:dyDescent="0.3">
      <c r="R3246" s="1379"/>
    </row>
    <row r="3247" spans="18:18" x14ac:dyDescent="0.3">
      <c r="R3247" s="1379"/>
    </row>
    <row r="3248" spans="18:18" x14ac:dyDescent="0.3">
      <c r="R3248" s="1379"/>
    </row>
    <row r="3249" spans="18:18" x14ac:dyDescent="0.3">
      <c r="R3249" s="1379"/>
    </row>
    <row r="3250" spans="18:18" x14ac:dyDescent="0.3">
      <c r="R3250" s="1379"/>
    </row>
    <row r="3251" spans="18:18" x14ac:dyDescent="0.3">
      <c r="R3251" s="1379"/>
    </row>
    <row r="3252" spans="18:18" x14ac:dyDescent="0.3">
      <c r="R3252" s="1379"/>
    </row>
    <row r="3253" spans="18:18" x14ac:dyDescent="0.3">
      <c r="R3253" s="1379"/>
    </row>
    <row r="3254" spans="18:18" x14ac:dyDescent="0.3">
      <c r="R3254" s="1379"/>
    </row>
    <row r="3255" spans="18:18" x14ac:dyDescent="0.3">
      <c r="R3255" s="1379"/>
    </row>
    <row r="3256" spans="18:18" x14ac:dyDescent="0.3">
      <c r="R3256" s="1379"/>
    </row>
    <row r="3257" spans="18:18" x14ac:dyDescent="0.3">
      <c r="R3257" s="1379"/>
    </row>
    <row r="3258" spans="18:18" x14ac:dyDescent="0.3">
      <c r="R3258" s="1379"/>
    </row>
    <row r="3259" spans="18:18" x14ac:dyDescent="0.3">
      <c r="R3259" s="1379"/>
    </row>
    <row r="3260" spans="18:18" x14ac:dyDescent="0.3">
      <c r="R3260" s="1379"/>
    </row>
    <row r="3261" spans="18:18" x14ac:dyDescent="0.3">
      <c r="R3261" s="1379"/>
    </row>
    <row r="3262" spans="18:18" x14ac:dyDescent="0.3">
      <c r="R3262" s="1379"/>
    </row>
    <row r="3263" spans="18:18" x14ac:dyDescent="0.3">
      <c r="R3263" s="1379"/>
    </row>
    <row r="3264" spans="18:18" x14ac:dyDescent="0.3">
      <c r="R3264" s="1379"/>
    </row>
    <row r="3265" spans="18:18" x14ac:dyDescent="0.3">
      <c r="R3265" s="1379"/>
    </row>
    <row r="3266" spans="18:18" x14ac:dyDescent="0.3">
      <c r="R3266" s="1379"/>
    </row>
    <row r="3267" spans="18:18" x14ac:dyDescent="0.3">
      <c r="R3267" s="1379"/>
    </row>
    <row r="3268" spans="18:18" x14ac:dyDescent="0.3">
      <c r="R3268" s="1379"/>
    </row>
    <row r="3269" spans="18:18" x14ac:dyDescent="0.3">
      <c r="R3269" s="1379"/>
    </row>
    <row r="3270" spans="18:18" x14ac:dyDescent="0.3">
      <c r="R3270" s="1379"/>
    </row>
    <row r="3271" spans="18:18" x14ac:dyDescent="0.3">
      <c r="R3271" s="1379"/>
    </row>
    <row r="3272" spans="18:18" x14ac:dyDescent="0.3">
      <c r="R3272" s="1379"/>
    </row>
    <row r="3273" spans="18:18" x14ac:dyDescent="0.3">
      <c r="R3273" s="1379"/>
    </row>
    <row r="3274" spans="18:18" x14ac:dyDescent="0.3">
      <c r="R3274" s="1379"/>
    </row>
    <row r="3275" spans="18:18" x14ac:dyDescent="0.3">
      <c r="R3275" s="1379"/>
    </row>
    <row r="3276" spans="18:18" x14ac:dyDescent="0.3">
      <c r="R3276" s="1379"/>
    </row>
    <row r="3277" spans="18:18" x14ac:dyDescent="0.3">
      <c r="R3277" s="1379"/>
    </row>
    <row r="3278" spans="18:18" x14ac:dyDescent="0.3">
      <c r="R3278" s="1379"/>
    </row>
    <row r="3279" spans="18:18" x14ac:dyDescent="0.3">
      <c r="R3279" s="1379"/>
    </row>
    <row r="3280" spans="18:18" x14ac:dyDescent="0.3">
      <c r="R3280" s="1379"/>
    </row>
    <row r="3281" spans="18:18" x14ac:dyDescent="0.3">
      <c r="R3281" s="1379"/>
    </row>
    <row r="3282" spans="18:18" x14ac:dyDescent="0.3">
      <c r="R3282" s="1379"/>
    </row>
    <row r="3283" spans="18:18" x14ac:dyDescent="0.3">
      <c r="R3283" s="1379"/>
    </row>
    <row r="3284" spans="18:18" x14ac:dyDescent="0.3">
      <c r="R3284" s="1379"/>
    </row>
    <row r="3285" spans="18:18" x14ac:dyDescent="0.3">
      <c r="R3285" s="1379"/>
    </row>
    <row r="3286" spans="18:18" x14ac:dyDescent="0.3">
      <c r="R3286" s="1379"/>
    </row>
    <row r="3287" spans="18:18" x14ac:dyDescent="0.3">
      <c r="R3287" s="1379"/>
    </row>
    <row r="3288" spans="18:18" x14ac:dyDescent="0.3">
      <c r="R3288" s="1379"/>
    </row>
    <row r="3289" spans="18:18" x14ac:dyDescent="0.3">
      <c r="R3289" s="1379"/>
    </row>
    <row r="3290" spans="18:18" x14ac:dyDescent="0.3">
      <c r="R3290" s="1379"/>
    </row>
    <row r="3291" spans="18:18" x14ac:dyDescent="0.3">
      <c r="R3291" s="1379"/>
    </row>
    <row r="3292" spans="18:18" x14ac:dyDescent="0.3">
      <c r="R3292" s="1379"/>
    </row>
    <row r="3293" spans="18:18" x14ac:dyDescent="0.3">
      <c r="R3293" s="1379"/>
    </row>
    <row r="3294" spans="18:18" x14ac:dyDescent="0.3">
      <c r="R3294" s="1379"/>
    </row>
    <row r="3295" spans="18:18" x14ac:dyDescent="0.3">
      <c r="R3295" s="1379"/>
    </row>
    <row r="3296" spans="18:18" x14ac:dyDescent="0.3">
      <c r="R3296" s="1379"/>
    </row>
    <row r="3297" spans="18:18" x14ac:dyDescent="0.3">
      <c r="R3297" s="1379"/>
    </row>
    <row r="3298" spans="18:18" x14ac:dyDescent="0.3">
      <c r="R3298" s="1379"/>
    </row>
    <row r="3299" spans="18:18" x14ac:dyDescent="0.3">
      <c r="R3299" s="1379"/>
    </row>
    <row r="3300" spans="18:18" x14ac:dyDescent="0.3">
      <c r="R3300" s="1379"/>
    </row>
    <row r="3301" spans="18:18" x14ac:dyDescent="0.3">
      <c r="R3301" s="1379"/>
    </row>
    <row r="3302" spans="18:18" x14ac:dyDescent="0.3">
      <c r="R3302" s="1379"/>
    </row>
    <row r="3303" spans="18:18" x14ac:dyDescent="0.3">
      <c r="R3303" s="1379"/>
    </row>
    <row r="3304" spans="18:18" x14ac:dyDescent="0.3">
      <c r="R3304" s="1379"/>
    </row>
    <row r="3305" spans="18:18" x14ac:dyDescent="0.3">
      <c r="R3305" s="1379"/>
    </row>
    <row r="3306" spans="18:18" x14ac:dyDescent="0.3">
      <c r="R3306" s="1379"/>
    </row>
    <row r="3307" spans="18:18" x14ac:dyDescent="0.3">
      <c r="R3307" s="1379"/>
    </row>
    <row r="3308" spans="18:18" x14ac:dyDescent="0.3">
      <c r="R3308" s="1379"/>
    </row>
    <row r="3309" spans="18:18" x14ac:dyDescent="0.3">
      <c r="R3309" s="1379"/>
    </row>
    <row r="3310" spans="18:18" x14ac:dyDescent="0.3">
      <c r="R3310" s="1379"/>
    </row>
    <row r="3311" spans="18:18" x14ac:dyDescent="0.3">
      <c r="R3311" s="1379"/>
    </row>
    <row r="3312" spans="18:18" x14ac:dyDescent="0.3">
      <c r="R3312" s="1379"/>
    </row>
    <row r="3313" spans="18:18" x14ac:dyDescent="0.3">
      <c r="R3313" s="1379"/>
    </row>
    <row r="3314" spans="18:18" x14ac:dyDescent="0.3">
      <c r="R3314" s="1379"/>
    </row>
    <row r="3315" spans="18:18" x14ac:dyDescent="0.3">
      <c r="R3315" s="1379"/>
    </row>
    <row r="3316" spans="18:18" x14ac:dyDescent="0.3">
      <c r="R3316" s="1379"/>
    </row>
    <row r="3317" spans="18:18" x14ac:dyDescent="0.3">
      <c r="R3317" s="1379"/>
    </row>
    <row r="3318" spans="18:18" x14ac:dyDescent="0.3">
      <c r="R3318" s="1379"/>
    </row>
    <row r="3319" spans="18:18" x14ac:dyDescent="0.3">
      <c r="R3319" s="1379"/>
    </row>
    <row r="3320" spans="18:18" x14ac:dyDescent="0.3">
      <c r="R3320" s="1379"/>
    </row>
    <row r="3321" spans="18:18" x14ac:dyDescent="0.3">
      <c r="R3321" s="1379"/>
    </row>
    <row r="3322" spans="18:18" x14ac:dyDescent="0.3">
      <c r="R3322" s="1379"/>
    </row>
    <row r="3323" spans="18:18" x14ac:dyDescent="0.3">
      <c r="R3323" s="1379"/>
    </row>
    <row r="3324" spans="18:18" x14ac:dyDescent="0.3">
      <c r="R3324" s="1379"/>
    </row>
    <row r="3325" spans="18:18" x14ac:dyDescent="0.3">
      <c r="R3325" s="1379"/>
    </row>
    <row r="3326" spans="18:18" x14ac:dyDescent="0.3">
      <c r="R3326" s="1379"/>
    </row>
    <row r="3327" spans="18:18" x14ac:dyDescent="0.3">
      <c r="R3327" s="1379"/>
    </row>
    <row r="3328" spans="18:18" x14ac:dyDescent="0.3">
      <c r="R3328" s="1379"/>
    </row>
    <row r="3329" spans="18:18" x14ac:dyDescent="0.3">
      <c r="R3329" s="1379"/>
    </row>
    <row r="3330" spans="18:18" x14ac:dyDescent="0.3">
      <c r="R3330" s="1379"/>
    </row>
    <row r="3331" spans="18:18" x14ac:dyDescent="0.3">
      <c r="R3331" s="1379"/>
    </row>
    <row r="3332" spans="18:18" x14ac:dyDescent="0.3">
      <c r="R3332" s="1379"/>
    </row>
    <row r="3333" spans="18:18" x14ac:dyDescent="0.3">
      <c r="R3333" s="1379"/>
    </row>
    <row r="3334" spans="18:18" x14ac:dyDescent="0.3">
      <c r="R3334" s="1379"/>
    </row>
    <row r="3335" spans="18:18" x14ac:dyDescent="0.3">
      <c r="R3335" s="1379"/>
    </row>
    <row r="3336" spans="18:18" x14ac:dyDescent="0.3">
      <c r="R3336" s="1379"/>
    </row>
    <row r="3337" spans="18:18" x14ac:dyDescent="0.3">
      <c r="R3337" s="1379"/>
    </row>
    <row r="3338" spans="18:18" x14ac:dyDescent="0.3">
      <c r="R3338" s="1379"/>
    </row>
    <row r="3339" spans="18:18" x14ac:dyDescent="0.3">
      <c r="R3339" s="1379"/>
    </row>
    <row r="3340" spans="18:18" x14ac:dyDescent="0.3">
      <c r="R3340" s="1379"/>
    </row>
    <row r="3341" spans="18:18" x14ac:dyDescent="0.3">
      <c r="R3341" s="1379"/>
    </row>
    <row r="3342" spans="18:18" x14ac:dyDescent="0.3">
      <c r="R3342" s="1379"/>
    </row>
    <row r="3343" spans="18:18" x14ac:dyDescent="0.3">
      <c r="R3343" s="1379"/>
    </row>
    <row r="3344" spans="18:18" x14ac:dyDescent="0.3">
      <c r="R3344" s="1379"/>
    </row>
    <row r="3345" spans="18:18" x14ac:dyDescent="0.3">
      <c r="R3345" s="1379"/>
    </row>
    <row r="3346" spans="18:18" x14ac:dyDescent="0.3">
      <c r="R3346" s="1379"/>
    </row>
    <row r="3347" spans="18:18" x14ac:dyDescent="0.3">
      <c r="R3347" s="1379"/>
    </row>
    <row r="3348" spans="18:18" x14ac:dyDescent="0.3">
      <c r="R3348" s="1379"/>
    </row>
    <row r="3349" spans="18:18" x14ac:dyDescent="0.3">
      <c r="R3349" s="1379"/>
    </row>
    <row r="3350" spans="18:18" x14ac:dyDescent="0.3">
      <c r="R3350" s="1379"/>
    </row>
    <row r="3351" spans="18:18" x14ac:dyDescent="0.3">
      <c r="R3351" s="1379"/>
    </row>
    <row r="3352" spans="18:18" x14ac:dyDescent="0.3">
      <c r="R3352" s="1379"/>
    </row>
    <row r="3353" spans="18:18" x14ac:dyDescent="0.3">
      <c r="R3353" s="1379"/>
    </row>
    <row r="3354" spans="18:18" x14ac:dyDescent="0.3">
      <c r="R3354" s="1379"/>
    </row>
    <row r="3355" spans="18:18" x14ac:dyDescent="0.3">
      <c r="R3355" s="1379"/>
    </row>
    <row r="3356" spans="18:18" x14ac:dyDescent="0.3">
      <c r="R3356" s="1379"/>
    </row>
    <row r="3357" spans="18:18" x14ac:dyDescent="0.3">
      <c r="R3357" s="1379"/>
    </row>
    <row r="3358" spans="18:18" x14ac:dyDescent="0.3">
      <c r="R3358" s="1379"/>
    </row>
    <row r="3359" spans="18:18" x14ac:dyDescent="0.3">
      <c r="R3359" s="1379"/>
    </row>
    <row r="3360" spans="18:18" x14ac:dyDescent="0.3">
      <c r="R3360" s="1379"/>
    </row>
    <row r="3361" spans="18:18" x14ac:dyDescent="0.3">
      <c r="R3361" s="1379"/>
    </row>
    <row r="3362" spans="18:18" x14ac:dyDescent="0.3">
      <c r="R3362" s="1379"/>
    </row>
    <row r="3363" spans="18:18" x14ac:dyDescent="0.3">
      <c r="R3363" s="1379"/>
    </row>
    <row r="3364" spans="18:18" x14ac:dyDescent="0.3">
      <c r="R3364" s="1379"/>
    </row>
    <row r="3365" spans="18:18" x14ac:dyDescent="0.3">
      <c r="R3365" s="1379"/>
    </row>
    <row r="3366" spans="18:18" x14ac:dyDescent="0.3">
      <c r="R3366" s="1379"/>
    </row>
    <row r="3367" spans="18:18" x14ac:dyDescent="0.3">
      <c r="R3367" s="1379"/>
    </row>
    <row r="3368" spans="18:18" x14ac:dyDescent="0.3">
      <c r="R3368" s="1379"/>
    </row>
    <row r="3369" spans="18:18" x14ac:dyDescent="0.3">
      <c r="R3369" s="1379"/>
    </row>
    <row r="3370" spans="18:18" x14ac:dyDescent="0.3">
      <c r="R3370" s="1379"/>
    </row>
    <row r="3371" spans="18:18" x14ac:dyDescent="0.3">
      <c r="R3371" s="1379"/>
    </row>
    <row r="3372" spans="18:18" x14ac:dyDescent="0.3">
      <c r="R3372" s="1379"/>
    </row>
    <row r="3373" spans="18:18" x14ac:dyDescent="0.3">
      <c r="R3373" s="1379"/>
    </row>
    <row r="3374" spans="18:18" x14ac:dyDescent="0.3">
      <c r="R3374" s="1379"/>
    </row>
    <row r="3375" spans="18:18" x14ac:dyDescent="0.3">
      <c r="R3375" s="1379"/>
    </row>
    <row r="3376" spans="18:18" x14ac:dyDescent="0.3">
      <c r="R3376" s="1379"/>
    </row>
    <row r="3377" spans="18:18" x14ac:dyDescent="0.3">
      <c r="R3377" s="1379"/>
    </row>
    <row r="3378" spans="18:18" x14ac:dyDescent="0.3">
      <c r="R3378" s="1379"/>
    </row>
    <row r="3379" spans="18:18" x14ac:dyDescent="0.3">
      <c r="R3379" s="1379"/>
    </row>
    <row r="3380" spans="18:18" x14ac:dyDescent="0.3">
      <c r="R3380" s="1379"/>
    </row>
    <row r="3381" spans="18:18" x14ac:dyDescent="0.3">
      <c r="R3381" s="1379"/>
    </row>
    <row r="3382" spans="18:18" x14ac:dyDescent="0.3">
      <c r="R3382" s="1379"/>
    </row>
    <row r="3383" spans="18:18" x14ac:dyDescent="0.3">
      <c r="R3383" s="1379"/>
    </row>
    <row r="3384" spans="18:18" x14ac:dyDescent="0.3">
      <c r="R3384" s="1379"/>
    </row>
    <row r="3385" spans="18:18" x14ac:dyDescent="0.3">
      <c r="R3385" s="1379"/>
    </row>
    <row r="3386" spans="18:18" x14ac:dyDescent="0.3">
      <c r="R3386" s="1379"/>
    </row>
    <row r="3387" spans="18:18" x14ac:dyDescent="0.3">
      <c r="R3387" s="1379"/>
    </row>
    <row r="3388" spans="18:18" x14ac:dyDescent="0.3">
      <c r="R3388" s="1379"/>
    </row>
    <row r="3389" spans="18:18" x14ac:dyDescent="0.3">
      <c r="R3389" s="1379"/>
    </row>
    <row r="3390" spans="18:18" x14ac:dyDescent="0.3">
      <c r="R3390" s="1379"/>
    </row>
    <row r="3391" spans="18:18" x14ac:dyDescent="0.3">
      <c r="R3391" s="1379"/>
    </row>
    <row r="3392" spans="18:18" x14ac:dyDescent="0.3">
      <c r="R3392" s="1379"/>
    </row>
    <row r="3393" spans="18:18" x14ac:dyDescent="0.3">
      <c r="R3393" s="1379"/>
    </row>
    <row r="3394" spans="18:18" x14ac:dyDescent="0.3">
      <c r="R3394" s="1379"/>
    </row>
    <row r="3395" spans="18:18" x14ac:dyDescent="0.3">
      <c r="R3395" s="1379"/>
    </row>
    <row r="3396" spans="18:18" x14ac:dyDescent="0.3">
      <c r="R3396" s="1379"/>
    </row>
    <row r="3397" spans="18:18" x14ac:dyDescent="0.3">
      <c r="R3397" s="1379"/>
    </row>
    <row r="3398" spans="18:18" x14ac:dyDescent="0.3">
      <c r="R3398" s="1379"/>
    </row>
    <row r="3399" spans="18:18" x14ac:dyDescent="0.3">
      <c r="R3399" s="1379"/>
    </row>
    <row r="3400" spans="18:18" x14ac:dyDescent="0.3">
      <c r="R3400" s="1379"/>
    </row>
    <row r="3401" spans="18:18" x14ac:dyDescent="0.3">
      <c r="R3401" s="1379"/>
    </row>
    <row r="3402" spans="18:18" x14ac:dyDescent="0.3">
      <c r="R3402" s="1379"/>
    </row>
    <row r="3403" spans="18:18" x14ac:dyDescent="0.3">
      <c r="R3403" s="1379"/>
    </row>
    <row r="3404" spans="18:18" x14ac:dyDescent="0.3">
      <c r="R3404" s="1379"/>
    </row>
    <row r="3405" spans="18:18" x14ac:dyDescent="0.3">
      <c r="R3405" s="1379"/>
    </row>
    <row r="3406" spans="18:18" x14ac:dyDescent="0.3">
      <c r="R3406" s="1379"/>
    </row>
    <row r="3407" spans="18:18" x14ac:dyDescent="0.3">
      <c r="R3407" s="1379"/>
    </row>
    <row r="3408" spans="18:18" x14ac:dyDescent="0.3">
      <c r="R3408" s="1379"/>
    </row>
    <row r="3409" spans="18:18" x14ac:dyDescent="0.3">
      <c r="R3409" s="1379"/>
    </row>
    <row r="3410" spans="18:18" x14ac:dyDescent="0.3">
      <c r="R3410" s="1379"/>
    </row>
    <row r="3411" spans="18:18" x14ac:dyDescent="0.3">
      <c r="R3411" s="1379"/>
    </row>
    <row r="3412" spans="18:18" x14ac:dyDescent="0.3">
      <c r="R3412" s="1379"/>
    </row>
    <row r="3413" spans="18:18" x14ac:dyDescent="0.3">
      <c r="R3413" s="1379"/>
    </row>
    <row r="3414" spans="18:18" x14ac:dyDescent="0.3">
      <c r="R3414" s="1379"/>
    </row>
    <row r="3415" spans="18:18" x14ac:dyDescent="0.3">
      <c r="R3415" s="1379"/>
    </row>
    <row r="3416" spans="18:18" x14ac:dyDescent="0.3">
      <c r="R3416" s="1379"/>
    </row>
    <row r="3417" spans="18:18" x14ac:dyDescent="0.3">
      <c r="R3417" s="1379"/>
    </row>
    <row r="3418" spans="18:18" x14ac:dyDescent="0.3">
      <c r="R3418" s="1379"/>
    </row>
    <row r="3419" spans="18:18" x14ac:dyDescent="0.3">
      <c r="R3419" s="1379"/>
    </row>
    <row r="3420" spans="18:18" x14ac:dyDescent="0.3">
      <c r="R3420" s="1379"/>
    </row>
    <row r="3421" spans="18:18" x14ac:dyDescent="0.3">
      <c r="R3421" s="1379"/>
    </row>
    <row r="3422" spans="18:18" x14ac:dyDescent="0.3">
      <c r="R3422" s="1379"/>
    </row>
    <row r="3423" spans="18:18" x14ac:dyDescent="0.3">
      <c r="R3423" s="1379"/>
    </row>
    <row r="3424" spans="18:18" x14ac:dyDescent="0.3">
      <c r="R3424" s="1379"/>
    </row>
    <row r="3425" spans="18:18" x14ac:dyDescent="0.3">
      <c r="R3425" s="1379"/>
    </row>
    <row r="3426" spans="18:18" x14ac:dyDescent="0.3">
      <c r="R3426" s="1379"/>
    </row>
    <row r="3427" spans="18:18" x14ac:dyDescent="0.3">
      <c r="R3427" s="1379"/>
    </row>
    <row r="3428" spans="18:18" x14ac:dyDescent="0.3">
      <c r="R3428" s="1379"/>
    </row>
    <row r="3429" spans="18:18" x14ac:dyDescent="0.3">
      <c r="R3429" s="1379"/>
    </row>
    <row r="3430" spans="18:18" x14ac:dyDescent="0.3">
      <c r="R3430" s="1379"/>
    </row>
    <row r="3431" spans="18:18" x14ac:dyDescent="0.3">
      <c r="R3431" s="1379"/>
    </row>
    <row r="3432" spans="18:18" x14ac:dyDescent="0.3">
      <c r="R3432" s="1379"/>
    </row>
    <row r="3433" spans="18:18" x14ac:dyDescent="0.3">
      <c r="R3433" s="1379"/>
    </row>
    <row r="3434" spans="18:18" x14ac:dyDescent="0.3">
      <c r="R3434" s="1379"/>
    </row>
    <row r="3435" spans="18:18" x14ac:dyDescent="0.3">
      <c r="R3435" s="1379"/>
    </row>
    <row r="3436" spans="18:18" x14ac:dyDescent="0.3">
      <c r="R3436" s="1379"/>
    </row>
    <row r="3437" spans="18:18" x14ac:dyDescent="0.3">
      <c r="R3437" s="1379"/>
    </row>
    <row r="3438" spans="18:18" x14ac:dyDescent="0.3">
      <c r="R3438" s="1379"/>
    </row>
    <row r="3439" spans="18:18" x14ac:dyDescent="0.3">
      <c r="R3439" s="1379"/>
    </row>
    <row r="3440" spans="18:18" x14ac:dyDescent="0.3">
      <c r="R3440" s="1379"/>
    </row>
    <row r="3441" spans="18:18" x14ac:dyDescent="0.3">
      <c r="R3441" s="1379"/>
    </row>
    <row r="3442" spans="18:18" x14ac:dyDescent="0.3">
      <c r="R3442" s="1379"/>
    </row>
    <row r="3443" spans="18:18" x14ac:dyDescent="0.3">
      <c r="R3443" s="1379"/>
    </row>
    <row r="3444" spans="18:18" x14ac:dyDescent="0.3">
      <c r="R3444" s="1379"/>
    </row>
    <row r="3445" spans="18:18" x14ac:dyDescent="0.3">
      <c r="R3445" s="1379"/>
    </row>
    <row r="3446" spans="18:18" x14ac:dyDescent="0.3">
      <c r="R3446" s="1379"/>
    </row>
    <row r="3447" spans="18:18" x14ac:dyDescent="0.3">
      <c r="R3447" s="1379"/>
    </row>
    <row r="3448" spans="18:18" x14ac:dyDescent="0.3">
      <c r="R3448" s="1379"/>
    </row>
    <row r="3449" spans="18:18" x14ac:dyDescent="0.3">
      <c r="R3449" s="1379"/>
    </row>
    <row r="3450" spans="18:18" x14ac:dyDescent="0.3">
      <c r="R3450" s="1379"/>
    </row>
    <row r="3451" spans="18:18" x14ac:dyDescent="0.3">
      <c r="R3451" s="1379"/>
    </row>
    <row r="3452" spans="18:18" x14ac:dyDescent="0.3">
      <c r="R3452" s="1379"/>
    </row>
    <row r="3453" spans="18:18" x14ac:dyDescent="0.3">
      <c r="R3453" s="1379"/>
    </row>
    <row r="3454" spans="18:18" x14ac:dyDescent="0.3">
      <c r="R3454" s="1379"/>
    </row>
    <row r="3455" spans="18:18" x14ac:dyDescent="0.3">
      <c r="R3455" s="1379"/>
    </row>
    <row r="3456" spans="18:18" x14ac:dyDescent="0.3">
      <c r="R3456" s="1379"/>
    </row>
    <row r="3457" spans="18:18" x14ac:dyDescent="0.3">
      <c r="R3457" s="1379"/>
    </row>
    <row r="3458" spans="18:18" x14ac:dyDescent="0.3">
      <c r="R3458" s="1379"/>
    </row>
    <row r="3459" spans="18:18" x14ac:dyDescent="0.3">
      <c r="R3459" s="1379"/>
    </row>
    <row r="3460" spans="18:18" x14ac:dyDescent="0.3">
      <c r="R3460" s="1379"/>
    </row>
    <row r="3461" spans="18:18" x14ac:dyDescent="0.3">
      <c r="R3461" s="1379"/>
    </row>
    <row r="3462" spans="18:18" x14ac:dyDescent="0.3">
      <c r="R3462" s="1379"/>
    </row>
    <row r="3463" spans="18:18" x14ac:dyDescent="0.3">
      <c r="R3463" s="1379"/>
    </row>
    <row r="3464" spans="18:18" x14ac:dyDescent="0.3">
      <c r="R3464" s="1379"/>
    </row>
    <row r="3465" spans="18:18" x14ac:dyDescent="0.3">
      <c r="R3465" s="1379"/>
    </row>
    <row r="3466" spans="18:18" x14ac:dyDescent="0.3">
      <c r="R3466" s="1379"/>
    </row>
    <row r="3467" spans="18:18" x14ac:dyDescent="0.3">
      <c r="R3467" s="1379"/>
    </row>
    <row r="3468" spans="18:18" x14ac:dyDescent="0.3">
      <c r="R3468" s="1379"/>
    </row>
    <row r="3469" spans="18:18" x14ac:dyDescent="0.3">
      <c r="R3469" s="1379"/>
    </row>
    <row r="3470" spans="18:18" x14ac:dyDescent="0.3">
      <c r="R3470" s="1379"/>
    </row>
    <row r="3471" spans="18:18" x14ac:dyDescent="0.3">
      <c r="R3471" s="1379"/>
    </row>
    <row r="3472" spans="18:18" x14ac:dyDescent="0.3">
      <c r="R3472" s="1379"/>
    </row>
    <row r="3473" spans="18:18" x14ac:dyDescent="0.3">
      <c r="R3473" s="1379"/>
    </row>
    <row r="3474" spans="18:18" x14ac:dyDescent="0.3">
      <c r="R3474" s="1379"/>
    </row>
    <row r="3475" spans="18:18" x14ac:dyDescent="0.3">
      <c r="R3475" s="1379"/>
    </row>
    <row r="3476" spans="18:18" x14ac:dyDescent="0.3">
      <c r="R3476" s="1379"/>
    </row>
    <row r="3477" spans="18:18" x14ac:dyDescent="0.3">
      <c r="R3477" s="1379"/>
    </row>
    <row r="3478" spans="18:18" x14ac:dyDescent="0.3">
      <c r="R3478" s="1379"/>
    </row>
    <row r="3479" spans="18:18" x14ac:dyDescent="0.3">
      <c r="R3479" s="1379"/>
    </row>
    <row r="3480" spans="18:18" x14ac:dyDescent="0.3">
      <c r="R3480" s="1379"/>
    </row>
    <row r="3481" spans="18:18" x14ac:dyDescent="0.3">
      <c r="R3481" s="1379"/>
    </row>
    <row r="3482" spans="18:18" x14ac:dyDescent="0.3">
      <c r="R3482" s="1379"/>
    </row>
    <row r="3483" spans="18:18" x14ac:dyDescent="0.3">
      <c r="R3483" s="1379"/>
    </row>
    <row r="3484" spans="18:18" x14ac:dyDescent="0.3">
      <c r="R3484" s="1379"/>
    </row>
    <row r="3485" spans="18:18" x14ac:dyDescent="0.3">
      <c r="R3485" s="1379"/>
    </row>
    <row r="3486" spans="18:18" x14ac:dyDescent="0.3">
      <c r="R3486" s="1379"/>
    </row>
    <row r="3487" spans="18:18" x14ac:dyDescent="0.3">
      <c r="R3487" s="1379"/>
    </row>
  </sheetData>
  <printOptions horizontalCentered="1" verticalCentered="1"/>
  <pageMargins left="0" right="0" top="0.15748031496063" bottom="0" header="0" footer="0"/>
  <pageSetup paperSize="9" scale="50" fitToWidth="2" orientation="landscape" r:id="rId1"/>
  <headerFooter alignWithMargins="0"/>
  <rowBreaks count="1" manualBreakCount="1">
    <brk id="6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zoomScale="85" zoomScaleNormal="85" zoomScaleSheetLayoutView="70" workbookViewId="0">
      <pane xSplit="1" ySplit="4" topLeftCell="EB35" activePane="bottomRight" state="frozen"/>
      <selection pane="topRight" activeCell="B1" sqref="B1"/>
      <selection pane="bottomLeft" activeCell="A5" sqref="A5"/>
      <selection pane="bottomRight" activeCell="B1" sqref="B1:EA1048576"/>
    </sheetView>
  </sheetViews>
  <sheetFormatPr defaultRowHeight="16.5" x14ac:dyDescent="0.3"/>
  <cols>
    <col min="1" max="1" width="83.5703125" style="1262" customWidth="1"/>
    <col min="2" max="6" width="13.5703125" style="1262" hidden="1" customWidth="1"/>
    <col min="7" max="15" width="14.140625" style="1262" hidden="1" customWidth="1"/>
    <col min="16" max="33" width="15.140625" style="1262" hidden="1" customWidth="1"/>
    <col min="34" max="34" width="14.7109375" style="1262" hidden="1" customWidth="1"/>
    <col min="35" max="43" width="15.140625" style="1262" hidden="1" customWidth="1"/>
    <col min="44" max="44" width="14" style="1262" hidden="1" customWidth="1"/>
    <col min="45" max="45" width="15.140625" style="1262" hidden="1" customWidth="1"/>
    <col min="46" max="46" width="14.140625" style="1262" hidden="1" customWidth="1"/>
    <col min="47" max="50" width="13.5703125" style="1262" hidden="1" customWidth="1"/>
    <col min="51" max="52" width="14.140625" style="1262" hidden="1" customWidth="1"/>
    <col min="53" max="53" width="13.5703125" style="1262" hidden="1" customWidth="1"/>
    <col min="54" max="54" width="13.7109375" style="1262" hidden="1" customWidth="1"/>
    <col min="55" max="58" width="13.5703125" style="1262" hidden="1" customWidth="1"/>
    <col min="59" max="61" width="14.140625" style="1262" hidden="1" customWidth="1"/>
    <col min="62" max="68" width="13.5703125" style="1262" hidden="1" customWidth="1"/>
    <col min="69" max="78" width="14.140625" style="1262" hidden="1" customWidth="1"/>
    <col min="79" max="83" width="13.5703125" style="1262" hidden="1" customWidth="1"/>
    <col min="84" max="84" width="14.140625" style="1262" hidden="1" customWidth="1"/>
    <col min="85" max="85" width="14.28515625" style="1262" hidden="1" customWidth="1"/>
    <col min="86" max="94" width="13.5703125" style="1262" hidden="1" customWidth="1"/>
    <col min="95" max="106" width="12.5703125" style="1262" hidden="1" customWidth="1"/>
    <col min="107" max="107" width="12.5703125" style="1383" hidden="1" customWidth="1"/>
    <col min="108" max="110" width="13.42578125" style="1383" hidden="1" customWidth="1"/>
    <col min="111" max="127" width="12.5703125" style="1383" hidden="1" customWidth="1"/>
    <col min="128" max="128" width="12.28515625" style="1383" hidden="1" customWidth="1"/>
    <col min="129" max="129" width="12.5703125" style="1383" hidden="1" customWidth="1"/>
    <col min="130" max="130" width="12" style="1383" hidden="1" customWidth="1"/>
    <col min="131" max="131" width="12.5703125" style="1383" hidden="1" customWidth="1"/>
    <col min="132" max="134" width="12.5703125" style="1383" customWidth="1"/>
    <col min="135" max="138" width="12.5703125" style="1262" customWidth="1"/>
    <col min="139" max="139" width="14.140625" style="1262" customWidth="1"/>
    <col min="140" max="140" width="14.5703125" style="1262" customWidth="1"/>
    <col min="141" max="144" width="13.5703125" style="1262" customWidth="1"/>
    <col min="145" max="261" width="9.140625" style="1262"/>
    <col min="262" max="262" width="55.7109375" style="1262" customWidth="1"/>
    <col min="263" max="354" width="9.140625" style="1262" customWidth="1"/>
    <col min="355" max="356" width="9.28515625" style="1262" customWidth="1"/>
    <col min="357" max="367" width="10.28515625" style="1262" customWidth="1"/>
    <col min="368" max="517" width="9.140625" style="1262"/>
    <col min="518" max="518" width="55.7109375" style="1262" customWidth="1"/>
    <col min="519" max="610" width="9.140625" style="1262" customWidth="1"/>
    <col min="611" max="612" width="9.28515625" style="1262" customWidth="1"/>
    <col min="613" max="623" width="10.28515625" style="1262" customWidth="1"/>
    <col min="624" max="773" width="9.140625" style="1262"/>
    <col min="774" max="774" width="55.7109375" style="1262" customWidth="1"/>
    <col min="775" max="866" width="9.140625" style="1262" customWidth="1"/>
    <col min="867" max="868" width="9.28515625" style="1262" customWidth="1"/>
    <col min="869" max="879" width="10.28515625" style="1262" customWidth="1"/>
    <col min="880" max="1029" width="9.140625" style="1262"/>
    <col min="1030" max="1030" width="55.7109375" style="1262" customWidth="1"/>
    <col min="1031" max="1122" width="9.140625" style="1262" customWidth="1"/>
    <col min="1123" max="1124" width="9.28515625" style="1262" customWidth="1"/>
    <col min="1125" max="1135" width="10.28515625" style="1262" customWidth="1"/>
    <col min="1136" max="1285" width="9.140625" style="1262"/>
    <col min="1286" max="1286" width="55.7109375" style="1262" customWidth="1"/>
    <col min="1287" max="1378" width="9.140625" style="1262" customWidth="1"/>
    <col min="1379" max="1380" width="9.28515625" style="1262" customWidth="1"/>
    <col min="1381" max="1391" width="10.28515625" style="1262" customWidth="1"/>
    <col min="1392" max="1541" width="9.140625" style="1262"/>
    <col min="1542" max="1542" width="55.7109375" style="1262" customWidth="1"/>
    <col min="1543" max="1634" width="9.140625" style="1262" customWidth="1"/>
    <col min="1635" max="1636" width="9.28515625" style="1262" customWidth="1"/>
    <col min="1637" max="1647" width="10.28515625" style="1262" customWidth="1"/>
    <col min="1648" max="1797" width="9.140625" style="1262"/>
    <col min="1798" max="1798" width="55.7109375" style="1262" customWidth="1"/>
    <col min="1799" max="1890" width="9.140625" style="1262" customWidth="1"/>
    <col min="1891" max="1892" width="9.28515625" style="1262" customWidth="1"/>
    <col min="1893" max="1903" width="10.28515625" style="1262" customWidth="1"/>
    <col min="1904" max="2053" width="9.140625" style="1262"/>
    <col min="2054" max="2054" width="55.7109375" style="1262" customWidth="1"/>
    <col min="2055" max="2146" width="9.140625" style="1262" customWidth="1"/>
    <col min="2147" max="2148" width="9.28515625" style="1262" customWidth="1"/>
    <col min="2149" max="2159" width="10.28515625" style="1262" customWidth="1"/>
    <col min="2160" max="2309" width="9.140625" style="1262"/>
    <col min="2310" max="2310" width="55.7109375" style="1262" customWidth="1"/>
    <col min="2311" max="2402" width="9.140625" style="1262" customWidth="1"/>
    <col min="2403" max="2404" width="9.28515625" style="1262" customWidth="1"/>
    <col min="2405" max="2415" width="10.28515625" style="1262" customWidth="1"/>
    <col min="2416" max="2565" width="9.140625" style="1262"/>
    <col min="2566" max="2566" width="55.7109375" style="1262" customWidth="1"/>
    <col min="2567" max="2658" width="9.140625" style="1262" customWidth="1"/>
    <col min="2659" max="2660" width="9.28515625" style="1262" customWidth="1"/>
    <col min="2661" max="2671" width="10.28515625" style="1262" customWidth="1"/>
    <col min="2672" max="2821" width="9.140625" style="1262"/>
    <col min="2822" max="2822" width="55.7109375" style="1262" customWidth="1"/>
    <col min="2823" max="2914" width="9.140625" style="1262" customWidth="1"/>
    <col min="2915" max="2916" width="9.28515625" style="1262" customWidth="1"/>
    <col min="2917" max="2927" width="10.28515625" style="1262" customWidth="1"/>
    <col min="2928" max="3077" width="9.140625" style="1262"/>
    <col min="3078" max="3078" width="55.7109375" style="1262" customWidth="1"/>
    <col min="3079" max="3170" width="9.140625" style="1262" customWidth="1"/>
    <col min="3171" max="3172" width="9.28515625" style="1262" customWidth="1"/>
    <col min="3173" max="3183" width="10.28515625" style="1262" customWidth="1"/>
    <col min="3184" max="3333" width="9.140625" style="1262"/>
    <col min="3334" max="3334" width="55.7109375" style="1262" customWidth="1"/>
    <col min="3335" max="3426" width="9.140625" style="1262" customWidth="1"/>
    <col min="3427" max="3428" width="9.28515625" style="1262" customWidth="1"/>
    <col min="3429" max="3439" width="10.28515625" style="1262" customWidth="1"/>
    <col min="3440" max="3589" width="9.140625" style="1262"/>
    <col min="3590" max="3590" width="55.7109375" style="1262" customWidth="1"/>
    <col min="3591" max="3682" width="9.140625" style="1262" customWidth="1"/>
    <col min="3683" max="3684" width="9.28515625" style="1262" customWidth="1"/>
    <col min="3685" max="3695" width="10.28515625" style="1262" customWidth="1"/>
    <col min="3696" max="3845" width="9.140625" style="1262"/>
    <col min="3846" max="3846" width="55.7109375" style="1262" customWidth="1"/>
    <col min="3847" max="3938" width="9.140625" style="1262" customWidth="1"/>
    <col min="3939" max="3940" width="9.28515625" style="1262" customWidth="1"/>
    <col min="3941" max="3951" width="10.28515625" style="1262" customWidth="1"/>
    <col min="3952" max="4101" width="9.140625" style="1262"/>
    <col min="4102" max="4102" width="55.7109375" style="1262" customWidth="1"/>
    <col min="4103" max="4194" width="9.140625" style="1262" customWidth="1"/>
    <col min="4195" max="4196" width="9.28515625" style="1262" customWidth="1"/>
    <col min="4197" max="4207" width="10.28515625" style="1262" customWidth="1"/>
    <col min="4208" max="4357" width="9.140625" style="1262"/>
    <col min="4358" max="4358" width="55.7109375" style="1262" customWidth="1"/>
    <col min="4359" max="4450" width="9.140625" style="1262" customWidth="1"/>
    <col min="4451" max="4452" width="9.28515625" style="1262" customWidth="1"/>
    <col min="4453" max="4463" width="10.28515625" style="1262" customWidth="1"/>
    <col min="4464" max="4613" width="9.140625" style="1262"/>
    <col min="4614" max="4614" width="55.7109375" style="1262" customWidth="1"/>
    <col min="4615" max="4706" width="9.140625" style="1262" customWidth="1"/>
    <col min="4707" max="4708" width="9.28515625" style="1262" customWidth="1"/>
    <col min="4709" max="4719" width="10.28515625" style="1262" customWidth="1"/>
    <col min="4720" max="4869" width="9.140625" style="1262"/>
    <col min="4870" max="4870" width="55.7109375" style="1262" customWidth="1"/>
    <col min="4871" max="4962" width="9.140625" style="1262" customWidth="1"/>
    <col min="4963" max="4964" width="9.28515625" style="1262" customWidth="1"/>
    <col min="4965" max="4975" width="10.28515625" style="1262" customWidth="1"/>
    <col min="4976" max="5125" width="9.140625" style="1262"/>
    <col min="5126" max="5126" width="55.7109375" style="1262" customWidth="1"/>
    <col min="5127" max="5218" width="9.140625" style="1262" customWidth="1"/>
    <col min="5219" max="5220" width="9.28515625" style="1262" customWidth="1"/>
    <col min="5221" max="5231" width="10.28515625" style="1262" customWidth="1"/>
    <col min="5232" max="5381" width="9.140625" style="1262"/>
    <col min="5382" max="5382" width="55.7109375" style="1262" customWidth="1"/>
    <col min="5383" max="5474" width="9.140625" style="1262" customWidth="1"/>
    <col min="5475" max="5476" width="9.28515625" style="1262" customWidth="1"/>
    <col min="5477" max="5487" width="10.28515625" style="1262" customWidth="1"/>
    <col min="5488" max="5637" width="9.140625" style="1262"/>
    <col min="5638" max="5638" width="55.7109375" style="1262" customWidth="1"/>
    <col min="5639" max="5730" width="9.140625" style="1262" customWidth="1"/>
    <col min="5731" max="5732" width="9.28515625" style="1262" customWidth="1"/>
    <col min="5733" max="5743" width="10.28515625" style="1262" customWidth="1"/>
    <col min="5744" max="5893" width="9.140625" style="1262"/>
    <col min="5894" max="5894" width="55.7109375" style="1262" customWidth="1"/>
    <col min="5895" max="5986" width="9.140625" style="1262" customWidth="1"/>
    <col min="5987" max="5988" width="9.28515625" style="1262" customWidth="1"/>
    <col min="5989" max="5999" width="10.28515625" style="1262" customWidth="1"/>
    <col min="6000" max="6149" width="9.140625" style="1262"/>
    <col min="6150" max="6150" width="55.7109375" style="1262" customWidth="1"/>
    <col min="6151" max="6242" width="9.140625" style="1262" customWidth="1"/>
    <col min="6243" max="6244" width="9.28515625" style="1262" customWidth="1"/>
    <col min="6245" max="6255" width="10.28515625" style="1262" customWidth="1"/>
    <col min="6256" max="6405" width="9.140625" style="1262"/>
    <col min="6406" max="6406" width="55.7109375" style="1262" customWidth="1"/>
    <col min="6407" max="6498" width="9.140625" style="1262" customWidth="1"/>
    <col min="6499" max="6500" width="9.28515625" style="1262" customWidth="1"/>
    <col min="6501" max="6511" width="10.28515625" style="1262" customWidth="1"/>
    <col min="6512" max="6661" width="9.140625" style="1262"/>
    <col min="6662" max="6662" width="55.7109375" style="1262" customWidth="1"/>
    <col min="6663" max="6754" width="9.140625" style="1262" customWidth="1"/>
    <col min="6755" max="6756" width="9.28515625" style="1262" customWidth="1"/>
    <col min="6757" max="6767" width="10.28515625" style="1262" customWidth="1"/>
    <col min="6768" max="6917" width="9.140625" style="1262"/>
    <col min="6918" max="6918" width="55.7109375" style="1262" customWidth="1"/>
    <col min="6919" max="7010" width="9.140625" style="1262" customWidth="1"/>
    <col min="7011" max="7012" width="9.28515625" style="1262" customWidth="1"/>
    <col min="7013" max="7023" width="10.28515625" style="1262" customWidth="1"/>
    <col min="7024" max="7173" width="9.140625" style="1262"/>
    <col min="7174" max="7174" width="55.7109375" style="1262" customWidth="1"/>
    <col min="7175" max="7266" width="9.140625" style="1262" customWidth="1"/>
    <col min="7267" max="7268" width="9.28515625" style="1262" customWidth="1"/>
    <col min="7269" max="7279" width="10.28515625" style="1262" customWidth="1"/>
    <col min="7280" max="7429" width="9.140625" style="1262"/>
    <col min="7430" max="7430" width="55.7109375" style="1262" customWidth="1"/>
    <col min="7431" max="7522" width="9.140625" style="1262" customWidth="1"/>
    <col min="7523" max="7524" width="9.28515625" style="1262" customWidth="1"/>
    <col min="7525" max="7535" width="10.28515625" style="1262" customWidth="1"/>
    <col min="7536" max="7685" width="9.140625" style="1262"/>
    <col min="7686" max="7686" width="55.7109375" style="1262" customWidth="1"/>
    <col min="7687" max="7778" width="9.140625" style="1262" customWidth="1"/>
    <col min="7779" max="7780" width="9.28515625" style="1262" customWidth="1"/>
    <col min="7781" max="7791" width="10.28515625" style="1262" customWidth="1"/>
    <col min="7792" max="7941" width="9.140625" style="1262"/>
    <col min="7942" max="7942" width="55.7109375" style="1262" customWidth="1"/>
    <col min="7943" max="8034" width="9.140625" style="1262" customWidth="1"/>
    <col min="8035" max="8036" width="9.28515625" style="1262" customWidth="1"/>
    <col min="8037" max="8047" width="10.28515625" style="1262" customWidth="1"/>
    <col min="8048" max="8197" width="9.140625" style="1262"/>
    <col min="8198" max="8198" width="55.7109375" style="1262" customWidth="1"/>
    <col min="8199" max="8290" width="9.140625" style="1262" customWidth="1"/>
    <col min="8291" max="8292" width="9.28515625" style="1262" customWidth="1"/>
    <col min="8293" max="8303" width="10.28515625" style="1262" customWidth="1"/>
    <col min="8304" max="8453" width="9.140625" style="1262"/>
    <col min="8454" max="8454" width="55.7109375" style="1262" customWidth="1"/>
    <col min="8455" max="8546" width="9.140625" style="1262" customWidth="1"/>
    <col min="8547" max="8548" width="9.28515625" style="1262" customWidth="1"/>
    <col min="8549" max="8559" width="10.28515625" style="1262" customWidth="1"/>
    <col min="8560" max="8709" width="9.140625" style="1262"/>
    <col min="8710" max="8710" width="55.7109375" style="1262" customWidth="1"/>
    <col min="8711" max="8802" width="9.140625" style="1262" customWidth="1"/>
    <col min="8803" max="8804" width="9.28515625" style="1262" customWidth="1"/>
    <col min="8805" max="8815" width="10.28515625" style="1262" customWidth="1"/>
    <col min="8816" max="8965" width="9.140625" style="1262"/>
    <col min="8966" max="8966" width="55.7109375" style="1262" customWidth="1"/>
    <col min="8967" max="9058" width="9.140625" style="1262" customWidth="1"/>
    <col min="9059" max="9060" width="9.28515625" style="1262" customWidth="1"/>
    <col min="9061" max="9071" width="10.28515625" style="1262" customWidth="1"/>
    <col min="9072" max="9221" width="9.140625" style="1262"/>
    <col min="9222" max="9222" width="55.7109375" style="1262" customWidth="1"/>
    <col min="9223" max="9314" width="9.140625" style="1262" customWidth="1"/>
    <col min="9315" max="9316" width="9.28515625" style="1262" customWidth="1"/>
    <col min="9317" max="9327" width="10.28515625" style="1262" customWidth="1"/>
    <col min="9328" max="9477" width="9.140625" style="1262"/>
    <col min="9478" max="9478" width="55.7109375" style="1262" customWidth="1"/>
    <col min="9479" max="9570" width="9.140625" style="1262" customWidth="1"/>
    <col min="9571" max="9572" width="9.28515625" style="1262" customWidth="1"/>
    <col min="9573" max="9583" width="10.28515625" style="1262" customWidth="1"/>
    <col min="9584" max="9733" width="9.140625" style="1262"/>
    <col min="9734" max="9734" width="55.7109375" style="1262" customWidth="1"/>
    <col min="9735" max="9826" width="9.140625" style="1262" customWidth="1"/>
    <col min="9827" max="9828" width="9.28515625" style="1262" customWidth="1"/>
    <col min="9829" max="9839" width="10.28515625" style="1262" customWidth="1"/>
    <col min="9840" max="9989" width="9.140625" style="1262"/>
    <col min="9990" max="9990" width="55.7109375" style="1262" customWidth="1"/>
    <col min="9991" max="10082" width="9.140625" style="1262" customWidth="1"/>
    <col min="10083" max="10084" width="9.28515625" style="1262" customWidth="1"/>
    <col min="10085" max="10095" width="10.28515625" style="1262" customWidth="1"/>
    <col min="10096" max="10245" width="9.140625" style="1262"/>
    <col min="10246" max="10246" width="55.7109375" style="1262" customWidth="1"/>
    <col min="10247" max="10338" width="9.140625" style="1262" customWidth="1"/>
    <col min="10339" max="10340" width="9.28515625" style="1262" customWidth="1"/>
    <col min="10341" max="10351" width="10.28515625" style="1262" customWidth="1"/>
    <col min="10352" max="10501" width="9.140625" style="1262"/>
    <col min="10502" max="10502" width="55.7109375" style="1262" customWidth="1"/>
    <col min="10503" max="10594" width="9.140625" style="1262" customWidth="1"/>
    <col min="10595" max="10596" width="9.28515625" style="1262" customWidth="1"/>
    <col min="10597" max="10607" width="10.28515625" style="1262" customWidth="1"/>
    <col min="10608" max="10757" width="9.140625" style="1262"/>
    <col min="10758" max="10758" width="55.7109375" style="1262" customWidth="1"/>
    <col min="10759" max="10850" width="9.140625" style="1262" customWidth="1"/>
    <col min="10851" max="10852" width="9.28515625" style="1262" customWidth="1"/>
    <col min="10853" max="10863" width="10.28515625" style="1262" customWidth="1"/>
    <col min="10864" max="11013" width="9.140625" style="1262"/>
    <col min="11014" max="11014" width="55.7109375" style="1262" customWidth="1"/>
    <col min="11015" max="11106" width="9.140625" style="1262" customWidth="1"/>
    <col min="11107" max="11108" width="9.28515625" style="1262" customWidth="1"/>
    <col min="11109" max="11119" width="10.28515625" style="1262" customWidth="1"/>
    <col min="11120" max="11269" width="9.140625" style="1262"/>
    <col min="11270" max="11270" width="55.7109375" style="1262" customWidth="1"/>
    <col min="11271" max="11362" width="9.140625" style="1262" customWidth="1"/>
    <col min="11363" max="11364" width="9.28515625" style="1262" customWidth="1"/>
    <col min="11365" max="11375" width="10.28515625" style="1262" customWidth="1"/>
    <col min="11376" max="11525" width="9.140625" style="1262"/>
    <col min="11526" max="11526" width="55.7109375" style="1262" customWidth="1"/>
    <col min="11527" max="11618" width="9.140625" style="1262" customWidth="1"/>
    <col min="11619" max="11620" width="9.28515625" style="1262" customWidth="1"/>
    <col min="11621" max="11631" width="10.28515625" style="1262" customWidth="1"/>
    <col min="11632" max="11781" width="9.140625" style="1262"/>
    <col min="11782" max="11782" width="55.7109375" style="1262" customWidth="1"/>
    <col min="11783" max="11874" width="9.140625" style="1262" customWidth="1"/>
    <col min="11875" max="11876" width="9.28515625" style="1262" customWidth="1"/>
    <col min="11877" max="11887" width="10.28515625" style="1262" customWidth="1"/>
    <col min="11888" max="12037" width="9.140625" style="1262"/>
    <col min="12038" max="12038" width="55.7109375" style="1262" customWidth="1"/>
    <col min="12039" max="12130" width="9.140625" style="1262" customWidth="1"/>
    <col min="12131" max="12132" width="9.28515625" style="1262" customWidth="1"/>
    <col min="12133" max="12143" width="10.28515625" style="1262" customWidth="1"/>
    <col min="12144" max="12293" width="9.140625" style="1262"/>
    <col min="12294" max="12294" width="55.7109375" style="1262" customWidth="1"/>
    <col min="12295" max="12386" width="9.140625" style="1262" customWidth="1"/>
    <col min="12387" max="12388" width="9.28515625" style="1262" customWidth="1"/>
    <col min="12389" max="12399" width="10.28515625" style="1262" customWidth="1"/>
    <col min="12400" max="12549" width="9.140625" style="1262"/>
    <col min="12550" max="12550" width="55.7109375" style="1262" customWidth="1"/>
    <col min="12551" max="12642" width="9.140625" style="1262" customWidth="1"/>
    <col min="12643" max="12644" width="9.28515625" style="1262" customWidth="1"/>
    <col min="12645" max="12655" width="10.28515625" style="1262" customWidth="1"/>
    <col min="12656" max="12805" width="9.140625" style="1262"/>
    <col min="12806" max="12806" width="55.7109375" style="1262" customWidth="1"/>
    <col min="12807" max="12898" width="9.140625" style="1262" customWidth="1"/>
    <col min="12899" max="12900" width="9.28515625" style="1262" customWidth="1"/>
    <col min="12901" max="12911" width="10.28515625" style="1262" customWidth="1"/>
    <col min="12912" max="13061" width="9.140625" style="1262"/>
    <col min="13062" max="13062" width="55.7109375" style="1262" customWidth="1"/>
    <col min="13063" max="13154" width="9.140625" style="1262" customWidth="1"/>
    <col min="13155" max="13156" width="9.28515625" style="1262" customWidth="1"/>
    <col min="13157" max="13167" width="10.28515625" style="1262" customWidth="1"/>
    <col min="13168" max="13317" width="9.140625" style="1262"/>
    <col min="13318" max="13318" width="55.7109375" style="1262" customWidth="1"/>
    <col min="13319" max="13410" width="9.140625" style="1262" customWidth="1"/>
    <col min="13411" max="13412" width="9.28515625" style="1262" customWidth="1"/>
    <col min="13413" max="13423" width="10.28515625" style="1262" customWidth="1"/>
    <col min="13424" max="13573" width="9.140625" style="1262"/>
    <col min="13574" max="13574" width="55.7109375" style="1262" customWidth="1"/>
    <col min="13575" max="13666" width="9.140625" style="1262" customWidth="1"/>
    <col min="13667" max="13668" width="9.28515625" style="1262" customWidth="1"/>
    <col min="13669" max="13679" width="10.28515625" style="1262" customWidth="1"/>
    <col min="13680" max="13829" width="9.140625" style="1262"/>
    <col min="13830" max="13830" width="55.7109375" style="1262" customWidth="1"/>
    <col min="13831" max="13922" width="9.140625" style="1262" customWidth="1"/>
    <col min="13923" max="13924" width="9.28515625" style="1262" customWidth="1"/>
    <col min="13925" max="13935" width="10.28515625" style="1262" customWidth="1"/>
    <col min="13936" max="14085" width="9.140625" style="1262"/>
    <col min="14086" max="14086" width="55.7109375" style="1262" customWidth="1"/>
    <col min="14087" max="14178" width="9.140625" style="1262" customWidth="1"/>
    <col min="14179" max="14180" width="9.28515625" style="1262" customWidth="1"/>
    <col min="14181" max="14191" width="10.28515625" style="1262" customWidth="1"/>
    <col min="14192" max="14341" width="9.140625" style="1262"/>
    <col min="14342" max="14342" width="55.7109375" style="1262" customWidth="1"/>
    <col min="14343" max="14434" width="9.140625" style="1262" customWidth="1"/>
    <col min="14435" max="14436" width="9.28515625" style="1262" customWidth="1"/>
    <col min="14437" max="14447" width="10.28515625" style="1262" customWidth="1"/>
    <col min="14448" max="14597" width="9.140625" style="1262"/>
    <col min="14598" max="14598" width="55.7109375" style="1262" customWidth="1"/>
    <col min="14599" max="14690" width="9.140625" style="1262" customWidth="1"/>
    <col min="14691" max="14692" width="9.28515625" style="1262" customWidth="1"/>
    <col min="14693" max="14703" width="10.28515625" style="1262" customWidth="1"/>
    <col min="14704" max="14853" width="9.140625" style="1262"/>
    <col min="14854" max="14854" width="55.7109375" style="1262" customWidth="1"/>
    <col min="14855" max="14946" width="9.140625" style="1262" customWidth="1"/>
    <col min="14947" max="14948" width="9.28515625" style="1262" customWidth="1"/>
    <col min="14949" max="14959" width="10.28515625" style="1262" customWidth="1"/>
    <col min="14960" max="15109" width="9.140625" style="1262"/>
    <col min="15110" max="15110" width="55.7109375" style="1262" customWidth="1"/>
    <col min="15111" max="15202" width="9.140625" style="1262" customWidth="1"/>
    <col min="15203" max="15204" width="9.28515625" style="1262" customWidth="1"/>
    <col min="15205" max="15215" width="10.28515625" style="1262" customWidth="1"/>
    <col min="15216" max="15365" width="9.140625" style="1262"/>
    <col min="15366" max="15366" width="55.7109375" style="1262" customWidth="1"/>
    <col min="15367" max="15458" width="9.140625" style="1262" customWidth="1"/>
    <col min="15459" max="15460" width="9.28515625" style="1262" customWidth="1"/>
    <col min="15461" max="15471" width="10.28515625" style="1262" customWidth="1"/>
    <col min="15472" max="15621" width="9.140625" style="1262"/>
    <col min="15622" max="15622" width="55.7109375" style="1262" customWidth="1"/>
    <col min="15623" max="15714" width="9.140625" style="1262" customWidth="1"/>
    <col min="15715" max="15716" width="9.28515625" style="1262" customWidth="1"/>
    <col min="15717" max="15727" width="10.28515625" style="1262" customWidth="1"/>
    <col min="15728" max="15877" width="9.140625" style="1262"/>
    <col min="15878" max="15878" width="55.7109375" style="1262" customWidth="1"/>
    <col min="15879" max="15970" width="9.140625" style="1262" customWidth="1"/>
    <col min="15971" max="15972" width="9.28515625" style="1262" customWidth="1"/>
    <col min="15973" max="15983" width="10.28515625" style="1262" customWidth="1"/>
    <col min="15984" max="16133" width="9.140625" style="1262"/>
    <col min="16134" max="16134" width="55.7109375" style="1262" customWidth="1"/>
    <col min="16135" max="16226" width="9.140625" style="1262" customWidth="1"/>
    <col min="16227" max="16228" width="9.28515625" style="1262" customWidth="1"/>
    <col min="16229" max="16239" width="10.28515625" style="1262" customWidth="1"/>
    <col min="16240" max="16384" width="9.140625" style="1262"/>
  </cols>
  <sheetData>
    <row r="1" spans="1:144" x14ac:dyDescent="0.3">
      <c r="A1" s="1382"/>
    </row>
    <row r="2" spans="1:144" ht="20.25" x14ac:dyDescent="0.35">
      <c r="A2" s="1384" t="s">
        <v>991</v>
      </c>
      <c r="EL2" s="1385"/>
      <c r="EM2" s="1385"/>
      <c r="EN2" s="1385" t="s">
        <v>992</v>
      </c>
    </row>
    <row r="3" spans="1:144" ht="3.75" customHeight="1" thickBot="1" x14ac:dyDescent="0.35">
      <c r="A3" s="1386"/>
      <c r="B3" s="1386"/>
      <c r="C3" s="1386"/>
      <c r="D3" s="1386"/>
      <c r="E3" s="1386"/>
      <c r="F3" s="1386"/>
      <c r="G3" s="1386"/>
      <c r="H3" s="1386"/>
      <c r="I3" s="1386"/>
      <c r="J3" s="1386"/>
      <c r="K3" s="1386"/>
      <c r="L3" s="1386"/>
      <c r="M3" s="1386"/>
      <c r="N3" s="1386"/>
      <c r="O3" s="1386"/>
      <c r="P3" s="1386"/>
      <c r="Q3" s="1386"/>
      <c r="R3" s="1386"/>
      <c r="S3" s="1386"/>
      <c r="T3" s="1386"/>
      <c r="U3" s="1386"/>
      <c r="V3" s="1386"/>
      <c r="W3" s="1386"/>
      <c r="X3" s="1386"/>
      <c r="Y3" s="1386"/>
      <c r="Z3" s="1386"/>
      <c r="AA3" s="1386"/>
      <c r="AB3" s="1386"/>
      <c r="AC3" s="1386"/>
      <c r="AD3" s="1386"/>
      <c r="AF3" s="1387"/>
      <c r="AH3" s="1388" t="s">
        <v>993</v>
      </c>
      <c r="AI3" s="1388"/>
      <c r="AL3" s="1389"/>
      <c r="AM3" s="1389"/>
      <c r="AO3" s="1389"/>
      <c r="AP3" s="1389"/>
      <c r="AQ3" s="1389"/>
      <c r="AR3" s="1389"/>
      <c r="AS3" s="1389"/>
      <c r="AT3" s="1389"/>
      <c r="AU3" s="1386"/>
      <c r="AV3" s="1386"/>
      <c r="AW3" s="1386"/>
      <c r="AX3" s="1386"/>
      <c r="AY3" s="1386"/>
      <c r="AZ3" s="1386"/>
      <c r="BA3" s="1386"/>
      <c r="BB3" s="1386"/>
      <c r="BC3" s="1389"/>
      <c r="BD3" s="1389"/>
      <c r="BE3" s="1389"/>
      <c r="BF3" s="1389"/>
      <c r="BG3" s="1389"/>
      <c r="BH3" s="1389"/>
      <c r="BI3" s="1389"/>
      <c r="BJ3" s="1389"/>
      <c r="BK3" s="1389"/>
      <c r="BL3" s="1389"/>
      <c r="BM3" s="1389"/>
      <c r="BO3" s="1389"/>
      <c r="BP3" s="1386"/>
      <c r="BQ3" s="1386"/>
      <c r="BR3" s="1389"/>
      <c r="BS3" s="1389"/>
      <c r="CG3" s="1389"/>
      <c r="DY3" s="1390"/>
      <c r="DZ3" s="1391"/>
      <c r="EA3" s="1391"/>
      <c r="EB3" s="1391"/>
      <c r="EC3" s="1391"/>
      <c r="EE3" s="1391"/>
      <c r="EF3" s="1391"/>
      <c r="EG3" s="1391"/>
      <c r="EH3" s="1391"/>
      <c r="EI3" s="1391"/>
      <c r="EJ3" s="1391"/>
      <c r="EK3" s="1391" t="s">
        <v>992</v>
      </c>
      <c r="EL3" s="1391" t="s">
        <v>992</v>
      </c>
      <c r="EM3" s="1391" t="s">
        <v>992</v>
      </c>
      <c r="EN3" s="1391" t="s">
        <v>992</v>
      </c>
    </row>
    <row r="4" spans="1:144" ht="22.5" customHeight="1" thickTop="1" thickBot="1" x14ac:dyDescent="0.35">
      <c r="A4" s="1392"/>
      <c r="B4" s="1393">
        <v>38534</v>
      </c>
      <c r="C4" s="1394">
        <v>38565</v>
      </c>
      <c r="D4" s="1394">
        <v>38596</v>
      </c>
      <c r="E4" s="1394">
        <v>38626</v>
      </c>
      <c r="F4" s="1393">
        <v>38657</v>
      </c>
      <c r="G4" s="1394">
        <v>38687</v>
      </c>
      <c r="H4" s="1394">
        <v>38718</v>
      </c>
      <c r="I4" s="1394">
        <v>38749</v>
      </c>
      <c r="J4" s="1394">
        <v>38777</v>
      </c>
      <c r="K4" s="1394">
        <v>38808</v>
      </c>
      <c r="L4" s="1394">
        <v>38838</v>
      </c>
      <c r="M4" s="1394">
        <v>38869</v>
      </c>
      <c r="N4" s="1393">
        <v>38899</v>
      </c>
      <c r="O4" s="1394">
        <v>38930</v>
      </c>
      <c r="P4" s="1394">
        <v>38961</v>
      </c>
      <c r="Q4" s="1393">
        <v>38991</v>
      </c>
      <c r="R4" s="1394">
        <v>39022</v>
      </c>
      <c r="S4" s="1394">
        <v>39052</v>
      </c>
      <c r="T4" s="1395">
        <v>39083</v>
      </c>
      <c r="U4" s="1395">
        <v>39114</v>
      </c>
      <c r="V4" s="1395">
        <v>39142</v>
      </c>
      <c r="W4" s="1395">
        <v>39173</v>
      </c>
      <c r="X4" s="1395">
        <v>39203</v>
      </c>
      <c r="Y4" s="1395">
        <v>39234</v>
      </c>
      <c r="Z4" s="1395">
        <v>39264</v>
      </c>
      <c r="AA4" s="1395">
        <v>39295</v>
      </c>
      <c r="AB4" s="1395">
        <v>39326</v>
      </c>
      <c r="AC4" s="1395">
        <v>39356</v>
      </c>
      <c r="AD4" s="1395">
        <v>39387</v>
      </c>
      <c r="AE4" s="1395">
        <v>39417</v>
      </c>
      <c r="AF4" s="1395">
        <v>39455</v>
      </c>
      <c r="AG4" s="1395">
        <v>39486</v>
      </c>
      <c r="AH4" s="1395">
        <v>39515</v>
      </c>
      <c r="AI4" s="1395">
        <v>39546</v>
      </c>
      <c r="AJ4" s="1395">
        <v>39576</v>
      </c>
      <c r="AK4" s="1395">
        <v>39607</v>
      </c>
      <c r="AL4" s="1395">
        <v>39637</v>
      </c>
      <c r="AM4" s="1395">
        <v>39668</v>
      </c>
      <c r="AN4" s="1395">
        <v>39699</v>
      </c>
      <c r="AO4" s="1395">
        <v>39729</v>
      </c>
      <c r="AP4" s="1395">
        <v>39760</v>
      </c>
      <c r="AQ4" s="1395">
        <v>39790</v>
      </c>
      <c r="AR4" s="1395">
        <v>39821</v>
      </c>
      <c r="AS4" s="1395">
        <v>39852</v>
      </c>
      <c r="AT4" s="1395">
        <v>39880</v>
      </c>
      <c r="AU4" s="1395">
        <v>39911</v>
      </c>
      <c r="AV4" s="1395">
        <v>39941</v>
      </c>
      <c r="AW4" s="1395">
        <v>39972</v>
      </c>
      <c r="AX4" s="1395">
        <v>40002</v>
      </c>
      <c r="AY4" s="1395">
        <v>40033</v>
      </c>
      <c r="AZ4" s="1395">
        <v>40064</v>
      </c>
      <c r="BA4" s="1395">
        <v>40094</v>
      </c>
      <c r="BB4" s="1395">
        <v>40125</v>
      </c>
      <c r="BC4" s="1395">
        <v>40155</v>
      </c>
      <c r="BD4" s="1395">
        <v>40186</v>
      </c>
      <c r="BE4" s="1395">
        <v>40217</v>
      </c>
      <c r="BF4" s="1395">
        <v>40245</v>
      </c>
      <c r="BG4" s="1395">
        <v>40276</v>
      </c>
      <c r="BH4" s="1395">
        <v>40306</v>
      </c>
      <c r="BI4" s="1395">
        <v>40337</v>
      </c>
      <c r="BJ4" s="1395">
        <v>40367</v>
      </c>
      <c r="BK4" s="1395">
        <v>40398</v>
      </c>
      <c r="BL4" s="1395">
        <v>40429</v>
      </c>
      <c r="BM4" s="1396" t="s">
        <v>731</v>
      </c>
      <c r="BN4" s="1396" t="s">
        <v>964</v>
      </c>
      <c r="BO4" s="1396" t="s">
        <v>994</v>
      </c>
      <c r="BP4" s="1396" t="s">
        <v>995</v>
      </c>
      <c r="BQ4" s="1396" t="s">
        <v>996</v>
      </c>
      <c r="BR4" s="1396" t="s">
        <v>997</v>
      </c>
      <c r="BS4" s="1396" t="s">
        <v>998</v>
      </c>
      <c r="BT4" s="1396">
        <v>40664</v>
      </c>
      <c r="BU4" s="1396">
        <v>40695</v>
      </c>
      <c r="BV4" s="1396">
        <v>40725</v>
      </c>
      <c r="BW4" s="1396" t="s">
        <v>999</v>
      </c>
      <c r="BX4" s="1396" t="s">
        <v>1000</v>
      </c>
      <c r="BY4" s="1396" t="s">
        <v>1001</v>
      </c>
      <c r="BZ4" s="1397" t="s">
        <v>1002</v>
      </c>
      <c r="CA4" s="1396" t="s">
        <v>1003</v>
      </c>
      <c r="CB4" s="1396" t="s">
        <v>1004</v>
      </c>
      <c r="CC4" s="1396" t="s">
        <v>1005</v>
      </c>
      <c r="CD4" s="1396" t="s">
        <v>1006</v>
      </c>
      <c r="CE4" s="1396" t="s">
        <v>1007</v>
      </c>
      <c r="CF4" s="1396" t="s">
        <v>1008</v>
      </c>
      <c r="CG4" s="1396" t="s">
        <v>1009</v>
      </c>
      <c r="CH4" s="1396" t="s">
        <v>1010</v>
      </c>
      <c r="CI4" s="1396" t="s">
        <v>1011</v>
      </c>
      <c r="CJ4" s="1396" t="s">
        <v>1012</v>
      </c>
      <c r="CK4" s="1396" t="s">
        <v>1013</v>
      </c>
      <c r="CL4" s="1396" t="s">
        <v>1014</v>
      </c>
      <c r="CM4" s="1396" t="s">
        <v>1015</v>
      </c>
      <c r="CN4" s="1396" t="s">
        <v>1016</v>
      </c>
      <c r="CO4" s="1396" t="s">
        <v>1017</v>
      </c>
      <c r="CP4" s="1396" t="s">
        <v>967</v>
      </c>
      <c r="CQ4" s="1396" t="s">
        <v>968</v>
      </c>
      <c r="CR4" s="1396" t="s">
        <v>969</v>
      </c>
      <c r="CS4" s="1396" t="s">
        <v>970</v>
      </c>
      <c r="CT4" s="1396" t="s">
        <v>971</v>
      </c>
      <c r="CU4" s="1396" t="s">
        <v>972</v>
      </c>
      <c r="CV4" s="1396" t="s">
        <v>973</v>
      </c>
      <c r="CW4" s="1396" t="s">
        <v>974</v>
      </c>
      <c r="CX4" s="1396" t="s">
        <v>982</v>
      </c>
      <c r="CY4" s="1396" t="s">
        <v>983</v>
      </c>
      <c r="CZ4" s="1396" t="s">
        <v>984</v>
      </c>
      <c r="DA4" s="1396" t="s">
        <v>975</v>
      </c>
      <c r="DB4" s="1396" t="s">
        <v>976</v>
      </c>
      <c r="DC4" s="1396" t="s">
        <v>977</v>
      </c>
      <c r="DD4" s="1396" t="s">
        <v>978</v>
      </c>
      <c r="DE4" s="1396" t="s">
        <v>979</v>
      </c>
      <c r="DF4" s="1396" t="s">
        <v>980</v>
      </c>
      <c r="DG4" s="1396" t="s">
        <v>1018</v>
      </c>
      <c r="DH4" s="1396" t="s">
        <v>1019</v>
      </c>
      <c r="DI4" s="1396" t="s">
        <v>1020</v>
      </c>
      <c r="DJ4" s="1396" t="s">
        <v>1021</v>
      </c>
      <c r="DK4" s="1396" t="s">
        <v>1022</v>
      </c>
      <c r="DL4" s="1396" t="s">
        <v>1023</v>
      </c>
      <c r="DM4" s="1396" t="s">
        <v>1024</v>
      </c>
      <c r="DN4" s="1396" t="s">
        <v>1025</v>
      </c>
      <c r="DO4" s="1396" t="s">
        <v>775</v>
      </c>
      <c r="DP4" s="1396" t="s">
        <v>1026</v>
      </c>
      <c r="DQ4" s="1396" t="s">
        <v>1027</v>
      </c>
      <c r="DR4" s="1398" t="s">
        <v>1028</v>
      </c>
      <c r="DS4" s="1399" t="s">
        <v>1029</v>
      </c>
      <c r="DT4" s="1399" t="s">
        <v>1030</v>
      </c>
      <c r="DU4" s="1399" t="s">
        <v>1031</v>
      </c>
      <c r="DV4" s="1399" t="s">
        <v>1032</v>
      </c>
      <c r="DW4" s="1399" t="s">
        <v>1033</v>
      </c>
      <c r="DX4" s="1399" t="s">
        <v>1034</v>
      </c>
      <c r="DY4" s="1399" t="s">
        <v>1035</v>
      </c>
      <c r="DZ4" s="1399" t="s">
        <v>1036</v>
      </c>
      <c r="EA4" s="1399" t="s">
        <v>1037</v>
      </c>
      <c r="EB4" s="1399" t="s">
        <v>1038</v>
      </c>
      <c r="EC4" s="1399" t="s">
        <v>1039</v>
      </c>
      <c r="ED4" s="1399" t="s">
        <v>1040</v>
      </c>
      <c r="EE4" s="1399" t="s">
        <v>1041</v>
      </c>
      <c r="EF4" s="1399">
        <v>42614</v>
      </c>
      <c r="EG4" s="1399">
        <v>42644</v>
      </c>
      <c r="EH4" s="1399">
        <v>42675</v>
      </c>
      <c r="EI4" s="1399">
        <v>42705</v>
      </c>
      <c r="EJ4" s="1399" t="s">
        <v>1042</v>
      </c>
      <c r="EK4" s="1399" t="s">
        <v>1043</v>
      </c>
      <c r="EL4" s="1399" t="s">
        <v>1044</v>
      </c>
      <c r="EM4" s="1399" t="s">
        <v>1045</v>
      </c>
      <c r="EN4" s="1399" t="s">
        <v>1046</v>
      </c>
    </row>
    <row r="5" spans="1:144" ht="17.25" x14ac:dyDescent="0.3">
      <c r="A5" s="1400"/>
      <c r="B5" s="1401"/>
      <c r="C5" s="1402"/>
      <c r="D5" s="1402"/>
      <c r="E5" s="1402"/>
      <c r="F5" s="1401"/>
      <c r="G5" s="1402"/>
      <c r="H5" s="1402"/>
      <c r="I5" s="1402"/>
      <c r="J5" s="1402"/>
      <c r="K5" s="1402"/>
      <c r="L5" s="1402"/>
      <c r="M5" s="1402"/>
      <c r="N5" s="1401"/>
      <c r="O5" s="1402"/>
      <c r="P5" s="1402"/>
      <c r="Q5" s="1401"/>
      <c r="R5" s="1402"/>
      <c r="S5" s="1402"/>
      <c r="T5" s="1403"/>
      <c r="U5" s="1403"/>
      <c r="V5" s="1404"/>
      <c r="W5" s="1404"/>
      <c r="X5" s="1404"/>
      <c r="Y5" s="1404"/>
      <c r="Z5" s="1404"/>
      <c r="AA5" s="1404"/>
      <c r="AB5" s="1404"/>
      <c r="AC5" s="1404"/>
      <c r="AD5" s="1404"/>
      <c r="AE5" s="1404"/>
      <c r="AF5" s="1404"/>
      <c r="AG5" s="1404"/>
      <c r="AH5" s="1404"/>
      <c r="AI5" s="1404"/>
      <c r="AJ5" s="1404"/>
      <c r="AK5" s="1404"/>
      <c r="AL5" s="1404"/>
      <c r="AM5" s="1404"/>
      <c r="AN5" s="1404"/>
      <c r="AO5" s="1404"/>
      <c r="AP5" s="1404"/>
      <c r="AQ5" s="1404"/>
      <c r="AR5" s="1404"/>
      <c r="AS5" s="1404"/>
      <c r="AT5" s="1404"/>
      <c r="AU5" s="1404"/>
      <c r="AV5" s="1404"/>
      <c r="AW5" s="1404"/>
      <c r="AX5" s="1404"/>
      <c r="AY5" s="1404"/>
      <c r="AZ5" s="1404"/>
      <c r="BA5" s="1404"/>
      <c r="BB5" s="1404"/>
      <c r="BC5" s="1404"/>
      <c r="BD5" s="1404"/>
      <c r="BE5" s="1404"/>
      <c r="BF5" s="1404"/>
      <c r="BG5" s="1404"/>
      <c r="BH5" s="1404"/>
      <c r="BI5" s="1404"/>
      <c r="BJ5" s="1404"/>
      <c r="BK5" s="1404"/>
      <c r="BL5" s="1404"/>
      <c r="BM5" s="1404"/>
      <c r="BN5" s="1404"/>
      <c r="BO5" s="1404"/>
      <c r="BP5" s="1404"/>
      <c r="BQ5" s="1404"/>
      <c r="BR5" s="1404"/>
      <c r="BS5" s="1404"/>
      <c r="BT5" s="1404"/>
      <c r="BU5" s="1404"/>
      <c r="BV5" s="1404"/>
      <c r="BW5" s="1404"/>
      <c r="BX5" s="1403"/>
      <c r="BY5" s="1403"/>
      <c r="BZ5" s="1404"/>
      <c r="CA5" s="1403"/>
      <c r="CB5" s="1403"/>
      <c r="CC5" s="1404"/>
      <c r="CD5" s="1404"/>
      <c r="CE5" s="1404"/>
      <c r="CF5" s="1404"/>
      <c r="CG5" s="1404"/>
      <c r="CH5" s="1405"/>
      <c r="CI5" s="1406"/>
      <c r="CJ5" s="1404"/>
      <c r="CK5" s="1404"/>
      <c r="CL5" s="1404"/>
      <c r="CM5" s="1404"/>
      <c r="CN5" s="1404"/>
      <c r="CO5" s="1404"/>
      <c r="CP5" s="1404"/>
      <c r="CQ5" s="1404"/>
      <c r="CR5" s="1404"/>
      <c r="CS5" s="1404"/>
      <c r="CT5" s="1404"/>
      <c r="CU5" s="1404"/>
      <c r="CV5" s="1404"/>
      <c r="CW5" s="1404"/>
      <c r="CX5" s="1404"/>
      <c r="CY5" s="1404"/>
      <c r="CZ5" s="1404"/>
      <c r="DA5" s="1404"/>
      <c r="DB5" s="1404"/>
      <c r="DC5" s="1407"/>
      <c r="DD5" s="1407"/>
      <c r="DE5" s="1407"/>
      <c r="DF5" s="1407"/>
      <c r="DG5" s="1407"/>
      <c r="DH5" s="1407"/>
      <c r="DI5" s="1407"/>
      <c r="DJ5" s="1407"/>
      <c r="DK5" s="1407"/>
      <c r="DL5" s="1407"/>
      <c r="DM5" s="1407"/>
      <c r="DN5" s="1407"/>
      <c r="DO5" s="1407"/>
      <c r="DP5" s="1407"/>
      <c r="DQ5" s="1407"/>
      <c r="DR5" s="1408"/>
      <c r="DS5" s="1409"/>
      <c r="DT5" s="1409"/>
      <c r="DU5" s="1409"/>
      <c r="DV5" s="1409"/>
      <c r="DW5" s="1409"/>
      <c r="DX5" s="1409"/>
      <c r="DY5" s="1409"/>
      <c r="DZ5" s="1409"/>
      <c r="EA5" s="1409"/>
      <c r="EB5" s="1409"/>
      <c r="EC5" s="1409"/>
      <c r="ED5" s="1410"/>
      <c r="EE5" s="1410"/>
      <c r="EF5" s="1410"/>
      <c r="EG5" s="1410"/>
      <c r="EH5" s="1410"/>
      <c r="EI5" s="1410"/>
      <c r="EJ5" s="1410"/>
      <c r="EK5" s="1410"/>
      <c r="EL5" s="1410"/>
      <c r="EM5" s="1410"/>
      <c r="EN5" s="1410"/>
    </row>
    <row r="6" spans="1:144" ht="17.45" customHeight="1" x14ac:dyDescent="0.3">
      <c r="A6" s="1400" t="s">
        <v>1047</v>
      </c>
      <c r="B6" s="1401"/>
      <c r="C6" s="1402"/>
      <c r="D6" s="1402"/>
      <c r="E6" s="1402"/>
      <c r="F6" s="1401"/>
      <c r="G6" s="1402"/>
      <c r="H6" s="1402"/>
      <c r="I6" s="1402"/>
      <c r="J6" s="1402"/>
      <c r="K6" s="1402"/>
      <c r="L6" s="1402"/>
      <c r="M6" s="1402"/>
      <c r="N6" s="1401"/>
      <c r="O6" s="1402"/>
      <c r="P6" s="1402"/>
      <c r="Q6" s="1401"/>
      <c r="R6" s="1402"/>
      <c r="S6" s="1402"/>
      <c r="T6" s="1403"/>
      <c r="U6" s="1403"/>
      <c r="V6" s="1404"/>
      <c r="W6" s="1404"/>
      <c r="X6" s="1404"/>
      <c r="Y6" s="1404"/>
      <c r="Z6" s="1404"/>
      <c r="AA6" s="1404"/>
      <c r="AB6" s="1404"/>
      <c r="AC6" s="1404"/>
      <c r="AD6" s="1404"/>
      <c r="AE6" s="1404"/>
      <c r="AF6" s="1404"/>
      <c r="AG6" s="1404"/>
      <c r="AH6" s="1404"/>
      <c r="AI6" s="1404"/>
      <c r="AJ6" s="1404"/>
      <c r="AK6" s="1404"/>
      <c r="AL6" s="1404"/>
      <c r="AM6" s="1404"/>
      <c r="AN6" s="1404"/>
      <c r="AO6" s="1404"/>
      <c r="AP6" s="1404"/>
      <c r="AQ6" s="1404"/>
      <c r="AR6" s="1404"/>
      <c r="AS6" s="1404"/>
      <c r="AT6" s="1404"/>
      <c r="AU6" s="1404"/>
      <c r="AV6" s="1404"/>
      <c r="AW6" s="1404"/>
      <c r="AX6" s="1404"/>
      <c r="AY6" s="1404"/>
      <c r="AZ6" s="1404"/>
      <c r="BA6" s="1404"/>
      <c r="BB6" s="1404"/>
      <c r="BC6" s="1404"/>
      <c r="BD6" s="1404"/>
      <c r="BE6" s="1404"/>
      <c r="BF6" s="1404"/>
      <c r="BG6" s="1404"/>
      <c r="BH6" s="1404"/>
      <c r="BI6" s="1404"/>
      <c r="BJ6" s="1404"/>
      <c r="BK6" s="1404"/>
      <c r="BL6" s="1404"/>
      <c r="BM6" s="1404"/>
      <c r="BN6" s="1404"/>
      <c r="BO6" s="1404"/>
      <c r="BP6" s="1404"/>
      <c r="BQ6" s="1404"/>
      <c r="BR6" s="1404"/>
      <c r="BS6" s="1404"/>
      <c r="BT6" s="1404"/>
      <c r="BU6" s="1404"/>
      <c r="BV6" s="1404"/>
      <c r="BW6" s="1404"/>
      <c r="BX6" s="1403"/>
      <c r="BY6" s="1403"/>
      <c r="BZ6" s="1404"/>
      <c r="CA6" s="1403"/>
      <c r="CB6" s="1403"/>
      <c r="CC6" s="1404"/>
      <c r="CD6" s="1404"/>
      <c r="CE6" s="1404"/>
      <c r="CF6" s="1404"/>
      <c r="CG6" s="1404"/>
      <c r="CH6" s="1405"/>
      <c r="CI6" s="1406"/>
      <c r="CJ6" s="1404"/>
      <c r="CK6" s="1404"/>
      <c r="CL6" s="1404"/>
      <c r="CM6" s="1404"/>
      <c r="CN6" s="1404"/>
      <c r="CO6" s="1404"/>
      <c r="CP6" s="1404"/>
      <c r="CQ6" s="1404"/>
      <c r="CR6" s="1404"/>
      <c r="CS6" s="1404"/>
      <c r="CT6" s="1404"/>
      <c r="CU6" s="1404"/>
      <c r="CV6" s="1404"/>
      <c r="CW6" s="1404"/>
      <c r="CX6" s="1404"/>
      <c r="CY6" s="1404"/>
      <c r="CZ6" s="1404"/>
      <c r="DA6" s="1404"/>
      <c r="DB6" s="1404"/>
      <c r="DC6" s="1407"/>
      <c r="DD6" s="1407"/>
      <c r="DE6" s="1407"/>
      <c r="DF6" s="1407"/>
      <c r="DG6" s="1407"/>
      <c r="DH6" s="1407"/>
      <c r="DI6" s="1407"/>
      <c r="DJ6" s="1407"/>
      <c r="DK6" s="1407"/>
      <c r="DL6" s="1407"/>
      <c r="DM6" s="1407"/>
      <c r="DN6" s="1407"/>
      <c r="DO6" s="1407"/>
      <c r="DP6" s="1407"/>
      <c r="DQ6" s="1407"/>
      <c r="DR6" s="1408"/>
      <c r="DS6" s="1409"/>
      <c r="DT6" s="1409"/>
      <c r="DU6" s="1409"/>
      <c r="DV6" s="1409"/>
      <c r="DW6" s="1409"/>
      <c r="DX6" s="1409"/>
      <c r="DY6" s="1409"/>
      <c r="DZ6" s="1409"/>
      <c r="EA6" s="1409"/>
      <c r="EB6" s="1409"/>
      <c r="EC6" s="1409"/>
      <c r="ED6" s="1410"/>
      <c r="EE6" s="1410"/>
      <c r="EF6" s="1410"/>
      <c r="EG6" s="1410"/>
      <c r="EH6" s="1410"/>
      <c r="EI6" s="1410"/>
      <c r="EJ6" s="1410"/>
      <c r="EK6" s="1410"/>
      <c r="EL6" s="1410"/>
      <c r="EM6" s="1410"/>
      <c r="EN6" s="1410"/>
    </row>
    <row r="7" spans="1:144" ht="17.45" customHeight="1" x14ac:dyDescent="0.3">
      <c r="A7" s="1400"/>
      <c r="B7" s="1401"/>
      <c r="C7" s="1402"/>
      <c r="D7" s="1402"/>
      <c r="E7" s="1402"/>
      <c r="F7" s="1401"/>
      <c r="G7" s="1402"/>
      <c r="H7" s="1402"/>
      <c r="I7" s="1402"/>
      <c r="J7" s="1402"/>
      <c r="K7" s="1402"/>
      <c r="L7" s="1402"/>
      <c r="M7" s="1402"/>
      <c r="N7" s="1401"/>
      <c r="O7" s="1402"/>
      <c r="P7" s="1402"/>
      <c r="Q7" s="1401"/>
      <c r="R7" s="1402"/>
      <c r="S7" s="1402"/>
      <c r="T7" s="1403"/>
      <c r="U7" s="1403"/>
      <c r="V7" s="1404"/>
      <c r="W7" s="1404"/>
      <c r="X7" s="1404"/>
      <c r="Y7" s="1404"/>
      <c r="Z7" s="1404"/>
      <c r="AA7" s="1404"/>
      <c r="AB7" s="1404"/>
      <c r="AC7" s="1404"/>
      <c r="AD7" s="1404"/>
      <c r="AE7" s="1404"/>
      <c r="AF7" s="1404"/>
      <c r="AG7" s="1404"/>
      <c r="AH7" s="1404"/>
      <c r="AI7" s="1404"/>
      <c r="AJ7" s="1404"/>
      <c r="AK7" s="1404"/>
      <c r="AL7" s="1404"/>
      <c r="AM7" s="1404"/>
      <c r="AN7" s="1404"/>
      <c r="AO7" s="1404"/>
      <c r="AP7" s="1404"/>
      <c r="AQ7" s="1404"/>
      <c r="AR7" s="1404"/>
      <c r="AS7" s="1404"/>
      <c r="AT7" s="1404"/>
      <c r="AU7" s="1404"/>
      <c r="AV7" s="1404"/>
      <c r="AW7" s="1404"/>
      <c r="AX7" s="1404"/>
      <c r="AY7" s="1404"/>
      <c r="AZ7" s="1404"/>
      <c r="BA7" s="1404"/>
      <c r="BB7" s="1404"/>
      <c r="BC7" s="1404"/>
      <c r="BD7" s="1404"/>
      <c r="BE7" s="1404"/>
      <c r="BF7" s="1404"/>
      <c r="BG7" s="1404"/>
      <c r="BH7" s="1404"/>
      <c r="BI7" s="1404"/>
      <c r="BJ7" s="1404"/>
      <c r="BK7" s="1404"/>
      <c r="BL7" s="1404"/>
      <c r="BM7" s="1404"/>
      <c r="BN7" s="1404"/>
      <c r="BO7" s="1404"/>
      <c r="BP7" s="1404"/>
      <c r="BQ7" s="1404"/>
      <c r="BR7" s="1404"/>
      <c r="BS7" s="1404"/>
      <c r="BT7" s="1404"/>
      <c r="BU7" s="1404"/>
      <c r="BV7" s="1404"/>
      <c r="BW7" s="1404"/>
      <c r="BX7" s="1403"/>
      <c r="BY7" s="1403"/>
      <c r="BZ7" s="1404"/>
      <c r="CA7" s="1403"/>
      <c r="CB7" s="1403"/>
      <c r="CC7" s="1404"/>
      <c r="CD7" s="1404"/>
      <c r="CE7" s="1404"/>
      <c r="CF7" s="1404"/>
      <c r="CG7" s="1404"/>
      <c r="CH7" s="1405"/>
      <c r="CI7" s="1406"/>
      <c r="CJ7" s="1404"/>
      <c r="CK7" s="1404"/>
      <c r="CL7" s="1404"/>
      <c r="CM7" s="1404"/>
      <c r="CN7" s="1404"/>
      <c r="CO7" s="1404"/>
      <c r="CP7" s="1404"/>
      <c r="CQ7" s="1404"/>
      <c r="CR7" s="1404"/>
      <c r="CS7" s="1404"/>
      <c r="CT7" s="1404"/>
      <c r="CU7" s="1404"/>
      <c r="CV7" s="1404"/>
      <c r="CW7" s="1404"/>
      <c r="CX7" s="1404"/>
      <c r="CY7" s="1404"/>
      <c r="CZ7" s="1404"/>
      <c r="DA7" s="1404"/>
      <c r="DB7" s="1404"/>
      <c r="DC7" s="1407"/>
      <c r="DD7" s="1407"/>
      <c r="DE7" s="1407"/>
      <c r="DF7" s="1407"/>
      <c r="DG7" s="1407"/>
      <c r="DH7" s="1407"/>
      <c r="DI7" s="1407"/>
      <c r="DJ7" s="1407"/>
      <c r="DK7" s="1407"/>
      <c r="DL7" s="1407"/>
      <c r="DM7" s="1407"/>
      <c r="DN7" s="1407"/>
      <c r="DO7" s="1407"/>
      <c r="DP7" s="1407"/>
      <c r="DQ7" s="1407"/>
      <c r="DR7" s="1408"/>
      <c r="DS7" s="1409"/>
      <c r="DT7" s="1409"/>
      <c r="DU7" s="1409"/>
      <c r="DV7" s="1409"/>
      <c r="DW7" s="1409"/>
      <c r="DX7" s="1409"/>
      <c r="DY7" s="1409"/>
      <c r="DZ7" s="1409"/>
      <c r="EA7" s="1409"/>
      <c r="EB7" s="1409"/>
      <c r="EC7" s="1409"/>
      <c r="ED7" s="1410"/>
      <c r="EE7" s="1410"/>
      <c r="EF7" s="1410"/>
      <c r="EG7" s="1410"/>
      <c r="EH7" s="1410"/>
      <c r="EI7" s="1410"/>
      <c r="EJ7" s="1410"/>
      <c r="EK7" s="1410"/>
      <c r="EL7" s="1410"/>
      <c r="EM7" s="1410"/>
      <c r="EN7" s="1410"/>
    </row>
    <row r="8" spans="1:144" ht="17.45" customHeight="1" x14ac:dyDescent="0.3">
      <c r="A8" s="1400" t="s">
        <v>846</v>
      </c>
      <c r="B8" s="1401"/>
      <c r="C8" s="1402"/>
      <c r="D8" s="1402"/>
      <c r="E8" s="1402"/>
      <c r="F8" s="1401"/>
      <c r="G8" s="1402"/>
      <c r="H8" s="1402"/>
      <c r="I8" s="1402"/>
      <c r="J8" s="1402"/>
      <c r="K8" s="1402"/>
      <c r="L8" s="1402"/>
      <c r="M8" s="1402"/>
      <c r="N8" s="1401"/>
      <c r="O8" s="1402"/>
      <c r="P8" s="1402"/>
      <c r="Q8" s="1401"/>
      <c r="R8" s="1402"/>
      <c r="S8" s="1402"/>
      <c r="T8" s="1403"/>
      <c r="U8" s="1403"/>
      <c r="V8" s="1404"/>
      <c r="W8" s="1404"/>
      <c r="X8" s="1404"/>
      <c r="Y8" s="1404"/>
      <c r="Z8" s="1404"/>
      <c r="AA8" s="1404"/>
      <c r="AB8" s="1404"/>
      <c r="AC8" s="1404"/>
      <c r="AD8" s="1404"/>
      <c r="AE8" s="1404"/>
      <c r="AF8" s="1404"/>
      <c r="AG8" s="1404"/>
      <c r="AH8" s="1404"/>
      <c r="AI8" s="1404"/>
      <c r="AJ8" s="1404"/>
      <c r="AK8" s="1404"/>
      <c r="AL8" s="1404"/>
      <c r="AM8" s="1404"/>
      <c r="AN8" s="1404"/>
      <c r="AO8" s="1404"/>
      <c r="AP8" s="1404"/>
      <c r="AQ8" s="1404"/>
      <c r="AR8" s="1404"/>
      <c r="AS8" s="1404"/>
      <c r="AT8" s="1404"/>
      <c r="AU8" s="1404"/>
      <c r="AV8" s="1404"/>
      <c r="AW8" s="1404"/>
      <c r="AX8" s="1404"/>
      <c r="AY8" s="1404"/>
      <c r="AZ8" s="1404"/>
      <c r="BA8" s="1404"/>
      <c r="BB8" s="1404"/>
      <c r="BC8" s="1404"/>
      <c r="BD8" s="1404"/>
      <c r="BE8" s="1404"/>
      <c r="BF8" s="1404"/>
      <c r="BG8" s="1404"/>
      <c r="BH8" s="1404"/>
      <c r="BI8" s="1404"/>
      <c r="BJ8" s="1404"/>
      <c r="BK8" s="1404"/>
      <c r="BL8" s="1404"/>
      <c r="BM8" s="1404"/>
      <c r="BN8" s="1404"/>
      <c r="BO8" s="1404"/>
      <c r="BP8" s="1404"/>
      <c r="BQ8" s="1404"/>
      <c r="BR8" s="1404"/>
      <c r="BS8" s="1404"/>
      <c r="BT8" s="1404"/>
      <c r="BU8" s="1404"/>
      <c r="BV8" s="1404"/>
      <c r="BW8" s="1404"/>
      <c r="BX8" s="1403"/>
      <c r="BY8" s="1403"/>
      <c r="BZ8" s="1404"/>
      <c r="CA8" s="1403"/>
      <c r="CB8" s="1403"/>
      <c r="CC8" s="1404"/>
      <c r="CD8" s="1404"/>
      <c r="CE8" s="1404"/>
      <c r="CF8" s="1404"/>
      <c r="CG8" s="1404"/>
      <c r="CH8" s="1405"/>
      <c r="CI8" s="1406"/>
      <c r="CJ8" s="1404"/>
      <c r="CK8" s="1404"/>
      <c r="CL8" s="1404"/>
      <c r="CM8" s="1404"/>
      <c r="CN8" s="1404"/>
      <c r="CO8" s="1404"/>
      <c r="CP8" s="1404"/>
      <c r="CQ8" s="1404"/>
      <c r="CR8" s="1404"/>
      <c r="CS8" s="1404"/>
      <c r="CT8" s="1404"/>
      <c r="CU8" s="1404"/>
      <c r="CV8" s="1404"/>
      <c r="CW8" s="1404"/>
      <c r="CX8" s="1404"/>
      <c r="CY8" s="1404"/>
      <c r="CZ8" s="1404"/>
      <c r="DA8" s="1404"/>
      <c r="DB8" s="1404"/>
      <c r="DC8" s="1407"/>
      <c r="DD8" s="1407"/>
      <c r="DE8" s="1407"/>
      <c r="DF8" s="1407"/>
      <c r="DG8" s="1407"/>
      <c r="DH8" s="1407"/>
      <c r="DI8" s="1407"/>
      <c r="DJ8" s="1407"/>
      <c r="DK8" s="1407"/>
      <c r="DL8" s="1407"/>
      <c r="DM8" s="1407"/>
      <c r="DN8" s="1407"/>
      <c r="DO8" s="1407"/>
      <c r="DP8" s="1407"/>
      <c r="DQ8" s="1407"/>
      <c r="DR8" s="1408"/>
      <c r="DS8" s="1409"/>
      <c r="DT8" s="1409"/>
      <c r="DU8" s="1409"/>
      <c r="DV8" s="1409"/>
      <c r="DW8" s="1409"/>
      <c r="DX8" s="1409"/>
      <c r="DY8" s="1409"/>
      <c r="DZ8" s="1409"/>
      <c r="EA8" s="1409"/>
      <c r="EB8" s="1409"/>
      <c r="EC8" s="1409"/>
      <c r="ED8" s="1410"/>
      <c r="EE8" s="1410"/>
      <c r="EF8" s="1410"/>
      <c r="EG8" s="1410"/>
      <c r="EH8" s="1411"/>
      <c r="EI8" s="1411"/>
      <c r="EJ8" s="1411"/>
      <c r="EK8" s="1411"/>
      <c r="EL8" s="1411"/>
      <c r="EM8" s="1411"/>
      <c r="EN8" s="1411"/>
    </row>
    <row r="9" spans="1:144" ht="17.45" hidden="1" customHeight="1" x14ac:dyDescent="0.3">
      <c r="A9" s="1412" t="s">
        <v>1048</v>
      </c>
      <c r="B9" s="1413">
        <v>10</v>
      </c>
      <c r="C9" s="1414">
        <v>10.5</v>
      </c>
      <c r="D9" s="1414">
        <v>10.5</v>
      </c>
      <c r="E9" s="1414">
        <v>10.5</v>
      </c>
      <c r="F9" s="1413">
        <v>10.5</v>
      </c>
      <c r="G9" s="1414">
        <v>11.5</v>
      </c>
      <c r="H9" s="1414">
        <v>11.5</v>
      </c>
      <c r="I9" s="1414">
        <v>11.5</v>
      </c>
      <c r="J9" s="1414">
        <v>11.5</v>
      </c>
      <c r="K9" s="1414">
        <v>11.5</v>
      </c>
      <c r="L9" s="1414">
        <v>11.5</v>
      </c>
      <c r="M9" s="1414">
        <v>11.5</v>
      </c>
      <c r="N9" s="1413">
        <v>12</v>
      </c>
      <c r="O9" s="1414">
        <v>12</v>
      </c>
      <c r="P9" s="1414">
        <v>13</v>
      </c>
      <c r="Q9" s="1413">
        <v>13</v>
      </c>
      <c r="R9" s="1414">
        <v>13</v>
      </c>
      <c r="S9" s="1414">
        <v>13</v>
      </c>
      <c r="T9" s="1415"/>
      <c r="U9" s="1415"/>
      <c r="V9" s="1404"/>
      <c r="W9" s="1404"/>
      <c r="X9" s="1404"/>
      <c r="Y9" s="1404"/>
      <c r="Z9" s="1404"/>
      <c r="AA9" s="1404"/>
      <c r="AB9" s="1404"/>
      <c r="AC9" s="1404"/>
      <c r="AD9" s="1404"/>
      <c r="AE9" s="1404"/>
      <c r="AF9" s="1404"/>
      <c r="AG9" s="1404"/>
      <c r="AH9" s="1404"/>
      <c r="AI9" s="1404"/>
      <c r="AJ9" s="1404"/>
      <c r="AK9" s="1404"/>
      <c r="AL9" s="1404"/>
      <c r="AM9" s="1404"/>
      <c r="AN9" s="1404"/>
      <c r="AO9" s="1404"/>
      <c r="AP9" s="1404"/>
      <c r="AQ9" s="1404"/>
      <c r="AR9" s="1404"/>
      <c r="AS9" s="1404"/>
      <c r="AT9" s="1404"/>
      <c r="AU9" s="1404"/>
      <c r="AV9" s="1404"/>
      <c r="AW9" s="1404"/>
      <c r="AX9" s="1404"/>
      <c r="AY9" s="1404"/>
      <c r="AZ9" s="1404"/>
      <c r="BA9" s="1404"/>
      <c r="BB9" s="1404"/>
      <c r="BC9" s="1404"/>
      <c r="BD9" s="1404"/>
      <c r="BE9" s="1404"/>
      <c r="BF9" s="1404"/>
      <c r="BG9" s="1404"/>
      <c r="BH9" s="1404"/>
      <c r="BI9" s="1404"/>
      <c r="BJ9" s="1404"/>
      <c r="BK9" s="1404"/>
      <c r="BL9" s="1404"/>
      <c r="BM9" s="1404"/>
      <c r="BN9" s="1404"/>
      <c r="BO9" s="1404"/>
      <c r="BP9" s="1404"/>
      <c r="BQ9" s="1404"/>
      <c r="BR9" s="1404"/>
      <c r="BS9" s="1404"/>
      <c r="BT9" s="1404"/>
      <c r="BU9" s="1404"/>
      <c r="BV9" s="1404"/>
      <c r="BW9" s="1401"/>
      <c r="BX9" s="1403"/>
      <c r="BY9" s="1403"/>
      <c r="BZ9" s="1404"/>
      <c r="CA9" s="1403"/>
      <c r="CB9" s="1403"/>
      <c r="CC9" s="1404"/>
      <c r="CD9" s="1404"/>
      <c r="CE9" s="1404"/>
      <c r="CF9" s="1404"/>
      <c r="CG9" s="1404"/>
      <c r="CH9" s="1405"/>
      <c r="CI9" s="1406"/>
      <c r="CJ9" s="1404"/>
      <c r="CK9" s="1404"/>
      <c r="CL9" s="1404"/>
      <c r="CM9" s="1404"/>
      <c r="CN9" s="1404"/>
      <c r="CO9" s="1404"/>
      <c r="CP9" s="1404"/>
      <c r="CQ9" s="1404"/>
      <c r="CR9" s="1404"/>
      <c r="CS9" s="1404"/>
      <c r="CT9" s="1404"/>
      <c r="CU9" s="1404"/>
      <c r="CV9" s="1404"/>
      <c r="CW9" s="1404"/>
      <c r="CX9" s="1404"/>
      <c r="CY9" s="1404"/>
      <c r="CZ9" s="1404"/>
      <c r="DA9" s="1404"/>
      <c r="DB9" s="1404"/>
      <c r="DC9" s="1407"/>
      <c r="DD9" s="1407"/>
      <c r="DE9" s="1407"/>
      <c r="DF9" s="1407"/>
      <c r="DG9" s="1407"/>
      <c r="DH9" s="1407"/>
      <c r="DI9" s="1407"/>
      <c r="DJ9" s="1407"/>
      <c r="DK9" s="1407"/>
      <c r="DL9" s="1407"/>
      <c r="DM9" s="1407"/>
      <c r="DN9" s="1407"/>
      <c r="DO9" s="1407"/>
      <c r="DP9" s="1407"/>
      <c r="DQ9" s="1407"/>
      <c r="DR9" s="1408"/>
      <c r="DS9" s="1409"/>
      <c r="DT9" s="1409"/>
      <c r="DU9" s="1409"/>
      <c r="DV9" s="1409"/>
      <c r="DW9" s="1409"/>
      <c r="DX9" s="1409"/>
      <c r="DY9" s="1409"/>
      <c r="DZ9" s="1409"/>
      <c r="EA9" s="1409"/>
      <c r="EB9" s="1409"/>
      <c r="EC9" s="1409"/>
      <c r="ED9" s="1410"/>
      <c r="EE9" s="1410"/>
      <c r="EF9" s="1410"/>
      <c r="EG9" s="1410"/>
      <c r="EH9" s="1411"/>
      <c r="EI9" s="1411"/>
      <c r="EJ9" s="1411"/>
      <c r="EK9" s="1411"/>
      <c r="EL9" s="1411"/>
      <c r="EM9" s="1411"/>
      <c r="EN9" s="1411"/>
    </row>
    <row r="10" spans="1:144" ht="17.45" customHeight="1" x14ac:dyDescent="0.3">
      <c r="A10" s="1412" t="s">
        <v>1049</v>
      </c>
      <c r="B10" s="1413"/>
      <c r="C10" s="1414"/>
      <c r="D10" s="1414"/>
      <c r="E10" s="1414"/>
      <c r="F10" s="1413"/>
      <c r="G10" s="1414"/>
      <c r="H10" s="1414"/>
      <c r="I10" s="1414"/>
      <c r="J10" s="1414"/>
      <c r="K10" s="1414"/>
      <c r="L10" s="1414"/>
      <c r="M10" s="1414"/>
      <c r="N10" s="1413"/>
      <c r="O10" s="1414"/>
      <c r="P10" s="1414"/>
      <c r="Q10" s="1413"/>
      <c r="R10" s="1414"/>
      <c r="S10" s="1414">
        <v>8.5</v>
      </c>
      <c r="T10" s="1415">
        <v>8.5</v>
      </c>
      <c r="U10" s="1415">
        <v>8.5</v>
      </c>
      <c r="V10" s="1416">
        <v>8.5</v>
      </c>
      <c r="W10" s="1416">
        <v>8.5</v>
      </c>
      <c r="X10" s="1416">
        <v>8.5</v>
      </c>
      <c r="Y10" s="1416">
        <v>8.5</v>
      </c>
      <c r="Z10" s="1416">
        <v>9.25</v>
      </c>
      <c r="AA10" s="1416">
        <v>9.25</v>
      </c>
      <c r="AB10" s="1416">
        <v>9.25</v>
      </c>
      <c r="AC10" s="1416">
        <v>9.25</v>
      </c>
      <c r="AD10" s="1416">
        <v>9.25</v>
      </c>
      <c r="AE10" s="1416">
        <v>9.25</v>
      </c>
      <c r="AF10" s="1416">
        <v>9.25</v>
      </c>
      <c r="AG10" s="1416">
        <v>9</v>
      </c>
      <c r="AH10" s="1416">
        <v>8.5</v>
      </c>
      <c r="AI10" s="1416">
        <v>8.5</v>
      </c>
      <c r="AJ10" s="1416">
        <v>8</v>
      </c>
      <c r="AK10" s="1416">
        <v>8</v>
      </c>
      <c r="AL10" s="1416">
        <v>8.25</v>
      </c>
      <c r="AM10" s="1416">
        <v>8.25</v>
      </c>
      <c r="AN10" s="1416">
        <v>8.25</v>
      </c>
      <c r="AO10" s="1416">
        <v>7.75</v>
      </c>
      <c r="AP10" s="1416">
        <v>7.75</v>
      </c>
      <c r="AQ10" s="1416">
        <v>6.75</v>
      </c>
      <c r="AR10" s="1416">
        <v>6.75</v>
      </c>
      <c r="AS10" s="1416">
        <v>6.75</v>
      </c>
      <c r="AT10" s="1416">
        <v>5.75</v>
      </c>
      <c r="AU10" s="1416">
        <v>5.75</v>
      </c>
      <c r="AV10" s="1416">
        <v>5.75</v>
      </c>
      <c r="AW10" s="1416">
        <v>5.75</v>
      </c>
      <c r="AX10" s="1416">
        <v>5.75</v>
      </c>
      <c r="AY10" s="1416">
        <v>5.75</v>
      </c>
      <c r="AZ10" s="1416">
        <v>5.75</v>
      </c>
      <c r="BA10" s="1416">
        <v>5.75</v>
      </c>
      <c r="BB10" s="1416">
        <v>5.75</v>
      </c>
      <c r="BC10" s="1416">
        <v>5.75</v>
      </c>
      <c r="BD10" s="1416">
        <v>5.75</v>
      </c>
      <c r="BE10" s="1416">
        <v>5.75</v>
      </c>
      <c r="BF10" s="1416">
        <v>5.75</v>
      </c>
      <c r="BG10" s="1416">
        <v>5.75</v>
      </c>
      <c r="BH10" s="1416">
        <v>5.75</v>
      </c>
      <c r="BI10" s="1416">
        <v>5.75</v>
      </c>
      <c r="BJ10" s="1416">
        <v>5.75</v>
      </c>
      <c r="BK10" s="1416">
        <v>5.75</v>
      </c>
      <c r="BL10" s="1416">
        <v>4.75</v>
      </c>
      <c r="BM10" s="1416">
        <v>4.75</v>
      </c>
      <c r="BN10" s="1416">
        <v>4.75</v>
      </c>
      <c r="BO10" s="1416">
        <v>4.75</v>
      </c>
      <c r="BP10" s="1416">
        <v>4.75</v>
      </c>
      <c r="BQ10" s="1416">
        <v>4.75</v>
      </c>
      <c r="BR10" s="1416">
        <v>5.25</v>
      </c>
      <c r="BS10" s="1416">
        <v>5.25</v>
      </c>
      <c r="BT10" s="1416">
        <v>5.25</v>
      </c>
      <c r="BU10" s="1416">
        <v>5.5</v>
      </c>
      <c r="BV10" s="1416">
        <v>5.5</v>
      </c>
      <c r="BW10" s="1416">
        <v>5.5</v>
      </c>
      <c r="BX10" s="1416">
        <v>5.5</v>
      </c>
      <c r="BY10" s="1416">
        <v>5.5</v>
      </c>
      <c r="BZ10" s="1416">
        <v>5.5</v>
      </c>
      <c r="CA10" s="1416">
        <v>5.4</v>
      </c>
      <c r="CB10" s="1416">
        <v>5.4</v>
      </c>
      <c r="CC10" s="1417">
        <v>5.4</v>
      </c>
      <c r="CD10" s="1417">
        <v>4.9000000000000004</v>
      </c>
      <c r="CE10" s="1417">
        <v>4.9000000000000004</v>
      </c>
      <c r="CF10" s="1417">
        <v>4.9000000000000004</v>
      </c>
      <c r="CG10" s="1417">
        <v>4.9000000000000004</v>
      </c>
      <c r="CH10" s="1418">
        <v>4.9000000000000004</v>
      </c>
      <c r="CI10" s="1419">
        <v>4.9000000000000004</v>
      </c>
      <c r="CJ10" s="1417">
        <v>4.9000000000000004</v>
      </c>
      <c r="CK10" s="1417">
        <v>4.9000000000000004</v>
      </c>
      <c r="CL10" s="1417">
        <v>4.9000000000000004</v>
      </c>
      <c r="CM10" s="1417">
        <v>4.9000000000000004</v>
      </c>
      <c r="CN10" s="1417">
        <v>4.9000000000000004</v>
      </c>
      <c r="CO10" s="1417">
        <v>4.9000000000000004</v>
      </c>
      <c r="CP10" s="1417">
        <v>4.9000000000000004</v>
      </c>
      <c r="CQ10" s="1417">
        <v>4.9000000000000004</v>
      </c>
      <c r="CR10" s="1417">
        <v>4.9000000000000004</v>
      </c>
      <c r="CS10" s="1417">
        <v>4.6500000000000004</v>
      </c>
      <c r="CT10" s="1417">
        <v>4.6500000000000004</v>
      </c>
      <c r="CU10" s="1417">
        <v>4.6500000000000004</v>
      </c>
      <c r="CV10" s="1417">
        <v>4.6500000000000004</v>
      </c>
      <c r="CW10" s="1417">
        <v>4.6500000000000004</v>
      </c>
      <c r="CX10" s="1417">
        <v>4.6500000000000004</v>
      </c>
      <c r="CY10" s="1417">
        <v>4.6500000000000004</v>
      </c>
      <c r="CZ10" s="1417">
        <v>4.6500000000000004</v>
      </c>
      <c r="DA10" s="1417">
        <v>4.6500000000000004</v>
      </c>
      <c r="DB10" s="1417">
        <v>4.6500000000000004</v>
      </c>
      <c r="DC10" s="1420">
        <v>4.6500000000000004</v>
      </c>
      <c r="DD10" s="1420">
        <v>4.6500000000000004</v>
      </c>
      <c r="DE10" s="1420">
        <v>4.6500000000000004</v>
      </c>
      <c r="DF10" s="1420">
        <v>4.6500000000000004</v>
      </c>
      <c r="DG10" s="1420">
        <v>4.6500000000000004</v>
      </c>
      <c r="DH10" s="1420">
        <v>4.6500000000000004</v>
      </c>
      <c r="DI10" s="1420">
        <v>4.6500000000000004</v>
      </c>
      <c r="DJ10" s="1420">
        <v>4.6500000000000004</v>
      </c>
      <c r="DK10" s="1420">
        <v>4.6500000000000004</v>
      </c>
      <c r="DL10" s="1420">
        <v>4.6500000000000004</v>
      </c>
      <c r="DM10" s="1420">
        <v>4.6500000000000004</v>
      </c>
      <c r="DN10" s="1420">
        <v>4.6500000000000004</v>
      </c>
      <c r="DO10" s="1420">
        <v>4.6500000000000004</v>
      </c>
      <c r="DP10" s="1420">
        <v>4.6500000000000004</v>
      </c>
      <c r="DQ10" s="1420">
        <v>4.6500000000000004</v>
      </c>
      <c r="DR10" s="1421">
        <v>4.6500000000000004</v>
      </c>
      <c r="DS10" s="1422">
        <v>4.6500000000000004</v>
      </c>
      <c r="DT10" s="1422">
        <v>4.6500000000000004</v>
      </c>
      <c r="DU10" s="1422">
        <v>4.6500000000000004</v>
      </c>
      <c r="DV10" s="1422">
        <v>4.4000000000000004</v>
      </c>
      <c r="DW10" s="1422">
        <v>4.4000000000000004</v>
      </c>
      <c r="DX10" s="1422">
        <v>4.4000000000000004</v>
      </c>
      <c r="DY10" s="1422">
        <v>4.4000000000000004</v>
      </c>
      <c r="DZ10" s="1422">
        <v>4.4000000000000004</v>
      </c>
      <c r="EA10" s="1422">
        <v>4.4000000000000004</v>
      </c>
      <c r="EB10" s="1422">
        <v>4.4000000000000004</v>
      </c>
      <c r="EC10" s="1422">
        <v>4.4000000000000004</v>
      </c>
      <c r="ED10" s="1423">
        <v>4</v>
      </c>
      <c r="EE10" s="1423">
        <v>4</v>
      </c>
      <c r="EF10" s="1423">
        <v>4</v>
      </c>
      <c r="EG10" s="1423">
        <v>4</v>
      </c>
      <c r="EH10" s="1423">
        <v>4</v>
      </c>
      <c r="EI10" s="1423">
        <v>4</v>
      </c>
      <c r="EJ10" s="1423">
        <v>4</v>
      </c>
      <c r="EK10" s="1423">
        <v>4</v>
      </c>
      <c r="EL10" s="1423">
        <v>4</v>
      </c>
      <c r="EM10" s="1423">
        <v>4</v>
      </c>
      <c r="EN10" s="1423">
        <v>4</v>
      </c>
    </row>
    <row r="11" spans="1:144" ht="17.45" customHeight="1" x14ac:dyDescent="0.3">
      <c r="A11" s="1412"/>
      <c r="B11" s="1401"/>
      <c r="C11" s="1402"/>
      <c r="D11" s="1402"/>
      <c r="E11" s="1402"/>
      <c r="F11" s="1401"/>
      <c r="G11" s="1402"/>
      <c r="H11" s="1402"/>
      <c r="I11" s="1402"/>
      <c r="J11" s="1402"/>
      <c r="K11" s="1402"/>
      <c r="L11" s="1402"/>
      <c r="M11" s="1402"/>
      <c r="N11" s="1401"/>
      <c r="O11" s="1402"/>
      <c r="P11" s="1402"/>
      <c r="Q11" s="1401"/>
      <c r="R11" s="1402"/>
      <c r="S11" s="1402"/>
      <c r="T11" s="1403"/>
      <c r="U11" s="1403"/>
      <c r="V11" s="1404"/>
      <c r="W11" s="1404"/>
      <c r="X11" s="1404"/>
      <c r="Y11" s="1404"/>
      <c r="Z11" s="1404"/>
      <c r="AA11" s="1404"/>
      <c r="AB11" s="1404"/>
      <c r="AC11" s="1404"/>
      <c r="AD11" s="1404"/>
      <c r="AE11" s="1404"/>
      <c r="AF11" s="1404"/>
      <c r="AG11" s="1404"/>
      <c r="AH11" s="1404"/>
      <c r="AI11" s="1404"/>
      <c r="AJ11" s="1404"/>
      <c r="AK11" s="1404"/>
      <c r="AL11" s="1404"/>
      <c r="AM11" s="1404"/>
      <c r="AN11" s="1404"/>
      <c r="AO11" s="1404"/>
      <c r="AP11" s="1404"/>
      <c r="AQ11" s="1404"/>
      <c r="AR11" s="1404"/>
      <c r="AS11" s="1404"/>
      <c r="AT11" s="1404"/>
      <c r="AU11" s="1404"/>
      <c r="AV11" s="1404"/>
      <c r="AW11" s="1404"/>
      <c r="AX11" s="1404"/>
      <c r="AY11" s="1404"/>
      <c r="AZ11" s="1404"/>
      <c r="BA11" s="1404"/>
      <c r="BB11" s="1404"/>
      <c r="BC11" s="1404"/>
      <c r="BD11" s="1404"/>
      <c r="BE11" s="1404"/>
      <c r="BF11" s="1404"/>
      <c r="BG11" s="1404"/>
      <c r="BH11" s="1404"/>
      <c r="BI11" s="1404"/>
      <c r="BJ11" s="1404"/>
      <c r="BK11" s="1404"/>
      <c r="BL11" s="1404"/>
      <c r="BM11" s="1404"/>
      <c r="BN11" s="1404"/>
      <c r="BO11" s="1404"/>
      <c r="BP11" s="1404"/>
      <c r="BQ11" s="1404"/>
      <c r="BR11" s="1404"/>
      <c r="BS11" s="1404"/>
      <c r="BT11" s="1404"/>
      <c r="BU11" s="1404"/>
      <c r="BV11" s="1404"/>
      <c r="BW11" s="1404"/>
      <c r="BX11" s="1404"/>
      <c r="BY11" s="1404"/>
      <c r="BZ11" s="1404"/>
      <c r="CA11" s="1404"/>
      <c r="CB11" s="1404"/>
      <c r="CC11" s="1404"/>
      <c r="CD11" s="1404"/>
      <c r="CE11" s="1404"/>
      <c r="CF11" s="1404"/>
      <c r="CG11" s="1404"/>
      <c r="CH11" s="1405"/>
      <c r="CI11" s="1406"/>
      <c r="CJ11" s="1404"/>
      <c r="CK11" s="1404"/>
      <c r="CL11" s="1404"/>
      <c r="CM11" s="1404"/>
      <c r="CN11" s="1404"/>
      <c r="CO11" s="1404"/>
      <c r="CP11" s="1404"/>
      <c r="CQ11" s="1404"/>
      <c r="CR11" s="1404"/>
      <c r="CS11" s="1404"/>
      <c r="CT11" s="1404"/>
      <c r="CU11" s="1404"/>
      <c r="CV11" s="1404"/>
      <c r="CW11" s="1404"/>
      <c r="CX11" s="1404"/>
      <c r="CY11" s="1404"/>
      <c r="CZ11" s="1404"/>
      <c r="DA11" s="1404"/>
      <c r="DB11" s="1404"/>
      <c r="DC11" s="1407"/>
      <c r="DD11" s="1407"/>
      <c r="DE11" s="1407"/>
      <c r="DF11" s="1407"/>
      <c r="DG11" s="1407"/>
      <c r="DH11" s="1407"/>
      <c r="DI11" s="1407"/>
      <c r="DJ11" s="1407"/>
      <c r="DK11" s="1407"/>
      <c r="DL11" s="1407"/>
      <c r="DM11" s="1407"/>
      <c r="DN11" s="1407"/>
      <c r="DO11" s="1407"/>
      <c r="DP11" s="1407"/>
      <c r="DQ11" s="1407"/>
      <c r="DR11" s="1408"/>
      <c r="DS11" s="1409"/>
      <c r="DT11" s="1409"/>
      <c r="DU11" s="1409"/>
      <c r="DV11" s="1409"/>
      <c r="DW11" s="1409"/>
      <c r="DX11" s="1409"/>
      <c r="DY11" s="1409"/>
      <c r="DZ11" s="1409"/>
      <c r="EA11" s="1409"/>
      <c r="EB11" s="1409"/>
      <c r="EC11" s="1409"/>
      <c r="ED11" s="1410"/>
      <c r="EE11" s="1410"/>
      <c r="EF11" s="1410"/>
      <c r="EG11" s="1410"/>
      <c r="EH11" s="1410"/>
      <c r="EI11" s="1410"/>
      <c r="EJ11" s="1410"/>
      <c r="EK11" s="1410"/>
      <c r="EL11" s="1410"/>
      <c r="EM11" s="1410"/>
      <c r="EN11" s="1410"/>
    </row>
    <row r="12" spans="1:144" ht="17.45" customHeight="1" x14ac:dyDescent="0.3">
      <c r="A12" s="1400" t="s">
        <v>1050</v>
      </c>
      <c r="B12" s="1401"/>
      <c r="C12" s="1402"/>
      <c r="D12" s="1402"/>
      <c r="E12" s="1402"/>
      <c r="F12" s="1401"/>
      <c r="G12" s="1402"/>
      <c r="H12" s="1402"/>
      <c r="I12" s="1402"/>
      <c r="J12" s="1402"/>
      <c r="K12" s="1402"/>
      <c r="L12" s="1402"/>
      <c r="M12" s="1402"/>
      <c r="N12" s="1401"/>
      <c r="O12" s="1402"/>
      <c r="P12" s="1402"/>
      <c r="Q12" s="1401"/>
      <c r="R12" s="1402"/>
      <c r="S12" s="1402"/>
      <c r="T12" s="1403"/>
      <c r="U12" s="1403"/>
      <c r="V12" s="1404"/>
      <c r="W12" s="1404"/>
      <c r="X12" s="1404"/>
      <c r="Y12" s="1404"/>
      <c r="Z12" s="1404"/>
      <c r="AA12" s="1404"/>
      <c r="AB12" s="1404"/>
      <c r="AC12" s="1404"/>
      <c r="AD12" s="1404"/>
      <c r="AE12" s="1404"/>
      <c r="AF12" s="1404"/>
      <c r="AG12" s="1404"/>
      <c r="AH12" s="1404"/>
      <c r="AI12" s="1404"/>
      <c r="AJ12" s="1404"/>
      <c r="AK12" s="1404"/>
      <c r="AL12" s="1404"/>
      <c r="AM12" s="1404"/>
      <c r="AN12" s="1404"/>
      <c r="AO12" s="1404"/>
      <c r="AP12" s="1404"/>
      <c r="AQ12" s="1404"/>
      <c r="AR12" s="1404"/>
      <c r="AS12" s="1404"/>
      <c r="AT12" s="1404"/>
      <c r="AU12" s="1404"/>
      <c r="AV12" s="1404"/>
      <c r="AW12" s="1404"/>
      <c r="AX12" s="1404"/>
      <c r="AY12" s="1404"/>
      <c r="AZ12" s="1404"/>
      <c r="BA12" s="1404"/>
      <c r="BB12" s="1404"/>
      <c r="BC12" s="1404"/>
      <c r="BD12" s="1404"/>
      <c r="BE12" s="1404"/>
      <c r="BF12" s="1404"/>
      <c r="BG12" s="1404"/>
      <c r="BH12" s="1404"/>
      <c r="BI12" s="1404"/>
      <c r="BJ12" s="1404"/>
      <c r="BK12" s="1404"/>
      <c r="BL12" s="1404"/>
      <c r="BM12" s="1404"/>
      <c r="BN12" s="1404"/>
      <c r="BO12" s="1404"/>
      <c r="BP12" s="1404"/>
      <c r="BQ12" s="1404"/>
      <c r="BR12" s="1404"/>
      <c r="BS12" s="1404"/>
      <c r="BT12" s="1404"/>
      <c r="BU12" s="1404"/>
      <c r="BV12" s="1404"/>
      <c r="BW12" s="1404"/>
      <c r="BX12" s="1404"/>
      <c r="BY12" s="1404"/>
      <c r="BZ12" s="1404"/>
      <c r="CA12" s="1404"/>
      <c r="CB12" s="1404"/>
      <c r="CC12" s="1404"/>
      <c r="CD12" s="1404"/>
      <c r="CE12" s="1404"/>
      <c r="CF12" s="1404"/>
      <c r="CG12" s="1404"/>
      <c r="CH12" s="1405"/>
      <c r="CI12" s="1406"/>
      <c r="CJ12" s="1404"/>
      <c r="CK12" s="1404"/>
      <c r="CL12" s="1404"/>
      <c r="CM12" s="1404"/>
      <c r="CN12" s="1404"/>
      <c r="CO12" s="1404"/>
      <c r="CP12" s="1404"/>
      <c r="CQ12" s="1404"/>
      <c r="CR12" s="1404"/>
      <c r="CS12" s="1404"/>
      <c r="CT12" s="1404"/>
      <c r="CU12" s="1404"/>
      <c r="CV12" s="1404"/>
      <c r="CW12" s="1404"/>
      <c r="CX12" s="1404"/>
      <c r="CY12" s="1404"/>
      <c r="CZ12" s="1404"/>
      <c r="DA12" s="1404"/>
      <c r="DB12" s="1404"/>
      <c r="DC12" s="1407"/>
      <c r="DD12" s="1407"/>
      <c r="DE12" s="1407"/>
      <c r="DF12" s="1407"/>
      <c r="DG12" s="1407"/>
      <c r="DH12" s="1407"/>
      <c r="DI12" s="1407"/>
      <c r="DJ12" s="1407"/>
      <c r="DK12" s="1407"/>
      <c r="DL12" s="1407"/>
      <c r="DM12" s="1407"/>
      <c r="DN12" s="1407"/>
      <c r="DO12" s="1407"/>
      <c r="DP12" s="1407"/>
      <c r="DQ12" s="1407"/>
      <c r="DR12" s="1408"/>
      <c r="DS12" s="1409"/>
      <c r="DT12" s="1409"/>
      <c r="DU12" s="1409"/>
      <c r="DV12" s="1409"/>
      <c r="DW12" s="1409"/>
      <c r="DX12" s="1409"/>
      <c r="DY12" s="1409"/>
      <c r="DZ12" s="1409"/>
      <c r="EA12" s="1409"/>
      <c r="EB12" s="1409"/>
      <c r="EC12" s="1409"/>
      <c r="ED12" s="1410"/>
      <c r="EE12" s="1410"/>
      <c r="EF12" s="1410"/>
      <c r="EG12" s="1410"/>
      <c r="EH12" s="1410"/>
      <c r="EI12" s="1410"/>
      <c r="EJ12" s="1410"/>
      <c r="EK12" s="1410"/>
      <c r="EL12" s="1410"/>
      <c r="EM12" s="1410"/>
      <c r="EN12" s="1410"/>
    </row>
    <row r="13" spans="1:144" ht="17.45" customHeight="1" x14ac:dyDescent="0.3">
      <c r="A13" s="1400" t="s">
        <v>1051</v>
      </c>
      <c r="B13" s="1424" t="s">
        <v>1052</v>
      </c>
      <c r="C13" s="1425" t="s">
        <v>1053</v>
      </c>
      <c r="D13" s="1425" t="s">
        <v>1053</v>
      </c>
      <c r="E13" s="1425" t="s">
        <v>1053</v>
      </c>
      <c r="F13" s="1424" t="s">
        <v>1053</v>
      </c>
      <c r="G13" s="1425" t="s">
        <v>1054</v>
      </c>
      <c r="H13" s="1425" t="s">
        <v>1054</v>
      </c>
      <c r="I13" s="1425" t="s">
        <v>1054</v>
      </c>
      <c r="J13" s="1425" t="s">
        <v>1054</v>
      </c>
      <c r="K13" s="1425" t="s">
        <v>1054</v>
      </c>
      <c r="L13" s="1425" t="s">
        <v>1054</v>
      </c>
      <c r="M13" s="1425" t="s">
        <v>1054</v>
      </c>
      <c r="N13" s="1424" t="s">
        <v>1055</v>
      </c>
      <c r="O13" s="1425" t="s">
        <v>1055</v>
      </c>
      <c r="P13" s="1425" t="s">
        <v>1056</v>
      </c>
      <c r="Q13" s="1424" t="s">
        <v>1056</v>
      </c>
      <c r="R13" s="1425" t="s">
        <v>1056</v>
      </c>
      <c r="S13" s="1425" t="s">
        <v>1056</v>
      </c>
      <c r="T13" s="1426" t="s">
        <v>1056</v>
      </c>
      <c r="U13" s="1426" t="s">
        <v>1056</v>
      </c>
      <c r="V13" s="1426" t="s">
        <v>1056</v>
      </c>
      <c r="W13" s="1426" t="s">
        <v>1056</v>
      </c>
      <c r="X13" s="1426" t="s">
        <v>1056</v>
      </c>
      <c r="Y13" s="1426" t="s">
        <v>1056</v>
      </c>
      <c r="Z13" s="1426" t="s">
        <v>1057</v>
      </c>
      <c r="AA13" s="1426" t="s">
        <v>1057</v>
      </c>
      <c r="AB13" s="1426" t="s">
        <v>1057</v>
      </c>
      <c r="AC13" s="1426" t="s">
        <v>1058</v>
      </c>
      <c r="AD13" s="1426" t="s">
        <v>1058</v>
      </c>
      <c r="AE13" s="1427" t="s">
        <v>1058</v>
      </c>
      <c r="AF13" s="1427" t="s">
        <v>1058</v>
      </c>
      <c r="AG13" s="1427" t="s">
        <v>1059</v>
      </c>
      <c r="AH13" s="1427" t="s">
        <v>1060</v>
      </c>
      <c r="AI13" s="1427" t="s">
        <v>1060</v>
      </c>
      <c r="AJ13" s="1427" t="s">
        <v>1061</v>
      </c>
      <c r="AK13" s="1427" t="s">
        <v>1061</v>
      </c>
      <c r="AL13" s="1427" t="s">
        <v>1061</v>
      </c>
      <c r="AM13" s="1427" t="s">
        <v>1060</v>
      </c>
      <c r="AN13" s="1427" t="s">
        <v>1060</v>
      </c>
      <c r="AO13" s="1427" t="s">
        <v>1060</v>
      </c>
      <c r="AP13" s="1427" t="s">
        <v>1062</v>
      </c>
      <c r="AQ13" s="1427" t="s">
        <v>1063</v>
      </c>
      <c r="AR13" s="1427" t="s">
        <v>1063</v>
      </c>
      <c r="AS13" s="1427" t="s">
        <v>1063</v>
      </c>
      <c r="AT13" s="1427" t="s">
        <v>1064</v>
      </c>
      <c r="AU13" s="1427" t="s">
        <v>1065</v>
      </c>
      <c r="AV13" s="1427" t="s">
        <v>1065</v>
      </c>
      <c r="AW13" s="1427" t="s">
        <v>1065</v>
      </c>
      <c r="AX13" s="1427" t="s">
        <v>1065</v>
      </c>
      <c r="AY13" s="1427" t="s">
        <v>1065</v>
      </c>
      <c r="AZ13" s="1427" t="s">
        <v>1065</v>
      </c>
      <c r="BA13" s="1427" t="s">
        <v>1065</v>
      </c>
      <c r="BB13" s="1427" t="s">
        <v>1065</v>
      </c>
      <c r="BC13" s="1427" t="s">
        <v>1065</v>
      </c>
      <c r="BD13" s="1427" t="s">
        <v>1065</v>
      </c>
      <c r="BE13" s="1427" t="s">
        <v>1065</v>
      </c>
      <c r="BF13" s="1427" t="s">
        <v>1065</v>
      </c>
      <c r="BG13" s="1427" t="s">
        <v>1065</v>
      </c>
      <c r="BH13" s="1427" t="s">
        <v>1065</v>
      </c>
      <c r="BI13" s="1427" t="s">
        <v>1065</v>
      </c>
      <c r="BJ13" s="1427" t="s">
        <v>1065</v>
      </c>
      <c r="BK13" s="1427" t="s">
        <v>1065</v>
      </c>
      <c r="BL13" s="1427" t="s">
        <v>1066</v>
      </c>
      <c r="BM13" s="1427" t="s">
        <v>1067</v>
      </c>
      <c r="BN13" s="1427" t="s">
        <v>1067</v>
      </c>
      <c r="BO13" s="1427" t="s">
        <v>1067</v>
      </c>
      <c r="BP13" s="1427" t="s">
        <v>1067</v>
      </c>
      <c r="BQ13" s="1427" t="s">
        <v>1067</v>
      </c>
      <c r="BR13" s="1427" t="s">
        <v>1066</v>
      </c>
      <c r="BS13" s="1427" t="s">
        <v>1066</v>
      </c>
      <c r="BT13" s="1427" t="s">
        <v>1068</v>
      </c>
      <c r="BU13" s="1427" t="s">
        <v>1068</v>
      </c>
      <c r="BV13" s="1427" t="s">
        <v>1069</v>
      </c>
      <c r="BW13" s="1427" t="s">
        <v>1069</v>
      </c>
      <c r="BX13" s="1427" t="s">
        <v>1069</v>
      </c>
      <c r="BY13" s="1427" t="s">
        <v>1069</v>
      </c>
      <c r="BZ13" s="1427" t="s">
        <v>1069</v>
      </c>
      <c r="CA13" s="1427" t="s">
        <v>1069</v>
      </c>
      <c r="CB13" s="1427" t="s">
        <v>1069</v>
      </c>
      <c r="CC13" s="1427" t="s">
        <v>1069</v>
      </c>
      <c r="CD13" s="1427" t="s">
        <v>1070</v>
      </c>
      <c r="CE13" s="1427" t="s">
        <v>1071</v>
      </c>
      <c r="CF13" s="1427" t="s">
        <v>1072</v>
      </c>
      <c r="CG13" s="1427" t="s">
        <v>1072</v>
      </c>
      <c r="CH13" s="1428" t="s">
        <v>1072</v>
      </c>
      <c r="CI13" s="1429" t="s">
        <v>1072</v>
      </c>
      <c r="CJ13" s="1427" t="s">
        <v>1072</v>
      </c>
      <c r="CK13" s="1427" t="s">
        <v>1072</v>
      </c>
      <c r="CL13" s="1427" t="s">
        <v>1072</v>
      </c>
      <c r="CM13" s="1427" t="s">
        <v>1072</v>
      </c>
      <c r="CN13" s="1427" t="s">
        <v>1072</v>
      </c>
      <c r="CO13" s="1427" t="s">
        <v>1072</v>
      </c>
      <c r="CP13" s="1427" t="s">
        <v>1072</v>
      </c>
      <c r="CQ13" s="1427" t="s">
        <v>1072</v>
      </c>
      <c r="CR13" s="1427" t="s">
        <v>1072</v>
      </c>
      <c r="CS13" s="1427" t="s">
        <v>1072</v>
      </c>
      <c r="CT13" s="1427" t="s">
        <v>1073</v>
      </c>
      <c r="CU13" s="1427" t="s">
        <v>1073</v>
      </c>
      <c r="CV13" s="1427" t="s">
        <v>1073</v>
      </c>
      <c r="CW13" s="1427" t="s">
        <v>1074</v>
      </c>
      <c r="CX13" s="1427" t="s">
        <v>1074</v>
      </c>
      <c r="CY13" s="1427" t="s">
        <v>1074</v>
      </c>
      <c r="CZ13" s="1427" t="s">
        <v>1074</v>
      </c>
      <c r="DA13" s="1427" t="s">
        <v>1074</v>
      </c>
      <c r="DB13" s="1427" t="s">
        <v>1074</v>
      </c>
      <c r="DC13" s="1430" t="s">
        <v>1074</v>
      </c>
      <c r="DD13" s="1430" t="s">
        <v>1074</v>
      </c>
      <c r="DE13" s="1430" t="s">
        <v>1074</v>
      </c>
      <c r="DF13" s="1430" t="s">
        <v>1074</v>
      </c>
      <c r="DG13" s="1430" t="s">
        <v>1074</v>
      </c>
      <c r="DH13" s="1430" t="s">
        <v>1074</v>
      </c>
      <c r="DI13" s="1430" t="s">
        <v>1074</v>
      </c>
      <c r="DJ13" s="1430" t="s">
        <v>1074</v>
      </c>
      <c r="DK13" s="1430" t="s">
        <v>1074</v>
      </c>
      <c r="DL13" s="1430" t="s">
        <v>1074</v>
      </c>
      <c r="DM13" s="1430" t="s">
        <v>1074</v>
      </c>
      <c r="DN13" s="1430" t="s">
        <v>1074</v>
      </c>
      <c r="DO13" s="1430" t="s">
        <v>1074</v>
      </c>
      <c r="DP13" s="1430" t="s">
        <v>1074</v>
      </c>
      <c r="DQ13" s="1430" t="s">
        <v>1074</v>
      </c>
      <c r="DR13" s="1431" t="s">
        <v>1074</v>
      </c>
      <c r="DS13" s="1432" t="s">
        <v>1074</v>
      </c>
      <c r="DT13" s="1432" t="s">
        <v>1074</v>
      </c>
      <c r="DU13" s="1432" t="s">
        <v>1074</v>
      </c>
      <c r="DV13" s="1432" t="s">
        <v>1074</v>
      </c>
      <c r="DW13" s="1432" t="s">
        <v>1074</v>
      </c>
      <c r="DX13" s="1432" t="s">
        <v>1074</v>
      </c>
      <c r="DY13" s="1432" t="s">
        <v>1074</v>
      </c>
      <c r="DZ13" s="1432" t="s">
        <v>1074</v>
      </c>
      <c r="EA13" s="1432" t="s">
        <v>1074</v>
      </c>
      <c r="EB13" s="1432" t="s">
        <v>1074</v>
      </c>
      <c r="EC13" s="1432" t="s">
        <v>1074</v>
      </c>
      <c r="ED13" s="1432" t="s">
        <v>1074</v>
      </c>
      <c r="EE13" s="1432" t="s">
        <v>1075</v>
      </c>
      <c r="EF13" s="1432" t="s">
        <v>1075</v>
      </c>
      <c r="EG13" s="1432" t="s">
        <v>1075</v>
      </c>
      <c r="EH13" s="1432" t="s">
        <v>1075</v>
      </c>
      <c r="EI13" s="1432" t="s">
        <v>1075</v>
      </c>
      <c r="EJ13" s="1432" t="s">
        <v>1075</v>
      </c>
      <c r="EK13" s="1432" t="s">
        <v>1075</v>
      </c>
      <c r="EL13" s="1432" t="s">
        <v>1075</v>
      </c>
      <c r="EM13" s="1432" t="s">
        <v>1075</v>
      </c>
      <c r="EN13" s="1432" t="s">
        <v>1075</v>
      </c>
    </row>
    <row r="14" spans="1:144" ht="17.45" customHeight="1" x14ac:dyDescent="0.3">
      <c r="A14" s="1400" t="s">
        <v>1076</v>
      </c>
      <c r="B14" s="1401"/>
      <c r="C14" s="1402"/>
      <c r="D14" s="1402"/>
      <c r="E14" s="1402"/>
      <c r="F14" s="1401"/>
      <c r="G14" s="1402"/>
      <c r="H14" s="1402"/>
      <c r="I14" s="1402"/>
      <c r="J14" s="1402"/>
      <c r="K14" s="1402"/>
      <c r="L14" s="1402"/>
      <c r="M14" s="1402"/>
      <c r="N14" s="1401"/>
      <c r="O14" s="1402"/>
      <c r="P14" s="1402"/>
      <c r="Q14" s="1401"/>
      <c r="R14" s="1402"/>
      <c r="S14" s="1402"/>
      <c r="T14" s="1403"/>
      <c r="U14" s="1403"/>
      <c r="V14" s="1403"/>
      <c r="W14" s="1403"/>
      <c r="X14" s="1403"/>
      <c r="Y14" s="1403"/>
      <c r="Z14" s="1403"/>
      <c r="AA14" s="1403"/>
      <c r="AB14" s="1403"/>
      <c r="AC14" s="1403"/>
      <c r="AD14" s="1403"/>
      <c r="AE14" s="1404"/>
      <c r="AF14" s="1404"/>
      <c r="AG14" s="1404"/>
      <c r="AH14" s="1404"/>
      <c r="AI14" s="1404"/>
      <c r="AJ14" s="1404"/>
      <c r="AK14" s="1404"/>
      <c r="AL14" s="1404"/>
      <c r="AM14" s="1404"/>
      <c r="AN14" s="1404"/>
      <c r="AO14" s="1404"/>
      <c r="AP14" s="1404"/>
      <c r="AQ14" s="1404"/>
      <c r="AR14" s="1404"/>
      <c r="AS14" s="1404"/>
      <c r="AT14" s="1404"/>
      <c r="AU14" s="1404"/>
      <c r="AV14" s="1404"/>
      <c r="AW14" s="1404"/>
      <c r="AX14" s="1404"/>
      <c r="AY14" s="1404"/>
      <c r="AZ14" s="1404"/>
      <c r="BA14" s="1404"/>
      <c r="BB14" s="1404"/>
      <c r="BC14" s="1404"/>
      <c r="BD14" s="1404"/>
      <c r="BE14" s="1404"/>
      <c r="BF14" s="1404"/>
      <c r="BG14" s="1404"/>
      <c r="BH14" s="1404"/>
      <c r="BI14" s="1404"/>
      <c r="BJ14" s="1404"/>
      <c r="BK14" s="1404"/>
      <c r="BL14" s="1404"/>
      <c r="BM14" s="1404"/>
      <c r="BN14" s="1404"/>
      <c r="BO14" s="1404"/>
      <c r="BP14" s="1404"/>
      <c r="BQ14" s="1404"/>
      <c r="BR14" s="1404"/>
      <c r="BS14" s="1404"/>
      <c r="BT14" s="1404"/>
      <c r="BU14" s="1404"/>
      <c r="BV14" s="1404"/>
      <c r="BW14" s="1404"/>
      <c r="BX14" s="1404"/>
      <c r="BY14" s="1404"/>
      <c r="BZ14" s="1404"/>
      <c r="CA14" s="1404"/>
      <c r="CB14" s="1404"/>
      <c r="CC14" s="1404"/>
      <c r="CD14" s="1404"/>
      <c r="CE14" s="1404"/>
      <c r="CF14" s="1404"/>
      <c r="CG14" s="1404"/>
      <c r="CH14" s="1405"/>
      <c r="CI14" s="1406"/>
      <c r="CJ14" s="1404"/>
      <c r="CK14" s="1404"/>
      <c r="CL14" s="1404"/>
      <c r="CM14" s="1404"/>
      <c r="CN14" s="1404"/>
      <c r="CO14" s="1404"/>
      <c r="CP14" s="1404"/>
      <c r="CQ14" s="1404"/>
      <c r="CR14" s="1404"/>
      <c r="CS14" s="1404"/>
      <c r="CT14" s="1404"/>
      <c r="CU14" s="1404"/>
      <c r="CV14" s="1404"/>
      <c r="CW14" s="1404"/>
      <c r="CX14" s="1404"/>
      <c r="CY14" s="1404"/>
      <c r="CZ14" s="1404"/>
      <c r="DA14" s="1404"/>
      <c r="DB14" s="1404"/>
      <c r="DC14" s="1407"/>
      <c r="DD14" s="1407"/>
      <c r="DE14" s="1407"/>
      <c r="DF14" s="1407"/>
      <c r="DG14" s="1407"/>
      <c r="DH14" s="1407"/>
      <c r="DI14" s="1407"/>
      <c r="DJ14" s="1407"/>
      <c r="DK14" s="1407"/>
      <c r="DL14" s="1407"/>
      <c r="DM14" s="1407"/>
      <c r="DN14" s="1407"/>
      <c r="DO14" s="1407"/>
      <c r="DP14" s="1407"/>
      <c r="DQ14" s="1407"/>
      <c r="DR14" s="1408"/>
      <c r="DS14" s="1409"/>
      <c r="DT14" s="1409"/>
      <c r="DU14" s="1409"/>
      <c r="DV14" s="1409"/>
      <c r="DW14" s="1409"/>
      <c r="DX14" s="1409"/>
      <c r="DY14" s="1409"/>
      <c r="DZ14" s="1409"/>
      <c r="EA14" s="1409"/>
      <c r="EB14" s="1409"/>
      <c r="EC14" s="1409"/>
      <c r="ED14" s="1410"/>
      <c r="EE14" s="1410"/>
      <c r="EF14" s="1410"/>
      <c r="EG14" s="1410"/>
      <c r="EH14" s="1410"/>
      <c r="EI14" s="1410"/>
      <c r="EJ14" s="1410"/>
      <c r="EK14" s="1410"/>
      <c r="EL14" s="1410"/>
      <c r="EM14" s="1410"/>
      <c r="EN14" s="1410"/>
    </row>
    <row r="15" spans="1:144" ht="17.45" customHeight="1" x14ac:dyDescent="0.3">
      <c r="A15" s="1412" t="s">
        <v>1077</v>
      </c>
      <c r="B15" s="1433" t="s">
        <v>1078</v>
      </c>
      <c r="C15" s="1434" t="s">
        <v>1078</v>
      </c>
      <c r="D15" s="1434" t="s">
        <v>1078</v>
      </c>
      <c r="E15" s="1434" t="s">
        <v>1078</v>
      </c>
      <c r="F15" s="1433" t="s">
        <v>1078</v>
      </c>
      <c r="G15" s="1434" t="s">
        <v>1079</v>
      </c>
      <c r="H15" s="1434" t="s">
        <v>1079</v>
      </c>
      <c r="I15" s="1434" t="s">
        <v>1079</v>
      </c>
      <c r="J15" s="1434" t="s">
        <v>1079</v>
      </c>
      <c r="K15" s="1434" t="s">
        <v>1079</v>
      </c>
      <c r="L15" s="1434" t="s">
        <v>1079</v>
      </c>
      <c r="M15" s="1434" t="s">
        <v>1079</v>
      </c>
      <c r="N15" s="1433" t="s">
        <v>1079</v>
      </c>
      <c r="O15" s="1434" t="s">
        <v>1079</v>
      </c>
      <c r="P15" s="1434" t="s">
        <v>1080</v>
      </c>
      <c r="Q15" s="1433" t="s">
        <v>1079</v>
      </c>
      <c r="R15" s="1434" t="s">
        <v>1079</v>
      </c>
      <c r="S15" s="1434" t="s">
        <v>1079</v>
      </c>
      <c r="T15" s="1435" t="s">
        <v>1079</v>
      </c>
      <c r="U15" s="1435" t="s">
        <v>1079</v>
      </c>
      <c r="V15" s="1435" t="s">
        <v>1079</v>
      </c>
      <c r="W15" s="1435" t="s">
        <v>1079</v>
      </c>
      <c r="X15" s="1435" t="s">
        <v>1079</v>
      </c>
      <c r="Y15" s="1435" t="s">
        <v>1079</v>
      </c>
      <c r="Z15" s="1435" t="s">
        <v>1081</v>
      </c>
      <c r="AA15" s="1435" t="s">
        <v>1082</v>
      </c>
      <c r="AB15" s="1435" t="s">
        <v>1083</v>
      </c>
      <c r="AC15" s="1435" t="s">
        <v>1084</v>
      </c>
      <c r="AD15" s="1435" t="s">
        <v>1084</v>
      </c>
      <c r="AE15" s="1436" t="s">
        <v>1085</v>
      </c>
      <c r="AF15" s="1436" t="s">
        <v>1085</v>
      </c>
      <c r="AG15" s="1436" t="s">
        <v>1084</v>
      </c>
      <c r="AH15" s="1436" t="s">
        <v>1086</v>
      </c>
      <c r="AI15" s="1436" t="s">
        <v>1087</v>
      </c>
      <c r="AJ15" s="1436" t="s">
        <v>1088</v>
      </c>
      <c r="AK15" s="1436" t="s">
        <v>1088</v>
      </c>
      <c r="AL15" s="1436" t="s">
        <v>1088</v>
      </c>
      <c r="AM15" s="1436" t="s">
        <v>1089</v>
      </c>
      <c r="AN15" s="1436" t="s">
        <v>1090</v>
      </c>
      <c r="AO15" s="1436" t="s">
        <v>1090</v>
      </c>
      <c r="AP15" s="1436" t="s">
        <v>1091</v>
      </c>
      <c r="AQ15" s="1436" t="s">
        <v>1092</v>
      </c>
      <c r="AR15" s="1436" t="s">
        <v>1092</v>
      </c>
      <c r="AS15" s="1436" t="s">
        <v>1092</v>
      </c>
      <c r="AT15" s="1436" t="s">
        <v>1092</v>
      </c>
      <c r="AU15" s="1436" t="s">
        <v>1092</v>
      </c>
      <c r="AV15" s="1436" t="s">
        <v>1092</v>
      </c>
      <c r="AW15" s="1436" t="s">
        <v>1092</v>
      </c>
      <c r="AX15" s="1436" t="s">
        <v>1092</v>
      </c>
      <c r="AY15" s="1436" t="s">
        <v>1092</v>
      </c>
      <c r="AZ15" s="1436" t="s">
        <v>1092</v>
      </c>
      <c r="BA15" s="1436" t="s">
        <v>1092</v>
      </c>
      <c r="BB15" s="1436" t="s">
        <v>1092</v>
      </c>
      <c r="BC15" s="1436" t="s">
        <v>1092</v>
      </c>
      <c r="BD15" s="1436" t="s">
        <v>1092</v>
      </c>
      <c r="BE15" s="1436" t="s">
        <v>1092</v>
      </c>
      <c r="BF15" s="1436" t="s">
        <v>1092</v>
      </c>
      <c r="BG15" s="1436" t="s">
        <v>1092</v>
      </c>
      <c r="BH15" s="1436" t="s">
        <v>1092</v>
      </c>
      <c r="BI15" s="1436" t="s">
        <v>1092</v>
      </c>
      <c r="BJ15" s="1436" t="s">
        <v>1092</v>
      </c>
      <c r="BK15" s="1436" t="s">
        <v>1092</v>
      </c>
      <c r="BL15" s="1436" t="s">
        <v>1092</v>
      </c>
      <c r="BM15" s="1436" t="s">
        <v>1093</v>
      </c>
      <c r="BN15" s="1436" t="s">
        <v>1093</v>
      </c>
      <c r="BO15" s="1436" t="s">
        <v>1093</v>
      </c>
      <c r="BP15" s="1436" t="s">
        <v>1093</v>
      </c>
      <c r="BQ15" s="1436" t="s">
        <v>1093</v>
      </c>
      <c r="BR15" s="1436" t="s">
        <v>1093</v>
      </c>
      <c r="BS15" s="1436" t="s">
        <v>1093</v>
      </c>
      <c r="BT15" s="1436" t="s">
        <v>1093</v>
      </c>
      <c r="BU15" s="1436" t="s">
        <v>1093</v>
      </c>
      <c r="BV15" s="1436" t="s">
        <v>1094</v>
      </c>
      <c r="BW15" s="1436" t="s">
        <v>1091</v>
      </c>
      <c r="BX15" s="1436" t="s">
        <v>1091</v>
      </c>
      <c r="BY15" s="1436" t="s">
        <v>1095</v>
      </c>
      <c r="BZ15" s="1436" t="s">
        <v>1096</v>
      </c>
      <c r="CA15" s="1436" t="s">
        <v>1097</v>
      </c>
      <c r="CB15" s="1436" t="s">
        <v>1098</v>
      </c>
      <c r="CC15" s="1436" t="s">
        <v>1099</v>
      </c>
      <c r="CD15" s="1436" t="s">
        <v>1100</v>
      </c>
      <c r="CE15" s="1436" t="s">
        <v>1101</v>
      </c>
      <c r="CF15" s="1436" t="s">
        <v>1102</v>
      </c>
      <c r="CG15" s="1436" t="s">
        <v>1103</v>
      </c>
      <c r="CH15" s="1437" t="s">
        <v>1103</v>
      </c>
      <c r="CI15" s="1438" t="s">
        <v>1104</v>
      </c>
      <c r="CJ15" s="1436" t="s">
        <v>1105</v>
      </c>
      <c r="CK15" s="1436" t="s">
        <v>1102</v>
      </c>
      <c r="CL15" s="1436" t="s">
        <v>1102</v>
      </c>
      <c r="CM15" s="1436" t="s">
        <v>1106</v>
      </c>
      <c r="CN15" s="1436" t="s">
        <v>1107</v>
      </c>
      <c r="CO15" s="1436" t="s">
        <v>1108</v>
      </c>
      <c r="CP15" s="1436" t="s">
        <v>1109</v>
      </c>
      <c r="CQ15" s="1436" t="s">
        <v>1110</v>
      </c>
      <c r="CR15" s="1436" t="s">
        <v>1111</v>
      </c>
      <c r="CS15" s="1436" t="s">
        <v>1112</v>
      </c>
      <c r="CT15" s="1436" t="s">
        <v>1113</v>
      </c>
      <c r="CU15" s="1436" t="s">
        <v>1114</v>
      </c>
      <c r="CV15" s="1436" t="s">
        <v>1115</v>
      </c>
      <c r="CW15" s="1436" t="s">
        <v>1116</v>
      </c>
      <c r="CX15" s="1436" t="s">
        <v>1117</v>
      </c>
      <c r="CY15" s="1436" t="s">
        <v>1118</v>
      </c>
      <c r="CZ15" s="1436" t="s">
        <v>1119</v>
      </c>
      <c r="DA15" s="1436" t="s">
        <v>1120</v>
      </c>
      <c r="DB15" s="1436" t="s">
        <v>1111</v>
      </c>
      <c r="DC15" s="1439" t="s">
        <v>1121</v>
      </c>
      <c r="DD15" s="1439" t="s">
        <v>1122</v>
      </c>
      <c r="DE15" s="1439" t="s">
        <v>1123</v>
      </c>
      <c r="DF15" s="1439" t="s">
        <v>1124</v>
      </c>
      <c r="DG15" s="1439" t="s">
        <v>1125</v>
      </c>
      <c r="DH15" s="1439" t="s">
        <v>1126</v>
      </c>
      <c r="DI15" s="1439" t="s">
        <v>1127</v>
      </c>
      <c r="DJ15" s="1439" t="s">
        <v>1128</v>
      </c>
      <c r="DK15" s="1439" t="s">
        <v>1129</v>
      </c>
      <c r="DL15" s="1439" t="s">
        <v>1130</v>
      </c>
      <c r="DM15" s="1439" t="s">
        <v>1131</v>
      </c>
      <c r="DN15" s="1439" t="s">
        <v>1132</v>
      </c>
      <c r="DO15" s="1439" t="s">
        <v>1133</v>
      </c>
      <c r="DP15" s="1439" t="s">
        <v>1134</v>
      </c>
      <c r="DQ15" s="1439" t="s">
        <v>1135</v>
      </c>
      <c r="DR15" s="1440" t="s">
        <v>1136</v>
      </c>
      <c r="DS15" s="1441" t="s">
        <v>1136</v>
      </c>
      <c r="DT15" s="1441" t="s">
        <v>1137</v>
      </c>
      <c r="DU15" s="1441" t="s">
        <v>1138</v>
      </c>
      <c r="DV15" s="1441" t="s">
        <v>1139</v>
      </c>
      <c r="DW15" s="1441" t="s">
        <v>1140</v>
      </c>
      <c r="DX15" s="1441" t="s">
        <v>1140</v>
      </c>
      <c r="DY15" s="1441" t="s">
        <v>1141</v>
      </c>
      <c r="DZ15" s="1441" t="s">
        <v>1142</v>
      </c>
      <c r="EA15" s="1441" t="s">
        <v>1143</v>
      </c>
      <c r="EB15" s="1441" t="s">
        <v>1143</v>
      </c>
      <c r="EC15" s="1441" t="s">
        <v>1144</v>
      </c>
      <c r="ED15" s="1441" t="s">
        <v>1144</v>
      </c>
      <c r="EE15" s="1441" t="s">
        <v>1145</v>
      </c>
      <c r="EF15" s="1441" t="s">
        <v>1146</v>
      </c>
      <c r="EG15" s="1441" t="s">
        <v>1147</v>
      </c>
      <c r="EH15" s="1441" t="s">
        <v>1148</v>
      </c>
      <c r="EI15" s="1441" t="s">
        <v>1147</v>
      </c>
      <c r="EJ15" s="1441" t="s">
        <v>1148</v>
      </c>
      <c r="EK15" s="1441" t="s">
        <v>1145</v>
      </c>
      <c r="EL15" s="1441" t="s">
        <v>1145</v>
      </c>
      <c r="EM15" s="1441" t="s">
        <v>1149</v>
      </c>
      <c r="EN15" s="1441" t="s">
        <v>1150</v>
      </c>
    </row>
    <row r="16" spans="1:144" ht="17.25" customHeight="1" x14ac:dyDescent="0.3">
      <c r="A16" s="1412" t="s">
        <v>1151</v>
      </c>
      <c r="B16" s="1401"/>
      <c r="C16" s="1402"/>
      <c r="D16" s="1402"/>
      <c r="E16" s="1402"/>
      <c r="F16" s="1401"/>
      <c r="G16" s="1402"/>
      <c r="H16" s="1402"/>
      <c r="I16" s="1402"/>
      <c r="J16" s="1402"/>
      <c r="K16" s="1402"/>
      <c r="L16" s="1402"/>
      <c r="M16" s="1402"/>
      <c r="N16" s="1401"/>
      <c r="O16" s="1402"/>
      <c r="P16" s="1402"/>
      <c r="Q16" s="1401"/>
      <c r="R16" s="1402"/>
      <c r="S16" s="1402"/>
      <c r="T16" s="1403"/>
      <c r="U16" s="1403"/>
      <c r="V16" s="1403"/>
      <c r="W16" s="1403"/>
      <c r="X16" s="1403"/>
      <c r="Y16" s="1403"/>
      <c r="Z16" s="1403"/>
      <c r="AA16" s="1403"/>
      <c r="AB16" s="1403"/>
      <c r="AC16" s="1403"/>
      <c r="AD16" s="1403"/>
      <c r="AE16" s="1404"/>
      <c r="AF16" s="1404"/>
      <c r="AG16" s="1442"/>
      <c r="AH16" s="1442"/>
      <c r="AI16" s="1442"/>
      <c r="AJ16" s="1442"/>
      <c r="AK16" s="1442"/>
      <c r="AL16" s="1442"/>
      <c r="AM16" s="1442"/>
      <c r="AN16" s="1442"/>
      <c r="AO16" s="1442"/>
      <c r="AP16" s="1442"/>
      <c r="AQ16" s="1442"/>
      <c r="AR16" s="1442"/>
      <c r="AS16" s="1442"/>
      <c r="AT16" s="1442"/>
      <c r="AU16" s="1442"/>
      <c r="AV16" s="1442"/>
      <c r="AW16" s="1442"/>
      <c r="AX16" s="1442"/>
      <c r="AY16" s="1442"/>
      <c r="AZ16" s="1442"/>
      <c r="BA16" s="1442"/>
      <c r="BB16" s="1442"/>
      <c r="BC16" s="1442"/>
      <c r="BD16" s="1442"/>
      <c r="BE16" s="1442"/>
      <c r="BF16" s="1442"/>
      <c r="BG16" s="1442"/>
      <c r="BH16" s="1442"/>
      <c r="BI16" s="1442"/>
      <c r="BJ16" s="1442"/>
      <c r="BK16" s="1442"/>
      <c r="BL16" s="1442"/>
      <c r="BM16" s="1442"/>
      <c r="BN16" s="1442"/>
      <c r="BO16" s="1442"/>
      <c r="BP16" s="1442"/>
      <c r="BQ16" s="1442"/>
      <c r="BR16" s="1442"/>
      <c r="BS16" s="1442"/>
      <c r="BT16" s="1442"/>
      <c r="BU16" s="1442"/>
      <c r="BV16" s="1442"/>
      <c r="BW16" s="1442"/>
      <c r="BX16" s="1442"/>
      <c r="BY16" s="1442"/>
      <c r="BZ16" s="1442"/>
      <c r="CA16" s="1442"/>
      <c r="CB16" s="1442"/>
      <c r="CC16" s="1442"/>
      <c r="CD16" s="1442"/>
      <c r="CE16" s="1442"/>
      <c r="CF16" s="1442"/>
      <c r="CG16" s="1442"/>
      <c r="CH16" s="1443"/>
      <c r="CI16" s="1444"/>
      <c r="CJ16" s="1442"/>
      <c r="CK16" s="1442"/>
      <c r="CL16" s="1442"/>
      <c r="CM16" s="1442"/>
      <c r="CN16" s="1442"/>
      <c r="CO16" s="1442"/>
      <c r="CP16" s="1442"/>
      <c r="CQ16" s="1442"/>
      <c r="CR16" s="1442"/>
      <c r="CS16" s="1442"/>
      <c r="CT16" s="1442"/>
      <c r="CU16" s="1442"/>
      <c r="CV16" s="1442"/>
      <c r="CW16" s="1442"/>
      <c r="CX16" s="1442"/>
      <c r="CY16" s="1442"/>
      <c r="CZ16" s="1442"/>
      <c r="DA16" s="1442"/>
      <c r="DB16" s="1442"/>
      <c r="DC16" s="1445"/>
      <c r="DD16" s="1445"/>
      <c r="DE16" s="1445"/>
      <c r="DF16" s="1445"/>
      <c r="DG16" s="1445"/>
      <c r="DH16" s="1445"/>
      <c r="DI16" s="1445"/>
      <c r="DJ16" s="1445"/>
      <c r="DK16" s="1445"/>
      <c r="DL16" s="1445"/>
      <c r="DM16" s="1445"/>
      <c r="DN16" s="1445"/>
      <c r="DO16" s="1445"/>
      <c r="DP16" s="1445"/>
      <c r="DQ16" s="1445"/>
      <c r="DR16" s="1446"/>
      <c r="DS16" s="1447"/>
      <c r="DT16" s="1447"/>
      <c r="DU16" s="1447"/>
      <c r="DV16" s="1447"/>
      <c r="DW16" s="1447"/>
      <c r="DX16" s="1447"/>
      <c r="DY16" s="1447"/>
      <c r="DZ16" s="1447"/>
      <c r="EA16" s="1447"/>
      <c r="EB16" s="1447"/>
      <c r="EC16" s="1447"/>
      <c r="ED16" s="1448"/>
      <c r="EE16" s="1448"/>
      <c r="EF16" s="1448"/>
      <c r="EG16" s="1448"/>
      <c r="EH16" s="1448"/>
      <c r="EI16" s="1448"/>
      <c r="EJ16" s="1448"/>
      <c r="EK16" s="1448"/>
      <c r="EL16" s="1448"/>
      <c r="EM16" s="1448"/>
      <c r="EN16" s="1448"/>
    </row>
    <row r="17" spans="1:144" ht="17.25" x14ac:dyDescent="0.3">
      <c r="A17" s="1449" t="s">
        <v>1152</v>
      </c>
      <c r="B17" s="1450" t="s">
        <v>1153</v>
      </c>
      <c r="C17" s="1451" t="s">
        <v>1153</v>
      </c>
      <c r="D17" s="1451" t="s">
        <v>1154</v>
      </c>
      <c r="E17" s="1451" t="s">
        <v>1154</v>
      </c>
      <c r="F17" s="1450" t="s">
        <v>1078</v>
      </c>
      <c r="G17" s="1451" t="s">
        <v>1155</v>
      </c>
      <c r="H17" s="1451" t="s">
        <v>1079</v>
      </c>
      <c r="I17" s="1451" t="s">
        <v>1155</v>
      </c>
      <c r="J17" s="1451" t="s">
        <v>1079</v>
      </c>
      <c r="K17" s="1451" t="s">
        <v>1079</v>
      </c>
      <c r="L17" s="1451" t="s">
        <v>1155</v>
      </c>
      <c r="M17" s="1451" t="s">
        <v>1155</v>
      </c>
      <c r="N17" s="1450" t="s">
        <v>1155</v>
      </c>
      <c r="O17" s="1451" t="s">
        <v>1155</v>
      </c>
      <c r="P17" s="1451" t="s">
        <v>1156</v>
      </c>
      <c r="Q17" s="1450" t="s">
        <v>1156</v>
      </c>
      <c r="R17" s="1451" t="s">
        <v>1156</v>
      </c>
      <c r="S17" s="1451" t="s">
        <v>1156</v>
      </c>
      <c r="T17" s="1452" t="s">
        <v>1156</v>
      </c>
      <c r="U17" s="1452" t="s">
        <v>1156</v>
      </c>
      <c r="V17" s="1452" t="s">
        <v>1156</v>
      </c>
      <c r="W17" s="1452" t="s">
        <v>1156</v>
      </c>
      <c r="X17" s="1452" t="s">
        <v>1079</v>
      </c>
      <c r="Y17" s="1452" t="s">
        <v>1079</v>
      </c>
      <c r="Z17" s="1452" t="s">
        <v>1156</v>
      </c>
      <c r="AA17" s="1452" t="s">
        <v>1156</v>
      </c>
      <c r="AB17" s="1452" t="s">
        <v>1156</v>
      </c>
      <c r="AC17" s="1452" t="s">
        <v>1156</v>
      </c>
      <c r="AD17" s="1452" t="s">
        <v>1156</v>
      </c>
      <c r="AE17" s="1453" t="s">
        <v>1156</v>
      </c>
      <c r="AF17" s="1453" t="s">
        <v>1156</v>
      </c>
      <c r="AG17" s="1453" t="s">
        <v>1156</v>
      </c>
      <c r="AH17" s="1453" t="s">
        <v>1157</v>
      </c>
      <c r="AI17" s="1453" t="s">
        <v>1092</v>
      </c>
      <c r="AJ17" s="1453" t="s">
        <v>1092</v>
      </c>
      <c r="AK17" s="1453" t="s">
        <v>1092</v>
      </c>
      <c r="AL17" s="1453" t="s">
        <v>1092</v>
      </c>
      <c r="AM17" s="1453" t="s">
        <v>1088</v>
      </c>
      <c r="AN17" s="1453" t="s">
        <v>1088</v>
      </c>
      <c r="AO17" s="1453" t="s">
        <v>1088</v>
      </c>
      <c r="AP17" s="1453" t="s">
        <v>1158</v>
      </c>
      <c r="AQ17" s="1453" t="s">
        <v>1092</v>
      </c>
      <c r="AR17" s="1453" t="s">
        <v>1092</v>
      </c>
      <c r="AS17" s="1453" t="s">
        <v>1092</v>
      </c>
      <c r="AT17" s="1453" t="s">
        <v>1092</v>
      </c>
      <c r="AU17" s="1453" t="s">
        <v>1092</v>
      </c>
      <c r="AV17" s="1453" t="s">
        <v>1092</v>
      </c>
      <c r="AW17" s="1453" t="s">
        <v>1092</v>
      </c>
      <c r="AX17" s="1453" t="s">
        <v>1092</v>
      </c>
      <c r="AY17" s="1453" t="s">
        <v>1092</v>
      </c>
      <c r="AZ17" s="1453" t="s">
        <v>1092</v>
      </c>
      <c r="BA17" s="1453" t="s">
        <v>1092</v>
      </c>
      <c r="BB17" s="1453" t="s">
        <v>1092</v>
      </c>
      <c r="BC17" s="1453" t="s">
        <v>1092</v>
      </c>
      <c r="BD17" s="1453" t="s">
        <v>1157</v>
      </c>
      <c r="BE17" s="1453" t="s">
        <v>1157</v>
      </c>
      <c r="BF17" s="1453" t="s">
        <v>1157</v>
      </c>
      <c r="BG17" s="1453" t="s">
        <v>1157</v>
      </c>
      <c r="BH17" s="1453" t="s">
        <v>1157</v>
      </c>
      <c r="BI17" s="1453" t="s">
        <v>1157</v>
      </c>
      <c r="BJ17" s="1453" t="s">
        <v>1157</v>
      </c>
      <c r="BK17" s="1453" t="s">
        <v>1157</v>
      </c>
      <c r="BL17" s="1453" t="s">
        <v>1157</v>
      </c>
      <c r="BM17" s="1453" t="s">
        <v>1159</v>
      </c>
      <c r="BN17" s="1453" t="s">
        <v>1160</v>
      </c>
      <c r="BO17" s="1453" t="s">
        <v>1160</v>
      </c>
      <c r="BP17" s="1453" t="s">
        <v>1160</v>
      </c>
      <c r="BQ17" s="1453" t="s">
        <v>1160</v>
      </c>
      <c r="BR17" s="1453" t="s">
        <v>1160</v>
      </c>
      <c r="BS17" s="1453" t="s">
        <v>1161</v>
      </c>
      <c r="BT17" s="1453" t="s">
        <v>1161</v>
      </c>
      <c r="BU17" s="1453" t="s">
        <v>1162</v>
      </c>
      <c r="BV17" s="1453" t="s">
        <v>1163</v>
      </c>
      <c r="BW17" s="1453" t="s">
        <v>1164</v>
      </c>
      <c r="BX17" s="1453" t="s">
        <v>1165</v>
      </c>
      <c r="BY17" s="1453" t="s">
        <v>1165</v>
      </c>
      <c r="BZ17" s="1453" t="s">
        <v>1166</v>
      </c>
      <c r="CA17" s="1453" t="s">
        <v>1166</v>
      </c>
      <c r="CB17" s="1453" t="s">
        <v>1167</v>
      </c>
      <c r="CC17" s="1453" t="s">
        <v>1168</v>
      </c>
      <c r="CD17" s="1453" t="s">
        <v>1169</v>
      </c>
      <c r="CE17" s="1453" t="s">
        <v>1170</v>
      </c>
      <c r="CF17" s="1453" t="s">
        <v>1171</v>
      </c>
      <c r="CG17" s="1453" t="s">
        <v>1171</v>
      </c>
      <c r="CH17" s="1454" t="s">
        <v>1171</v>
      </c>
      <c r="CI17" s="1455" t="s">
        <v>1172</v>
      </c>
      <c r="CJ17" s="1453" t="s">
        <v>1171</v>
      </c>
      <c r="CK17" s="1453" t="s">
        <v>1173</v>
      </c>
      <c r="CL17" s="1453" t="s">
        <v>1173</v>
      </c>
      <c r="CM17" s="1453" t="s">
        <v>1173</v>
      </c>
      <c r="CN17" s="1453" t="s">
        <v>1174</v>
      </c>
      <c r="CO17" s="1453" t="s">
        <v>1175</v>
      </c>
      <c r="CP17" s="1453" t="s">
        <v>1176</v>
      </c>
      <c r="CQ17" s="1436" t="s">
        <v>1177</v>
      </c>
      <c r="CR17" s="1436" t="s">
        <v>1177</v>
      </c>
      <c r="CS17" s="1436" t="s">
        <v>1178</v>
      </c>
      <c r="CT17" s="1436" t="s">
        <v>1179</v>
      </c>
      <c r="CU17" s="1436" t="s">
        <v>1180</v>
      </c>
      <c r="CV17" s="1436" t="s">
        <v>1181</v>
      </c>
      <c r="CW17" s="1436" t="s">
        <v>1182</v>
      </c>
      <c r="CX17" s="1436" t="s">
        <v>1180</v>
      </c>
      <c r="CY17" s="1436" t="s">
        <v>1179</v>
      </c>
      <c r="CZ17" s="1436" t="s">
        <v>1183</v>
      </c>
      <c r="DA17" s="1436" t="s">
        <v>1180</v>
      </c>
      <c r="DB17" s="1436" t="s">
        <v>1184</v>
      </c>
      <c r="DC17" s="1436" t="s">
        <v>1184</v>
      </c>
      <c r="DD17" s="1436" t="s">
        <v>1184</v>
      </c>
      <c r="DE17" s="1436" t="s">
        <v>1185</v>
      </c>
      <c r="DF17" s="1436" t="s">
        <v>1186</v>
      </c>
      <c r="DG17" s="1436" t="s">
        <v>1187</v>
      </c>
      <c r="DH17" s="1436" t="s">
        <v>1188</v>
      </c>
      <c r="DI17" s="1436" t="s">
        <v>1189</v>
      </c>
      <c r="DJ17" s="1436" t="s">
        <v>1190</v>
      </c>
      <c r="DK17" s="1436" t="s">
        <v>1191</v>
      </c>
      <c r="DL17" s="1436" t="s">
        <v>1192</v>
      </c>
      <c r="DM17" s="1436" t="s">
        <v>1193</v>
      </c>
      <c r="DN17" s="1436" t="s">
        <v>1194</v>
      </c>
      <c r="DO17" s="1436" t="s">
        <v>1194</v>
      </c>
      <c r="DP17" s="1436" t="s">
        <v>1195</v>
      </c>
      <c r="DQ17" s="1436" t="s">
        <v>1195</v>
      </c>
      <c r="DR17" s="1456" t="s">
        <v>1196</v>
      </c>
      <c r="DS17" s="1457" t="s">
        <v>1196</v>
      </c>
      <c r="DT17" s="1457" t="s">
        <v>1197</v>
      </c>
      <c r="DU17" s="1457" t="s">
        <v>1198</v>
      </c>
      <c r="DV17" s="1457" t="s">
        <v>1199</v>
      </c>
      <c r="DW17" s="1457" t="s">
        <v>1200</v>
      </c>
      <c r="DX17" s="1457" t="s">
        <v>1201</v>
      </c>
      <c r="DY17" s="1457" t="s">
        <v>1202</v>
      </c>
      <c r="DZ17" s="1457" t="s">
        <v>1200</v>
      </c>
      <c r="EA17" s="1457" t="s">
        <v>1203</v>
      </c>
      <c r="EB17" s="1457" t="s">
        <v>1203</v>
      </c>
      <c r="EC17" s="1457" t="s">
        <v>1204</v>
      </c>
      <c r="ED17" s="1457" t="s">
        <v>1205</v>
      </c>
      <c r="EE17" s="1457" t="s">
        <v>1206</v>
      </c>
      <c r="EF17" s="1441" t="s">
        <v>1207</v>
      </c>
      <c r="EG17" s="1441" t="s">
        <v>1208</v>
      </c>
      <c r="EH17" s="1441" t="s">
        <v>1209</v>
      </c>
      <c r="EI17" s="1441" t="s">
        <v>1210</v>
      </c>
      <c r="EJ17" s="1441" t="s">
        <v>1211</v>
      </c>
      <c r="EK17" s="1441" t="s">
        <v>1212</v>
      </c>
      <c r="EL17" s="1441" t="s">
        <v>1209</v>
      </c>
      <c r="EM17" s="1441" t="s">
        <v>1213</v>
      </c>
      <c r="EN17" s="1441" t="s">
        <v>1214</v>
      </c>
    </row>
    <row r="18" spans="1:144" ht="17.45" customHeight="1" x14ac:dyDescent="0.3">
      <c r="A18" s="1412" t="s">
        <v>1215</v>
      </c>
      <c r="B18" s="1433" t="s">
        <v>1216</v>
      </c>
      <c r="C18" s="1434" t="s">
        <v>1216</v>
      </c>
      <c r="D18" s="1434" t="s">
        <v>1217</v>
      </c>
      <c r="E18" s="1434" t="s">
        <v>1218</v>
      </c>
      <c r="F18" s="1433" t="s">
        <v>1219</v>
      </c>
      <c r="G18" s="1434" t="s">
        <v>1220</v>
      </c>
      <c r="H18" s="1434" t="s">
        <v>1220</v>
      </c>
      <c r="I18" s="1434" t="s">
        <v>1220</v>
      </c>
      <c r="J18" s="1434" t="s">
        <v>1220</v>
      </c>
      <c r="K18" s="1434" t="s">
        <v>1220</v>
      </c>
      <c r="L18" s="1434" t="s">
        <v>1220</v>
      </c>
      <c r="M18" s="1434" t="s">
        <v>1220</v>
      </c>
      <c r="N18" s="1433" t="s">
        <v>1220</v>
      </c>
      <c r="O18" s="1434" t="s">
        <v>1220</v>
      </c>
      <c r="P18" s="1434" t="s">
        <v>1221</v>
      </c>
      <c r="Q18" s="1433" t="s">
        <v>1222</v>
      </c>
      <c r="R18" s="1434" t="s">
        <v>1220</v>
      </c>
      <c r="S18" s="1434" t="s">
        <v>1223</v>
      </c>
      <c r="T18" s="1435" t="s">
        <v>1224</v>
      </c>
      <c r="U18" s="1435" t="s">
        <v>1220</v>
      </c>
      <c r="V18" s="1435" t="s">
        <v>1225</v>
      </c>
      <c r="W18" s="1435" t="s">
        <v>1226</v>
      </c>
      <c r="X18" s="1435" t="s">
        <v>1223</v>
      </c>
      <c r="Y18" s="1435" t="s">
        <v>1227</v>
      </c>
      <c r="Z18" s="1435" t="s">
        <v>1228</v>
      </c>
      <c r="AA18" s="1435" t="s">
        <v>1229</v>
      </c>
      <c r="AB18" s="1435" t="s">
        <v>1230</v>
      </c>
      <c r="AC18" s="1435" t="s">
        <v>1230</v>
      </c>
      <c r="AD18" s="1435" t="s">
        <v>1229</v>
      </c>
      <c r="AE18" s="1436" t="s">
        <v>1229</v>
      </c>
      <c r="AF18" s="1436" t="s">
        <v>1231</v>
      </c>
      <c r="AG18" s="1436" t="s">
        <v>1232</v>
      </c>
      <c r="AH18" s="1436" t="s">
        <v>1233</v>
      </c>
      <c r="AI18" s="1436" t="s">
        <v>1234</v>
      </c>
      <c r="AJ18" s="1436" t="s">
        <v>1235</v>
      </c>
      <c r="AK18" s="1436" t="s">
        <v>1236</v>
      </c>
      <c r="AL18" s="1436" t="s">
        <v>1237</v>
      </c>
      <c r="AM18" s="1436" t="s">
        <v>1238</v>
      </c>
      <c r="AN18" s="1436" t="s">
        <v>1238</v>
      </c>
      <c r="AO18" s="1436" t="s">
        <v>1238</v>
      </c>
      <c r="AP18" s="1436" t="s">
        <v>1239</v>
      </c>
      <c r="AQ18" s="1436" t="s">
        <v>1240</v>
      </c>
      <c r="AR18" s="1436" t="s">
        <v>1240</v>
      </c>
      <c r="AS18" s="1436" t="s">
        <v>1240</v>
      </c>
      <c r="AT18" s="1436" t="s">
        <v>1241</v>
      </c>
      <c r="AU18" s="1436" t="s">
        <v>1242</v>
      </c>
      <c r="AV18" s="1436" t="s">
        <v>1243</v>
      </c>
      <c r="AW18" s="1436" t="s">
        <v>1243</v>
      </c>
      <c r="AX18" s="1436" t="s">
        <v>1244</v>
      </c>
      <c r="AY18" s="1436" t="s">
        <v>1244</v>
      </c>
      <c r="AZ18" s="1436" t="s">
        <v>1244</v>
      </c>
      <c r="BA18" s="1436" t="s">
        <v>1244</v>
      </c>
      <c r="BB18" s="1436" t="s">
        <v>1244</v>
      </c>
      <c r="BC18" s="1436" t="s">
        <v>1244</v>
      </c>
      <c r="BD18" s="1436" t="s">
        <v>1244</v>
      </c>
      <c r="BE18" s="1436" t="s">
        <v>1245</v>
      </c>
      <c r="BF18" s="1436" t="s">
        <v>1245</v>
      </c>
      <c r="BG18" s="1436" t="s">
        <v>1245</v>
      </c>
      <c r="BH18" s="1436" t="s">
        <v>1245</v>
      </c>
      <c r="BI18" s="1436" t="s">
        <v>1245</v>
      </c>
      <c r="BJ18" s="1436" t="s">
        <v>1245</v>
      </c>
      <c r="BK18" s="1436" t="s">
        <v>1245</v>
      </c>
      <c r="BL18" s="1436" t="s">
        <v>1246</v>
      </c>
      <c r="BM18" s="1436" t="s">
        <v>1246</v>
      </c>
      <c r="BN18" s="1436" t="s">
        <v>1246</v>
      </c>
      <c r="BO18" s="1436" t="s">
        <v>1246</v>
      </c>
      <c r="BP18" s="1436" t="s">
        <v>1246</v>
      </c>
      <c r="BQ18" s="1436" t="s">
        <v>1246</v>
      </c>
      <c r="BR18" s="1436" t="s">
        <v>1246</v>
      </c>
      <c r="BS18" s="1436" t="s">
        <v>1246</v>
      </c>
      <c r="BT18" s="1436" t="s">
        <v>1247</v>
      </c>
      <c r="BU18" s="1436" t="s">
        <v>1247</v>
      </c>
      <c r="BV18" s="1436" t="s">
        <v>1248</v>
      </c>
      <c r="BW18" s="1436" t="s">
        <v>1247</v>
      </c>
      <c r="BX18" s="1436" t="s">
        <v>1247</v>
      </c>
      <c r="BY18" s="1436" t="s">
        <v>1249</v>
      </c>
      <c r="BZ18" s="1436" t="s">
        <v>1249</v>
      </c>
      <c r="CA18" s="1436" t="s">
        <v>1249</v>
      </c>
      <c r="CB18" s="1436" t="s">
        <v>1250</v>
      </c>
      <c r="CC18" s="1436" t="s">
        <v>1251</v>
      </c>
      <c r="CD18" s="1436" t="s">
        <v>1252</v>
      </c>
      <c r="CE18" s="1436" t="s">
        <v>1253</v>
      </c>
      <c r="CF18" s="1436" t="s">
        <v>1254</v>
      </c>
      <c r="CG18" s="1436" t="s">
        <v>1255</v>
      </c>
      <c r="CH18" s="1437" t="s">
        <v>1255</v>
      </c>
      <c r="CI18" s="1438" t="s">
        <v>1256</v>
      </c>
      <c r="CJ18" s="1436" t="s">
        <v>1257</v>
      </c>
      <c r="CK18" s="1436" t="s">
        <v>1258</v>
      </c>
      <c r="CL18" s="1436" t="s">
        <v>1259</v>
      </c>
      <c r="CM18" s="1436" t="s">
        <v>1260</v>
      </c>
      <c r="CN18" s="1436" t="s">
        <v>1261</v>
      </c>
      <c r="CO18" s="1436" t="s">
        <v>1262</v>
      </c>
      <c r="CP18" s="1436" t="s">
        <v>1252</v>
      </c>
      <c r="CQ18" s="1436" t="s">
        <v>1263</v>
      </c>
      <c r="CR18" s="1436" t="s">
        <v>1260</v>
      </c>
      <c r="CS18" s="1436" t="s">
        <v>1264</v>
      </c>
      <c r="CT18" s="1436" t="s">
        <v>1116</v>
      </c>
      <c r="CU18" s="1436" t="s">
        <v>1265</v>
      </c>
      <c r="CV18" s="1436" t="s">
        <v>1266</v>
      </c>
      <c r="CW18" s="1436" t="s">
        <v>1267</v>
      </c>
      <c r="CX18" s="1436" t="s">
        <v>1268</v>
      </c>
      <c r="CY18" s="1436" t="s">
        <v>1265</v>
      </c>
      <c r="CZ18" s="1436" t="s">
        <v>1269</v>
      </c>
      <c r="DA18" s="1436" t="s">
        <v>1264</v>
      </c>
      <c r="DB18" s="1436" t="s">
        <v>1270</v>
      </c>
      <c r="DC18" s="1436" t="s">
        <v>1269</v>
      </c>
      <c r="DD18" s="1436" t="s">
        <v>1271</v>
      </c>
      <c r="DE18" s="1436" t="s">
        <v>1272</v>
      </c>
      <c r="DF18" s="1436" t="s">
        <v>1273</v>
      </c>
      <c r="DG18" s="1436" t="s">
        <v>1274</v>
      </c>
      <c r="DH18" s="1436" t="s">
        <v>1275</v>
      </c>
      <c r="DI18" s="1436" t="s">
        <v>1273</v>
      </c>
      <c r="DJ18" s="1436" t="s">
        <v>1276</v>
      </c>
      <c r="DK18" s="1436" t="s">
        <v>1277</v>
      </c>
      <c r="DL18" s="1436" t="s">
        <v>1278</v>
      </c>
      <c r="DM18" s="1436" t="s">
        <v>1279</v>
      </c>
      <c r="DN18" s="1436" t="s">
        <v>1280</v>
      </c>
      <c r="DO18" s="1436" t="s">
        <v>1281</v>
      </c>
      <c r="DP18" s="1436" t="s">
        <v>1282</v>
      </c>
      <c r="DQ18" s="1436" t="s">
        <v>1283</v>
      </c>
      <c r="DR18" s="1456" t="s">
        <v>1284</v>
      </c>
      <c r="DS18" s="1457" t="s">
        <v>1285</v>
      </c>
      <c r="DT18" s="1457" t="s">
        <v>1286</v>
      </c>
      <c r="DU18" s="1457" t="s">
        <v>1287</v>
      </c>
      <c r="DV18" s="1457" t="s">
        <v>1287</v>
      </c>
      <c r="DW18" s="1457" t="s">
        <v>1287</v>
      </c>
      <c r="DX18" s="1457" t="s">
        <v>1287</v>
      </c>
      <c r="DY18" s="1457" t="s">
        <v>1287</v>
      </c>
      <c r="DZ18" s="1457" t="s">
        <v>1288</v>
      </c>
      <c r="EA18" s="1457" t="s">
        <v>1289</v>
      </c>
      <c r="EB18" s="1457" t="s">
        <v>1290</v>
      </c>
      <c r="EC18" s="1457" t="s">
        <v>1290</v>
      </c>
      <c r="ED18" s="1457" t="s">
        <v>1290</v>
      </c>
      <c r="EE18" s="1457" t="s">
        <v>1291</v>
      </c>
      <c r="EF18" s="1441" t="s">
        <v>1291</v>
      </c>
      <c r="EG18" s="1441" t="s">
        <v>1291</v>
      </c>
      <c r="EH18" s="1441" t="s">
        <v>1144</v>
      </c>
      <c r="EI18" s="1441" t="s">
        <v>1290</v>
      </c>
      <c r="EJ18" s="1441" t="s">
        <v>1144</v>
      </c>
      <c r="EK18" s="1441" t="s">
        <v>1144</v>
      </c>
      <c r="EL18" s="1441" t="s">
        <v>1144</v>
      </c>
      <c r="EM18" s="1441" t="s">
        <v>1290</v>
      </c>
      <c r="EN18" s="1441" t="s">
        <v>1290</v>
      </c>
    </row>
    <row r="19" spans="1:144" ht="17.25" customHeight="1" x14ac:dyDescent="0.3">
      <c r="A19" s="1412" t="s">
        <v>1151</v>
      </c>
      <c r="B19" s="1401"/>
      <c r="C19" s="1402"/>
      <c r="D19" s="1402"/>
      <c r="E19" s="1402"/>
      <c r="F19" s="1401"/>
      <c r="G19" s="1402"/>
      <c r="H19" s="1402"/>
      <c r="I19" s="1402"/>
      <c r="J19" s="1402"/>
      <c r="K19" s="1402"/>
      <c r="L19" s="1402"/>
      <c r="M19" s="1402"/>
      <c r="N19" s="1401"/>
      <c r="O19" s="1402"/>
      <c r="P19" s="1402"/>
      <c r="Q19" s="1401"/>
      <c r="R19" s="1402"/>
      <c r="S19" s="1402"/>
      <c r="T19" s="1403"/>
      <c r="U19" s="1403"/>
      <c r="V19" s="1403"/>
      <c r="W19" s="1403"/>
      <c r="X19" s="1403"/>
      <c r="Y19" s="1403"/>
      <c r="Z19" s="1403"/>
      <c r="AA19" s="1403"/>
      <c r="AB19" s="1403"/>
      <c r="AC19" s="1403"/>
      <c r="AD19" s="1403"/>
      <c r="AE19" s="1403"/>
      <c r="AF19" s="1403"/>
      <c r="AG19" s="1403"/>
      <c r="AH19" s="1403"/>
      <c r="AI19" s="1403"/>
      <c r="AJ19" s="1403"/>
      <c r="AK19" s="1403"/>
      <c r="AL19" s="1403"/>
      <c r="AM19" s="1403"/>
      <c r="AN19" s="1403"/>
      <c r="AO19" s="1403"/>
      <c r="AP19" s="1403"/>
      <c r="AQ19" s="1403"/>
      <c r="AR19" s="1403"/>
      <c r="AS19" s="1403"/>
      <c r="AT19" s="1403"/>
      <c r="AU19" s="1403"/>
      <c r="AV19" s="1403"/>
      <c r="AW19" s="1403"/>
      <c r="AX19" s="1403"/>
      <c r="AY19" s="1403"/>
      <c r="AZ19" s="1403"/>
      <c r="BA19" s="1403"/>
      <c r="BB19" s="1403"/>
      <c r="BC19" s="1403"/>
      <c r="BD19" s="1403"/>
      <c r="BE19" s="1403"/>
      <c r="BF19" s="1403"/>
      <c r="BG19" s="1403"/>
      <c r="BH19" s="1403"/>
      <c r="BI19" s="1403"/>
      <c r="BJ19" s="1403"/>
      <c r="BK19" s="1403"/>
      <c r="BL19" s="1403"/>
      <c r="BM19" s="1403"/>
      <c r="BN19" s="1403"/>
      <c r="BO19" s="1403"/>
      <c r="BP19" s="1403"/>
      <c r="BQ19" s="1403"/>
      <c r="BR19" s="1403"/>
      <c r="BS19" s="1403"/>
      <c r="BT19" s="1403"/>
      <c r="BU19" s="1403"/>
      <c r="BV19" s="1403"/>
      <c r="BW19" s="1403"/>
      <c r="BX19" s="1403"/>
      <c r="BY19" s="1403"/>
      <c r="BZ19" s="1404"/>
      <c r="CA19" s="1403"/>
      <c r="CB19" s="1403"/>
      <c r="CC19" s="1403"/>
      <c r="CD19" s="1403"/>
      <c r="CE19" s="1403"/>
      <c r="CF19" s="1403"/>
      <c r="CG19" s="1403"/>
      <c r="CH19" s="1403"/>
      <c r="CI19" s="1403"/>
      <c r="CJ19" s="1403"/>
      <c r="CK19" s="1403"/>
      <c r="CL19" s="1403"/>
      <c r="CM19" s="1403"/>
      <c r="CN19" s="1403"/>
      <c r="CO19" s="1403"/>
      <c r="CP19" s="1403"/>
      <c r="CQ19" s="1436"/>
      <c r="CR19" s="1403"/>
      <c r="CS19" s="1403"/>
      <c r="CT19" s="1403"/>
      <c r="CU19" s="1403"/>
      <c r="CV19" s="1403"/>
      <c r="CW19" s="1403"/>
      <c r="CX19" s="1403"/>
      <c r="CY19" s="1403"/>
      <c r="CZ19" s="1403"/>
      <c r="DA19" s="1403"/>
      <c r="DB19" s="1403"/>
      <c r="DC19" s="1458"/>
      <c r="DD19" s="1458"/>
      <c r="DE19" s="1458"/>
      <c r="DF19" s="1458"/>
      <c r="DG19" s="1458"/>
      <c r="DH19" s="1458"/>
      <c r="DI19" s="1458"/>
      <c r="DJ19" s="1458"/>
      <c r="DK19" s="1458"/>
      <c r="DL19" s="1458"/>
      <c r="DM19" s="1458"/>
      <c r="DN19" s="1458"/>
      <c r="DO19" s="1458"/>
      <c r="DP19" s="1458"/>
      <c r="DQ19" s="1458"/>
      <c r="DR19" s="1408"/>
      <c r="DS19" s="1409"/>
      <c r="DT19" s="1409"/>
      <c r="DU19" s="1409"/>
      <c r="DV19" s="1409"/>
      <c r="DW19" s="1409"/>
      <c r="DX19" s="1409"/>
      <c r="DY19" s="1409"/>
      <c r="DZ19" s="1409"/>
      <c r="EA19" s="1409"/>
      <c r="EB19" s="1409"/>
      <c r="EC19" s="1409"/>
      <c r="ED19" s="1410"/>
      <c r="EE19" s="1410"/>
      <c r="EF19" s="1410"/>
      <c r="EG19" s="1441"/>
      <c r="EH19" s="1441"/>
      <c r="EI19" s="1441"/>
      <c r="EJ19" s="1441"/>
      <c r="EK19" s="1441"/>
      <c r="EL19" s="1441"/>
      <c r="EM19" s="1441"/>
      <c r="EN19" s="1441"/>
    </row>
    <row r="20" spans="1:144" ht="17.45" customHeight="1" x14ac:dyDescent="0.3">
      <c r="A20" s="1449" t="s">
        <v>1292</v>
      </c>
      <c r="B20" s="1450" t="s">
        <v>1218</v>
      </c>
      <c r="C20" s="1451" t="s">
        <v>1293</v>
      </c>
      <c r="D20" s="1451" t="s">
        <v>1293</v>
      </c>
      <c r="E20" s="1451" t="s">
        <v>1218</v>
      </c>
      <c r="F20" s="1450" t="s">
        <v>1293</v>
      </c>
      <c r="G20" s="1451" t="s">
        <v>1294</v>
      </c>
      <c r="H20" s="1451" t="s">
        <v>1294</v>
      </c>
      <c r="I20" s="1451" t="s">
        <v>1294</v>
      </c>
      <c r="J20" s="1451" t="s">
        <v>1295</v>
      </c>
      <c r="K20" s="1451" t="s">
        <v>1294</v>
      </c>
      <c r="L20" s="1451" t="s">
        <v>1294</v>
      </c>
      <c r="M20" s="1451" t="s">
        <v>1295</v>
      </c>
      <c r="N20" s="1450" t="s">
        <v>1296</v>
      </c>
      <c r="O20" s="1451" t="s">
        <v>1296</v>
      </c>
      <c r="P20" s="1451" t="s">
        <v>1297</v>
      </c>
      <c r="Q20" s="1450" t="s">
        <v>1298</v>
      </c>
      <c r="R20" s="1451" t="s">
        <v>1298</v>
      </c>
      <c r="S20" s="1451" t="s">
        <v>1298</v>
      </c>
      <c r="T20" s="1452" t="s">
        <v>1299</v>
      </c>
      <c r="U20" s="1452" t="s">
        <v>1299</v>
      </c>
      <c r="V20" s="1452" t="s">
        <v>1300</v>
      </c>
      <c r="W20" s="1452" t="s">
        <v>1299</v>
      </c>
      <c r="X20" s="1452" t="s">
        <v>1301</v>
      </c>
      <c r="Y20" s="1452" t="s">
        <v>1299</v>
      </c>
      <c r="Z20" s="1452" t="s">
        <v>1302</v>
      </c>
      <c r="AA20" s="1452" t="s">
        <v>1303</v>
      </c>
      <c r="AB20" s="1452" t="s">
        <v>1304</v>
      </c>
      <c r="AC20" s="1452" t="s">
        <v>1305</v>
      </c>
      <c r="AD20" s="1452" t="s">
        <v>1306</v>
      </c>
      <c r="AE20" s="1452" t="s">
        <v>1307</v>
      </c>
      <c r="AF20" s="1452" t="s">
        <v>1308</v>
      </c>
      <c r="AG20" s="1452" t="s">
        <v>1309</v>
      </c>
      <c r="AH20" s="1452" t="s">
        <v>1303</v>
      </c>
      <c r="AI20" s="1452" t="s">
        <v>1303</v>
      </c>
      <c r="AJ20" s="1452" t="s">
        <v>1310</v>
      </c>
      <c r="AK20" s="1452" t="s">
        <v>1310</v>
      </c>
      <c r="AL20" s="1452" t="s">
        <v>1311</v>
      </c>
      <c r="AM20" s="1452" t="s">
        <v>1312</v>
      </c>
      <c r="AN20" s="1452" t="s">
        <v>1312</v>
      </c>
      <c r="AO20" s="1452" t="s">
        <v>1312</v>
      </c>
      <c r="AP20" s="1452" t="s">
        <v>1312</v>
      </c>
      <c r="AQ20" s="1452" t="s">
        <v>1312</v>
      </c>
      <c r="AR20" s="1452" t="s">
        <v>1312</v>
      </c>
      <c r="AS20" s="1452" t="s">
        <v>1312</v>
      </c>
      <c r="AT20" s="1452" t="s">
        <v>1313</v>
      </c>
      <c r="AU20" s="1452" t="s">
        <v>1293</v>
      </c>
      <c r="AV20" s="1452" t="s">
        <v>1293</v>
      </c>
      <c r="AW20" s="1452" t="s">
        <v>1293</v>
      </c>
      <c r="AX20" s="1452" t="s">
        <v>1314</v>
      </c>
      <c r="AY20" s="1452" t="s">
        <v>1220</v>
      </c>
      <c r="AZ20" s="1452" t="s">
        <v>1315</v>
      </c>
      <c r="BA20" s="1452" t="s">
        <v>1315</v>
      </c>
      <c r="BB20" s="1452" t="s">
        <v>1315</v>
      </c>
      <c r="BC20" s="1452" t="s">
        <v>1315</v>
      </c>
      <c r="BD20" s="1452" t="s">
        <v>1315</v>
      </c>
      <c r="BE20" s="1452" t="s">
        <v>1316</v>
      </c>
      <c r="BF20" s="1452" t="s">
        <v>1316</v>
      </c>
      <c r="BG20" s="1452" t="s">
        <v>1316</v>
      </c>
      <c r="BH20" s="1452" t="s">
        <v>1316</v>
      </c>
      <c r="BI20" s="1452" t="s">
        <v>1316</v>
      </c>
      <c r="BJ20" s="1452" t="s">
        <v>1317</v>
      </c>
      <c r="BK20" s="1452" t="s">
        <v>1317</v>
      </c>
      <c r="BL20" s="1452" t="s">
        <v>1318</v>
      </c>
      <c r="BM20" s="1452" t="s">
        <v>1319</v>
      </c>
      <c r="BN20" s="1452" t="s">
        <v>1319</v>
      </c>
      <c r="BO20" s="1452" t="s">
        <v>1320</v>
      </c>
      <c r="BP20" s="1452" t="s">
        <v>1319</v>
      </c>
      <c r="BQ20" s="1452" t="s">
        <v>1319</v>
      </c>
      <c r="BR20" s="1452" t="s">
        <v>1319</v>
      </c>
      <c r="BS20" s="1452" t="s">
        <v>1321</v>
      </c>
      <c r="BT20" s="1452" t="s">
        <v>1321</v>
      </c>
      <c r="BU20" s="1452" t="s">
        <v>1322</v>
      </c>
      <c r="BV20" s="1452" t="s">
        <v>1322</v>
      </c>
      <c r="BW20" s="1452" t="s">
        <v>1323</v>
      </c>
      <c r="BX20" s="1452" t="s">
        <v>1324</v>
      </c>
      <c r="BY20" s="1452" t="s">
        <v>1324</v>
      </c>
      <c r="BZ20" s="1453" t="s">
        <v>1324</v>
      </c>
      <c r="CA20" s="1452" t="s">
        <v>1324</v>
      </c>
      <c r="CB20" s="1452" t="s">
        <v>1325</v>
      </c>
      <c r="CC20" s="1452" t="s">
        <v>1326</v>
      </c>
      <c r="CD20" s="1452" t="s">
        <v>1327</v>
      </c>
      <c r="CE20" s="1452" t="s">
        <v>1328</v>
      </c>
      <c r="CF20" s="1452" t="s">
        <v>1329</v>
      </c>
      <c r="CG20" s="1452" t="s">
        <v>1327</v>
      </c>
      <c r="CH20" s="1452" t="s">
        <v>1330</v>
      </c>
      <c r="CI20" s="1452" t="s">
        <v>1330</v>
      </c>
      <c r="CJ20" s="1452" t="s">
        <v>1330</v>
      </c>
      <c r="CK20" s="1452" t="s">
        <v>1331</v>
      </c>
      <c r="CL20" s="1452" t="s">
        <v>1332</v>
      </c>
      <c r="CM20" s="1452" t="s">
        <v>1332</v>
      </c>
      <c r="CN20" s="1452" t="s">
        <v>1332</v>
      </c>
      <c r="CO20" s="1452" t="s">
        <v>1333</v>
      </c>
      <c r="CP20" s="1452" t="s">
        <v>1260</v>
      </c>
      <c r="CQ20" s="1436" t="s">
        <v>1334</v>
      </c>
      <c r="CR20" s="1436" t="s">
        <v>1335</v>
      </c>
      <c r="CS20" s="1436" t="s">
        <v>1336</v>
      </c>
      <c r="CT20" s="1436" t="s">
        <v>1337</v>
      </c>
      <c r="CU20" s="1436" t="s">
        <v>1182</v>
      </c>
      <c r="CV20" s="1436" t="s">
        <v>1182</v>
      </c>
      <c r="CW20" s="1436" t="s">
        <v>1338</v>
      </c>
      <c r="CX20" s="1436" t="s">
        <v>1338</v>
      </c>
      <c r="CY20" s="1436" t="s">
        <v>1339</v>
      </c>
      <c r="CZ20" s="1436" t="s">
        <v>1338</v>
      </c>
      <c r="DA20" s="1436" t="s">
        <v>1338</v>
      </c>
      <c r="DB20" s="1436" t="s">
        <v>1340</v>
      </c>
      <c r="DC20" s="1436" t="s">
        <v>1341</v>
      </c>
      <c r="DD20" s="1436" t="s">
        <v>1340</v>
      </c>
      <c r="DE20" s="1436" t="s">
        <v>1340</v>
      </c>
      <c r="DF20" s="1436" t="s">
        <v>1340</v>
      </c>
      <c r="DG20" s="1436" t="s">
        <v>1340</v>
      </c>
      <c r="DH20" s="1436" t="s">
        <v>1340</v>
      </c>
      <c r="DI20" s="1436" t="s">
        <v>1340</v>
      </c>
      <c r="DJ20" s="1436" t="s">
        <v>1340</v>
      </c>
      <c r="DK20" s="1436" t="s">
        <v>1340</v>
      </c>
      <c r="DL20" s="1436" t="s">
        <v>1342</v>
      </c>
      <c r="DM20" s="1436" t="s">
        <v>1343</v>
      </c>
      <c r="DN20" s="1436" t="s">
        <v>1343</v>
      </c>
      <c r="DO20" s="1436" t="s">
        <v>1344</v>
      </c>
      <c r="DP20" s="1436" t="s">
        <v>1345</v>
      </c>
      <c r="DQ20" s="1436" t="s">
        <v>1344</v>
      </c>
      <c r="DR20" s="1456" t="s">
        <v>1346</v>
      </c>
      <c r="DS20" s="1457" t="s">
        <v>1345</v>
      </c>
      <c r="DT20" s="1457" t="s">
        <v>1126</v>
      </c>
      <c r="DU20" s="1457" t="s">
        <v>1126</v>
      </c>
      <c r="DV20" s="1457" t="s">
        <v>1347</v>
      </c>
      <c r="DW20" s="1457" t="s">
        <v>1348</v>
      </c>
      <c r="DX20" s="1457" t="s">
        <v>1349</v>
      </c>
      <c r="DY20" s="1457" t="s">
        <v>1350</v>
      </c>
      <c r="DZ20" s="1457" t="s">
        <v>1289</v>
      </c>
      <c r="EA20" s="1457" t="s">
        <v>1289</v>
      </c>
      <c r="EB20" s="1457" t="s">
        <v>1289</v>
      </c>
      <c r="EC20" s="1457" t="s">
        <v>1351</v>
      </c>
      <c r="ED20" s="1457" t="s">
        <v>1351</v>
      </c>
      <c r="EE20" s="1457" t="s">
        <v>1352</v>
      </c>
      <c r="EF20" s="1457" t="s">
        <v>1353</v>
      </c>
      <c r="EG20" s="1457" t="s">
        <v>1354</v>
      </c>
      <c r="EH20" s="1457" t="s">
        <v>1355</v>
      </c>
      <c r="EI20" s="1457" t="s">
        <v>1352</v>
      </c>
      <c r="EJ20" s="1457" t="s">
        <v>1356</v>
      </c>
      <c r="EK20" s="1457" t="s">
        <v>1357</v>
      </c>
      <c r="EL20" s="1457" t="s">
        <v>1357</v>
      </c>
      <c r="EM20" s="1457" t="s">
        <v>1358</v>
      </c>
      <c r="EN20" s="1457" t="s">
        <v>1358</v>
      </c>
    </row>
    <row r="21" spans="1:144" ht="17.45" customHeight="1" x14ac:dyDescent="0.3">
      <c r="A21" s="1412" t="s">
        <v>1359</v>
      </c>
      <c r="B21" s="1433" t="s">
        <v>1360</v>
      </c>
      <c r="C21" s="1434" t="s">
        <v>1361</v>
      </c>
      <c r="D21" s="1434" t="s">
        <v>1362</v>
      </c>
      <c r="E21" s="1434" t="s">
        <v>1362</v>
      </c>
      <c r="F21" s="1433" t="s">
        <v>1362</v>
      </c>
      <c r="G21" s="1434" t="s">
        <v>1079</v>
      </c>
      <c r="H21" s="1434" t="s">
        <v>1363</v>
      </c>
      <c r="I21" s="1434" t="s">
        <v>1363</v>
      </c>
      <c r="J21" s="1434" t="s">
        <v>1363</v>
      </c>
      <c r="K21" s="1434" t="s">
        <v>1218</v>
      </c>
      <c r="L21" s="1434" t="s">
        <v>1218</v>
      </c>
      <c r="M21" s="1434" t="s">
        <v>1218</v>
      </c>
      <c r="N21" s="1433" t="s">
        <v>1218</v>
      </c>
      <c r="O21" s="1434" t="s">
        <v>1364</v>
      </c>
      <c r="P21" s="1434" t="s">
        <v>1365</v>
      </c>
      <c r="Q21" s="1433" t="s">
        <v>1225</v>
      </c>
      <c r="R21" s="1434" t="s">
        <v>1222</v>
      </c>
      <c r="S21" s="1434" t="s">
        <v>1227</v>
      </c>
      <c r="T21" s="1435" t="s">
        <v>1222</v>
      </c>
      <c r="U21" s="1435" t="s">
        <v>1366</v>
      </c>
      <c r="V21" s="1435" t="s">
        <v>1225</v>
      </c>
      <c r="W21" s="1435" t="s">
        <v>1367</v>
      </c>
      <c r="X21" s="1435" t="s">
        <v>1368</v>
      </c>
      <c r="Y21" s="1435" t="s">
        <v>1225</v>
      </c>
      <c r="Z21" s="1435" t="s">
        <v>1369</v>
      </c>
      <c r="AA21" s="1435" t="s">
        <v>1229</v>
      </c>
      <c r="AB21" s="1435" t="s">
        <v>1228</v>
      </c>
      <c r="AC21" s="1435" t="s">
        <v>1229</v>
      </c>
      <c r="AD21" s="1435" t="s">
        <v>1231</v>
      </c>
      <c r="AE21" s="1435" t="s">
        <v>1370</v>
      </c>
      <c r="AF21" s="1435" t="s">
        <v>1371</v>
      </c>
      <c r="AG21" s="1435" t="s">
        <v>1372</v>
      </c>
      <c r="AH21" s="1435" t="s">
        <v>1373</v>
      </c>
      <c r="AI21" s="1435" t="s">
        <v>1374</v>
      </c>
      <c r="AJ21" s="1435" t="s">
        <v>1375</v>
      </c>
      <c r="AK21" s="1435" t="s">
        <v>1376</v>
      </c>
      <c r="AL21" s="1435" t="s">
        <v>1377</v>
      </c>
      <c r="AM21" s="1435" t="s">
        <v>1378</v>
      </c>
      <c r="AN21" s="1435" t="s">
        <v>1379</v>
      </c>
      <c r="AO21" s="1435" t="s">
        <v>1380</v>
      </c>
      <c r="AP21" s="1435" t="s">
        <v>1381</v>
      </c>
      <c r="AQ21" s="1435" t="s">
        <v>1360</v>
      </c>
      <c r="AR21" s="1435" t="s">
        <v>1360</v>
      </c>
      <c r="AS21" s="1435" t="s">
        <v>1360</v>
      </c>
      <c r="AT21" s="1435" t="s">
        <v>1360</v>
      </c>
      <c r="AU21" s="1435" t="s">
        <v>1382</v>
      </c>
      <c r="AV21" s="1435" t="s">
        <v>1383</v>
      </c>
      <c r="AW21" s="1435" t="s">
        <v>1383</v>
      </c>
      <c r="AX21" s="1435" t="s">
        <v>1383</v>
      </c>
      <c r="AY21" s="1435" t="s">
        <v>1383</v>
      </c>
      <c r="AZ21" s="1435" t="s">
        <v>1383</v>
      </c>
      <c r="BA21" s="1435" t="s">
        <v>1383</v>
      </c>
      <c r="BB21" s="1435" t="s">
        <v>1383</v>
      </c>
      <c r="BC21" s="1435" t="s">
        <v>1383</v>
      </c>
      <c r="BD21" s="1435" t="s">
        <v>1383</v>
      </c>
      <c r="BE21" s="1435" t="s">
        <v>1383</v>
      </c>
      <c r="BF21" s="1435" t="s">
        <v>1383</v>
      </c>
      <c r="BG21" s="1435" t="s">
        <v>1383</v>
      </c>
      <c r="BH21" s="1435" t="s">
        <v>1383</v>
      </c>
      <c r="BI21" s="1435" t="s">
        <v>1383</v>
      </c>
      <c r="BJ21" s="1435" t="s">
        <v>1383</v>
      </c>
      <c r="BK21" s="1435" t="s">
        <v>1383</v>
      </c>
      <c r="BL21" s="1435" t="s">
        <v>1383</v>
      </c>
      <c r="BM21" s="1435" t="s">
        <v>1384</v>
      </c>
      <c r="BN21" s="1435" t="s">
        <v>1384</v>
      </c>
      <c r="BO21" s="1435" t="s">
        <v>1384</v>
      </c>
      <c r="BP21" s="1435" t="s">
        <v>1384</v>
      </c>
      <c r="BQ21" s="1435" t="s">
        <v>1384</v>
      </c>
      <c r="BR21" s="1435" t="s">
        <v>1384</v>
      </c>
      <c r="BS21" s="1435" t="s">
        <v>1385</v>
      </c>
      <c r="BT21" s="1435" t="s">
        <v>1385</v>
      </c>
      <c r="BU21" s="1435" t="s">
        <v>1386</v>
      </c>
      <c r="BV21" s="1435" t="s">
        <v>1386</v>
      </c>
      <c r="BW21" s="1435" t="s">
        <v>1386</v>
      </c>
      <c r="BX21" s="1435" t="s">
        <v>1387</v>
      </c>
      <c r="BY21" s="1435" t="s">
        <v>1161</v>
      </c>
      <c r="BZ21" s="1436" t="s">
        <v>1161</v>
      </c>
      <c r="CA21" s="1435" t="s">
        <v>1161</v>
      </c>
      <c r="CB21" s="1435" t="s">
        <v>1161</v>
      </c>
      <c r="CC21" s="1435" t="s">
        <v>1388</v>
      </c>
      <c r="CD21" s="1435" t="s">
        <v>1389</v>
      </c>
      <c r="CE21" s="1435" t="s">
        <v>1390</v>
      </c>
      <c r="CF21" s="1435" t="s">
        <v>1391</v>
      </c>
      <c r="CG21" s="1459" t="s">
        <v>1392</v>
      </c>
      <c r="CH21" s="1435" t="s">
        <v>1392</v>
      </c>
      <c r="CI21" s="1435" t="s">
        <v>1393</v>
      </c>
      <c r="CJ21" s="1435" t="s">
        <v>1394</v>
      </c>
      <c r="CK21" s="1435" t="s">
        <v>1395</v>
      </c>
      <c r="CL21" s="1435" t="s">
        <v>1394</v>
      </c>
      <c r="CM21" s="1435" t="s">
        <v>1396</v>
      </c>
      <c r="CN21" s="1435" t="s">
        <v>1396</v>
      </c>
      <c r="CO21" s="1435" t="s">
        <v>1396</v>
      </c>
      <c r="CP21" s="1435" t="s">
        <v>1397</v>
      </c>
      <c r="CQ21" s="1436" t="s">
        <v>1398</v>
      </c>
      <c r="CR21" s="1436" t="s">
        <v>1399</v>
      </c>
      <c r="CS21" s="1436" t="s">
        <v>1400</v>
      </c>
      <c r="CT21" s="1436" t="s">
        <v>1401</v>
      </c>
      <c r="CU21" s="1436" t="s">
        <v>1390</v>
      </c>
      <c r="CV21" s="1436" t="s">
        <v>1402</v>
      </c>
      <c r="CW21" s="1436" t="s">
        <v>1403</v>
      </c>
      <c r="CX21" s="1436" t="s">
        <v>1404</v>
      </c>
      <c r="CY21" s="1436" t="s">
        <v>1404</v>
      </c>
      <c r="CZ21" s="1436" t="s">
        <v>1405</v>
      </c>
      <c r="DA21" s="1436" t="s">
        <v>1406</v>
      </c>
      <c r="DB21" s="1436" t="s">
        <v>1407</v>
      </c>
      <c r="DC21" s="1436" t="s">
        <v>1408</v>
      </c>
      <c r="DD21" s="1436" t="s">
        <v>1402</v>
      </c>
      <c r="DE21" s="1436" t="s">
        <v>1409</v>
      </c>
      <c r="DF21" s="1436" t="s">
        <v>1410</v>
      </c>
      <c r="DG21" s="1436" t="s">
        <v>1411</v>
      </c>
      <c r="DH21" s="1436" t="s">
        <v>1412</v>
      </c>
      <c r="DI21" s="1436" t="s">
        <v>1413</v>
      </c>
      <c r="DJ21" s="1436" t="s">
        <v>1414</v>
      </c>
      <c r="DK21" s="1436" t="s">
        <v>1415</v>
      </c>
      <c r="DL21" s="1436" t="s">
        <v>1416</v>
      </c>
      <c r="DM21" s="1436" t="s">
        <v>1417</v>
      </c>
      <c r="DN21" s="1436" t="s">
        <v>1418</v>
      </c>
      <c r="DO21" s="1436" t="s">
        <v>1419</v>
      </c>
      <c r="DP21" s="1436" t="s">
        <v>1420</v>
      </c>
      <c r="DQ21" s="1436" t="s">
        <v>1421</v>
      </c>
      <c r="DR21" s="1456" t="s">
        <v>1422</v>
      </c>
      <c r="DS21" s="1457" t="s">
        <v>1423</v>
      </c>
      <c r="DT21" s="1457" t="s">
        <v>1422</v>
      </c>
      <c r="DU21" s="1457" t="s">
        <v>1423</v>
      </c>
      <c r="DV21" s="1457" t="s">
        <v>1424</v>
      </c>
      <c r="DW21" s="1457" t="s">
        <v>1425</v>
      </c>
      <c r="DX21" s="1457" t="s">
        <v>1426</v>
      </c>
      <c r="DY21" s="1457" t="s">
        <v>1427</v>
      </c>
      <c r="DZ21" s="1457" t="s">
        <v>1427</v>
      </c>
      <c r="EA21" s="1457" t="s">
        <v>1428</v>
      </c>
      <c r="EB21" s="1457" t="s">
        <v>1428</v>
      </c>
      <c r="EC21" s="1457" t="s">
        <v>1429</v>
      </c>
      <c r="ED21" s="1457" t="s">
        <v>1428</v>
      </c>
      <c r="EE21" s="1457" t="s">
        <v>1428</v>
      </c>
      <c r="EF21" s="1457" t="s">
        <v>1416</v>
      </c>
      <c r="EG21" s="1457" t="s">
        <v>1430</v>
      </c>
      <c r="EH21" s="1457" t="s">
        <v>1430</v>
      </c>
      <c r="EI21" s="1460" t="s">
        <v>1430</v>
      </c>
      <c r="EJ21" s="1460" t="s">
        <v>1431</v>
      </c>
      <c r="EK21" s="1460" t="s">
        <v>1416</v>
      </c>
      <c r="EL21" s="1460" t="s">
        <v>1416</v>
      </c>
      <c r="EM21" s="1460" t="s">
        <v>1432</v>
      </c>
      <c r="EN21" s="1460" t="s">
        <v>1432</v>
      </c>
    </row>
    <row r="22" spans="1:144" ht="17.45" customHeight="1" x14ac:dyDescent="0.3">
      <c r="A22" s="1412" t="s">
        <v>1151</v>
      </c>
      <c r="B22" s="1401"/>
      <c r="C22" s="1402"/>
      <c r="D22" s="1402"/>
      <c r="E22" s="1402"/>
      <c r="F22" s="1401"/>
      <c r="G22" s="1402"/>
      <c r="H22" s="1402"/>
      <c r="I22" s="1402"/>
      <c r="J22" s="1402"/>
      <c r="K22" s="1402"/>
      <c r="L22" s="1402"/>
      <c r="M22" s="1402"/>
      <c r="N22" s="1401"/>
      <c r="O22" s="1402"/>
      <c r="P22" s="1402"/>
      <c r="Q22" s="1401"/>
      <c r="R22" s="1402"/>
      <c r="S22" s="1402"/>
      <c r="T22" s="1403"/>
      <c r="U22" s="1403"/>
      <c r="V22" s="1403"/>
      <c r="W22" s="1403"/>
      <c r="X22" s="1403"/>
      <c r="Y22" s="1403"/>
      <c r="Z22" s="1403"/>
      <c r="AA22" s="1403"/>
      <c r="AB22" s="1403"/>
      <c r="AC22" s="1403"/>
      <c r="AD22" s="1403"/>
      <c r="AE22" s="1403"/>
      <c r="AF22" s="1403"/>
      <c r="AG22" s="1403"/>
      <c r="AH22" s="1403"/>
      <c r="AI22" s="1403"/>
      <c r="AJ22" s="1403"/>
      <c r="AK22" s="1403"/>
      <c r="AL22" s="1403"/>
      <c r="AM22" s="1403"/>
      <c r="AN22" s="1403"/>
      <c r="AO22" s="1403"/>
      <c r="AP22" s="1403"/>
      <c r="AQ22" s="1403"/>
      <c r="AR22" s="1403"/>
      <c r="AS22" s="1403"/>
      <c r="AT22" s="1403"/>
      <c r="AU22" s="1403"/>
      <c r="AV22" s="1403"/>
      <c r="AW22" s="1403"/>
      <c r="AX22" s="1403"/>
      <c r="AY22" s="1403"/>
      <c r="AZ22" s="1403"/>
      <c r="BA22" s="1403"/>
      <c r="BB22" s="1403"/>
      <c r="BC22" s="1403"/>
      <c r="BD22" s="1403"/>
      <c r="BE22" s="1403"/>
      <c r="BF22" s="1403"/>
      <c r="BG22" s="1403"/>
      <c r="BH22" s="1403"/>
      <c r="BI22" s="1403"/>
      <c r="BJ22" s="1403"/>
      <c r="BK22" s="1403"/>
      <c r="BL22" s="1403"/>
      <c r="BM22" s="1403"/>
      <c r="BN22" s="1403"/>
      <c r="BO22" s="1403"/>
      <c r="BP22" s="1403"/>
      <c r="BQ22" s="1403"/>
      <c r="BR22" s="1403"/>
      <c r="BS22" s="1403"/>
      <c r="BT22" s="1403"/>
      <c r="BU22" s="1403"/>
      <c r="BV22" s="1403"/>
      <c r="BW22" s="1403"/>
      <c r="BX22" s="1403"/>
      <c r="BY22" s="1403"/>
      <c r="BZ22" s="1404"/>
      <c r="CA22" s="1403"/>
      <c r="CB22" s="1403"/>
      <c r="CC22" s="1403"/>
      <c r="CD22" s="1403"/>
      <c r="CE22" s="1403"/>
      <c r="CF22" s="1403"/>
      <c r="CG22" s="1403"/>
      <c r="CH22" s="1403"/>
      <c r="CI22" s="1403"/>
      <c r="CJ22" s="1403"/>
      <c r="CK22" s="1403"/>
      <c r="CL22" s="1403"/>
      <c r="CM22" s="1403"/>
      <c r="CN22" s="1403"/>
      <c r="CO22" s="1403"/>
      <c r="CP22" s="1403"/>
      <c r="CQ22" s="1404"/>
      <c r="CR22" s="1403"/>
      <c r="CS22" s="1403"/>
      <c r="CT22" s="1403"/>
      <c r="CU22" s="1403"/>
      <c r="CV22" s="1403"/>
      <c r="CW22" s="1403"/>
      <c r="CX22" s="1403"/>
      <c r="CY22" s="1403"/>
      <c r="CZ22" s="1403"/>
      <c r="DA22" s="1403"/>
      <c r="DB22" s="1403"/>
      <c r="DC22" s="1458"/>
      <c r="DD22" s="1458"/>
      <c r="DE22" s="1458"/>
      <c r="DF22" s="1458"/>
      <c r="DG22" s="1458"/>
      <c r="DH22" s="1458"/>
      <c r="DI22" s="1458"/>
      <c r="DJ22" s="1458"/>
      <c r="DK22" s="1458"/>
      <c r="DL22" s="1458"/>
      <c r="DM22" s="1458"/>
      <c r="DN22" s="1458"/>
      <c r="DO22" s="1458"/>
      <c r="DP22" s="1458"/>
      <c r="DQ22" s="1458"/>
      <c r="DR22" s="1408"/>
      <c r="DS22" s="1409"/>
      <c r="DT22" s="1409"/>
      <c r="DU22" s="1409"/>
      <c r="DV22" s="1409"/>
      <c r="DW22" s="1409"/>
      <c r="DX22" s="1409"/>
      <c r="DY22" s="1409"/>
      <c r="DZ22" s="1409"/>
      <c r="EA22" s="1409"/>
      <c r="EB22" s="1409"/>
      <c r="EC22" s="1409"/>
      <c r="ED22" s="1410"/>
      <c r="EE22" s="1410"/>
      <c r="EF22" s="1410"/>
      <c r="EG22" s="1410"/>
      <c r="EH22" s="1410"/>
      <c r="EI22" s="1410"/>
      <c r="EJ22" s="1410"/>
      <c r="EK22" s="1410"/>
      <c r="EL22" s="1410"/>
      <c r="EM22" s="1410"/>
      <c r="EN22" s="1410"/>
    </row>
    <row r="23" spans="1:144" ht="17.45" customHeight="1" x14ac:dyDescent="0.3">
      <c r="A23" s="1449" t="s">
        <v>1433</v>
      </c>
      <c r="B23" s="1450" t="s">
        <v>1360</v>
      </c>
      <c r="C23" s="1451" t="s">
        <v>1362</v>
      </c>
      <c r="D23" s="1451" t="s">
        <v>1362</v>
      </c>
      <c r="E23" s="1451" t="s">
        <v>1362</v>
      </c>
      <c r="F23" s="1450" t="s">
        <v>1362</v>
      </c>
      <c r="G23" s="1451" t="s">
        <v>1434</v>
      </c>
      <c r="H23" s="1451" t="s">
        <v>1434</v>
      </c>
      <c r="I23" s="1451" t="s">
        <v>1434</v>
      </c>
      <c r="J23" s="1451" t="s">
        <v>1434</v>
      </c>
      <c r="K23" s="1451" t="s">
        <v>1434</v>
      </c>
      <c r="L23" s="1451" t="s">
        <v>1434</v>
      </c>
      <c r="M23" s="1451" t="s">
        <v>1434</v>
      </c>
      <c r="N23" s="1450" t="s">
        <v>1434</v>
      </c>
      <c r="O23" s="1451" t="s">
        <v>1434</v>
      </c>
      <c r="P23" s="1451" t="s">
        <v>1365</v>
      </c>
      <c r="Q23" s="1450" t="s">
        <v>1225</v>
      </c>
      <c r="R23" s="1451" t="s">
        <v>1225</v>
      </c>
      <c r="S23" s="1451" t="s">
        <v>1225</v>
      </c>
      <c r="T23" s="1452" t="s">
        <v>1222</v>
      </c>
      <c r="U23" s="1452" t="s">
        <v>1236</v>
      </c>
      <c r="V23" s="1452" t="s">
        <v>1435</v>
      </c>
      <c r="W23" s="1452" t="s">
        <v>1434</v>
      </c>
      <c r="X23" s="1452" t="s">
        <v>1434</v>
      </c>
      <c r="Y23" s="1452" t="s">
        <v>1434</v>
      </c>
      <c r="Z23" s="1452" t="s">
        <v>1220</v>
      </c>
      <c r="AA23" s="1452" t="s">
        <v>1229</v>
      </c>
      <c r="AB23" s="1452" t="s">
        <v>1228</v>
      </c>
      <c r="AC23" s="1452" t="s">
        <v>1229</v>
      </c>
      <c r="AD23" s="1452" t="s">
        <v>1231</v>
      </c>
      <c r="AE23" s="1452" t="s">
        <v>1220</v>
      </c>
      <c r="AF23" s="1452" t="s">
        <v>1229</v>
      </c>
      <c r="AG23" s="1452" t="s">
        <v>1372</v>
      </c>
      <c r="AH23" s="1452" t="s">
        <v>1373</v>
      </c>
      <c r="AI23" s="1452" t="s">
        <v>1079</v>
      </c>
      <c r="AJ23" s="1452" t="s">
        <v>1436</v>
      </c>
      <c r="AK23" s="1452" t="s">
        <v>1436</v>
      </c>
      <c r="AL23" s="1452" t="s">
        <v>1437</v>
      </c>
      <c r="AM23" s="1452" t="s">
        <v>1438</v>
      </c>
      <c r="AN23" s="1452" t="s">
        <v>1380</v>
      </c>
      <c r="AO23" s="1452" t="s">
        <v>1078</v>
      </c>
      <c r="AP23" s="1452" t="s">
        <v>1439</v>
      </c>
      <c r="AQ23" s="1452" t="s">
        <v>1439</v>
      </c>
      <c r="AR23" s="1452" t="s">
        <v>1439</v>
      </c>
      <c r="AS23" s="1452" t="s">
        <v>1440</v>
      </c>
      <c r="AT23" s="1452" t="s">
        <v>1440</v>
      </c>
      <c r="AU23" s="1452" t="s">
        <v>1441</v>
      </c>
      <c r="AV23" s="1452" t="s">
        <v>1442</v>
      </c>
      <c r="AW23" s="1452" t="s">
        <v>1442</v>
      </c>
      <c r="AX23" s="1452" t="s">
        <v>1442</v>
      </c>
      <c r="AY23" s="1452" t="s">
        <v>1442</v>
      </c>
      <c r="AZ23" s="1452" t="s">
        <v>1442</v>
      </c>
      <c r="BA23" s="1452" t="s">
        <v>1442</v>
      </c>
      <c r="BB23" s="1452" t="s">
        <v>1442</v>
      </c>
      <c r="BC23" s="1452" t="s">
        <v>1442</v>
      </c>
      <c r="BD23" s="1452" t="s">
        <v>1442</v>
      </c>
      <c r="BE23" s="1452" t="s">
        <v>1442</v>
      </c>
      <c r="BF23" s="1452" t="s">
        <v>1442</v>
      </c>
      <c r="BG23" s="1452" t="s">
        <v>1442</v>
      </c>
      <c r="BH23" s="1452" t="s">
        <v>1442</v>
      </c>
      <c r="BI23" s="1452" t="s">
        <v>1442</v>
      </c>
      <c r="BJ23" s="1452" t="s">
        <v>1442</v>
      </c>
      <c r="BK23" s="1452" t="s">
        <v>1442</v>
      </c>
      <c r="BL23" s="1452" t="s">
        <v>1442</v>
      </c>
      <c r="BM23" s="1452" t="s">
        <v>1443</v>
      </c>
      <c r="BN23" s="1452" t="s">
        <v>1443</v>
      </c>
      <c r="BO23" s="1452" t="s">
        <v>1443</v>
      </c>
      <c r="BP23" s="1452" t="s">
        <v>1443</v>
      </c>
      <c r="BQ23" s="1452" t="s">
        <v>1443</v>
      </c>
      <c r="BR23" s="1452" t="s">
        <v>1443</v>
      </c>
      <c r="BS23" s="1452" t="s">
        <v>1444</v>
      </c>
      <c r="BT23" s="1452" t="s">
        <v>1444</v>
      </c>
      <c r="BU23" s="1452" t="s">
        <v>1445</v>
      </c>
      <c r="BV23" s="1452" t="s">
        <v>1445</v>
      </c>
      <c r="BW23" s="1452" t="s">
        <v>1445</v>
      </c>
      <c r="BX23" s="1452" t="s">
        <v>1446</v>
      </c>
      <c r="BY23" s="1452" t="s">
        <v>1447</v>
      </c>
      <c r="BZ23" s="1453" t="s">
        <v>1447</v>
      </c>
      <c r="CA23" s="1452" t="s">
        <v>1448</v>
      </c>
      <c r="CB23" s="1452" t="s">
        <v>1448</v>
      </c>
      <c r="CC23" s="1452" t="s">
        <v>1449</v>
      </c>
      <c r="CD23" s="1452" t="s">
        <v>1450</v>
      </c>
      <c r="CE23" s="1452" t="s">
        <v>1451</v>
      </c>
      <c r="CF23" s="1452" t="s">
        <v>1452</v>
      </c>
      <c r="CG23" s="1452" t="s">
        <v>1452</v>
      </c>
      <c r="CH23" s="1452" t="s">
        <v>1392</v>
      </c>
      <c r="CI23" s="1452" t="s">
        <v>1392</v>
      </c>
      <c r="CJ23" s="1452" t="s">
        <v>1452</v>
      </c>
      <c r="CK23" s="1452" t="s">
        <v>1452</v>
      </c>
      <c r="CL23" s="1452" t="s">
        <v>1453</v>
      </c>
      <c r="CM23" s="1452" t="s">
        <v>1454</v>
      </c>
      <c r="CN23" s="1452" t="s">
        <v>1455</v>
      </c>
      <c r="CO23" s="1452" t="s">
        <v>1395</v>
      </c>
      <c r="CP23" s="1452" t="s">
        <v>1456</v>
      </c>
      <c r="CQ23" s="1436" t="s">
        <v>1457</v>
      </c>
      <c r="CR23" s="1435" t="s">
        <v>1458</v>
      </c>
      <c r="CS23" s="1435" t="s">
        <v>1459</v>
      </c>
      <c r="CT23" s="1435" t="s">
        <v>1458</v>
      </c>
      <c r="CU23" s="1435" t="s">
        <v>1459</v>
      </c>
      <c r="CV23" s="1435" t="s">
        <v>1460</v>
      </c>
      <c r="CW23" s="1435" t="s">
        <v>1461</v>
      </c>
      <c r="CX23" s="1435" t="s">
        <v>1462</v>
      </c>
      <c r="CY23" s="1435" t="s">
        <v>1463</v>
      </c>
      <c r="CZ23" s="1435" t="s">
        <v>1464</v>
      </c>
      <c r="DA23" s="1435" t="s">
        <v>1465</v>
      </c>
      <c r="DB23" s="1435" t="s">
        <v>1466</v>
      </c>
      <c r="DC23" s="1461" t="s">
        <v>1459</v>
      </c>
      <c r="DD23" s="1461" t="s">
        <v>1467</v>
      </c>
      <c r="DE23" s="1461" t="s">
        <v>1468</v>
      </c>
      <c r="DF23" s="1461" t="s">
        <v>1468</v>
      </c>
      <c r="DG23" s="1461" t="s">
        <v>1463</v>
      </c>
      <c r="DH23" s="1461" t="s">
        <v>1466</v>
      </c>
      <c r="DI23" s="1461" t="s">
        <v>1466</v>
      </c>
      <c r="DJ23" s="1461" t="s">
        <v>1463</v>
      </c>
      <c r="DK23" s="1461" t="s">
        <v>1469</v>
      </c>
      <c r="DL23" s="1461" t="s">
        <v>1470</v>
      </c>
      <c r="DM23" s="1461" t="s">
        <v>1471</v>
      </c>
      <c r="DN23" s="1461" t="s">
        <v>1472</v>
      </c>
      <c r="DO23" s="1461" t="s">
        <v>1473</v>
      </c>
      <c r="DP23" s="1461" t="s">
        <v>1472</v>
      </c>
      <c r="DQ23" s="1461" t="s">
        <v>1474</v>
      </c>
      <c r="DR23" s="1440" t="s">
        <v>1474</v>
      </c>
      <c r="DS23" s="1441" t="s">
        <v>1475</v>
      </c>
      <c r="DT23" s="1441" t="s">
        <v>1474</v>
      </c>
      <c r="DU23" s="1441" t="s">
        <v>1476</v>
      </c>
      <c r="DV23" s="1441" t="s">
        <v>1477</v>
      </c>
      <c r="DW23" s="1441" t="s">
        <v>1478</v>
      </c>
      <c r="DX23" s="1441" t="s">
        <v>1461</v>
      </c>
      <c r="DY23" s="1441" t="s">
        <v>1479</v>
      </c>
      <c r="DZ23" s="1441" t="s">
        <v>1479</v>
      </c>
      <c r="EA23" s="1441" t="s">
        <v>1480</v>
      </c>
      <c r="EB23" s="1441" t="s">
        <v>1481</v>
      </c>
      <c r="EC23" s="1441" t="s">
        <v>1482</v>
      </c>
      <c r="ED23" s="1441" t="s">
        <v>1483</v>
      </c>
      <c r="EE23" s="1441" t="s">
        <v>1484</v>
      </c>
      <c r="EF23" s="1457" t="s">
        <v>1484</v>
      </c>
      <c r="EG23" s="1457" t="s">
        <v>1485</v>
      </c>
      <c r="EH23" s="1457" t="s">
        <v>1444</v>
      </c>
      <c r="EI23" s="1460" t="s">
        <v>1444</v>
      </c>
      <c r="EJ23" s="1460" t="s">
        <v>1444</v>
      </c>
      <c r="EK23" s="1460" t="s">
        <v>1486</v>
      </c>
      <c r="EL23" s="1460" t="s">
        <v>1486</v>
      </c>
      <c r="EM23" s="1460" t="s">
        <v>1487</v>
      </c>
      <c r="EN23" s="1460" t="s">
        <v>1487</v>
      </c>
    </row>
    <row r="24" spans="1:144" ht="17.25" customHeight="1" x14ac:dyDescent="0.3">
      <c r="A24" s="1412" t="s">
        <v>1488</v>
      </c>
      <c r="B24" s="1433" t="s">
        <v>1218</v>
      </c>
      <c r="C24" s="1434" t="s">
        <v>1218</v>
      </c>
      <c r="D24" s="1434" t="s">
        <v>1219</v>
      </c>
      <c r="E24" s="1434" t="s">
        <v>1218</v>
      </c>
      <c r="F24" s="1433" t="s">
        <v>1218</v>
      </c>
      <c r="G24" s="1434" t="s">
        <v>1218</v>
      </c>
      <c r="H24" s="1434" t="s">
        <v>1218</v>
      </c>
      <c r="I24" s="1434" t="s">
        <v>1218</v>
      </c>
      <c r="J24" s="1434" t="s">
        <v>1218</v>
      </c>
      <c r="K24" s="1434" t="s">
        <v>1218</v>
      </c>
      <c r="L24" s="1434" t="s">
        <v>1218</v>
      </c>
      <c r="M24" s="1434" t="s">
        <v>1218</v>
      </c>
      <c r="N24" s="1433" t="s">
        <v>1218</v>
      </c>
      <c r="O24" s="1434" t="s">
        <v>1218</v>
      </c>
      <c r="P24" s="1434" t="s">
        <v>1489</v>
      </c>
      <c r="Q24" s="1433" t="s">
        <v>1489</v>
      </c>
      <c r="R24" s="1434" t="s">
        <v>1489</v>
      </c>
      <c r="S24" s="1434" t="s">
        <v>1489</v>
      </c>
      <c r="T24" s="1435" t="s">
        <v>1490</v>
      </c>
      <c r="U24" s="1435" t="s">
        <v>1489</v>
      </c>
      <c r="V24" s="1435" t="s">
        <v>1491</v>
      </c>
      <c r="W24" s="1435" t="s">
        <v>1489</v>
      </c>
      <c r="X24" s="1435" t="s">
        <v>1492</v>
      </c>
      <c r="Y24" s="1435" t="s">
        <v>1493</v>
      </c>
      <c r="Z24" s="1435" t="s">
        <v>1494</v>
      </c>
      <c r="AA24" s="1435" t="s">
        <v>1495</v>
      </c>
      <c r="AB24" s="1435" t="s">
        <v>1495</v>
      </c>
      <c r="AC24" s="1435" t="s">
        <v>1496</v>
      </c>
      <c r="AD24" s="1435" t="s">
        <v>1497</v>
      </c>
      <c r="AE24" s="1435" t="s">
        <v>1497</v>
      </c>
      <c r="AF24" s="1435" t="s">
        <v>1498</v>
      </c>
      <c r="AG24" s="1435" t="s">
        <v>1499</v>
      </c>
      <c r="AH24" s="1435" t="s">
        <v>1500</v>
      </c>
      <c r="AI24" s="1435" t="s">
        <v>1501</v>
      </c>
      <c r="AJ24" s="1435" t="s">
        <v>1502</v>
      </c>
      <c r="AK24" s="1435" t="s">
        <v>1503</v>
      </c>
      <c r="AL24" s="1435" t="s">
        <v>1503</v>
      </c>
      <c r="AM24" s="1435" t="s">
        <v>1504</v>
      </c>
      <c r="AN24" s="1435" t="s">
        <v>1505</v>
      </c>
      <c r="AO24" s="1435" t="s">
        <v>1505</v>
      </c>
      <c r="AP24" s="1435" t="s">
        <v>1506</v>
      </c>
      <c r="AQ24" s="1435" t="s">
        <v>1295</v>
      </c>
      <c r="AR24" s="1435" t="s">
        <v>1295</v>
      </c>
      <c r="AS24" s="1435" t="s">
        <v>1295</v>
      </c>
      <c r="AT24" s="1435" t="s">
        <v>1507</v>
      </c>
      <c r="AU24" s="1435" t="s">
        <v>1508</v>
      </c>
      <c r="AV24" s="1435" t="s">
        <v>1509</v>
      </c>
      <c r="AW24" s="1435" t="s">
        <v>1509</v>
      </c>
      <c r="AX24" s="1435" t="s">
        <v>1510</v>
      </c>
      <c r="AY24" s="1435" t="s">
        <v>1510</v>
      </c>
      <c r="AZ24" s="1435" t="s">
        <v>1510</v>
      </c>
      <c r="BA24" s="1435" t="s">
        <v>1510</v>
      </c>
      <c r="BB24" s="1435" t="s">
        <v>1510</v>
      </c>
      <c r="BC24" s="1435" t="s">
        <v>1510</v>
      </c>
      <c r="BD24" s="1435" t="s">
        <v>1510</v>
      </c>
      <c r="BE24" s="1435" t="s">
        <v>1511</v>
      </c>
      <c r="BF24" s="1435" t="s">
        <v>1511</v>
      </c>
      <c r="BG24" s="1435" t="s">
        <v>1511</v>
      </c>
      <c r="BH24" s="1435" t="s">
        <v>1512</v>
      </c>
      <c r="BI24" s="1435" t="s">
        <v>1512</v>
      </c>
      <c r="BJ24" s="1435" t="s">
        <v>1513</v>
      </c>
      <c r="BK24" s="1435" t="s">
        <v>1513</v>
      </c>
      <c r="BL24" s="1435" t="s">
        <v>1514</v>
      </c>
      <c r="BM24" s="1435" t="s">
        <v>1515</v>
      </c>
      <c r="BN24" s="1435" t="s">
        <v>1515</v>
      </c>
      <c r="BO24" s="1435" t="s">
        <v>1515</v>
      </c>
      <c r="BP24" s="1435" t="s">
        <v>1515</v>
      </c>
      <c r="BQ24" s="1435" t="s">
        <v>1515</v>
      </c>
      <c r="BR24" s="1435" t="s">
        <v>1515</v>
      </c>
      <c r="BS24" s="1435" t="s">
        <v>1516</v>
      </c>
      <c r="BT24" s="1435" t="s">
        <v>1516</v>
      </c>
      <c r="BU24" s="1435" t="s">
        <v>1516</v>
      </c>
      <c r="BV24" s="1435" t="s">
        <v>1516</v>
      </c>
      <c r="BW24" s="1435" t="s">
        <v>1517</v>
      </c>
      <c r="BX24" s="1435" t="s">
        <v>1517</v>
      </c>
      <c r="BY24" s="1435" t="s">
        <v>1518</v>
      </c>
      <c r="BZ24" s="1436" t="s">
        <v>1518</v>
      </c>
      <c r="CA24" s="1435" t="s">
        <v>1517</v>
      </c>
      <c r="CB24" s="1435" t="s">
        <v>1517</v>
      </c>
      <c r="CC24" s="1435" t="s">
        <v>1519</v>
      </c>
      <c r="CD24" s="1435" t="s">
        <v>1520</v>
      </c>
      <c r="CE24" s="1435" t="s">
        <v>1521</v>
      </c>
      <c r="CF24" s="1435" t="s">
        <v>1522</v>
      </c>
      <c r="CG24" s="1435" t="s">
        <v>1523</v>
      </c>
      <c r="CH24" s="1435" t="s">
        <v>1524</v>
      </c>
      <c r="CI24" s="1435" t="s">
        <v>1525</v>
      </c>
      <c r="CJ24" s="1435" t="s">
        <v>1524</v>
      </c>
      <c r="CK24" s="1435" t="s">
        <v>1523</v>
      </c>
      <c r="CL24" s="1435" t="s">
        <v>1523</v>
      </c>
      <c r="CM24" s="1435" t="s">
        <v>1526</v>
      </c>
      <c r="CN24" s="1435" t="s">
        <v>1527</v>
      </c>
      <c r="CO24" s="1435" t="s">
        <v>1528</v>
      </c>
      <c r="CP24" s="1435" t="s">
        <v>1529</v>
      </c>
      <c r="CQ24" s="1436" t="s">
        <v>1530</v>
      </c>
      <c r="CR24" s="1435" t="s">
        <v>1531</v>
      </c>
      <c r="CS24" s="1435" t="s">
        <v>1532</v>
      </c>
      <c r="CT24" s="1435" t="s">
        <v>1533</v>
      </c>
      <c r="CU24" s="1435" t="s">
        <v>1100</v>
      </c>
      <c r="CV24" s="1435" t="s">
        <v>1534</v>
      </c>
      <c r="CW24" s="1435" t="s">
        <v>1535</v>
      </c>
      <c r="CX24" s="1435" t="s">
        <v>1536</v>
      </c>
      <c r="CY24" s="1435" t="s">
        <v>1537</v>
      </c>
      <c r="CZ24" s="1435" t="s">
        <v>1532</v>
      </c>
      <c r="DA24" s="1435" t="s">
        <v>1538</v>
      </c>
      <c r="DB24" s="1435" t="s">
        <v>1539</v>
      </c>
      <c r="DC24" s="1461" t="s">
        <v>1540</v>
      </c>
      <c r="DD24" s="1461" t="s">
        <v>1541</v>
      </c>
      <c r="DE24" s="1461" t="s">
        <v>1542</v>
      </c>
      <c r="DF24" s="1461" t="s">
        <v>1543</v>
      </c>
      <c r="DG24" s="1461" t="s">
        <v>1544</v>
      </c>
      <c r="DH24" s="1461" t="s">
        <v>1545</v>
      </c>
      <c r="DI24" s="1461" t="s">
        <v>1546</v>
      </c>
      <c r="DJ24" s="1461" t="s">
        <v>1547</v>
      </c>
      <c r="DK24" s="1461" t="s">
        <v>1548</v>
      </c>
      <c r="DL24" s="1461" t="s">
        <v>1549</v>
      </c>
      <c r="DM24" s="1461" t="s">
        <v>1550</v>
      </c>
      <c r="DN24" s="1461" t="s">
        <v>1551</v>
      </c>
      <c r="DO24" s="1461" t="s">
        <v>1552</v>
      </c>
      <c r="DP24" s="1461" t="s">
        <v>1551</v>
      </c>
      <c r="DQ24" s="1461" t="s">
        <v>1553</v>
      </c>
      <c r="DR24" s="1440" t="s">
        <v>1554</v>
      </c>
      <c r="DS24" s="1441" t="s">
        <v>1555</v>
      </c>
      <c r="DT24" s="1441" t="s">
        <v>1556</v>
      </c>
      <c r="DU24" s="1441" t="s">
        <v>1556</v>
      </c>
      <c r="DV24" s="1441" t="s">
        <v>1556</v>
      </c>
      <c r="DW24" s="1441" t="s">
        <v>1554</v>
      </c>
      <c r="DX24" s="1441" t="s">
        <v>1557</v>
      </c>
      <c r="DY24" s="1441" t="s">
        <v>1558</v>
      </c>
      <c r="DZ24" s="1441" t="s">
        <v>1559</v>
      </c>
      <c r="EA24" s="1441" t="s">
        <v>1560</v>
      </c>
      <c r="EB24" s="1441" t="s">
        <v>1561</v>
      </c>
      <c r="EC24" s="1441" t="s">
        <v>1561</v>
      </c>
      <c r="ED24" s="1441" t="s">
        <v>1559</v>
      </c>
      <c r="EE24" s="1441" t="s">
        <v>1562</v>
      </c>
      <c r="EF24" s="1457" t="s">
        <v>1563</v>
      </c>
      <c r="EG24" s="1457" t="s">
        <v>1554</v>
      </c>
      <c r="EH24" s="1457" t="s">
        <v>1563</v>
      </c>
      <c r="EI24" s="1457" t="s">
        <v>1554</v>
      </c>
      <c r="EJ24" s="1457" t="s">
        <v>1430</v>
      </c>
      <c r="EK24" s="1457" t="s">
        <v>1430</v>
      </c>
      <c r="EL24" s="1457" t="s">
        <v>1430</v>
      </c>
      <c r="EM24" s="1457" t="s">
        <v>1430</v>
      </c>
      <c r="EN24" s="1457" t="s">
        <v>1430</v>
      </c>
    </row>
    <row r="25" spans="1:144" ht="17.45" customHeight="1" x14ac:dyDescent="0.3">
      <c r="A25" s="1412" t="s">
        <v>1564</v>
      </c>
      <c r="B25" s="1433" t="s">
        <v>1565</v>
      </c>
      <c r="C25" s="1434" t="s">
        <v>1566</v>
      </c>
      <c r="D25" s="1434" t="s">
        <v>1566</v>
      </c>
      <c r="E25" s="1434" t="s">
        <v>1565</v>
      </c>
      <c r="F25" s="1433" t="s">
        <v>1566</v>
      </c>
      <c r="G25" s="1434" t="s">
        <v>1567</v>
      </c>
      <c r="H25" s="1434" t="s">
        <v>1567</v>
      </c>
      <c r="I25" s="1434" t="s">
        <v>1567</v>
      </c>
      <c r="J25" s="1434" t="s">
        <v>1567</v>
      </c>
      <c r="K25" s="1434" t="s">
        <v>1568</v>
      </c>
      <c r="L25" s="1434" t="s">
        <v>1568</v>
      </c>
      <c r="M25" s="1434" t="s">
        <v>1568</v>
      </c>
      <c r="N25" s="1433" t="s">
        <v>1568</v>
      </c>
      <c r="O25" s="1434" t="s">
        <v>1568</v>
      </c>
      <c r="P25" s="1434" t="s">
        <v>1568</v>
      </c>
      <c r="Q25" s="1433" t="s">
        <v>1568</v>
      </c>
      <c r="R25" s="1434" t="s">
        <v>1567</v>
      </c>
      <c r="S25" s="1434" t="s">
        <v>1569</v>
      </c>
      <c r="T25" s="1435" t="s">
        <v>1570</v>
      </c>
      <c r="U25" s="1435" t="s">
        <v>1569</v>
      </c>
      <c r="V25" s="1435" t="s">
        <v>1569</v>
      </c>
      <c r="W25" s="1435" t="s">
        <v>1569</v>
      </c>
      <c r="X25" s="1435" t="s">
        <v>1571</v>
      </c>
      <c r="Y25" s="1435" t="s">
        <v>1569</v>
      </c>
      <c r="Z25" s="1435" t="s">
        <v>1572</v>
      </c>
      <c r="AA25" s="1435" t="s">
        <v>1573</v>
      </c>
      <c r="AB25" s="1435" t="s">
        <v>1574</v>
      </c>
      <c r="AC25" s="1435" t="s">
        <v>1575</v>
      </c>
      <c r="AD25" s="1435" t="s">
        <v>1574</v>
      </c>
      <c r="AE25" s="1435" t="s">
        <v>1574</v>
      </c>
      <c r="AF25" s="1435" t="s">
        <v>1576</v>
      </c>
      <c r="AG25" s="1435" t="s">
        <v>1575</v>
      </c>
      <c r="AH25" s="1435" t="s">
        <v>1577</v>
      </c>
      <c r="AI25" s="1435" t="s">
        <v>1578</v>
      </c>
      <c r="AJ25" s="1435" t="s">
        <v>1579</v>
      </c>
      <c r="AK25" s="1435" t="s">
        <v>1580</v>
      </c>
      <c r="AL25" s="1435" t="s">
        <v>1581</v>
      </c>
      <c r="AM25" s="1435" t="s">
        <v>1582</v>
      </c>
      <c r="AN25" s="1435" t="s">
        <v>1583</v>
      </c>
      <c r="AO25" s="1435" t="s">
        <v>1583</v>
      </c>
      <c r="AP25" s="1435" t="s">
        <v>1584</v>
      </c>
      <c r="AQ25" s="1435" t="s">
        <v>1585</v>
      </c>
      <c r="AR25" s="1435" t="s">
        <v>1585</v>
      </c>
      <c r="AS25" s="1435" t="s">
        <v>1585</v>
      </c>
      <c r="AT25" s="1435" t="s">
        <v>1585</v>
      </c>
      <c r="AU25" s="1435" t="s">
        <v>1586</v>
      </c>
      <c r="AV25" s="1435" t="s">
        <v>1586</v>
      </c>
      <c r="AW25" s="1435" t="s">
        <v>1586</v>
      </c>
      <c r="AX25" s="1435" t="s">
        <v>1586</v>
      </c>
      <c r="AY25" s="1435" t="s">
        <v>1586</v>
      </c>
      <c r="AZ25" s="1435" t="s">
        <v>1587</v>
      </c>
      <c r="BA25" s="1435" t="s">
        <v>1587</v>
      </c>
      <c r="BB25" s="1435" t="s">
        <v>1587</v>
      </c>
      <c r="BC25" s="1435" t="s">
        <v>1587</v>
      </c>
      <c r="BD25" s="1435" t="s">
        <v>1587</v>
      </c>
      <c r="BE25" s="1435" t="s">
        <v>1587</v>
      </c>
      <c r="BF25" s="1435" t="s">
        <v>1587</v>
      </c>
      <c r="BG25" s="1435" t="s">
        <v>1587</v>
      </c>
      <c r="BH25" s="1435" t="s">
        <v>1587</v>
      </c>
      <c r="BI25" s="1435" t="s">
        <v>1587</v>
      </c>
      <c r="BJ25" s="1435" t="s">
        <v>1587</v>
      </c>
      <c r="BK25" s="1435" t="s">
        <v>1587</v>
      </c>
      <c r="BL25" s="1435" t="s">
        <v>1587</v>
      </c>
      <c r="BM25" s="1435" t="s">
        <v>1588</v>
      </c>
      <c r="BN25" s="1435" t="s">
        <v>1588</v>
      </c>
      <c r="BO25" s="1435" t="s">
        <v>1588</v>
      </c>
      <c r="BP25" s="1435" t="s">
        <v>1588</v>
      </c>
      <c r="BQ25" s="1435" t="s">
        <v>1588</v>
      </c>
      <c r="BR25" s="1435" t="s">
        <v>1588</v>
      </c>
      <c r="BS25" s="1435" t="s">
        <v>1588</v>
      </c>
      <c r="BT25" s="1435" t="s">
        <v>1588</v>
      </c>
      <c r="BU25" s="1435" t="s">
        <v>1588</v>
      </c>
      <c r="BV25" s="1435" t="s">
        <v>1588</v>
      </c>
      <c r="BW25" s="1435" t="s">
        <v>1588</v>
      </c>
      <c r="BX25" s="1435" t="s">
        <v>1588</v>
      </c>
      <c r="BY25" s="1435" t="s">
        <v>1589</v>
      </c>
      <c r="BZ25" s="1436" t="s">
        <v>1590</v>
      </c>
      <c r="CA25" s="1435" t="s">
        <v>1591</v>
      </c>
      <c r="CB25" s="1435" t="s">
        <v>1591</v>
      </c>
      <c r="CC25" s="1435" t="s">
        <v>1592</v>
      </c>
      <c r="CD25" s="1435" t="s">
        <v>1589</v>
      </c>
      <c r="CE25" s="1435" t="s">
        <v>1589</v>
      </c>
      <c r="CF25" s="1435" t="s">
        <v>1589</v>
      </c>
      <c r="CG25" s="1435" t="s">
        <v>1589</v>
      </c>
      <c r="CH25" s="1435" t="s">
        <v>1589</v>
      </c>
      <c r="CI25" s="1435" t="s">
        <v>1592</v>
      </c>
      <c r="CJ25" s="1435" t="s">
        <v>1592</v>
      </c>
      <c r="CK25" s="1435" t="s">
        <v>1589</v>
      </c>
      <c r="CL25" s="1435" t="s">
        <v>1589</v>
      </c>
      <c r="CM25" s="1435" t="s">
        <v>1589</v>
      </c>
      <c r="CN25" s="1435" t="s">
        <v>1592</v>
      </c>
      <c r="CO25" s="1435" t="s">
        <v>1593</v>
      </c>
      <c r="CP25" s="1435" t="s">
        <v>1593</v>
      </c>
      <c r="CQ25" s="1436" t="s">
        <v>1593</v>
      </c>
      <c r="CR25" s="1435" t="s">
        <v>1593</v>
      </c>
      <c r="CS25" s="1435" t="s">
        <v>1593</v>
      </c>
      <c r="CT25" s="1435" t="s">
        <v>1593</v>
      </c>
      <c r="CU25" s="1435" t="s">
        <v>1593</v>
      </c>
      <c r="CV25" s="1435" t="s">
        <v>1593</v>
      </c>
      <c r="CW25" s="1435" t="s">
        <v>1594</v>
      </c>
      <c r="CX25" s="1435" t="s">
        <v>1589</v>
      </c>
      <c r="CY25" s="1435" t="s">
        <v>1595</v>
      </c>
      <c r="CZ25" s="1435" t="s">
        <v>1589</v>
      </c>
      <c r="DA25" s="1435" t="s">
        <v>1589</v>
      </c>
      <c r="DB25" s="1435" t="s">
        <v>1589</v>
      </c>
      <c r="DC25" s="1461" t="s">
        <v>1589</v>
      </c>
      <c r="DD25" s="1461" t="s">
        <v>1589</v>
      </c>
      <c r="DE25" s="1461" t="s">
        <v>1589</v>
      </c>
      <c r="DF25" s="1461" t="s">
        <v>1589</v>
      </c>
      <c r="DG25" s="1461" t="s">
        <v>1596</v>
      </c>
      <c r="DH25" s="1461" t="s">
        <v>1284</v>
      </c>
      <c r="DI25" s="1461" t="s">
        <v>1589</v>
      </c>
      <c r="DJ25" s="1461" t="s">
        <v>1589</v>
      </c>
      <c r="DK25" s="1461" t="s">
        <v>1589</v>
      </c>
      <c r="DL25" s="1461" t="s">
        <v>1589</v>
      </c>
      <c r="DM25" s="1461" t="s">
        <v>1589</v>
      </c>
      <c r="DN25" s="1461" t="s">
        <v>1589</v>
      </c>
      <c r="DO25" s="1461" t="s">
        <v>1589</v>
      </c>
      <c r="DP25" s="1461" t="s">
        <v>1589</v>
      </c>
      <c r="DQ25" s="1461" t="s">
        <v>1597</v>
      </c>
      <c r="DR25" s="1440" t="s">
        <v>1597</v>
      </c>
      <c r="DS25" s="1441" t="s">
        <v>1597</v>
      </c>
      <c r="DT25" s="1441" t="s">
        <v>1284</v>
      </c>
      <c r="DU25" s="1441" t="s">
        <v>1597</v>
      </c>
      <c r="DV25" s="1441" t="s">
        <v>1284</v>
      </c>
      <c r="DW25" s="1441" t="s">
        <v>1284</v>
      </c>
      <c r="DX25" s="1441" t="s">
        <v>1597</v>
      </c>
      <c r="DY25" s="1441" t="s">
        <v>1285</v>
      </c>
      <c r="DZ25" s="1441" t="s">
        <v>1284</v>
      </c>
      <c r="EA25" s="1441" t="s">
        <v>1597</v>
      </c>
      <c r="EB25" s="1441" t="s">
        <v>1284</v>
      </c>
      <c r="EC25" s="1441" t="s">
        <v>1597</v>
      </c>
      <c r="ED25" s="1441" t="s">
        <v>1597</v>
      </c>
      <c r="EE25" s="1441" t="s">
        <v>1597</v>
      </c>
      <c r="EF25" s="1441" t="s">
        <v>1597</v>
      </c>
      <c r="EG25" s="1441" t="s">
        <v>1284</v>
      </c>
      <c r="EH25" s="1441" t="s">
        <v>1597</v>
      </c>
      <c r="EI25" s="1460" t="s">
        <v>1284</v>
      </c>
      <c r="EJ25" s="1460" t="s">
        <v>1284</v>
      </c>
      <c r="EK25" s="1460" t="s">
        <v>1284</v>
      </c>
      <c r="EL25" s="1460" t="s">
        <v>1598</v>
      </c>
      <c r="EM25" s="1460" t="s">
        <v>1284</v>
      </c>
      <c r="EN25" s="1460" t="s">
        <v>1598</v>
      </c>
    </row>
    <row r="26" spans="1:144" ht="17.45" customHeight="1" x14ac:dyDescent="0.3">
      <c r="A26" s="1412" t="s">
        <v>1151</v>
      </c>
      <c r="B26" s="1401"/>
      <c r="C26" s="1402"/>
      <c r="D26" s="1402"/>
      <c r="E26" s="1402"/>
      <c r="F26" s="1401"/>
      <c r="G26" s="1402"/>
      <c r="H26" s="1402"/>
      <c r="I26" s="1402"/>
      <c r="J26" s="1402"/>
      <c r="K26" s="1402"/>
      <c r="L26" s="1402"/>
      <c r="M26" s="1402"/>
      <c r="N26" s="1401"/>
      <c r="O26" s="1402"/>
      <c r="P26" s="1402"/>
      <c r="Q26" s="1401"/>
      <c r="R26" s="1402"/>
      <c r="S26" s="1402"/>
      <c r="T26" s="1403"/>
      <c r="U26" s="1403"/>
      <c r="V26" s="1403"/>
      <c r="W26" s="1403"/>
      <c r="X26" s="1403"/>
      <c r="Y26" s="1403"/>
      <c r="Z26" s="1403"/>
      <c r="AA26" s="1403"/>
      <c r="AB26" s="1403"/>
      <c r="AC26" s="1403"/>
      <c r="AD26" s="1403"/>
      <c r="AE26" s="1403"/>
      <c r="AF26" s="1403"/>
      <c r="AG26" s="1403"/>
      <c r="AH26" s="1403"/>
      <c r="AI26" s="1403"/>
      <c r="AJ26" s="1403"/>
      <c r="AK26" s="1403"/>
      <c r="AL26" s="1403"/>
      <c r="AM26" s="1403"/>
      <c r="AN26" s="1403"/>
      <c r="AO26" s="1403"/>
      <c r="AP26" s="1403"/>
      <c r="AQ26" s="1403"/>
      <c r="AR26" s="1403"/>
      <c r="AS26" s="1403"/>
      <c r="AT26" s="1403"/>
      <c r="AU26" s="1403"/>
      <c r="AV26" s="1403"/>
      <c r="AW26" s="1403"/>
      <c r="AX26" s="1403"/>
      <c r="AY26" s="1403"/>
      <c r="AZ26" s="1403"/>
      <c r="BA26" s="1403"/>
      <c r="BB26" s="1403"/>
      <c r="BC26" s="1403"/>
      <c r="BD26" s="1403"/>
      <c r="BE26" s="1403"/>
      <c r="BF26" s="1403"/>
      <c r="BG26" s="1403"/>
      <c r="BH26" s="1403"/>
      <c r="BI26" s="1403"/>
      <c r="BJ26" s="1403"/>
      <c r="BK26" s="1403"/>
      <c r="BL26" s="1403"/>
      <c r="BM26" s="1403"/>
      <c r="BN26" s="1403"/>
      <c r="BO26" s="1403"/>
      <c r="BP26" s="1403"/>
      <c r="BQ26" s="1403"/>
      <c r="BR26" s="1403"/>
      <c r="BS26" s="1403"/>
      <c r="BT26" s="1403"/>
      <c r="BU26" s="1403"/>
      <c r="BV26" s="1403"/>
      <c r="BW26" s="1403"/>
      <c r="BX26" s="1403"/>
      <c r="BY26" s="1403"/>
      <c r="BZ26" s="1404"/>
      <c r="CA26" s="1403"/>
      <c r="CB26" s="1403"/>
      <c r="CC26" s="1403"/>
      <c r="CD26" s="1403"/>
      <c r="CE26" s="1403"/>
      <c r="CF26" s="1403"/>
      <c r="CG26" s="1403"/>
      <c r="CH26" s="1403"/>
      <c r="CI26" s="1403"/>
      <c r="CJ26" s="1403"/>
      <c r="CK26" s="1403"/>
      <c r="CL26" s="1403"/>
      <c r="CM26" s="1403"/>
      <c r="CN26" s="1403"/>
      <c r="CO26" s="1403"/>
      <c r="CP26" s="1403"/>
      <c r="CQ26" s="1436"/>
      <c r="CR26" s="1403"/>
      <c r="CS26" s="1403"/>
      <c r="CT26" s="1403"/>
      <c r="CU26" s="1403"/>
      <c r="CV26" s="1403"/>
      <c r="CW26" s="1403"/>
      <c r="CX26" s="1403"/>
      <c r="CY26" s="1403"/>
      <c r="CZ26" s="1403"/>
      <c r="DA26" s="1403"/>
      <c r="DB26" s="1403"/>
      <c r="DC26" s="1458"/>
      <c r="DD26" s="1458"/>
      <c r="DE26" s="1458"/>
      <c r="DF26" s="1458"/>
      <c r="DG26" s="1458"/>
      <c r="DH26" s="1458"/>
      <c r="DI26" s="1458"/>
      <c r="DJ26" s="1458"/>
      <c r="DK26" s="1458"/>
      <c r="DL26" s="1458"/>
      <c r="DM26" s="1458"/>
      <c r="DN26" s="1458"/>
      <c r="DO26" s="1458"/>
      <c r="DP26" s="1458"/>
      <c r="DQ26" s="1458"/>
      <c r="DR26" s="1408"/>
      <c r="DS26" s="1409"/>
      <c r="DT26" s="1409"/>
      <c r="DU26" s="1409"/>
      <c r="DV26" s="1409"/>
      <c r="DW26" s="1409"/>
      <c r="DX26" s="1409"/>
      <c r="DY26" s="1409"/>
      <c r="DZ26" s="1409"/>
      <c r="EA26" s="1409"/>
      <c r="EB26" s="1409"/>
      <c r="EC26" s="1409"/>
      <c r="ED26" s="1410"/>
      <c r="EE26" s="1410"/>
      <c r="EF26" s="1410"/>
      <c r="EG26" s="1410"/>
      <c r="EH26" s="1410"/>
      <c r="EI26" s="1410"/>
      <c r="EJ26" s="1410"/>
      <c r="EK26" s="1410"/>
      <c r="EL26" s="1410"/>
      <c r="EM26" s="1410"/>
      <c r="EN26" s="1410"/>
    </row>
    <row r="27" spans="1:144" ht="17.45" customHeight="1" x14ac:dyDescent="0.3">
      <c r="A27" s="1449" t="s">
        <v>1599</v>
      </c>
      <c r="B27" s="1450" t="s">
        <v>1600</v>
      </c>
      <c r="C27" s="1451" t="s">
        <v>1601</v>
      </c>
      <c r="D27" s="1451" t="s">
        <v>1602</v>
      </c>
      <c r="E27" s="1451" t="s">
        <v>1602</v>
      </c>
      <c r="F27" s="1450" t="s">
        <v>1602</v>
      </c>
      <c r="G27" s="1451" t="s">
        <v>1602</v>
      </c>
      <c r="H27" s="1451" t="s">
        <v>1602</v>
      </c>
      <c r="I27" s="1451" t="s">
        <v>1602</v>
      </c>
      <c r="J27" s="1451" t="s">
        <v>1600</v>
      </c>
      <c r="K27" s="1451" t="s">
        <v>1602</v>
      </c>
      <c r="L27" s="1451" t="s">
        <v>1218</v>
      </c>
      <c r="M27" s="1451" t="s">
        <v>1218</v>
      </c>
      <c r="N27" s="1450" t="s">
        <v>1218</v>
      </c>
      <c r="O27" s="1451" t="s">
        <v>1218</v>
      </c>
      <c r="P27" s="1451" t="s">
        <v>1218</v>
      </c>
      <c r="Q27" s="1450" t="s">
        <v>1218</v>
      </c>
      <c r="R27" s="1451" t="s">
        <v>1218</v>
      </c>
      <c r="S27" s="1451" t="s">
        <v>1218</v>
      </c>
      <c r="T27" s="1452" t="s">
        <v>1601</v>
      </c>
      <c r="U27" s="1452" t="s">
        <v>1601</v>
      </c>
      <c r="V27" s="1452" t="s">
        <v>1601</v>
      </c>
      <c r="W27" s="1452" t="s">
        <v>1601</v>
      </c>
      <c r="X27" s="1452" t="s">
        <v>1601</v>
      </c>
      <c r="Y27" s="1452" t="s">
        <v>1601</v>
      </c>
      <c r="Z27" s="1452" t="s">
        <v>1601</v>
      </c>
      <c r="AA27" s="1452" t="s">
        <v>1603</v>
      </c>
      <c r="AB27" s="1452" t="s">
        <v>1604</v>
      </c>
      <c r="AC27" s="1452" t="s">
        <v>1604</v>
      </c>
      <c r="AD27" s="1452" t="s">
        <v>1604</v>
      </c>
      <c r="AE27" s="1452" t="s">
        <v>1604</v>
      </c>
      <c r="AF27" s="1452" t="s">
        <v>1604</v>
      </c>
      <c r="AG27" s="1452" t="s">
        <v>1605</v>
      </c>
      <c r="AH27" s="1452" t="s">
        <v>1606</v>
      </c>
      <c r="AI27" s="1452" t="s">
        <v>1607</v>
      </c>
      <c r="AJ27" s="1452" t="s">
        <v>1608</v>
      </c>
      <c r="AK27" s="1452" t="s">
        <v>1608</v>
      </c>
      <c r="AL27" s="1452" t="s">
        <v>1608</v>
      </c>
      <c r="AM27" s="1452" t="s">
        <v>1607</v>
      </c>
      <c r="AN27" s="1452" t="s">
        <v>1607</v>
      </c>
      <c r="AO27" s="1452" t="s">
        <v>1607</v>
      </c>
      <c r="AP27" s="1452" t="s">
        <v>1609</v>
      </c>
      <c r="AQ27" s="1452" t="s">
        <v>1431</v>
      </c>
      <c r="AR27" s="1452" t="s">
        <v>1430</v>
      </c>
      <c r="AS27" s="1452" t="s">
        <v>1430</v>
      </c>
      <c r="AT27" s="1452" t="s">
        <v>1430</v>
      </c>
      <c r="AU27" s="1452" t="s">
        <v>1610</v>
      </c>
      <c r="AV27" s="1452" t="s">
        <v>1610</v>
      </c>
      <c r="AW27" s="1452" t="s">
        <v>1610</v>
      </c>
      <c r="AX27" s="1452" t="s">
        <v>1610</v>
      </c>
      <c r="AY27" s="1452" t="s">
        <v>1610</v>
      </c>
      <c r="AZ27" s="1452" t="s">
        <v>1610</v>
      </c>
      <c r="BA27" s="1452" t="s">
        <v>1610</v>
      </c>
      <c r="BB27" s="1452" t="s">
        <v>1610</v>
      </c>
      <c r="BC27" s="1452" t="s">
        <v>1610</v>
      </c>
      <c r="BD27" s="1452" t="s">
        <v>1610</v>
      </c>
      <c r="BE27" s="1452" t="s">
        <v>1610</v>
      </c>
      <c r="BF27" s="1452" t="s">
        <v>1610</v>
      </c>
      <c r="BG27" s="1452" t="s">
        <v>1610</v>
      </c>
      <c r="BH27" s="1452" t="s">
        <v>1610</v>
      </c>
      <c r="BI27" s="1452" t="s">
        <v>1610</v>
      </c>
      <c r="BJ27" s="1452" t="s">
        <v>1610</v>
      </c>
      <c r="BK27" s="1452" t="s">
        <v>1610</v>
      </c>
      <c r="BL27" s="1452" t="s">
        <v>1610</v>
      </c>
      <c r="BM27" s="1452" t="s">
        <v>1286</v>
      </c>
      <c r="BN27" s="1452" t="s">
        <v>1284</v>
      </c>
      <c r="BO27" s="1452" t="s">
        <v>1284</v>
      </c>
      <c r="BP27" s="1452" t="s">
        <v>1284</v>
      </c>
      <c r="BQ27" s="1452" t="s">
        <v>1284</v>
      </c>
      <c r="BR27" s="1452" t="s">
        <v>1284</v>
      </c>
      <c r="BS27" s="1452" t="s">
        <v>1284</v>
      </c>
      <c r="BT27" s="1452" t="s">
        <v>1284</v>
      </c>
      <c r="BU27" s="1452" t="s">
        <v>1284</v>
      </c>
      <c r="BV27" s="1452" t="s">
        <v>1284</v>
      </c>
      <c r="BW27" s="1452" t="s">
        <v>1284</v>
      </c>
      <c r="BX27" s="1452" t="s">
        <v>1284</v>
      </c>
      <c r="BY27" s="1452" t="s">
        <v>1284</v>
      </c>
      <c r="BZ27" s="1453" t="s">
        <v>1284</v>
      </c>
      <c r="CA27" s="1452" t="s">
        <v>1144</v>
      </c>
      <c r="CB27" s="1452" t="s">
        <v>1144</v>
      </c>
      <c r="CC27" s="1452" t="s">
        <v>1144</v>
      </c>
      <c r="CD27" s="1452" t="s">
        <v>1284</v>
      </c>
      <c r="CE27" s="1452" t="s">
        <v>1284</v>
      </c>
      <c r="CF27" s="1452" t="s">
        <v>1284</v>
      </c>
      <c r="CG27" s="1452" t="s">
        <v>1611</v>
      </c>
      <c r="CH27" s="1452" t="s">
        <v>1612</v>
      </c>
      <c r="CI27" s="1452" t="s">
        <v>1612</v>
      </c>
      <c r="CJ27" s="1452" t="s">
        <v>1612</v>
      </c>
      <c r="CK27" s="1452" t="s">
        <v>1613</v>
      </c>
      <c r="CL27" s="1452" t="s">
        <v>1613</v>
      </c>
      <c r="CM27" s="1452" t="s">
        <v>1613</v>
      </c>
      <c r="CN27" s="1452" t="s">
        <v>1614</v>
      </c>
      <c r="CO27" s="1452" t="s">
        <v>1614</v>
      </c>
      <c r="CP27" s="1452" t="s">
        <v>1615</v>
      </c>
      <c r="CQ27" s="1436" t="s">
        <v>1614</v>
      </c>
      <c r="CR27" s="1435" t="s">
        <v>1616</v>
      </c>
      <c r="CS27" s="1435" t="s">
        <v>1617</v>
      </c>
      <c r="CT27" s="1435" t="s">
        <v>1617</v>
      </c>
      <c r="CU27" s="1435" t="s">
        <v>1617</v>
      </c>
      <c r="CV27" s="1435" t="s">
        <v>1617</v>
      </c>
      <c r="CW27" s="1435" t="s">
        <v>1617</v>
      </c>
      <c r="CX27" s="1435" t="s">
        <v>1617</v>
      </c>
      <c r="CY27" s="1435" t="s">
        <v>1617</v>
      </c>
      <c r="CZ27" s="1435" t="s">
        <v>1617</v>
      </c>
      <c r="DA27" s="1435" t="s">
        <v>1617</v>
      </c>
      <c r="DB27" s="1435" t="s">
        <v>1617</v>
      </c>
      <c r="DC27" s="1461" t="s">
        <v>1617</v>
      </c>
      <c r="DD27" s="1461" t="s">
        <v>1618</v>
      </c>
      <c r="DE27" s="1461" t="s">
        <v>1618</v>
      </c>
      <c r="DF27" s="1461" t="s">
        <v>1617</v>
      </c>
      <c r="DG27" s="1461" t="s">
        <v>1619</v>
      </c>
      <c r="DH27" s="1461" t="s">
        <v>1617</v>
      </c>
      <c r="DI27" s="1461" t="s">
        <v>1617</v>
      </c>
      <c r="DJ27" s="1461" t="s">
        <v>1620</v>
      </c>
      <c r="DK27" s="1461" t="s">
        <v>1617</v>
      </c>
      <c r="DL27" s="1461" t="s">
        <v>1284</v>
      </c>
      <c r="DM27" s="1461" t="s">
        <v>1589</v>
      </c>
      <c r="DN27" s="1461" t="s">
        <v>1589</v>
      </c>
      <c r="DO27" s="1461" t="s">
        <v>1589</v>
      </c>
      <c r="DP27" s="1461" t="s">
        <v>1589</v>
      </c>
      <c r="DQ27" s="1461" t="s">
        <v>1597</v>
      </c>
      <c r="DR27" s="1440" t="s">
        <v>1597</v>
      </c>
      <c r="DS27" s="1441" t="s">
        <v>1597</v>
      </c>
      <c r="DT27" s="1441" t="s">
        <v>1284</v>
      </c>
      <c r="DU27" s="1441" t="s">
        <v>1597</v>
      </c>
      <c r="DV27" s="1441" t="s">
        <v>1284</v>
      </c>
      <c r="DW27" s="1441" t="s">
        <v>1621</v>
      </c>
      <c r="DX27" s="1441" t="s">
        <v>1597</v>
      </c>
      <c r="DY27" s="1441" t="s">
        <v>1284</v>
      </c>
      <c r="DZ27" s="1441" t="s">
        <v>1284</v>
      </c>
      <c r="EA27" s="1441" t="s">
        <v>1597</v>
      </c>
      <c r="EB27" s="1441" t="s">
        <v>1284</v>
      </c>
      <c r="EC27" s="1441" t="s">
        <v>1597</v>
      </c>
      <c r="ED27" s="1441" t="s">
        <v>1597</v>
      </c>
      <c r="EE27" s="1441" t="s">
        <v>1597</v>
      </c>
      <c r="EF27" s="1441" t="s">
        <v>1597</v>
      </c>
      <c r="EG27" s="1441" t="s">
        <v>1284</v>
      </c>
      <c r="EH27" s="1441" t="s">
        <v>1597</v>
      </c>
      <c r="EI27" s="1441" t="s">
        <v>1284</v>
      </c>
      <c r="EJ27" s="1441" t="s">
        <v>1284</v>
      </c>
      <c r="EK27" s="1441" t="s">
        <v>1284</v>
      </c>
      <c r="EL27" s="1441" t="s">
        <v>1598</v>
      </c>
      <c r="EM27" s="1441" t="s">
        <v>1598</v>
      </c>
      <c r="EN27" s="1441" t="s">
        <v>1598</v>
      </c>
    </row>
    <row r="28" spans="1:144" ht="17.45" customHeight="1" x14ac:dyDescent="0.3">
      <c r="A28" s="1412" t="s">
        <v>1622</v>
      </c>
      <c r="B28" s="1433" t="s">
        <v>1216</v>
      </c>
      <c r="C28" s="1434" t="s">
        <v>1623</v>
      </c>
      <c r="D28" s="1434" t="s">
        <v>1623</v>
      </c>
      <c r="E28" s="1434" t="s">
        <v>1623</v>
      </c>
      <c r="F28" s="1433" t="s">
        <v>1623</v>
      </c>
      <c r="G28" s="1434" t="s">
        <v>1624</v>
      </c>
      <c r="H28" s="1434" t="s">
        <v>1624</v>
      </c>
      <c r="I28" s="1434" t="s">
        <v>1624</v>
      </c>
      <c r="J28" s="1434" t="s">
        <v>1624</v>
      </c>
      <c r="K28" s="1434" t="s">
        <v>1624</v>
      </c>
      <c r="L28" s="1434" t="s">
        <v>1625</v>
      </c>
      <c r="M28" s="1434" t="s">
        <v>1624</v>
      </c>
      <c r="N28" s="1433" t="s">
        <v>1626</v>
      </c>
      <c r="O28" s="1434" t="s">
        <v>1626</v>
      </c>
      <c r="P28" s="1434" t="s">
        <v>1627</v>
      </c>
      <c r="Q28" s="1433" t="s">
        <v>1627</v>
      </c>
      <c r="R28" s="1434" t="s">
        <v>1627</v>
      </c>
      <c r="S28" s="1434" t="s">
        <v>1627</v>
      </c>
      <c r="T28" s="1435" t="s">
        <v>1627</v>
      </c>
      <c r="U28" s="1435" t="s">
        <v>1628</v>
      </c>
      <c r="V28" s="1435" t="s">
        <v>1628</v>
      </c>
      <c r="W28" s="1435" t="s">
        <v>1628</v>
      </c>
      <c r="X28" s="1435" t="s">
        <v>1629</v>
      </c>
      <c r="Y28" s="1435" t="s">
        <v>1492</v>
      </c>
      <c r="Z28" s="1435" t="s">
        <v>1630</v>
      </c>
      <c r="AA28" s="1435" t="s">
        <v>1631</v>
      </c>
      <c r="AB28" s="1435" t="s">
        <v>1632</v>
      </c>
      <c r="AC28" s="1435" t="s">
        <v>1633</v>
      </c>
      <c r="AD28" s="1435" t="s">
        <v>1634</v>
      </c>
      <c r="AE28" s="1435" t="s">
        <v>1634</v>
      </c>
      <c r="AF28" s="1435" t="s">
        <v>1634</v>
      </c>
      <c r="AG28" s="1435" t="s">
        <v>1635</v>
      </c>
      <c r="AH28" s="1435" t="s">
        <v>1636</v>
      </c>
      <c r="AI28" s="1435" t="s">
        <v>1637</v>
      </c>
      <c r="AJ28" s="1435" t="s">
        <v>1638</v>
      </c>
      <c r="AK28" s="1435" t="s">
        <v>1638</v>
      </c>
      <c r="AL28" s="1435" t="s">
        <v>1639</v>
      </c>
      <c r="AM28" s="1435" t="s">
        <v>1636</v>
      </c>
      <c r="AN28" s="1435" t="s">
        <v>1636</v>
      </c>
      <c r="AO28" s="1435" t="s">
        <v>1295</v>
      </c>
      <c r="AP28" s="1435" t="s">
        <v>1295</v>
      </c>
      <c r="AQ28" s="1435" t="s">
        <v>1640</v>
      </c>
      <c r="AR28" s="1435" t="s">
        <v>1640</v>
      </c>
      <c r="AS28" s="1435" t="s">
        <v>1314</v>
      </c>
      <c r="AT28" s="1435" t="s">
        <v>1509</v>
      </c>
      <c r="AU28" s="1435" t="s">
        <v>1641</v>
      </c>
      <c r="AV28" s="1435" t="s">
        <v>1641</v>
      </c>
      <c r="AW28" s="1435" t="s">
        <v>1642</v>
      </c>
      <c r="AX28" s="1435" t="s">
        <v>1519</v>
      </c>
      <c r="AY28" s="1435" t="s">
        <v>1519</v>
      </c>
      <c r="AZ28" s="1435" t="s">
        <v>1643</v>
      </c>
      <c r="BA28" s="1435" t="s">
        <v>1644</v>
      </c>
      <c r="BB28" s="1435" t="s">
        <v>1644</v>
      </c>
      <c r="BC28" s="1435" t="s">
        <v>1644</v>
      </c>
      <c r="BD28" s="1435" t="s">
        <v>1645</v>
      </c>
      <c r="BE28" s="1435" t="s">
        <v>1645</v>
      </c>
      <c r="BF28" s="1435" t="s">
        <v>1645</v>
      </c>
      <c r="BG28" s="1435" t="s">
        <v>1645</v>
      </c>
      <c r="BH28" s="1435" t="s">
        <v>1646</v>
      </c>
      <c r="BI28" s="1435" t="s">
        <v>1646</v>
      </c>
      <c r="BJ28" s="1435" t="s">
        <v>1646</v>
      </c>
      <c r="BK28" s="1435" t="s">
        <v>1646</v>
      </c>
      <c r="BL28" s="1435" t="s">
        <v>1646</v>
      </c>
      <c r="BM28" s="1435" t="s">
        <v>1647</v>
      </c>
      <c r="BN28" s="1435" t="s">
        <v>1647</v>
      </c>
      <c r="BO28" s="1435" t="s">
        <v>1647</v>
      </c>
      <c r="BP28" s="1435" t="s">
        <v>1647</v>
      </c>
      <c r="BQ28" s="1435" t="s">
        <v>1647</v>
      </c>
      <c r="BR28" s="1435" t="s">
        <v>1647</v>
      </c>
      <c r="BS28" s="1435" t="s">
        <v>1518</v>
      </c>
      <c r="BT28" s="1435" t="s">
        <v>1518</v>
      </c>
      <c r="BU28" s="1435" t="s">
        <v>1648</v>
      </c>
      <c r="BV28" s="1435" t="s">
        <v>1648</v>
      </c>
      <c r="BW28" s="1435" t="s">
        <v>1648</v>
      </c>
      <c r="BX28" s="1435" t="s">
        <v>1648</v>
      </c>
      <c r="BY28" s="1435" t="s">
        <v>1649</v>
      </c>
      <c r="BZ28" s="1436" t="s">
        <v>1650</v>
      </c>
      <c r="CA28" s="1435" t="s">
        <v>1650</v>
      </c>
      <c r="CB28" s="1435" t="s">
        <v>1651</v>
      </c>
      <c r="CC28" s="1435" t="s">
        <v>1651</v>
      </c>
      <c r="CD28" s="1435" t="s">
        <v>1652</v>
      </c>
      <c r="CE28" s="1435" t="s">
        <v>1652</v>
      </c>
      <c r="CF28" s="1435" t="s">
        <v>1653</v>
      </c>
      <c r="CG28" s="1435" t="s">
        <v>1653</v>
      </c>
      <c r="CH28" s="1435" t="s">
        <v>1653</v>
      </c>
      <c r="CI28" s="1435" t="s">
        <v>1653</v>
      </c>
      <c r="CJ28" s="1435" t="s">
        <v>1653</v>
      </c>
      <c r="CK28" s="1435" t="s">
        <v>1654</v>
      </c>
      <c r="CL28" s="1435" t="s">
        <v>1655</v>
      </c>
      <c r="CM28" s="1435" t="s">
        <v>1656</v>
      </c>
      <c r="CN28" s="1435" t="s">
        <v>1656</v>
      </c>
      <c r="CO28" s="1435" t="s">
        <v>1657</v>
      </c>
      <c r="CP28" s="1435" t="s">
        <v>1658</v>
      </c>
      <c r="CQ28" s="1436" t="s">
        <v>1659</v>
      </c>
      <c r="CR28" s="1435" t="s">
        <v>1660</v>
      </c>
      <c r="CS28" s="1435" t="s">
        <v>1661</v>
      </c>
      <c r="CT28" s="1435" t="s">
        <v>1662</v>
      </c>
      <c r="CU28" s="1435" t="s">
        <v>1663</v>
      </c>
      <c r="CV28" s="1435" t="s">
        <v>1664</v>
      </c>
      <c r="CW28" s="1435" t="s">
        <v>1665</v>
      </c>
      <c r="CX28" s="1435" t="s">
        <v>1666</v>
      </c>
      <c r="CY28" s="1435" t="s">
        <v>1661</v>
      </c>
      <c r="CZ28" s="1435" t="s">
        <v>1667</v>
      </c>
      <c r="DA28" s="1435" t="s">
        <v>1668</v>
      </c>
      <c r="DB28" s="1435" t="s">
        <v>1669</v>
      </c>
      <c r="DC28" s="1461" t="s">
        <v>1670</v>
      </c>
      <c r="DD28" s="1461" t="s">
        <v>1671</v>
      </c>
      <c r="DE28" s="1461" t="s">
        <v>1672</v>
      </c>
      <c r="DF28" s="1461" t="s">
        <v>1673</v>
      </c>
      <c r="DG28" s="1461" t="s">
        <v>1674</v>
      </c>
      <c r="DH28" s="1461" t="s">
        <v>1277</v>
      </c>
      <c r="DI28" s="1461" t="s">
        <v>1675</v>
      </c>
      <c r="DJ28" s="1461" t="s">
        <v>1676</v>
      </c>
      <c r="DK28" s="1461" t="s">
        <v>1677</v>
      </c>
      <c r="DL28" s="1461" t="s">
        <v>1678</v>
      </c>
      <c r="DM28" s="1461" t="s">
        <v>1679</v>
      </c>
      <c r="DN28" s="1461" t="s">
        <v>1680</v>
      </c>
      <c r="DO28" s="1461" t="s">
        <v>1681</v>
      </c>
      <c r="DP28" s="1461" t="s">
        <v>1682</v>
      </c>
      <c r="DQ28" s="1461" t="s">
        <v>1284</v>
      </c>
      <c r="DR28" s="1440" t="s">
        <v>1284</v>
      </c>
      <c r="DS28" s="1441" t="s">
        <v>1683</v>
      </c>
      <c r="DT28" s="1441" t="s">
        <v>1684</v>
      </c>
      <c r="DU28" s="1441" t="s">
        <v>1284</v>
      </c>
      <c r="DV28" s="1441" t="s">
        <v>1284</v>
      </c>
      <c r="DW28" s="1441" t="s">
        <v>1284</v>
      </c>
      <c r="DX28" s="1441" t="s">
        <v>1685</v>
      </c>
      <c r="DY28" s="1441" t="s">
        <v>1686</v>
      </c>
      <c r="DZ28" s="1441" t="s">
        <v>1686</v>
      </c>
      <c r="EA28" s="1441" t="s">
        <v>1687</v>
      </c>
      <c r="EB28" s="1441" t="s">
        <v>1687</v>
      </c>
      <c r="EC28" s="1441" t="s">
        <v>1688</v>
      </c>
      <c r="ED28" s="1441" t="s">
        <v>1689</v>
      </c>
      <c r="EE28" s="1441" t="s">
        <v>1690</v>
      </c>
      <c r="EF28" s="1441" t="s">
        <v>1691</v>
      </c>
      <c r="EG28" s="1441" t="s">
        <v>1690</v>
      </c>
      <c r="EH28" s="1441" t="s">
        <v>1691</v>
      </c>
      <c r="EI28" s="1441" t="s">
        <v>1692</v>
      </c>
      <c r="EJ28" s="1441" t="s">
        <v>1692</v>
      </c>
      <c r="EK28" s="1441" t="s">
        <v>1284</v>
      </c>
      <c r="EL28" s="1441" t="s">
        <v>1284</v>
      </c>
      <c r="EM28" s="1441" t="s">
        <v>1284</v>
      </c>
      <c r="EN28" s="1441" t="s">
        <v>1284</v>
      </c>
    </row>
    <row r="29" spans="1:144" ht="17.45" customHeight="1" x14ac:dyDescent="0.3">
      <c r="A29" s="1412" t="s">
        <v>1693</v>
      </c>
      <c r="B29" s="1433" t="s">
        <v>1218</v>
      </c>
      <c r="C29" s="1434" t="s">
        <v>1218</v>
      </c>
      <c r="D29" s="1434" t="s">
        <v>1218</v>
      </c>
      <c r="E29" s="1434" t="s">
        <v>1694</v>
      </c>
      <c r="F29" s="1433" t="s">
        <v>1218</v>
      </c>
      <c r="G29" s="1434" t="s">
        <v>1220</v>
      </c>
      <c r="H29" s="1434" t="s">
        <v>1695</v>
      </c>
      <c r="I29" s="1434" t="s">
        <v>1695</v>
      </c>
      <c r="J29" s="1434" t="s">
        <v>1695</v>
      </c>
      <c r="K29" s="1434" t="s">
        <v>1695</v>
      </c>
      <c r="L29" s="1434" t="s">
        <v>1695</v>
      </c>
      <c r="M29" s="1434" t="s">
        <v>1695</v>
      </c>
      <c r="N29" s="1433" t="s">
        <v>1696</v>
      </c>
      <c r="O29" s="1434" t="s">
        <v>1697</v>
      </c>
      <c r="P29" s="1434" t="s">
        <v>1698</v>
      </c>
      <c r="Q29" s="1433" t="s">
        <v>1312</v>
      </c>
      <c r="R29" s="1434" t="s">
        <v>1699</v>
      </c>
      <c r="S29" s="1434" t="s">
        <v>1700</v>
      </c>
      <c r="T29" s="1435" t="s">
        <v>1701</v>
      </c>
      <c r="U29" s="1435" t="s">
        <v>1701</v>
      </c>
      <c r="V29" s="1435" t="s">
        <v>1701</v>
      </c>
      <c r="W29" s="1435" t="s">
        <v>1701</v>
      </c>
      <c r="X29" s="1435" t="s">
        <v>1702</v>
      </c>
      <c r="Y29" s="1435" t="s">
        <v>1703</v>
      </c>
      <c r="Z29" s="1435" t="s">
        <v>1704</v>
      </c>
      <c r="AA29" s="1435" t="s">
        <v>1500</v>
      </c>
      <c r="AB29" s="1435" t="s">
        <v>1500</v>
      </c>
      <c r="AC29" s="1435" t="s">
        <v>1705</v>
      </c>
      <c r="AD29" s="1435" t="s">
        <v>1499</v>
      </c>
      <c r="AE29" s="1435" t="s">
        <v>1701</v>
      </c>
      <c r="AF29" s="1435" t="s">
        <v>1706</v>
      </c>
      <c r="AG29" s="1435" t="s">
        <v>1705</v>
      </c>
      <c r="AH29" s="1435" t="s">
        <v>1707</v>
      </c>
      <c r="AI29" s="1435" t="s">
        <v>1708</v>
      </c>
      <c r="AJ29" s="1435" t="s">
        <v>1709</v>
      </c>
      <c r="AK29" s="1435" t="s">
        <v>1710</v>
      </c>
      <c r="AL29" s="1435" t="s">
        <v>1711</v>
      </c>
      <c r="AM29" s="1435" t="s">
        <v>1712</v>
      </c>
      <c r="AN29" s="1435" t="s">
        <v>1712</v>
      </c>
      <c r="AO29" s="1435" t="s">
        <v>1712</v>
      </c>
      <c r="AP29" s="1435" t="s">
        <v>1713</v>
      </c>
      <c r="AQ29" s="1435" t="s">
        <v>1714</v>
      </c>
      <c r="AR29" s="1435" t="s">
        <v>1714</v>
      </c>
      <c r="AS29" s="1435" t="s">
        <v>1715</v>
      </c>
      <c r="AT29" s="1435" t="s">
        <v>1716</v>
      </c>
      <c r="AU29" s="1435" t="s">
        <v>1509</v>
      </c>
      <c r="AV29" s="1435" t="s">
        <v>1509</v>
      </c>
      <c r="AW29" s="1435" t="s">
        <v>1509</v>
      </c>
      <c r="AX29" s="1435" t="s">
        <v>1509</v>
      </c>
      <c r="AY29" s="1435" t="s">
        <v>1509</v>
      </c>
      <c r="AZ29" s="1435" t="s">
        <v>1509</v>
      </c>
      <c r="BA29" s="1435" t="s">
        <v>1509</v>
      </c>
      <c r="BB29" s="1435" t="s">
        <v>1509</v>
      </c>
      <c r="BC29" s="1435" t="s">
        <v>1509</v>
      </c>
      <c r="BD29" s="1435" t="s">
        <v>1509</v>
      </c>
      <c r="BE29" s="1435" t="s">
        <v>1509</v>
      </c>
      <c r="BF29" s="1435" t="s">
        <v>1509</v>
      </c>
      <c r="BG29" s="1435" t="s">
        <v>1509</v>
      </c>
      <c r="BH29" s="1435" t="s">
        <v>1509</v>
      </c>
      <c r="BI29" s="1435" t="s">
        <v>1509</v>
      </c>
      <c r="BJ29" s="1435" t="s">
        <v>1509</v>
      </c>
      <c r="BK29" s="1435" t="s">
        <v>1509</v>
      </c>
      <c r="BL29" s="1435" t="s">
        <v>1509</v>
      </c>
      <c r="BM29" s="1435" t="s">
        <v>1717</v>
      </c>
      <c r="BN29" s="1435" t="s">
        <v>1717</v>
      </c>
      <c r="BO29" s="1435" t="s">
        <v>1717</v>
      </c>
      <c r="BP29" s="1435" t="s">
        <v>1717</v>
      </c>
      <c r="BQ29" s="1435" t="s">
        <v>1717</v>
      </c>
      <c r="BR29" s="1435" t="s">
        <v>1717</v>
      </c>
      <c r="BS29" s="1435" t="s">
        <v>1718</v>
      </c>
      <c r="BT29" s="1435" t="s">
        <v>1718</v>
      </c>
      <c r="BU29" s="1435" t="s">
        <v>1718</v>
      </c>
      <c r="BV29" s="1435" t="s">
        <v>1718</v>
      </c>
      <c r="BW29" s="1435" t="s">
        <v>1601</v>
      </c>
      <c r="BX29" s="1435" t="s">
        <v>1601</v>
      </c>
      <c r="BY29" s="1435" t="s">
        <v>1719</v>
      </c>
      <c r="BZ29" s="1436" t="s">
        <v>1720</v>
      </c>
      <c r="CA29" s="1435" t="s">
        <v>1721</v>
      </c>
      <c r="CB29" s="1435" t="s">
        <v>1722</v>
      </c>
      <c r="CC29" s="1435" t="s">
        <v>1723</v>
      </c>
      <c r="CD29" s="1435" t="s">
        <v>1528</v>
      </c>
      <c r="CE29" s="1435" t="s">
        <v>1724</v>
      </c>
      <c r="CF29" s="1435" t="s">
        <v>1524</v>
      </c>
      <c r="CG29" s="1435" t="s">
        <v>1525</v>
      </c>
      <c r="CH29" s="1435" t="s">
        <v>1725</v>
      </c>
      <c r="CI29" s="1435" t="s">
        <v>1525</v>
      </c>
      <c r="CJ29" s="1435" t="s">
        <v>1525</v>
      </c>
      <c r="CK29" s="1435" t="s">
        <v>1524</v>
      </c>
      <c r="CL29" s="1435" t="s">
        <v>1524</v>
      </c>
      <c r="CM29" s="1435" t="s">
        <v>1726</v>
      </c>
      <c r="CN29" s="1435" t="s">
        <v>1526</v>
      </c>
      <c r="CO29" s="1435" t="s">
        <v>1727</v>
      </c>
      <c r="CP29" s="1435" t="s">
        <v>1728</v>
      </c>
      <c r="CQ29" s="1436" t="s">
        <v>1729</v>
      </c>
      <c r="CR29" s="1435" t="s">
        <v>1730</v>
      </c>
      <c r="CS29" s="1435" t="s">
        <v>1731</v>
      </c>
      <c r="CT29" s="1435" t="s">
        <v>1732</v>
      </c>
      <c r="CU29" s="1435" t="s">
        <v>1733</v>
      </c>
      <c r="CV29" s="1435" t="s">
        <v>1734</v>
      </c>
      <c r="CW29" s="1435" t="s">
        <v>1735</v>
      </c>
      <c r="CX29" s="1435" t="s">
        <v>1736</v>
      </c>
      <c r="CY29" s="1435" t="s">
        <v>1733</v>
      </c>
      <c r="CZ29" s="1435" t="s">
        <v>1736</v>
      </c>
      <c r="DA29" s="1435" t="s">
        <v>1737</v>
      </c>
      <c r="DB29" s="1435" t="s">
        <v>1738</v>
      </c>
      <c r="DC29" s="1461" t="s">
        <v>1739</v>
      </c>
      <c r="DD29" s="1461" t="s">
        <v>1740</v>
      </c>
      <c r="DE29" s="1461" t="s">
        <v>1741</v>
      </c>
      <c r="DF29" s="1461" t="s">
        <v>1742</v>
      </c>
      <c r="DG29" s="1461" t="s">
        <v>1743</v>
      </c>
      <c r="DH29" s="1461" t="s">
        <v>1744</v>
      </c>
      <c r="DI29" s="1461" t="s">
        <v>1745</v>
      </c>
      <c r="DJ29" s="1461" t="s">
        <v>1746</v>
      </c>
      <c r="DK29" s="1461" t="s">
        <v>1747</v>
      </c>
      <c r="DL29" s="1461" t="s">
        <v>1748</v>
      </c>
      <c r="DM29" s="1461" t="s">
        <v>1749</v>
      </c>
      <c r="DN29" s="1461" t="s">
        <v>1750</v>
      </c>
      <c r="DO29" s="1461" t="s">
        <v>1751</v>
      </c>
      <c r="DP29" s="1461" t="s">
        <v>1102</v>
      </c>
      <c r="DQ29" s="1461" t="s">
        <v>1752</v>
      </c>
      <c r="DR29" s="1440" t="s">
        <v>1463</v>
      </c>
      <c r="DS29" s="1441" t="s">
        <v>1753</v>
      </c>
      <c r="DT29" s="1441" t="s">
        <v>1754</v>
      </c>
      <c r="DU29" s="1441" t="s">
        <v>1755</v>
      </c>
      <c r="DV29" s="1441" t="s">
        <v>1756</v>
      </c>
      <c r="DW29" s="1441" t="s">
        <v>1427</v>
      </c>
      <c r="DX29" s="1441" t="s">
        <v>1424</v>
      </c>
      <c r="DY29" s="1441" t="s">
        <v>1757</v>
      </c>
      <c r="DZ29" s="1441" t="s">
        <v>1758</v>
      </c>
      <c r="EA29" s="1441" t="s">
        <v>1759</v>
      </c>
      <c r="EB29" s="1441" t="s">
        <v>1760</v>
      </c>
      <c r="EC29" s="1441" t="s">
        <v>1760</v>
      </c>
      <c r="ED29" s="1441" t="s">
        <v>1759</v>
      </c>
      <c r="EE29" s="1441" t="s">
        <v>1761</v>
      </c>
      <c r="EF29" s="1441" t="s">
        <v>1762</v>
      </c>
      <c r="EG29" s="1441" t="s">
        <v>1763</v>
      </c>
      <c r="EH29" s="1441" t="s">
        <v>1144</v>
      </c>
      <c r="EI29" s="1441" t="s">
        <v>1144</v>
      </c>
      <c r="EJ29" s="1441" t="s">
        <v>1762</v>
      </c>
      <c r="EK29" s="1441" t="s">
        <v>1144</v>
      </c>
      <c r="EL29" s="1441" t="s">
        <v>1144</v>
      </c>
      <c r="EM29" s="1441" t="s">
        <v>1762</v>
      </c>
      <c r="EN29" s="1462" t="s">
        <v>1763</v>
      </c>
    </row>
    <row r="30" spans="1:144" ht="17.45" customHeight="1" x14ac:dyDescent="0.3">
      <c r="A30" s="1412" t="s">
        <v>1764</v>
      </c>
      <c r="B30" s="1433" t="s">
        <v>1078</v>
      </c>
      <c r="C30" s="1434" t="s">
        <v>1078</v>
      </c>
      <c r="D30" s="1434" t="s">
        <v>1078</v>
      </c>
      <c r="E30" s="1434" t="s">
        <v>1078</v>
      </c>
      <c r="F30" s="1433" t="s">
        <v>1078</v>
      </c>
      <c r="G30" s="1434" t="s">
        <v>1078</v>
      </c>
      <c r="H30" s="1434" t="s">
        <v>1078</v>
      </c>
      <c r="I30" s="1434" t="s">
        <v>1078</v>
      </c>
      <c r="J30" s="1434" t="s">
        <v>1078</v>
      </c>
      <c r="K30" s="1434" t="s">
        <v>1078</v>
      </c>
      <c r="L30" s="1434" t="s">
        <v>1078</v>
      </c>
      <c r="M30" s="1434" t="s">
        <v>1078</v>
      </c>
      <c r="N30" s="1433" t="s">
        <v>1078</v>
      </c>
      <c r="O30" s="1434" t="s">
        <v>1078</v>
      </c>
      <c r="P30" s="1434" t="s">
        <v>1765</v>
      </c>
      <c r="Q30" s="1433" t="s">
        <v>1766</v>
      </c>
      <c r="R30" s="1434" t="s">
        <v>1767</v>
      </c>
      <c r="S30" s="1434" t="s">
        <v>1078</v>
      </c>
      <c r="T30" s="1435" t="s">
        <v>1078</v>
      </c>
      <c r="U30" s="1435" t="s">
        <v>1078</v>
      </c>
      <c r="V30" s="1435" t="s">
        <v>1078</v>
      </c>
      <c r="W30" s="1435" t="s">
        <v>1768</v>
      </c>
      <c r="X30" s="1435" t="s">
        <v>1078</v>
      </c>
      <c r="Y30" s="1435" t="s">
        <v>1769</v>
      </c>
      <c r="Z30" s="1435" t="s">
        <v>1769</v>
      </c>
      <c r="AA30" s="1435" t="s">
        <v>1078</v>
      </c>
      <c r="AB30" s="1435" t="s">
        <v>1769</v>
      </c>
      <c r="AC30" s="1435" t="s">
        <v>1229</v>
      </c>
      <c r="AD30" s="1435" t="s">
        <v>1229</v>
      </c>
      <c r="AE30" s="1435" t="s">
        <v>1225</v>
      </c>
      <c r="AF30" s="1435" t="s">
        <v>1770</v>
      </c>
      <c r="AG30" s="1435" t="s">
        <v>1771</v>
      </c>
      <c r="AH30" s="1435" t="s">
        <v>1772</v>
      </c>
      <c r="AI30" s="1435" t="s">
        <v>1773</v>
      </c>
      <c r="AJ30" s="1435" t="s">
        <v>1774</v>
      </c>
      <c r="AK30" s="1435" t="s">
        <v>1376</v>
      </c>
      <c r="AL30" s="1435" t="s">
        <v>1775</v>
      </c>
      <c r="AM30" s="1435" t="s">
        <v>1776</v>
      </c>
      <c r="AN30" s="1435" t="s">
        <v>1777</v>
      </c>
      <c r="AO30" s="1435" t="s">
        <v>1216</v>
      </c>
      <c r="AP30" s="1435" t="s">
        <v>1778</v>
      </c>
      <c r="AQ30" s="1435" t="s">
        <v>1779</v>
      </c>
      <c r="AR30" s="1435" t="s">
        <v>1779</v>
      </c>
      <c r="AS30" s="1435" t="s">
        <v>1779</v>
      </c>
      <c r="AT30" s="1435" t="s">
        <v>1780</v>
      </c>
      <c r="AU30" s="1435" t="s">
        <v>1509</v>
      </c>
      <c r="AV30" s="1435" t="s">
        <v>1509</v>
      </c>
      <c r="AW30" s="1435" t="s">
        <v>1509</v>
      </c>
      <c r="AX30" s="1435" t="s">
        <v>1509</v>
      </c>
      <c r="AY30" s="1435" t="s">
        <v>1509</v>
      </c>
      <c r="AZ30" s="1435" t="s">
        <v>1509</v>
      </c>
      <c r="BA30" s="1435" t="s">
        <v>1509</v>
      </c>
      <c r="BB30" s="1435" t="s">
        <v>1509</v>
      </c>
      <c r="BC30" s="1435" t="s">
        <v>1509</v>
      </c>
      <c r="BD30" s="1435" t="s">
        <v>1509</v>
      </c>
      <c r="BE30" s="1435" t="s">
        <v>1509</v>
      </c>
      <c r="BF30" s="1435" t="s">
        <v>1509</v>
      </c>
      <c r="BG30" s="1435" t="s">
        <v>1509</v>
      </c>
      <c r="BH30" s="1435" t="s">
        <v>1509</v>
      </c>
      <c r="BI30" s="1435" t="s">
        <v>1601</v>
      </c>
      <c r="BJ30" s="1435" t="s">
        <v>1601</v>
      </c>
      <c r="BK30" s="1435" t="s">
        <v>1601</v>
      </c>
      <c r="BL30" s="1435" t="s">
        <v>1601</v>
      </c>
      <c r="BM30" s="1435" t="s">
        <v>1717</v>
      </c>
      <c r="BN30" s="1435" t="s">
        <v>1717</v>
      </c>
      <c r="BO30" s="1435" t="s">
        <v>1717</v>
      </c>
      <c r="BP30" s="1435" t="s">
        <v>1717</v>
      </c>
      <c r="BQ30" s="1435" t="s">
        <v>1717</v>
      </c>
      <c r="BR30" s="1435" t="s">
        <v>1717</v>
      </c>
      <c r="BS30" s="1435" t="s">
        <v>1718</v>
      </c>
      <c r="BT30" s="1435" t="s">
        <v>1718</v>
      </c>
      <c r="BU30" s="1435" t="s">
        <v>1781</v>
      </c>
      <c r="BV30" s="1435" t="s">
        <v>1781</v>
      </c>
      <c r="BW30" s="1435" t="s">
        <v>1248</v>
      </c>
      <c r="BX30" s="1435" t="s">
        <v>1782</v>
      </c>
      <c r="BY30" s="1435" t="s">
        <v>1782</v>
      </c>
      <c r="BZ30" s="1436" t="s">
        <v>1387</v>
      </c>
      <c r="CA30" s="1435" t="s">
        <v>1783</v>
      </c>
      <c r="CB30" s="1435" t="s">
        <v>1783</v>
      </c>
      <c r="CC30" s="1435" t="s">
        <v>1784</v>
      </c>
      <c r="CD30" s="1435" t="s">
        <v>1785</v>
      </c>
      <c r="CE30" s="1435" t="s">
        <v>1671</v>
      </c>
      <c r="CF30" s="1435" t="s">
        <v>1786</v>
      </c>
      <c r="CG30" s="1435" t="s">
        <v>1787</v>
      </c>
      <c r="CH30" s="1435" t="s">
        <v>1671</v>
      </c>
      <c r="CI30" s="1435" t="s">
        <v>1788</v>
      </c>
      <c r="CJ30" s="1435" t="s">
        <v>1788</v>
      </c>
      <c r="CK30" s="1435" t="s">
        <v>1789</v>
      </c>
      <c r="CL30" s="1435" t="s">
        <v>1789</v>
      </c>
      <c r="CM30" s="1435" t="s">
        <v>1790</v>
      </c>
      <c r="CN30" s="1435" t="s">
        <v>1791</v>
      </c>
      <c r="CO30" s="1435" t="s">
        <v>1792</v>
      </c>
      <c r="CP30" s="1435" t="s">
        <v>1792</v>
      </c>
      <c r="CQ30" s="1436" t="s">
        <v>1793</v>
      </c>
      <c r="CR30" s="1435" t="s">
        <v>1260</v>
      </c>
      <c r="CS30" s="1435" t="s">
        <v>1341</v>
      </c>
      <c r="CT30" s="1435" t="s">
        <v>1794</v>
      </c>
      <c r="CU30" s="1435" t="s">
        <v>1795</v>
      </c>
      <c r="CV30" s="1435" t="s">
        <v>1796</v>
      </c>
      <c r="CW30" s="1435" t="s">
        <v>1797</v>
      </c>
      <c r="CX30" s="1435" t="s">
        <v>1798</v>
      </c>
      <c r="CY30" s="1435" t="s">
        <v>1799</v>
      </c>
      <c r="CZ30" s="1435" t="s">
        <v>1800</v>
      </c>
      <c r="DA30" s="1435" t="s">
        <v>1801</v>
      </c>
      <c r="DB30" s="1435" t="s">
        <v>1279</v>
      </c>
      <c r="DC30" s="1461" t="s">
        <v>1273</v>
      </c>
      <c r="DD30" s="1461" t="s">
        <v>1802</v>
      </c>
      <c r="DE30" s="1461" t="s">
        <v>1803</v>
      </c>
      <c r="DF30" s="1461" t="s">
        <v>1804</v>
      </c>
      <c r="DG30" s="1461" t="s">
        <v>1805</v>
      </c>
      <c r="DH30" s="1461" t="s">
        <v>1806</v>
      </c>
      <c r="DI30" s="1461" t="s">
        <v>1142</v>
      </c>
      <c r="DJ30" s="1461" t="s">
        <v>1804</v>
      </c>
      <c r="DK30" s="1461" t="s">
        <v>1807</v>
      </c>
      <c r="DL30" s="1461" t="s">
        <v>1142</v>
      </c>
      <c r="DM30" s="1461" t="s">
        <v>1808</v>
      </c>
      <c r="DN30" s="1461" t="s">
        <v>1809</v>
      </c>
      <c r="DO30" s="1461" t="s">
        <v>1810</v>
      </c>
      <c r="DP30" s="1461" t="s">
        <v>1811</v>
      </c>
      <c r="DQ30" s="1461" t="s">
        <v>1812</v>
      </c>
      <c r="DR30" s="1440" t="s">
        <v>1813</v>
      </c>
      <c r="DS30" s="1441" t="s">
        <v>1814</v>
      </c>
      <c r="DT30" s="1441" t="s">
        <v>1815</v>
      </c>
      <c r="DU30" s="1441" t="s">
        <v>1815</v>
      </c>
      <c r="DV30" s="1441" t="s">
        <v>1816</v>
      </c>
      <c r="DW30" s="1441" t="s">
        <v>1816</v>
      </c>
      <c r="DX30" s="1441" t="s">
        <v>1816</v>
      </c>
      <c r="DY30" s="1441" t="s">
        <v>1817</v>
      </c>
      <c r="DZ30" s="1441" t="s">
        <v>1818</v>
      </c>
      <c r="EA30" s="1441" t="s">
        <v>1819</v>
      </c>
      <c r="EB30" s="1441" t="s">
        <v>1819</v>
      </c>
      <c r="EC30" s="1441" t="s">
        <v>1820</v>
      </c>
      <c r="ED30" s="1441" t="s">
        <v>1819</v>
      </c>
      <c r="EE30" s="1441" t="s">
        <v>1820</v>
      </c>
      <c r="EF30" s="1441" t="s">
        <v>1821</v>
      </c>
      <c r="EG30" s="1441" t="s">
        <v>1821</v>
      </c>
      <c r="EH30" s="1463" t="s">
        <v>1822</v>
      </c>
      <c r="EI30" s="1463" t="s">
        <v>1823</v>
      </c>
      <c r="EJ30" s="1463" t="s">
        <v>1823</v>
      </c>
      <c r="EK30" s="1463" t="s">
        <v>1823</v>
      </c>
      <c r="EL30" s="1463" t="s">
        <v>1824</v>
      </c>
      <c r="EM30" s="1463" t="s">
        <v>1824</v>
      </c>
      <c r="EN30" s="1463" t="s">
        <v>1824</v>
      </c>
    </row>
    <row r="31" spans="1:144" ht="17.45" customHeight="1" x14ac:dyDescent="0.3">
      <c r="A31" s="1412" t="s">
        <v>1825</v>
      </c>
      <c r="B31" s="1433" t="s">
        <v>1517</v>
      </c>
      <c r="C31" s="1434" t="s">
        <v>1826</v>
      </c>
      <c r="D31" s="1434" t="s">
        <v>1827</v>
      </c>
      <c r="E31" s="1434" t="s">
        <v>1828</v>
      </c>
      <c r="F31" s="1433" t="s">
        <v>1155</v>
      </c>
      <c r="G31" s="1434" t="s">
        <v>1694</v>
      </c>
      <c r="H31" s="1434" t="s">
        <v>1718</v>
      </c>
      <c r="I31" s="1434" t="s">
        <v>1718</v>
      </c>
      <c r="J31" s="1434" t="s">
        <v>1718</v>
      </c>
      <c r="K31" s="1434" t="s">
        <v>1718</v>
      </c>
      <c r="L31" s="1434" t="s">
        <v>1718</v>
      </c>
      <c r="M31" s="1434" t="s">
        <v>1718</v>
      </c>
      <c r="N31" s="1433" t="s">
        <v>1829</v>
      </c>
      <c r="O31" s="1434" t="s">
        <v>1830</v>
      </c>
      <c r="P31" s="1434" t="s">
        <v>1830</v>
      </c>
      <c r="Q31" s="1433" t="s">
        <v>1830</v>
      </c>
      <c r="R31" s="1434" t="s">
        <v>1830</v>
      </c>
      <c r="S31" s="1434" t="s">
        <v>1830</v>
      </c>
      <c r="T31" s="1435" t="s">
        <v>1831</v>
      </c>
      <c r="U31" s="1435" t="s">
        <v>1830</v>
      </c>
      <c r="V31" s="1435" t="s">
        <v>1830</v>
      </c>
      <c r="W31" s="1435" t="s">
        <v>1830</v>
      </c>
      <c r="X31" s="1435" t="s">
        <v>1830</v>
      </c>
      <c r="Y31" s="1435" t="s">
        <v>1832</v>
      </c>
      <c r="Z31" s="1435" t="s">
        <v>1696</v>
      </c>
      <c r="AA31" s="1435" t="s">
        <v>1696</v>
      </c>
      <c r="AB31" s="1435" t="s">
        <v>1696</v>
      </c>
      <c r="AC31" s="1435" t="s">
        <v>1833</v>
      </c>
      <c r="AD31" s="1435" t="s">
        <v>1833</v>
      </c>
      <c r="AE31" s="1435" t="s">
        <v>1833</v>
      </c>
      <c r="AF31" s="1435" t="s">
        <v>1833</v>
      </c>
      <c r="AG31" s="1435" t="s">
        <v>1834</v>
      </c>
      <c r="AH31" s="1435" t="s">
        <v>1834</v>
      </c>
      <c r="AI31" s="1435" t="s">
        <v>1835</v>
      </c>
      <c r="AJ31" s="1435" t="s">
        <v>1836</v>
      </c>
      <c r="AK31" s="1435" t="s">
        <v>1836</v>
      </c>
      <c r="AL31" s="1435" t="s">
        <v>1837</v>
      </c>
      <c r="AM31" s="1435" t="s">
        <v>1838</v>
      </c>
      <c r="AN31" s="1435" t="s">
        <v>1839</v>
      </c>
      <c r="AO31" s="1435" t="s">
        <v>1839</v>
      </c>
      <c r="AP31" s="1435" t="s">
        <v>1840</v>
      </c>
      <c r="AQ31" s="1435" t="s">
        <v>1841</v>
      </c>
      <c r="AR31" s="1435" t="s">
        <v>1841</v>
      </c>
      <c r="AS31" s="1435" t="s">
        <v>1841</v>
      </c>
      <c r="AT31" s="1435" t="s">
        <v>1511</v>
      </c>
      <c r="AU31" s="1435" t="s">
        <v>1511</v>
      </c>
      <c r="AV31" s="1435" t="s">
        <v>1511</v>
      </c>
      <c r="AW31" s="1435" t="s">
        <v>1511</v>
      </c>
      <c r="AX31" s="1435" t="s">
        <v>1511</v>
      </c>
      <c r="AY31" s="1435" t="s">
        <v>1511</v>
      </c>
      <c r="AZ31" s="1435" t="s">
        <v>1511</v>
      </c>
      <c r="BA31" s="1435" t="s">
        <v>1511</v>
      </c>
      <c r="BB31" s="1435" t="s">
        <v>1511</v>
      </c>
      <c r="BC31" s="1435" t="s">
        <v>1511</v>
      </c>
      <c r="BD31" s="1435" t="s">
        <v>1511</v>
      </c>
      <c r="BE31" s="1435" t="s">
        <v>1511</v>
      </c>
      <c r="BF31" s="1435" t="s">
        <v>1511</v>
      </c>
      <c r="BG31" s="1435" t="s">
        <v>1511</v>
      </c>
      <c r="BH31" s="1435" t="s">
        <v>1511</v>
      </c>
      <c r="BI31" s="1435" t="s">
        <v>1511</v>
      </c>
      <c r="BJ31" s="1435" t="s">
        <v>1649</v>
      </c>
      <c r="BK31" s="1435" t="s">
        <v>1649</v>
      </c>
      <c r="BL31" s="1435" t="s">
        <v>1649</v>
      </c>
      <c r="BM31" s="1435" t="s">
        <v>1842</v>
      </c>
      <c r="BN31" s="1435" t="s">
        <v>1649</v>
      </c>
      <c r="BO31" s="1435" t="s">
        <v>1649</v>
      </c>
      <c r="BP31" s="1435" t="s">
        <v>1517</v>
      </c>
      <c r="BQ31" s="1435" t="s">
        <v>1517</v>
      </c>
      <c r="BR31" s="1435" t="s">
        <v>1517</v>
      </c>
      <c r="BS31" s="1435" t="s">
        <v>1518</v>
      </c>
      <c r="BT31" s="1435" t="s">
        <v>1518</v>
      </c>
      <c r="BU31" s="1435" t="s">
        <v>1649</v>
      </c>
      <c r="BV31" s="1435" t="s">
        <v>1649</v>
      </c>
      <c r="BW31" s="1435" t="s">
        <v>1161</v>
      </c>
      <c r="BX31" s="1435" t="s">
        <v>1092</v>
      </c>
      <c r="BY31" s="1435" t="s">
        <v>1092</v>
      </c>
      <c r="BZ31" s="1436" t="s">
        <v>1092</v>
      </c>
      <c r="CA31" s="1435" t="s">
        <v>1092</v>
      </c>
      <c r="CB31" s="1435" t="s">
        <v>1092</v>
      </c>
      <c r="CC31" s="1435" t="s">
        <v>1092</v>
      </c>
      <c r="CD31" s="1435" t="s">
        <v>1843</v>
      </c>
      <c r="CE31" s="1435" t="s">
        <v>1843</v>
      </c>
      <c r="CF31" s="1435" t="s">
        <v>1844</v>
      </c>
      <c r="CG31" s="1435" t="s">
        <v>1844</v>
      </c>
      <c r="CH31" s="1435" t="s">
        <v>1844</v>
      </c>
      <c r="CI31" s="1435" t="s">
        <v>1844</v>
      </c>
      <c r="CJ31" s="1435" t="s">
        <v>1845</v>
      </c>
      <c r="CK31" s="1435" t="s">
        <v>1846</v>
      </c>
      <c r="CL31" s="1435" t="s">
        <v>1847</v>
      </c>
      <c r="CM31" s="1435" t="s">
        <v>1847</v>
      </c>
      <c r="CN31" s="1435" t="s">
        <v>1847</v>
      </c>
      <c r="CO31" s="1435" t="s">
        <v>1847</v>
      </c>
      <c r="CP31" s="1435" t="s">
        <v>1848</v>
      </c>
      <c r="CQ31" s="1436" t="s">
        <v>1848</v>
      </c>
      <c r="CR31" s="1435" t="s">
        <v>1849</v>
      </c>
      <c r="CS31" s="1435" t="s">
        <v>1850</v>
      </c>
      <c r="CT31" s="1435" t="s">
        <v>1851</v>
      </c>
      <c r="CU31" s="1435" t="s">
        <v>1852</v>
      </c>
      <c r="CV31" s="1435" t="s">
        <v>1852</v>
      </c>
      <c r="CW31" s="1435" t="s">
        <v>1853</v>
      </c>
      <c r="CX31" s="1435" t="s">
        <v>1854</v>
      </c>
      <c r="CY31" s="1435" t="s">
        <v>1855</v>
      </c>
      <c r="CZ31" s="1435" t="s">
        <v>1467</v>
      </c>
      <c r="DA31" s="1435" t="s">
        <v>1856</v>
      </c>
      <c r="DB31" s="1435" t="s">
        <v>1850</v>
      </c>
      <c r="DC31" s="1461" t="s">
        <v>1857</v>
      </c>
      <c r="DD31" s="1461" t="s">
        <v>1857</v>
      </c>
      <c r="DE31" s="1461" t="s">
        <v>1858</v>
      </c>
      <c r="DF31" s="1461" t="s">
        <v>1859</v>
      </c>
      <c r="DG31" s="1461" t="s">
        <v>1860</v>
      </c>
      <c r="DH31" s="1461" t="s">
        <v>1861</v>
      </c>
      <c r="DI31" s="1461" t="s">
        <v>1862</v>
      </c>
      <c r="DJ31" s="1461" t="s">
        <v>1863</v>
      </c>
      <c r="DK31" s="1461" t="s">
        <v>1864</v>
      </c>
      <c r="DL31" s="1461" t="s">
        <v>1864</v>
      </c>
      <c r="DM31" s="1461" t="s">
        <v>1865</v>
      </c>
      <c r="DN31" s="1461" t="s">
        <v>1866</v>
      </c>
      <c r="DO31" s="1461" t="s">
        <v>1861</v>
      </c>
      <c r="DP31" s="1461" t="s">
        <v>1867</v>
      </c>
      <c r="DQ31" s="1461" t="s">
        <v>1868</v>
      </c>
      <c r="DR31" s="1440" t="s">
        <v>1861</v>
      </c>
      <c r="DS31" s="1441" t="s">
        <v>1869</v>
      </c>
      <c r="DT31" s="1441" t="s">
        <v>1861</v>
      </c>
      <c r="DU31" s="1441" t="s">
        <v>1861</v>
      </c>
      <c r="DV31" s="1441" t="s">
        <v>1870</v>
      </c>
      <c r="DW31" s="1441" t="s">
        <v>1871</v>
      </c>
      <c r="DX31" s="1441" t="s">
        <v>1872</v>
      </c>
      <c r="DY31" s="1441" t="s">
        <v>1873</v>
      </c>
      <c r="DZ31" s="1441" t="s">
        <v>1874</v>
      </c>
      <c r="EA31" s="1441" t="s">
        <v>1875</v>
      </c>
      <c r="EB31" s="1441" t="s">
        <v>1480</v>
      </c>
      <c r="EC31" s="1441" t="s">
        <v>1480</v>
      </c>
      <c r="ED31" s="1441" t="s">
        <v>1480</v>
      </c>
      <c r="EE31" s="1441" t="s">
        <v>1876</v>
      </c>
      <c r="EF31" s="1441" t="s">
        <v>1876</v>
      </c>
      <c r="EG31" s="1441" t="s">
        <v>1876</v>
      </c>
      <c r="EH31" s="1441" t="s">
        <v>1876</v>
      </c>
      <c r="EI31" s="1441" t="s">
        <v>1876</v>
      </c>
      <c r="EJ31" s="1441" t="s">
        <v>1444</v>
      </c>
      <c r="EK31" s="1441" t="s">
        <v>1876</v>
      </c>
      <c r="EL31" s="1441" t="s">
        <v>1877</v>
      </c>
      <c r="EM31" s="1441" t="s">
        <v>1878</v>
      </c>
      <c r="EN31" s="1462" t="s">
        <v>1878</v>
      </c>
    </row>
    <row r="32" spans="1:144" ht="17.45" customHeight="1" x14ac:dyDescent="0.3">
      <c r="A32" s="1412" t="s">
        <v>1879</v>
      </c>
      <c r="B32" s="1433">
        <v>11.75</v>
      </c>
      <c r="C32" s="1434">
        <v>12.25</v>
      </c>
      <c r="D32" s="1434">
        <v>12.25</v>
      </c>
      <c r="E32" s="1434">
        <v>12.25</v>
      </c>
      <c r="F32" s="1433" t="s">
        <v>1880</v>
      </c>
      <c r="G32" s="1434">
        <v>13.25</v>
      </c>
      <c r="H32" s="1434">
        <v>13.25</v>
      </c>
      <c r="I32" s="1434">
        <v>13.25</v>
      </c>
      <c r="J32" s="1434">
        <v>13.25</v>
      </c>
      <c r="K32" s="1434">
        <v>13.25</v>
      </c>
      <c r="L32" s="1434" t="s">
        <v>1881</v>
      </c>
      <c r="M32" s="1434" t="s">
        <v>1881</v>
      </c>
      <c r="N32" s="1433" t="s">
        <v>1882</v>
      </c>
      <c r="O32" s="1434" t="s">
        <v>1882</v>
      </c>
      <c r="P32" s="1434" t="s">
        <v>1883</v>
      </c>
      <c r="Q32" s="1433" t="s">
        <v>1883</v>
      </c>
      <c r="R32" s="1434" t="s">
        <v>1303</v>
      </c>
      <c r="S32" s="1434" t="s">
        <v>1303</v>
      </c>
      <c r="T32" s="1435" t="s">
        <v>1884</v>
      </c>
      <c r="U32" s="1435" t="s">
        <v>1303</v>
      </c>
      <c r="V32" s="1435" t="s">
        <v>1884</v>
      </c>
      <c r="W32" s="1435" t="s">
        <v>1884</v>
      </c>
      <c r="X32" s="1435" t="s">
        <v>1303</v>
      </c>
      <c r="Y32" s="1435" t="s">
        <v>1884</v>
      </c>
      <c r="Z32" s="1435" t="s">
        <v>1885</v>
      </c>
      <c r="AA32" s="1435" t="s">
        <v>1886</v>
      </c>
      <c r="AB32" s="1435" t="s">
        <v>1887</v>
      </c>
      <c r="AC32" s="1435" t="s">
        <v>1887</v>
      </c>
      <c r="AD32" s="1435" t="s">
        <v>1887</v>
      </c>
      <c r="AE32" s="1435" t="s">
        <v>1308</v>
      </c>
      <c r="AF32" s="1435" t="s">
        <v>1308</v>
      </c>
      <c r="AG32" s="1435" t="s">
        <v>1305</v>
      </c>
      <c r="AH32" s="1435" t="s">
        <v>1303</v>
      </c>
      <c r="AI32" s="1435" t="s">
        <v>1303</v>
      </c>
      <c r="AJ32" s="1435" t="s">
        <v>1310</v>
      </c>
      <c r="AK32" s="1435" t="s">
        <v>1888</v>
      </c>
      <c r="AL32" s="1435" t="s">
        <v>1889</v>
      </c>
      <c r="AM32" s="1435" t="s">
        <v>1890</v>
      </c>
      <c r="AN32" s="1435" t="s">
        <v>1890</v>
      </c>
      <c r="AO32" s="1435" t="s">
        <v>1891</v>
      </c>
      <c r="AP32" s="1435" t="s">
        <v>1892</v>
      </c>
      <c r="AQ32" s="1435" t="s">
        <v>1893</v>
      </c>
      <c r="AR32" s="1435" t="s">
        <v>1893</v>
      </c>
      <c r="AS32" s="1435" t="s">
        <v>1893</v>
      </c>
      <c r="AT32" s="1435" t="s">
        <v>1514</v>
      </c>
      <c r="AU32" s="1435" t="s">
        <v>1894</v>
      </c>
      <c r="AV32" s="1435" t="s">
        <v>1895</v>
      </c>
      <c r="AW32" s="1435" t="s">
        <v>1895</v>
      </c>
      <c r="AX32" s="1435" t="s">
        <v>1895</v>
      </c>
      <c r="AY32" s="1435" t="s">
        <v>1896</v>
      </c>
      <c r="AZ32" s="1435" t="s">
        <v>1896</v>
      </c>
      <c r="BA32" s="1435" t="s">
        <v>1896</v>
      </c>
      <c r="BB32" s="1435" t="s">
        <v>1896</v>
      </c>
      <c r="BC32" s="1435" t="s">
        <v>1896</v>
      </c>
      <c r="BD32" s="1435" t="s">
        <v>1895</v>
      </c>
      <c r="BE32" s="1435" t="s">
        <v>1895</v>
      </c>
      <c r="BF32" s="1435" t="s">
        <v>1895</v>
      </c>
      <c r="BG32" s="1435" t="s">
        <v>1895</v>
      </c>
      <c r="BH32" s="1435" t="s">
        <v>1895</v>
      </c>
      <c r="BI32" s="1435" t="s">
        <v>1895</v>
      </c>
      <c r="BJ32" s="1435" t="s">
        <v>1895</v>
      </c>
      <c r="BK32" s="1435" t="s">
        <v>1895</v>
      </c>
      <c r="BL32" s="1435" t="s">
        <v>1895</v>
      </c>
      <c r="BM32" s="1435" t="s">
        <v>1897</v>
      </c>
      <c r="BN32" s="1435" t="s">
        <v>1898</v>
      </c>
      <c r="BO32" s="1435" t="s">
        <v>1899</v>
      </c>
      <c r="BP32" s="1435" t="s">
        <v>1899</v>
      </c>
      <c r="BQ32" s="1435" t="s">
        <v>1899</v>
      </c>
      <c r="BR32" s="1435" t="s">
        <v>1899</v>
      </c>
      <c r="BS32" s="1435" t="s">
        <v>1900</v>
      </c>
      <c r="BT32" s="1435" t="s">
        <v>1900</v>
      </c>
      <c r="BU32" s="1435" t="s">
        <v>1901</v>
      </c>
      <c r="BV32" s="1435" t="s">
        <v>1901</v>
      </c>
      <c r="BW32" s="1435" t="s">
        <v>1322</v>
      </c>
      <c r="BX32" s="1435" t="s">
        <v>1322</v>
      </c>
      <c r="BY32" s="1435" t="s">
        <v>1902</v>
      </c>
      <c r="BZ32" s="1436" t="s">
        <v>1322</v>
      </c>
      <c r="CA32" s="1435" t="s">
        <v>1903</v>
      </c>
      <c r="CB32" s="1435" t="s">
        <v>1903</v>
      </c>
      <c r="CC32" s="1435" t="s">
        <v>1904</v>
      </c>
      <c r="CD32" s="1435" t="s">
        <v>1905</v>
      </c>
      <c r="CE32" s="1435" t="s">
        <v>1905</v>
      </c>
      <c r="CF32" s="1435" t="s">
        <v>1905</v>
      </c>
      <c r="CG32" s="1435" t="s">
        <v>1905</v>
      </c>
      <c r="CH32" s="1435" t="s">
        <v>1905</v>
      </c>
      <c r="CI32" s="1435" t="s">
        <v>1905</v>
      </c>
      <c r="CJ32" s="1435" t="s">
        <v>1905</v>
      </c>
      <c r="CK32" s="1435" t="s">
        <v>1905</v>
      </c>
      <c r="CL32" s="1435" t="s">
        <v>1906</v>
      </c>
      <c r="CM32" s="1435" t="s">
        <v>1905</v>
      </c>
      <c r="CN32" s="1435" t="s">
        <v>1331</v>
      </c>
      <c r="CO32" s="1435" t="s">
        <v>1906</v>
      </c>
      <c r="CP32" s="1435" t="s">
        <v>1907</v>
      </c>
      <c r="CQ32" s="1436" t="s">
        <v>1908</v>
      </c>
      <c r="CR32" s="1435" t="s">
        <v>1905</v>
      </c>
      <c r="CS32" s="1435" t="s">
        <v>1909</v>
      </c>
      <c r="CT32" s="1435" t="s">
        <v>1910</v>
      </c>
      <c r="CU32" s="1435" t="s">
        <v>1911</v>
      </c>
      <c r="CV32" s="1435" t="s">
        <v>1912</v>
      </c>
      <c r="CW32" s="1435" t="s">
        <v>1909</v>
      </c>
      <c r="CX32" s="1435" t="s">
        <v>1909</v>
      </c>
      <c r="CY32" s="1435" t="s">
        <v>1913</v>
      </c>
      <c r="CZ32" s="1435" t="s">
        <v>1911</v>
      </c>
      <c r="DA32" s="1435" t="s">
        <v>1914</v>
      </c>
      <c r="DB32" s="1435" t="s">
        <v>1909</v>
      </c>
      <c r="DC32" s="1461" t="s">
        <v>1914</v>
      </c>
      <c r="DD32" s="1461" t="s">
        <v>1911</v>
      </c>
      <c r="DE32" s="1461" t="s">
        <v>1915</v>
      </c>
      <c r="DF32" s="1461" t="s">
        <v>1915</v>
      </c>
      <c r="DG32" s="1461" t="s">
        <v>1916</v>
      </c>
      <c r="DH32" s="1461" t="s">
        <v>1915</v>
      </c>
      <c r="DI32" s="1461" t="s">
        <v>1917</v>
      </c>
      <c r="DJ32" s="1461" t="s">
        <v>1918</v>
      </c>
      <c r="DK32" s="1461" t="s">
        <v>1915</v>
      </c>
      <c r="DL32" s="1461" t="s">
        <v>1915</v>
      </c>
      <c r="DM32" s="1461" t="s">
        <v>1915</v>
      </c>
      <c r="DN32" s="1461" t="s">
        <v>1915</v>
      </c>
      <c r="DO32" s="1461" t="s">
        <v>1916</v>
      </c>
      <c r="DP32" s="1461" t="s">
        <v>1919</v>
      </c>
      <c r="DQ32" s="1461" t="s">
        <v>1920</v>
      </c>
      <c r="DR32" s="1440" t="s">
        <v>1869</v>
      </c>
      <c r="DS32" s="1441" t="s">
        <v>1921</v>
      </c>
      <c r="DT32" s="1441" t="s">
        <v>1921</v>
      </c>
      <c r="DU32" s="1441" t="s">
        <v>1921</v>
      </c>
      <c r="DV32" s="1441" t="s">
        <v>1922</v>
      </c>
      <c r="DW32" s="1441" t="s">
        <v>1923</v>
      </c>
      <c r="DX32" s="1441" t="s">
        <v>1924</v>
      </c>
      <c r="DY32" s="1441" t="s">
        <v>1925</v>
      </c>
      <c r="DZ32" s="1441" t="s">
        <v>1926</v>
      </c>
      <c r="EA32" s="1441" t="s">
        <v>1927</v>
      </c>
      <c r="EB32" s="1441" t="s">
        <v>1928</v>
      </c>
      <c r="EC32" s="1441" t="s">
        <v>1929</v>
      </c>
      <c r="ED32" s="1441" t="s">
        <v>1930</v>
      </c>
      <c r="EE32" s="1441" t="s">
        <v>1931</v>
      </c>
      <c r="EF32" s="1441" t="s">
        <v>1932</v>
      </c>
      <c r="EG32" s="1441" t="s">
        <v>1933</v>
      </c>
      <c r="EH32" s="1463" t="s">
        <v>1933</v>
      </c>
      <c r="EI32" s="1463" t="s">
        <v>1934</v>
      </c>
      <c r="EJ32" s="1463" t="s">
        <v>1356</v>
      </c>
      <c r="EK32" s="1463" t="s">
        <v>1356</v>
      </c>
      <c r="EL32" s="1463" t="s">
        <v>1933</v>
      </c>
      <c r="EM32" s="1463" t="s">
        <v>1933</v>
      </c>
      <c r="EN32" s="1463" t="s">
        <v>1933</v>
      </c>
    </row>
    <row r="33" spans="1:144" ht="17.45" customHeight="1" x14ac:dyDescent="0.3">
      <c r="A33" s="1412" t="s">
        <v>1935</v>
      </c>
      <c r="B33" s="1433" t="s">
        <v>1936</v>
      </c>
      <c r="C33" s="1434" t="s">
        <v>1937</v>
      </c>
      <c r="D33" s="1434" t="s">
        <v>1938</v>
      </c>
      <c r="E33" s="1434" t="s">
        <v>1938</v>
      </c>
      <c r="F33" s="1433" t="s">
        <v>1938</v>
      </c>
      <c r="G33" s="1434" t="s">
        <v>1833</v>
      </c>
      <c r="H33" s="1434" t="s">
        <v>1939</v>
      </c>
      <c r="I33" s="1434" t="s">
        <v>1696</v>
      </c>
      <c r="J33" s="1434" t="s">
        <v>1833</v>
      </c>
      <c r="K33" s="1434" t="s">
        <v>1696</v>
      </c>
      <c r="L33" s="1434" t="s">
        <v>1940</v>
      </c>
      <c r="M33" s="1434" t="s">
        <v>1941</v>
      </c>
      <c r="N33" s="1433" t="s">
        <v>1942</v>
      </c>
      <c r="O33" s="1434" t="s">
        <v>1941</v>
      </c>
      <c r="P33" s="1434" t="s">
        <v>1943</v>
      </c>
      <c r="Q33" s="1433" t="s">
        <v>1944</v>
      </c>
      <c r="R33" s="1434" t="s">
        <v>1944</v>
      </c>
      <c r="S33" s="1434" t="s">
        <v>1943</v>
      </c>
      <c r="T33" s="1435" t="s">
        <v>1943</v>
      </c>
      <c r="U33" s="1435" t="s">
        <v>1943</v>
      </c>
      <c r="V33" s="1435" t="s">
        <v>1944</v>
      </c>
      <c r="W33" s="1435" t="s">
        <v>1944</v>
      </c>
      <c r="X33" s="1435" t="s">
        <v>1944</v>
      </c>
      <c r="Y33" s="1435" t="s">
        <v>1944</v>
      </c>
      <c r="Z33" s="1435" t="s">
        <v>1944</v>
      </c>
      <c r="AA33" s="1435" t="s">
        <v>1944</v>
      </c>
      <c r="AB33" s="1435" t="s">
        <v>1944</v>
      </c>
      <c r="AC33" s="1435" t="s">
        <v>1944</v>
      </c>
      <c r="AD33" s="1435" t="s">
        <v>1943</v>
      </c>
      <c r="AE33" s="1435" t="s">
        <v>1943</v>
      </c>
      <c r="AF33" s="1435" t="s">
        <v>1943</v>
      </c>
      <c r="AG33" s="1435" t="s">
        <v>1945</v>
      </c>
      <c r="AH33" s="1435" t="s">
        <v>1303</v>
      </c>
      <c r="AI33" s="1435" t="s">
        <v>1946</v>
      </c>
      <c r="AJ33" s="1435" t="s">
        <v>1947</v>
      </c>
      <c r="AK33" s="1435" t="s">
        <v>1947</v>
      </c>
      <c r="AL33" s="1435">
        <v>14.25</v>
      </c>
      <c r="AM33" s="1435" t="s">
        <v>1890</v>
      </c>
      <c r="AN33" s="1435" t="s">
        <v>1948</v>
      </c>
      <c r="AO33" s="1435" t="s">
        <v>1948</v>
      </c>
      <c r="AP33" s="1435" t="s">
        <v>1949</v>
      </c>
      <c r="AQ33" s="1435" t="s">
        <v>1950</v>
      </c>
      <c r="AR33" s="1435" t="s">
        <v>1950</v>
      </c>
      <c r="AS33" s="1435" t="s">
        <v>1950</v>
      </c>
      <c r="AT33" s="1435" t="s">
        <v>1951</v>
      </c>
      <c r="AU33" s="1435">
        <v>11.88</v>
      </c>
      <c r="AV33" s="1435">
        <v>11.88</v>
      </c>
      <c r="AW33" s="1435" t="s">
        <v>1896</v>
      </c>
      <c r="AX33" s="1435" t="s">
        <v>1896</v>
      </c>
      <c r="AY33" s="1435" t="s">
        <v>1896</v>
      </c>
      <c r="AZ33" s="1435" t="s">
        <v>1952</v>
      </c>
      <c r="BA33" s="1435">
        <v>11.88</v>
      </c>
      <c r="BB33" s="1435">
        <v>11.88</v>
      </c>
      <c r="BC33" s="1435">
        <v>11.88</v>
      </c>
      <c r="BD33" s="1435" t="s">
        <v>1896</v>
      </c>
      <c r="BE33" s="1435">
        <v>11.88</v>
      </c>
      <c r="BF33" s="1435">
        <v>11.88</v>
      </c>
      <c r="BG33" s="1435" t="s">
        <v>1953</v>
      </c>
      <c r="BH33" s="1435" t="s">
        <v>1953</v>
      </c>
      <c r="BI33" s="1435" t="s">
        <v>1953</v>
      </c>
      <c r="BJ33" s="1435">
        <v>11.88</v>
      </c>
      <c r="BK33" s="1435">
        <v>11.88</v>
      </c>
      <c r="BL33" s="1435" t="s">
        <v>1896</v>
      </c>
      <c r="BM33" s="1464">
        <v>0</v>
      </c>
      <c r="BN33" s="1464">
        <v>0</v>
      </c>
      <c r="BO33" s="1465">
        <v>11</v>
      </c>
      <c r="BP33" s="1465">
        <v>11</v>
      </c>
      <c r="BQ33" s="1465">
        <v>11</v>
      </c>
      <c r="BR33" s="1465">
        <v>11</v>
      </c>
      <c r="BS33" s="1465">
        <v>11.5</v>
      </c>
      <c r="BT33" s="1465">
        <v>11.5</v>
      </c>
      <c r="BU33" s="1435" t="s">
        <v>1954</v>
      </c>
      <c r="BV33" s="1435">
        <v>11.75</v>
      </c>
      <c r="BW33" s="1435" t="s">
        <v>1955</v>
      </c>
      <c r="BX33" s="1435" t="s">
        <v>1955</v>
      </c>
      <c r="BY33" s="1435" t="s">
        <v>1955</v>
      </c>
      <c r="BZ33" s="1436" t="s">
        <v>1955</v>
      </c>
      <c r="CA33" s="1435">
        <v>11.75</v>
      </c>
      <c r="CB33" s="1435">
        <v>11.65</v>
      </c>
      <c r="CC33" s="1435">
        <v>11.65</v>
      </c>
      <c r="CD33" s="1435">
        <v>11.15</v>
      </c>
      <c r="CE33" s="1435">
        <v>11.15</v>
      </c>
      <c r="CF33" s="1435" t="s">
        <v>1956</v>
      </c>
      <c r="CG33" s="1435" t="s">
        <v>1956</v>
      </c>
      <c r="CH33" s="1435" t="s">
        <v>1956</v>
      </c>
      <c r="CI33" s="1435" t="s">
        <v>1956</v>
      </c>
      <c r="CJ33" s="1435" t="s">
        <v>1956</v>
      </c>
      <c r="CK33" s="1435" t="s">
        <v>1956</v>
      </c>
      <c r="CL33" s="1435" t="s">
        <v>1956</v>
      </c>
      <c r="CM33" s="1435" t="s">
        <v>1956</v>
      </c>
      <c r="CN33" s="1435" t="s">
        <v>1957</v>
      </c>
      <c r="CO33" s="1435" t="s">
        <v>1956</v>
      </c>
      <c r="CP33" s="1435" t="s">
        <v>1956</v>
      </c>
      <c r="CQ33" s="1436" t="s">
        <v>1956</v>
      </c>
      <c r="CR33" s="1435" t="s">
        <v>1956</v>
      </c>
      <c r="CS33" s="1435" t="s">
        <v>1958</v>
      </c>
      <c r="CT33" s="1435" t="s">
        <v>1958</v>
      </c>
      <c r="CU33" s="1435" t="s">
        <v>1958</v>
      </c>
      <c r="CV33" s="1435" t="s">
        <v>1958</v>
      </c>
      <c r="CW33" s="1435" t="s">
        <v>1958</v>
      </c>
      <c r="CX33" s="1435" t="s">
        <v>1958</v>
      </c>
      <c r="CY33" s="1435" t="s">
        <v>1959</v>
      </c>
      <c r="CZ33" s="1435" t="s">
        <v>1960</v>
      </c>
      <c r="DA33" s="1435" t="s">
        <v>1958</v>
      </c>
      <c r="DB33" s="1435" t="s">
        <v>1958</v>
      </c>
      <c r="DC33" s="1461" t="s">
        <v>1958</v>
      </c>
      <c r="DD33" s="1461" t="s">
        <v>1958</v>
      </c>
      <c r="DE33" s="1461" t="s">
        <v>1961</v>
      </c>
      <c r="DF33" s="1461" t="s">
        <v>1961</v>
      </c>
      <c r="DG33" s="1461" t="s">
        <v>1961</v>
      </c>
      <c r="DH33" s="1461" t="s">
        <v>1961</v>
      </c>
      <c r="DI33" s="1461" t="s">
        <v>1961</v>
      </c>
      <c r="DJ33" s="1466">
        <v>9.5</v>
      </c>
      <c r="DK33" s="1466" t="s">
        <v>1962</v>
      </c>
      <c r="DL33" s="1466" t="s">
        <v>1962</v>
      </c>
      <c r="DM33" s="1466" t="s">
        <v>1962</v>
      </c>
      <c r="DN33" s="1466" t="s">
        <v>1962</v>
      </c>
      <c r="DO33" s="1466" t="s">
        <v>1962</v>
      </c>
      <c r="DP33" s="1466" t="s">
        <v>1962</v>
      </c>
      <c r="DQ33" s="1466" t="s">
        <v>1962</v>
      </c>
      <c r="DR33" s="1467">
        <v>7.75</v>
      </c>
      <c r="DS33" s="1468" t="s">
        <v>1962</v>
      </c>
      <c r="DT33" s="1468" t="s">
        <v>1962</v>
      </c>
      <c r="DU33" s="1468" t="s">
        <v>1962</v>
      </c>
      <c r="DV33" s="1468" t="s">
        <v>1962</v>
      </c>
      <c r="DW33" s="1468">
        <v>10.4</v>
      </c>
      <c r="DX33" s="1468">
        <v>10.4</v>
      </c>
      <c r="DY33" s="1468" t="s">
        <v>1962</v>
      </c>
      <c r="DZ33" s="1468" t="s">
        <v>1962</v>
      </c>
      <c r="EA33" s="1468" t="s">
        <v>1962</v>
      </c>
      <c r="EB33" s="1468" t="s">
        <v>1962</v>
      </c>
      <c r="EC33" s="1468" t="s">
        <v>1962</v>
      </c>
      <c r="ED33" s="1468" t="s">
        <v>1962</v>
      </c>
      <c r="EE33" s="1468" t="s">
        <v>1962</v>
      </c>
      <c r="EF33" s="1468" t="s">
        <v>1962</v>
      </c>
      <c r="EG33" s="1441" t="s">
        <v>1963</v>
      </c>
      <c r="EH33" s="1441" t="s">
        <v>1964</v>
      </c>
      <c r="EI33" s="1468" t="s">
        <v>1962</v>
      </c>
      <c r="EJ33" s="1468" t="s">
        <v>1962</v>
      </c>
      <c r="EK33" s="1468">
        <v>6.25</v>
      </c>
      <c r="EL33" s="1468">
        <v>6.25</v>
      </c>
      <c r="EM33" s="1468" t="s">
        <v>1962</v>
      </c>
      <c r="EN33" s="1468" t="s">
        <v>1962</v>
      </c>
    </row>
    <row r="34" spans="1:144" ht="17.45" customHeight="1" x14ac:dyDescent="0.3">
      <c r="A34" s="1412" t="s">
        <v>1965</v>
      </c>
      <c r="B34" s="1433" t="s">
        <v>1079</v>
      </c>
      <c r="C34" s="1434" t="s">
        <v>1079</v>
      </c>
      <c r="D34" s="1434" t="s">
        <v>1079</v>
      </c>
      <c r="E34" s="1434" t="s">
        <v>1079</v>
      </c>
      <c r="F34" s="1433" t="s">
        <v>1966</v>
      </c>
      <c r="G34" s="1434" t="s">
        <v>1079</v>
      </c>
      <c r="H34" s="1434" t="s">
        <v>1967</v>
      </c>
      <c r="I34" s="1434" t="s">
        <v>1968</v>
      </c>
      <c r="J34" s="1434" t="s">
        <v>1220</v>
      </c>
      <c r="K34" s="1434" t="s">
        <v>1220</v>
      </c>
      <c r="L34" s="1434" t="s">
        <v>1969</v>
      </c>
      <c r="M34" s="1434" t="s">
        <v>1220</v>
      </c>
      <c r="N34" s="1433" t="s">
        <v>1220</v>
      </c>
      <c r="O34" s="1434" t="s">
        <v>1220</v>
      </c>
      <c r="P34" s="1434" t="s">
        <v>1220</v>
      </c>
      <c r="Q34" s="1433" t="s">
        <v>1220</v>
      </c>
      <c r="R34" s="1434" t="s">
        <v>1312</v>
      </c>
      <c r="S34" s="1434" t="s">
        <v>1220</v>
      </c>
      <c r="T34" s="1435" t="s">
        <v>1312</v>
      </c>
      <c r="U34" s="1435" t="s">
        <v>1312</v>
      </c>
      <c r="V34" s="1435" t="s">
        <v>1312</v>
      </c>
      <c r="W34" s="1435" t="s">
        <v>1312</v>
      </c>
      <c r="X34" s="1435" t="s">
        <v>1312</v>
      </c>
      <c r="Y34" s="1435" t="s">
        <v>1312</v>
      </c>
      <c r="Z34" s="1435" t="s">
        <v>1701</v>
      </c>
      <c r="AA34" s="1435" t="s">
        <v>1701</v>
      </c>
      <c r="AB34" s="1435" t="s">
        <v>1701</v>
      </c>
      <c r="AC34" s="1435" t="s">
        <v>1303</v>
      </c>
      <c r="AD34" s="1435" t="s">
        <v>1970</v>
      </c>
      <c r="AE34" s="1435" t="s">
        <v>1303</v>
      </c>
      <c r="AF34" s="1435" t="s">
        <v>1303</v>
      </c>
      <c r="AG34" s="1435" t="s">
        <v>1971</v>
      </c>
      <c r="AH34" s="1435" t="s">
        <v>1971</v>
      </c>
      <c r="AI34" s="1435" t="s">
        <v>1310</v>
      </c>
      <c r="AJ34" s="1435" t="s">
        <v>1972</v>
      </c>
      <c r="AK34" s="1435" t="s">
        <v>1972</v>
      </c>
      <c r="AL34" s="1435" t="s">
        <v>1696</v>
      </c>
      <c r="AM34" s="1435" t="s">
        <v>1696</v>
      </c>
      <c r="AN34" s="1435" t="s">
        <v>1310</v>
      </c>
      <c r="AO34" s="1435" t="s">
        <v>1310</v>
      </c>
      <c r="AP34" s="1435" t="s">
        <v>1973</v>
      </c>
      <c r="AQ34" s="1435" t="s">
        <v>1974</v>
      </c>
      <c r="AR34" s="1435" t="s">
        <v>1942</v>
      </c>
      <c r="AS34" s="1435" t="s">
        <v>1942</v>
      </c>
      <c r="AT34" s="1435" t="s">
        <v>1509</v>
      </c>
      <c r="AU34" s="1435" t="s">
        <v>1975</v>
      </c>
      <c r="AV34" s="1435" t="s">
        <v>1975</v>
      </c>
      <c r="AW34" s="1435" t="s">
        <v>1975</v>
      </c>
      <c r="AX34" s="1435" t="s">
        <v>1975</v>
      </c>
      <c r="AY34" s="1435">
        <v>11.88</v>
      </c>
      <c r="AZ34" s="1435" t="s">
        <v>1976</v>
      </c>
      <c r="BA34" s="1435" t="s">
        <v>1976</v>
      </c>
      <c r="BB34" s="1435" t="s">
        <v>1976</v>
      </c>
      <c r="BC34" s="1435" t="s">
        <v>1976</v>
      </c>
      <c r="BD34" s="1435" t="s">
        <v>1976</v>
      </c>
      <c r="BE34" s="1435" t="s">
        <v>1976</v>
      </c>
      <c r="BF34" s="1435" t="s">
        <v>1976</v>
      </c>
      <c r="BG34" s="1435" t="s">
        <v>1976</v>
      </c>
      <c r="BH34" s="1435" t="s">
        <v>1976</v>
      </c>
      <c r="BI34" s="1435" t="s">
        <v>1977</v>
      </c>
      <c r="BJ34" s="1435" t="s">
        <v>1977</v>
      </c>
      <c r="BK34" s="1435" t="s">
        <v>1977</v>
      </c>
      <c r="BL34" s="1435" t="s">
        <v>1977</v>
      </c>
      <c r="BM34" s="1435" t="s">
        <v>1978</v>
      </c>
      <c r="BN34" s="1435" t="s">
        <v>1979</v>
      </c>
      <c r="BO34" s="1435" t="s">
        <v>1978</v>
      </c>
      <c r="BP34" s="1435" t="s">
        <v>1978</v>
      </c>
      <c r="BQ34" s="1435" t="s">
        <v>1978</v>
      </c>
      <c r="BR34" s="1435" t="s">
        <v>1978</v>
      </c>
      <c r="BS34" s="1435" t="s">
        <v>1980</v>
      </c>
      <c r="BT34" s="1435" t="s">
        <v>1980</v>
      </c>
      <c r="BU34" s="1435" t="s">
        <v>1901</v>
      </c>
      <c r="BV34" s="1435" t="s">
        <v>1901</v>
      </c>
      <c r="BW34" s="1435" t="s">
        <v>1981</v>
      </c>
      <c r="BX34" s="1435" t="s">
        <v>1901</v>
      </c>
      <c r="BY34" s="1435" t="s">
        <v>1982</v>
      </c>
      <c r="BZ34" s="1436" t="s">
        <v>1901</v>
      </c>
      <c r="CA34" s="1435" t="s">
        <v>1901</v>
      </c>
      <c r="CB34" s="1435" t="s">
        <v>1983</v>
      </c>
      <c r="CC34" s="1435" t="s">
        <v>1984</v>
      </c>
      <c r="CD34" s="1435" t="s">
        <v>1985</v>
      </c>
      <c r="CE34" s="1435" t="s">
        <v>1986</v>
      </c>
      <c r="CF34" s="1435" t="s">
        <v>1986</v>
      </c>
      <c r="CG34" s="1435" t="s">
        <v>1987</v>
      </c>
      <c r="CH34" s="1435" t="s">
        <v>1988</v>
      </c>
      <c r="CI34" s="1435" t="s">
        <v>1988</v>
      </c>
      <c r="CJ34" s="1435" t="s">
        <v>1987</v>
      </c>
      <c r="CK34" s="1435" t="s">
        <v>1989</v>
      </c>
      <c r="CL34" s="1435" t="s">
        <v>1989</v>
      </c>
      <c r="CM34" s="1435" t="s">
        <v>1990</v>
      </c>
      <c r="CN34" s="1435" t="s">
        <v>1991</v>
      </c>
      <c r="CO34" s="1435" t="s">
        <v>1990</v>
      </c>
      <c r="CP34" s="1435" t="s">
        <v>1990</v>
      </c>
      <c r="CQ34" s="1436" t="s">
        <v>1992</v>
      </c>
      <c r="CR34" s="1435" t="s">
        <v>1993</v>
      </c>
      <c r="CS34" s="1435" t="s">
        <v>1994</v>
      </c>
      <c r="CT34" s="1435" t="s">
        <v>1995</v>
      </c>
      <c r="CU34" s="1435" t="s">
        <v>1996</v>
      </c>
      <c r="CV34" s="1435" t="s">
        <v>1995</v>
      </c>
      <c r="CW34" s="1435" t="s">
        <v>1995</v>
      </c>
      <c r="CX34" s="1435" t="s">
        <v>1997</v>
      </c>
      <c r="CY34" s="1435" t="s">
        <v>1997</v>
      </c>
      <c r="CZ34" s="1435" t="s">
        <v>1997</v>
      </c>
      <c r="DA34" s="1435" t="s">
        <v>1998</v>
      </c>
      <c r="DB34" s="1435" t="s">
        <v>1998</v>
      </c>
      <c r="DC34" s="1461" t="s">
        <v>1999</v>
      </c>
      <c r="DD34" s="1461" t="s">
        <v>2000</v>
      </c>
      <c r="DE34" s="1461" t="s">
        <v>2001</v>
      </c>
      <c r="DF34" s="1461" t="s">
        <v>2001</v>
      </c>
      <c r="DG34" s="1461" t="s">
        <v>2001</v>
      </c>
      <c r="DH34" s="1461" t="s">
        <v>2002</v>
      </c>
      <c r="DI34" s="1461" t="s">
        <v>2003</v>
      </c>
      <c r="DJ34" s="1461" t="s">
        <v>2001</v>
      </c>
      <c r="DK34" s="1461" t="s">
        <v>2004</v>
      </c>
      <c r="DL34" s="1461" t="s">
        <v>2001</v>
      </c>
      <c r="DM34" s="1461" t="s">
        <v>2001</v>
      </c>
      <c r="DN34" s="1461" t="s">
        <v>2001</v>
      </c>
      <c r="DO34" s="1461" t="s">
        <v>2001</v>
      </c>
      <c r="DP34" s="1461" t="s">
        <v>2005</v>
      </c>
      <c r="DQ34" s="1461" t="s">
        <v>2006</v>
      </c>
      <c r="DR34" s="1440" t="s">
        <v>2007</v>
      </c>
      <c r="DS34" s="1441" t="s">
        <v>2006</v>
      </c>
      <c r="DT34" s="1441" t="s">
        <v>2006</v>
      </c>
      <c r="DU34" s="1441" t="s">
        <v>2008</v>
      </c>
      <c r="DV34" s="1441" t="s">
        <v>2008</v>
      </c>
      <c r="DW34" s="1441" t="s">
        <v>2009</v>
      </c>
      <c r="DX34" s="1441" t="s">
        <v>2010</v>
      </c>
      <c r="DY34" s="1441" t="s">
        <v>2011</v>
      </c>
      <c r="DZ34" s="1441" t="s">
        <v>2012</v>
      </c>
      <c r="EA34" s="1441" t="s">
        <v>2013</v>
      </c>
      <c r="EB34" s="1441" t="s">
        <v>2014</v>
      </c>
      <c r="EC34" s="1441" t="s">
        <v>2014</v>
      </c>
      <c r="ED34" s="1441" t="s">
        <v>2013</v>
      </c>
      <c r="EE34" s="1441" t="s">
        <v>2015</v>
      </c>
      <c r="EF34" s="1441" t="s">
        <v>2016</v>
      </c>
      <c r="EG34" s="1441" t="s">
        <v>2016</v>
      </c>
      <c r="EH34" s="1463" t="s">
        <v>2016</v>
      </c>
      <c r="EI34" s="1463" t="s">
        <v>2016</v>
      </c>
      <c r="EJ34" s="1463" t="s">
        <v>2016</v>
      </c>
      <c r="EK34" s="1463" t="s">
        <v>2016</v>
      </c>
      <c r="EL34" s="1463" t="s">
        <v>2017</v>
      </c>
      <c r="EM34" s="1463" t="s">
        <v>2018</v>
      </c>
      <c r="EN34" s="1469" t="s">
        <v>2019</v>
      </c>
    </row>
    <row r="35" spans="1:144" ht="17.25" x14ac:dyDescent="0.3">
      <c r="A35" s="1412" t="s">
        <v>2020</v>
      </c>
      <c r="B35" s="1433" t="s">
        <v>1155</v>
      </c>
      <c r="C35" s="1434" t="s">
        <v>1155</v>
      </c>
      <c r="D35" s="1434" t="s">
        <v>1902</v>
      </c>
      <c r="E35" s="1434" t="s">
        <v>1902</v>
      </c>
      <c r="F35" s="1433" t="s">
        <v>1902</v>
      </c>
      <c r="G35" s="1434" t="s">
        <v>2021</v>
      </c>
      <c r="H35" s="1434" t="s">
        <v>2021</v>
      </c>
      <c r="I35" s="1434" t="s">
        <v>2021</v>
      </c>
      <c r="J35" s="1434" t="s">
        <v>2021</v>
      </c>
      <c r="K35" s="1434" t="s">
        <v>2021</v>
      </c>
      <c r="L35" s="1434" t="s">
        <v>2021</v>
      </c>
      <c r="M35" s="1434" t="s">
        <v>2021</v>
      </c>
      <c r="N35" s="1433" t="s">
        <v>2022</v>
      </c>
      <c r="O35" s="1434" t="s">
        <v>2023</v>
      </c>
      <c r="P35" s="1434" t="s">
        <v>2024</v>
      </c>
      <c r="Q35" s="1433" t="s">
        <v>2024</v>
      </c>
      <c r="R35" s="1434" t="s">
        <v>2024</v>
      </c>
      <c r="S35" s="1434" t="s">
        <v>2024</v>
      </c>
      <c r="T35" s="1435" t="s">
        <v>2024</v>
      </c>
      <c r="U35" s="1435" t="s">
        <v>2025</v>
      </c>
      <c r="V35" s="1435" t="s">
        <v>2026</v>
      </c>
      <c r="W35" s="1435" t="s">
        <v>2026</v>
      </c>
      <c r="X35" s="1435" t="s">
        <v>2026</v>
      </c>
      <c r="Y35" s="1435" t="s">
        <v>2027</v>
      </c>
      <c r="Z35" s="1435" t="s">
        <v>2028</v>
      </c>
      <c r="AA35" s="1435" t="s">
        <v>2029</v>
      </c>
      <c r="AB35" s="1435" t="s">
        <v>2030</v>
      </c>
      <c r="AC35" s="1435" t="s">
        <v>1695</v>
      </c>
      <c r="AD35" s="1435" t="s">
        <v>1695</v>
      </c>
      <c r="AE35" s="1435" t="s">
        <v>1695</v>
      </c>
      <c r="AF35" s="1435" t="s">
        <v>2031</v>
      </c>
      <c r="AG35" s="1435" t="s">
        <v>2032</v>
      </c>
      <c r="AH35" s="1435" t="s">
        <v>2033</v>
      </c>
      <c r="AI35" s="1435" t="s">
        <v>2034</v>
      </c>
      <c r="AJ35" s="1435" t="s">
        <v>1079</v>
      </c>
      <c r="AK35" s="1435" t="s">
        <v>2035</v>
      </c>
      <c r="AL35" s="1435" t="s">
        <v>2035</v>
      </c>
      <c r="AM35" s="1435" t="s">
        <v>2036</v>
      </c>
      <c r="AN35" s="1435" t="s">
        <v>2036</v>
      </c>
      <c r="AO35" s="1435" t="s">
        <v>2036</v>
      </c>
      <c r="AP35" s="1435" t="s">
        <v>2037</v>
      </c>
      <c r="AQ35" s="1435" t="s">
        <v>1330</v>
      </c>
      <c r="AR35" s="1435" t="s">
        <v>1330</v>
      </c>
      <c r="AS35" s="1435" t="s">
        <v>1330</v>
      </c>
      <c r="AT35" s="1435" t="s">
        <v>1330</v>
      </c>
      <c r="AU35" s="1435" t="s">
        <v>2038</v>
      </c>
      <c r="AV35" s="1435" t="s">
        <v>2038</v>
      </c>
      <c r="AW35" s="1435" t="s">
        <v>2038</v>
      </c>
      <c r="AX35" s="1435" t="s">
        <v>2038</v>
      </c>
      <c r="AY35" s="1435" t="s">
        <v>2038</v>
      </c>
      <c r="AZ35" s="1435" t="s">
        <v>2038</v>
      </c>
      <c r="BA35" s="1435" t="s">
        <v>2038</v>
      </c>
      <c r="BB35" s="1435" t="s">
        <v>2038</v>
      </c>
      <c r="BC35" s="1435" t="s">
        <v>2038</v>
      </c>
      <c r="BD35" s="1435" t="s">
        <v>2039</v>
      </c>
      <c r="BE35" s="1435" t="s">
        <v>2039</v>
      </c>
      <c r="BF35" s="1435" t="s">
        <v>2039</v>
      </c>
      <c r="BG35" s="1435" t="s">
        <v>2039</v>
      </c>
      <c r="BH35" s="1435" t="s">
        <v>2039</v>
      </c>
      <c r="BI35" s="1435" t="s">
        <v>2039</v>
      </c>
      <c r="BJ35" s="1435" t="s">
        <v>2039</v>
      </c>
      <c r="BK35" s="1435" t="s">
        <v>2039</v>
      </c>
      <c r="BL35" s="1435" t="s">
        <v>2039</v>
      </c>
      <c r="BM35" s="1435" t="s">
        <v>2040</v>
      </c>
      <c r="BN35" s="1435" t="s">
        <v>2040</v>
      </c>
      <c r="BO35" s="1435" t="s">
        <v>2040</v>
      </c>
      <c r="BP35" s="1435" t="s">
        <v>2040</v>
      </c>
      <c r="BQ35" s="1435" t="s">
        <v>2040</v>
      </c>
      <c r="BR35" s="1435" t="s">
        <v>2040</v>
      </c>
      <c r="BS35" s="1435" t="s">
        <v>2041</v>
      </c>
      <c r="BT35" s="1435" t="s">
        <v>2041</v>
      </c>
      <c r="BU35" s="1435" t="s">
        <v>1901</v>
      </c>
      <c r="BV35" s="1435" t="s">
        <v>1901</v>
      </c>
      <c r="BW35" s="1435" t="s">
        <v>2042</v>
      </c>
      <c r="BX35" s="1435" t="s">
        <v>2043</v>
      </c>
      <c r="BY35" s="1435" t="s">
        <v>2044</v>
      </c>
      <c r="BZ35" s="1436" t="s">
        <v>1322</v>
      </c>
      <c r="CA35" s="1435" t="s">
        <v>1322</v>
      </c>
      <c r="CB35" s="1435" t="s">
        <v>2045</v>
      </c>
      <c r="CC35" s="1435" t="s">
        <v>2045</v>
      </c>
      <c r="CD35" s="1435" t="s">
        <v>1332</v>
      </c>
      <c r="CE35" s="1435" t="s">
        <v>1332</v>
      </c>
      <c r="CF35" s="1435" t="s">
        <v>1332</v>
      </c>
      <c r="CG35" s="1435" t="s">
        <v>2046</v>
      </c>
      <c r="CH35" s="1435" t="s">
        <v>1331</v>
      </c>
      <c r="CI35" s="1435" t="s">
        <v>1989</v>
      </c>
      <c r="CJ35" s="1435" t="s">
        <v>1989</v>
      </c>
      <c r="CK35" s="1435" t="s">
        <v>1989</v>
      </c>
      <c r="CL35" s="1435" t="s">
        <v>1989</v>
      </c>
      <c r="CM35" s="1435" t="s">
        <v>2047</v>
      </c>
      <c r="CN35" s="1435" t="s">
        <v>2048</v>
      </c>
      <c r="CO35" s="1435" t="s">
        <v>2049</v>
      </c>
      <c r="CP35" s="1435" t="s">
        <v>1989</v>
      </c>
      <c r="CQ35" s="1436" t="s">
        <v>1989</v>
      </c>
      <c r="CR35" s="1435" t="s">
        <v>2050</v>
      </c>
      <c r="CS35" s="1435" t="s">
        <v>2051</v>
      </c>
      <c r="CT35" s="1435" t="s">
        <v>2052</v>
      </c>
      <c r="CU35" s="1435" t="s">
        <v>2053</v>
      </c>
      <c r="CV35" s="1435" t="s">
        <v>1851</v>
      </c>
      <c r="CW35" s="1435" t="s">
        <v>2054</v>
      </c>
      <c r="CX35" s="1435" t="s">
        <v>2054</v>
      </c>
      <c r="CY35" s="1435" t="s">
        <v>2055</v>
      </c>
      <c r="CZ35" s="1435" t="s">
        <v>1912</v>
      </c>
      <c r="DA35" s="1435" t="s">
        <v>1911</v>
      </c>
      <c r="DB35" s="1435" t="s">
        <v>2056</v>
      </c>
      <c r="DC35" s="1461" t="s">
        <v>1914</v>
      </c>
      <c r="DD35" s="1461" t="s">
        <v>1344</v>
      </c>
      <c r="DE35" s="1461" t="s">
        <v>1345</v>
      </c>
      <c r="DF35" s="1461" t="s">
        <v>2057</v>
      </c>
      <c r="DG35" s="1461" t="s">
        <v>2058</v>
      </c>
      <c r="DH35" s="1461" t="s">
        <v>2059</v>
      </c>
      <c r="DI35" s="1461" t="s">
        <v>2060</v>
      </c>
      <c r="DJ35" s="1461" t="s">
        <v>2061</v>
      </c>
      <c r="DK35" s="1461" t="s">
        <v>2062</v>
      </c>
      <c r="DL35" s="1461" t="s">
        <v>2063</v>
      </c>
      <c r="DM35" s="1461" t="s">
        <v>2064</v>
      </c>
      <c r="DN35" s="1461" t="s">
        <v>2065</v>
      </c>
      <c r="DO35" s="1461" t="s">
        <v>2066</v>
      </c>
      <c r="DP35" s="1461" t="s">
        <v>2067</v>
      </c>
      <c r="DQ35" s="1461" t="s">
        <v>2068</v>
      </c>
      <c r="DR35" s="1440" t="s">
        <v>2069</v>
      </c>
      <c r="DS35" s="1441" t="s">
        <v>2070</v>
      </c>
      <c r="DT35" s="1441" t="s">
        <v>2070</v>
      </c>
      <c r="DU35" s="1441" t="s">
        <v>2071</v>
      </c>
      <c r="DV35" s="1441" t="s">
        <v>2072</v>
      </c>
      <c r="DW35" s="1441" t="s">
        <v>2073</v>
      </c>
      <c r="DX35" s="1441" t="s">
        <v>2074</v>
      </c>
      <c r="DY35" s="1441" t="s">
        <v>2075</v>
      </c>
      <c r="DZ35" s="1441" t="s">
        <v>2074</v>
      </c>
      <c r="EA35" s="1441" t="s">
        <v>2076</v>
      </c>
      <c r="EB35" s="1441" t="s">
        <v>2076</v>
      </c>
      <c r="EC35" s="1441" t="s">
        <v>2076</v>
      </c>
      <c r="ED35" s="1441" t="s">
        <v>2077</v>
      </c>
      <c r="EE35" s="1441" t="s">
        <v>2078</v>
      </c>
      <c r="EF35" s="1441" t="s">
        <v>2079</v>
      </c>
      <c r="EG35" s="1441" t="s">
        <v>2079</v>
      </c>
      <c r="EH35" s="1441" t="s">
        <v>2079</v>
      </c>
      <c r="EI35" s="1441" t="s">
        <v>2079</v>
      </c>
      <c r="EJ35" s="1441" t="s">
        <v>1931</v>
      </c>
      <c r="EK35" s="1441" t="s">
        <v>1933</v>
      </c>
      <c r="EL35" s="1441" t="s">
        <v>1933</v>
      </c>
      <c r="EM35" s="1441" t="s">
        <v>1933</v>
      </c>
      <c r="EN35" s="1441" t="s">
        <v>1933</v>
      </c>
    </row>
    <row r="36" spans="1:144" ht="17.45" customHeight="1" x14ac:dyDescent="0.3">
      <c r="A36" s="1412" t="s">
        <v>2080</v>
      </c>
      <c r="B36" s="1433" t="s">
        <v>1293</v>
      </c>
      <c r="C36" s="1434" t="s">
        <v>1695</v>
      </c>
      <c r="D36" s="1434" t="s">
        <v>1695</v>
      </c>
      <c r="E36" s="1434" t="s">
        <v>2081</v>
      </c>
      <c r="F36" s="1433" t="s">
        <v>1695</v>
      </c>
      <c r="G36" s="1434" t="s">
        <v>1972</v>
      </c>
      <c r="H36" s="1434" t="s">
        <v>1972</v>
      </c>
      <c r="I36" s="1434" t="s">
        <v>1696</v>
      </c>
      <c r="J36" s="1434" t="s">
        <v>1696</v>
      </c>
      <c r="K36" s="1434" t="s">
        <v>2082</v>
      </c>
      <c r="L36" s="1434" t="s">
        <v>1696</v>
      </c>
      <c r="M36" s="1434" t="s">
        <v>1696</v>
      </c>
      <c r="N36" s="1433" t="s">
        <v>1312</v>
      </c>
      <c r="O36" s="1434" t="s">
        <v>1312</v>
      </c>
      <c r="P36" s="1434" t="s">
        <v>1972</v>
      </c>
      <c r="Q36" s="1433" t="s">
        <v>1972</v>
      </c>
      <c r="R36" s="1434" t="s">
        <v>1972</v>
      </c>
      <c r="S36" s="1434" t="s">
        <v>1972</v>
      </c>
      <c r="T36" s="1435" t="s">
        <v>1972</v>
      </c>
      <c r="U36" s="1435" t="s">
        <v>1972</v>
      </c>
      <c r="V36" s="1435" t="s">
        <v>1972</v>
      </c>
      <c r="W36" s="1435" t="s">
        <v>2083</v>
      </c>
      <c r="X36" s="1435" t="s">
        <v>2083</v>
      </c>
      <c r="Y36" s="1435" t="s">
        <v>1972</v>
      </c>
      <c r="Z36" s="1435" t="s">
        <v>2084</v>
      </c>
      <c r="AA36" s="1435" t="s">
        <v>2085</v>
      </c>
      <c r="AB36" s="1435" t="s">
        <v>2086</v>
      </c>
      <c r="AC36" s="1435" t="s">
        <v>2087</v>
      </c>
      <c r="AD36" s="1435" t="s">
        <v>1302</v>
      </c>
      <c r="AE36" s="1435" t="s">
        <v>2088</v>
      </c>
      <c r="AF36" s="1435" t="s">
        <v>2089</v>
      </c>
      <c r="AG36" s="1435" t="s">
        <v>2090</v>
      </c>
      <c r="AH36" s="1435" t="s">
        <v>2091</v>
      </c>
      <c r="AI36" s="1435" t="s">
        <v>2092</v>
      </c>
      <c r="AJ36" s="1435" t="s">
        <v>2093</v>
      </c>
      <c r="AK36" s="1435" t="s">
        <v>2094</v>
      </c>
      <c r="AL36" s="1435" t="s">
        <v>2094</v>
      </c>
      <c r="AM36" s="1435" t="s">
        <v>2095</v>
      </c>
      <c r="AN36" s="1435" t="s">
        <v>2096</v>
      </c>
      <c r="AO36" s="1435" t="s">
        <v>2096</v>
      </c>
      <c r="AP36" s="1435" t="s">
        <v>2097</v>
      </c>
      <c r="AQ36" s="1435" t="s">
        <v>2098</v>
      </c>
      <c r="AR36" s="1435" t="s">
        <v>2099</v>
      </c>
      <c r="AS36" s="1435" t="s">
        <v>2100</v>
      </c>
      <c r="AT36" s="1435" t="s">
        <v>2100</v>
      </c>
      <c r="AU36" s="1435" t="s">
        <v>2101</v>
      </c>
      <c r="AV36" s="1435" t="s">
        <v>2101</v>
      </c>
      <c r="AW36" s="1435" t="s">
        <v>2102</v>
      </c>
      <c r="AX36" s="1435" t="s">
        <v>1313</v>
      </c>
      <c r="AY36" s="1435" t="s">
        <v>1696</v>
      </c>
      <c r="AZ36" s="1435" t="s">
        <v>1302</v>
      </c>
      <c r="BA36" s="1435" t="s">
        <v>2103</v>
      </c>
      <c r="BB36" s="1435" t="s">
        <v>2103</v>
      </c>
      <c r="BC36" s="1435" t="s">
        <v>2103</v>
      </c>
      <c r="BD36" s="1435" t="s">
        <v>2104</v>
      </c>
      <c r="BE36" s="1435" t="s">
        <v>2104</v>
      </c>
      <c r="BF36" s="1435" t="s">
        <v>2104</v>
      </c>
      <c r="BG36" s="1435" t="s">
        <v>2104</v>
      </c>
      <c r="BH36" s="1435" t="s">
        <v>2104</v>
      </c>
      <c r="BI36" s="1435" t="s">
        <v>2104</v>
      </c>
      <c r="BJ36" s="1435" t="s">
        <v>2105</v>
      </c>
      <c r="BK36" s="1435" t="s">
        <v>2105</v>
      </c>
      <c r="BL36" s="1435" t="s">
        <v>2106</v>
      </c>
      <c r="BM36" s="1435" t="s">
        <v>2107</v>
      </c>
      <c r="BN36" s="1435" t="s">
        <v>2108</v>
      </c>
      <c r="BO36" s="1435" t="s">
        <v>2109</v>
      </c>
      <c r="BP36" s="1435" t="s">
        <v>2109</v>
      </c>
      <c r="BQ36" s="1435" t="s">
        <v>2109</v>
      </c>
      <c r="BR36" s="1435" t="s">
        <v>2109</v>
      </c>
      <c r="BS36" s="1435" t="s">
        <v>2110</v>
      </c>
      <c r="BT36" s="1435" t="s">
        <v>2110</v>
      </c>
      <c r="BU36" s="1435" t="s">
        <v>2111</v>
      </c>
      <c r="BV36" s="1435" t="s">
        <v>2111</v>
      </c>
      <c r="BW36" s="1435" t="s">
        <v>2112</v>
      </c>
      <c r="BX36" s="1435" t="s">
        <v>2113</v>
      </c>
      <c r="BY36" s="1435" t="s">
        <v>2113</v>
      </c>
      <c r="BZ36" s="1436" t="s">
        <v>2113</v>
      </c>
      <c r="CA36" s="1435" t="s">
        <v>2114</v>
      </c>
      <c r="CB36" s="1435" t="s">
        <v>2113</v>
      </c>
      <c r="CC36" s="1435" t="s">
        <v>2113</v>
      </c>
      <c r="CD36" s="1435" t="s">
        <v>2115</v>
      </c>
      <c r="CE36" s="1435" t="s">
        <v>2116</v>
      </c>
      <c r="CF36" s="1435" t="s">
        <v>2117</v>
      </c>
      <c r="CG36" s="1435" t="s">
        <v>2118</v>
      </c>
      <c r="CH36" s="1435" t="s">
        <v>2118</v>
      </c>
      <c r="CI36" s="1435" t="s">
        <v>2118</v>
      </c>
      <c r="CJ36" s="1435" t="s">
        <v>2118</v>
      </c>
      <c r="CK36" s="1435" t="s">
        <v>2118</v>
      </c>
      <c r="CL36" s="1435" t="s">
        <v>2118</v>
      </c>
      <c r="CM36" s="1435" t="s">
        <v>2118</v>
      </c>
      <c r="CN36" s="1435" t="s">
        <v>2119</v>
      </c>
      <c r="CO36" s="1435" t="s">
        <v>2119</v>
      </c>
      <c r="CP36" s="1435" t="s">
        <v>2119</v>
      </c>
      <c r="CQ36" s="1436" t="s">
        <v>2120</v>
      </c>
      <c r="CR36" s="1435" t="s">
        <v>2120</v>
      </c>
      <c r="CS36" s="1435" t="s">
        <v>1327</v>
      </c>
      <c r="CT36" s="1435" t="s">
        <v>1327</v>
      </c>
      <c r="CU36" s="1435" t="s">
        <v>2121</v>
      </c>
      <c r="CV36" s="1435" t="s">
        <v>1327</v>
      </c>
      <c r="CW36" s="1435" t="s">
        <v>1327</v>
      </c>
      <c r="CX36" s="1435" t="s">
        <v>1327</v>
      </c>
      <c r="CY36" s="1435" t="s">
        <v>2122</v>
      </c>
      <c r="CZ36" s="1435" t="s">
        <v>2122</v>
      </c>
      <c r="DA36" s="1435" t="s">
        <v>1332</v>
      </c>
      <c r="DB36" s="1435" t="s">
        <v>2004</v>
      </c>
      <c r="DC36" s="1461" t="s">
        <v>2123</v>
      </c>
      <c r="DD36" s="1461" t="s">
        <v>2124</v>
      </c>
      <c r="DE36" s="1461" t="s">
        <v>2125</v>
      </c>
      <c r="DF36" s="1461" t="s">
        <v>2126</v>
      </c>
      <c r="DG36" s="1461" t="s">
        <v>2125</v>
      </c>
      <c r="DH36" s="1461" t="s">
        <v>2125</v>
      </c>
      <c r="DI36" s="1461" t="s">
        <v>2125</v>
      </c>
      <c r="DJ36" s="1461" t="s">
        <v>2125</v>
      </c>
      <c r="DK36" s="1461" t="s">
        <v>2125</v>
      </c>
      <c r="DL36" s="1461" t="s">
        <v>2127</v>
      </c>
      <c r="DM36" s="1461" t="s">
        <v>2127</v>
      </c>
      <c r="DN36" s="1461" t="s">
        <v>2127</v>
      </c>
      <c r="DO36" s="1461" t="s">
        <v>2127</v>
      </c>
      <c r="DP36" s="1461" t="s">
        <v>2127</v>
      </c>
      <c r="DQ36" s="1461" t="s">
        <v>2128</v>
      </c>
      <c r="DR36" s="1440" t="s">
        <v>2129</v>
      </c>
      <c r="DS36" s="1441" t="s">
        <v>2130</v>
      </c>
      <c r="DT36" s="1441" t="s">
        <v>2130</v>
      </c>
      <c r="DU36" s="1441" t="s">
        <v>2131</v>
      </c>
      <c r="DV36" s="1441" t="s">
        <v>2132</v>
      </c>
      <c r="DW36" s="1441" t="s">
        <v>2130</v>
      </c>
      <c r="DX36" s="1441" t="s">
        <v>2130</v>
      </c>
      <c r="DY36" s="1441" t="s">
        <v>2133</v>
      </c>
      <c r="DZ36" s="1441" t="s">
        <v>2131</v>
      </c>
      <c r="EA36" s="1441" t="s">
        <v>2134</v>
      </c>
      <c r="EB36" s="1441" t="s">
        <v>2135</v>
      </c>
      <c r="EC36" s="1441" t="s">
        <v>2136</v>
      </c>
      <c r="ED36" s="1441" t="s">
        <v>2137</v>
      </c>
      <c r="EE36" s="1441" t="s">
        <v>2138</v>
      </c>
      <c r="EF36" s="1441" t="s">
        <v>2139</v>
      </c>
      <c r="EG36" s="1441" t="s">
        <v>2139</v>
      </c>
      <c r="EH36" s="1463" t="s">
        <v>2140</v>
      </c>
      <c r="EI36" s="1441" t="s">
        <v>2141</v>
      </c>
      <c r="EJ36" s="1441" t="s">
        <v>2142</v>
      </c>
      <c r="EK36" s="1441" t="s">
        <v>2143</v>
      </c>
      <c r="EL36" s="1441" t="s">
        <v>2144</v>
      </c>
      <c r="EM36" s="1441" t="s">
        <v>2144</v>
      </c>
      <c r="EN36" s="1441" t="s">
        <v>2140</v>
      </c>
    </row>
    <row r="37" spans="1:144" ht="17.45" customHeight="1" x14ac:dyDescent="0.3">
      <c r="A37" s="1412" t="s">
        <v>2145</v>
      </c>
      <c r="B37" s="1433">
        <v>9.5</v>
      </c>
      <c r="C37" s="1434">
        <v>10</v>
      </c>
      <c r="D37" s="1434">
        <v>10</v>
      </c>
      <c r="E37" s="1434">
        <v>10</v>
      </c>
      <c r="F37" s="1433">
        <v>10</v>
      </c>
      <c r="G37" s="1434"/>
      <c r="H37" s="1434">
        <v>11</v>
      </c>
      <c r="I37" s="1434"/>
      <c r="J37" s="1434"/>
      <c r="K37" s="1434"/>
      <c r="L37" s="1434"/>
      <c r="M37" s="1434"/>
      <c r="N37" s="1433"/>
      <c r="O37" s="1434">
        <v>17</v>
      </c>
      <c r="P37" s="1434" t="s">
        <v>2146</v>
      </c>
      <c r="Q37" s="1433">
        <v>18</v>
      </c>
      <c r="R37" s="1434">
        <v>18</v>
      </c>
      <c r="S37" s="1434">
        <v>18</v>
      </c>
      <c r="T37" s="1435" t="s">
        <v>2146</v>
      </c>
      <c r="U37" s="1435">
        <v>18</v>
      </c>
      <c r="V37" s="1435" t="s">
        <v>2146</v>
      </c>
      <c r="W37" s="1470">
        <v>18</v>
      </c>
      <c r="X37" s="1435" t="s">
        <v>2146</v>
      </c>
      <c r="Y37" s="1435">
        <v>18</v>
      </c>
      <c r="Z37" s="1435" t="s">
        <v>2147</v>
      </c>
      <c r="AA37" s="1435" t="s">
        <v>2147</v>
      </c>
      <c r="AB37" s="1435">
        <v>18.25</v>
      </c>
      <c r="AC37" s="1435" t="s">
        <v>2148</v>
      </c>
      <c r="AD37" s="1435">
        <v>18.75</v>
      </c>
      <c r="AE37" s="1435" t="s">
        <v>2149</v>
      </c>
      <c r="AF37" s="1435">
        <v>18.75</v>
      </c>
      <c r="AG37" s="1435">
        <v>18.5</v>
      </c>
      <c r="AH37" s="1435">
        <v>12</v>
      </c>
      <c r="AI37" s="1435">
        <v>11.5</v>
      </c>
      <c r="AJ37" s="1435">
        <v>10.75</v>
      </c>
      <c r="AK37" s="1435" t="s">
        <v>2150</v>
      </c>
      <c r="AL37" s="1435" t="s">
        <v>2151</v>
      </c>
      <c r="AM37" s="1435" t="s">
        <v>2152</v>
      </c>
      <c r="AN37" s="1435" t="s">
        <v>2152</v>
      </c>
      <c r="AO37" s="1435" t="s">
        <v>2153</v>
      </c>
      <c r="AP37" s="1435" t="s">
        <v>2154</v>
      </c>
      <c r="AQ37" s="1435">
        <v>10.65</v>
      </c>
      <c r="AR37" s="1435">
        <v>10.65</v>
      </c>
      <c r="AS37" s="1435">
        <v>9.65</v>
      </c>
      <c r="AT37" s="1435">
        <v>9.65</v>
      </c>
      <c r="AU37" s="1435">
        <v>9.65</v>
      </c>
      <c r="AV37" s="1471">
        <v>0</v>
      </c>
      <c r="AW37" s="1471">
        <v>0</v>
      </c>
      <c r="AX37" s="1472">
        <v>9.65</v>
      </c>
      <c r="AY37" s="1435" t="s">
        <v>2155</v>
      </c>
      <c r="AZ37" s="1464">
        <v>0</v>
      </c>
      <c r="BA37" s="1464">
        <v>0</v>
      </c>
      <c r="BB37" s="1464">
        <v>0</v>
      </c>
      <c r="BC37" s="1465">
        <v>9.75</v>
      </c>
      <c r="BD37" s="1465">
        <v>0</v>
      </c>
      <c r="BE37" s="1465">
        <v>0</v>
      </c>
      <c r="BF37" s="1465">
        <v>0</v>
      </c>
      <c r="BG37" s="1465">
        <v>9.75</v>
      </c>
      <c r="BH37" s="1465">
        <v>0</v>
      </c>
      <c r="BI37" s="1465">
        <v>0</v>
      </c>
      <c r="BJ37" s="1465">
        <v>0</v>
      </c>
      <c r="BK37" s="1465">
        <v>9.75</v>
      </c>
      <c r="BL37" s="1465">
        <v>9.75</v>
      </c>
      <c r="BM37" s="1465">
        <v>8.85</v>
      </c>
      <c r="BN37" s="1465">
        <v>8.85</v>
      </c>
      <c r="BO37" s="1465">
        <v>8.85</v>
      </c>
      <c r="BP37" s="1465">
        <v>8.85</v>
      </c>
      <c r="BQ37" s="1465">
        <v>8.85</v>
      </c>
      <c r="BR37" s="1465">
        <v>8.85</v>
      </c>
      <c r="BS37" s="1465">
        <v>9.25</v>
      </c>
      <c r="BT37" s="1465">
        <v>9.25</v>
      </c>
      <c r="BU37" s="1435" t="s">
        <v>2156</v>
      </c>
      <c r="BV37" s="1435">
        <v>9.5</v>
      </c>
      <c r="BW37" s="1435" t="s">
        <v>2157</v>
      </c>
      <c r="BX37" s="1435" t="s">
        <v>2157</v>
      </c>
      <c r="BY37" s="1435" t="s">
        <v>2157</v>
      </c>
      <c r="BZ37" s="1436" t="s">
        <v>2157</v>
      </c>
      <c r="CA37" s="1435" t="s">
        <v>2157</v>
      </c>
      <c r="CB37" s="1435" t="s">
        <v>2158</v>
      </c>
      <c r="CC37" s="1435" t="s">
        <v>2158</v>
      </c>
      <c r="CD37" s="1435" t="s">
        <v>2159</v>
      </c>
      <c r="CE37" s="1435" t="s">
        <v>2160</v>
      </c>
      <c r="CF37" s="1435" t="s">
        <v>2161</v>
      </c>
      <c r="CG37" s="1435" t="s">
        <v>2162</v>
      </c>
      <c r="CH37" s="1435" t="s">
        <v>2163</v>
      </c>
      <c r="CI37" s="1435" t="s">
        <v>2163</v>
      </c>
      <c r="CJ37" s="1435" t="s">
        <v>2163</v>
      </c>
      <c r="CK37" s="1435" t="s">
        <v>2163</v>
      </c>
      <c r="CL37" s="1435" t="s">
        <v>2163</v>
      </c>
      <c r="CM37" s="1435" t="s">
        <v>2163</v>
      </c>
      <c r="CN37" s="1435" t="s">
        <v>2163</v>
      </c>
      <c r="CO37" s="1435" t="s">
        <v>2163</v>
      </c>
      <c r="CP37" s="1435" t="s">
        <v>2163</v>
      </c>
      <c r="CQ37" s="1436" t="s">
        <v>2163</v>
      </c>
      <c r="CR37" s="1435" t="s">
        <v>2163</v>
      </c>
      <c r="CS37" s="1435" t="s">
        <v>2163</v>
      </c>
      <c r="CT37" s="1435" t="s">
        <v>2164</v>
      </c>
      <c r="CU37" s="1435" t="s">
        <v>2165</v>
      </c>
      <c r="CV37" s="1435" t="s">
        <v>2165</v>
      </c>
      <c r="CW37" s="1435" t="s">
        <v>2165</v>
      </c>
      <c r="CX37" s="1435" t="s">
        <v>2165</v>
      </c>
      <c r="CY37" s="1435" t="s">
        <v>2165</v>
      </c>
      <c r="CZ37" s="1435" t="s">
        <v>2165</v>
      </c>
      <c r="DA37" s="1435" t="s">
        <v>2165</v>
      </c>
      <c r="DB37" s="1435" t="s">
        <v>2165</v>
      </c>
      <c r="DC37" s="1461" t="s">
        <v>2165</v>
      </c>
      <c r="DD37" s="1461" t="s">
        <v>2165</v>
      </c>
      <c r="DE37" s="1461" t="s">
        <v>2166</v>
      </c>
      <c r="DF37" s="1461" t="s">
        <v>2165</v>
      </c>
      <c r="DG37" s="1461" t="s">
        <v>2165</v>
      </c>
      <c r="DH37" s="1461" t="s">
        <v>2165</v>
      </c>
      <c r="DI37" s="1461" t="s">
        <v>2165</v>
      </c>
      <c r="DJ37" s="1461" t="s">
        <v>2165</v>
      </c>
      <c r="DK37" s="1461" t="s">
        <v>2165</v>
      </c>
      <c r="DL37" s="1461" t="s">
        <v>2165</v>
      </c>
      <c r="DM37" s="1461" t="s">
        <v>2167</v>
      </c>
      <c r="DN37" s="1461" t="s">
        <v>2165</v>
      </c>
      <c r="DO37" s="1461" t="s">
        <v>2165</v>
      </c>
      <c r="DP37" s="1461" t="s">
        <v>2168</v>
      </c>
      <c r="DQ37" s="1461" t="s">
        <v>2169</v>
      </c>
      <c r="DR37" s="1440" t="s">
        <v>1067</v>
      </c>
      <c r="DS37" s="1441" t="s">
        <v>2170</v>
      </c>
      <c r="DT37" s="1468">
        <v>8.5</v>
      </c>
      <c r="DU37" s="1468">
        <v>8.5</v>
      </c>
      <c r="DV37" s="1468">
        <v>8.1999999999999993</v>
      </c>
      <c r="DW37" s="1468">
        <v>8.1999999999999993</v>
      </c>
      <c r="DX37" s="1468">
        <v>8.1999999999999993</v>
      </c>
      <c r="DY37" s="1468">
        <v>8.1999999999999993</v>
      </c>
      <c r="DZ37" s="1468">
        <v>8.1999999999999993</v>
      </c>
      <c r="EA37" s="1468">
        <v>8.65</v>
      </c>
      <c r="EB37" s="1468">
        <v>8.1999999999999993</v>
      </c>
      <c r="EC37" s="1468">
        <v>8.1999999999999993</v>
      </c>
      <c r="ED37" s="1468">
        <v>7.75</v>
      </c>
      <c r="EE37" s="1468">
        <v>7.75</v>
      </c>
      <c r="EF37" s="1441" t="s">
        <v>2171</v>
      </c>
      <c r="EG37" s="1468">
        <v>6.25</v>
      </c>
      <c r="EH37" s="1468">
        <v>6.25</v>
      </c>
      <c r="EI37" s="1468" t="s">
        <v>1962</v>
      </c>
      <c r="EJ37" s="1468">
        <v>7.75</v>
      </c>
      <c r="EK37" s="1468">
        <v>7.75</v>
      </c>
      <c r="EL37" s="1468" t="s">
        <v>1962</v>
      </c>
      <c r="EM37" s="1468" t="s">
        <v>1962</v>
      </c>
      <c r="EN37" s="1468" t="s">
        <v>1962</v>
      </c>
    </row>
    <row r="38" spans="1:144" ht="17.45" customHeight="1" x14ac:dyDescent="0.3">
      <c r="A38" s="1412" t="s">
        <v>2172</v>
      </c>
      <c r="B38" s="1433" t="s">
        <v>1718</v>
      </c>
      <c r="C38" s="1434" t="s">
        <v>1718</v>
      </c>
      <c r="D38" s="1434" t="s">
        <v>1694</v>
      </c>
      <c r="E38" s="1434" t="s">
        <v>1694</v>
      </c>
      <c r="F38" s="1433" t="s">
        <v>1694</v>
      </c>
      <c r="G38" s="1434" t="s">
        <v>1694</v>
      </c>
      <c r="H38" s="1434" t="s">
        <v>1694</v>
      </c>
      <c r="I38" s="1434" t="s">
        <v>1694</v>
      </c>
      <c r="J38" s="1434" t="s">
        <v>1218</v>
      </c>
      <c r="K38" s="1434" t="s">
        <v>1218</v>
      </c>
      <c r="L38" s="1434" t="s">
        <v>1218</v>
      </c>
      <c r="M38" s="1434" t="s">
        <v>1489</v>
      </c>
      <c r="N38" s="1433" t="s">
        <v>1218</v>
      </c>
      <c r="O38" s="1434" t="s">
        <v>1218</v>
      </c>
      <c r="P38" s="1434" t="s">
        <v>1218</v>
      </c>
      <c r="Q38" s="1433" t="s">
        <v>1218</v>
      </c>
      <c r="R38" s="1434" t="s">
        <v>1218</v>
      </c>
      <c r="S38" s="1434" t="s">
        <v>1218</v>
      </c>
      <c r="T38" s="1435" t="s">
        <v>1218</v>
      </c>
      <c r="U38" s="1435" t="s">
        <v>1218</v>
      </c>
      <c r="V38" s="1435" t="s">
        <v>1218</v>
      </c>
      <c r="W38" s="1435" t="s">
        <v>1218</v>
      </c>
      <c r="X38" s="1435" t="s">
        <v>1218</v>
      </c>
      <c r="Y38" s="1435" t="s">
        <v>1218</v>
      </c>
      <c r="Z38" s="1435" t="s">
        <v>1218</v>
      </c>
      <c r="AA38" s="1435" t="s">
        <v>1218</v>
      </c>
      <c r="AB38" s="1435" t="s">
        <v>1218</v>
      </c>
      <c r="AC38" s="1435" t="s">
        <v>1218</v>
      </c>
      <c r="AD38" s="1435" t="s">
        <v>1218</v>
      </c>
      <c r="AE38" s="1435" t="s">
        <v>1218</v>
      </c>
      <c r="AF38" s="1435" t="s">
        <v>1218</v>
      </c>
      <c r="AG38" s="1435" t="s">
        <v>1694</v>
      </c>
      <c r="AH38" s="1435" t="s">
        <v>2173</v>
      </c>
      <c r="AI38" s="1435" t="s">
        <v>2174</v>
      </c>
      <c r="AJ38" s="1435" t="s">
        <v>2175</v>
      </c>
      <c r="AK38" s="1435" t="s">
        <v>2176</v>
      </c>
      <c r="AL38" s="1435" t="s">
        <v>2177</v>
      </c>
      <c r="AM38" s="1435" t="s">
        <v>2178</v>
      </c>
      <c r="AN38" s="1435" t="s">
        <v>2179</v>
      </c>
      <c r="AO38" s="1435" t="s">
        <v>2178</v>
      </c>
      <c r="AP38" s="1435" t="s">
        <v>2180</v>
      </c>
      <c r="AQ38" s="1435" t="s">
        <v>2181</v>
      </c>
      <c r="AR38" s="1435" t="s">
        <v>2181</v>
      </c>
      <c r="AS38" s="1435" t="s">
        <v>2181</v>
      </c>
      <c r="AT38" s="1435" t="s">
        <v>2182</v>
      </c>
      <c r="AU38" s="1435" t="s">
        <v>2183</v>
      </c>
      <c r="AV38" s="1435" t="s">
        <v>2184</v>
      </c>
      <c r="AW38" s="1435" t="s">
        <v>2185</v>
      </c>
      <c r="AX38" s="1435" t="s">
        <v>2185</v>
      </c>
      <c r="AY38" s="1435" t="s">
        <v>2186</v>
      </c>
      <c r="AZ38" s="1435" t="s">
        <v>2187</v>
      </c>
      <c r="BA38" s="1435" t="s">
        <v>2187</v>
      </c>
      <c r="BB38" s="1435" t="s">
        <v>2187</v>
      </c>
      <c r="BC38" s="1435" t="s">
        <v>2187</v>
      </c>
      <c r="BD38" s="1435" t="s">
        <v>2187</v>
      </c>
      <c r="BE38" s="1435" t="s">
        <v>1614</v>
      </c>
      <c r="BF38" s="1435" t="s">
        <v>1614</v>
      </c>
      <c r="BG38" s="1435" t="s">
        <v>1614</v>
      </c>
      <c r="BH38" s="1435" t="s">
        <v>1614</v>
      </c>
      <c r="BI38" s="1435" t="s">
        <v>1614</v>
      </c>
      <c r="BJ38" s="1435" t="s">
        <v>1614</v>
      </c>
      <c r="BK38" s="1435" t="s">
        <v>1614</v>
      </c>
      <c r="BL38" s="1435" t="s">
        <v>1614</v>
      </c>
      <c r="BM38" s="1435" t="s">
        <v>1614</v>
      </c>
      <c r="BN38" s="1435" t="s">
        <v>1614</v>
      </c>
      <c r="BO38" s="1435" t="s">
        <v>2188</v>
      </c>
      <c r="BP38" s="1435" t="s">
        <v>2188</v>
      </c>
      <c r="BQ38" s="1435" t="s">
        <v>2188</v>
      </c>
      <c r="BR38" s="1435" t="s">
        <v>2188</v>
      </c>
      <c r="BS38" s="1435" t="s">
        <v>2189</v>
      </c>
      <c r="BT38" s="1435" t="s">
        <v>2189</v>
      </c>
      <c r="BU38" s="1435" t="s">
        <v>2190</v>
      </c>
      <c r="BV38" s="1435" t="s">
        <v>2190</v>
      </c>
      <c r="BW38" s="1435" t="s">
        <v>2190</v>
      </c>
      <c r="BX38" s="1435" t="s">
        <v>2191</v>
      </c>
      <c r="BY38" s="1435" t="s">
        <v>2191</v>
      </c>
      <c r="BZ38" s="1436" t="s">
        <v>2191</v>
      </c>
      <c r="CA38" s="1435" t="s">
        <v>2191</v>
      </c>
      <c r="CB38" s="1435" t="s">
        <v>2192</v>
      </c>
      <c r="CC38" s="1435" t="s">
        <v>2192</v>
      </c>
      <c r="CD38" s="1435" t="s">
        <v>2193</v>
      </c>
      <c r="CE38" s="1435" t="s">
        <v>2194</v>
      </c>
      <c r="CF38" s="1435" t="s">
        <v>2194</v>
      </c>
      <c r="CG38" s="1435" t="s">
        <v>2194</v>
      </c>
      <c r="CH38" s="1435" t="s">
        <v>2195</v>
      </c>
      <c r="CI38" s="1435" t="s">
        <v>2195</v>
      </c>
      <c r="CJ38" s="1435" t="s">
        <v>2195</v>
      </c>
      <c r="CK38" s="1435" t="s">
        <v>2195</v>
      </c>
      <c r="CL38" s="1435" t="s">
        <v>2195</v>
      </c>
      <c r="CM38" s="1435" t="s">
        <v>2195</v>
      </c>
      <c r="CN38" s="1435" t="s">
        <v>2195</v>
      </c>
      <c r="CO38" s="1435" t="s">
        <v>1587</v>
      </c>
      <c r="CP38" s="1435" t="s">
        <v>2196</v>
      </c>
      <c r="CQ38" s="1436" t="s">
        <v>1592</v>
      </c>
      <c r="CR38" s="1435" t="s">
        <v>2197</v>
      </c>
      <c r="CS38" s="1435" t="s">
        <v>2198</v>
      </c>
      <c r="CT38" s="1435" t="s">
        <v>2199</v>
      </c>
      <c r="CU38" s="1435" t="s">
        <v>2200</v>
      </c>
      <c r="CV38" s="1435" t="s">
        <v>1589</v>
      </c>
      <c r="CW38" s="1435" t="s">
        <v>2201</v>
      </c>
      <c r="CX38" s="1435" t="s">
        <v>2202</v>
      </c>
      <c r="CY38" s="1435" t="s">
        <v>2203</v>
      </c>
      <c r="CZ38" s="1435" t="s">
        <v>2204</v>
      </c>
      <c r="DA38" s="1435" t="s">
        <v>2205</v>
      </c>
      <c r="DB38" s="1435" t="s">
        <v>2206</v>
      </c>
      <c r="DC38" s="1461" t="s">
        <v>2207</v>
      </c>
      <c r="DD38" s="1461" t="s">
        <v>2208</v>
      </c>
      <c r="DE38" s="1461" t="s">
        <v>2196</v>
      </c>
      <c r="DF38" s="1461" t="s">
        <v>1586</v>
      </c>
      <c r="DG38" s="1461" t="s">
        <v>2209</v>
      </c>
      <c r="DH38" s="1461" t="s">
        <v>2210</v>
      </c>
      <c r="DI38" s="1461" t="s">
        <v>2199</v>
      </c>
      <c r="DJ38" s="1461" t="s">
        <v>2211</v>
      </c>
      <c r="DK38" s="1461" t="s">
        <v>2212</v>
      </c>
      <c r="DL38" s="1461" t="s">
        <v>2213</v>
      </c>
      <c r="DM38" s="1461" t="s">
        <v>2214</v>
      </c>
      <c r="DN38" s="1461" t="s">
        <v>2215</v>
      </c>
      <c r="DO38" s="1461" t="s">
        <v>2216</v>
      </c>
      <c r="DP38" s="1461" t="s">
        <v>2216</v>
      </c>
      <c r="DQ38" s="1461" t="s">
        <v>2216</v>
      </c>
      <c r="DR38" s="1440" t="s">
        <v>2216</v>
      </c>
      <c r="DS38" s="1441" t="s">
        <v>2216</v>
      </c>
      <c r="DT38" s="1441" t="s">
        <v>2217</v>
      </c>
      <c r="DU38" s="1441" t="s">
        <v>1144</v>
      </c>
      <c r="DV38" s="1441" t="s">
        <v>1144</v>
      </c>
      <c r="DW38" s="1441" t="s">
        <v>1144</v>
      </c>
      <c r="DX38" s="1441" t="s">
        <v>1592</v>
      </c>
      <c r="DY38" s="1441" t="s">
        <v>1592</v>
      </c>
      <c r="DZ38" s="1441" t="s">
        <v>1592</v>
      </c>
      <c r="EA38" s="1441" t="s">
        <v>1592</v>
      </c>
      <c r="EB38" s="1441" t="s">
        <v>1592</v>
      </c>
      <c r="EC38" s="1441" t="s">
        <v>2218</v>
      </c>
      <c r="ED38" s="1441" t="s">
        <v>2218</v>
      </c>
      <c r="EE38" s="1441" t="s">
        <v>2219</v>
      </c>
      <c r="EF38" s="1441" t="s">
        <v>2219</v>
      </c>
      <c r="EG38" s="1441" t="s">
        <v>2219</v>
      </c>
      <c r="EH38" s="1441" t="s">
        <v>2220</v>
      </c>
      <c r="EI38" s="1441" t="s">
        <v>2221</v>
      </c>
      <c r="EJ38" s="1441" t="s">
        <v>2220</v>
      </c>
      <c r="EK38" s="1441" t="s">
        <v>2220</v>
      </c>
      <c r="EL38" s="1441" t="s">
        <v>1592</v>
      </c>
      <c r="EM38" s="1441" t="s">
        <v>2220</v>
      </c>
      <c r="EN38" s="1441" t="s">
        <v>1592</v>
      </c>
    </row>
    <row r="39" spans="1:144" ht="17.45" customHeight="1" x14ac:dyDescent="0.3">
      <c r="A39" s="1412" t="s">
        <v>2222</v>
      </c>
      <c r="B39" s="1433" t="s">
        <v>1218</v>
      </c>
      <c r="C39" s="1434" t="s">
        <v>1218</v>
      </c>
      <c r="D39" s="1434" t="s">
        <v>1218</v>
      </c>
      <c r="E39" s="1434" t="s">
        <v>1218</v>
      </c>
      <c r="F39" s="1433" t="s">
        <v>1218</v>
      </c>
      <c r="G39" s="1434" t="s">
        <v>1489</v>
      </c>
      <c r="H39" s="1434" t="s">
        <v>1218</v>
      </c>
      <c r="I39" s="1434" t="s">
        <v>1218</v>
      </c>
      <c r="J39" s="1434" t="s">
        <v>1218</v>
      </c>
      <c r="K39" s="1434" t="s">
        <v>1218</v>
      </c>
      <c r="L39" s="1434" t="s">
        <v>1218</v>
      </c>
      <c r="M39" s="1434" t="s">
        <v>1218</v>
      </c>
      <c r="N39" s="1433" t="s">
        <v>1218</v>
      </c>
      <c r="O39" s="1434" t="s">
        <v>1218</v>
      </c>
      <c r="P39" s="1434" t="s">
        <v>1218</v>
      </c>
      <c r="Q39" s="1433" t="s">
        <v>1218</v>
      </c>
      <c r="R39" s="1434" t="s">
        <v>1218</v>
      </c>
      <c r="S39" s="1434" t="s">
        <v>1218</v>
      </c>
      <c r="T39" s="1435" t="s">
        <v>1218</v>
      </c>
      <c r="U39" s="1435" t="s">
        <v>1218</v>
      </c>
      <c r="V39" s="1435" t="s">
        <v>1218</v>
      </c>
      <c r="W39" s="1435" t="s">
        <v>1218</v>
      </c>
      <c r="X39" s="1435" t="s">
        <v>1218</v>
      </c>
      <c r="Y39" s="1435" t="s">
        <v>1218</v>
      </c>
      <c r="Z39" s="1435" t="s">
        <v>1218</v>
      </c>
      <c r="AA39" s="1435" t="s">
        <v>1218</v>
      </c>
      <c r="AB39" s="1435" t="s">
        <v>1218</v>
      </c>
      <c r="AC39" s="1435" t="s">
        <v>1218</v>
      </c>
      <c r="AD39" s="1435" t="s">
        <v>1218</v>
      </c>
      <c r="AE39" s="1435" t="s">
        <v>1218</v>
      </c>
      <c r="AF39" s="1435" t="s">
        <v>1218</v>
      </c>
      <c r="AG39" s="1435" t="s">
        <v>2223</v>
      </c>
      <c r="AH39" s="1435" t="s">
        <v>1694</v>
      </c>
      <c r="AI39" s="1435" t="s">
        <v>1216</v>
      </c>
      <c r="AJ39" s="1435" t="s">
        <v>2224</v>
      </c>
      <c r="AK39" s="1435" t="s">
        <v>2175</v>
      </c>
      <c r="AL39" s="1435" t="s">
        <v>2225</v>
      </c>
      <c r="AM39" s="1435" t="s">
        <v>2226</v>
      </c>
      <c r="AN39" s="1435" t="s">
        <v>2226</v>
      </c>
      <c r="AO39" s="1435" t="s">
        <v>2226</v>
      </c>
      <c r="AP39" s="1435" t="s">
        <v>2227</v>
      </c>
      <c r="AQ39" s="1435" t="s">
        <v>2228</v>
      </c>
      <c r="AR39" s="1435" t="s">
        <v>2228</v>
      </c>
      <c r="AS39" s="1435" t="s">
        <v>2228</v>
      </c>
      <c r="AT39" s="1435" t="s">
        <v>2229</v>
      </c>
      <c r="AU39" s="1435" t="s">
        <v>2230</v>
      </c>
      <c r="AV39" s="1435" t="s">
        <v>2230</v>
      </c>
      <c r="AW39" s="1435" t="s">
        <v>2230</v>
      </c>
      <c r="AX39" s="1435" t="s">
        <v>2231</v>
      </c>
      <c r="AY39" s="1435" t="s">
        <v>2231</v>
      </c>
      <c r="AZ39" s="1435" t="s">
        <v>2231</v>
      </c>
      <c r="BA39" s="1435" t="s">
        <v>2231</v>
      </c>
      <c r="BB39" s="1435" t="s">
        <v>2231</v>
      </c>
      <c r="BC39" s="1435" t="s">
        <v>2231</v>
      </c>
      <c r="BD39" s="1435" t="s">
        <v>2231</v>
      </c>
      <c r="BE39" s="1435" t="s">
        <v>2231</v>
      </c>
      <c r="BF39" s="1435" t="s">
        <v>2231</v>
      </c>
      <c r="BG39" s="1435" t="s">
        <v>2231</v>
      </c>
      <c r="BH39" s="1435" t="s">
        <v>2231</v>
      </c>
      <c r="BI39" s="1435" t="s">
        <v>2231</v>
      </c>
      <c r="BJ39" s="1435" t="s">
        <v>2231</v>
      </c>
      <c r="BK39" s="1435" t="s">
        <v>2231</v>
      </c>
      <c r="BL39" s="1435" t="s">
        <v>2232</v>
      </c>
      <c r="BM39" s="1435" t="s">
        <v>2233</v>
      </c>
      <c r="BN39" s="1435" t="s">
        <v>2234</v>
      </c>
      <c r="BO39" s="1435" t="s">
        <v>2235</v>
      </c>
      <c r="BP39" s="1435" t="s">
        <v>2234</v>
      </c>
      <c r="BQ39" s="1435" t="s">
        <v>2234</v>
      </c>
      <c r="BR39" s="1435" t="s">
        <v>2234</v>
      </c>
      <c r="BS39" s="1435" t="s">
        <v>2236</v>
      </c>
      <c r="BT39" s="1435" t="s">
        <v>2236</v>
      </c>
      <c r="BU39" s="1435" t="s">
        <v>2237</v>
      </c>
      <c r="BV39" s="1435" t="s">
        <v>2237</v>
      </c>
      <c r="BW39" s="1435" t="s">
        <v>2238</v>
      </c>
      <c r="BX39" s="1435" t="s">
        <v>2239</v>
      </c>
      <c r="BY39" s="1435" t="s">
        <v>2240</v>
      </c>
      <c r="BZ39" s="1436" t="s">
        <v>2241</v>
      </c>
      <c r="CA39" s="1435" t="s">
        <v>2241</v>
      </c>
      <c r="CB39" s="1435" t="s">
        <v>2242</v>
      </c>
      <c r="CC39" s="1435" t="s">
        <v>2242</v>
      </c>
      <c r="CD39" s="1435" t="s">
        <v>2243</v>
      </c>
      <c r="CE39" s="1435" t="s">
        <v>2243</v>
      </c>
      <c r="CF39" s="1435" t="s">
        <v>2244</v>
      </c>
      <c r="CG39" s="1435" t="s">
        <v>1906</v>
      </c>
      <c r="CH39" s="1435" t="s">
        <v>1906</v>
      </c>
      <c r="CI39" s="1435" t="s">
        <v>2245</v>
      </c>
      <c r="CJ39" s="1435" t="s">
        <v>2246</v>
      </c>
      <c r="CK39" s="1435" t="s">
        <v>2246</v>
      </c>
      <c r="CL39" s="1435" t="s">
        <v>2247</v>
      </c>
      <c r="CM39" s="1435" t="s">
        <v>2248</v>
      </c>
      <c r="CN39" s="1435" t="s">
        <v>2249</v>
      </c>
      <c r="CO39" s="1435" t="s">
        <v>2250</v>
      </c>
      <c r="CP39" s="1435" t="s">
        <v>2251</v>
      </c>
      <c r="CQ39" s="1436" t="s">
        <v>2252</v>
      </c>
      <c r="CR39" s="1435" t="s">
        <v>2253</v>
      </c>
      <c r="CS39" s="1435" t="s">
        <v>2254</v>
      </c>
      <c r="CT39" s="1435" t="s">
        <v>2255</v>
      </c>
      <c r="CU39" s="1435" t="s">
        <v>2256</v>
      </c>
      <c r="CV39" s="1435" t="s">
        <v>1241</v>
      </c>
      <c r="CW39" s="1435" t="s">
        <v>2257</v>
      </c>
      <c r="CX39" s="1435" t="s">
        <v>1436</v>
      </c>
      <c r="CY39" s="1435" t="s">
        <v>2258</v>
      </c>
      <c r="CZ39" s="1435" t="s">
        <v>1436</v>
      </c>
      <c r="DA39" s="1435" t="s">
        <v>1736</v>
      </c>
      <c r="DB39" s="1435" t="s">
        <v>2259</v>
      </c>
      <c r="DC39" s="1461" t="s">
        <v>2260</v>
      </c>
      <c r="DD39" s="1461" t="s">
        <v>2261</v>
      </c>
      <c r="DE39" s="1461" t="s">
        <v>2262</v>
      </c>
      <c r="DF39" s="1461" t="s">
        <v>2263</v>
      </c>
      <c r="DG39" s="1461" t="s">
        <v>2264</v>
      </c>
      <c r="DH39" s="1461" t="s">
        <v>2265</v>
      </c>
      <c r="DI39" s="1461" t="s">
        <v>2266</v>
      </c>
      <c r="DJ39" s="1461" t="s">
        <v>2267</v>
      </c>
      <c r="DK39" s="1461" t="s">
        <v>2259</v>
      </c>
      <c r="DL39" s="1461" t="s">
        <v>2268</v>
      </c>
      <c r="DM39" s="1461" t="s">
        <v>2268</v>
      </c>
      <c r="DN39" s="1461" t="s">
        <v>2269</v>
      </c>
      <c r="DO39" s="1461" t="s">
        <v>2270</v>
      </c>
      <c r="DP39" s="1461" t="s">
        <v>2271</v>
      </c>
      <c r="DQ39" s="1461" t="s">
        <v>2271</v>
      </c>
      <c r="DR39" s="1440" t="s">
        <v>2271</v>
      </c>
      <c r="DS39" s="1441" t="s">
        <v>2271</v>
      </c>
      <c r="DT39" s="1441" t="s">
        <v>2272</v>
      </c>
      <c r="DU39" s="1441" t="s">
        <v>2273</v>
      </c>
      <c r="DV39" s="1441" t="s">
        <v>1463</v>
      </c>
      <c r="DW39" s="1441" t="s">
        <v>2274</v>
      </c>
      <c r="DX39" s="1441" t="s">
        <v>2274</v>
      </c>
      <c r="DY39" s="1441" t="s">
        <v>2274</v>
      </c>
      <c r="DZ39" s="1441" t="s">
        <v>2275</v>
      </c>
      <c r="EA39" s="1441" t="s">
        <v>2276</v>
      </c>
      <c r="EB39" s="1441" t="s">
        <v>2276</v>
      </c>
      <c r="EC39" s="1441" t="s">
        <v>2277</v>
      </c>
      <c r="ED39" s="1441" t="s">
        <v>2276</v>
      </c>
      <c r="EE39" s="1441" t="s">
        <v>2278</v>
      </c>
      <c r="EF39" s="1441" t="s">
        <v>2279</v>
      </c>
      <c r="EG39" s="1441" t="s">
        <v>1563</v>
      </c>
      <c r="EH39" s="1441" t="s">
        <v>1563</v>
      </c>
      <c r="EI39" s="1441" t="s">
        <v>1563</v>
      </c>
      <c r="EJ39" s="1441" t="s">
        <v>1563</v>
      </c>
      <c r="EK39" s="1441" t="s">
        <v>1563</v>
      </c>
      <c r="EL39" s="1441" t="s">
        <v>1563</v>
      </c>
      <c r="EM39" s="1441" t="s">
        <v>2280</v>
      </c>
      <c r="EN39" s="1441" t="s">
        <v>2280</v>
      </c>
    </row>
    <row r="40" spans="1:144" ht="17.45" customHeight="1" x14ac:dyDescent="0.3">
      <c r="A40" s="1412" t="s">
        <v>2281</v>
      </c>
      <c r="B40" s="1433" t="s">
        <v>2282</v>
      </c>
      <c r="C40" s="1434" t="s">
        <v>2283</v>
      </c>
      <c r="D40" s="1434" t="s">
        <v>2283</v>
      </c>
      <c r="E40" s="1434" t="s">
        <v>2283</v>
      </c>
      <c r="F40" s="1433" t="s">
        <v>2283</v>
      </c>
      <c r="G40" s="1434" t="s">
        <v>2284</v>
      </c>
      <c r="H40" s="1434" t="s">
        <v>2284</v>
      </c>
      <c r="I40" s="1434"/>
      <c r="J40" s="1434"/>
      <c r="K40" s="1434"/>
      <c r="L40" s="1434"/>
      <c r="M40" s="1434"/>
      <c r="N40" s="1433"/>
      <c r="O40" s="1434"/>
      <c r="P40" s="1434"/>
      <c r="Q40" s="1433"/>
      <c r="R40" s="1434"/>
      <c r="S40" s="1434"/>
      <c r="T40" s="1435"/>
      <c r="U40" s="1435"/>
      <c r="V40" s="1435"/>
      <c r="W40" s="1435"/>
      <c r="X40" s="1435"/>
      <c r="Y40" s="1435"/>
      <c r="Z40" s="1435"/>
      <c r="AA40" s="1435"/>
      <c r="AB40" s="1435"/>
      <c r="AC40" s="1435"/>
      <c r="AD40" s="1435"/>
      <c r="AE40" s="1435"/>
      <c r="AF40" s="1435"/>
      <c r="AG40" s="1435">
        <v>20.399999999999999</v>
      </c>
      <c r="AH40" s="1435">
        <v>19.5</v>
      </c>
      <c r="AI40" s="1435">
        <v>19.5</v>
      </c>
      <c r="AJ40" s="1435">
        <v>19.5</v>
      </c>
      <c r="AK40" s="1435">
        <v>19.5</v>
      </c>
      <c r="AL40" s="1435">
        <v>19.5</v>
      </c>
      <c r="AM40" s="1435">
        <v>19.5</v>
      </c>
      <c r="AN40" s="1435">
        <v>19.5</v>
      </c>
      <c r="AO40" s="1435">
        <v>19.5</v>
      </c>
      <c r="AP40" s="1435">
        <v>19.5</v>
      </c>
      <c r="AQ40" s="1435">
        <v>19.5</v>
      </c>
      <c r="AR40" s="1435">
        <v>19.5</v>
      </c>
      <c r="AS40" s="1435">
        <v>19.5</v>
      </c>
      <c r="AT40" s="1435">
        <v>13.6</v>
      </c>
      <c r="AU40" s="1435" t="s">
        <v>2285</v>
      </c>
      <c r="AV40" s="1435" t="s">
        <v>2286</v>
      </c>
      <c r="AW40" s="1435" t="s">
        <v>2287</v>
      </c>
      <c r="AX40" s="1435" t="s">
        <v>2286</v>
      </c>
      <c r="AY40" s="1435" t="s">
        <v>2286</v>
      </c>
      <c r="AZ40" s="1435" t="s">
        <v>2286</v>
      </c>
      <c r="BA40" s="1435" t="s">
        <v>2286</v>
      </c>
      <c r="BB40" s="1435" t="s">
        <v>2286</v>
      </c>
      <c r="BC40" s="1435" t="s">
        <v>2286</v>
      </c>
      <c r="BD40" s="1435" t="s">
        <v>2288</v>
      </c>
      <c r="BE40" s="1435" t="s">
        <v>2288</v>
      </c>
      <c r="BF40" s="1435" t="s">
        <v>2288</v>
      </c>
      <c r="BG40" s="1435" t="s">
        <v>2288</v>
      </c>
      <c r="BH40" s="1435" t="s">
        <v>2289</v>
      </c>
      <c r="BI40" s="1435" t="s">
        <v>2289</v>
      </c>
      <c r="BJ40" s="1435" t="s">
        <v>2289</v>
      </c>
      <c r="BK40" s="1435" t="s">
        <v>2289</v>
      </c>
      <c r="BL40" s="1435" t="s">
        <v>2290</v>
      </c>
      <c r="BM40" s="1435" t="s">
        <v>2291</v>
      </c>
      <c r="BN40" s="1435" t="s">
        <v>2292</v>
      </c>
      <c r="BO40" s="1435" t="s">
        <v>2292</v>
      </c>
      <c r="BP40" s="1435" t="s">
        <v>2293</v>
      </c>
      <c r="BQ40" s="1435" t="s">
        <v>2292</v>
      </c>
      <c r="BR40" s="1435" t="s">
        <v>2293</v>
      </c>
      <c r="BS40" s="1435" t="s">
        <v>2294</v>
      </c>
      <c r="BT40" s="1435" t="s">
        <v>2294</v>
      </c>
      <c r="BU40" s="1435" t="s">
        <v>2295</v>
      </c>
      <c r="BV40" s="1435">
        <v>12.29</v>
      </c>
      <c r="BW40" s="1435" t="s">
        <v>2296</v>
      </c>
      <c r="BX40" s="1435">
        <v>12.2</v>
      </c>
      <c r="BY40" s="1435">
        <v>16.84</v>
      </c>
      <c r="BZ40" s="1436">
        <v>17.11</v>
      </c>
      <c r="CA40" s="1435">
        <v>17.12</v>
      </c>
      <c r="CB40" s="1435">
        <v>17.12</v>
      </c>
      <c r="CC40" s="1435" t="s">
        <v>2297</v>
      </c>
      <c r="CD40" s="1435" t="s">
        <v>2298</v>
      </c>
      <c r="CE40" s="1435" t="s">
        <v>1845</v>
      </c>
      <c r="CF40" s="1435" t="s">
        <v>1847</v>
      </c>
      <c r="CG40" s="1435" t="s">
        <v>1847</v>
      </c>
      <c r="CH40" s="1435" t="s">
        <v>2299</v>
      </c>
      <c r="CI40" s="1435" t="s">
        <v>2300</v>
      </c>
      <c r="CJ40" s="1435" t="s">
        <v>2300</v>
      </c>
      <c r="CK40" s="1435" t="s">
        <v>2300</v>
      </c>
      <c r="CL40" s="1435" t="s">
        <v>2300</v>
      </c>
      <c r="CM40" s="1435" t="s">
        <v>2300</v>
      </c>
      <c r="CN40" s="1435" t="s">
        <v>2300</v>
      </c>
      <c r="CO40" s="1435" t="s">
        <v>2300</v>
      </c>
      <c r="CP40" s="1435" t="s">
        <v>2300</v>
      </c>
      <c r="CQ40" s="1436" t="s">
        <v>2300</v>
      </c>
      <c r="CR40" s="1435" t="s">
        <v>2300</v>
      </c>
      <c r="CS40" s="1435" t="s">
        <v>1847</v>
      </c>
      <c r="CT40" s="1435" t="s">
        <v>1847</v>
      </c>
      <c r="CU40" s="1435" t="s">
        <v>1847</v>
      </c>
      <c r="CV40" s="1435" t="s">
        <v>1847</v>
      </c>
      <c r="CW40" s="1435" t="s">
        <v>1847</v>
      </c>
      <c r="CX40" s="1435" t="s">
        <v>1847</v>
      </c>
      <c r="CY40" s="1435" t="s">
        <v>1520</v>
      </c>
      <c r="CZ40" s="1435" t="s">
        <v>1520</v>
      </c>
      <c r="DA40" s="1435" t="s">
        <v>1520</v>
      </c>
      <c r="DB40" s="1435" t="s">
        <v>1520</v>
      </c>
      <c r="DC40" s="1461" t="s">
        <v>1520</v>
      </c>
      <c r="DD40" s="1461" t="s">
        <v>1520</v>
      </c>
      <c r="DE40" s="1461" t="s">
        <v>2301</v>
      </c>
      <c r="DF40" s="1461" t="s">
        <v>2301</v>
      </c>
      <c r="DG40" s="1461" t="s">
        <v>2301</v>
      </c>
      <c r="DH40" s="1461" t="s">
        <v>2302</v>
      </c>
      <c r="DI40" s="1461" t="s">
        <v>2303</v>
      </c>
      <c r="DJ40" s="1461" t="s">
        <v>2303</v>
      </c>
      <c r="DK40" s="1461" t="s">
        <v>2303</v>
      </c>
      <c r="DL40" s="1461" t="s">
        <v>2303</v>
      </c>
      <c r="DM40" s="1466" t="s">
        <v>1962</v>
      </c>
      <c r="DN40" s="1466" t="s">
        <v>1962</v>
      </c>
      <c r="DO40" s="1461" t="s">
        <v>2304</v>
      </c>
      <c r="DP40" s="1466" t="s">
        <v>1962</v>
      </c>
      <c r="DQ40" s="1466" t="s">
        <v>1962</v>
      </c>
      <c r="DR40" s="1467" t="s">
        <v>1962</v>
      </c>
      <c r="DS40" s="1468" t="s">
        <v>1962</v>
      </c>
      <c r="DT40" s="1468" t="s">
        <v>1962</v>
      </c>
      <c r="DU40" s="1468">
        <v>18.420000000000002</v>
      </c>
      <c r="DV40" s="1468">
        <v>18.420000000000002</v>
      </c>
      <c r="DW40" s="1468" t="s">
        <v>1962</v>
      </c>
      <c r="DX40" s="1468" t="s">
        <v>1962</v>
      </c>
      <c r="DY40" s="1468" t="s">
        <v>1962</v>
      </c>
      <c r="DZ40" s="1468" t="s">
        <v>1962</v>
      </c>
      <c r="EA40" s="1441" t="s">
        <v>2305</v>
      </c>
      <c r="EB40" s="1468" t="s">
        <v>1962</v>
      </c>
      <c r="EC40" s="1468" t="s">
        <v>1962</v>
      </c>
      <c r="ED40" s="1441" t="s">
        <v>2306</v>
      </c>
      <c r="EE40" s="1441" t="s">
        <v>2307</v>
      </c>
      <c r="EF40" s="1441" t="s">
        <v>2307</v>
      </c>
      <c r="EG40" s="1473" t="s">
        <v>1962</v>
      </c>
      <c r="EH40" s="1441" t="s">
        <v>2307</v>
      </c>
      <c r="EI40" s="1441" t="s">
        <v>2308</v>
      </c>
      <c r="EJ40" s="1441" t="s">
        <v>2140</v>
      </c>
      <c r="EK40" s="1441" t="s">
        <v>2140</v>
      </c>
      <c r="EL40" s="1468" t="s">
        <v>1962</v>
      </c>
      <c r="EM40" s="1468" t="s">
        <v>1962</v>
      </c>
      <c r="EN40" s="1468" t="s">
        <v>1962</v>
      </c>
    </row>
    <row r="41" spans="1:144" ht="17.25" customHeight="1" x14ac:dyDescent="0.3">
      <c r="A41" s="1412" t="s">
        <v>2309</v>
      </c>
      <c r="B41" s="1433" t="s">
        <v>1648</v>
      </c>
      <c r="C41" s="1434" t="s">
        <v>2305</v>
      </c>
      <c r="D41" s="1434" t="s">
        <v>1293</v>
      </c>
      <c r="E41" s="1434" t="s">
        <v>2305</v>
      </c>
      <c r="F41" s="1433" t="s">
        <v>1293</v>
      </c>
      <c r="G41" s="1434" t="s">
        <v>1313</v>
      </c>
      <c r="H41" s="1434" t="s">
        <v>1313</v>
      </c>
      <c r="I41" s="1434" t="s">
        <v>1313</v>
      </c>
      <c r="J41" s="1434" t="s">
        <v>2310</v>
      </c>
      <c r="K41" s="1434" t="s">
        <v>1313</v>
      </c>
      <c r="L41" s="1434" t="s">
        <v>2307</v>
      </c>
      <c r="M41" s="1434" t="s">
        <v>2311</v>
      </c>
      <c r="N41" s="1433" t="s">
        <v>2311</v>
      </c>
      <c r="O41" s="1434" t="s">
        <v>2312</v>
      </c>
      <c r="P41" s="1434" t="s">
        <v>2313</v>
      </c>
      <c r="Q41" s="1433" t="s">
        <v>2314</v>
      </c>
      <c r="R41" s="1434" t="s">
        <v>2315</v>
      </c>
      <c r="S41" s="1434" t="s">
        <v>2315</v>
      </c>
      <c r="T41" s="1435" t="s">
        <v>2316</v>
      </c>
      <c r="U41" s="1435" t="s">
        <v>2315</v>
      </c>
      <c r="V41" s="1435" t="s">
        <v>2315</v>
      </c>
      <c r="W41" s="1435" t="s">
        <v>2314</v>
      </c>
      <c r="X41" s="1435" t="s">
        <v>2314</v>
      </c>
      <c r="Y41" s="1435" t="s">
        <v>2315</v>
      </c>
      <c r="Z41" s="1435" t="s">
        <v>1695</v>
      </c>
      <c r="AA41" s="1435" t="s">
        <v>1695</v>
      </c>
      <c r="AB41" s="1435" t="s">
        <v>2317</v>
      </c>
      <c r="AC41" s="1435" t="s">
        <v>2318</v>
      </c>
      <c r="AD41" s="1435" t="s">
        <v>2317</v>
      </c>
      <c r="AE41" s="1435" t="s">
        <v>2317</v>
      </c>
      <c r="AF41" s="1435" t="s">
        <v>2317</v>
      </c>
      <c r="AG41" s="1435" t="s">
        <v>2317</v>
      </c>
      <c r="AH41" s="1435" t="s">
        <v>2317</v>
      </c>
      <c r="AI41" s="1435" t="s">
        <v>2317</v>
      </c>
      <c r="AJ41" s="1435" t="s">
        <v>2317</v>
      </c>
      <c r="AK41" s="1435" t="s">
        <v>2317</v>
      </c>
      <c r="AL41" s="1435" t="s">
        <v>2317</v>
      </c>
      <c r="AM41" s="1435" t="s">
        <v>2317</v>
      </c>
      <c r="AN41" s="1435" t="s">
        <v>2317</v>
      </c>
      <c r="AO41" s="1435" t="s">
        <v>2317</v>
      </c>
      <c r="AP41" s="1435" t="s">
        <v>2317</v>
      </c>
      <c r="AQ41" s="1435" t="s">
        <v>2317</v>
      </c>
      <c r="AR41" s="1435" t="s">
        <v>2317</v>
      </c>
      <c r="AS41" s="1435" t="s">
        <v>2317</v>
      </c>
      <c r="AT41" s="1435" t="s">
        <v>2317</v>
      </c>
      <c r="AU41" s="1435" t="s">
        <v>2319</v>
      </c>
      <c r="AV41" s="1435" t="s">
        <v>1645</v>
      </c>
      <c r="AW41" s="1435" t="s">
        <v>1645</v>
      </c>
      <c r="AX41" s="1435" t="s">
        <v>1645</v>
      </c>
      <c r="AY41" s="1435" t="s">
        <v>1645</v>
      </c>
      <c r="AZ41" s="1435" t="s">
        <v>1645</v>
      </c>
      <c r="BA41" s="1435" t="s">
        <v>1645</v>
      </c>
      <c r="BB41" s="1435" t="s">
        <v>1645</v>
      </c>
      <c r="BC41" s="1435" t="s">
        <v>1645</v>
      </c>
      <c r="BD41" s="1435" t="s">
        <v>1645</v>
      </c>
      <c r="BE41" s="1435" t="s">
        <v>1645</v>
      </c>
      <c r="BF41" s="1435" t="s">
        <v>1645</v>
      </c>
      <c r="BG41" s="1435" t="s">
        <v>1645</v>
      </c>
      <c r="BH41" s="1435" t="s">
        <v>1645</v>
      </c>
      <c r="BI41" s="1435" t="s">
        <v>1645</v>
      </c>
      <c r="BJ41" s="1435" t="s">
        <v>1645</v>
      </c>
      <c r="BK41" s="1435" t="s">
        <v>1645</v>
      </c>
      <c r="BL41" s="1435" t="s">
        <v>1645</v>
      </c>
      <c r="BM41" s="1435" t="s">
        <v>1643</v>
      </c>
      <c r="BN41" s="1435" t="s">
        <v>2320</v>
      </c>
      <c r="BO41" s="1435" t="s">
        <v>2320</v>
      </c>
      <c r="BP41" s="1435" t="s">
        <v>2320</v>
      </c>
      <c r="BQ41" s="1435" t="s">
        <v>2320</v>
      </c>
      <c r="BR41" s="1435" t="s">
        <v>2320</v>
      </c>
      <c r="BS41" s="1435" t="s">
        <v>2321</v>
      </c>
      <c r="BT41" s="1435" t="s">
        <v>2321</v>
      </c>
      <c r="BU41" s="1435" t="s">
        <v>2321</v>
      </c>
      <c r="BV41" s="1435" t="s">
        <v>2321</v>
      </c>
      <c r="BW41" s="1435" t="s">
        <v>2322</v>
      </c>
      <c r="BX41" s="1435" t="s">
        <v>2323</v>
      </c>
      <c r="BY41" s="1435" t="s">
        <v>2323</v>
      </c>
      <c r="BZ41" s="1436" t="s">
        <v>2324</v>
      </c>
      <c r="CA41" s="1435" t="s">
        <v>1154</v>
      </c>
      <c r="CB41" s="1435" t="s">
        <v>2325</v>
      </c>
      <c r="CC41" s="1435" t="s">
        <v>2326</v>
      </c>
      <c r="CD41" s="1435" t="s">
        <v>2327</v>
      </c>
      <c r="CE41" s="1435" t="s">
        <v>2327</v>
      </c>
      <c r="CF41" s="1435" t="s">
        <v>2327</v>
      </c>
      <c r="CG41" s="1435" t="s">
        <v>2327</v>
      </c>
      <c r="CH41" s="1435" t="s">
        <v>2327</v>
      </c>
      <c r="CI41" s="1435" t="s">
        <v>2327</v>
      </c>
      <c r="CJ41" s="1435" t="s">
        <v>2327</v>
      </c>
      <c r="CK41" s="1435" t="s">
        <v>2327</v>
      </c>
      <c r="CL41" s="1435" t="s">
        <v>2327</v>
      </c>
      <c r="CM41" s="1435" t="s">
        <v>2327</v>
      </c>
      <c r="CN41" s="1435" t="s">
        <v>2327</v>
      </c>
      <c r="CO41" s="1435" t="s">
        <v>2327</v>
      </c>
      <c r="CP41" s="1435" t="s">
        <v>2327</v>
      </c>
      <c r="CQ41" s="1436" t="s">
        <v>2328</v>
      </c>
      <c r="CR41" s="1435" t="s">
        <v>2329</v>
      </c>
      <c r="CS41" s="1435" t="s">
        <v>2330</v>
      </c>
      <c r="CT41" s="1435" t="s">
        <v>2331</v>
      </c>
      <c r="CU41" s="1435" t="s">
        <v>2331</v>
      </c>
      <c r="CV41" s="1435" t="s">
        <v>2332</v>
      </c>
      <c r="CW41" s="1435" t="s">
        <v>1792</v>
      </c>
      <c r="CX41" s="1435" t="s">
        <v>2333</v>
      </c>
      <c r="CY41" s="1435" t="s">
        <v>2334</v>
      </c>
      <c r="CZ41" s="1435" t="s">
        <v>2335</v>
      </c>
      <c r="DA41" s="1435" t="s">
        <v>1787</v>
      </c>
      <c r="DB41" s="1435" t="s">
        <v>2336</v>
      </c>
      <c r="DC41" s="1461" t="s">
        <v>2337</v>
      </c>
      <c r="DD41" s="1461" t="s">
        <v>2338</v>
      </c>
      <c r="DE41" s="1461" t="s">
        <v>2335</v>
      </c>
      <c r="DF41" s="1461" t="s">
        <v>1789</v>
      </c>
      <c r="DG41" s="1461" t="s">
        <v>2335</v>
      </c>
      <c r="DH41" s="1461" t="s">
        <v>1550</v>
      </c>
      <c r="DI41" s="1461" t="s">
        <v>2339</v>
      </c>
      <c r="DJ41" s="1461" t="s">
        <v>2339</v>
      </c>
      <c r="DK41" s="1461" t="s">
        <v>2340</v>
      </c>
      <c r="DL41" s="1461" t="s">
        <v>1417</v>
      </c>
      <c r="DM41" s="1461" t="s">
        <v>2340</v>
      </c>
      <c r="DN41" s="1461" t="s">
        <v>1547</v>
      </c>
      <c r="DO41" s="1461" t="s">
        <v>1550</v>
      </c>
      <c r="DP41" s="1461" t="s">
        <v>2341</v>
      </c>
      <c r="DQ41" s="1461" t="s">
        <v>2342</v>
      </c>
      <c r="DR41" s="1440" t="s">
        <v>2343</v>
      </c>
      <c r="DS41" s="1441" t="s">
        <v>2344</v>
      </c>
      <c r="DT41" s="1441" t="s">
        <v>2344</v>
      </c>
      <c r="DU41" s="1441" t="s">
        <v>2344</v>
      </c>
      <c r="DV41" s="1441" t="s">
        <v>2345</v>
      </c>
      <c r="DW41" s="1441" t="s">
        <v>2346</v>
      </c>
      <c r="DX41" s="1441" t="s">
        <v>1759</v>
      </c>
      <c r="DY41" s="1441" t="s">
        <v>1875</v>
      </c>
      <c r="DZ41" s="1441" t="s">
        <v>2347</v>
      </c>
      <c r="EA41" s="1441" t="s">
        <v>2276</v>
      </c>
      <c r="EB41" s="1441" t="s">
        <v>1760</v>
      </c>
      <c r="EC41" s="1441" t="s">
        <v>1760</v>
      </c>
      <c r="ED41" s="1441" t="s">
        <v>1760</v>
      </c>
      <c r="EE41" s="1441" t="s">
        <v>2348</v>
      </c>
      <c r="EF41" s="1441" t="s">
        <v>1563</v>
      </c>
      <c r="EG41" s="1441" t="s">
        <v>1563</v>
      </c>
      <c r="EH41" s="1441" t="s">
        <v>2079</v>
      </c>
      <c r="EI41" s="1441" t="s">
        <v>1877</v>
      </c>
      <c r="EJ41" s="1441" t="s">
        <v>1444</v>
      </c>
      <c r="EK41" s="1441" t="s">
        <v>1877</v>
      </c>
      <c r="EL41" s="1441" t="s">
        <v>1877</v>
      </c>
      <c r="EM41" s="1441" t="s">
        <v>1877</v>
      </c>
      <c r="EN41" s="1441" t="s">
        <v>1877</v>
      </c>
    </row>
    <row r="42" spans="1:144" ht="17.45" customHeight="1" x14ac:dyDescent="0.3">
      <c r="A42" s="1412" t="s">
        <v>2349</v>
      </c>
      <c r="B42" s="1433" t="s">
        <v>1078</v>
      </c>
      <c r="C42" s="1434" t="s">
        <v>2350</v>
      </c>
      <c r="D42" s="1434" t="s">
        <v>1078</v>
      </c>
      <c r="E42" s="1434" t="s">
        <v>1078</v>
      </c>
      <c r="F42" s="1433" t="s">
        <v>1078</v>
      </c>
      <c r="G42" s="1434" t="s">
        <v>1078</v>
      </c>
      <c r="H42" s="1434" t="s">
        <v>1078</v>
      </c>
      <c r="I42" s="1434" t="s">
        <v>1078</v>
      </c>
      <c r="J42" s="1434" t="s">
        <v>1078</v>
      </c>
      <c r="K42" s="1434" t="s">
        <v>1078</v>
      </c>
      <c r="L42" s="1434" t="s">
        <v>1078</v>
      </c>
      <c r="M42" s="1434" t="s">
        <v>1078</v>
      </c>
      <c r="N42" s="1433" t="s">
        <v>1078</v>
      </c>
      <c r="O42" s="1434" t="s">
        <v>1078</v>
      </c>
      <c r="P42" s="1434" t="s">
        <v>1078</v>
      </c>
      <c r="Q42" s="1433" t="s">
        <v>1078</v>
      </c>
      <c r="R42" s="1434" t="s">
        <v>1078</v>
      </c>
      <c r="S42" s="1434" t="s">
        <v>1607</v>
      </c>
      <c r="T42" s="1435" t="s">
        <v>1607</v>
      </c>
      <c r="U42" s="1435" t="s">
        <v>1312</v>
      </c>
      <c r="V42" s="1435" t="s">
        <v>2351</v>
      </c>
      <c r="W42" s="1435" t="s">
        <v>2351</v>
      </c>
      <c r="X42" s="1435" t="s">
        <v>2352</v>
      </c>
      <c r="Y42" s="1435" t="s">
        <v>1312</v>
      </c>
      <c r="Z42" s="1435" t="s">
        <v>2353</v>
      </c>
      <c r="AA42" s="1435" t="s">
        <v>2354</v>
      </c>
      <c r="AB42" s="1435" t="s">
        <v>2355</v>
      </c>
      <c r="AC42" s="1435" t="s">
        <v>2354</v>
      </c>
      <c r="AD42" s="1435" t="s">
        <v>2356</v>
      </c>
      <c r="AE42" s="1435" t="s">
        <v>1304</v>
      </c>
      <c r="AF42" s="1435" t="s">
        <v>2357</v>
      </c>
      <c r="AG42" s="1435" t="s">
        <v>1312</v>
      </c>
      <c r="AH42" s="1435" t="s">
        <v>2358</v>
      </c>
      <c r="AI42" s="1435" t="s">
        <v>2351</v>
      </c>
      <c r="AJ42" s="1435" t="s">
        <v>2359</v>
      </c>
      <c r="AK42" s="1435" t="s">
        <v>2359</v>
      </c>
      <c r="AL42" s="1435" t="s">
        <v>2360</v>
      </c>
      <c r="AM42" s="1435" t="s">
        <v>1833</v>
      </c>
      <c r="AN42" s="1435" t="s">
        <v>1833</v>
      </c>
      <c r="AO42" s="1435" t="s">
        <v>1833</v>
      </c>
      <c r="AP42" s="1435" t="s">
        <v>2361</v>
      </c>
      <c r="AQ42" s="1435" t="s">
        <v>2362</v>
      </c>
      <c r="AR42" s="1435" t="s">
        <v>2362</v>
      </c>
      <c r="AS42" s="1435" t="s">
        <v>2362</v>
      </c>
      <c r="AT42" s="1435" t="s">
        <v>1509</v>
      </c>
      <c r="AU42" s="1435" t="s">
        <v>1509</v>
      </c>
      <c r="AV42" s="1435" t="s">
        <v>1509</v>
      </c>
      <c r="AW42" s="1435" t="s">
        <v>1509</v>
      </c>
      <c r="AX42" s="1435" t="s">
        <v>1509</v>
      </c>
      <c r="AY42" s="1435" t="s">
        <v>1509</v>
      </c>
      <c r="AZ42" s="1435" t="s">
        <v>1509</v>
      </c>
      <c r="BA42" s="1435" t="s">
        <v>1509</v>
      </c>
      <c r="BB42" s="1435" t="s">
        <v>1509</v>
      </c>
      <c r="BC42" s="1435" t="s">
        <v>1509</v>
      </c>
      <c r="BD42" s="1435" t="s">
        <v>1509</v>
      </c>
      <c r="BE42" s="1435" t="s">
        <v>1509</v>
      </c>
      <c r="BF42" s="1435" t="s">
        <v>1509</v>
      </c>
      <c r="BG42" s="1435" t="s">
        <v>1509</v>
      </c>
      <c r="BH42" s="1435" t="s">
        <v>1509</v>
      </c>
      <c r="BI42" s="1435" t="s">
        <v>2363</v>
      </c>
      <c r="BJ42" s="1435" t="s">
        <v>2363</v>
      </c>
      <c r="BK42" s="1435" t="s">
        <v>2363</v>
      </c>
      <c r="BL42" s="1435" t="s">
        <v>1509</v>
      </c>
      <c r="BM42" s="1435" t="s">
        <v>1842</v>
      </c>
      <c r="BN42" s="1435" t="s">
        <v>1717</v>
      </c>
      <c r="BO42" s="1435" t="s">
        <v>1717</v>
      </c>
      <c r="BP42" s="1435" t="s">
        <v>1717</v>
      </c>
      <c r="BQ42" s="1435" t="s">
        <v>1717</v>
      </c>
      <c r="BR42" s="1435" t="s">
        <v>1717</v>
      </c>
      <c r="BS42" s="1435" t="s">
        <v>1718</v>
      </c>
      <c r="BT42" s="1435" t="s">
        <v>1718</v>
      </c>
      <c r="BU42" s="1435" t="s">
        <v>2364</v>
      </c>
      <c r="BV42" s="1435" t="s">
        <v>2364</v>
      </c>
      <c r="BW42" s="1435" t="s">
        <v>2364</v>
      </c>
      <c r="BX42" s="1435" t="s">
        <v>1721</v>
      </c>
      <c r="BY42" s="1435" t="s">
        <v>1720</v>
      </c>
      <c r="BZ42" s="1436" t="s">
        <v>1720</v>
      </c>
      <c r="CA42" s="1435" t="s">
        <v>1720</v>
      </c>
      <c r="CB42" s="1435" t="s">
        <v>2365</v>
      </c>
      <c r="CC42" s="1435" t="s">
        <v>2366</v>
      </c>
      <c r="CD42" s="1435" t="s">
        <v>2037</v>
      </c>
      <c r="CE42" s="1435" t="s">
        <v>1906</v>
      </c>
      <c r="CF42" s="1435" t="s">
        <v>1906</v>
      </c>
      <c r="CG42" s="1435" t="s">
        <v>1906</v>
      </c>
      <c r="CH42" s="1435" t="s">
        <v>2243</v>
      </c>
      <c r="CI42" s="1435" t="s">
        <v>2243</v>
      </c>
      <c r="CJ42" s="1435" t="s">
        <v>2367</v>
      </c>
      <c r="CK42" s="1435" t="s">
        <v>2368</v>
      </c>
      <c r="CL42" s="1435" t="s">
        <v>2369</v>
      </c>
      <c r="CM42" s="1435" t="s">
        <v>2245</v>
      </c>
      <c r="CN42" s="1435" t="s">
        <v>2370</v>
      </c>
      <c r="CO42" s="1435" t="s">
        <v>2371</v>
      </c>
      <c r="CP42" s="1435" t="s">
        <v>2372</v>
      </c>
      <c r="CQ42" s="1436" t="s">
        <v>2373</v>
      </c>
      <c r="CR42" s="1435" t="s">
        <v>2374</v>
      </c>
      <c r="CS42" s="1435" t="s">
        <v>2375</v>
      </c>
      <c r="CT42" s="1435" t="s">
        <v>2376</v>
      </c>
      <c r="CU42" s="1435" t="s">
        <v>2377</v>
      </c>
      <c r="CV42" s="1435" t="s">
        <v>2378</v>
      </c>
      <c r="CW42" s="1435" t="s">
        <v>2379</v>
      </c>
      <c r="CX42" s="1435" t="s">
        <v>2378</v>
      </c>
      <c r="CY42" s="1435" t="s">
        <v>2380</v>
      </c>
      <c r="CZ42" s="1435" t="s">
        <v>2381</v>
      </c>
      <c r="DA42" s="1435" t="s">
        <v>2382</v>
      </c>
      <c r="DB42" s="1435" t="s">
        <v>2383</v>
      </c>
      <c r="DC42" s="1461" t="s">
        <v>2384</v>
      </c>
      <c r="DD42" s="1461" t="s">
        <v>2381</v>
      </c>
      <c r="DE42" s="1461" t="s">
        <v>1733</v>
      </c>
      <c r="DF42" s="1461" t="s">
        <v>2385</v>
      </c>
      <c r="DG42" s="1461" t="s">
        <v>1736</v>
      </c>
      <c r="DH42" s="1461" t="s">
        <v>2382</v>
      </c>
      <c r="DI42" s="1461" t="s">
        <v>2380</v>
      </c>
      <c r="DJ42" s="1461" t="s">
        <v>2386</v>
      </c>
      <c r="DK42" s="1461" t="s">
        <v>1736</v>
      </c>
      <c r="DL42" s="1461" t="s">
        <v>2384</v>
      </c>
      <c r="DM42" s="1461" t="s">
        <v>2378</v>
      </c>
      <c r="DN42" s="1461" t="s">
        <v>1736</v>
      </c>
      <c r="DO42" s="1461" t="s">
        <v>2381</v>
      </c>
      <c r="DP42" s="1461" t="s">
        <v>1550</v>
      </c>
      <c r="DQ42" s="1461" t="s">
        <v>2387</v>
      </c>
      <c r="DR42" s="1440" t="s">
        <v>2388</v>
      </c>
      <c r="DS42" s="1441" t="s">
        <v>2389</v>
      </c>
      <c r="DT42" s="1441" t="s">
        <v>2390</v>
      </c>
      <c r="DU42" s="1441" t="s">
        <v>2391</v>
      </c>
      <c r="DV42" s="1441" t="s">
        <v>2392</v>
      </c>
      <c r="DW42" s="1441" t="s">
        <v>2393</v>
      </c>
      <c r="DX42" s="1441" t="s">
        <v>2394</v>
      </c>
      <c r="DY42" s="1441" t="s">
        <v>2395</v>
      </c>
      <c r="DZ42" s="1441" t="s">
        <v>2393</v>
      </c>
      <c r="EA42" s="1441" t="s">
        <v>2276</v>
      </c>
      <c r="EB42" s="1441" t="s">
        <v>2276</v>
      </c>
      <c r="EC42" s="1441" t="s">
        <v>2276</v>
      </c>
      <c r="ED42" s="1441" t="s">
        <v>2276</v>
      </c>
      <c r="EE42" s="1441" t="s">
        <v>1481</v>
      </c>
      <c r="EF42" s="1441" t="s">
        <v>1876</v>
      </c>
      <c r="EG42" s="1441" t="s">
        <v>1876</v>
      </c>
      <c r="EH42" s="1441" t="s">
        <v>1876</v>
      </c>
      <c r="EI42" s="1441" t="s">
        <v>1563</v>
      </c>
      <c r="EJ42" s="1441" t="s">
        <v>1876</v>
      </c>
      <c r="EK42" s="1441" t="s">
        <v>1876</v>
      </c>
      <c r="EL42" s="1441" t="s">
        <v>1876</v>
      </c>
      <c r="EM42" s="1441" t="s">
        <v>1876</v>
      </c>
      <c r="EN42" s="1441" t="s">
        <v>1876</v>
      </c>
    </row>
    <row r="43" spans="1:144" ht="17.45" customHeight="1" x14ac:dyDescent="0.3">
      <c r="A43" s="1412" t="s">
        <v>2396</v>
      </c>
      <c r="B43" s="1433" t="s">
        <v>2397</v>
      </c>
      <c r="C43" s="1434" t="s">
        <v>2398</v>
      </c>
      <c r="D43" s="1434" t="s">
        <v>2398</v>
      </c>
      <c r="E43" s="1434" t="s">
        <v>1219</v>
      </c>
      <c r="F43" s="1433" t="s">
        <v>2398</v>
      </c>
      <c r="G43" s="1434" t="s">
        <v>2399</v>
      </c>
      <c r="H43" s="1434" t="s">
        <v>2399</v>
      </c>
      <c r="I43" s="1434" t="s">
        <v>2399</v>
      </c>
      <c r="J43" s="1434" t="s">
        <v>2399</v>
      </c>
      <c r="K43" s="1434" t="s">
        <v>2399</v>
      </c>
      <c r="L43" s="1434" t="s">
        <v>2399</v>
      </c>
      <c r="M43" s="1434" t="s">
        <v>2399</v>
      </c>
      <c r="N43" s="1433" t="s">
        <v>2400</v>
      </c>
      <c r="O43" s="1434" t="s">
        <v>2401</v>
      </c>
      <c r="P43" s="1434" t="s">
        <v>2402</v>
      </c>
      <c r="Q43" s="1433" t="s">
        <v>2403</v>
      </c>
      <c r="R43" s="1434" t="s">
        <v>2403</v>
      </c>
      <c r="S43" s="1434" t="s">
        <v>2403</v>
      </c>
      <c r="T43" s="1435" t="s">
        <v>2403</v>
      </c>
      <c r="U43" s="1435" t="s">
        <v>2403</v>
      </c>
      <c r="V43" s="1435" t="s">
        <v>2403</v>
      </c>
      <c r="W43" s="1435" t="s">
        <v>2403</v>
      </c>
      <c r="X43" s="1435" t="s">
        <v>2403</v>
      </c>
      <c r="Y43" s="1435" t="s">
        <v>2403</v>
      </c>
      <c r="Z43" s="1435" t="s">
        <v>2404</v>
      </c>
      <c r="AA43" s="1435" t="s">
        <v>1696</v>
      </c>
      <c r="AB43" s="1435" t="s">
        <v>2405</v>
      </c>
      <c r="AC43" s="1435" t="s">
        <v>2406</v>
      </c>
      <c r="AD43" s="1435" t="s">
        <v>2407</v>
      </c>
      <c r="AE43" s="1435" t="s">
        <v>2408</v>
      </c>
      <c r="AF43" s="1435" t="s">
        <v>2409</v>
      </c>
      <c r="AG43" s="1435" t="s">
        <v>2410</v>
      </c>
      <c r="AH43" s="1435" t="s">
        <v>2411</v>
      </c>
      <c r="AI43" s="1435" t="s">
        <v>2412</v>
      </c>
      <c r="AJ43" s="1435" t="s">
        <v>2413</v>
      </c>
      <c r="AK43" s="1435" t="s">
        <v>1295</v>
      </c>
      <c r="AL43" s="1435" t="s">
        <v>2413</v>
      </c>
      <c r="AM43" s="1435" t="s">
        <v>2414</v>
      </c>
      <c r="AN43" s="1435" t="s">
        <v>2415</v>
      </c>
      <c r="AO43" s="1435" t="s">
        <v>2415</v>
      </c>
      <c r="AP43" s="1435" t="s">
        <v>2416</v>
      </c>
      <c r="AQ43" s="1435" t="s">
        <v>2061</v>
      </c>
      <c r="AR43" s="1435" t="s">
        <v>2061</v>
      </c>
      <c r="AS43" s="1435" t="s">
        <v>2061</v>
      </c>
      <c r="AT43" s="1435" t="s">
        <v>2417</v>
      </c>
      <c r="AU43" s="1435" t="s">
        <v>2418</v>
      </c>
      <c r="AV43" s="1435" t="s">
        <v>2418</v>
      </c>
      <c r="AW43" s="1435" t="s">
        <v>2418</v>
      </c>
      <c r="AX43" s="1435" t="s">
        <v>2418</v>
      </c>
      <c r="AY43" s="1435" t="s">
        <v>2418</v>
      </c>
      <c r="AZ43" s="1435" t="s">
        <v>2418</v>
      </c>
      <c r="BA43" s="1435" t="s">
        <v>2419</v>
      </c>
      <c r="BB43" s="1435" t="s">
        <v>2419</v>
      </c>
      <c r="BC43" s="1435" t="s">
        <v>2419</v>
      </c>
      <c r="BD43" s="1435" t="s">
        <v>2419</v>
      </c>
      <c r="BE43" s="1435" t="s">
        <v>2419</v>
      </c>
      <c r="BF43" s="1435" t="s">
        <v>2419</v>
      </c>
      <c r="BG43" s="1435" t="s">
        <v>2419</v>
      </c>
      <c r="BH43" s="1435" t="s">
        <v>2420</v>
      </c>
      <c r="BI43" s="1435" t="s">
        <v>2420</v>
      </c>
      <c r="BJ43" s="1435" t="s">
        <v>2420</v>
      </c>
      <c r="BK43" s="1435" t="s">
        <v>2420</v>
      </c>
      <c r="BL43" s="1435" t="s">
        <v>2420</v>
      </c>
      <c r="BM43" s="1435" t="s">
        <v>1515</v>
      </c>
      <c r="BN43" s="1435" t="s">
        <v>1515</v>
      </c>
      <c r="BO43" s="1435" t="s">
        <v>1515</v>
      </c>
      <c r="BP43" s="1435" t="s">
        <v>1515</v>
      </c>
      <c r="BQ43" s="1435" t="s">
        <v>1515</v>
      </c>
      <c r="BR43" s="1435" t="s">
        <v>1515</v>
      </c>
      <c r="BS43" s="1435" t="s">
        <v>1718</v>
      </c>
      <c r="BT43" s="1435" t="s">
        <v>1718</v>
      </c>
      <c r="BU43" s="1435" t="s">
        <v>1718</v>
      </c>
      <c r="BV43" s="1435" t="s">
        <v>1718</v>
      </c>
      <c r="BW43" s="1435" t="s">
        <v>2173</v>
      </c>
      <c r="BX43" s="1435" t="s">
        <v>1156</v>
      </c>
      <c r="BY43" s="1435" t="s">
        <v>1734</v>
      </c>
      <c r="BZ43" s="1436" t="s">
        <v>2421</v>
      </c>
      <c r="CA43" s="1435" t="s">
        <v>2421</v>
      </c>
      <c r="CB43" s="1435" t="s">
        <v>2422</v>
      </c>
      <c r="CC43" s="1435" t="s">
        <v>2422</v>
      </c>
      <c r="CD43" s="1435" t="s">
        <v>2423</v>
      </c>
      <c r="CE43" s="1435" t="s">
        <v>2424</v>
      </c>
      <c r="CF43" s="1435" t="s">
        <v>2424</v>
      </c>
      <c r="CG43" s="1435" t="s">
        <v>2424</v>
      </c>
      <c r="CH43" s="1435" t="s">
        <v>2424</v>
      </c>
      <c r="CI43" s="1435" t="s">
        <v>2424</v>
      </c>
      <c r="CJ43" s="1435" t="s">
        <v>2424</v>
      </c>
      <c r="CK43" s="1435" t="s">
        <v>2424</v>
      </c>
      <c r="CL43" s="1435" t="s">
        <v>2424</v>
      </c>
      <c r="CM43" s="1435" t="s">
        <v>2424</v>
      </c>
      <c r="CN43" s="1435" t="s">
        <v>2424</v>
      </c>
      <c r="CO43" s="1435" t="s">
        <v>2424</v>
      </c>
      <c r="CP43" s="1435" t="s">
        <v>2425</v>
      </c>
      <c r="CQ43" s="1436" t="s">
        <v>1844</v>
      </c>
      <c r="CR43" s="1435" t="s">
        <v>2426</v>
      </c>
      <c r="CS43" s="1435" t="s">
        <v>2427</v>
      </c>
      <c r="CT43" s="1435" t="s">
        <v>1545</v>
      </c>
      <c r="CU43" s="1435" t="s">
        <v>1545</v>
      </c>
      <c r="CV43" s="1435" t="s">
        <v>2428</v>
      </c>
      <c r="CW43" s="1435" t="s">
        <v>2429</v>
      </c>
      <c r="CX43" s="1435" t="s">
        <v>2430</v>
      </c>
      <c r="CY43" s="1435" t="s">
        <v>1671</v>
      </c>
      <c r="CZ43" s="1435" t="s">
        <v>2335</v>
      </c>
      <c r="DA43" s="1435" t="s">
        <v>2335</v>
      </c>
      <c r="DB43" s="1435" t="s">
        <v>2431</v>
      </c>
      <c r="DC43" s="1461" t="s">
        <v>2432</v>
      </c>
      <c r="DD43" s="1461" t="s">
        <v>2335</v>
      </c>
      <c r="DE43" s="1461" t="s">
        <v>1789</v>
      </c>
      <c r="DF43" s="1461" t="s">
        <v>2431</v>
      </c>
      <c r="DG43" s="1461" t="s">
        <v>1788</v>
      </c>
      <c r="DH43" s="1461" t="s">
        <v>2433</v>
      </c>
      <c r="DI43" s="1461" t="s">
        <v>2434</v>
      </c>
      <c r="DJ43" s="1461" t="s">
        <v>2435</v>
      </c>
      <c r="DK43" s="1461" t="s">
        <v>2436</v>
      </c>
      <c r="DL43" s="1461" t="s">
        <v>2436</v>
      </c>
      <c r="DM43" s="1461" t="s">
        <v>2437</v>
      </c>
      <c r="DN43" s="1461" t="s">
        <v>2438</v>
      </c>
      <c r="DO43" s="1461" t="s">
        <v>2439</v>
      </c>
      <c r="DP43" s="1461" t="s">
        <v>2440</v>
      </c>
      <c r="DQ43" s="1461" t="s">
        <v>2441</v>
      </c>
      <c r="DR43" s="1440" t="s">
        <v>2442</v>
      </c>
      <c r="DS43" s="1441" t="s">
        <v>2442</v>
      </c>
      <c r="DT43" s="1441" t="s">
        <v>2442</v>
      </c>
      <c r="DU43" s="1441" t="s">
        <v>2443</v>
      </c>
      <c r="DV43" s="1441" t="s">
        <v>2444</v>
      </c>
      <c r="DW43" s="1441" t="s">
        <v>2445</v>
      </c>
      <c r="DX43" s="1441" t="s">
        <v>2446</v>
      </c>
      <c r="DY43" s="1441" t="s">
        <v>2447</v>
      </c>
      <c r="DZ43" s="1441" t="s">
        <v>2444</v>
      </c>
      <c r="EA43" s="1441" t="s">
        <v>2442</v>
      </c>
      <c r="EB43" s="1441" t="s">
        <v>2442</v>
      </c>
      <c r="EC43" s="1441" t="s">
        <v>2444</v>
      </c>
      <c r="ED43" s="1441" t="s">
        <v>1816</v>
      </c>
      <c r="EE43" s="1441" t="s">
        <v>2448</v>
      </c>
      <c r="EF43" s="1441" t="s">
        <v>1430</v>
      </c>
      <c r="EG43" s="1441" t="s">
        <v>2445</v>
      </c>
      <c r="EH43" s="1463" t="s">
        <v>2449</v>
      </c>
      <c r="EI43" s="1463" t="s">
        <v>1284</v>
      </c>
      <c r="EJ43" s="1441" t="s">
        <v>1286</v>
      </c>
      <c r="EK43" s="1441" t="s">
        <v>1430</v>
      </c>
      <c r="EL43" s="1441" t="s">
        <v>1430</v>
      </c>
      <c r="EM43" s="1441" t="s">
        <v>1430</v>
      </c>
      <c r="EN43" s="1441" t="s">
        <v>2450</v>
      </c>
    </row>
    <row r="44" spans="1:144" ht="17.45" customHeight="1" x14ac:dyDescent="0.3">
      <c r="A44" s="1412"/>
      <c r="B44" s="1401"/>
      <c r="C44" s="1402"/>
      <c r="D44" s="1402"/>
      <c r="E44" s="1402"/>
      <c r="F44" s="1401"/>
      <c r="G44" s="1402"/>
      <c r="H44" s="1402"/>
      <c r="I44" s="1402"/>
      <c r="J44" s="1402"/>
      <c r="K44" s="1402"/>
      <c r="L44" s="1402"/>
      <c r="M44" s="1402"/>
      <c r="N44" s="1401"/>
      <c r="O44" s="1402"/>
      <c r="P44" s="1402"/>
      <c r="Q44" s="1401"/>
      <c r="R44" s="1402"/>
      <c r="S44" s="1402"/>
      <c r="T44" s="1403"/>
      <c r="U44" s="1403"/>
      <c r="V44" s="1403"/>
      <c r="W44" s="1403"/>
      <c r="X44" s="1403"/>
      <c r="Y44" s="1403"/>
      <c r="Z44" s="1403"/>
      <c r="AA44" s="1403"/>
      <c r="AB44" s="1403"/>
      <c r="AC44" s="1403"/>
      <c r="AD44" s="1403"/>
      <c r="AE44" s="1403"/>
      <c r="AF44" s="1403"/>
      <c r="AG44" s="1403"/>
      <c r="AH44" s="1403"/>
      <c r="AI44" s="1403"/>
      <c r="AJ44" s="1403"/>
      <c r="AK44" s="1403"/>
      <c r="AL44" s="1403"/>
      <c r="AM44" s="1403"/>
      <c r="AN44" s="1403"/>
      <c r="AO44" s="1403"/>
      <c r="AP44" s="1403"/>
      <c r="AQ44" s="1403"/>
      <c r="AR44" s="1403"/>
      <c r="AS44" s="1403"/>
      <c r="AT44" s="1403"/>
      <c r="AU44" s="1403"/>
      <c r="AV44" s="1403"/>
      <c r="AW44" s="1403"/>
      <c r="AX44" s="1403"/>
      <c r="AY44" s="1403"/>
      <c r="AZ44" s="1403"/>
      <c r="BA44" s="1403"/>
      <c r="BB44" s="1403"/>
      <c r="BC44" s="1403"/>
      <c r="BD44" s="1403"/>
      <c r="BE44" s="1403"/>
      <c r="BF44" s="1403"/>
      <c r="BG44" s="1403"/>
      <c r="BH44" s="1403"/>
      <c r="BI44" s="1403"/>
      <c r="BJ44" s="1403"/>
      <c r="BK44" s="1403"/>
      <c r="BL44" s="1403"/>
      <c r="BM44" s="1403"/>
      <c r="BN44" s="1403"/>
      <c r="BO44" s="1403"/>
      <c r="BP44" s="1403"/>
      <c r="BQ44" s="1403"/>
      <c r="BR44" s="1403"/>
      <c r="BS44" s="1403"/>
      <c r="BT44" s="1403"/>
      <c r="BU44" s="1403"/>
      <c r="BV44" s="1403"/>
      <c r="BW44" s="1403"/>
      <c r="BX44" s="1403"/>
      <c r="BY44" s="1403"/>
      <c r="BZ44" s="1404"/>
      <c r="CA44" s="1403"/>
      <c r="CB44" s="1403"/>
      <c r="CC44" s="1403"/>
      <c r="CD44" s="1403"/>
      <c r="CE44" s="1403"/>
      <c r="CF44" s="1403"/>
      <c r="CG44" s="1403"/>
      <c r="CH44" s="1403"/>
      <c r="CI44" s="1403"/>
      <c r="CJ44" s="1403"/>
      <c r="CK44" s="1403"/>
      <c r="CL44" s="1403"/>
      <c r="CM44" s="1403"/>
      <c r="CN44" s="1403"/>
      <c r="CO44" s="1403"/>
      <c r="CP44" s="1403"/>
      <c r="CQ44" s="1436"/>
      <c r="CR44" s="1403"/>
      <c r="CS44" s="1403"/>
      <c r="CT44" s="1403"/>
      <c r="CU44" s="1403"/>
      <c r="CV44" s="1403"/>
      <c r="CW44" s="1403"/>
      <c r="CX44" s="1403"/>
      <c r="CY44" s="1403"/>
      <c r="CZ44" s="1403"/>
      <c r="DA44" s="1403"/>
      <c r="DB44" s="1403"/>
      <c r="DC44" s="1458"/>
      <c r="DD44" s="1458"/>
      <c r="DE44" s="1458"/>
      <c r="DF44" s="1458"/>
      <c r="DG44" s="1458"/>
      <c r="DH44" s="1458"/>
      <c r="DI44" s="1458"/>
      <c r="DJ44" s="1458"/>
      <c r="DK44" s="1458"/>
      <c r="DL44" s="1458"/>
      <c r="DM44" s="1458"/>
      <c r="DN44" s="1458"/>
      <c r="DO44" s="1458"/>
      <c r="DP44" s="1458"/>
      <c r="DQ44" s="1458"/>
      <c r="DR44" s="1408"/>
      <c r="DS44" s="1409"/>
      <c r="DT44" s="1409"/>
      <c r="DU44" s="1409"/>
      <c r="DV44" s="1409"/>
      <c r="DW44" s="1409"/>
      <c r="DX44" s="1409"/>
      <c r="DY44" s="1409"/>
      <c r="DZ44" s="1409"/>
      <c r="EA44" s="1409"/>
      <c r="EB44" s="1409"/>
      <c r="EC44" s="1409"/>
      <c r="ED44" s="1410"/>
      <c r="EE44" s="1410"/>
      <c r="EF44" s="1410"/>
      <c r="EG44" s="1410"/>
      <c r="EH44" s="1410"/>
      <c r="EI44" s="1410"/>
      <c r="EJ44" s="1410"/>
      <c r="EK44" s="1410"/>
      <c r="EL44" s="1410"/>
      <c r="EM44" s="1410"/>
      <c r="EN44" s="1410"/>
    </row>
    <row r="45" spans="1:144" ht="17.45" customHeight="1" x14ac:dyDescent="0.3">
      <c r="A45" s="1400" t="s">
        <v>2451</v>
      </c>
      <c r="B45" s="1401"/>
      <c r="C45" s="1402"/>
      <c r="D45" s="1402"/>
      <c r="E45" s="1402"/>
      <c r="F45" s="1401"/>
      <c r="G45" s="1402"/>
      <c r="H45" s="1402"/>
      <c r="I45" s="1402"/>
      <c r="J45" s="1402"/>
      <c r="K45" s="1402"/>
      <c r="L45" s="1402"/>
      <c r="M45" s="1402"/>
      <c r="N45" s="1401"/>
      <c r="O45" s="1402"/>
      <c r="P45" s="1402"/>
      <c r="Q45" s="1401"/>
      <c r="R45" s="1402"/>
      <c r="S45" s="1402"/>
      <c r="T45" s="1403"/>
      <c r="U45" s="1403"/>
      <c r="V45" s="1403"/>
      <c r="W45" s="1403"/>
      <c r="X45" s="1403"/>
      <c r="Y45" s="1403"/>
      <c r="Z45" s="1403"/>
      <c r="AA45" s="1403"/>
      <c r="AB45" s="1403"/>
      <c r="AC45" s="1403"/>
      <c r="AD45" s="1403"/>
      <c r="AE45" s="1403"/>
      <c r="AF45" s="1403"/>
      <c r="AG45" s="1403"/>
      <c r="AH45" s="1403"/>
      <c r="AI45" s="1403"/>
      <c r="AJ45" s="1403"/>
      <c r="AK45" s="1403"/>
      <c r="AL45" s="1403"/>
      <c r="AM45" s="1403"/>
      <c r="AN45" s="1403"/>
      <c r="AO45" s="1403"/>
      <c r="AP45" s="1403"/>
      <c r="AQ45" s="1403"/>
      <c r="AR45" s="1403"/>
      <c r="AS45" s="1403"/>
      <c r="AT45" s="1403"/>
      <c r="AU45" s="1403"/>
      <c r="AV45" s="1403"/>
      <c r="AW45" s="1403"/>
      <c r="AX45" s="1403"/>
      <c r="AY45" s="1403"/>
      <c r="AZ45" s="1403"/>
      <c r="BA45" s="1403"/>
      <c r="BB45" s="1403"/>
      <c r="BC45" s="1403"/>
      <c r="BD45" s="1403"/>
      <c r="BE45" s="1403"/>
      <c r="BF45" s="1403"/>
      <c r="BG45" s="1403"/>
      <c r="BH45" s="1403"/>
      <c r="BI45" s="1403"/>
      <c r="BJ45" s="1403"/>
      <c r="BK45" s="1403"/>
      <c r="BL45" s="1403"/>
      <c r="BM45" s="1403"/>
      <c r="BN45" s="1403"/>
      <c r="BO45" s="1403"/>
      <c r="BP45" s="1403"/>
      <c r="BQ45" s="1403"/>
      <c r="BR45" s="1403"/>
      <c r="BS45" s="1403"/>
      <c r="BT45" s="1403"/>
      <c r="BU45" s="1403"/>
      <c r="BV45" s="1403"/>
      <c r="BW45" s="1403"/>
      <c r="BX45" s="1403"/>
      <c r="BY45" s="1403"/>
      <c r="BZ45" s="1404"/>
      <c r="CA45" s="1403"/>
      <c r="CB45" s="1403"/>
      <c r="CC45" s="1403"/>
      <c r="CD45" s="1403"/>
      <c r="CE45" s="1403"/>
      <c r="CF45" s="1403"/>
      <c r="CG45" s="1403"/>
      <c r="CH45" s="1403"/>
      <c r="CI45" s="1403"/>
      <c r="CJ45" s="1403"/>
      <c r="CK45" s="1403"/>
      <c r="CL45" s="1403"/>
      <c r="CM45" s="1403"/>
      <c r="CN45" s="1403"/>
      <c r="CO45" s="1403"/>
      <c r="CP45" s="1403"/>
      <c r="CQ45" s="1404"/>
      <c r="CR45" s="1403"/>
      <c r="CS45" s="1403"/>
      <c r="CT45" s="1403"/>
      <c r="CU45" s="1403"/>
      <c r="CV45" s="1403"/>
      <c r="CW45" s="1403"/>
      <c r="CX45" s="1403"/>
      <c r="CY45" s="1403"/>
      <c r="CZ45" s="1403"/>
      <c r="DA45" s="1403"/>
      <c r="DB45" s="1403"/>
      <c r="DC45" s="1458"/>
      <c r="DD45" s="1458"/>
      <c r="DE45" s="1458"/>
      <c r="DF45" s="1458"/>
      <c r="DG45" s="1458"/>
      <c r="DH45" s="1458"/>
      <c r="DI45" s="1458"/>
      <c r="DJ45" s="1458"/>
      <c r="DK45" s="1458"/>
      <c r="DL45" s="1458"/>
      <c r="DM45" s="1458"/>
      <c r="DN45" s="1458"/>
      <c r="DO45" s="1458"/>
      <c r="DP45" s="1458"/>
      <c r="DQ45" s="1458"/>
      <c r="DR45" s="1408"/>
      <c r="DS45" s="1409"/>
      <c r="DT45" s="1409"/>
      <c r="DU45" s="1409"/>
      <c r="DV45" s="1409"/>
      <c r="DW45" s="1409"/>
      <c r="DX45" s="1409"/>
      <c r="DY45" s="1409"/>
      <c r="DZ45" s="1409"/>
      <c r="EA45" s="1409"/>
      <c r="EB45" s="1409"/>
      <c r="EC45" s="1409"/>
      <c r="ED45" s="1410"/>
      <c r="EE45" s="1410"/>
      <c r="EF45" s="1410"/>
      <c r="EG45" s="1410"/>
      <c r="EH45" s="1410"/>
      <c r="EI45" s="1410"/>
      <c r="EJ45" s="1410"/>
      <c r="EK45" s="1410"/>
      <c r="EL45" s="1410"/>
      <c r="EM45" s="1410"/>
      <c r="EN45" s="1410"/>
    </row>
    <row r="46" spans="1:144" ht="17.45" customHeight="1" x14ac:dyDescent="0.3">
      <c r="A46" s="1412" t="s">
        <v>2452</v>
      </c>
      <c r="B46" s="1474" t="s">
        <v>2453</v>
      </c>
      <c r="C46" s="1475">
        <v>5</v>
      </c>
      <c r="D46" s="1475">
        <v>5</v>
      </c>
      <c r="E46" s="1475">
        <v>5</v>
      </c>
      <c r="F46" s="1474">
        <v>5</v>
      </c>
      <c r="G46" s="1475" t="s">
        <v>2454</v>
      </c>
      <c r="H46" s="1475" t="s">
        <v>2454</v>
      </c>
      <c r="I46" s="1475" t="s">
        <v>2454</v>
      </c>
      <c r="J46" s="1475" t="s">
        <v>2454</v>
      </c>
      <c r="K46" s="1475" t="s">
        <v>2454</v>
      </c>
      <c r="L46" s="1475" t="s">
        <v>2454</v>
      </c>
      <c r="M46" s="1475" t="s">
        <v>2454</v>
      </c>
      <c r="N46" s="1474" t="s">
        <v>2455</v>
      </c>
      <c r="O46" s="1475" t="s">
        <v>2455</v>
      </c>
      <c r="P46" s="1475" t="s">
        <v>2456</v>
      </c>
      <c r="Q46" s="1474" t="s">
        <v>2456</v>
      </c>
      <c r="R46" s="1475" t="s">
        <v>2456</v>
      </c>
      <c r="S46" s="1475" t="s">
        <v>2456</v>
      </c>
      <c r="T46" s="1476" t="s">
        <v>2456</v>
      </c>
      <c r="U46" s="1476" t="s">
        <v>2456</v>
      </c>
      <c r="V46" s="1476" t="s">
        <v>2456</v>
      </c>
      <c r="W46" s="1476" t="s">
        <v>2456</v>
      </c>
      <c r="X46" s="1476" t="s">
        <v>2456</v>
      </c>
      <c r="Y46" s="1476" t="s">
        <v>2456</v>
      </c>
      <c r="Z46" s="1476" t="s">
        <v>2457</v>
      </c>
      <c r="AA46" s="1476" t="s">
        <v>2457</v>
      </c>
      <c r="AB46" s="1476" t="s">
        <v>2457</v>
      </c>
      <c r="AC46" s="1476" t="s">
        <v>2457</v>
      </c>
      <c r="AD46" s="1476" t="s">
        <v>2457</v>
      </c>
      <c r="AE46" s="1476" t="s">
        <v>2457</v>
      </c>
      <c r="AF46" s="1476" t="s">
        <v>2457</v>
      </c>
      <c r="AG46" s="1476" t="s">
        <v>2458</v>
      </c>
      <c r="AH46" s="1476" t="s">
        <v>2459</v>
      </c>
      <c r="AI46" s="1476" t="s">
        <v>1964</v>
      </c>
      <c r="AJ46" s="1476" t="s">
        <v>2143</v>
      </c>
      <c r="AK46" s="1476" t="s">
        <v>2143</v>
      </c>
      <c r="AL46" s="1476" t="s">
        <v>2460</v>
      </c>
      <c r="AM46" s="1476" t="s">
        <v>2460</v>
      </c>
      <c r="AN46" s="1476" t="s">
        <v>2460</v>
      </c>
      <c r="AO46" s="1476" t="s">
        <v>2460</v>
      </c>
      <c r="AP46" s="1476" t="s">
        <v>2461</v>
      </c>
      <c r="AQ46" s="1476" t="s">
        <v>2462</v>
      </c>
      <c r="AR46" s="1476" t="s">
        <v>2462</v>
      </c>
      <c r="AS46" s="1476" t="s">
        <v>2462</v>
      </c>
      <c r="AT46" s="1476" t="s">
        <v>2463</v>
      </c>
      <c r="AU46" s="1476" t="s">
        <v>2464</v>
      </c>
      <c r="AV46" s="1476" t="s">
        <v>2464</v>
      </c>
      <c r="AW46" s="1476" t="s">
        <v>2464</v>
      </c>
      <c r="AX46" s="1476" t="s">
        <v>2464</v>
      </c>
      <c r="AY46" s="1476" t="s">
        <v>2464</v>
      </c>
      <c r="AZ46" s="1476" t="s">
        <v>2464</v>
      </c>
      <c r="BA46" s="1476" t="s">
        <v>2464</v>
      </c>
      <c r="BB46" s="1476" t="s">
        <v>2464</v>
      </c>
      <c r="BC46" s="1476" t="s">
        <v>2464</v>
      </c>
      <c r="BD46" s="1476" t="s">
        <v>2464</v>
      </c>
      <c r="BE46" s="1476" t="s">
        <v>2464</v>
      </c>
      <c r="BF46" s="1476" t="s">
        <v>2464</v>
      </c>
      <c r="BG46" s="1476" t="s">
        <v>2464</v>
      </c>
      <c r="BH46" s="1476" t="s">
        <v>2464</v>
      </c>
      <c r="BI46" s="1476" t="s">
        <v>2464</v>
      </c>
      <c r="BJ46" s="1476" t="s">
        <v>2464</v>
      </c>
      <c r="BK46" s="1476" t="s">
        <v>2464</v>
      </c>
      <c r="BL46" s="1476" t="s">
        <v>2465</v>
      </c>
      <c r="BM46" s="1476" t="s">
        <v>2466</v>
      </c>
      <c r="BN46" s="1476" t="s">
        <v>2466</v>
      </c>
      <c r="BO46" s="1476" t="s">
        <v>2466</v>
      </c>
      <c r="BP46" s="1476" t="s">
        <v>2466</v>
      </c>
      <c r="BQ46" s="1476" t="s">
        <v>2466</v>
      </c>
      <c r="BR46" s="1476" t="s">
        <v>2466</v>
      </c>
      <c r="BS46" s="1476" t="s">
        <v>2466</v>
      </c>
      <c r="BT46" s="1476" t="s">
        <v>2466</v>
      </c>
      <c r="BU46" s="1476" t="s">
        <v>2467</v>
      </c>
      <c r="BV46" s="1476" t="s">
        <v>2467</v>
      </c>
      <c r="BW46" s="1476" t="s">
        <v>2467</v>
      </c>
      <c r="BX46" s="1476" t="s">
        <v>2467</v>
      </c>
      <c r="BY46" s="1476" t="s">
        <v>2467</v>
      </c>
      <c r="BZ46" s="1477" t="s">
        <v>2467</v>
      </c>
      <c r="CA46" s="1476" t="s">
        <v>2467</v>
      </c>
      <c r="CB46" s="1476" t="s">
        <v>2467</v>
      </c>
      <c r="CC46" s="1476" t="s">
        <v>2467</v>
      </c>
      <c r="CD46" s="1476" t="s">
        <v>2468</v>
      </c>
      <c r="CE46" s="1476" t="s">
        <v>2469</v>
      </c>
      <c r="CF46" s="1476" t="s">
        <v>2469</v>
      </c>
      <c r="CG46" s="1476" t="s">
        <v>2469</v>
      </c>
      <c r="CH46" s="1476" t="s">
        <v>2469</v>
      </c>
      <c r="CI46" s="1476" t="s">
        <v>2469</v>
      </c>
      <c r="CJ46" s="1476" t="s">
        <v>2469</v>
      </c>
      <c r="CK46" s="1476" t="s">
        <v>2469</v>
      </c>
      <c r="CL46" s="1476" t="s">
        <v>2469</v>
      </c>
      <c r="CM46" s="1476" t="s">
        <v>2469</v>
      </c>
      <c r="CN46" s="1476" t="s">
        <v>2469</v>
      </c>
      <c r="CO46" s="1476" t="s">
        <v>2469</v>
      </c>
      <c r="CP46" s="1476" t="s">
        <v>2469</v>
      </c>
      <c r="CQ46" s="1477" t="s">
        <v>2469</v>
      </c>
      <c r="CR46" s="1476" t="s">
        <v>2469</v>
      </c>
      <c r="CS46" s="1476" t="s">
        <v>2470</v>
      </c>
      <c r="CT46" s="1476" t="s">
        <v>2471</v>
      </c>
      <c r="CU46" s="1476" t="s">
        <v>2471</v>
      </c>
      <c r="CV46" s="1476" t="s">
        <v>2471</v>
      </c>
      <c r="CW46" s="1476" t="s">
        <v>2472</v>
      </c>
      <c r="CX46" s="1476" t="s">
        <v>2472</v>
      </c>
      <c r="CY46" s="1476" t="s">
        <v>2472</v>
      </c>
      <c r="CZ46" s="1476" t="s">
        <v>2472</v>
      </c>
      <c r="DA46" s="1476" t="s">
        <v>2472</v>
      </c>
      <c r="DB46" s="1476" t="s">
        <v>2473</v>
      </c>
      <c r="DC46" s="1476" t="s">
        <v>2473</v>
      </c>
      <c r="DD46" s="1476" t="s">
        <v>2473</v>
      </c>
      <c r="DE46" s="1476" t="s">
        <v>2473</v>
      </c>
      <c r="DF46" s="1476" t="s">
        <v>2473</v>
      </c>
      <c r="DG46" s="1476" t="s">
        <v>2473</v>
      </c>
      <c r="DH46" s="1476" t="s">
        <v>2473</v>
      </c>
      <c r="DI46" s="1476" t="s">
        <v>2473</v>
      </c>
      <c r="DJ46" s="1476" t="s">
        <v>2473</v>
      </c>
      <c r="DK46" s="1476" t="s">
        <v>2474</v>
      </c>
      <c r="DL46" s="1476" t="s">
        <v>2475</v>
      </c>
      <c r="DM46" s="1476" t="s">
        <v>2475</v>
      </c>
      <c r="DN46" s="1476" t="s">
        <v>2475</v>
      </c>
      <c r="DO46" s="1476" t="s">
        <v>2475</v>
      </c>
      <c r="DP46" s="1476" t="s">
        <v>2475</v>
      </c>
      <c r="DQ46" s="1476" t="s">
        <v>2475</v>
      </c>
      <c r="DR46" s="1478" t="s">
        <v>2475</v>
      </c>
      <c r="DS46" s="1479" t="s">
        <v>2475</v>
      </c>
      <c r="DT46" s="1479" t="s">
        <v>2475</v>
      </c>
      <c r="DU46" s="1479" t="s">
        <v>2475</v>
      </c>
      <c r="DV46" s="1479" t="s">
        <v>2475</v>
      </c>
      <c r="DW46" s="1479" t="s">
        <v>2475</v>
      </c>
      <c r="DX46" s="1479" t="s">
        <v>2475</v>
      </c>
      <c r="DY46" s="1479" t="s">
        <v>2475</v>
      </c>
      <c r="DZ46" s="1479" t="s">
        <v>2475</v>
      </c>
      <c r="EA46" s="1479" t="s">
        <v>2475</v>
      </c>
      <c r="EB46" s="1479" t="s">
        <v>2475</v>
      </c>
      <c r="EC46" s="1479" t="s">
        <v>2475</v>
      </c>
      <c r="ED46" s="1479" t="s">
        <v>2475</v>
      </c>
      <c r="EE46" s="1479" t="s">
        <v>2476</v>
      </c>
      <c r="EF46" s="1479" t="s">
        <v>2476</v>
      </c>
      <c r="EG46" s="1479" t="s">
        <v>2477</v>
      </c>
      <c r="EH46" s="1479" t="s">
        <v>2477</v>
      </c>
      <c r="EI46" s="1479" t="s">
        <v>2477</v>
      </c>
      <c r="EJ46" s="1479" t="s">
        <v>2477</v>
      </c>
      <c r="EK46" s="1479" t="s">
        <v>2477</v>
      </c>
      <c r="EL46" s="1479" t="s">
        <v>2477</v>
      </c>
      <c r="EM46" s="1479" t="s">
        <v>2477</v>
      </c>
      <c r="EN46" s="1479" t="s">
        <v>2477</v>
      </c>
    </row>
    <row r="47" spans="1:144" ht="17.45" customHeight="1" x14ac:dyDescent="0.3">
      <c r="A47" s="1412" t="s">
        <v>2478</v>
      </c>
      <c r="B47" s="1401"/>
      <c r="C47" s="1402"/>
      <c r="D47" s="1402"/>
      <c r="E47" s="1402"/>
      <c r="F47" s="1401"/>
      <c r="G47" s="1402"/>
      <c r="H47" s="1402"/>
      <c r="I47" s="1402"/>
      <c r="J47" s="1402"/>
      <c r="K47" s="1402"/>
      <c r="L47" s="1402"/>
      <c r="M47" s="1402"/>
      <c r="N47" s="1401"/>
      <c r="O47" s="1402"/>
      <c r="P47" s="1402"/>
      <c r="Q47" s="1401"/>
      <c r="R47" s="1402"/>
      <c r="S47" s="1402"/>
      <c r="T47" s="1403"/>
      <c r="U47" s="1403"/>
      <c r="V47" s="1403"/>
      <c r="W47" s="1403"/>
      <c r="X47" s="1403"/>
      <c r="Y47" s="1403"/>
      <c r="Z47" s="1403"/>
      <c r="AA47" s="1403"/>
      <c r="AB47" s="1403"/>
      <c r="AC47" s="1403"/>
      <c r="AD47" s="1403"/>
      <c r="AE47" s="1403"/>
      <c r="AF47" s="1403"/>
      <c r="AG47" s="1403"/>
      <c r="AH47" s="1403"/>
      <c r="AI47" s="1403"/>
      <c r="AJ47" s="1403"/>
      <c r="AK47" s="1403"/>
      <c r="AL47" s="1403"/>
      <c r="AM47" s="1403"/>
      <c r="AN47" s="1403"/>
      <c r="AO47" s="1403"/>
      <c r="AP47" s="1403"/>
      <c r="AQ47" s="1403"/>
      <c r="AR47" s="1403"/>
      <c r="AS47" s="1403"/>
      <c r="AT47" s="1403"/>
      <c r="AU47" s="1403"/>
      <c r="AV47" s="1403"/>
      <c r="AW47" s="1403"/>
      <c r="AX47" s="1403"/>
      <c r="AY47" s="1403"/>
      <c r="AZ47" s="1403"/>
      <c r="BA47" s="1403"/>
      <c r="BB47" s="1403"/>
      <c r="BC47" s="1403"/>
      <c r="BD47" s="1403"/>
      <c r="BE47" s="1403"/>
      <c r="BF47" s="1403"/>
      <c r="BG47" s="1403"/>
      <c r="BH47" s="1403"/>
      <c r="BI47" s="1403"/>
      <c r="BJ47" s="1403"/>
      <c r="BK47" s="1403"/>
      <c r="BL47" s="1403"/>
      <c r="BM47" s="1403"/>
      <c r="BN47" s="1403"/>
      <c r="BO47" s="1403"/>
      <c r="BP47" s="1403"/>
      <c r="BQ47" s="1403"/>
      <c r="BR47" s="1403"/>
      <c r="BS47" s="1403"/>
      <c r="BT47" s="1403"/>
      <c r="BU47" s="1403"/>
      <c r="BV47" s="1403"/>
      <c r="BW47" s="1403"/>
      <c r="BX47" s="1403"/>
      <c r="BY47" s="1403"/>
      <c r="BZ47" s="1404"/>
      <c r="CA47" s="1403"/>
      <c r="CB47" s="1403"/>
      <c r="CC47" s="1403"/>
      <c r="CD47" s="1403"/>
      <c r="CE47" s="1403"/>
      <c r="CF47" s="1403"/>
      <c r="CG47" s="1403"/>
      <c r="CH47" s="1403"/>
      <c r="CI47" s="1403"/>
      <c r="CJ47" s="1403"/>
      <c r="CK47" s="1403"/>
      <c r="CL47" s="1403"/>
      <c r="CM47" s="1403"/>
      <c r="CN47" s="1403"/>
      <c r="CO47" s="1403"/>
      <c r="CP47" s="1403"/>
      <c r="CQ47" s="1404"/>
      <c r="CR47" s="1403"/>
      <c r="CS47" s="1403"/>
      <c r="CT47" s="1403"/>
      <c r="CU47" s="1403"/>
      <c r="CV47" s="1403"/>
      <c r="CW47" s="1403"/>
      <c r="CX47" s="1403"/>
      <c r="CY47" s="1403"/>
      <c r="CZ47" s="1403"/>
      <c r="DA47" s="1403"/>
      <c r="DB47" s="1403"/>
      <c r="DC47" s="1458"/>
      <c r="DD47" s="1458"/>
      <c r="DE47" s="1458"/>
      <c r="DF47" s="1458"/>
      <c r="DG47" s="1458"/>
      <c r="DH47" s="1458"/>
      <c r="DI47" s="1458"/>
      <c r="DJ47" s="1458"/>
      <c r="DK47" s="1458"/>
      <c r="DL47" s="1458"/>
      <c r="DM47" s="1458"/>
      <c r="DN47" s="1458"/>
      <c r="DO47" s="1458"/>
      <c r="DP47" s="1458"/>
      <c r="DQ47" s="1458"/>
      <c r="DR47" s="1408"/>
      <c r="DS47" s="1409"/>
      <c r="DT47" s="1409"/>
      <c r="DU47" s="1409"/>
      <c r="DV47" s="1409"/>
      <c r="DW47" s="1409"/>
      <c r="DX47" s="1409"/>
      <c r="DY47" s="1409"/>
      <c r="DZ47" s="1409"/>
      <c r="EA47" s="1409"/>
      <c r="EB47" s="1409"/>
      <c r="EC47" s="1409"/>
      <c r="ED47" s="1410"/>
      <c r="EE47" s="1410"/>
      <c r="EF47" s="1410"/>
      <c r="EG47" s="1410"/>
      <c r="EH47" s="1410"/>
      <c r="EI47" s="1410"/>
      <c r="EJ47" s="1410"/>
      <c r="EK47" s="1410"/>
      <c r="EL47" s="1410"/>
      <c r="EM47" s="1410"/>
      <c r="EN47" s="1410"/>
    </row>
    <row r="48" spans="1:144" ht="17.45" customHeight="1" x14ac:dyDescent="0.3">
      <c r="A48" s="1412" t="s">
        <v>2479</v>
      </c>
      <c r="B48" s="1433" t="s">
        <v>2480</v>
      </c>
      <c r="C48" s="1434" t="s">
        <v>2481</v>
      </c>
      <c r="D48" s="1434" t="s">
        <v>2482</v>
      </c>
      <c r="E48" s="1434" t="s">
        <v>2482</v>
      </c>
      <c r="F48" s="1433" t="s">
        <v>2482</v>
      </c>
      <c r="G48" s="1434" t="s">
        <v>2483</v>
      </c>
      <c r="H48" s="1434" t="s">
        <v>2484</v>
      </c>
      <c r="I48" s="1434" t="s">
        <v>2484</v>
      </c>
      <c r="J48" s="1434" t="s">
        <v>2485</v>
      </c>
      <c r="K48" s="1434" t="s">
        <v>2485</v>
      </c>
      <c r="L48" s="1434" t="s">
        <v>2484</v>
      </c>
      <c r="M48" s="1434" t="s">
        <v>2486</v>
      </c>
      <c r="N48" s="1433" t="s">
        <v>2487</v>
      </c>
      <c r="O48" s="1434" t="s">
        <v>2487</v>
      </c>
      <c r="P48" s="1434" t="s">
        <v>2488</v>
      </c>
      <c r="Q48" s="1433" t="s">
        <v>2488</v>
      </c>
      <c r="R48" s="1434" t="s">
        <v>2488</v>
      </c>
      <c r="S48" s="1434" t="s">
        <v>2488</v>
      </c>
      <c r="T48" s="1435" t="s">
        <v>2488</v>
      </c>
      <c r="U48" s="1435" t="s">
        <v>2488</v>
      </c>
      <c r="V48" s="1435" t="s">
        <v>2488</v>
      </c>
      <c r="W48" s="1435" t="s">
        <v>2488</v>
      </c>
      <c r="X48" s="1435" t="s">
        <v>2489</v>
      </c>
      <c r="Y48" s="1435" t="s">
        <v>2489</v>
      </c>
      <c r="Z48" s="1435" t="s">
        <v>2490</v>
      </c>
      <c r="AA48" s="1435" t="s">
        <v>2490</v>
      </c>
      <c r="AB48" s="1435" t="s">
        <v>2490</v>
      </c>
      <c r="AC48" s="1435" t="s">
        <v>2490</v>
      </c>
      <c r="AD48" s="1435" t="s">
        <v>2490</v>
      </c>
      <c r="AE48" s="1435" t="s">
        <v>2490</v>
      </c>
      <c r="AF48" s="1435" t="s">
        <v>2490</v>
      </c>
      <c r="AG48" s="1435" t="s">
        <v>2491</v>
      </c>
      <c r="AH48" s="1435" t="s">
        <v>2460</v>
      </c>
      <c r="AI48" s="1435" t="s">
        <v>2492</v>
      </c>
      <c r="AJ48" s="1435" t="s">
        <v>2493</v>
      </c>
      <c r="AK48" s="1435" t="s">
        <v>2493</v>
      </c>
      <c r="AL48" s="1435" t="s">
        <v>2494</v>
      </c>
      <c r="AM48" s="1435" t="s">
        <v>2495</v>
      </c>
      <c r="AN48" s="1435" t="s">
        <v>2495</v>
      </c>
      <c r="AO48" s="1435">
        <v>6</v>
      </c>
      <c r="AP48" s="1435">
        <v>6</v>
      </c>
      <c r="AQ48" s="1435">
        <v>6</v>
      </c>
      <c r="AR48" s="1435">
        <v>6</v>
      </c>
      <c r="AS48" s="1435">
        <v>6</v>
      </c>
      <c r="AT48" s="1435">
        <v>6</v>
      </c>
      <c r="AU48" s="1435">
        <v>2.5</v>
      </c>
      <c r="AV48" s="1435">
        <v>2.5</v>
      </c>
      <c r="AW48" s="1435" t="s">
        <v>2496</v>
      </c>
      <c r="AX48" s="1435" t="s">
        <v>2496</v>
      </c>
      <c r="AY48" s="1435" t="s">
        <v>2497</v>
      </c>
      <c r="AZ48" s="1435">
        <v>2.5</v>
      </c>
      <c r="BA48" s="1435">
        <v>2.5</v>
      </c>
      <c r="BB48" s="1435">
        <v>2.5</v>
      </c>
      <c r="BC48" s="1435">
        <v>2.5</v>
      </c>
      <c r="BD48" s="1435" t="s">
        <v>2498</v>
      </c>
      <c r="BE48" s="1435" t="s">
        <v>2498</v>
      </c>
      <c r="BF48" s="1435" t="s">
        <v>2498</v>
      </c>
      <c r="BG48" s="1435" t="s">
        <v>2498</v>
      </c>
      <c r="BH48" s="1435" t="s">
        <v>2498</v>
      </c>
      <c r="BI48" s="1435" t="s">
        <v>2498</v>
      </c>
      <c r="BJ48" s="1435" t="s">
        <v>2499</v>
      </c>
      <c r="BK48" s="1435" t="s">
        <v>2499</v>
      </c>
      <c r="BL48" s="1435" t="s">
        <v>2499</v>
      </c>
      <c r="BM48" s="1435">
        <v>2.5</v>
      </c>
      <c r="BN48" s="1435" t="s">
        <v>2496</v>
      </c>
      <c r="BO48" s="1435" t="s">
        <v>2496</v>
      </c>
      <c r="BP48" s="1435">
        <v>2.5</v>
      </c>
      <c r="BQ48" s="1435">
        <v>2.5</v>
      </c>
      <c r="BR48" s="1435">
        <v>2.5</v>
      </c>
      <c r="BS48" s="1435">
        <v>2.5</v>
      </c>
      <c r="BT48" s="1435">
        <v>2.5</v>
      </c>
      <c r="BU48" s="1435">
        <v>2.5</v>
      </c>
      <c r="BV48" s="1435">
        <v>2.5</v>
      </c>
      <c r="BW48" s="1435" t="s">
        <v>2500</v>
      </c>
      <c r="BX48" s="1435" t="s">
        <v>2500</v>
      </c>
      <c r="BY48" s="1435" t="s">
        <v>2500</v>
      </c>
      <c r="BZ48" s="1436" t="s">
        <v>2500</v>
      </c>
      <c r="CA48" s="1435" t="s">
        <v>2501</v>
      </c>
      <c r="CB48" s="1435" t="s">
        <v>2502</v>
      </c>
      <c r="CC48" s="1435" t="s">
        <v>2502</v>
      </c>
      <c r="CD48" s="1435" t="s">
        <v>2503</v>
      </c>
      <c r="CE48" s="1435" t="s">
        <v>2504</v>
      </c>
      <c r="CF48" s="1435" t="s">
        <v>2505</v>
      </c>
      <c r="CG48" s="1435" t="s">
        <v>2505</v>
      </c>
      <c r="CH48" s="1435" t="s">
        <v>2506</v>
      </c>
      <c r="CI48" s="1435" t="s">
        <v>2506</v>
      </c>
      <c r="CJ48" s="1435" t="s">
        <v>2506</v>
      </c>
      <c r="CK48" s="1435" t="s">
        <v>2507</v>
      </c>
      <c r="CL48" s="1435" t="s">
        <v>2508</v>
      </c>
      <c r="CM48" s="1435" t="s">
        <v>2509</v>
      </c>
      <c r="CN48" s="1435" t="s">
        <v>2509</v>
      </c>
      <c r="CO48" s="1435" t="s">
        <v>2509</v>
      </c>
      <c r="CP48" s="1435" t="s">
        <v>2510</v>
      </c>
      <c r="CQ48" s="1436" t="s">
        <v>2511</v>
      </c>
      <c r="CR48" s="1435" t="s">
        <v>2512</v>
      </c>
      <c r="CS48" s="1435" t="s">
        <v>2513</v>
      </c>
      <c r="CT48" s="1435" t="s">
        <v>2513</v>
      </c>
      <c r="CU48" s="1435" t="s">
        <v>2514</v>
      </c>
      <c r="CV48" s="1435" t="s">
        <v>2515</v>
      </c>
      <c r="CW48" s="1435" t="s">
        <v>2515</v>
      </c>
      <c r="CX48" s="1435" t="s">
        <v>2515</v>
      </c>
      <c r="CY48" s="1435" t="s">
        <v>2515</v>
      </c>
      <c r="CZ48" s="1435" t="s">
        <v>2515</v>
      </c>
      <c r="DA48" s="1435" t="s">
        <v>2515</v>
      </c>
      <c r="DB48" s="1435" t="s">
        <v>2515</v>
      </c>
      <c r="DC48" s="1461" t="s">
        <v>2515</v>
      </c>
      <c r="DD48" s="1461" t="s">
        <v>2515</v>
      </c>
      <c r="DE48" s="1461" t="s">
        <v>2516</v>
      </c>
      <c r="DF48" s="1461" t="s">
        <v>2516</v>
      </c>
      <c r="DG48" s="1461" t="s">
        <v>2516</v>
      </c>
      <c r="DH48" s="1461" t="s">
        <v>2516</v>
      </c>
      <c r="DI48" s="1461" t="s">
        <v>2516</v>
      </c>
      <c r="DJ48" s="1461" t="s">
        <v>2516</v>
      </c>
      <c r="DK48" s="1461" t="s">
        <v>2517</v>
      </c>
      <c r="DL48" s="1461" t="s">
        <v>2517</v>
      </c>
      <c r="DM48" s="1461" t="s">
        <v>2516</v>
      </c>
      <c r="DN48" s="1461" t="s">
        <v>2516</v>
      </c>
      <c r="DO48" s="1461" t="s">
        <v>2516</v>
      </c>
      <c r="DP48" s="1461" t="s">
        <v>2518</v>
      </c>
      <c r="DQ48" s="1461" t="s">
        <v>2518</v>
      </c>
      <c r="DR48" s="1440" t="s">
        <v>2518</v>
      </c>
      <c r="DS48" s="1441" t="s">
        <v>2518</v>
      </c>
      <c r="DT48" s="1441" t="s">
        <v>2518</v>
      </c>
      <c r="DU48" s="1441" t="s">
        <v>2518</v>
      </c>
      <c r="DV48" s="1441" t="s">
        <v>2519</v>
      </c>
      <c r="DW48" s="1441" t="s">
        <v>2519</v>
      </c>
      <c r="DX48" s="1441" t="s">
        <v>2519</v>
      </c>
      <c r="DY48" s="1441" t="s">
        <v>2519</v>
      </c>
      <c r="DZ48" s="1441" t="s">
        <v>2519</v>
      </c>
      <c r="EA48" s="1468">
        <v>2.75</v>
      </c>
      <c r="EB48" s="1468">
        <v>2.75</v>
      </c>
      <c r="EC48" s="1468">
        <v>2.75</v>
      </c>
      <c r="ED48" s="1468">
        <v>2.75</v>
      </c>
      <c r="EE48" s="1468">
        <v>2.2999999999999998</v>
      </c>
      <c r="EF48" s="1468">
        <v>2.2999999999999998</v>
      </c>
      <c r="EG48" s="1441" t="s">
        <v>2520</v>
      </c>
      <c r="EH48" s="1441" t="s">
        <v>2520</v>
      </c>
      <c r="EI48" s="1441" t="s">
        <v>2520</v>
      </c>
      <c r="EJ48" s="1441" t="s">
        <v>2521</v>
      </c>
      <c r="EK48" s="1441" t="s">
        <v>2521</v>
      </c>
      <c r="EL48" s="1441" t="s">
        <v>2521</v>
      </c>
      <c r="EM48" s="1441" t="s">
        <v>2522</v>
      </c>
      <c r="EN48" s="1441" t="s">
        <v>2521</v>
      </c>
    </row>
    <row r="49" spans="1:144" ht="17.25" customHeight="1" x14ac:dyDescent="0.3">
      <c r="A49" s="1412" t="s">
        <v>2523</v>
      </c>
      <c r="B49" s="1433" t="s">
        <v>2524</v>
      </c>
      <c r="C49" s="1434" t="s">
        <v>2525</v>
      </c>
      <c r="D49" s="1434" t="s">
        <v>2525</v>
      </c>
      <c r="E49" s="1434" t="s">
        <v>2525</v>
      </c>
      <c r="F49" s="1433" t="s">
        <v>2525</v>
      </c>
      <c r="G49" s="1434" t="s">
        <v>2142</v>
      </c>
      <c r="H49" s="1434" t="s">
        <v>2142</v>
      </c>
      <c r="I49" s="1434" t="s">
        <v>2142</v>
      </c>
      <c r="J49" s="1434" t="s">
        <v>2142</v>
      </c>
      <c r="K49" s="1434" t="s">
        <v>2142</v>
      </c>
      <c r="L49" s="1434" t="s">
        <v>2142</v>
      </c>
      <c r="M49" s="1434" t="s">
        <v>2142</v>
      </c>
      <c r="N49" s="1433" t="s">
        <v>2526</v>
      </c>
      <c r="O49" s="1434" t="s">
        <v>2526</v>
      </c>
      <c r="P49" s="1434" t="s">
        <v>2527</v>
      </c>
      <c r="Q49" s="1433" t="s">
        <v>2528</v>
      </c>
      <c r="R49" s="1434" t="s">
        <v>2528</v>
      </c>
      <c r="S49" s="1434" t="s">
        <v>2528</v>
      </c>
      <c r="T49" s="1435" t="s">
        <v>1979</v>
      </c>
      <c r="U49" s="1435" t="s">
        <v>1979</v>
      </c>
      <c r="V49" s="1435" t="s">
        <v>2529</v>
      </c>
      <c r="W49" s="1435" t="s">
        <v>2530</v>
      </c>
      <c r="X49" s="1435" t="s">
        <v>2528</v>
      </c>
      <c r="Y49" s="1435" t="s">
        <v>2531</v>
      </c>
      <c r="Z49" s="1435" t="s">
        <v>2532</v>
      </c>
      <c r="AA49" s="1435" t="s">
        <v>1899</v>
      </c>
      <c r="AB49" s="1435" t="s">
        <v>1899</v>
      </c>
      <c r="AC49" s="1435" t="s">
        <v>1899</v>
      </c>
      <c r="AD49" s="1435" t="s">
        <v>1899</v>
      </c>
      <c r="AE49" s="1435" t="s">
        <v>1899</v>
      </c>
      <c r="AF49" s="1435" t="s">
        <v>1899</v>
      </c>
      <c r="AG49" s="1435" t="s">
        <v>2533</v>
      </c>
      <c r="AH49" s="1435" t="s">
        <v>2534</v>
      </c>
      <c r="AI49" s="1435" t="s">
        <v>2534</v>
      </c>
      <c r="AJ49" s="1435" t="s">
        <v>2535</v>
      </c>
      <c r="AK49" s="1435" t="s">
        <v>2536</v>
      </c>
      <c r="AL49" s="1435" t="s">
        <v>2537</v>
      </c>
      <c r="AM49" s="1435" t="s">
        <v>2538</v>
      </c>
      <c r="AN49" s="1435" t="s">
        <v>2538</v>
      </c>
      <c r="AO49" s="1435" t="s">
        <v>2538</v>
      </c>
      <c r="AP49" s="1435" t="s">
        <v>2539</v>
      </c>
      <c r="AQ49" s="1435" t="s">
        <v>2540</v>
      </c>
      <c r="AR49" s="1435" t="s">
        <v>2541</v>
      </c>
      <c r="AS49" s="1435" t="s">
        <v>2541</v>
      </c>
      <c r="AT49" s="1435" t="s">
        <v>2542</v>
      </c>
      <c r="AU49" s="1435" t="s">
        <v>2542</v>
      </c>
      <c r="AV49" s="1435" t="s">
        <v>2542</v>
      </c>
      <c r="AW49" s="1435" t="s">
        <v>2542</v>
      </c>
      <c r="AX49" s="1435" t="s">
        <v>2542</v>
      </c>
      <c r="AY49" s="1435" t="s">
        <v>2542</v>
      </c>
      <c r="AZ49" s="1435" t="s">
        <v>2542</v>
      </c>
      <c r="BA49" s="1435" t="s">
        <v>2542</v>
      </c>
      <c r="BB49" s="1435" t="s">
        <v>2542</v>
      </c>
      <c r="BC49" s="1435" t="s">
        <v>2542</v>
      </c>
      <c r="BD49" s="1435" t="s">
        <v>2542</v>
      </c>
      <c r="BE49" s="1435" t="s">
        <v>2543</v>
      </c>
      <c r="BF49" s="1435" t="s">
        <v>2543</v>
      </c>
      <c r="BG49" s="1435" t="s">
        <v>2543</v>
      </c>
      <c r="BH49" s="1435" t="s">
        <v>2544</v>
      </c>
      <c r="BI49" s="1435" t="s">
        <v>2545</v>
      </c>
      <c r="BJ49" s="1435" t="s">
        <v>2545</v>
      </c>
      <c r="BK49" s="1435" t="s">
        <v>2545</v>
      </c>
      <c r="BL49" s="1435" t="s">
        <v>2545</v>
      </c>
      <c r="BM49" s="1435" t="s">
        <v>2546</v>
      </c>
      <c r="BN49" s="1435" t="s">
        <v>2547</v>
      </c>
      <c r="BO49" s="1435" t="s">
        <v>2548</v>
      </c>
      <c r="BP49" s="1435" t="s">
        <v>2548</v>
      </c>
      <c r="BQ49" s="1435" t="s">
        <v>2549</v>
      </c>
      <c r="BR49" s="1435" t="s">
        <v>2549</v>
      </c>
      <c r="BS49" s="1435" t="s">
        <v>2550</v>
      </c>
      <c r="BT49" s="1435" t="s">
        <v>2550</v>
      </c>
      <c r="BU49" s="1435" t="s">
        <v>2551</v>
      </c>
      <c r="BV49" s="1435" t="s">
        <v>2551</v>
      </c>
      <c r="BW49" s="1435" t="s">
        <v>2551</v>
      </c>
      <c r="BX49" s="1435" t="s">
        <v>2551</v>
      </c>
      <c r="BY49" s="1435" t="s">
        <v>2551</v>
      </c>
      <c r="BZ49" s="1436" t="s">
        <v>2551</v>
      </c>
      <c r="CA49" s="1435" t="s">
        <v>2551</v>
      </c>
      <c r="CB49" s="1435" t="s">
        <v>2552</v>
      </c>
      <c r="CC49" s="1435" t="s">
        <v>2552</v>
      </c>
      <c r="CD49" s="1435" t="s">
        <v>2553</v>
      </c>
      <c r="CE49" s="1435" t="s">
        <v>2553</v>
      </c>
      <c r="CF49" s="1435" t="s">
        <v>2553</v>
      </c>
      <c r="CG49" s="1435" t="s">
        <v>2553</v>
      </c>
      <c r="CH49" s="1435" t="s">
        <v>2553</v>
      </c>
      <c r="CI49" s="1435" t="s">
        <v>2553</v>
      </c>
      <c r="CJ49" s="1435" t="s">
        <v>2554</v>
      </c>
      <c r="CK49" s="1435" t="s">
        <v>2553</v>
      </c>
      <c r="CL49" s="1435" t="s">
        <v>2553</v>
      </c>
      <c r="CM49" s="1435" t="s">
        <v>2553</v>
      </c>
      <c r="CN49" s="1435" t="s">
        <v>2553</v>
      </c>
      <c r="CO49" s="1435" t="s">
        <v>2553</v>
      </c>
      <c r="CP49" s="1435" t="s">
        <v>2553</v>
      </c>
      <c r="CQ49" s="1436" t="s">
        <v>2555</v>
      </c>
      <c r="CR49" s="1435" t="s">
        <v>2556</v>
      </c>
      <c r="CS49" s="1435" t="s">
        <v>2557</v>
      </c>
      <c r="CT49" s="1435" t="s">
        <v>2558</v>
      </c>
      <c r="CU49" s="1435" t="s">
        <v>2559</v>
      </c>
      <c r="CV49" s="1435" t="s">
        <v>2559</v>
      </c>
      <c r="CW49" s="1435" t="s">
        <v>2559</v>
      </c>
      <c r="CX49" s="1435" t="s">
        <v>2560</v>
      </c>
      <c r="CY49" s="1435" t="s">
        <v>2559</v>
      </c>
      <c r="CZ49" s="1435" t="s">
        <v>2559</v>
      </c>
      <c r="DA49" s="1435" t="s">
        <v>2558</v>
      </c>
      <c r="DB49" s="1435" t="s">
        <v>2558</v>
      </c>
      <c r="DC49" s="1461" t="s">
        <v>2561</v>
      </c>
      <c r="DD49" s="1461" t="s">
        <v>2558</v>
      </c>
      <c r="DE49" s="1461" t="s">
        <v>2562</v>
      </c>
      <c r="DF49" s="1461" t="s">
        <v>2563</v>
      </c>
      <c r="DG49" s="1461" t="s">
        <v>2564</v>
      </c>
      <c r="DH49" s="1461" t="s">
        <v>2564</v>
      </c>
      <c r="DI49" s="1461" t="s">
        <v>2564</v>
      </c>
      <c r="DJ49" s="1461" t="s">
        <v>2564</v>
      </c>
      <c r="DK49" s="1461" t="s">
        <v>2565</v>
      </c>
      <c r="DL49" s="1461" t="s">
        <v>2564</v>
      </c>
      <c r="DM49" s="1461" t="s">
        <v>2564</v>
      </c>
      <c r="DN49" s="1461" t="s">
        <v>2564</v>
      </c>
      <c r="DO49" s="1461" t="s">
        <v>2564</v>
      </c>
      <c r="DP49" s="1461" t="s">
        <v>2566</v>
      </c>
      <c r="DQ49" s="1461" t="s">
        <v>2566</v>
      </c>
      <c r="DR49" s="1440" t="s">
        <v>2566</v>
      </c>
      <c r="DS49" s="1441" t="s">
        <v>2566</v>
      </c>
      <c r="DT49" s="1441" t="s">
        <v>2566</v>
      </c>
      <c r="DU49" s="1441" t="s">
        <v>2566</v>
      </c>
      <c r="DV49" s="1441" t="s">
        <v>2567</v>
      </c>
      <c r="DW49" s="1441" t="s">
        <v>2567</v>
      </c>
      <c r="DX49" s="1441" t="s">
        <v>2567</v>
      </c>
      <c r="DY49" s="1441" t="s">
        <v>2567</v>
      </c>
      <c r="DZ49" s="1441" t="s">
        <v>2567</v>
      </c>
      <c r="EA49" s="1441" t="s">
        <v>2567</v>
      </c>
      <c r="EB49" s="1441" t="s">
        <v>2567</v>
      </c>
      <c r="EC49" s="1441" t="s">
        <v>2567</v>
      </c>
      <c r="ED49" s="1441" t="s">
        <v>2567</v>
      </c>
      <c r="EE49" s="1441" t="s">
        <v>2568</v>
      </c>
      <c r="EF49" s="1441" t="s">
        <v>2568</v>
      </c>
      <c r="EG49" s="1441" t="s">
        <v>2568</v>
      </c>
      <c r="EH49" s="1441" t="s">
        <v>2568</v>
      </c>
      <c r="EI49" s="1441" t="s">
        <v>2569</v>
      </c>
      <c r="EJ49" s="1441" t="s">
        <v>2570</v>
      </c>
      <c r="EK49" s="1441" t="s">
        <v>2571</v>
      </c>
      <c r="EL49" s="1441" t="s">
        <v>2570</v>
      </c>
      <c r="EM49" s="1441" t="s">
        <v>2570</v>
      </c>
      <c r="EN49" s="1441" t="s">
        <v>2571</v>
      </c>
    </row>
    <row r="50" spans="1:144" ht="17.25" customHeight="1" x14ac:dyDescent="0.3">
      <c r="A50" s="1412" t="s">
        <v>2572</v>
      </c>
      <c r="B50" s="1433" t="s">
        <v>2573</v>
      </c>
      <c r="C50" s="1434" t="s">
        <v>2574</v>
      </c>
      <c r="D50" s="1434" t="s">
        <v>2575</v>
      </c>
      <c r="E50" s="1434" t="s">
        <v>2576</v>
      </c>
      <c r="F50" s="1433" t="s">
        <v>2577</v>
      </c>
      <c r="G50" s="1434" t="s">
        <v>2578</v>
      </c>
      <c r="H50" s="1434" t="s">
        <v>2579</v>
      </c>
      <c r="I50" s="1434" t="s">
        <v>2580</v>
      </c>
      <c r="J50" s="1434" t="s">
        <v>2580</v>
      </c>
      <c r="K50" s="1434" t="s">
        <v>2581</v>
      </c>
      <c r="L50" s="1434" t="s">
        <v>2581</v>
      </c>
      <c r="M50" s="1434" t="s">
        <v>2579</v>
      </c>
      <c r="N50" s="1433" t="s">
        <v>2582</v>
      </c>
      <c r="O50" s="1434" t="s">
        <v>2583</v>
      </c>
      <c r="P50" s="1434" t="s">
        <v>2584</v>
      </c>
      <c r="Q50" s="1433" t="s">
        <v>2529</v>
      </c>
      <c r="R50" s="1434" t="s">
        <v>2529</v>
      </c>
      <c r="S50" s="1434" t="s">
        <v>2585</v>
      </c>
      <c r="T50" s="1435" t="s">
        <v>1936</v>
      </c>
      <c r="U50" s="1435" t="s">
        <v>2586</v>
      </c>
      <c r="V50" s="1435" t="s">
        <v>2587</v>
      </c>
      <c r="W50" s="1435" t="s">
        <v>2586</v>
      </c>
      <c r="X50" s="1435" t="s">
        <v>1936</v>
      </c>
      <c r="Y50" s="1435" t="s">
        <v>2586</v>
      </c>
      <c r="Z50" s="1435" t="s">
        <v>2588</v>
      </c>
      <c r="AA50" s="1435" t="s">
        <v>2589</v>
      </c>
      <c r="AB50" s="1435" t="s">
        <v>2590</v>
      </c>
      <c r="AC50" s="1435" t="s">
        <v>2591</v>
      </c>
      <c r="AD50" s="1435" t="s">
        <v>2591</v>
      </c>
      <c r="AE50" s="1435" t="s">
        <v>2591</v>
      </c>
      <c r="AF50" s="1435" t="s">
        <v>2588</v>
      </c>
      <c r="AG50" s="1435" t="s">
        <v>2592</v>
      </c>
      <c r="AH50" s="1435" t="s">
        <v>2593</v>
      </c>
      <c r="AI50" s="1435" t="s">
        <v>2593</v>
      </c>
      <c r="AJ50" s="1435" t="s">
        <v>2491</v>
      </c>
      <c r="AK50" s="1435" t="s">
        <v>2144</v>
      </c>
      <c r="AL50" s="1435" t="s">
        <v>2594</v>
      </c>
      <c r="AM50" s="1435" t="s">
        <v>2594</v>
      </c>
      <c r="AN50" s="1435" t="s">
        <v>2594</v>
      </c>
      <c r="AO50" s="1435" t="s">
        <v>2595</v>
      </c>
      <c r="AP50" s="1435" t="s">
        <v>2596</v>
      </c>
      <c r="AQ50" s="1435" t="s">
        <v>2597</v>
      </c>
      <c r="AR50" s="1435" t="s">
        <v>2597</v>
      </c>
      <c r="AS50" s="1435" t="s">
        <v>2598</v>
      </c>
      <c r="AT50" s="1435" t="s">
        <v>2599</v>
      </c>
      <c r="AU50" s="1435" t="s">
        <v>2600</v>
      </c>
      <c r="AV50" s="1435" t="s">
        <v>2601</v>
      </c>
      <c r="AW50" s="1435" t="s">
        <v>2601</v>
      </c>
      <c r="AX50" s="1435" t="s">
        <v>2601</v>
      </c>
      <c r="AY50" s="1435" t="s">
        <v>2601</v>
      </c>
      <c r="AZ50" s="1435" t="s">
        <v>2602</v>
      </c>
      <c r="BA50" s="1435" t="s">
        <v>2603</v>
      </c>
      <c r="BB50" s="1435" t="s">
        <v>2603</v>
      </c>
      <c r="BC50" s="1435" t="s">
        <v>2604</v>
      </c>
      <c r="BD50" s="1435" t="s">
        <v>2604</v>
      </c>
      <c r="BE50" s="1435" t="s">
        <v>2604</v>
      </c>
      <c r="BF50" s="1435" t="s">
        <v>2604</v>
      </c>
      <c r="BG50" s="1435" t="s">
        <v>2604</v>
      </c>
      <c r="BH50" s="1435" t="s">
        <v>2604</v>
      </c>
      <c r="BI50" s="1435" t="s">
        <v>2604</v>
      </c>
      <c r="BJ50" s="1435" t="s">
        <v>2604</v>
      </c>
      <c r="BK50" s="1435" t="s">
        <v>2604</v>
      </c>
      <c r="BL50" s="1435" t="s">
        <v>2604</v>
      </c>
      <c r="BM50" s="1435" t="s">
        <v>2605</v>
      </c>
      <c r="BN50" s="1435" t="s">
        <v>2605</v>
      </c>
      <c r="BO50" s="1435" t="s">
        <v>2605</v>
      </c>
      <c r="BP50" s="1435" t="s">
        <v>2605</v>
      </c>
      <c r="BQ50" s="1435" t="s">
        <v>2605</v>
      </c>
      <c r="BR50" s="1435" t="s">
        <v>2605</v>
      </c>
      <c r="BS50" s="1435" t="s">
        <v>2606</v>
      </c>
      <c r="BT50" s="1435" t="s">
        <v>2606</v>
      </c>
      <c r="BU50" s="1435" t="s">
        <v>2607</v>
      </c>
      <c r="BV50" s="1435" t="s">
        <v>2607</v>
      </c>
      <c r="BW50" s="1435" t="s">
        <v>2607</v>
      </c>
      <c r="BX50" s="1435" t="s">
        <v>2608</v>
      </c>
      <c r="BY50" s="1435" t="s">
        <v>2609</v>
      </c>
      <c r="BZ50" s="1436" t="s">
        <v>2610</v>
      </c>
      <c r="CA50" s="1435" t="s">
        <v>2611</v>
      </c>
      <c r="CB50" s="1435" t="s">
        <v>2611</v>
      </c>
      <c r="CC50" s="1435" t="s">
        <v>2612</v>
      </c>
      <c r="CD50" s="1435" t="s">
        <v>2613</v>
      </c>
      <c r="CE50" s="1435" t="s">
        <v>2614</v>
      </c>
      <c r="CF50" s="1435" t="s">
        <v>2615</v>
      </c>
      <c r="CG50" s="1435" t="s">
        <v>2615</v>
      </c>
      <c r="CH50" s="1435" t="s">
        <v>2616</v>
      </c>
      <c r="CI50" s="1435" t="s">
        <v>2617</v>
      </c>
      <c r="CJ50" s="1435" t="s">
        <v>2617</v>
      </c>
      <c r="CK50" s="1435" t="s">
        <v>2617</v>
      </c>
      <c r="CL50" s="1435" t="s">
        <v>2618</v>
      </c>
      <c r="CM50" s="1435" t="s">
        <v>2618</v>
      </c>
      <c r="CN50" s="1435" t="s">
        <v>2615</v>
      </c>
      <c r="CO50" s="1435" t="s">
        <v>2619</v>
      </c>
      <c r="CP50" s="1435" t="s">
        <v>2620</v>
      </c>
      <c r="CQ50" s="1436" t="s">
        <v>2621</v>
      </c>
      <c r="CR50" s="1435" t="s">
        <v>2622</v>
      </c>
      <c r="CS50" s="1435" t="s">
        <v>2623</v>
      </c>
      <c r="CT50" s="1435" t="s">
        <v>2624</v>
      </c>
      <c r="CU50" s="1435" t="s">
        <v>2625</v>
      </c>
      <c r="CV50" s="1435" t="s">
        <v>2622</v>
      </c>
      <c r="CW50" s="1435" t="s">
        <v>2626</v>
      </c>
      <c r="CX50" s="1435" t="s">
        <v>2627</v>
      </c>
      <c r="CY50" s="1435" t="s">
        <v>2628</v>
      </c>
      <c r="CZ50" s="1435" t="s">
        <v>2628</v>
      </c>
      <c r="DA50" s="1435" t="s">
        <v>2628</v>
      </c>
      <c r="DB50" s="1435" t="s">
        <v>2629</v>
      </c>
      <c r="DC50" s="1461" t="s">
        <v>2622</v>
      </c>
      <c r="DD50" s="1461" t="s">
        <v>2630</v>
      </c>
      <c r="DE50" s="1461" t="s">
        <v>2622</v>
      </c>
      <c r="DF50" s="1461" t="s">
        <v>2631</v>
      </c>
      <c r="DG50" s="1461" t="s">
        <v>2632</v>
      </c>
      <c r="DH50" s="1461" t="s">
        <v>2633</v>
      </c>
      <c r="DI50" s="1461" t="s">
        <v>2634</v>
      </c>
      <c r="DJ50" s="1461" t="s">
        <v>2635</v>
      </c>
      <c r="DK50" s="1461" t="s">
        <v>2636</v>
      </c>
      <c r="DL50" s="1461" t="s">
        <v>2637</v>
      </c>
      <c r="DM50" s="1461" t="s">
        <v>2638</v>
      </c>
      <c r="DN50" s="1461" t="s">
        <v>2639</v>
      </c>
      <c r="DO50" s="1461" t="s">
        <v>2640</v>
      </c>
      <c r="DP50" s="1461" t="s">
        <v>2641</v>
      </c>
      <c r="DQ50" s="1461" t="s">
        <v>2642</v>
      </c>
      <c r="DR50" s="1440" t="s">
        <v>2643</v>
      </c>
      <c r="DS50" s="1441" t="s">
        <v>2644</v>
      </c>
      <c r="DT50" s="1441" t="s">
        <v>2645</v>
      </c>
      <c r="DU50" s="1441" t="s">
        <v>2646</v>
      </c>
      <c r="DV50" s="1441" t="s">
        <v>2646</v>
      </c>
      <c r="DW50" s="1441" t="s">
        <v>2647</v>
      </c>
      <c r="DX50" s="1441" t="s">
        <v>2648</v>
      </c>
      <c r="DY50" s="1441" t="s">
        <v>2649</v>
      </c>
      <c r="DZ50" s="1441" t="s">
        <v>2650</v>
      </c>
      <c r="EA50" s="1441" t="s">
        <v>2650</v>
      </c>
      <c r="EB50" s="1441" t="s">
        <v>2650</v>
      </c>
      <c r="EC50" s="1441" t="s">
        <v>2650</v>
      </c>
      <c r="ED50" s="1441" t="s">
        <v>2651</v>
      </c>
      <c r="EE50" s="1441" t="s">
        <v>2571</v>
      </c>
      <c r="EF50" s="1441" t="s">
        <v>2652</v>
      </c>
      <c r="EG50" s="1441" t="s">
        <v>2653</v>
      </c>
      <c r="EH50" s="1441" t="s">
        <v>2654</v>
      </c>
      <c r="EI50" s="1441" t="s">
        <v>2655</v>
      </c>
      <c r="EJ50" s="1441" t="s">
        <v>2653</v>
      </c>
      <c r="EK50" s="1441" t="s">
        <v>2656</v>
      </c>
      <c r="EL50" s="1441" t="s">
        <v>2657</v>
      </c>
      <c r="EM50" s="1441" t="s">
        <v>2658</v>
      </c>
      <c r="EN50" s="1441" t="s">
        <v>2659</v>
      </c>
    </row>
    <row r="51" spans="1:144" ht="17.45" customHeight="1" x14ac:dyDescent="0.3">
      <c r="A51" s="1412" t="s">
        <v>2660</v>
      </c>
      <c r="B51" s="1433" t="s">
        <v>2661</v>
      </c>
      <c r="C51" s="1434" t="s">
        <v>2662</v>
      </c>
      <c r="D51" s="1434" t="s">
        <v>2663</v>
      </c>
      <c r="E51" s="1434" t="s">
        <v>2663</v>
      </c>
      <c r="F51" s="1433" t="s">
        <v>2664</v>
      </c>
      <c r="G51" s="1434" t="s">
        <v>2665</v>
      </c>
      <c r="H51" s="1434" t="s">
        <v>2597</v>
      </c>
      <c r="I51" s="1434" t="s">
        <v>2665</v>
      </c>
      <c r="J51" s="1434" t="s">
        <v>2665</v>
      </c>
      <c r="K51" s="1434" t="s">
        <v>2665</v>
      </c>
      <c r="L51" s="1434" t="s">
        <v>2665</v>
      </c>
      <c r="M51" s="1434" t="s">
        <v>2666</v>
      </c>
      <c r="N51" s="1433" t="s">
        <v>2667</v>
      </c>
      <c r="O51" s="1434" t="s">
        <v>2668</v>
      </c>
      <c r="P51" s="1434" t="s">
        <v>2669</v>
      </c>
      <c r="Q51" s="1433" t="s">
        <v>2670</v>
      </c>
      <c r="R51" s="1434" t="s">
        <v>2134</v>
      </c>
      <c r="S51" s="1434" t="s">
        <v>2671</v>
      </c>
      <c r="T51" s="1435" t="s">
        <v>2586</v>
      </c>
      <c r="U51" s="1435" t="s">
        <v>2672</v>
      </c>
      <c r="V51" s="1435" t="s">
        <v>2673</v>
      </c>
      <c r="W51" s="1435" t="s">
        <v>2674</v>
      </c>
      <c r="X51" s="1435" t="s">
        <v>2586</v>
      </c>
      <c r="Y51" s="1435" t="s">
        <v>1937</v>
      </c>
      <c r="Z51" s="1435" t="s">
        <v>2675</v>
      </c>
      <c r="AA51" s="1435" t="s">
        <v>2676</v>
      </c>
      <c r="AB51" s="1435" t="s">
        <v>2677</v>
      </c>
      <c r="AC51" s="1435" t="s">
        <v>2677</v>
      </c>
      <c r="AD51" s="1435" t="s">
        <v>2588</v>
      </c>
      <c r="AE51" s="1435" t="s">
        <v>2588</v>
      </c>
      <c r="AF51" s="1435" t="s">
        <v>2678</v>
      </c>
      <c r="AG51" s="1435" t="s">
        <v>2679</v>
      </c>
      <c r="AH51" s="1435" t="s">
        <v>2680</v>
      </c>
      <c r="AI51" s="1435" t="s">
        <v>2681</v>
      </c>
      <c r="AJ51" s="1435" t="s">
        <v>2682</v>
      </c>
      <c r="AK51" s="1435" t="s">
        <v>2682</v>
      </c>
      <c r="AL51" s="1435" t="s">
        <v>2683</v>
      </c>
      <c r="AM51" s="1435" t="s">
        <v>2683</v>
      </c>
      <c r="AN51" s="1435" t="s">
        <v>2684</v>
      </c>
      <c r="AO51" s="1435" t="s">
        <v>2685</v>
      </c>
      <c r="AP51" s="1435" t="s">
        <v>2686</v>
      </c>
      <c r="AQ51" s="1435" t="s">
        <v>2687</v>
      </c>
      <c r="AR51" s="1435" t="s">
        <v>2688</v>
      </c>
      <c r="AS51" s="1435" t="s">
        <v>2599</v>
      </c>
      <c r="AT51" s="1435" t="s">
        <v>2689</v>
      </c>
      <c r="AU51" s="1435" t="s">
        <v>2603</v>
      </c>
      <c r="AV51" s="1435" t="s">
        <v>2603</v>
      </c>
      <c r="AW51" s="1435" t="s">
        <v>2603</v>
      </c>
      <c r="AX51" s="1435" t="s">
        <v>2603</v>
      </c>
      <c r="AY51" s="1435" t="s">
        <v>2603</v>
      </c>
      <c r="AZ51" s="1435" t="s">
        <v>2690</v>
      </c>
      <c r="BA51" s="1435" t="s">
        <v>2603</v>
      </c>
      <c r="BB51" s="1435" t="s">
        <v>2603</v>
      </c>
      <c r="BC51" s="1435" t="s">
        <v>2603</v>
      </c>
      <c r="BD51" s="1435" t="s">
        <v>2603</v>
      </c>
      <c r="BE51" s="1435" t="s">
        <v>2603</v>
      </c>
      <c r="BF51" s="1435" t="s">
        <v>2603</v>
      </c>
      <c r="BG51" s="1435" t="s">
        <v>2603</v>
      </c>
      <c r="BH51" s="1435" t="s">
        <v>2603</v>
      </c>
      <c r="BI51" s="1435" t="s">
        <v>2603</v>
      </c>
      <c r="BJ51" s="1435" t="s">
        <v>2603</v>
      </c>
      <c r="BK51" s="1435" t="s">
        <v>2603</v>
      </c>
      <c r="BL51" s="1435" t="s">
        <v>2603</v>
      </c>
      <c r="BM51" s="1435" t="s">
        <v>2605</v>
      </c>
      <c r="BN51" s="1435" t="s">
        <v>2691</v>
      </c>
      <c r="BO51" s="1435" t="s">
        <v>2691</v>
      </c>
      <c r="BP51" s="1435" t="s">
        <v>2691</v>
      </c>
      <c r="BQ51" s="1435" t="s">
        <v>2691</v>
      </c>
      <c r="BR51" s="1435" t="s">
        <v>2691</v>
      </c>
      <c r="BS51" s="1435" t="s">
        <v>2692</v>
      </c>
      <c r="BT51" s="1435" t="s">
        <v>2692</v>
      </c>
      <c r="BU51" s="1435" t="s">
        <v>2693</v>
      </c>
      <c r="BV51" s="1435" t="s">
        <v>2694</v>
      </c>
      <c r="BW51" s="1435" t="s">
        <v>2695</v>
      </c>
      <c r="BX51" s="1435" t="s">
        <v>2696</v>
      </c>
      <c r="BY51" s="1435" t="s">
        <v>2697</v>
      </c>
      <c r="BZ51" s="1436" t="s">
        <v>2697</v>
      </c>
      <c r="CA51" s="1435" t="s">
        <v>2698</v>
      </c>
      <c r="CB51" s="1435" t="s">
        <v>2699</v>
      </c>
      <c r="CC51" s="1435" t="s">
        <v>2573</v>
      </c>
      <c r="CD51" s="1435" t="s">
        <v>2700</v>
      </c>
      <c r="CE51" s="1435" t="s">
        <v>2701</v>
      </c>
      <c r="CF51" s="1435" t="s">
        <v>2702</v>
      </c>
      <c r="CG51" s="1435" t="s">
        <v>2702</v>
      </c>
      <c r="CH51" s="1435" t="s">
        <v>2703</v>
      </c>
      <c r="CI51" s="1435" t="s">
        <v>2548</v>
      </c>
      <c r="CJ51" s="1435" t="s">
        <v>2548</v>
      </c>
      <c r="CK51" s="1435" t="s">
        <v>2704</v>
      </c>
      <c r="CL51" s="1435" t="s">
        <v>2705</v>
      </c>
      <c r="CM51" s="1435" t="s">
        <v>2548</v>
      </c>
      <c r="CN51" s="1435" t="s">
        <v>2548</v>
      </c>
      <c r="CO51" s="1435" t="s">
        <v>2548</v>
      </c>
      <c r="CP51" s="1435" t="s">
        <v>2706</v>
      </c>
      <c r="CQ51" s="1436" t="s">
        <v>2707</v>
      </c>
      <c r="CR51" s="1435" t="s">
        <v>2708</v>
      </c>
      <c r="CS51" s="1435" t="s">
        <v>2708</v>
      </c>
      <c r="CT51" s="1435" t="s">
        <v>2709</v>
      </c>
      <c r="CU51" s="1435" t="s">
        <v>2710</v>
      </c>
      <c r="CV51" s="1435" t="s">
        <v>2711</v>
      </c>
      <c r="CW51" s="1435" t="s">
        <v>2712</v>
      </c>
      <c r="CX51" s="1435" t="s">
        <v>2628</v>
      </c>
      <c r="CY51" s="1435" t="s">
        <v>2628</v>
      </c>
      <c r="CZ51" s="1435" t="s">
        <v>2628</v>
      </c>
      <c r="DA51" s="1435" t="s">
        <v>2712</v>
      </c>
      <c r="DB51" s="1435" t="s">
        <v>2630</v>
      </c>
      <c r="DC51" s="1461" t="s">
        <v>2630</v>
      </c>
      <c r="DD51" s="1461" t="s">
        <v>2713</v>
      </c>
      <c r="DE51" s="1461" t="s">
        <v>2714</v>
      </c>
      <c r="DF51" s="1461" t="s">
        <v>2715</v>
      </c>
      <c r="DG51" s="1461" t="s">
        <v>2716</v>
      </c>
      <c r="DH51" s="1461" t="s">
        <v>2717</v>
      </c>
      <c r="DI51" s="1461" t="s">
        <v>2718</v>
      </c>
      <c r="DJ51" s="1461" t="s">
        <v>2718</v>
      </c>
      <c r="DK51" s="1461" t="s">
        <v>2719</v>
      </c>
      <c r="DL51" s="1461" t="s">
        <v>2719</v>
      </c>
      <c r="DM51" s="1461" t="s">
        <v>2720</v>
      </c>
      <c r="DN51" s="1461" t="s">
        <v>2721</v>
      </c>
      <c r="DO51" s="1461" t="s">
        <v>2721</v>
      </c>
      <c r="DP51" s="1461" t="s">
        <v>2722</v>
      </c>
      <c r="DQ51" s="1461" t="s">
        <v>2723</v>
      </c>
      <c r="DR51" s="1440" t="s">
        <v>2645</v>
      </c>
      <c r="DS51" s="1441" t="s">
        <v>2724</v>
      </c>
      <c r="DT51" s="1441" t="s">
        <v>2724</v>
      </c>
      <c r="DU51" s="1441" t="s">
        <v>2724</v>
      </c>
      <c r="DV51" s="1441" t="s">
        <v>2724</v>
      </c>
      <c r="DW51" s="1441" t="s">
        <v>2725</v>
      </c>
      <c r="DX51" s="1441" t="s">
        <v>2726</v>
      </c>
      <c r="DY51" s="1441" t="s">
        <v>2727</v>
      </c>
      <c r="DZ51" s="1441" t="s">
        <v>2728</v>
      </c>
      <c r="EA51" s="1441" t="s">
        <v>2647</v>
      </c>
      <c r="EB51" s="1441" t="s">
        <v>2647</v>
      </c>
      <c r="EC51" s="1441" t="s">
        <v>2729</v>
      </c>
      <c r="ED51" s="1441" t="s">
        <v>2730</v>
      </c>
      <c r="EE51" s="1441" t="s">
        <v>2731</v>
      </c>
      <c r="EF51" s="1441" t="s">
        <v>2732</v>
      </c>
      <c r="EG51" s="1441" t="s">
        <v>2733</v>
      </c>
      <c r="EH51" s="1441" t="s">
        <v>2734</v>
      </c>
      <c r="EI51" s="1441" t="s">
        <v>2655</v>
      </c>
      <c r="EJ51" s="1441" t="s">
        <v>2735</v>
      </c>
      <c r="EK51" s="1441" t="s">
        <v>2735</v>
      </c>
      <c r="EL51" s="1441" t="s">
        <v>2736</v>
      </c>
      <c r="EM51" s="1441" t="s">
        <v>2737</v>
      </c>
      <c r="EN51" s="1441" t="s">
        <v>2738</v>
      </c>
    </row>
    <row r="52" spans="1:144" ht="17.25" customHeight="1" x14ac:dyDescent="0.3">
      <c r="A52" s="1412" t="s">
        <v>2739</v>
      </c>
      <c r="B52" s="1433" t="s">
        <v>2740</v>
      </c>
      <c r="C52" s="1434" t="s">
        <v>2741</v>
      </c>
      <c r="D52" s="1434" t="s">
        <v>2576</v>
      </c>
      <c r="E52" s="1434" t="s">
        <v>2576</v>
      </c>
      <c r="F52" s="1433" t="s">
        <v>2576</v>
      </c>
      <c r="G52" s="1434" t="s">
        <v>2742</v>
      </c>
      <c r="H52" s="1434" t="s">
        <v>2743</v>
      </c>
      <c r="I52" s="1434" t="s">
        <v>2744</v>
      </c>
      <c r="J52" s="1434" t="s">
        <v>2744</v>
      </c>
      <c r="K52" s="1434" t="s">
        <v>2742</v>
      </c>
      <c r="L52" s="1434" t="s">
        <v>2742</v>
      </c>
      <c r="M52" s="1434" t="s">
        <v>2745</v>
      </c>
      <c r="N52" s="1433" t="s">
        <v>2746</v>
      </c>
      <c r="O52" s="1434" t="s">
        <v>2746</v>
      </c>
      <c r="P52" s="1434" t="s">
        <v>2747</v>
      </c>
      <c r="Q52" s="1433" t="s">
        <v>2748</v>
      </c>
      <c r="R52" s="1434" t="s">
        <v>2748</v>
      </c>
      <c r="S52" s="1434" t="s">
        <v>2749</v>
      </c>
      <c r="T52" s="1435" t="s">
        <v>2750</v>
      </c>
      <c r="U52" s="1435" t="s">
        <v>2751</v>
      </c>
      <c r="V52" s="1435" t="s">
        <v>2752</v>
      </c>
      <c r="W52" s="1435" t="s">
        <v>2753</v>
      </c>
      <c r="X52" s="1435" t="s">
        <v>2753</v>
      </c>
      <c r="Y52" s="1435" t="s">
        <v>2754</v>
      </c>
      <c r="Z52" s="1435" t="s">
        <v>2755</v>
      </c>
      <c r="AA52" s="1435" t="s">
        <v>2756</v>
      </c>
      <c r="AB52" s="1435" t="s">
        <v>2757</v>
      </c>
      <c r="AC52" s="1435" t="s">
        <v>2757</v>
      </c>
      <c r="AD52" s="1435" t="s">
        <v>2757</v>
      </c>
      <c r="AE52" s="1435" t="s">
        <v>2758</v>
      </c>
      <c r="AF52" s="1435" t="s">
        <v>2758</v>
      </c>
      <c r="AG52" s="1435" t="s">
        <v>2758</v>
      </c>
      <c r="AH52" s="1435" t="s">
        <v>2758</v>
      </c>
      <c r="AI52" s="1435" t="s">
        <v>2758</v>
      </c>
      <c r="AJ52" s="1435" t="s">
        <v>2759</v>
      </c>
      <c r="AK52" s="1435" t="s">
        <v>2760</v>
      </c>
      <c r="AL52" s="1435" t="s">
        <v>2760</v>
      </c>
      <c r="AM52" s="1435" t="s">
        <v>2761</v>
      </c>
      <c r="AN52" s="1435" t="s">
        <v>2762</v>
      </c>
      <c r="AO52" s="1435" t="s">
        <v>2762</v>
      </c>
      <c r="AP52" s="1435" t="s">
        <v>2763</v>
      </c>
      <c r="AQ52" s="1435" t="s">
        <v>2763</v>
      </c>
      <c r="AR52" s="1435" t="s">
        <v>2764</v>
      </c>
      <c r="AS52" s="1435" t="s">
        <v>2764</v>
      </c>
      <c r="AT52" s="1435" t="s">
        <v>2764</v>
      </c>
      <c r="AU52" s="1435" t="s">
        <v>2765</v>
      </c>
      <c r="AV52" s="1435" t="s">
        <v>2766</v>
      </c>
      <c r="AW52" s="1435" t="s">
        <v>2766</v>
      </c>
      <c r="AX52" s="1435" t="s">
        <v>2766</v>
      </c>
      <c r="AY52" s="1435" t="s">
        <v>2603</v>
      </c>
      <c r="AZ52" s="1435" t="s">
        <v>2603</v>
      </c>
      <c r="BA52" s="1435" t="s">
        <v>2603</v>
      </c>
      <c r="BB52" s="1435" t="s">
        <v>2603</v>
      </c>
      <c r="BC52" s="1435" t="s">
        <v>2603</v>
      </c>
      <c r="BD52" s="1435" t="s">
        <v>2767</v>
      </c>
      <c r="BE52" s="1435" t="s">
        <v>2603</v>
      </c>
      <c r="BF52" s="1435" t="s">
        <v>2603</v>
      </c>
      <c r="BG52" s="1435" t="s">
        <v>2603</v>
      </c>
      <c r="BH52" s="1435" t="s">
        <v>2603</v>
      </c>
      <c r="BI52" s="1435" t="s">
        <v>2767</v>
      </c>
      <c r="BJ52" s="1435" t="s">
        <v>2767</v>
      </c>
      <c r="BK52" s="1435" t="s">
        <v>2603</v>
      </c>
      <c r="BL52" s="1435" t="s">
        <v>2768</v>
      </c>
      <c r="BM52" s="1435" t="s">
        <v>2769</v>
      </c>
      <c r="BN52" s="1435" t="s">
        <v>2770</v>
      </c>
      <c r="BO52" s="1435" t="s">
        <v>2770</v>
      </c>
      <c r="BP52" s="1435" t="s">
        <v>2770</v>
      </c>
      <c r="BQ52" s="1435" t="s">
        <v>2770</v>
      </c>
      <c r="BR52" s="1435" t="s">
        <v>2770</v>
      </c>
      <c r="BS52" s="1435" t="s">
        <v>2771</v>
      </c>
      <c r="BT52" s="1435" t="s">
        <v>2771</v>
      </c>
      <c r="BU52" s="1435" t="s">
        <v>2771</v>
      </c>
      <c r="BV52" s="1435" t="s">
        <v>2771</v>
      </c>
      <c r="BW52" s="1435" t="s">
        <v>2772</v>
      </c>
      <c r="BX52" s="1435" t="s">
        <v>2773</v>
      </c>
      <c r="BY52" s="1435" t="s">
        <v>2774</v>
      </c>
      <c r="BZ52" s="1436" t="s">
        <v>2774</v>
      </c>
      <c r="CA52" s="1435" t="s">
        <v>2774</v>
      </c>
      <c r="CB52" s="1435" t="s">
        <v>2774</v>
      </c>
      <c r="CC52" s="1435" t="s">
        <v>2774</v>
      </c>
      <c r="CD52" s="1435" t="s">
        <v>2775</v>
      </c>
      <c r="CE52" s="1435" t="s">
        <v>2776</v>
      </c>
      <c r="CF52" s="1435" t="s">
        <v>2776</v>
      </c>
      <c r="CG52" s="1435" t="s">
        <v>2776</v>
      </c>
      <c r="CH52" s="1435" t="s">
        <v>2777</v>
      </c>
      <c r="CI52" s="1435" t="s">
        <v>2778</v>
      </c>
      <c r="CJ52" s="1435" t="s">
        <v>2779</v>
      </c>
      <c r="CK52" s="1435" t="s">
        <v>2780</v>
      </c>
      <c r="CL52" s="1435" t="s">
        <v>2705</v>
      </c>
      <c r="CM52" s="1435" t="s">
        <v>2547</v>
      </c>
      <c r="CN52" s="1435" t="s">
        <v>2781</v>
      </c>
      <c r="CO52" s="1435" t="s">
        <v>2782</v>
      </c>
      <c r="CP52" s="1435" t="s">
        <v>2783</v>
      </c>
      <c r="CQ52" s="1436" t="s">
        <v>2784</v>
      </c>
      <c r="CR52" s="1435" t="s">
        <v>2785</v>
      </c>
      <c r="CS52" s="1435" t="s">
        <v>2786</v>
      </c>
      <c r="CT52" s="1435" t="s">
        <v>2787</v>
      </c>
      <c r="CU52" s="1435" t="s">
        <v>2788</v>
      </c>
      <c r="CV52" s="1435" t="s">
        <v>2628</v>
      </c>
      <c r="CW52" s="1435" t="s">
        <v>2789</v>
      </c>
      <c r="CX52" s="1435" t="s">
        <v>2789</v>
      </c>
      <c r="CY52" s="1435" t="s">
        <v>2712</v>
      </c>
      <c r="CZ52" s="1435" t="s">
        <v>2712</v>
      </c>
      <c r="DA52" s="1435" t="s">
        <v>2790</v>
      </c>
      <c r="DB52" s="1435" t="s">
        <v>2791</v>
      </c>
      <c r="DC52" s="1461" t="s">
        <v>2792</v>
      </c>
      <c r="DD52" s="1461" t="s">
        <v>2793</v>
      </c>
      <c r="DE52" s="1461" t="s">
        <v>2794</v>
      </c>
      <c r="DF52" s="1461" t="s">
        <v>2795</v>
      </c>
      <c r="DG52" s="1461" t="s">
        <v>2796</v>
      </c>
      <c r="DH52" s="1461" t="s">
        <v>2797</v>
      </c>
      <c r="DI52" s="1461" t="s">
        <v>2798</v>
      </c>
      <c r="DJ52" s="1461" t="s">
        <v>2799</v>
      </c>
      <c r="DK52" s="1461" t="s">
        <v>2800</v>
      </c>
      <c r="DL52" s="1461" t="s">
        <v>2801</v>
      </c>
      <c r="DM52" s="1461" t="s">
        <v>2802</v>
      </c>
      <c r="DN52" s="1461" t="s">
        <v>2803</v>
      </c>
      <c r="DO52" s="1461" t="s">
        <v>2804</v>
      </c>
      <c r="DP52" s="1461" t="s">
        <v>2805</v>
      </c>
      <c r="DQ52" s="1461" t="s">
        <v>2806</v>
      </c>
      <c r="DR52" s="1440" t="s">
        <v>2807</v>
      </c>
      <c r="DS52" s="1441" t="s">
        <v>2807</v>
      </c>
      <c r="DT52" s="1441" t="s">
        <v>2808</v>
      </c>
      <c r="DU52" s="1441" t="s">
        <v>2808</v>
      </c>
      <c r="DV52" s="1441" t="s">
        <v>2809</v>
      </c>
      <c r="DW52" s="1441" t="s">
        <v>2810</v>
      </c>
      <c r="DX52" s="1441" t="s">
        <v>2645</v>
      </c>
      <c r="DY52" s="1441" t="s">
        <v>2645</v>
      </c>
      <c r="DZ52" s="1441" t="s">
        <v>2811</v>
      </c>
      <c r="EA52" s="1441" t="s">
        <v>2812</v>
      </c>
      <c r="EB52" s="1441" t="s">
        <v>2813</v>
      </c>
      <c r="EC52" s="1441" t="s">
        <v>2813</v>
      </c>
      <c r="ED52" s="1441" t="s">
        <v>2814</v>
      </c>
      <c r="EE52" s="1441" t="s">
        <v>2814</v>
      </c>
      <c r="EF52" s="1441" t="s">
        <v>2815</v>
      </c>
      <c r="EG52" s="1441" t="s">
        <v>2816</v>
      </c>
      <c r="EH52" s="1441" t="s">
        <v>2816</v>
      </c>
      <c r="EI52" s="1441" t="s">
        <v>2817</v>
      </c>
      <c r="EJ52" s="1441" t="s">
        <v>2818</v>
      </c>
      <c r="EK52" s="1441" t="s">
        <v>2738</v>
      </c>
      <c r="EL52" s="1441" t="s">
        <v>2819</v>
      </c>
      <c r="EM52" s="1441" t="s">
        <v>2820</v>
      </c>
      <c r="EN52" s="1441" t="s">
        <v>2821</v>
      </c>
    </row>
    <row r="53" spans="1:144" ht="17.25" customHeight="1" x14ac:dyDescent="0.3">
      <c r="A53" s="1412" t="s">
        <v>2822</v>
      </c>
      <c r="B53" s="1433" t="s">
        <v>2823</v>
      </c>
      <c r="C53" s="1434" t="s">
        <v>2824</v>
      </c>
      <c r="D53" s="1434" t="s">
        <v>2825</v>
      </c>
      <c r="E53" s="1434" t="s">
        <v>2826</v>
      </c>
      <c r="F53" s="1433" t="s">
        <v>2826</v>
      </c>
      <c r="G53" s="1434" t="s">
        <v>2827</v>
      </c>
      <c r="H53" s="1434" t="s">
        <v>2828</v>
      </c>
      <c r="I53" s="1434" t="s">
        <v>2829</v>
      </c>
      <c r="J53" s="1434" t="s">
        <v>2827</v>
      </c>
      <c r="K53" s="1434" t="s">
        <v>2827</v>
      </c>
      <c r="L53" s="1434" t="s">
        <v>2827</v>
      </c>
      <c r="M53" s="1434" t="s">
        <v>2827</v>
      </c>
      <c r="N53" s="1433" t="s">
        <v>2825</v>
      </c>
      <c r="O53" s="1434" t="s">
        <v>2825</v>
      </c>
      <c r="P53" s="1434" t="s">
        <v>2830</v>
      </c>
      <c r="Q53" s="1433" t="s">
        <v>2754</v>
      </c>
      <c r="R53" s="1434" t="s">
        <v>2754</v>
      </c>
      <c r="S53" s="1434" t="s">
        <v>2831</v>
      </c>
      <c r="T53" s="1435" t="s">
        <v>2832</v>
      </c>
      <c r="U53" s="1435" t="s">
        <v>2757</v>
      </c>
      <c r="V53" s="1435" t="s">
        <v>2757</v>
      </c>
      <c r="W53" s="1435" t="s">
        <v>2757</v>
      </c>
      <c r="X53" s="1435" t="s">
        <v>2757</v>
      </c>
      <c r="Y53" s="1435" t="s">
        <v>2757</v>
      </c>
      <c r="Z53" s="1435" t="s">
        <v>2757</v>
      </c>
      <c r="AA53" s="1435" t="s">
        <v>2833</v>
      </c>
      <c r="AB53" s="1435" t="s">
        <v>2755</v>
      </c>
      <c r="AC53" s="1435" t="s">
        <v>2755</v>
      </c>
      <c r="AD53" s="1435" t="s">
        <v>2755</v>
      </c>
      <c r="AE53" s="1435" t="s">
        <v>2831</v>
      </c>
      <c r="AF53" s="1435" t="s">
        <v>2831</v>
      </c>
      <c r="AG53" s="1435" t="s">
        <v>2831</v>
      </c>
      <c r="AH53" s="1435" t="s">
        <v>2831</v>
      </c>
      <c r="AI53" s="1435" t="s">
        <v>2831</v>
      </c>
      <c r="AJ53" s="1435" t="s">
        <v>2834</v>
      </c>
      <c r="AK53" s="1435" t="s">
        <v>2835</v>
      </c>
      <c r="AL53" s="1435" t="s">
        <v>2836</v>
      </c>
      <c r="AM53" s="1435" t="s">
        <v>2837</v>
      </c>
      <c r="AN53" s="1435" t="s">
        <v>2837</v>
      </c>
      <c r="AO53" s="1435" t="s">
        <v>2837</v>
      </c>
      <c r="AP53" s="1435" t="s">
        <v>2836</v>
      </c>
      <c r="AQ53" s="1435" t="s">
        <v>2838</v>
      </c>
      <c r="AR53" s="1435" t="s">
        <v>2839</v>
      </c>
      <c r="AS53" s="1435" t="s">
        <v>2839</v>
      </c>
      <c r="AT53" s="1435" t="s">
        <v>2839</v>
      </c>
      <c r="AU53" s="1435" t="s">
        <v>2840</v>
      </c>
      <c r="AV53" s="1435" t="s">
        <v>2840</v>
      </c>
      <c r="AW53" s="1435" t="s">
        <v>2840</v>
      </c>
      <c r="AX53" s="1435" t="s">
        <v>2840</v>
      </c>
      <c r="AY53" s="1435" t="s">
        <v>2840</v>
      </c>
      <c r="AZ53" s="1435" t="s">
        <v>2840</v>
      </c>
      <c r="BA53" s="1435" t="s">
        <v>2840</v>
      </c>
      <c r="BB53" s="1435" t="s">
        <v>2840</v>
      </c>
      <c r="BC53" s="1435" t="s">
        <v>2840</v>
      </c>
      <c r="BD53" s="1435" t="s">
        <v>2840</v>
      </c>
      <c r="BE53" s="1435" t="s">
        <v>2841</v>
      </c>
      <c r="BF53" s="1435" t="s">
        <v>2841</v>
      </c>
      <c r="BG53" s="1435" t="s">
        <v>2842</v>
      </c>
      <c r="BH53" s="1435" t="s">
        <v>2842</v>
      </c>
      <c r="BI53" s="1435" t="s">
        <v>2603</v>
      </c>
      <c r="BJ53" s="1435" t="s">
        <v>2603</v>
      </c>
      <c r="BK53" s="1435" t="s">
        <v>2841</v>
      </c>
      <c r="BL53" s="1435" t="s">
        <v>2841</v>
      </c>
      <c r="BM53" s="1435" t="s">
        <v>2843</v>
      </c>
      <c r="BN53" s="1435" t="s">
        <v>2844</v>
      </c>
      <c r="BO53" s="1435" t="s">
        <v>2844</v>
      </c>
      <c r="BP53" s="1435" t="s">
        <v>2845</v>
      </c>
      <c r="BQ53" s="1435" t="s">
        <v>2846</v>
      </c>
      <c r="BR53" s="1435" t="s">
        <v>2846</v>
      </c>
      <c r="BS53" s="1435" t="s">
        <v>2846</v>
      </c>
      <c r="BT53" s="1435" t="s">
        <v>2846</v>
      </c>
      <c r="BU53" s="1435" t="s">
        <v>2843</v>
      </c>
      <c r="BV53" s="1435" t="s">
        <v>2843</v>
      </c>
      <c r="BW53" s="1435" t="s">
        <v>2847</v>
      </c>
      <c r="BX53" s="1435" t="s">
        <v>2847</v>
      </c>
      <c r="BY53" s="1435" t="s">
        <v>2847</v>
      </c>
      <c r="BZ53" s="1436" t="s">
        <v>2848</v>
      </c>
      <c r="CA53" s="1435" t="s">
        <v>2605</v>
      </c>
      <c r="CB53" s="1435" t="s">
        <v>2605</v>
      </c>
      <c r="CC53" s="1435" t="s">
        <v>2848</v>
      </c>
      <c r="CD53" s="1435" t="s">
        <v>2605</v>
      </c>
      <c r="CE53" s="1435" t="s">
        <v>2849</v>
      </c>
      <c r="CF53" s="1435" t="s">
        <v>2850</v>
      </c>
      <c r="CG53" s="1435" t="s">
        <v>2850</v>
      </c>
      <c r="CH53" s="1435" t="s">
        <v>2851</v>
      </c>
      <c r="CI53" s="1435" t="s">
        <v>2848</v>
      </c>
      <c r="CJ53" s="1435" t="s">
        <v>2848</v>
      </c>
      <c r="CK53" s="1435" t="s">
        <v>2851</v>
      </c>
      <c r="CL53" s="1435" t="s">
        <v>2851</v>
      </c>
      <c r="CM53" s="1435" t="s">
        <v>2691</v>
      </c>
      <c r="CN53" s="1435" t="s">
        <v>2691</v>
      </c>
      <c r="CO53" s="1435" t="s">
        <v>2852</v>
      </c>
      <c r="CP53" s="1435" t="s">
        <v>2853</v>
      </c>
      <c r="CQ53" s="1436" t="s">
        <v>2853</v>
      </c>
      <c r="CR53" s="1435" t="s">
        <v>2854</v>
      </c>
      <c r="CS53" s="1435" t="s">
        <v>2855</v>
      </c>
      <c r="CT53" s="1435" t="s">
        <v>2856</v>
      </c>
      <c r="CU53" s="1435" t="s">
        <v>2857</v>
      </c>
      <c r="CV53" s="1435" t="s">
        <v>2858</v>
      </c>
      <c r="CW53" s="1435" t="s">
        <v>2858</v>
      </c>
      <c r="CX53" s="1435" t="s">
        <v>2858</v>
      </c>
      <c r="CY53" s="1435" t="s">
        <v>2859</v>
      </c>
      <c r="CZ53" s="1435" t="s">
        <v>2859</v>
      </c>
      <c r="DA53" s="1435" t="s">
        <v>2860</v>
      </c>
      <c r="DB53" s="1435" t="s">
        <v>2796</v>
      </c>
      <c r="DC53" s="1461" t="s">
        <v>2861</v>
      </c>
      <c r="DD53" s="1461" t="s">
        <v>2862</v>
      </c>
      <c r="DE53" s="1461" t="s">
        <v>2863</v>
      </c>
      <c r="DF53" s="1461" t="s">
        <v>2864</v>
      </c>
      <c r="DG53" s="1461" t="s">
        <v>2865</v>
      </c>
      <c r="DH53" s="1461" t="s">
        <v>2866</v>
      </c>
      <c r="DI53" s="1461" t="s">
        <v>2867</v>
      </c>
      <c r="DJ53" s="1461" t="s">
        <v>2868</v>
      </c>
      <c r="DK53" s="1461" t="s">
        <v>2869</v>
      </c>
      <c r="DL53" s="1461" t="s">
        <v>2866</v>
      </c>
      <c r="DM53" s="1461" t="s">
        <v>2866</v>
      </c>
      <c r="DN53" s="1461" t="s">
        <v>2866</v>
      </c>
      <c r="DO53" s="1461" t="s">
        <v>2870</v>
      </c>
      <c r="DP53" s="1461" t="s">
        <v>2871</v>
      </c>
      <c r="DQ53" s="1461" t="s">
        <v>2556</v>
      </c>
      <c r="DR53" s="1440" t="s">
        <v>2872</v>
      </c>
      <c r="DS53" s="1441" t="s">
        <v>2873</v>
      </c>
      <c r="DT53" s="1441" t="s">
        <v>2874</v>
      </c>
      <c r="DU53" s="1441" t="s">
        <v>2556</v>
      </c>
      <c r="DV53" s="1441" t="s">
        <v>2556</v>
      </c>
      <c r="DW53" s="1441" t="s">
        <v>2556</v>
      </c>
      <c r="DX53" s="1441" t="s">
        <v>2875</v>
      </c>
      <c r="DY53" s="1441" t="s">
        <v>2876</v>
      </c>
      <c r="DZ53" s="1441" t="s">
        <v>2877</v>
      </c>
      <c r="EA53" s="1441" t="s">
        <v>2877</v>
      </c>
      <c r="EB53" s="1441" t="s">
        <v>2877</v>
      </c>
      <c r="EC53" s="1441" t="s">
        <v>2877</v>
      </c>
      <c r="ED53" s="1441" t="s">
        <v>2878</v>
      </c>
      <c r="EE53" s="1441" t="s">
        <v>2876</v>
      </c>
      <c r="EF53" s="1441" t="s">
        <v>2879</v>
      </c>
      <c r="EG53" s="1441" t="s">
        <v>2879</v>
      </c>
      <c r="EH53" s="1441" t="s">
        <v>2879</v>
      </c>
      <c r="EI53" s="1441" t="s">
        <v>2879</v>
      </c>
      <c r="EJ53" s="1441" t="s">
        <v>2880</v>
      </c>
      <c r="EK53" s="1441" t="s">
        <v>2881</v>
      </c>
      <c r="EL53" s="1441" t="s">
        <v>2882</v>
      </c>
      <c r="EM53" s="1441" t="s">
        <v>2883</v>
      </c>
      <c r="EN53" s="1441" t="s">
        <v>2884</v>
      </c>
    </row>
    <row r="54" spans="1:144" ht="17.25" customHeight="1" x14ac:dyDescent="0.3">
      <c r="A54" s="1412" t="s">
        <v>2885</v>
      </c>
      <c r="B54" s="1433" t="s">
        <v>2886</v>
      </c>
      <c r="C54" s="1434" t="s">
        <v>2886</v>
      </c>
      <c r="D54" s="1434" t="s">
        <v>2887</v>
      </c>
      <c r="E54" s="1434" t="s">
        <v>2887</v>
      </c>
      <c r="F54" s="1433" t="s">
        <v>2887</v>
      </c>
      <c r="G54" s="1434" t="s">
        <v>2888</v>
      </c>
      <c r="H54" s="1434" t="s">
        <v>2889</v>
      </c>
      <c r="I54" s="1434" t="s">
        <v>2764</v>
      </c>
      <c r="J54" s="1434" t="s">
        <v>2887</v>
      </c>
      <c r="K54" s="1434" t="s">
        <v>2887</v>
      </c>
      <c r="L54" s="1434" t="s">
        <v>2887</v>
      </c>
      <c r="M54" s="1434" t="s">
        <v>2887</v>
      </c>
      <c r="N54" s="1433" t="s">
        <v>2890</v>
      </c>
      <c r="O54" s="1434" t="s">
        <v>2887</v>
      </c>
      <c r="P54" s="1434" t="s">
        <v>2763</v>
      </c>
      <c r="Q54" s="1433" t="s">
        <v>2891</v>
      </c>
      <c r="R54" s="1434" t="s">
        <v>2838</v>
      </c>
      <c r="S54" s="1434" t="s">
        <v>2892</v>
      </c>
      <c r="T54" s="1435" t="s">
        <v>2893</v>
      </c>
      <c r="U54" s="1435" t="s">
        <v>2894</v>
      </c>
      <c r="V54" s="1435" t="s">
        <v>2894</v>
      </c>
      <c r="W54" s="1435" t="s">
        <v>2893</v>
      </c>
      <c r="X54" s="1435" t="s">
        <v>2838</v>
      </c>
      <c r="Y54" s="1435" t="s">
        <v>2838</v>
      </c>
      <c r="Z54" s="1435" t="s">
        <v>2836</v>
      </c>
      <c r="AA54" s="1435" t="s">
        <v>2895</v>
      </c>
      <c r="AB54" s="1435" t="s">
        <v>2838</v>
      </c>
      <c r="AC54" s="1435" t="s">
        <v>2838</v>
      </c>
      <c r="AD54" s="1435" t="s">
        <v>2838</v>
      </c>
      <c r="AE54" s="1435" t="s">
        <v>2896</v>
      </c>
      <c r="AF54" s="1435" t="s">
        <v>2896</v>
      </c>
      <c r="AG54" s="1435" t="s">
        <v>2897</v>
      </c>
      <c r="AH54" s="1435" t="s">
        <v>2895</v>
      </c>
      <c r="AI54" s="1435" t="s">
        <v>2838</v>
      </c>
      <c r="AJ54" s="1435" t="s">
        <v>2838</v>
      </c>
      <c r="AK54" s="1435" t="s">
        <v>2838</v>
      </c>
      <c r="AL54" s="1435" t="s">
        <v>2898</v>
      </c>
      <c r="AM54" s="1435" t="s">
        <v>2899</v>
      </c>
      <c r="AN54" s="1435" t="s">
        <v>2900</v>
      </c>
      <c r="AO54" s="1435" t="s">
        <v>2900</v>
      </c>
      <c r="AP54" s="1435" t="s">
        <v>2901</v>
      </c>
      <c r="AQ54" s="1435" t="s">
        <v>2835</v>
      </c>
      <c r="AR54" s="1435" t="s">
        <v>2835</v>
      </c>
      <c r="AS54" s="1435" t="s">
        <v>2902</v>
      </c>
      <c r="AT54" s="1435" t="s">
        <v>2887</v>
      </c>
      <c r="AU54" s="1435" t="s">
        <v>2903</v>
      </c>
      <c r="AV54" s="1435" t="s">
        <v>2904</v>
      </c>
      <c r="AW54" s="1435" t="s">
        <v>2904</v>
      </c>
      <c r="AX54" s="1435" t="s">
        <v>2904</v>
      </c>
      <c r="AY54" s="1435" t="s">
        <v>2904</v>
      </c>
      <c r="AZ54" s="1435" t="s">
        <v>2905</v>
      </c>
      <c r="BA54" s="1435" t="s">
        <v>2906</v>
      </c>
      <c r="BB54" s="1435" t="s">
        <v>2907</v>
      </c>
      <c r="BC54" s="1435" t="s">
        <v>2907</v>
      </c>
      <c r="BD54" s="1435" t="s">
        <v>2908</v>
      </c>
      <c r="BE54" s="1435" t="s">
        <v>2909</v>
      </c>
      <c r="BF54" s="1435" t="s">
        <v>2909</v>
      </c>
      <c r="BG54" s="1435" t="s">
        <v>2909</v>
      </c>
      <c r="BH54" s="1435" t="s">
        <v>2908</v>
      </c>
      <c r="BI54" s="1435" t="s">
        <v>2910</v>
      </c>
      <c r="BJ54" s="1435" t="s">
        <v>2910</v>
      </c>
      <c r="BK54" s="1435" t="s">
        <v>2911</v>
      </c>
      <c r="BL54" s="1435" t="s">
        <v>2895</v>
      </c>
      <c r="BM54" s="1435" t="s">
        <v>2912</v>
      </c>
      <c r="BN54" s="1435" t="s">
        <v>2903</v>
      </c>
      <c r="BO54" s="1435" t="s">
        <v>2903</v>
      </c>
      <c r="BP54" s="1435" t="s">
        <v>2903</v>
      </c>
      <c r="BQ54" s="1435" t="s">
        <v>2903</v>
      </c>
      <c r="BR54" s="1435" t="s">
        <v>2903</v>
      </c>
      <c r="BS54" s="1435" t="s">
        <v>2903</v>
      </c>
      <c r="BT54" s="1435" t="s">
        <v>2903</v>
      </c>
      <c r="BU54" s="1435" t="s">
        <v>2903</v>
      </c>
      <c r="BV54" s="1435" t="s">
        <v>2903</v>
      </c>
      <c r="BW54" s="1435" t="s">
        <v>2913</v>
      </c>
      <c r="BX54" s="1435" t="s">
        <v>2913</v>
      </c>
      <c r="BY54" s="1435" t="s">
        <v>2913</v>
      </c>
      <c r="BZ54" s="1436" t="s">
        <v>2913</v>
      </c>
      <c r="CA54" s="1435" t="s">
        <v>2913</v>
      </c>
      <c r="CB54" s="1435" t="s">
        <v>2913</v>
      </c>
      <c r="CC54" s="1435" t="s">
        <v>2913</v>
      </c>
      <c r="CD54" s="1435" t="s">
        <v>2914</v>
      </c>
      <c r="CE54" s="1435" t="s">
        <v>2915</v>
      </c>
      <c r="CF54" s="1435" t="s">
        <v>2914</v>
      </c>
      <c r="CG54" s="1435" t="s">
        <v>2914</v>
      </c>
      <c r="CH54" s="1435" t="s">
        <v>2847</v>
      </c>
      <c r="CI54" s="1435" t="s">
        <v>2847</v>
      </c>
      <c r="CJ54" s="1435" t="s">
        <v>2847</v>
      </c>
      <c r="CK54" s="1435" t="s">
        <v>2769</v>
      </c>
      <c r="CL54" s="1435" t="s">
        <v>2605</v>
      </c>
      <c r="CM54" s="1435" t="s">
        <v>2916</v>
      </c>
      <c r="CN54" s="1435" t="s">
        <v>2916</v>
      </c>
      <c r="CO54" s="1435" t="s">
        <v>2916</v>
      </c>
      <c r="CP54" s="1435" t="s">
        <v>2916</v>
      </c>
      <c r="CQ54" s="1436" t="s">
        <v>2916</v>
      </c>
      <c r="CR54" s="1435" t="s">
        <v>2916</v>
      </c>
      <c r="CS54" s="1435" t="s">
        <v>2916</v>
      </c>
      <c r="CT54" s="1435" t="s">
        <v>2917</v>
      </c>
      <c r="CU54" s="1435" t="s">
        <v>2917</v>
      </c>
      <c r="CV54" s="1435" t="s">
        <v>2918</v>
      </c>
      <c r="CW54" s="1435" t="s">
        <v>2918</v>
      </c>
      <c r="CX54" s="1435" t="s">
        <v>2919</v>
      </c>
      <c r="CY54" s="1435" t="s">
        <v>2920</v>
      </c>
      <c r="CZ54" s="1435" t="s">
        <v>2920</v>
      </c>
      <c r="DA54" s="1435" t="s">
        <v>2920</v>
      </c>
      <c r="DB54" s="1435" t="s">
        <v>2920</v>
      </c>
      <c r="DC54" s="1461" t="s">
        <v>2921</v>
      </c>
      <c r="DD54" s="1461" t="s">
        <v>2922</v>
      </c>
      <c r="DE54" s="1461" t="s">
        <v>2923</v>
      </c>
      <c r="DF54" s="1461" t="s">
        <v>2924</v>
      </c>
      <c r="DG54" s="1461" t="s">
        <v>2924</v>
      </c>
      <c r="DH54" s="1461" t="s">
        <v>2925</v>
      </c>
      <c r="DI54" s="1461" t="s">
        <v>2926</v>
      </c>
      <c r="DJ54" s="1461" t="s">
        <v>2927</v>
      </c>
      <c r="DK54" s="1461" t="s">
        <v>2928</v>
      </c>
      <c r="DL54" s="1461" t="s">
        <v>2928</v>
      </c>
      <c r="DM54" s="1461" t="s">
        <v>2929</v>
      </c>
      <c r="DN54" s="1461" t="s">
        <v>2930</v>
      </c>
      <c r="DO54" s="1461" t="s">
        <v>2930</v>
      </c>
      <c r="DP54" s="1461" t="s">
        <v>2931</v>
      </c>
      <c r="DQ54" s="1461" t="s">
        <v>2931</v>
      </c>
      <c r="DR54" s="1440" t="s">
        <v>2932</v>
      </c>
      <c r="DS54" s="1441" t="s">
        <v>2932</v>
      </c>
      <c r="DT54" s="1441" t="s">
        <v>2932</v>
      </c>
      <c r="DU54" s="1441" t="s">
        <v>2933</v>
      </c>
      <c r="DV54" s="1441" t="s">
        <v>2933</v>
      </c>
      <c r="DW54" s="1441" t="s">
        <v>2932</v>
      </c>
      <c r="DX54" s="1441" t="s">
        <v>2934</v>
      </c>
      <c r="DY54" s="1441" t="s">
        <v>2934</v>
      </c>
      <c r="DZ54" s="1441" t="s">
        <v>2935</v>
      </c>
      <c r="EA54" s="1441" t="s">
        <v>2935</v>
      </c>
      <c r="EB54" s="1441" t="s">
        <v>2936</v>
      </c>
      <c r="EC54" s="1441" t="s">
        <v>2936</v>
      </c>
      <c r="ED54" s="1441" t="s">
        <v>2937</v>
      </c>
      <c r="EE54" s="1441" t="s">
        <v>2938</v>
      </c>
      <c r="EF54" s="1441" t="s">
        <v>2939</v>
      </c>
      <c r="EG54" s="1441" t="s">
        <v>2940</v>
      </c>
      <c r="EH54" s="1441" t="s">
        <v>2941</v>
      </c>
      <c r="EI54" s="1441" t="s">
        <v>2941</v>
      </c>
      <c r="EJ54" s="1441" t="s">
        <v>2942</v>
      </c>
      <c r="EK54" s="1441" t="s">
        <v>2943</v>
      </c>
      <c r="EL54" s="1441" t="s">
        <v>2944</v>
      </c>
      <c r="EM54" s="1441" t="s">
        <v>2945</v>
      </c>
      <c r="EN54" s="1441" t="s">
        <v>2946</v>
      </c>
    </row>
    <row r="55" spans="1:144" ht="17.25" customHeight="1" x14ac:dyDescent="0.3">
      <c r="A55" s="1412" t="s">
        <v>2947</v>
      </c>
      <c r="B55" s="1433" t="s">
        <v>2139</v>
      </c>
      <c r="C55" s="1434" t="s">
        <v>2744</v>
      </c>
      <c r="D55" s="1434" t="s">
        <v>2743</v>
      </c>
      <c r="E55" s="1434" t="s">
        <v>2764</v>
      </c>
      <c r="F55" s="1433" t="s">
        <v>2764</v>
      </c>
      <c r="G55" s="1434" t="s">
        <v>2764</v>
      </c>
      <c r="H55" s="1434" t="s">
        <v>2948</v>
      </c>
      <c r="I55" s="1434" t="s">
        <v>2764</v>
      </c>
      <c r="J55" s="1434" t="s">
        <v>2764</v>
      </c>
      <c r="K55" s="1434" t="s">
        <v>2764</v>
      </c>
      <c r="L55" s="1434" t="s">
        <v>2764</v>
      </c>
      <c r="M55" s="1434" t="s">
        <v>2764</v>
      </c>
      <c r="N55" s="1433" t="s">
        <v>2764</v>
      </c>
      <c r="O55" s="1434" t="s">
        <v>2764</v>
      </c>
      <c r="P55" s="1434" t="s">
        <v>2949</v>
      </c>
      <c r="Q55" s="1433" t="s">
        <v>2839</v>
      </c>
      <c r="R55" s="1434" t="s">
        <v>2839</v>
      </c>
      <c r="S55" s="1434" t="s">
        <v>2950</v>
      </c>
      <c r="T55" s="1435" t="s">
        <v>2894</v>
      </c>
      <c r="U55" s="1435" t="s">
        <v>2951</v>
      </c>
      <c r="V55" s="1435" t="s">
        <v>2894</v>
      </c>
      <c r="W55" s="1435" t="s">
        <v>2894</v>
      </c>
      <c r="X55" s="1435" t="s">
        <v>2894</v>
      </c>
      <c r="Y55" s="1435" t="s">
        <v>2952</v>
      </c>
      <c r="Z55" s="1435" t="s">
        <v>2953</v>
      </c>
      <c r="AA55" s="1435" t="s">
        <v>2954</v>
      </c>
      <c r="AB55" s="1435" t="s">
        <v>2954</v>
      </c>
      <c r="AC55" s="1435" t="s">
        <v>2954</v>
      </c>
      <c r="AD55" s="1435" t="s">
        <v>2954</v>
      </c>
      <c r="AE55" s="1435" t="s">
        <v>2893</v>
      </c>
      <c r="AF55" s="1435" t="s">
        <v>2893</v>
      </c>
      <c r="AG55" s="1435" t="s">
        <v>2897</v>
      </c>
      <c r="AH55" s="1435" t="s">
        <v>2897</v>
      </c>
      <c r="AI55" s="1435" t="s">
        <v>2687</v>
      </c>
      <c r="AJ55" s="1435" t="s">
        <v>2955</v>
      </c>
      <c r="AK55" s="1435" t="s">
        <v>2955</v>
      </c>
      <c r="AL55" s="1435" t="s">
        <v>2956</v>
      </c>
      <c r="AM55" s="1435" t="s">
        <v>2956</v>
      </c>
      <c r="AN55" s="1435" t="s">
        <v>2956</v>
      </c>
      <c r="AO55" s="1435" t="s">
        <v>2956</v>
      </c>
      <c r="AP55" s="1435" t="s">
        <v>2955</v>
      </c>
      <c r="AQ55" s="1435" t="s">
        <v>2957</v>
      </c>
      <c r="AR55" s="1435" t="s">
        <v>2957</v>
      </c>
      <c r="AS55" s="1435" t="s">
        <v>2957</v>
      </c>
      <c r="AT55" s="1435" t="s">
        <v>2957</v>
      </c>
      <c r="AU55" s="1435" t="s">
        <v>2958</v>
      </c>
      <c r="AV55" s="1435" t="s">
        <v>2958</v>
      </c>
      <c r="AW55" s="1435" t="s">
        <v>2958</v>
      </c>
      <c r="AX55" s="1435" t="s">
        <v>2958</v>
      </c>
      <c r="AY55" s="1435" t="s">
        <v>2958</v>
      </c>
      <c r="AZ55" s="1435" t="s">
        <v>2959</v>
      </c>
      <c r="BA55" s="1435" t="s">
        <v>2959</v>
      </c>
      <c r="BB55" s="1435" t="s">
        <v>2959</v>
      </c>
      <c r="BC55" s="1435" t="s">
        <v>2959</v>
      </c>
      <c r="BD55" s="1435" t="s">
        <v>2959</v>
      </c>
      <c r="BE55" s="1435" t="s">
        <v>2765</v>
      </c>
      <c r="BF55" s="1435" t="s">
        <v>2765</v>
      </c>
      <c r="BG55" s="1435" t="s">
        <v>2765</v>
      </c>
      <c r="BH55" s="1435" t="s">
        <v>2960</v>
      </c>
      <c r="BI55" s="1435" t="s">
        <v>2961</v>
      </c>
      <c r="BJ55" s="1435" t="s">
        <v>2597</v>
      </c>
      <c r="BK55" s="1435" t="s">
        <v>2597</v>
      </c>
      <c r="BL55" s="1435" t="s">
        <v>2597</v>
      </c>
      <c r="BM55" s="1435" t="s">
        <v>2765</v>
      </c>
      <c r="BN55" s="1435" t="s">
        <v>2597</v>
      </c>
      <c r="BO55" s="1435" t="s">
        <v>2962</v>
      </c>
      <c r="BP55" s="1435" t="s">
        <v>2963</v>
      </c>
      <c r="BQ55" s="1435" t="s">
        <v>2963</v>
      </c>
      <c r="BR55" s="1435" t="s">
        <v>2764</v>
      </c>
      <c r="BS55" s="1435" t="s">
        <v>2764</v>
      </c>
      <c r="BT55" s="1435" t="s">
        <v>2764</v>
      </c>
      <c r="BU55" s="1435" t="s">
        <v>2764</v>
      </c>
      <c r="BV55" s="1435" t="s">
        <v>2764</v>
      </c>
      <c r="BW55" s="1435" t="s">
        <v>2964</v>
      </c>
      <c r="BX55" s="1435" t="s">
        <v>2964</v>
      </c>
      <c r="BY55" s="1435" t="s">
        <v>2964</v>
      </c>
      <c r="BZ55" s="1436" t="s">
        <v>2964</v>
      </c>
      <c r="CA55" s="1435" t="s">
        <v>2964</v>
      </c>
      <c r="CB55" s="1435" t="s">
        <v>2964</v>
      </c>
      <c r="CC55" s="1435" t="s">
        <v>2964</v>
      </c>
      <c r="CD55" s="1435" t="s">
        <v>2961</v>
      </c>
      <c r="CE55" s="1435" t="s">
        <v>2965</v>
      </c>
      <c r="CF55" s="1435" t="s">
        <v>2965</v>
      </c>
      <c r="CG55" s="1435" t="s">
        <v>2965</v>
      </c>
      <c r="CH55" s="1435" t="s">
        <v>2913</v>
      </c>
      <c r="CI55" s="1435" t="s">
        <v>2913</v>
      </c>
      <c r="CJ55" s="1435" t="s">
        <v>2913</v>
      </c>
      <c r="CK55" s="1435" t="s">
        <v>2770</v>
      </c>
      <c r="CL55" s="1435" t="s">
        <v>2966</v>
      </c>
      <c r="CM55" s="1435" t="s">
        <v>2967</v>
      </c>
      <c r="CN55" s="1435" t="s">
        <v>2968</v>
      </c>
      <c r="CO55" s="1435" t="s">
        <v>2969</v>
      </c>
      <c r="CP55" s="1435" t="s">
        <v>2968</v>
      </c>
      <c r="CQ55" s="1436" t="s">
        <v>2968</v>
      </c>
      <c r="CR55" s="1435" t="s">
        <v>2967</v>
      </c>
      <c r="CS55" s="1435" t="s">
        <v>2967</v>
      </c>
      <c r="CT55" s="1435" t="s">
        <v>2970</v>
      </c>
      <c r="CU55" s="1435" t="s">
        <v>2921</v>
      </c>
      <c r="CV55" s="1435" t="s">
        <v>2920</v>
      </c>
      <c r="CW55" s="1435" t="s">
        <v>2971</v>
      </c>
      <c r="CX55" s="1435" t="s">
        <v>2971</v>
      </c>
      <c r="CY55" s="1435" t="s">
        <v>2923</v>
      </c>
      <c r="CZ55" s="1435" t="s">
        <v>2972</v>
      </c>
      <c r="DA55" s="1435" t="s">
        <v>2973</v>
      </c>
      <c r="DB55" s="1435" t="s">
        <v>2974</v>
      </c>
      <c r="DC55" s="1461" t="s">
        <v>2925</v>
      </c>
      <c r="DD55" s="1461" t="s">
        <v>2925</v>
      </c>
      <c r="DE55" s="1461" t="s">
        <v>2927</v>
      </c>
      <c r="DF55" s="1461" t="s">
        <v>2975</v>
      </c>
      <c r="DG55" s="1461" t="s">
        <v>2929</v>
      </c>
      <c r="DH55" s="1461" t="s">
        <v>2976</v>
      </c>
      <c r="DI55" s="1461" t="s">
        <v>2977</v>
      </c>
      <c r="DJ55" s="1461" t="s">
        <v>2929</v>
      </c>
      <c r="DK55" s="1461" t="s">
        <v>2978</v>
      </c>
      <c r="DL55" s="1461" t="s">
        <v>2979</v>
      </c>
      <c r="DM55" s="1461" t="s">
        <v>2980</v>
      </c>
      <c r="DN55" s="1461" t="s">
        <v>2981</v>
      </c>
      <c r="DO55" s="1461" t="s">
        <v>2982</v>
      </c>
      <c r="DP55" s="1461" t="s">
        <v>2983</v>
      </c>
      <c r="DQ55" s="1461" t="s">
        <v>2984</v>
      </c>
      <c r="DR55" s="1440" t="s">
        <v>2985</v>
      </c>
      <c r="DS55" s="1441" t="s">
        <v>2985</v>
      </c>
      <c r="DT55" s="1441" t="s">
        <v>2985</v>
      </c>
      <c r="DU55" s="1441" t="s">
        <v>2984</v>
      </c>
      <c r="DV55" s="1441" t="s">
        <v>2984</v>
      </c>
      <c r="DW55" s="1441" t="s">
        <v>2984</v>
      </c>
      <c r="DX55" s="1441" t="s">
        <v>2984</v>
      </c>
      <c r="DY55" s="1441" t="s">
        <v>2984</v>
      </c>
      <c r="DZ55" s="1441" t="s">
        <v>2984</v>
      </c>
      <c r="EA55" s="1441" t="s">
        <v>2986</v>
      </c>
      <c r="EB55" s="1441" t="s">
        <v>2986</v>
      </c>
      <c r="EC55" s="1441" t="s">
        <v>2986</v>
      </c>
      <c r="ED55" s="1441" t="s">
        <v>2986</v>
      </c>
      <c r="EE55" s="1441" t="s">
        <v>2987</v>
      </c>
      <c r="EF55" s="1441" t="s">
        <v>2988</v>
      </c>
      <c r="EG55" s="1441" t="s">
        <v>2988</v>
      </c>
      <c r="EH55" s="1441" t="s">
        <v>2988</v>
      </c>
      <c r="EI55" s="1441" t="s">
        <v>2988</v>
      </c>
      <c r="EJ55" s="1441" t="s">
        <v>2989</v>
      </c>
      <c r="EK55" s="1441" t="s">
        <v>2990</v>
      </c>
      <c r="EL55" s="1441" t="s">
        <v>2991</v>
      </c>
      <c r="EM55" s="1441" t="s">
        <v>2992</v>
      </c>
      <c r="EN55" s="1441" t="s">
        <v>2993</v>
      </c>
    </row>
    <row r="56" spans="1:144" ht="17.45" customHeight="1" x14ac:dyDescent="0.3">
      <c r="A56" s="1412" t="s">
        <v>2994</v>
      </c>
      <c r="B56" s="1433" t="s">
        <v>2995</v>
      </c>
      <c r="C56" s="1434" t="s">
        <v>2838</v>
      </c>
      <c r="D56" s="1434" t="s">
        <v>2996</v>
      </c>
      <c r="E56" s="1434" t="s">
        <v>2996</v>
      </c>
      <c r="F56" s="1433" t="s">
        <v>2996</v>
      </c>
      <c r="G56" s="1434" t="s">
        <v>2896</v>
      </c>
      <c r="H56" s="1434" t="s">
        <v>2896</v>
      </c>
      <c r="I56" s="1434" t="s">
        <v>2896</v>
      </c>
      <c r="J56" s="1434" t="s">
        <v>2896</v>
      </c>
      <c r="K56" s="1434" t="s">
        <v>2896</v>
      </c>
      <c r="L56" s="1434" t="s">
        <v>2896</v>
      </c>
      <c r="M56" s="1434" t="s">
        <v>2896</v>
      </c>
      <c r="N56" s="1433" t="s">
        <v>2897</v>
      </c>
      <c r="O56" s="1434" t="s">
        <v>2897</v>
      </c>
      <c r="P56" s="1434" t="s">
        <v>2837</v>
      </c>
      <c r="Q56" s="1433" t="s">
        <v>2837</v>
      </c>
      <c r="R56" s="1434" t="s">
        <v>2893</v>
      </c>
      <c r="S56" s="1434" t="s">
        <v>2893</v>
      </c>
      <c r="T56" s="1435" t="s">
        <v>2997</v>
      </c>
      <c r="U56" s="1435" t="s">
        <v>2998</v>
      </c>
      <c r="V56" s="1435" t="s">
        <v>2999</v>
      </c>
      <c r="W56" s="1435" t="s">
        <v>2999</v>
      </c>
      <c r="X56" s="1435" t="s">
        <v>2997</v>
      </c>
      <c r="Y56" s="1435" t="s">
        <v>2999</v>
      </c>
      <c r="Z56" s="1435" t="s">
        <v>2892</v>
      </c>
      <c r="AA56" s="1435" t="s">
        <v>2892</v>
      </c>
      <c r="AB56" s="1435" t="s">
        <v>2892</v>
      </c>
      <c r="AC56" s="1435" t="s">
        <v>2892</v>
      </c>
      <c r="AD56" s="1435" t="s">
        <v>2892</v>
      </c>
      <c r="AE56" s="1435" t="s">
        <v>2954</v>
      </c>
      <c r="AF56" s="1435" t="s">
        <v>2954</v>
      </c>
      <c r="AG56" s="1435" t="s">
        <v>2894</v>
      </c>
      <c r="AH56" s="1435" t="s">
        <v>3000</v>
      </c>
      <c r="AI56" s="1435" t="s">
        <v>3001</v>
      </c>
      <c r="AJ56" s="1435" t="s">
        <v>3002</v>
      </c>
      <c r="AK56" s="1435" t="s">
        <v>3002</v>
      </c>
      <c r="AL56" s="1435" t="s">
        <v>3003</v>
      </c>
      <c r="AM56" s="1435" t="s">
        <v>3003</v>
      </c>
      <c r="AN56" s="1435" t="s">
        <v>3003</v>
      </c>
      <c r="AO56" s="1435" t="s">
        <v>3003</v>
      </c>
      <c r="AP56" s="1435" t="s">
        <v>3004</v>
      </c>
      <c r="AQ56" s="1435" t="s">
        <v>1923</v>
      </c>
      <c r="AR56" s="1435" t="s">
        <v>1923</v>
      </c>
      <c r="AS56" s="1435" t="s">
        <v>1923</v>
      </c>
      <c r="AT56" s="1435" t="s">
        <v>1923</v>
      </c>
      <c r="AU56" s="1435" t="s">
        <v>3005</v>
      </c>
      <c r="AV56" s="1435" t="s">
        <v>3006</v>
      </c>
      <c r="AW56" s="1435" t="s">
        <v>3006</v>
      </c>
      <c r="AX56" s="1435" t="s">
        <v>1923</v>
      </c>
      <c r="AY56" s="1435" t="s">
        <v>1923</v>
      </c>
      <c r="AZ56" s="1435" t="s">
        <v>1923</v>
      </c>
      <c r="BA56" s="1435" t="s">
        <v>1923</v>
      </c>
      <c r="BB56" s="1435" t="s">
        <v>1923</v>
      </c>
      <c r="BC56" s="1435" t="s">
        <v>1923</v>
      </c>
      <c r="BD56" s="1435" t="s">
        <v>3007</v>
      </c>
      <c r="BE56" s="1435" t="s">
        <v>3007</v>
      </c>
      <c r="BF56" s="1435" t="s">
        <v>3007</v>
      </c>
      <c r="BG56" s="1435" t="s">
        <v>3007</v>
      </c>
      <c r="BH56" s="1435" t="s">
        <v>3007</v>
      </c>
      <c r="BI56" s="1435" t="s">
        <v>3008</v>
      </c>
      <c r="BJ56" s="1435" t="s">
        <v>3007</v>
      </c>
      <c r="BK56" s="1435" t="s">
        <v>3007</v>
      </c>
      <c r="BL56" s="1435" t="s">
        <v>3007</v>
      </c>
      <c r="BM56" s="1435" t="s">
        <v>3009</v>
      </c>
      <c r="BN56" s="1435" t="s">
        <v>3009</v>
      </c>
      <c r="BO56" s="1435" t="s">
        <v>3010</v>
      </c>
      <c r="BP56" s="1435" t="s">
        <v>3010</v>
      </c>
      <c r="BQ56" s="1435" t="s">
        <v>3010</v>
      </c>
      <c r="BR56" s="1435" t="s">
        <v>3010</v>
      </c>
      <c r="BS56" s="1435" t="s">
        <v>3011</v>
      </c>
      <c r="BT56" s="1435" t="s">
        <v>3011</v>
      </c>
      <c r="BU56" s="1435" t="s">
        <v>3011</v>
      </c>
      <c r="BV56" s="1435" t="s">
        <v>3011</v>
      </c>
      <c r="BW56" s="1435" t="s">
        <v>3012</v>
      </c>
      <c r="BX56" s="1435" t="s">
        <v>3012</v>
      </c>
      <c r="BY56" s="1435" t="s">
        <v>3012</v>
      </c>
      <c r="BZ56" s="1436" t="s">
        <v>3012</v>
      </c>
      <c r="CA56" s="1435" t="s">
        <v>3013</v>
      </c>
      <c r="CB56" s="1435" t="s">
        <v>3014</v>
      </c>
      <c r="CC56" s="1435" t="s">
        <v>3015</v>
      </c>
      <c r="CD56" s="1435" t="s">
        <v>2771</v>
      </c>
      <c r="CE56" s="1435" t="s">
        <v>2771</v>
      </c>
      <c r="CF56" s="1435" t="s">
        <v>2771</v>
      </c>
      <c r="CG56" s="1435" t="s">
        <v>2771</v>
      </c>
      <c r="CH56" s="1435" t="s">
        <v>3016</v>
      </c>
      <c r="CI56" s="1435" t="s">
        <v>3016</v>
      </c>
      <c r="CJ56" s="1435" t="s">
        <v>3016</v>
      </c>
      <c r="CK56" s="1435" t="s">
        <v>3016</v>
      </c>
      <c r="CL56" s="1435" t="s">
        <v>3016</v>
      </c>
      <c r="CM56" s="1435" t="s">
        <v>3016</v>
      </c>
      <c r="CN56" s="1435" t="s">
        <v>3016</v>
      </c>
      <c r="CO56" s="1435" t="s">
        <v>3017</v>
      </c>
      <c r="CP56" s="1435" t="s">
        <v>3017</v>
      </c>
      <c r="CQ56" s="1436" t="s">
        <v>3017</v>
      </c>
      <c r="CR56" s="1435" t="s">
        <v>3018</v>
      </c>
      <c r="CS56" s="1435" t="s">
        <v>3019</v>
      </c>
      <c r="CT56" s="1435" t="s">
        <v>3020</v>
      </c>
      <c r="CU56" s="1435" t="s">
        <v>3020</v>
      </c>
      <c r="CV56" s="1435" t="s">
        <v>3020</v>
      </c>
      <c r="CW56" s="1435" t="s">
        <v>3021</v>
      </c>
      <c r="CX56" s="1435" t="s">
        <v>3020</v>
      </c>
      <c r="CY56" s="1435" t="s">
        <v>3020</v>
      </c>
      <c r="CZ56" s="1435" t="s">
        <v>3020</v>
      </c>
      <c r="DA56" s="1435" t="s">
        <v>3020</v>
      </c>
      <c r="DB56" s="1435" t="s">
        <v>3020</v>
      </c>
      <c r="DC56" s="1461" t="s">
        <v>3020</v>
      </c>
      <c r="DD56" s="1461" t="s">
        <v>3020</v>
      </c>
      <c r="DE56" s="1461" t="s">
        <v>3022</v>
      </c>
      <c r="DF56" s="1461" t="s">
        <v>3023</v>
      </c>
      <c r="DG56" s="1461" t="s">
        <v>3023</v>
      </c>
      <c r="DH56" s="1461" t="s">
        <v>3024</v>
      </c>
      <c r="DI56" s="1461" t="s">
        <v>3025</v>
      </c>
      <c r="DJ56" s="1461" t="s">
        <v>3025</v>
      </c>
      <c r="DK56" s="1461" t="s">
        <v>3026</v>
      </c>
      <c r="DL56" s="1461" t="s">
        <v>3027</v>
      </c>
      <c r="DM56" s="1461" t="s">
        <v>3027</v>
      </c>
      <c r="DN56" s="1461" t="s">
        <v>3027</v>
      </c>
      <c r="DO56" s="1461" t="s">
        <v>3028</v>
      </c>
      <c r="DP56" s="1461" t="s">
        <v>3029</v>
      </c>
      <c r="DQ56" s="1461" t="s">
        <v>3030</v>
      </c>
      <c r="DR56" s="1440" t="s">
        <v>3029</v>
      </c>
      <c r="DS56" s="1441" t="s">
        <v>3029</v>
      </c>
      <c r="DT56" s="1441" t="s">
        <v>3029</v>
      </c>
      <c r="DU56" s="1441" t="s">
        <v>3031</v>
      </c>
      <c r="DV56" s="1441" t="s">
        <v>3032</v>
      </c>
      <c r="DW56" s="1441" t="s">
        <v>3032</v>
      </c>
      <c r="DX56" s="1441" t="s">
        <v>3033</v>
      </c>
      <c r="DY56" s="1441" t="s">
        <v>3033</v>
      </c>
      <c r="DZ56" s="1441" t="s">
        <v>3033</v>
      </c>
      <c r="EA56" s="1441" t="s">
        <v>3034</v>
      </c>
      <c r="EB56" s="1441" t="s">
        <v>3034</v>
      </c>
      <c r="EC56" s="1441" t="s">
        <v>3034</v>
      </c>
      <c r="ED56" s="1441" t="s">
        <v>3034</v>
      </c>
      <c r="EE56" s="1441" t="s">
        <v>3035</v>
      </c>
      <c r="EF56" s="1441" t="s">
        <v>2867</v>
      </c>
      <c r="EG56" s="1441" t="s">
        <v>2867</v>
      </c>
      <c r="EH56" s="1441" t="s">
        <v>2867</v>
      </c>
      <c r="EI56" s="1441" t="s">
        <v>2867</v>
      </c>
      <c r="EJ56" s="1441" t="s">
        <v>3036</v>
      </c>
      <c r="EK56" s="1441" t="s">
        <v>3037</v>
      </c>
      <c r="EL56" s="1441" t="s">
        <v>3038</v>
      </c>
      <c r="EM56" s="1441" t="s">
        <v>3036</v>
      </c>
      <c r="EN56" s="1441" t="s">
        <v>3039</v>
      </c>
    </row>
    <row r="57" spans="1:144" ht="17.45" customHeight="1" x14ac:dyDescent="0.3">
      <c r="A57" s="1412" t="s">
        <v>3040</v>
      </c>
      <c r="B57" s="1433" t="s">
        <v>3041</v>
      </c>
      <c r="C57" s="1434" t="s">
        <v>3042</v>
      </c>
      <c r="D57" s="1434" t="s">
        <v>3003</v>
      </c>
      <c r="E57" s="1434" t="s">
        <v>3003</v>
      </c>
      <c r="F57" s="1433" t="s">
        <v>3003</v>
      </c>
      <c r="G57" s="1434" t="s">
        <v>3043</v>
      </c>
      <c r="H57" s="1434" t="s">
        <v>3043</v>
      </c>
      <c r="I57" s="1434" t="s">
        <v>3043</v>
      </c>
      <c r="J57" s="1434" t="s">
        <v>3043</v>
      </c>
      <c r="K57" s="1434" t="s">
        <v>3043</v>
      </c>
      <c r="L57" s="1434" t="s">
        <v>3043</v>
      </c>
      <c r="M57" s="1434" t="s">
        <v>3043</v>
      </c>
      <c r="N57" s="1433" t="s">
        <v>3044</v>
      </c>
      <c r="O57" s="1434" t="s">
        <v>3044</v>
      </c>
      <c r="P57" s="1434" t="s">
        <v>1191</v>
      </c>
      <c r="Q57" s="1433" t="s">
        <v>1191</v>
      </c>
      <c r="R57" s="1434" t="s">
        <v>1191</v>
      </c>
      <c r="S57" s="1434" t="s">
        <v>1191</v>
      </c>
      <c r="T57" s="1435" t="s">
        <v>1191</v>
      </c>
      <c r="U57" s="1435" t="s">
        <v>1191</v>
      </c>
      <c r="V57" s="1435" t="s">
        <v>1191</v>
      </c>
      <c r="W57" s="1435" t="s">
        <v>1191</v>
      </c>
      <c r="X57" s="1435" t="s">
        <v>3045</v>
      </c>
      <c r="Y57" s="1435" t="s">
        <v>3044</v>
      </c>
      <c r="Z57" s="1435" t="s">
        <v>1191</v>
      </c>
      <c r="AA57" s="1435" t="s">
        <v>3046</v>
      </c>
      <c r="AB57" s="1435" t="s">
        <v>3046</v>
      </c>
      <c r="AC57" s="1435" t="s">
        <v>3046</v>
      </c>
      <c r="AD57" s="1435" t="s">
        <v>3046</v>
      </c>
      <c r="AE57" s="1435" t="s">
        <v>3046</v>
      </c>
      <c r="AF57" s="1435" t="s">
        <v>3046</v>
      </c>
      <c r="AG57" s="1435" t="s">
        <v>3047</v>
      </c>
      <c r="AH57" s="1435" t="s">
        <v>3047</v>
      </c>
      <c r="AI57" s="1435" t="s">
        <v>3048</v>
      </c>
      <c r="AJ57" s="1435" t="s">
        <v>3049</v>
      </c>
      <c r="AK57" s="1435" t="s">
        <v>3049</v>
      </c>
      <c r="AL57" s="1435" t="s">
        <v>3050</v>
      </c>
      <c r="AM57" s="1435" t="s">
        <v>3051</v>
      </c>
      <c r="AN57" s="1435" t="s">
        <v>3052</v>
      </c>
      <c r="AO57" s="1435" t="s">
        <v>3052</v>
      </c>
      <c r="AP57" s="1435" t="s">
        <v>3053</v>
      </c>
      <c r="AQ57" s="1435" t="s">
        <v>3054</v>
      </c>
      <c r="AR57" s="1435" t="s">
        <v>3055</v>
      </c>
      <c r="AS57" s="1435" t="s">
        <v>3056</v>
      </c>
      <c r="AT57" s="1435" t="s">
        <v>3057</v>
      </c>
      <c r="AU57" s="1435" t="s">
        <v>2999</v>
      </c>
      <c r="AV57" s="1435" t="s">
        <v>3058</v>
      </c>
      <c r="AW57" s="1435" t="s">
        <v>3058</v>
      </c>
      <c r="AX57" s="1435" t="s">
        <v>3059</v>
      </c>
      <c r="AY57" s="1435" t="s">
        <v>3060</v>
      </c>
      <c r="AZ57" s="1435" t="s">
        <v>3061</v>
      </c>
      <c r="BA57" s="1435" t="s">
        <v>3060</v>
      </c>
      <c r="BB57" s="1435" t="s">
        <v>3062</v>
      </c>
      <c r="BC57" s="1435" t="s">
        <v>3062</v>
      </c>
      <c r="BD57" s="1435" t="s">
        <v>3062</v>
      </c>
      <c r="BE57" s="1435" t="s">
        <v>2838</v>
      </c>
      <c r="BF57" s="1435" t="s">
        <v>2838</v>
      </c>
      <c r="BG57" s="1435" t="s">
        <v>3063</v>
      </c>
      <c r="BH57" s="1435" t="s">
        <v>2838</v>
      </c>
      <c r="BI57" s="1435" t="s">
        <v>3064</v>
      </c>
      <c r="BJ57" s="1435" t="s">
        <v>3065</v>
      </c>
      <c r="BK57" s="1435" t="s">
        <v>3066</v>
      </c>
      <c r="BL57" s="1435" t="s">
        <v>3066</v>
      </c>
      <c r="BM57" s="1435" t="s">
        <v>3067</v>
      </c>
      <c r="BN57" s="1435" t="s">
        <v>3066</v>
      </c>
      <c r="BO57" s="1435" t="s">
        <v>3068</v>
      </c>
      <c r="BP57" s="1435" t="s">
        <v>3069</v>
      </c>
      <c r="BQ57" s="1435" t="s">
        <v>3070</v>
      </c>
      <c r="BR57" s="1435" t="s">
        <v>3070</v>
      </c>
      <c r="BS57" s="1435" t="s">
        <v>3071</v>
      </c>
      <c r="BT57" s="1435" t="s">
        <v>3071</v>
      </c>
      <c r="BU57" s="1435" t="s">
        <v>3072</v>
      </c>
      <c r="BV57" s="1435" t="s">
        <v>3072</v>
      </c>
      <c r="BW57" s="1435" t="s">
        <v>3073</v>
      </c>
      <c r="BX57" s="1435" t="s">
        <v>3074</v>
      </c>
      <c r="BY57" s="1435" t="s">
        <v>3074</v>
      </c>
      <c r="BZ57" s="1436" t="s">
        <v>3074</v>
      </c>
      <c r="CA57" s="1435" t="s">
        <v>3075</v>
      </c>
      <c r="CB57" s="1435" t="s">
        <v>3076</v>
      </c>
      <c r="CC57" s="1435" t="s">
        <v>3077</v>
      </c>
      <c r="CD57" s="1435" t="s">
        <v>3078</v>
      </c>
      <c r="CE57" s="1435" t="s">
        <v>3079</v>
      </c>
      <c r="CF57" s="1435" t="s">
        <v>3077</v>
      </c>
      <c r="CG57" s="1435" t="s">
        <v>3077</v>
      </c>
      <c r="CH57" s="1435" t="s">
        <v>3080</v>
      </c>
      <c r="CI57" s="1435" t="s">
        <v>3081</v>
      </c>
      <c r="CJ57" s="1435" t="s">
        <v>3082</v>
      </c>
      <c r="CK57" s="1435" t="s">
        <v>3083</v>
      </c>
      <c r="CL57" s="1435" t="s">
        <v>3084</v>
      </c>
      <c r="CM57" s="1435" t="s">
        <v>3084</v>
      </c>
      <c r="CN57" s="1435" t="s">
        <v>3084</v>
      </c>
      <c r="CO57" s="1435" t="s">
        <v>3085</v>
      </c>
      <c r="CP57" s="1435" t="s">
        <v>3085</v>
      </c>
      <c r="CQ57" s="1436" t="s">
        <v>3085</v>
      </c>
      <c r="CR57" s="1435" t="s">
        <v>3086</v>
      </c>
      <c r="CS57" s="1435" t="s">
        <v>2771</v>
      </c>
      <c r="CT57" s="1435" t="s">
        <v>3087</v>
      </c>
      <c r="CU57" s="1435" t="s">
        <v>3088</v>
      </c>
      <c r="CV57" s="1435" t="s">
        <v>3088</v>
      </c>
      <c r="CW57" s="1435" t="s">
        <v>3089</v>
      </c>
      <c r="CX57" s="1435" t="s">
        <v>3088</v>
      </c>
      <c r="CY57" s="1435" t="s">
        <v>3088</v>
      </c>
      <c r="CZ57" s="1435" t="s">
        <v>3088</v>
      </c>
      <c r="DA57" s="1435" t="s">
        <v>3088</v>
      </c>
      <c r="DB57" s="1435" t="s">
        <v>3088</v>
      </c>
      <c r="DC57" s="1461" t="s">
        <v>3088</v>
      </c>
      <c r="DD57" s="1461" t="s">
        <v>3088</v>
      </c>
      <c r="DE57" s="1461" t="s">
        <v>3090</v>
      </c>
      <c r="DF57" s="1461" t="s">
        <v>3091</v>
      </c>
      <c r="DG57" s="1461" t="s">
        <v>3091</v>
      </c>
      <c r="DH57" s="1461" t="s">
        <v>3092</v>
      </c>
      <c r="DI57" s="1461" t="s">
        <v>3093</v>
      </c>
      <c r="DJ57" s="1461" t="s">
        <v>3094</v>
      </c>
      <c r="DK57" s="1461" t="s">
        <v>3095</v>
      </c>
      <c r="DL57" s="1461" t="s">
        <v>3095</v>
      </c>
      <c r="DM57" s="1461" t="s">
        <v>3096</v>
      </c>
      <c r="DN57" s="1461" t="s">
        <v>3097</v>
      </c>
      <c r="DO57" s="1461" t="s">
        <v>3098</v>
      </c>
      <c r="DP57" s="1461" t="s">
        <v>3097</v>
      </c>
      <c r="DQ57" s="1461" t="s">
        <v>3097</v>
      </c>
      <c r="DR57" s="1440" t="s">
        <v>3097</v>
      </c>
      <c r="DS57" s="1441" t="s">
        <v>3097</v>
      </c>
      <c r="DT57" s="1441" t="s">
        <v>3097</v>
      </c>
      <c r="DU57" s="1441" t="s">
        <v>3097</v>
      </c>
      <c r="DV57" s="1441" t="s">
        <v>3099</v>
      </c>
      <c r="DW57" s="1441" t="s">
        <v>3099</v>
      </c>
      <c r="DX57" s="1441" t="s">
        <v>3100</v>
      </c>
      <c r="DY57" s="1441" t="s">
        <v>3100</v>
      </c>
      <c r="DZ57" s="1441" t="s">
        <v>3101</v>
      </c>
      <c r="EA57" s="1441" t="s">
        <v>3102</v>
      </c>
      <c r="EB57" s="1441" t="s">
        <v>3101</v>
      </c>
      <c r="EC57" s="1441" t="s">
        <v>3101</v>
      </c>
      <c r="ED57" s="1441" t="s">
        <v>3101</v>
      </c>
      <c r="EE57" s="1441" t="s">
        <v>3103</v>
      </c>
      <c r="EF57" s="1441" t="s">
        <v>3103</v>
      </c>
      <c r="EG57" s="1441" t="s">
        <v>3103</v>
      </c>
      <c r="EH57" s="1441" t="s">
        <v>3103</v>
      </c>
      <c r="EI57" s="1441" t="s">
        <v>3103</v>
      </c>
      <c r="EJ57" s="1441" t="s">
        <v>3104</v>
      </c>
      <c r="EK57" s="1441" t="s">
        <v>3105</v>
      </c>
      <c r="EL57" s="1441" t="s">
        <v>2501</v>
      </c>
      <c r="EM57" s="1441" t="s">
        <v>2989</v>
      </c>
      <c r="EN57" s="1441" t="s">
        <v>3106</v>
      </c>
    </row>
    <row r="58" spans="1:144" ht="17.45" customHeight="1" x14ac:dyDescent="0.3">
      <c r="A58" s="1412" t="s">
        <v>3107</v>
      </c>
      <c r="B58" s="1433" t="s">
        <v>3059</v>
      </c>
      <c r="C58" s="1434" t="s">
        <v>3044</v>
      </c>
      <c r="D58" s="1434" t="s">
        <v>3044</v>
      </c>
      <c r="E58" s="1434" t="s">
        <v>3044</v>
      </c>
      <c r="F58" s="1433" t="s">
        <v>3044</v>
      </c>
      <c r="G58" s="1434" t="s">
        <v>3044</v>
      </c>
      <c r="H58" s="1434" t="s">
        <v>3044</v>
      </c>
      <c r="I58" s="1434" t="s">
        <v>3044</v>
      </c>
      <c r="J58" s="1434" t="s">
        <v>3044</v>
      </c>
      <c r="K58" s="1434" t="s">
        <v>3044</v>
      </c>
      <c r="L58" s="1434" t="s">
        <v>3044</v>
      </c>
      <c r="M58" s="1434" t="s">
        <v>3044</v>
      </c>
      <c r="N58" s="1433" t="s">
        <v>3108</v>
      </c>
      <c r="O58" s="1434" t="s">
        <v>3108</v>
      </c>
      <c r="P58" s="1434" t="s">
        <v>3109</v>
      </c>
      <c r="Q58" s="1433" t="s">
        <v>3109</v>
      </c>
      <c r="R58" s="1434" t="s">
        <v>3109</v>
      </c>
      <c r="S58" s="1434" t="s">
        <v>3110</v>
      </c>
      <c r="T58" s="1435" t="s">
        <v>3110</v>
      </c>
      <c r="U58" s="1435" t="s">
        <v>3007</v>
      </c>
      <c r="V58" s="1435" t="s">
        <v>3007</v>
      </c>
      <c r="W58" s="1435" t="s">
        <v>3007</v>
      </c>
      <c r="X58" s="1435" t="s">
        <v>3007</v>
      </c>
      <c r="Y58" s="1435" t="s">
        <v>3007</v>
      </c>
      <c r="Z58" s="1435" t="s">
        <v>3007</v>
      </c>
      <c r="AA58" s="1435" t="s">
        <v>3007</v>
      </c>
      <c r="AB58" s="1435" t="s">
        <v>3007</v>
      </c>
      <c r="AC58" s="1435" t="s">
        <v>3007</v>
      </c>
      <c r="AD58" s="1435" t="s">
        <v>3111</v>
      </c>
      <c r="AE58" s="1435" t="s">
        <v>3111</v>
      </c>
      <c r="AF58" s="1435" t="s">
        <v>3110</v>
      </c>
      <c r="AG58" s="1435" t="s">
        <v>3111</v>
      </c>
      <c r="AH58" s="1435" t="s">
        <v>3111</v>
      </c>
      <c r="AI58" s="1435" t="s">
        <v>3112</v>
      </c>
      <c r="AJ58" s="1435" t="s">
        <v>3112</v>
      </c>
      <c r="AK58" s="1435" t="s">
        <v>3112</v>
      </c>
      <c r="AL58" s="1435" t="s">
        <v>3112</v>
      </c>
      <c r="AM58" s="1435" t="s">
        <v>3113</v>
      </c>
      <c r="AN58" s="1435" t="s">
        <v>3113</v>
      </c>
      <c r="AO58" s="1435" t="s">
        <v>3113</v>
      </c>
      <c r="AP58" s="1435" t="s">
        <v>3114</v>
      </c>
      <c r="AQ58" s="1435" t="s">
        <v>3115</v>
      </c>
      <c r="AR58" s="1435" t="s">
        <v>3116</v>
      </c>
      <c r="AS58" s="1435" t="s">
        <v>3116</v>
      </c>
      <c r="AT58" s="1435" t="s">
        <v>3117</v>
      </c>
      <c r="AU58" s="1435" t="s">
        <v>3118</v>
      </c>
      <c r="AV58" s="1435" t="s">
        <v>3119</v>
      </c>
      <c r="AW58" s="1435" t="s">
        <v>3120</v>
      </c>
      <c r="AX58" s="1435" t="s">
        <v>3121</v>
      </c>
      <c r="AY58" s="1435" t="s">
        <v>3117</v>
      </c>
      <c r="AZ58" s="1435" t="s">
        <v>3117</v>
      </c>
      <c r="BA58" s="1435" t="s">
        <v>3117</v>
      </c>
      <c r="BB58" s="1435" t="s">
        <v>3117</v>
      </c>
      <c r="BC58" s="1435" t="s">
        <v>3117</v>
      </c>
      <c r="BD58" s="1435" t="s">
        <v>3118</v>
      </c>
      <c r="BE58" s="1435" t="s">
        <v>3122</v>
      </c>
      <c r="BF58" s="1435" t="s">
        <v>3122</v>
      </c>
      <c r="BG58" s="1435" t="s">
        <v>3117</v>
      </c>
      <c r="BH58" s="1435" t="s">
        <v>3117</v>
      </c>
      <c r="BI58" s="1435" t="s">
        <v>3121</v>
      </c>
      <c r="BJ58" s="1435" t="s">
        <v>3121</v>
      </c>
      <c r="BK58" s="1435" t="s">
        <v>3123</v>
      </c>
      <c r="BL58" s="1435" t="s">
        <v>3123</v>
      </c>
      <c r="BM58" s="1435" t="s">
        <v>3124</v>
      </c>
      <c r="BN58" s="1435" t="s">
        <v>3124</v>
      </c>
      <c r="BO58" s="1435" t="s">
        <v>3125</v>
      </c>
      <c r="BP58" s="1435" t="s">
        <v>3125</v>
      </c>
      <c r="BQ58" s="1435" t="s">
        <v>3125</v>
      </c>
      <c r="BR58" s="1435" t="s">
        <v>3125</v>
      </c>
      <c r="BS58" s="1435" t="s">
        <v>3126</v>
      </c>
      <c r="BT58" s="1435" t="s">
        <v>3126</v>
      </c>
      <c r="BU58" s="1435" t="s">
        <v>3126</v>
      </c>
      <c r="BV58" s="1435" t="s">
        <v>3126</v>
      </c>
      <c r="BW58" s="1435" t="s">
        <v>3127</v>
      </c>
      <c r="BX58" s="1435" t="s">
        <v>3128</v>
      </c>
      <c r="BY58" s="1435" t="s">
        <v>3127</v>
      </c>
      <c r="BZ58" s="1436" t="s">
        <v>3127</v>
      </c>
      <c r="CA58" s="1435" t="s">
        <v>3127</v>
      </c>
      <c r="CB58" s="1435" t="s">
        <v>3129</v>
      </c>
      <c r="CC58" s="1435" t="s">
        <v>3130</v>
      </c>
      <c r="CD58" s="1435" t="s">
        <v>3131</v>
      </c>
      <c r="CE58" s="1435" t="s">
        <v>3131</v>
      </c>
      <c r="CF58" s="1435" t="s">
        <v>3131</v>
      </c>
      <c r="CG58" s="1435" t="s">
        <v>3131</v>
      </c>
      <c r="CH58" s="1435" t="s">
        <v>3131</v>
      </c>
      <c r="CI58" s="1435" t="s">
        <v>3131</v>
      </c>
      <c r="CJ58" s="1435" t="s">
        <v>3131</v>
      </c>
      <c r="CK58" s="1435" t="s">
        <v>3131</v>
      </c>
      <c r="CL58" s="1435" t="s">
        <v>3132</v>
      </c>
      <c r="CM58" s="1435" t="s">
        <v>3133</v>
      </c>
      <c r="CN58" s="1435" t="s">
        <v>3133</v>
      </c>
      <c r="CO58" s="1435" t="s">
        <v>3134</v>
      </c>
      <c r="CP58" s="1435" t="s">
        <v>3135</v>
      </c>
      <c r="CQ58" s="1436" t="s">
        <v>3135</v>
      </c>
      <c r="CR58" s="1435" t="s">
        <v>3135</v>
      </c>
      <c r="CS58" s="1435" t="s">
        <v>3135</v>
      </c>
      <c r="CT58" s="1435" t="s">
        <v>3135</v>
      </c>
      <c r="CU58" s="1435" t="s">
        <v>3135</v>
      </c>
      <c r="CV58" s="1435" t="s">
        <v>3135</v>
      </c>
      <c r="CW58" s="1435" t="s">
        <v>3135</v>
      </c>
      <c r="CX58" s="1435" t="s">
        <v>3136</v>
      </c>
      <c r="CY58" s="1435" t="s">
        <v>3137</v>
      </c>
      <c r="CZ58" s="1435" t="s">
        <v>3138</v>
      </c>
      <c r="DA58" s="1435" t="s">
        <v>3137</v>
      </c>
      <c r="DB58" s="1435" t="s">
        <v>3137</v>
      </c>
      <c r="DC58" s="1461" t="s">
        <v>3139</v>
      </c>
      <c r="DD58" s="1461" t="s">
        <v>3139</v>
      </c>
      <c r="DE58" s="1461" t="s">
        <v>3139</v>
      </c>
      <c r="DF58" s="1461" t="s">
        <v>3140</v>
      </c>
      <c r="DG58" s="1461" t="s">
        <v>3141</v>
      </c>
      <c r="DH58" s="1461" t="s">
        <v>3137</v>
      </c>
      <c r="DI58" s="1461" t="s">
        <v>3142</v>
      </c>
      <c r="DJ58" s="1461" t="s">
        <v>3143</v>
      </c>
      <c r="DK58" s="1461" t="s">
        <v>3144</v>
      </c>
      <c r="DL58" s="1461" t="s">
        <v>3145</v>
      </c>
      <c r="DM58" s="1461" t="s">
        <v>3146</v>
      </c>
      <c r="DN58" s="1461" t="s">
        <v>3147</v>
      </c>
      <c r="DO58" s="1461" t="s">
        <v>3147</v>
      </c>
      <c r="DP58" s="1461" t="s">
        <v>3148</v>
      </c>
      <c r="DQ58" s="1461" t="s">
        <v>3148</v>
      </c>
      <c r="DR58" s="1440" t="s">
        <v>3149</v>
      </c>
      <c r="DS58" s="1441" t="s">
        <v>3149</v>
      </c>
      <c r="DT58" s="1441" t="s">
        <v>3149</v>
      </c>
      <c r="DU58" s="1441" t="s">
        <v>3149</v>
      </c>
      <c r="DV58" s="1441" t="s">
        <v>3150</v>
      </c>
      <c r="DW58" s="1441" t="s">
        <v>3150</v>
      </c>
      <c r="DX58" s="1441" t="s">
        <v>3022</v>
      </c>
      <c r="DY58" s="1441" t="s">
        <v>3022</v>
      </c>
      <c r="DZ58" s="1441" t="s">
        <v>3022</v>
      </c>
      <c r="EA58" s="1441" t="s">
        <v>3022</v>
      </c>
      <c r="EB58" s="1441" t="s">
        <v>3022</v>
      </c>
      <c r="EC58" s="1441" t="s">
        <v>3022</v>
      </c>
      <c r="ED58" s="1441" t="s">
        <v>3022</v>
      </c>
      <c r="EE58" s="1441" t="s">
        <v>3151</v>
      </c>
      <c r="EF58" s="1441" t="s">
        <v>3152</v>
      </c>
      <c r="EG58" s="1441" t="s">
        <v>3152</v>
      </c>
      <c r="EH58" s="1441" t="s">
        <v>3152</v>
      </c>
      <c r="EI58" s="1441" t="s">
        <v>3152</v>
      </c>
      <c r="EJ58" s="1441" t="s">
        <v>3153</v>
      </c>
      <c r="EK58" s="1441" t="s">
        <v>3154</v>
      </c>
      <c r="EL58" s="1441" t="s">
        <v>3155</v>
      </c>
      <c r="EM58" s="1441" t="s">
        <v>3156</v>
      </c>
      <c r="EN58" s="1441" t="s">
        <v>3157</v>
      </c>
    </row>
    <row r="59" spans="1:144" ht="17.45" customHeight="1" x14ac:dyDescent="0.3">
      <c r="A59" s="1412" t="s">
        <v>3158</v>
      </c>
      <c r="B59" s="1433" t="s">
        <v>3159</v>
      </c>
      <c r="C59" s="1434" t="s">
        <v>3160</v>
      </c>
      <c r="D59" s="1434" t="s">
        <v>3161</v>
      </c>
      <c r="E59" s="1434" t="s">
        <v>2584</v>
      </c>
      <c r="F59" s="1433" t="s">
        <v>2584</v>
      </c>
      <c r="G59" s="1434" t="s">
        <v>3162</v>
      </c>
      <c r="H59" s="1434" t="s">
        <v>3163</v>
      </c>
      <c r="I59" s="1434" t="s">
        <v>3163</v>
      </c>
      <c r="J59" s="1434" t="s">
        <v>3163</v>
      </c>
      <c r="K59" s="1434" t="s">
        <v>3163</v>
      </c>
      <c r="L59" s="1434" t="s">
        <v>3163</v>
      </c>
      <c r="M59" s="1434" t="s">
        <v>3163</v>
      </c>
      <c r="N59" s="1433" t="s">
        <v>1899</v>
      </c>
      <c r="O59" s="1434" t="s">
        <v>3164</v>
      </c>
      <c r="P59" s="1434" t="s">
        <v>3165</v>
      </c>
      <c r="Q59" s="1433" t="s">
        <v>3166</v>
      </c>
      <c r="R59" s="1434" t="s">
        <v>3166</v>
      </c>
      <c r="S59" s="1434" t="s">
        <v>3167</v>
      </c>
      <c r="T59" s="1435" t="s">
        <v>3168</v>
      </c>
      <c r="U59" s="1435" t="s">
        <v>3169</v>
      </c>
      <c r="V59" s="1435" t="s">
        <v>3170</v>
      </c>
      <c r="W59" s="1435" t="s">
        <v>2240</v>
      </c>
      <c r="X59" s="1435" t="s">
        <v>1323</v>
      </c>
      <c r="Y59" s="1435" t="s">
        <v>3171</v>
      </c>
      <c r="Z59" s="1435" t="s">
        <v>1322</v>
      </c>
      <c r="AA59" s="1435" t="s">
        <v>1323</v>
      </c>
      <c r="AB59" s="1435" t="s">
        <v>1322</v>
      </c>
      <c r="AC59" s="1435" t="s">
        <v>2240</v>
      </c>
      <c r="AD59" s="1435" t="s">
        <v>2282</v>
      </c>
      <c r="AE59" s="1435" t="s">
        <v>2282</v>
      </c>
      <c r="AF59" s="1435" t="s">
        <v>2282</v>
      </c>
      <c r="AG59" s="1435" t="s">
        <v>3172</v>
      </c>
      <c r="AH59" s="1435" t="s">
        <v>3173</v>
      </c>
      <c r="AI59" s="1435" t="s">
        <v>3174</v>
      </c>
      <c r="AJ59" s="1435" t="s">
        <v>2282</v>
      </c>
      <c r="AK59" s="1435" t="s">
        <v>2282</v>
      </c>
      <c r="AL59" s="1435" t="s">
        <v>3175</v>
      </c>
      <c r="AM59" s="1435" t="s">
        <v>3175</v>
      </c>
      <c r="AN59" s="1435" t="s">
        <v>3175</v>
      </c>
      <c r="AO59" s="1435" t="s">
        <v>3175</v>
      </c>
      <c r="AP59" s="1435" t="s">
        <v>2282</v>
      </c>
      <c r="AQ59" s="1435" t="s">
        <v>3176</v>
      </c>
      <c r="AR59" s="1435" t="s">
        <v>3176</v>
      </c>
      <c r="AS59" s="1435" t="s">
        <v>3176</v>
      </c>
      <c r="AT59" s="1435" t="s">
        <v>3176</v>
      </c>
      <c r="AU59" s="1435" t="s">
        <v>3177</v>
      </c>
      <c r="AV59" s="1435" t="s">
        <v>3177</v>
      </c>
      <c r="AW59" s="1435" t="s">
        <v>3177</v>
      </c>
      <c r="AX59" s="1435" t="s">
        <v>3178</v>
      </c>
      <c r="AY59" s="1435" t="s">
        <v>3179</v>
      </c>
      <c r="AZ59" s="1435" t="s">
        <v>3179</v>
      </c>
      <c r="BA59" s="1435" t="s">
        <v>3180</v>
      </c>
      <c r="BB59" s="1435" t="s">
        <v>3180</v>
      </c>
      <c r="BC59" s="1435" t="s">
        <v>3180</v>
      </c>
      <c r="BD59" s="1435" t="s">
        <v>3179</v>
      </c>
      <c r="BE59" s="1435" t="s">
        <v>3179</v>
      </c>
      <c r="BF59" s="1435" t="s">
        <v>3179</v>
      </c>
      <c r="BG59" s="1435" t="s">
        <v>3180</v>
      </c>
      <c r="BH59" s="1435" t="s">
        <v>3179</v>
      </c>
      <c r="BI59" s="1435" t="s">
        <v>3179</v>
      </c>
      <c r="BJ59" s="1435" t="s">
        <v>3179</v>
      </c>
      <c r="BK59" s="1435" t="s">
        <v>3179</v>
      </c>
      <c r="BL59" s="1435" t="s">
        <v>3179</v>
      </c>
      <c r="BM59" s="1435" t="s">
        <v>3059</v>
      </c>
      <c r="BN59" s="1435" t="s">
        <v>3181</v>
      </c>
      <c r="BO59" s="1435" t="s">
        <v>3182</v>
      </c>
      <c r="BP59" s="1435" t="s">
        <v>3182</v>
      </c>
      <c r="BQ59" s="1435" t="s">
        <v>3182</v>
      </c>
      <c r="BR59" s="1435" t="s">
        <v>3182</v>
      </c>
      <c r="BS59" s="1435" t="s">
        <v>3183</v>
      </c>
      <c r="BT59" s="1435" t="s">
        <v>3183</v>
      </c>
      <c r="BU59" s="1435" t="s">
        <v>3184</v>
      </c>
      <c r="BV59" s="1435" t="s">
        <v>3184</v>
      </c>
      <c r="BW59" s="1435" t="s">
        <v>3184</v>
      </c>
      <c r="BX59" s="1435" t="s">
        <v>3184</v>
      </c>
      <c r="BY59" s="1435" t="s">
        <v>3184</v>
      </c>
      <c r="BZ59" s="1436" t="s">
        <v>3184</v>
      </c>
      <c r="CA59" s="1435" t="s">
        <v>1923</v>
      </c>
      <c r="CB59" s="1435" t="s">
        <v>3185</v>
      </c>
      <c r="CC59" s="1435" t="s">
        <v>3003</v>
      </c>
      <c r="CD59" s="1435" t="s">
        <v>3186</v>
      </c>
      <c r="CE59" s="1435" t="s">
        <v>3187</v>
      </c>
      <c r="CF59" s="1435" t="s">
        <v>3187</v>
      </c>
      <c r="CG59" s="1435" t="s">
        <v>3187</v>
      </c>
      <c r="CH59" s="1435" t="s">
        <v>3187</v>
      </c>
      <c r="CI59" s="1435" t="s">
        <v>3188</v>
      </c>
      <c r="CJ59" s="1435" t="s">
        <v>3188</v>
      </c>
      <c r="CK59" s="1435" t="s">
        <v>3189</v>
      </c>
      <c r="CL59" s="1435" t="s">
        <v>3189</v>
      </c>
      <c r="CM59" s="1435" t="s">
        <v>3189</v>
      </c>
      <c r="CN59" s="1435" t="s">
        <v>3189</v>
      </c>
      <c r="CO59" s="1435" t="s">
        <v>3189</v>
      </c>
      <c r="CP59" s="1435" t="s">
        <v>3189</v>
      </c>
      <c r="CQ59" s="1436" t="s">
        <v>3190</v>
      </c>
      <c r="CR59" s="1435" t="s">
        <v>3189</v>
      </c>
      <c r="CS59" s="1435" t="s">
        <v>3189</v>
      </c>
      <c r="CT59" s="1435" t="s">
        <v>3191</v>
      </c>
      <c r="CU59" s="1435" t="s">
        <v>3191</v>
      </c>
      <c r="CV59" s="1435" t="s">
        <v>3192</v>
      </c>
      <c r="CW59" s="1435" t="s">
        <v>3193</v>
      </c>
      <c r="CX59" s="1435" t="s">
        <v>3193</v>
      </c>
      <c r="CY59" s="1435" t="s">
        <v>3193</v>
      </c>
      <c r="CZ59" s="1435" t="s">
        <v>3194</v>
      </c>
      <c r="DA59" s="1435" t="s">
        <v>3194</v>
      </c>
      <c r="DB59" s="1435" t="s">
        <v>3194</v>
      </c>
      <c r="DC59" s="1461" t="s">
        <v>3194</v>
      </c>
      <c r="DD59" s="1461" t="s">
        <v>3194</v>
      </c>
      <c r="DE59" s="1461" t="s">
        <v>3194</v>
      </c>
      <c r="DF59" s="1461" t="s">
        <v>3194</v>
      </c>
      <c r="DG59" s="1461" t="s">
        <v>3194</v>
      </c>
      <c r="DH59" s="1461" t="s">
        <v>3194</v>
      </c>
      <c r="DI59" s="1461" t="s">
        <v>3194</v>
      </c>
      <c r="DJ59" s="1461" t="s">
        <v>3194</v>
      </c>
      <c r="DK59" s="1461" t="s">
        <v>3195</v>
      </c>
      <c r="DL59" s="1461" t="s">
        <v>3195</v>
      </c>
      <c r="DM59" s="1461" t="s">
        <v>3194</v>
      </c>
      <c r="DN59" s="1461" t="s">
        <v>3196</v>
      </c>
      <c r="DO59" s="1461" t="s">
        <v>3196</v>
      </c>
      <c r="DP59" s="1461" t="s">
        <v>3196</v>
      </c>
      <c r="DQ59" s="1461" t="s">
        <v>3196</v>
      </c>
      <c r="DR59" s="1440" t="s">
        <v>3196</v>
      </c>
      <c r="DS59" s="1441" t="s">
        <v>3197</v>
      </c>
      <c r="DT59" s="1441" t="s">
        <v>3197</v>
      </c>
      <c r="DU59" s="1441" t="s">
        <v>3198</v>
      </c>
      <c r="DV59" s="1441" t="s">
        <v>3198</v>
      </c>
      <c r="DW59" s="1441" t="s">
        <v>3198</v>
      </c>
      <c r="DX59" s="1441" t="s">
        <v>3198</v>
      </c>
      <c r="DY59" s="1441" t="s">
        <v>3198</v>
      </c>
      <c r="DZ59" s="1441" t="s">
        <v>3198</v>
      </c>
      <c r="EA59" s="1441" t="s">
        <v>3199</v>
      </c>
      <c r="EB59" s="1441" t="s">
        <v>3198</v>
      </c>
      <c r="EC59" s="1441" t="s">
        <v>3198</v>
      </c>
      <c r="ED59" s="1441" t="s">
        <v>3198</v>
      </c>
      <c r="EE59" s="1441" t="s">
        <v>3198</v>
      </c>
      <c r="EF59" s="1441" t="s">
        <v>3200</v>
      </c>
      <c r="EG59" s="1441" t="s">
        <v>3201</v>
      </c>
      <c r="EH59" s="1441" t="s">
        <v>3200</v>
      </c>
      <c r="EI59" s="1441" t="s">
        <v>3200</v>
      </c>
      <c r="EJ59" s="1441" t="s">
        <v>3202</v>
      </c>
      <c r="EK59" s="1441" t="s">
        <v>3203</v>
      </c>
      <c r="EL59" s="1441" t="s">
        <v>3204</v>
      </c>
      <c r="EM59" s="1441" t="s">
        <v>3205</v>
      </c>
      <c r="EN59" s="1441" t="s">
        <v>2466</v>
      </c>
    </row>
    <row r="60" spans="1:144" ht="17.100000000000001" customHeight="1" thickBot="1" x14ac:dyDescent="0.3">
      <c r="A60" s="1480"/>
      <c r="B60" s="1481"/>
      <c r="C60" s="1482"/>
      <c r="D60" s="1482"/>
      <c r="E60" s="1482"/>
      <c r="F60" s="1483"/>
      <c r="G60" s="1482"/>
      <c r="H60" s="1482"/>
      <c r="I60" s="1482"/>
      <c r="J60" s="1482"/>
      <c r="K60" s="1482"/>
      <c r="L60" s="1482"/>
      <c r="M60" s="1482"/>
      <c r="N60" s="1483"/>
      <c r="O60" s="1482"/>
      <c r="P60" s="1482"/>
      <c r="Q60" s="1483"/>
      <c r="R60" s="1482"/>
      <c r="S60" s="1482"/>
      <c r="T60" s="1484"/>
      <c r="U60" s="1484"/>
      <c r="V60" s="1484"/>
      <c r="W60" s="1484"/>
      <c r="X60" s="1484"/>
      <c r="Y60" s="1484"/>
      <c r="Z60" s="1484"/>
      <c r="AA60" s="1484"/>
      <c r="AB60" s="1484"/>
      <c r="AC60" s="1484"/>
      <c r="AD60" s="1484"/>
      <c r="AE60" s="1485"/>
      <c r="AF60" s="1485"/>
      <c r="AG60" s="1485"/>
      <c r="AH60" s="1485"/>
      <c r="AI60" s="1485"/>
      <c r="AJ60" s="1485"/>
      <c r="AK60" s="1485"/>
      <c r="AL60" s="1485"/>
      <c r="AM60" s="1485"/>
      <c r="AN60" s="1485"/>
      <c r="AO60" s="1485"/>
      <c r="AP60" s="1485"/>
      <c r="AQ60" s="1485"/>
      <c r="AR60" s="1485"/>
      <c r="AS60" s="1485"/>
      <c r="AT60" s="1485"/>
      <c r="AU60" s="1485"/>
      <c r="AV60" s="1485"/>
      <c r="AW60" s="1485"/>
      <c r="AX60" s="1485"/>
      <c r="AY60" s="1485"/>
      <c r="AZ60" s="1485"/>
      <c r="BA60" s="1485"/>
      <c r="BB60" s="1485"/>
      <c r="BC60" s="1485"/>
      <c r="BD60" s="1485"/>
      <c r="BE60" s="1485"/>
      <c r="BF60" s="1485"/>
      <c r="BG60" s="1485"/>
      <c r="BH60" s="1485"/>
      <c r="BI60" s="1485"/>
      <c r="BJ60" s="1485"/>
      <c r="BK60" s="1485"/>
      <c r="BL60" s="1485"/>
      <c r="BM60" s="1485"/>
      <c r="BN60" s="1485"/>
      <c r="BO60" s="1485"/>
      <c r="BP60" s="1485"/>
      <c r="BQ60" s="1485"/>
      <c r="BR60" s="1485"/>
      <c r="BS60" s="1485"/>
      <c r="BT60" s="1485"/>
      <c r="BU60" s="1485"/>
      <c r="BV60" s="1485"/>
      <c r="BW60" s="1485"/>
      <c r="BX60" s="1485"/>
      <c r="BY60" s="1485"/>
      <c r="BZ60" s="1485"/>
      <c r="CA60" s="1485"/>
      <c r="CB60" s="1485"/>
      <c r="CC60" s="1485"/>
      <c r="CD60" s="1485"/>
      <c r="CE60" s="1485"/>
      <c r="CF60" s="1485"/>
      <c r="CG60" s="1485"/>
      <c r="CH60" s="1486"/>
      <c r="CI60" s="1487"/>
      <c r="CJ60" s="1485"/>
      <c r="CK60" s="1485"/>
      <c r="CL60" s="1485"/>
      <c r="CM60" s="1485"/>
      <c r="CN60" s="1485"/>
      <c r="CO60" s="1485"/>
      <c r="CP60" s="1485"/>
      <c r="CQ60" s="1485"/>
      <c r="CR60" s="1485"/>
      <c r="CS60" s="1485"/>
      <c r="CT60" s="1485"/>
      <c r="CU60" s="1485"/>
      <c r="CV60" s="1485"/>
      <c r="CW60" s="1485"/>
      <c r="CX60" s="1485"/>
      <c r="CY60" s="1485"/>
      <c r="CZ60" s="1485"/>
      <c r="DA60" s="1485"/>
      <c r="DB60" s="1485"/>
      <c r="DC60" s="1488"/>
      <c r="DD60" s="1488"/>
      <c r="DE60" s="1488"/>
      <c r="DF60" s="1488"/>
      <c r="DG60" s="1488"/>
      <c r="DH60" s="1488"/>
      <c r="DI60" s="1488"/>
      <c r="DJ60" s="1488"/>
      <c r="DK60" s="1488"/>
      <c r="DL60" s="1488"/>
      <c r="DM60" s="1488"/>
      <c r="DN60" s="1488"/>
      <c r="DO60" s="1488"/>
      <c r="DP60" s="1488"/>
      <c r="DQ60" s="1488"/>
      <c r="DR60" s="1489"/>
      <c r="DS60" s="1490"/>
      <c r="DT60" s="1490"/>
      <c r="DU60" s="1490"/>
      <c r="DV60" s="1490"/>
      <c r="DW60" s="1490"/>
      <c r="DX60" s="1490"/>
      <c r="DY60" s="1490"/>
      <c r="DZ60" s="1490"/>
      <c r="EA60" s="1490"/>
      <c r="EB60" s="1490"/>
      <c r="EC60" s="1490"/>
      <c r="ED60" s="1491"/>
      <c r="EE60" s="1491"/>
      <c r="EF60" s="1491"/>
      <c r="EG60" s="1491"/>
      <c r="EH60" s="1491"/>
      <c r="EI60" s="1491"/>
      <c r="EJ60" s="1491"/>
      <c r="EK60" s="1491"/>
      <c r="EL60" s="1491"/>
      <c r="EM60" s="1491"/>
      <c r="EN60" s="1491"/>
    </row>
    <row r="61" spans="1:144" ht="17.25" hidden="1" thickTop="1" x14ac:dyDescent="0.3">
      <c r="A61" s="1492" t="s">
        <v>3206</v>
      </c>
    </row>
    <row r="62" spans="1:144" ht="17.25" thickTop="1" x14ac:dyDescent="0.3">
      <c r="A62" s="1493" t="s">
        <v>3207</v>
      </c>
      <c r="B62" s="1493"/>
      <c r="C62" s="1493"/>
      <c r="D62" s="1493"/>
      <c r="E62" s="1493"/>
      <c r="F62" s="1493"/>
      <c r="G62" s="1493"/>
      <c r="H62" s="1493"/>
      <c r="I62" s="1493"/>
      <c r="J62" s="1493"/>
      <c r="K62" s="1493"/>
      <c r="L62" s="1493"/>
      <c r="M62" s="1493"/>
      <c r="N62" s="1493"/>
      <c r="O62" s="1493"/>
      <c r="P62" s="1493"/>
      <c r="Q62" s="1493"/>
      <c r="R62" s="1493"/>
      <c r="S62" s="1493"/>
      <c r="T62" s="1493"/>
      <c r="U62" s="1493"/>
      <c r="V62" s="1493"/>
      <c r="W62" s="1493"/>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493"/>
      <c r="AS62" s="1493"/>
      <c r="AT62" s="1493"/>
      <c r="AU62" s="1493"/>
      <c r="AV62" s="1493"/>
      <c r="AW62" s="1493"/>
      <c r="AX62" s="1493"/>
      <c r="AY62" s="1493"/>
      <c r="AZ62" s="1493"/>
      <c r="BA62" s="1493"/>
      <c r="BB62" s="1493"/>
      <c r="BC62" s="1493"/>
      <c r="BD62" s="1493"/>
      <c r="BE62" s="1493"/>
      <c r="BF62" s="1493"/>
      <c r="BG62" s="1493"/>
      <c r="BH62" s="1493"/>
      <c r="BI62" s="1493"/>
      <c r="BJ62" s="1493"/>
      <c r="BK62" s="1493"/>
      <c r="BL62" s="1493"/>
      <c r="BM62" s="1493"/>
      <c r="BN62" s="1493"/>
      <c r="BO62" s="1493"/>
      <c r="BP62" s="1493"/>
      <c r="BQ62" s="1493"/>
      <c r="BR62" s="1493"/>
      <c r="BS62" s="1493"/>
      <c r="BT62" s="1493"/>
      <c r="BU62" s="1493"/>
      <c r="BV62" s="1493"/>
      <c r="BW62" s="1493"/>
      <c r="BX62" s="1493"/>
      <c r="BY62" s="1493"/>
      <c r="BZ62" s="1493"/>
      <c r="CA62" s="1493"/>
      <c r="CB62" s="1493"/>
      <c r="CC62" s="1493"/>
      <c r="CD62" s="1493"/>
      <c r="CE62" s="1493"/>
      <c r="CF62" s="1493"/>
      <c r="CG62" s="1493"/>
      <c r="CH62" s="1493"/>
      <c r="CI62" s="1493"/>
      <c r="CJ62" s="1493"/>
      <c r="CK62" s="1493"/>
      <c r="CL62" s="1493"/>
      <c r="CM62" s="1493"/>
      <c r="CN62" s="1493"/>
      <c r="CO62" s="1493"/>
      <c r="CP62" s="1493"/>
      <c r="CQ62" s="1493"/>
      <c r="CR62" s="1493"/>
      <c r="CS62" s="1493"/>
      <c r="CT62" s="1493"/>
      <c r="CU62" s="1493"/>
      <c r="CV62" s="1493"/>
      <c r="CW62" s="1493"/>
      <c r="CX62" s="1493"/>
      <c r="CY62" s="1493"/>
      <c r="CZ62" s="1493"/>
      <c r="DA62" s="1493"/>
      <c r="DB62" s="1493"/>
      <c r="DC62" s="1493"/>
      <c r="DD62" s="1493"/>
      <c r="DE62" s="1493"/>
      <c r="DF62" s="1493"/>
      <c r="DG62" s="1493"/>
      <c r="DH62" s="1493"/>
      <c r="DI62" s="1493"/>
      <c r="DJ62" s="1493"/>
      <c r="DK62" s="1493"/>
      <c r="DL62" s="1493"/>
      <c r="DM62" s="1493"/>
      <c r="DN62" s="1493"/>
      <c r="DO62" s="1493"/>
      <c r="DP62" s="1493"/>
      <c r="DQ62" s="1493"/>
      <c r="DR62" s="1493"/>
      <c r="DS62" s="1493"/>
      <c r="DT62" s="1493"/>
      <c r="DU62" s="1493"/>
      <c r="DV62" s="1493"/>
      <c r="DW62" s="1493"/>
      <c r="DX62" s="1493"/>
      <c r="DY62" s="1493"/>
      <c r="DZ62" s="1493"/>
      <c r="EA62" s="1493"/>
      <c r="EB62" s="1493"/>
      <c r="EC62" s="1493"/>
    </row>
    <row r="63" spans="1:144" x14ac:dyDescent="0.3">
      <c r="A63" s="1494" t="s">
        <v>3208</v>
      </c>
    </row>
    <row r="64" spans="1:144" x14ac:dyDescent="0.3">
      <c r="A64" s="1494" t="s">
        <v>401</v>
      </c>
    </row>
    <row r="75" spans="128:128" x14ac:dyDescent="0.3">
      <c r="DX75" s="1495"/>
    </row>
  </sheetData>
  <printOptions horizontalCentered="1" verticalCentered="1"/>
  <pageMargins left="0" right="0" top="0.51181102362204722" bottom="0" header="0" footer="0"/>
  <pageSetup paperSize="9" scale="52"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9"/>
  <sheetViews>
    <sheetView tabSelected="1" zoomScaleNormal="100" workbookViewId="0">
      <pane xSplit="1" ySplit="100" topLeftCell="B142" activePane="bottomRight" state="frozen"/>
      <selection pane="topRight" activeCell="B1" sqref="B1"/>
      <selection pane="bottomLeft" activeCell="A102" sqref="A102"/>
      <selection pane="bottomRight" activeCell="K144" sqref="K144"/>
    </sheetView>
  </sheetViews>
  <sheetFormatPr defaultRowHeight="14.25" x14ac:dyDescent="0.25"/>
  <cols>
    <col min="1" max="1" width="11.28515625" style="1501" customWidth="1"/>
    <col min="2" max="2" width="12.5703125" style="1501" bestFit="1" customWidth="1"/>
    <col min="3" max="3" width="12.7109375" style="1501" customWidth="1"/>
    <col min="4" max="4" width="0.42578125" style="1501" customWidth="1"/>
    <col min="5" max="5" width="13.140625" style="1501" bestFit="1" customWidth="1"/>
    <col min="6" max="6" width="13.5703125" style="1501" customWidth="1"/>
    <col min="7" max="7" width="13.5703125" style="1501" bestFit="1" customWidth="1"/>
    <col min="8" max="8" width="14.140625" style="1501" customWidth="1"/>
    <col min="9" max="9" width="12" style="1501" bestFit="1" customWidth="1"/>
    <col min="10" max="254" width="9.140625" style="1501"/>
    <col min="255" max="255" width="11.28515625" style="1501" customWidth="1"/>
    <col min="256" max="256" width="12.7109375" style="1501" customWidth="1"/>
    <col min="257" max="257" width="0" style="1501" hidden="1" customWidth="1"/>
    <col min="258" max="258" width="10.28515625" style="1501" customWidth="1"/>
    <col min="259" max="259" width="12.85546875" style="1501" customWidth="1"/>
    <col min="260" max="260" width="0" style="1501" hidden="1" customWidth="1"/>
    <col min="261" max="261" width="13" style="1501" customWidth="1"/>
    <col min="262" max="262" width="12.140625" style="1501" customWidth="1"/>
    <col min="263" max="263" width="13.42578125" style="1501" customWidth="1"/>
    <col min="264" max="264" width="15.7109375" style="1501" customWidth="1"/>
    <col min="265" max="265" width="11.7109375" style="1501" customWidth="1"/>
    <col min="266" max="510" width="9.140625" style="1501"/>
    <col min="511" max="511" width="11.28515625" style="1501" customWidth="1"/>
    <col min="512" max="512" width="12.7109375" style="1501" customWidth="1"/>
    <col min="513" max="513" width="0" style="1501" hidden="1" customWidth="1"/>
    <col min="514" max="514" width="10.28515625" style="1501" customWidth="1"/>
    <col min="515" max="515" width="12.85546875" style="1501" customWidth="1"/>
    <col min="516" max="516" width="0" style="1501" hidden="1" customWidth="1"/>
    <col min="517" max="517" width="13" style="1501" customWidth="1"/>
    <col min="518" max="518" width="12.140625" style="1501" customWidth="1"/>
    <col min="519" max="519" width="13.42578125" style="1501" customWidth="1"/>
    <col min="520" max="520" width="15.7109375" style="1501" customWidth="1"/>
    <col min="521" max="521" width="11.7109375" style="1501" customWidth="1"/>
    <col min="522" max="766" width="9.140625" style="1501"/>
    <col min="767" max="767" width="11.28515625" style="1501" customWidth="1"/>
    <col min="768" max="768" width="12.7109375" style="1501" customWidth="1"/>
    <col min="769" max="769" width="0" style="1501" hidden="1" customWidth="1"/>
    <col min="770" max="770" width="10.28515625" style="1501" customWidth="1"/>
    <col min="771" max="771" width="12.85546875" style="1501" customWidth="1"/>
    <col min="772" max="772" width="0" style="1501" hidden="1" customWidth="1"/>
    <col min="773" max="773" width="13" style="1501" customWidth="1"/>
    <col min="774" max="774" width="12.140625" style="1501" customWidth="1"/>
    <col min="775" max="775" width="13.42578125" style="1501" customWidth="1"/>
    <col min="776" max="776" width="15.7109375" style="1501" customWidth="1"/>
    <col min="777" max="777" width="11.7109375" style="1501" customWidth="1"/>
    <col min="778" max="1022" width="9.140625" style="1501"/>
    <col min="1023" max="1023" width="11.28515625" style="1501" customWidth="1"/>
    <col min="1024" max="1024" width="12.7109375" style="1501" customWidth="1"/>
    <col min="1025" max="1025" width="0" style="1501" hidden="1" customWidth="1"/>
    <col min="1026" max="1026" width="10.28515625" style="1501" customWidth="1"/>
    <col min="1027" max="1027" width="12.85546875" style="1501" customWidth="1"/>
    <col min="1028" max="1028" width="0" style="1501" hidden="1" customWidth="1"/>
    <col min="1029" max="1029" width="13" style="1501" customWidth="1"/>
    <col min="1030" max="1030" width="12.140625" style="1501" customWidth="1"/>
    <col min="1031" max="1031" width="13.42578125" style="1501" customWidth="1"/>
    <col min="1032" max="1032" width="15.7109375" style="1501" customWidth="1"/>
    <col min="1033" max="1033" width="11.7109375" style="1501" customWidth="1"/>
    <col min="1034" max="1278" width="9.140625" style="1501"/>
    <col min="1279" max="1279" width="11.28515625" style="1501" customWidth="1"/>
    <col min="1280" max="1280" width="12.7109375" style="1501" customWidth="1"/>
    <col min="1281" max="1281" width="0" style="1501" hidden="1" customWidth="1"/>
    <col min="1282" max="1282" width="10.28515625" style="1501" customWidth="1"/>
    <col min="1283" max="1283" width="12.85546875" style="1501" customWidth="1"/>
    <col min="1284" max="1284" width="0" style="1501" hidden="1" customWidth="1"/>
    <col min="1285" max="1285" width="13" style="1501" customWidth="1"/>
    <col min="1286" max="1286" width="12.140625" style="1501" customWidth="1"/>
    <col min="1287" max="1287" width="13.42578125" style="1501" customWidth="1"/>
    <col min="1288" max="1288" width="15.7109375" style="1501" customWidth="1"/>
    <col min="1289" max="1289" width="11.7109375" style="1501" customWidth="1"/>
    <col min="1290" max="1534" width="9.140625" style="1501"/>
    <col min="1535" max="1535" width="11.28515625" style="1501" customWidth="1"/>
    <col min="1536" max="1536" width="12.7109375" style="1501" customWidth="1"/>
    <col min="1537" max="1537" width="0" style="1501" hidden="1" customWidth="1"/>
    <col min="1538" max="1538" width="10.28515625" style="1501" customWidth="1"/>
    <col min="1539" max="1539" width="12.85546875" style="1501" customWidth="1"/>
    <col min="1540" max="1540" width="0" style="1501" hidden="1" customWidth="1"/>
    <col min="1541" max="1541" width="13" style="1501" customWidth="1"/>
    <col min="1542" max="1542" width="12.140625" style="1501" customWidth="1"/>
    <col min="1543" max="1543" width="13.42578125" style="1501" customWidth="1"/>
    <col min="1544" max="1544" width="15.7109375" style="1501" customWidth="1"/>
    <col min="1545" max="1545" width="11.7109375" style="1501" customWidth="1"/>
    <col min="1546" max="1790" width="9.140625" style="1501"/>
    <col min="1791" max="1791" width="11.28515625" style="1501" customWidth="1"/>
    <col min="1792" max="1792" width="12.7109375" style="1501" customWidth="1"/>
    <col min="1793" max="1793" width="0" style="1501" hidden="1" customWidth="1"/>
    <col min="1794" max="1794" width="10.28515625" style="1501" customWidth="1"/>
    <col min="1795" max="1795" width="12.85546875" style="1501" customWidth="1"/>
    <col min="1796" max="1796" width="0" style="1501" hidden="1" customWidth="1"/>
    <col min="1797" max="1797" width="13" style="1501" customWidth="1"/>
    <col min="1798" max="1798" width="12.140625" style="1501" customWidth="1"/>
    <col min="1799" max="1799" width="13.42578125" style="1501" customWidth="1"/>
    <col min="1800" max="1800" width="15.7109375" style="1501" customWidth="1"/>
    <col min="1801" max="1801" width="11.7109375" style="1501" customWidth="1"/>
    <col min="1802" max="2046" width="9.140625" style="1501"/>
    <col min="2047" max="2047" width="11.28515625" style="1501" customWidth="1"/>
    <col min="2048" max="2048" width="12.7109375" style="1501" customWidth="1"/>
    <col min="2049" max="2049" width="0" style="1501" hidden="1" customWidth="1"/>
    <col min="2050" max="2050" width="10.28515625" style="1501" customWidth="1"/>
    <col min="2051" max="2051" width="12.85546875" style="1501" customWidth="1"/>
    <col min="2052" max="2052" width="0" style="1501" hidden="1" customWidth="1"/>
    <col min="2053" max="2053" width="13" style="1501" customWidth="1"/>
    <col min="2054" max="2054" width="12.140625" style="1501" customWidth="1"/>
    <col min="2055" max="2055" width="13.42578125" style="1501" customWidth="1"/>
    <col min="2056" max="2056" width="15.7109375" style="1501" customWidth="1"/>
    <col min="2057" max="2057" width="11.7109375" style="1501" customWidth="1"/>
    <col min="2058" max="2302" width="9.140625" style="1501"/>
    <col min="2303" max="2303" width="11.28515625" style="1501" customWidth="1"/>
    <col min="2304" max="2304" width="12.7109375" style="1501" customWidth="1"/>
    <col min="2305" max="2305" width="0" style="1501" hidden="1" customWidth="1"/>
    <col min="2306" max="2306" width="10.28515625" style="1501" customWidth="1"/>
    <col min="2307" max="2307" width="12.85546875" style="1501" customWidth="1"/>
    <col min="2308" max="2308" width="0" style="1501" hidden="1" customWidth="1"/>
    <col min="2309" max="2309" width="13" style="1501" customWidth="1"/>
    <col min="2310" max="2310" width="12.140625" style="1501" customWidth="1"/>
    <col min="2311" max="2311" width="13.42578125" style="1501" customWidth="1"/>
    <col min="2312" max="2312" width="15.7109375" style="1501" customWidth="1"/>
    <col min="2313" max="2313" width="11.7109375" style="1501" customWidth="1"/>
    <col min="2314" max="2558" width="9.140625" style="1501"/>
    <col min="2559" max="2559" width="11.28515625" style="1501" customWidth="1"/>
    <col min="2560" max="2560" width="12.7109375" style="1501" customWidth="1"/>
    <col min="2561" max="2561" width="0" style="1501" hidden="1" customWidth="1"/>
    <col min="2562" max="2562" width="10.28515625" style="1501" customWidth="1"/>
    <col min="2563" max="2563" width="12.85546875" style="1501" customWidth="1"/>
    <col min="2564" max="2564" width="0" style="1501" hidden="1" customWidth="1"/>
    <col min="2565" max="2565" width="13" style="1501" customWidth="1"/>
    <col min="2566" max="2566" width="12.140625" style="1501" customWidth="1"/>
    <col min="2567" max="2567" width="13.42578125" style="1501" customWidth="1"/>
    <col min="2568" max="2568" width="15.7109375" style="1501" customWidth="1"/>
    <col min="2569" max="2569" width="11.7109375" style="1501" customWidth="1"/>
    <col min="2570" max="2814" width="9.140625" style="1501"/>
    <col min="2815" max="2815" width="11.28515625" style="1501" customWidth="1"/>
    <col min="2816" max="2816" width="12.7109375" style="1501" customWidth="1"/>
    <col min="2817" max="2817" width="0" style="1501" hidden="1" customWidth="1"/>
    <col min="2818" max="2818" width="10.28515625" style="1501" customWidth="1"/>
    <col min="2819" max="2819" width="12.85546875" style="1501" customWidth="1"/>
    <col min="2820" max="2820" width="0" style="1501" hidden="1" customWidth="1"/>
    <col min="2821" max="2821" width="13" style="1501" customWidth="1"/>
    <col min="2822" max="2822" width="12.140625" style="1501" customWidth="1"/>
    <col min="2823" max="2823" width="13.42578125" style="1501" customWidth="1"/>
    <col min="2824" max="2824" width="15.7109375" style="1501" customWidth="1"/>
    <col min="2825" max="2825" width="11.7109375" style="1501" customWidth="1"/>
    <col min="2826" max="3070" width="9.140625" style="1501"/>
    <col min="3071" max="3071" width="11.28515625" style="1501" customWidth="1"/>
    <col min="3072" max="3072" width="12.7109375" style="1501" customWidth="1"/>
    <col min="3073" max="3073" width="0" style="1501" hidden="1" customWidth="1"/>
    <col min="3074" max="3074" width="10.28515625" style="1501" customWidth="1"/>
    <col min="3075" max="3075" width="12.85546875" style="1501" customWidth="1"/>
    <col min="3076" max="3076" width="0" style="1501" hidden="1" customWidth="1"/>
    <col min="3077" max="3077" width="13" style="1501" customWidth="1"/>
    <col min="3078" max="3078" width="12.140625" style="1501" customWidth="1"/>
    <col min="3079" max="3079" width="13.42578125" style="1501" customWidth="1"/>
    <col min="3080" max="3080" width="15.7109375" style="1501" customWidth="1"/>
    <col min="3081" max="3081" width="11.7109375" style="1501" customWidth="1"/>
    <col min="3082" max="3326" width="9.140625" style="1501"/>
    <col min="3327" max="3327" width="11.28515625" style="1501" customWidth="1"/>
    <col min="3328" max="3328" width="12.7109375" style="1501" customWidth="1"/>
    <col min="3329" max="3329" width="0" style="1501" hidden="1" customWidth="1"/>
    <col min="3330" max="3330" width="10.28515625" style="1501" customWidth="1"/>
    <col min="3331" max="3331" width="12.85546875" style="1501" customWidth="1"/>
    <col min="3332" max="3332" width="0" style="1501" hidden="1" customWidth="1"/>
    <col min="3333" max="3333" width="13" style="1501" customWidth="1"/>
    <col min="3334" max="3334" width="12.140625" style="1501" customWidth="1"/>
    <col min="3335" max="3335" width="13.42578125" style="1501" customWidth="1"/>
    <col min="3336" max="3336" width="15.7109375" style="1501" customWidth="1"/>
    <col min="3337" max="3337" width="11.7109375" style="1501" customWidth="1"/>
    <col min="3338" max="3582" width="9.140625" style="1501"/>
    <col min="3583" max="3583" width="11.28515625" style="1501" customWidth="1"/>
    <col min="3584" max="3584" width="12.7109375" style="1501" customWidth="1"/>
    <col min="3585" max="3585" width="0" style="1501" hidden="1" customWidth="1"/>
    <col min="3586" max="3586" width="10.28515625" style="1501" customWidth="1"/>
    <col min="3587" max="3587" width="12.85546875" style="1501" customWidth="1"/>
    <col min="3588" max="3588" width="0" style="1501" hidden="1" customWidth="1"/>
    <col min="3589" max="3589" width="13" style="1501" customWidth="1"/>
    <col min="3590" max="3590" width="12.140625" style="1501" customWidth="1"/>
    <col min="3591" max="3591" width="13.42578125" style="1501" customWidth="1"/>
    <col min="3592" max="3592" width="15.7109375" style="1501" customWidth="1"/>
    <col min="3593" max="3593" width="11.7109375" style="1501" customWidth="1"/>
    <col min="3594" max="3838" width="9.140625" style="1501"/>
    <col min="3839" max="3839" width="11.28515625" style="1501" customWidth="1"/>
    <col min="3840" max="3840" width="12.7109375" style="1501" customWidth="1"/>
    <col min="3841" max="3841" width="0" style="1501" hidden="1" customWidth="1"/>
    <col min="3842" max="3842" width="10.28515625" style="1501" customWidth="1"/>
    <col min="3843" max="3843" width="12.85546875" style="1501" customWidth="1"/>
    <col min="3844" max="3844" width="0" style="1501" hidden="1" customWidth="1"/>
    <col min="3845" max="3845" width="13" style="1501" customWidth="1"/>
    <col min="3846" max="3846" width="12.140625" style="1501" customWidth="1"/>
    <col min="3847" max="3847" width="13.42578125" style="1501" customWidth="1"/>
    <col min="3848" max="3848" width="15.7109375" style="1501" customWidth="1"/>
    <col min="3849" max="3849" width="11.7109375" style="1501" customWidth="1"/>
    <col min="3850" max="4094" width="9.140625" style="1501"/>
    <col min="4095" max="4095" width="11.28515625" style="1501" customWidth="1"/>
    <col min="4096" max="4096" width="12.7109375" style="1501" customWidth="1"/>
    <col min="4097" max="4097" width="0" style="1501" hidden="1" customWidth="1"/>
    <col min="4098" max="4098" width="10.28515625" style="1501" customWidth="1"/>
    <col min="4099" max="4099" width="12.85546875" style="1501" customWidth="1"/>
    <col min="4100" max="4100" width="0" style="1501" hidden="1" customWidth="1"/>
    <col min="4101" max="4101" width="13" style="1501" customWidth="1"/>
    <col min="4102" max="4102" width="12.140625" style="1501" customWidth="1"/>
    <col min="4103" max="4103" width="13.42578125" style="1501" customWidth="1"/>
    <col min="4104" max="4104" width="15.7109375" style="1501" customWidth="1"/>
    <col min="4105" max="4105" width="11.7109375" style="1501" customWidth="1"/>
    <col min="4106" max="4350" width="9.140625" style="1501"/>
    <col min="4351" max="4351" width="11.28515625" style="1501" customWidth="1"/>
    <col min="4352" max="4352" width="12.7109375" style="1501" customWidth="1"/>
    <col min="4353" max="4353" width="0" style="1501" hidden="1" customWidth="1"/>
    <col min="4354" max="4354" width="10.28515625" style="1501" customWidth="1"/>
    <col min="4355" max="4355" width="12.85546875" style="1501" customWidth="1"/>
    <col min="4356" max="4356" width="0" style="1501" hidden="1" customWidth="1"/>
    <col min="4357" max="4357" width="13" style="1501" customWidth="1"/>
    <col min="4358" max="4358" width="12.140625" style="1501" customWidth="1"/>
    <col min="4359" max="4359" width="13.42578125" style="1501" customWidth="1"/>
    <col min="4360" max="4360" width="15.7109375" style="1501" customWidth="1"/>
    <col min="4361" max="4361" width="11.7109375" style="1501" customWidth="1"/>
    <col min="4362" max="4606" width="9.140625" style="1501"/>
    <col min="4607" max="4607" width="11.28515625" style="1501" customWidth="1"/>
    <col min="4608" max="4608" width="12.7109375" style="1501" customWidth="1"/>
    <col min="4609" max="4609" width="0" style="1501" hidden="1" customWidth="1"/>
    <col min="4610" max="4610" width="10.28515625" style="1501" customWidth="1"/>
    <col min="4611" max="4611" width="12.85546875" style="1501" customWidth="1"/>
    <col min="4612" max="4612" width="0" style="1501" hidden="1" customWidth="1"/>
    <col min="4613" max="4613" width="13" style="1501" customWidth="1"/>
    <col min="4614" max="4614" width="12.140625" style="1501" customWidth="1"/>
    <col min="4615" max="4615" width="13.42578125" style="1501" customWidth="1"/>
    <col min="4616" max="4616" width="15.7109375" style="1501" customWidth="1"/>
    <col min="4617" max="4617" width="11.7109375" style="1501" customWidth="1"/>
    <col min="4618" max="4862" width="9.140625" style="1501"/>
    <col min="4863" max="4863" width="11.28515625" style="1501" customWidth="1"/>
    <col min="4864" max="4864" width="12.7109375" style="1501" customWidth="1"/>
    <col min="4865" max="4865" width="0" style="1501" hidden="1" customWidth="1"/>
    <col min="4866" max="4866" width="10.28515625" style="1501" customWidth="1"/>
    <col min="4867" max="4867" width="12.85546875" style="1501" customWidth="1"/>
    <col min="4868" max="4868" width="0" style="1501" hidden="1" customWidth="1"/>
    <col min="4869" max="4869" width="13" style="1501" customWidth="1"/>
    <col min="4870" max="4870" width="12.140625" style="1501" customWidth="1"/>
    <col min="4871" max="4871" width="13.42578125" style="1501" customWidth="1"/>
    <col min="4872" max="4872" width="15.7109375" style="1501" customWidth="1"/>
    <col min="4873" max="4873" width="11.7109375" style="1501" customWidth="1"/>
    <col min="4874" max="5118" width="9.140625" style="1501"/>
    <col min="5119" max="5119" width="11.28515625" style="1501" customWidth="1"/>
    <col min="5120" max="5120" width="12.7109375" style="1501" customWidth="1"/>
    <col min="5121" max="5121" width="0" style="1501" hidden="1" customWidth="1"/>
    <col min="5122" max="5122" width="10.28515625" style="1501" customWidth="1"/>
    <col min="5123" max="5123" width="12.85546875" style="1501" customWidth="1"/>
    <col min="5124" max="5124" width="0" style="1501" hidden="1" customWidth="1"/>
    <col min="5125" max="5125" width="13" style="1501" customWidth="1"/>
    <col min="5126" max="5126" width="12.140625" style="1501" customWidth="1"/>
    <col min="5127" max="5127" width="13.42578125" style="1501" customWidth="1"/>
    <col min="5128" max="5128" width="15.7109375" style="1501" customWidth="1"/>
    <col min="5129" max="5129" width="11.7109375" style="1501" customWidth="1"/>
    <col min="5130" max="5374" width="9.140625" style="1501"/>
    <col min="5375" max="5375" width="11.28515625" style="1501" customWidth="1"/>
    <col min="5376" max="5376" width="12.7109375" style="1501" customWidth="1"/>
    <col min="5377" max="5377" width="0" style="1501" hidden="1" customWidth="1"/>
    <col min="5378" max="5378" width="10.28515625" style="1501" customWidth="1"/>
    <col min="5379" max="5379" width="12.85546875" style="1501" customWidth="1"/>
    <col min="5380" max="5380" width="0" style="1501" hidden="1" customWidth="1"/>
    <col min="5381" max="5381" width="13" style="1501" customWidth="1"/>
    <col min="5382" max="5382" width="12.140625" style="1501" customWidth="1"/>
    <col min="5383" max="5383" width="13.42578125" style="1501" customWidth="1"/>
    <col min="5384" max="5384" width="15.7109375" style="1501" customWidth="1"/>
    <col min="5385" max="5385" width="11.7109375" style="1501" customWidth="1"/>
    <col min="5386" max="5630" width="9.140625" style="1501"/>
    <col min="5631" max="5631" width="11.28515625" style="1501" customWidth="1"/>
    <col min="5632" max="5632" width="12.7109375" style="1501" customWidth="1"/>
    <col min="5633" max="5633" width="0" style="1501" hidden="1" customWidth="1"/>
    <col min="5634" max="5634" width="10.28515625" style="1501" customWidth="1"/>
    <col min="5635" max="5635" width="12.85546875" style="1501" customWidth="1"/>
    <col min="5636" max="5636" width="0" style="1501" hidden="1" customWidth="1"/>
    <col min="5637" max="5637" width="13" style="1501" customWidth="1"/>
    <col min="5638" max="5638" width="12.140625" style="1501" customWidth="1"/>
    <col min="5639" max="5639" width="13.42578125" style="1501" customWidth="1"/>
    <col min="5640" max="5640" width="15.7109375" style="1501" customWidth="1"/>
    <col min="5641" max="5641" width="11.7109375" style="1501" customWidth="1"/>
    <col min="5642" max="5886" width="9.140625" style="1501"/>
    <col min="5887" max="5887" width="11.28515625" style="1501" customWidth="1"/>
    <col min="5888" max="5888" width="12.7109375" style="1501" customWidth="1"/>
    <col min="5889" max="5889" width="0" style="1501" hidden="1" customWidth="1"/>
    <col min="5890" max="5890" width="10.28515625" style="1501" customWidth="1"/>
    <col min="5891" max="5891" width="12.85546875" style="1501" customWidth="1"/>
    <col min="5892" max="5892" width="0" style="1501" hidden="1" customWidth="1"/>
    <col min="5893" max="5893" width="13" style="1501" customWidth="1"/>
    <col min="5894" max="5894" width="12.140625" style="1501" customWidth="1"/>
    <col min="5895" max="5895" width="13.42578125" style="1501" customWidth="1"/>
    <col min="5896" max="5896" width="15.7109375" style="1501" customWidth="1"/>
    <col min="5897" max="5897" width="11.7109375" style="1501" customWidth="1"/>
    <col min="5898" max="6142" width="9.140625" style="1501"/>
    <col min="6143" max="6143" width="11.28515625" style="1501" customWidth="1"/>
    <col min="6144" max="6144" width="12.7109375" style="1501" customWidth="1"/>
    <col min="6145" max="6145" width="0" style="1501" hidden="1" customWidth="1"/>
    <col min="6146" max="6146" width="10.28515625" style="1501" customWidth="1"/>
    <col min="6147" max="6147" width="12.85546875" style="1501" customWidth="1"/>
    <col min="6148" max="6148" width="0" style="1501" hidden="1" customWidth="1"/>
    <col min="6149" max="6149" width="13" style="1501" customWidth="1"/>
    <col min="6150" max="6150" width="12.140625" style="1501" customWidth="1"/>
    <col min="6151" max="6151" width="13.42578125" style="1501" customWidth="1"/>
    <col min="6152" max="6152" width="15.7109375" style="1501" customWidth="1"/>
    <col min="6153" max="6153" width="11.7109375" style="1501" customWidth="1"/>
    <col min="6154" max="6398" width="9.140625" style="1501"/>
    <col min="6399" max="6399" width="11.28515625" style="1501" customWidth="1"/>
    <col min="6400" max="6400" width="12.7109375" style="1501" customWidth="1"/>
    <col min="6401" max="6401" width="0" style="1501" hidden="1" customWidth="1"/>
    <col min="6402" max="6402" width="10.28515625" style="1501" customWidth="1"/>
    <col min="6403" max="6403" width="12.85546875" style="1501" customWidth="1"/>
    <col min="6404" max="6404" width="0" style="1501" hidden="1" customWidth="1"/>
    <col min="6405" max="6405" width="13" style="1501" customWidth="1"/>
    <col min="6406" max="6406" width="12.140625" style="1501" customWidth="1"/>
    <col min="6407" max="6407" width="13.42578125" style="1501" customWidth="1"/>
    <col min="6408" max="6408" width="15.7109375" style="1501" customWidth="1"/>
    <col min="6409" max="6409" width="11.7109375" style="1501" customWidth="1"/>
    <col min="6410" max="6654" width="9.140625" style="1501"/>
    <col min="6655" max="6655" width="11.28515625" style="1501" customWidth="1"/>
    <col min="6656" max="6656" width="12.7109375" style="1501" customWidth="1"/>
    <col min="6657" max="6657" width="0" style="1501" hidden="1" customWidth="1"/>
    <col min="6658" max="6658" width="10.28515625" style="1501" customWidth="1"/>
    <col min="6659" max="6659" width="12.85546875" style="1501" customWidth="1"/>
    <col min="6660" max="6660" width="0" style="1501" hidden="1" customWidth="1"/>
    <col min="6661" max="6661" width="13" style="1501" customWidth="1"/>
    <col min="6662" max="6662" width="12.140625" style="1501" customWidth="1"/>
    <col min="6663" max="6663" width="13.42578125" style="1501" customWidth="1"/>
    <col min="6664" max="6664" width="15.7109375" style="1501" customWidth="1"/>
    <col min="6665" max="6665" width="11.7109375" style="1501" customWidth="1"/>
    <col min="6666" max="6910" width="9.140625" style="1501"/>
    <col min="6911" max="6911" width="11.28515625" style="1501" customWidth="1"/>
    <col min="6912" max="6912" width="12.7109375" style="1501" customWidth="1"/>
    <col min="6913" max="6913" width="0" style="1501" hidden="1" customWidth="1"/>
    <col min="6914" max="6914" width="10.28515625" style="1501" customWidth="1"/>
    <col min="6915" max="6915" width="12.85546875" style="1501" customWidth="1"/>
    <col min="6916" max="6916" width="0" style="1501" hidden="1" customWidth="1"/>
    <col min="6917" max="6917" width="13" style="1501" customWidth="1"/>
    <col min="6918" max="6918" width="12.140625" style="1501" customWidth="1"/>
    <col min="6919" max="6919" width="13.42578125" style="1501" customWidth="1"/>
    <col min="6920" max="6920" width="15.7109375" style="1501" customWidth="1"/>
    <col min="6921" max="6921" width="11.7109375" style="1501" customWidth="1"/>
    <col min="6922" max="7166" width="9.140625" style="1501"/>
    <col min="7167" max="7167" width="11.28515625" style="1501" customWidth="1"/>
    <col min="7168" max="7168" width="12.7109375" style="1501" customWidth="1"/>
    <col min="7169" max="7169" width="0" style="1501" hidden="1" customWidth="1"/>
    <col min="7170" max="7170" width="10.28515625" style="1501" customWidth="1"/>
    <col min="7171" max="7171" width="12.85546875" style="1501" customWidth="1"/>
    <col min="7172" max="7172" width="0" style="1501" hidden="1" customWidth="1"/>
    <col min="7173" max="7173" width="13" style="1501" customWidth="1"/>
    <col min="7174" max="7174" width="12.140625" style="1501" customWidth="1"/>
    <col min="7175" max="7175" width="13.42578125" style="1501" customWidth="1"/>
    <col min="7176" max="7176" width="15.7109375" style="1501" customWidth="1"/>
    <col min="7177" max="7177" width="11.7109375" style="1501" customWidth="1"/>
    <col min="7178" max="7422" width="9.140625" style="1501"/>
    <col min="7423" max="7423" width="11.28515625" style="1501" customWidth="1"/>
    <col min="7424" max="7424" width="12.7109375" style="1501" customWidth="1"/>
    <col min="7425" max="7425" width="0" style="1501" hidden="1" customWidth="1"/>
    <col min="7426" max="7426" width="10.28515625" style="1501" customWidth="1"/>
    <col min="7427" max="7427" width="12.85546875" style="1501" customWidth="1"/>
    <col min="7428" max="7428" width="0" style="1501" hidden="1" customWidth="1"/>
    <col min="7429" max="7429" width="13" style="1501" customWidth="1"/>
    <col min="7430" max="7430" width="12.140625" style="1501" customWidth="1"/>
    <col min="7431" max="7431" width="13.42578125" style="1501" customWidth="1"/>
    <col min="7432" max="7432" width="15.7109375" style="1501" customWidth="1"/>
    <col min="7433" max="7433" width="11.7109375" style="1501" customWidth="1"/>
    <col min="7434" max="7678" width="9.140625" style="1501"/>
    <col min="7679" max="7679" width="11.28515625" style="1501" customWidth="1"/>
    <col min="7680" max="7680" width="12.7109375" style="1501" customWidth="1"/>
    <col min="7681" max="7681" width="0" style="1501" hidden="1" customWidth="1"/>
    <col min="7682" max="7682" width="10.28515625" style="1501" customWidth="1"/>
    <col min="7683" max="7683" width="12.85546875" style="1501" customWidth="1"/>
    <col min="7684" max="7684" width="0" style="1501" hidden="1" customWidth="1"/>
    <col min="7685" max="7685" width="13" style="1501" customWidth="1"/>
    <col min="7686" max="7686" width="12.140625" style="1501" customWidth="1"/>
    <col min="7687" max="7687" width="13.42578125" style="1501" customWidth="1"/>
    <col min="7688" max="7688" width="15.7109375" style="1501" customWidth="1"/>
    <col min="7689" max="7689" width="11.7109375" style="1501" customWidth="1"/>
    <col min="7690" max="7934" width="9.140625" style="1501"/>
    <col min="7935" max="7935" width="11.28515625" style="1501" customWidth="1"/>
    <col min="7936" max="7936" width="12.7109375" style="1501" customWidth="1"/>
    <col min="7937" max="7937" width="0" style="1501" hidden="1" customWidth="1"/>
    <col min="7938" max="7938" width="10.28515625" style="1501" customWidth="1"/>
    <col min="7939" max="7939" width="12.85546875" style="1501" customWidth="1"/>
    <col min="7940" max="7940" width="0" style="1501" hidden="1" customWidth="1"/>
    <col min="7941" max="7941" width="13" style="1501" customWidth="1"/>
    <col min="7942" max="7942" width="12.140625" style="1501" customWidth="1"/>
    <col min="7943" max="7943" width="13.42578125" style="1501" customWidth="1"/>
    <col min="7944" max="7944" width="15.7109375" style="1501" customWidth="1"/>
    <col min="7945" max="7945" width="11.7109375" style="1501" customWidth="1"/>
    <col min="7946" max="8190" width="9.140625" style="1501"/>
    <col min="8191" max="8191" width="11.28515625" style="1501" customWidth="1"/>
    <col min="8192" max="8192" width="12.7109375" style="1501" customWidth="1"/>
    <col min="8193" max="8193" width="0" style="1501" hidden="1" customWidth="1"/>
    <col min="8194" max="8194" width="10.28515625" style="1501" customWidth="1"/>
    <col min="8195" max="8195" width="12.85546875" style="1501" customWidth="1"/>
    <col min="8196" max="8196" width="0" style="1501" hidden="1" customWidth="1"/>
    <col min="8197" max="8197" width="13" style="1501" customWidth="1"/>
    <col min="8198" max="8198" width="12.140625" style="1501" customWidth="1"/>
    <col min="8199" max="8199" width="13.42578125" style="1501" customWidth="1"/>
    <col min="8200" max="8200" width="15.7109375" style="1501" customWidth="1"/>
    <col min="8201" max="8201" width="11.7109375" style="1501" customWidth="1"/>
    <col min="8202" max="8446" width="9.140625" style="1501"/>
    <col min="8447" max="8447" width="11.28515625" style="1501" customWidth="1"/>
    <col min="8448" max="8448" width="12.7109375" style="1501" customWidth="1"/>
    <col min="8449" max="8449" width="0" style="1501" hidden="1" customWidth="1"/>
    <col min="8450" max="8450" width="10.28515625" style="1501" customWidth="1"/>
    <col min="8451" max="8451" width="12.85546875" style="1501" customWidth="1"/>
    <col min="8452" max="8452" width="0" style="1501" hidden="1" customWidth="1"/>
    <col min="8453" max="8453" width="13" style="1501" customWidth="1"/>
    <col min="8454" max="8454" width="12.140625" style="1501" customWidth="1"/>
    <col min="8455" max="8455" width="13.42578125" style="1501" customWidth="1"/>
    <col min="8456" max="8456" width="15.7109375" style="1501" customWidth="1"/>
    <col min="8457" max="8457" width="11.7109375" style="1501" customWidth="1"/>
    <col min="8458" max="8702" width="9.140625" style="1501"/>
    <col min="8703" max="8703" width="11.28515625" style="1501" customWidth="1"/>
    <col min="8704" max="8704" width="12.7109375" style="1501" customWidth="1"/>
    <col min="8705" max="8705" width="0" style="1501" hidden="1" customWidth="1"/>
    <col min="8706" max="8706" width="10.28515625" style="1501" customWidth="1"/>
    <col min="8707" max="8707" width="12.85546875" style="1501" customWidth="1"/>
    <col min="8708" max="8708" width="0" style="1501" hidden="1" customWidth="1"/>
    <col min="8709" max="8709" width="13" style="1501" customWidth="1"/>
    <col min="8710" max="8710" width="12.140625" style="1501" customWidth="1"/>
    <col min="8711" max="8711" width="13.42578125" style="1501" customWidth="1"/>
    <col min="8712" max="8712" width="15.7109375" style="1501" customWidth="1"/>
    <col min="8713" max="8713" width="11.7109375" style="1501" customWidth="1"/>
    <col min="8714" max="8958" width="9.140625" style="1501"/>
    <col min="8959" max="8959" width="11.28515625" style="1501" customWidth="1"/>
    <col min="8960" max="8960" width="12.7109375" style="1501" customWidth="1"/>
    <col min="8961" max="8961" width="0" style="1501" hidden="1" customWidth="1"/>
    <col min="8962" max="8962" width="10.28515625" style="1501" customWidth="1"/>
    <col min="8963" max="8963" width="12.85546875" style="1501" customWidth="1"/>
    <col min="8964" max="8964" width="0" style="1501" hidden="1" customWidth="1"/>
    <col min="8965" max="8965" width="13" style="1501" customWidth="1"/>
    <col min="8966" max="8966" width="12.140625" style="1501" customWidth="1"/>
    <col min="8967" max="8967" width="13.42578125" style="1501" customWidth="1"/>
    <col min="8968" max="8968" width="15.7109375" style="1501" customWidth="1"/>
    <col min="8969" max="8969" width="11.7109375" style="1501" customWidth="1"/>
    <col min="8970" max="9214" width="9.140625" style="1501"/>
    <col min="9215" max="9215" width="11.28515625" style="1501" customWidth="1"/>
    <col min="9216" max="9216" width="12.7109375" style="1501" customWidth="1"/>
    <col min="9217" max="9217" width="0" style="1501" hidden="1" customWidth="1"/>
    <col min="9218" max="9218" width="10.28515625" style="1501" customWidth="1"/>
    <col min="9219" max="9219" width="12.85546875" style="1501" customWidth="1"/>
    <col min="9220" max="9220" width="0" style="1501" hidden="1" customWidth="1"/>
    <col min="9221" max="9221" width="13" style="1501" customWidth="1"/>
    <col min="9222" max="9222" width="12.140625" style="1501" customWidth="1"/>
    <col min="9223" max="9223" width="13.42578125" style="1501" customWidth="1"/>
    <col min="9224" max="9224" width="15.7109375" style="1501" customWidth="1"/>
    <col min="9225" max="9225" width="11.7109375" style="1501" customWidth="1"/>
    <col min="9226" max="9470" width="9.140625" style="1501"/>
    <col min="9471" max="9471" width="11.28515625" style="1501" customWidth="1"/>
    <col min="9472" max="9472" width="12.7109375" style="1501" customWidth="1"/>
    <col min="9473" max="9473" width="0" style="1501" hidden="1" customWidth="1"/>
    <col min="9474" max="9474" width="10.28515625" style="1501" customWidth="1"/>
    <col min="9475" max="9475" width="12.85546875" style="1501" customWidth="1"/>
    <col min="9476" max="9476" width="0" style="1501" hidden="1" customWidth="1"/>
    <col min="9477" max="9477" width="13" style="1501" customWidth="1"/>
    <col min="9478" max="9478" width="12.140625" style="1501" customWidth="1"/>
    <col min="9479" max="9479" width="13.42578125" style="1501" customWidth="1"/>
    <col min="9480" max="9480" width="15.7109375" style="1501" customWidth="1"/>
    <col min="9481" max="9481" width="11.7109375" style="1501" customWidth="1"/>
    <col min="9482" max="9726" width="9.140625" style="1501"/>
    <col min="9727" max="9727" width="11.28515625" style="1501" customWidth="1"/>
    <col min="9728" max="9728" width="12.7109375" style="1501" customWidth="1"/>
    <col min="9729" max="9729" width="0" style="1501" hidden="1" customWidth="1"/>
    <col min="9730" max="9730" width="10.28515625" style="1501" customWidth="1"/>
    <col min="9731" max="9731" width="12.85546875" style="1501" customWidth="1"/>
    <col min="9732" max="9732" width="0" style="1501" hidden="1" customWidth="1"/>
    <col min="9733" max="9733" width="13" style="1501" customWidth="1"/>
    <col min="9734" max="9734" width="12.140625" style="1501" customWidth="1"/>
    <col min="9735" max="9735" width="13.42578125" style="1501" customWidth="1"/>
    <col min="9736" max="9736" width="15.7109375" style="1501" customWidth="1"/>
    <col min="9737" max="9737" width="11.7109375" style="1501" customWidth="1"/>
    <col min="9738" max="9982" width="9.140625" style="1501"/>
    <col min="9983" max="9983" width="11.28515625" style="1501" customWidth="1"/>
    <col min="9984" max="9984" width="12.7109375" style="1501" customWidth="1"/>
    <col min="9985" max="9985" width="0" style="1501" hidden="1" customWidth="1"/>
    <col min="9986" max="9986" width="10.28515625" style="1501" customWidth="1"/>
    <col min="9987" max="9987" width="12.85546875" style="1501" customWidth="1"/>
    <col min="9988" max="9988" width="0" style="1501" hidden="1" customWidth="1"/>
    <col min="9989" max="9989" width="13" style="1501" customWidth="1"/>
    <col min="9990" max="9990" width="12.140625" style="1501" customWidth="1"/>
    <col min="9991" max="9991" width="13.42578125" style="1501" customWidth="1"/>
    <col min="9992" max="9992" width="15.7109375" style="1501" customWidth="1"/>
    <col min="9993" max="9993" width="11.7109375" style="1501" customWidth="1"/>
    <col min="9994" max="10238" width="9.140625" style="1501"/>
    <col min="10239" max="10239" width="11.28515625" style="1501" customWidth="1"/>
    <col min="10240" max="10240" width="12.7109375" style="1501" customWidth="1"/>
    <col min="10241" max="10241" width="0" style="1501" hidden="1" customWidth="1"/>
    <col min="10242" max="10242" width="10.28515625" style="1501" customWidth="1"/>
    <col min="10243" max="10243" width="12.85546875" style="1501" customWidth="1"/>
    <col min="10244" max="10244" width="0" style="1501" hidden="1" customWidth="1"/>
    <col min="10245" max="10245" width="13" style="1501" customWidth="1"/>
    <col min="10246" max="10246" width="12.140625" style="1501" customWidth="1"/>
    <col min="10247" max="10247" width="13.42578125" style="1501" customWidth="1"/>
    <col min="10248" max="10248" width="15.7109375" style="1501" customWidth="1"/>
    <col min="10249" max="10249" width="11.7109375" style="1501" customWidth="1"/>
    <col min="10250" max="10494" width="9.140625" style="1501"/>
    <col min="10495" max="10495" width="11.28515625" style="1501" customWidth="1"/>
    <col min="10496" max="10496" width="12.7109375" style="1501" customWidth="1"/>
    <col min="10497" max="10497" width="0" style="1501" hidden="1" customWidth="1"/>
    <col min="10498" max="10498" width="10.28515625" style="1501" customWidth="1"/>
    <col min="10499" max="10499" width="12.85546875" style="1501" customWidth="1"/>
    <col min="10500" max="10500" width="0" style="1501" hidden="1" customWidth="1"/>
    <col min="10501" max="10501" width="13" style="1501" customWidth="1"/>
    <col min="10502" max="10502" width="12.140625" style="1501" customWidth="1"/>
    <col min="10503" max="10503" width="13.42578125" style="1501" customWidth="1"/>
    <col min="10504" max="10504" width="15.7109375" style="1501" customWidth="1"/>
    <col min="10505" max="10505" width="11.7109375" style="1501" customWidth="1"/>
    <col min="10506" max="10750" width="9.140625" style="1501"/>
    <col min="10751" max="10751" width="11.28515625" style="1501" customWidth="1"/>
    <col min="10752" max="10752" width="12.7109375" style="1501" customWidth="1"/>
    <col min="10753" max="10753" width="0" style="1501" hidden="1" customWidth="1"/>
    <col min="10754" max="10754" width="10.28515625" style="1501" customWidth="1"/>
    <col min="10755" max="10755" width="12.85546875" style="1501" customWidth="1"/>
    <col min="10756" max="10756" width="0" style="1501" hidden="1" customWidth="1"/>
    <col min="10757" max="10757" width="13" style="1501" customWidth="1"/>
    <col min="10758" max="10758" width="12.140625" style="1501" customWidth="1"/>
    <col min="10759" max="10759" width="13.42578125" style="1501" customWidth="1"/>
    <col min="10760" max="10760" width="15.7109375" style="1501" customWidth="1"/>
    <col min="10761" max="10761" width="11.7109375" style="1501" customWidth="1"/>
    <col min="10762" max="11006" width="9.140625" style="1501"/>
    <col min="11007" max="11007" width="11.28515625" style="1501" customWidth="1"/>
    <col min="11008" max="11008" width="12.7109375" style="1501" customWidth="1"/>
    <col min="11009" max="11009" width="0" style="1501" hidden="1" customWidth="1"/>
    <col min="11010" max="11010" width="10.28515625" style="1501" customWidth="1"/>
    <col min="11011" max="11011" width="12.85546875" style="1501" customWidth="1"/>
    <col min="11012" max="11012" width="0" style="1501" hidden="1" customWidth="1"/>
    <col min="11013" max="11013" width="13" style="1501" customWidth="1"/>
    <col min="11014" max="11014" width="12.140625" style="1501" customWidth="1"/>
    <col min="11015" max="11015" width="13.42578125" style="1501" customWidth="1"/>
    <col min="11016" max="11016" width="15.7109375" style="1501" customWidth="1"/>
    <col min="11017" max="11017" width="11.7109375" style="1501" customWidth="1"/>
    <col min="11018" max="11262" width="9.140625" style="1501"/>
    <col min="11263" max="11263" width="11.28515625" style="1501" customWidth="1"/>
    <col min="11264" max="11264" width="12.7109375" style="1501" customWidth="1"/>
    <col min="11265" max="11265" width="0" style="1501" hidden="1" customWidth="1"/>
    <col min="11266" max="11266" width="10.28515625" style="1501" customWidth="1"/>
    <col min="11267" max="11267" width="12.85546875" style="1501" customWidth="1"/>
    <col min="11268" max="11268" width="0" style="1501" hidden="1" customWidth="1"/>
    <col min="11269" max="11269" width="13" style="1501" customWidth="1"/>
    <col min="11270" max="11270" width="12.140625" style="1501" customWidth="1"/>
    <col min="11271" max="11271" width="13.42578125" style="1501" customWidth="1"/>
    <col min="11272" max="11272" width="15.7109375" style="1501" customWidth="1"/>
    <col min="11273" max="11273" width="11.7109375" style="1501" customWidth="1"/>
    <col min="11274" max="11518" width="9.140625" style="1501"/>
    <col min="11519" max="11519" width="11.28515625" style="1501" customWidth="1"/>
    <col min="11520" max="11520" width="12.7109375" style="1501" customWidth="1"/>
    <col min="11521" max="11521" width="0" style="1501" hidden="1" customWidth="1"/>
    <col min="11522" max="11522" width="10.28515625" style="1501" customWidth="1"/>
    <col min="11523" max="11523" width="12.85546875" style="1501" customWidth="1"/>
    <col min="11524" max="11524" width="0" style="1501" hidden="1" customWidth="1"/>
    <col min="11525" max="11525" width="13" style="1501" customWidth="1"/>
    <col min="11526" max="11526" width="12.140625" style="1501" customWidth="1"/>
    <col min="11527" max="11527" width="13.42578125" style="1501" customWidth="1"/>
    <col min="11528" max="11528" width="15.7109375" style="1501" customWidth="1"/>
    <col min="11529" max="11529" width="11.7109375" style="1501" customWidth="1"/>
    <col min="11530" max="11774" width="9.140625" style="1501"/>
    <col min="11775" max="11775" width="11.28515625" style="1501" customWidth="1"/>
    <col min="11776" max="11776" width="12.7109375" style="1501" customWidth="1"/>
    <col min="11777" max="11777" width="0" style="1501" hidden="1" customWidth="1"/>
    <col min="11778" max="11778" width="10.28515625" style="1501" customWidth="1"/>
    <col min="11779" max="11779" width="12.85546875" style="1501" customWidth="1"/>
    <col min="11780" max="11780" width="0" style="1501" hidden="1" customWidth="1"/>
    <col min="11781" max="11781" width="13" style="1501" customWidth="1"/>
    <col min="11782" max="11782" width="12.140625" style="1501" customWidth="1"/>
    <col min="11783" max="11783" width="13.42578125" style="1501" customWidth="1"/>
    <col min="11784" max="11784" width="15.7109375" style="1501" customWidth="1"/>
    <col min="11785" max="11785" width="11.7109375" style="1501" customWidth="1"/>
    <col min="11786" max="12030" width="9.140625" style="1501"/>
    <col min="12031" max="12031" width="11.28515625" style="1501" customWidth="1"/>
    <col min="12032" max="12032" width="12.7109375" style="1501" customWidth="1"/>
    <col min="12033" max="12033" width="0" style="1501" hidden="1" customWidth="1"/>
    <col min="12034" max="12034" width="10.28515625" style="1501" customWidth="1"/>
    <col min="12035" max="12035" width="12.85546875" style="1501" customWidth="1"/>
    <col min="12036" max="12036" width="0" style="1501" hidden="1" customWidth="1"/>
    <col min="12037" max="12037" width="13" style="1501" customWidth="1"/>
    <col min="12038" max="12038" width="12.140625" style="1501" customWidth="1"/>
    <col min="12039" max="12039" width="13.42578125" style="1501" customWidth="1"/>
    <col min="12040" max="12040" width="15.7109375" style="1501" customWidth="1"/>
    <col min="12041" max="12041" width="11.7109375" style="1501" customWidth="1"/>
    <col min="12042" max="12286" width="9.140625" style="1501"/>
    <col min="12287" max="12287" width="11.28515625" style="1501" customWidth="1"/>
    <col min="12288" max="12288" width="12.7109375" style="1501" customWidth="1"/>
    <col min="12289" max="12289" width="0" style="1501" hidden="1" customWidth="1"/>
    <col min="12290" max="12290" width="10.28515625" style="1501" customWidth="1"/>
    <col min="12291" max="12291" width="12.85546875" style="1501" customWidth="1"/>
    <col min="12292" max="12292" width="0" style="1501" hidden="1" customWidth="1"/>
    <col min="12293" max="12293" width="13" style="1501" customWidth="1"/>
    <col min="12294" max="12294" width="12.140625" style="1501" customWidth="1"/>
    <col min="12295" max="12295" width="13.42578125" style="1501" customWidth="1"/>
    <col min="12296" max="12296" width="15.7109375" style="1501" customWidth="1"/>
    <col min="12297" max="12297" width="11.7109375" style="1501" customWidth="1"/>
    <col min="12298" max="12542" width="9.140625" style="1501"/>
    <col min="12543" max="12543" width="11.28515625" style="1501" customWidth="1"/>
    <col min="12544" max="12544" width="12.7109375" style="1501" customWidth="1"/>
    <col min="12545" max="12545" width="0" style="1501" hidden="1" customWidth="1"/>
    <col min="12546" max="12546" width="10.28515625" style="1501" customWidth="1"/>
    <col min="12547" max="12547" width="12.85546875" style="1501" customWidth="1"/>
    <col min="12548" max="12548" width="0" style="1501" hidden="1" customWidth="1"/>
    <col min="12549" max="12549" width="13" style="1501" customWidth="1"/>
    <col min="12550" max="12550" width="12.140625" style="1501" customWidth="1"/>
    <col min="12551" max="12551" width="13.42578125" style="1501" customWidth="1"/>
    <col min="12552" max="12552" width="15.7109375" style="1501" customWidth="1"/>
    <col min="12553" max="12553" width="11.7109375" style="1501" customWidth="1"/>
    <col min="12554" max="12798" width="9.140625" style="1501"/>
    <col min="12799" max="12799" width="11.28515625" style="1501" customWidth="1"/>
    <col min="12800" max="12800" width="12.7109375" style="1501" customWidth="1"/>
    <col min="12801" max="12801" width="0" style="1501" hidden="1" customWidth="1"/>
    <col min="12802" max="12802" width="10.28515625" style="1501" customWidth="1"/>
    <col min="12803" max="12803" width="12.85546875" style="1501" customWidth="1"/>
    <col min="12804" max="12804" width="0" style="1501" hidden="1" customWidth="1"/>
    <col min="12805" max="12805" width="13" style="1501" customWidth="1"/>
    <col min="12806" max="12806" width="12.140625" style="1501" customWidth="1"/>
    <col min="12807" max="12807" width="13.42578125" style="1501" customWidth="1"/>
    <col min="12808" max="12808" width="15.7109375" style="1501" customWidth="1"/>
    <col min="12809" max="12809" width="11.7109375" style="1501" customWidth="1"/>
    <col min="12810" max="13054" width="9.140625" style="1501"/>
    <col min="13055" max="13055" width="11.28515625" style="1501" customWidth="1"/>
    <col min="13056" max="13056" width="12.7109375" style="1501" customWidth="1"/>
    <col min="13057" max="13057" width="0" style="1501" hidden="1" customWidth="1"/>
    <col min="13058" max="13058" width="10.28515625" style="1501" customWidth="1"/>
    <col min="13059" max="13059" width="12.85546875" style="1501" customWidth="1"/>
    <col min="13060" max="13060" width="0" style="1501" hidden="1" customWidth="1"/>
    <col min="13061" max="13061" width="13" style="1501" customWidth="1"/>
    <col min="13062" max="13062" width="12.140625" style="1501" customWidth="1"/>
    <col min="13063" max="13063" width="13.42578125" style="1501" customWidth="1"/>
    <col min="13064" max="13064" width="15.7109375" style="1501" customWidth="1"/>
    <col min="13065" max="13065" width="11.7109375" style="1501" customWidth="1"/>
    <col min="13066" max="13310" width="9.140625" style="1501"/>
    <col min="13311" max="13311" width="11.28515625" style="1501" customWidth="1"/>
    <col min="13312" max="13312" width="12.7109375" style="1501" customWidth="1"/>
    <col min="13313" max="13313" width="0" style="1501" hidden="1" customWidth="1"/>
    <col min="13314" max="13314" width="10.28515625" style="1501" customWidth="1"/>
    <col min="13315" max="13315" width="12.85546875" style="1501" customWidth="1"/>
    <col min="13316" max="13316" width="0" style="1501" hidden="1" customWidth="1"/>
    <col min="13317" max="13317" width="13" style="1501" customWidth="1"/>
    <col min="13318" max="13318" width="12.140625" style="1501" customWidth="1"/>
    <col min="13319" max="13319" width="13.42578125" style="1501" customWidth="1"/>
    <col min="13320" max="13320" width="15.7109375" style="1501" customWidth="1"/>
    <col min="13321" max="13321" width="11.7109375" style="1501" customWidth="1"/>
    <col min="13322" max="13566" width="9.140625" style="1501"/>
    <col min="13567" max="13567" width="11.28515625" style="1501" customWidth="1"/>
    <col min="13568" max="13568" width="12.7109375" style="1501" customWidth="1"/>
    <col min="13569" max="13569" width="0" style="1501" hidden="1" customWidth="1"/>
    <col min="13570" max="13570" width="10.28515625" style="1501" customWidth="1"/>
    <col min="13571" max="13571" width="12.85546875" style="1501" customWidth="1"/>
    <col min="13572" max="13572" width="0" style="1501" hidden="1" customWidth="1"/>
    <col min="13573" max="13573" width="13" style="1501" customWidth="1"/>
    <col min="13574" max="13574" width="12.140625" style="1501" customWidth="1"/>
    <col min="13575" max="13575" width="13.42578125" style="1501" customWidth="1"/>
    <col min="13576" max="13576" width="15.7109375" style="1501" customWidth="1"/>
    <col min="13577" max="13577" width="11.7109375" style="1501" customWidth="1"/>
    <col min="13578" max="13822" width="9.140625" style="1501"/>
    <col min="13823" max="13823" width="11.28515625" style="1501" customWidth="1"/>
    <col min="13824" max="13824" width="12.7109375" style="1501" customWidth="1"/>
    <col min="13825" max="13825" width="0" style="1501" hidden="1" customWidth="1"/>
    <col min="13826" max="13826" width="10.28515625" style="1501" customWidth="1"/>
    <col min="13827" max="13827" width="12.85546875" style="1501" customWidth="1"/>
    <col min="13828" max="13828" width="0" style="1501" hidden="1" customWidth="1"/>
    <col min="13829" max="13829" width="13" style="1501" customWidth="1"/>
    <col min="13830" max="13830" width="12.140625" style="1501" customWidth="1"/>
    <col min="13831" max="13831" width="13.42578125" style="1501" customWidth="1"/>
    <col min="13832" max="13832" width="15.7109375" style="1501" customWidth="1"/>
    <col min="13833" max="13833" width="11.7109375" style="1501" customWidth="1"/>
    <col min="13834" max="14078" width="9.140625" style="1501"/>
    <col min="14079" max="14079" width="11.28515625" style="1501" customWidth="1"/>
    <col min="14080" max="14080" width="12.7109375" style="1501" customWidth="1"/>
    <col min="14081" max="14081" width="0" style="1501" hidden="1" customWidth="1"/>
    <col min="14082" max="14082" width="10.28515625" style="1501" customWidth="1"/>
    <col min="14083" max="14083" width="12.85546875" style="1501" customWidth="1"/>
    <col min="14084" max="14084" width="0" style="1501" hidden="1" customWidth="1"/>
    <col min="14085" max="14085" width="13" style="1501" customWidth="1"/>
    <col min="14086" max="14086" width="12.140625" style="1501" customWidth="1"/>
    <col min="14087" max="14087" width="13.42578125" style="1501" customWidth="1"/>
    <col min="14088" max="14088" width="15.7109375" style="1501" customWidth="1"/>
    <col min="14089" max="14089" width="11.7109375" style="1501" customWidth="1"/>
    <col min="14090" max="14334" width="9.140625" style="1501"/>
    <col min="14335" max="14335" width="11.28515625" style="1501" customWidth="1"/>
    <col min="14336" max="14336" width="12.7109375" style="1501" customWidth="1"/>
    <col min="14337" max="14337" width="0" style="1501" hidden="1" customWidth="1"/>
    <col min="14338" max="14338" width="10.28515625" style="1501" customWidth="1"/>
    <col min="14339" max="14339" width="12.85546875" style="1501" customWidth="1"/>
    <col min="14340" max="14340" width="0" style="1501" hidden="1" customWidth="1"/>
    <col min="14341" max="14341" width="13" style="1501" customWidth="1"/>
    <col min="14342" max="14342" width="12.140625" style="1501" customWidth="1"/>
    <col min="14343" max="14343" width="13.42578125" style="1501" customWidth="1"/>
    <col min="14344" max="14344" width="15.7109375" style="1501" customWidth="1"/>
    <col min="14345" max="14345" width="11.7109375" style="1501" customWidth="1"/>
    <col min="14346" max="14590" width="9.140625" style="1501"/>
    <col min="14591" max="14591" width="11.28515625" style="1501" customWidth="1"/>
    <col min="14592" max="14592" width="12.7109375" style="1501" customWidth="1"/>
    <col min="14593" max="14593" width="0" style="1501" hidden="1" customWidth="1"/>
    <col min="14594" max="14594" width="10.28515625" style="1501" customWidth="1"/>
    <col min="14595" max="14595" width="12.85546875" style="1501" customWidth="1"/>
    <col min="14596" max="14596" width="0" style="1501" hidden="1" customWidth="1"/>
    <col min="14597" max="14597" width="13" style="1501" customWidth="1"/>
    <col min="14598" max="14598" width="12.140625" style="1501" customWidth="1"/>
    <col min="14599" max="14599" width="13.42578125" style="1501" customWidth="1"/>
    <col min="14600" max="14600" width="15.7109375" style="1501" customWidth="1"/>
    <col min="14601" max="14601" width="11.7109375" style="1501" customWidth="1"/>
    <col min="14602" max="14846" width="9.140625" style="1501"/>
    <col min="14847" max="14847" width="11.28515625" style="1501" customWidth="1"/>
    <col min="14848" max="14848" width="12.7109375" style="1501" customWidth="1"/>
    <col min="14849" max="14849" width="0" style="1501" hidden="1" customWidth="1"/>
    <col min="14850" max="14850" width="10.28515625" style="1501" customWidth="1"/>
    <col min="14851" max="14851" width="12.85546875" style="1501" customWidth="1"/>
    <col min="14852" max="14852" width="0" style="1501" hidden="1" customWidth="1"/>
    <col min="14853" max="14853" width="13" style="1501" customWidth="1"/>
    <col min="14854" max="14854" width="12.140625" style="1501" customWidth="1"/>
    <col min="14855" max="14855" width="13.42578125" style="1501" customWidth="1"/>
    <col min="14856" max="14856" width="15.7109375" style="1501" customWidth="1"/>
    <col min="14857" max="14857" width="11.7109375" style="1501" customWidth="1"/>
    <col min="14858" max="15102" width="9.140625" style="1501"/>
    <col min="15103" max="15103" width="11.28515625" style="1501" customWidth="1"/>
    <col min="15104" max="15104" width="12.7109375" style="1501" customWidth="1"/>
    <col min="15105" max="15105" width="0" style="1501" hidden="1" customWidth="1"/>
    <col min="15106" max="15106" width="10.28515625" style="1501" customWidth="1"/>
    <col min="15107" max="15107" width="12.85546875" style="1501" customWidth="1"/>
    <col min="15108" max="15108" width="0" style="1501" hidden="1" customWidth="1"/>
    <col min="15109" max="15109" width="13" style="1501" customWidth="1"/>
    <col min="15110" max="15110" width="12.140625" style="1501" customWidth="1"/>
    <col min="15111" max="15111" width="13.42578125" style="1501" customWidth="1"/>
    <col min="15112" max="15112" width="15.7109375" style="1501" customWidth="1"/>
    <col min="15113" max="15113" width="11.7109375" style="1501" customWidth="1"/>
    <col min="15114" max="15358" width="9.140625" style="1501"/>
    <col min="15359" max="15359" width="11.28515625" style="1501" customWidth="1"/>
    <col min="15360" max="15360" width="12.7109375" style="1501" customWidth="1"/>
    <col min="15361" max="15361" width="0" style="1501" hidden="1" customWidth="1"/>
    <col min="15362" max="15362" width="10.28515625" style="1501" customWidth="1"/>
    <col min="15363" max="15363" width="12.85546875" style="1501" customWidth="1"/>
    <col min="15364" max="15364" width="0" style="1501" hidden="1" customWidth="1"/>
    <col min="15365" max="15365" width="13" style="1501" customWidth="1"/>
    <col min="15366" max="15366" width="12.140625" style="1501" customWidth="1"/>
    <col min="15367" max="15367" width="13.42578125" style="1501" customWidth="1"/>
    <col min="15368" max="15368" width="15.7109375" style="1501" customWidth="1"/>
    <col min="15369" max="15369" width="11.7109375" style="1501" customWidth="1"/>
    <col min="15370" max="15614" width="9.140625" style="1501"/>
    <col min="15615" max="15615" width="11.28515625" style="1501" customWidth="1"/>
    <col min="15616" max="15616" width="12.7109375" style="1501" customWidth="1"/>
    <col min="15617" max="15617" width="0" style="1501" hidden="1" customWidth="1"/>
    <col min="15618" max="15618" width="10.28515625" style="1501" customWidth="1"/>
    <col min="15619" max="15619" width="12.85546875" style="1501" customWidth="1"/>
    <col min="15620" max="15620" width="0" style="1501" hidden="1" customWidth="1"/>
    <col min="15621" max="15621" width="13" style="1501" customWidth="1"/>
    <col min="15622" max="15622" width="12.140625" style="1501" customWidth="1"/>
    <col min="15623" max="15623" width="13.42578125" style="1501" customWidth="1"/>
    <col min="15624" max="15624" width="15.7109375" style="1501" customWidth="1"/>
    <col min="15625" max="15625" width="11.7109375" style="1501" customWidth="1"/>
    <col min="15626" max="15870" width="9.140625" style="1501"/>
    <col min="15871" max="15871" width="11.28515625" style="1501" customWidth="1"/>
    <col min="15872" max="15872" width="12.7109375" style="1501" customWidth="1"/>
    <col min="15873" max="15873" width="0" style="1501" hidden="1" customWidth="1"/>
    <col min="15874" max="15874" width="10.28515625" style="1501" customWidth="1"/>
    <col min="15875" max="15875" width="12.85546875" style="1501" customWidth="1"/>
    <col min="15876" max="15876" width="0" style="1501" hidden="1" customWidth="1"/>
    <col min="15877" max="15877" width="13" style="1501" customWidth="1"/>
    <col min="15878" max="15878" width="12.140625" style="1501" customWidth="1"/>
    <col min="15879" max="15879" width="13.42578125" style="1501" customWidth="1"/>
    <col min="15880" max="15880" width="15.7109375" style="1501" customWidth="1"/>
    <col min="15881" max="15881" width="11.7109375" style="1501" customWidth="1"/>
    <col min="15882" max="16126" width="9.140625" style="1501"/>
    <col min="16127" max="16127" width="11.28515625" style="1501" customWidth="1"/>
    <col min="16128" max="16128" width="12.7109375" style="1501" customWidth="1"/>
    <col min="16129" max="16129" width="0" style="1501" hidden="1" customWidth="1"/>
    <col min="16130" max="16130" width="10.28515625" style="1501" customWidth="1"/>
    <col min="16131" max="16131" width="12.85546875" style="1501" customWidth="1"/>
    <col min="16132" max="16132" width="0" style="1501" hidden="1" customWidth="1"/>
    <col min="16133" max="16133" width="13" style="1501" customWidth="1"/>
    <col min="16134" max="16134" width="12.140625" style="1501" customWidth="1"/>
    <col min="16135" max="16135" width="13.42578125" style="1501" customWidth="1"/>
    <col min="16136" max="16136" width="15.7109375" style="1501" customWidth="1"/>
    <col min="16137" max="16137" width="11.7109375" style="1501" customWidth="1"/>
    <col min="16138" max="16384" width="9.140625" style="1501"/>
  </cols>
  <sheetData>
    <row r="1" spans="1:11" ht="24" x14ac:dyDescent="0.45">
      <c r="A1" s="1496" t="s">
        <v>3209</v>
      </c>
      <c r="B1" s="1497"/>
      <c r="C1" s="1497"/>
      <c r="D1" s="1498"/>
      <c r="E1" s="1499"/>
      <c r="F1" s="1499"/>
      <c r="G1" s="1499"/>
      <c r="H1" s="1500"/>
      <c r="I1" s="1500"/>
    </row>
    <row r="2" spans="1:11" ht="12.75" customHeight="1" thickBot="1" x14ac:dyDescent="0.3">
      <c r="A2" s="1500"/>
      <c r="B2" s="1500"/>
      <c r="C2" s="1500"/>
      <c r="D2" s="1500"/>
      <c r="E2" s="1500"/>
      <c r="F2" s="1500"/>
      <c r="G2" s="1500"/>
      <c r="H2" s="1502" t="s">
        <v>992</v>
      </c>
      <c r="I2" s="1503"/>
    </row>
    <row r="3" spans="1:11" ht="15" thickTop="1" x14ac:dyDescent="0.25">
      <c r="A3" s="1504"/>
      <c r="B3" s="1505" t="s">
        <v>3210</v>
      </c>
      <c r="C3" s="1506" t="s">
        <v>3210</v>
      </c>
      <c r="D3" s="1506"/>
      <c r="E3" s="1506" t="s">
        <v>3211</v>
      </c>
      <c r="F3" s="1506" t="s">
        <v>3211</v>
      </c>
      <c r="G3" s="1506" t="s">
        <v>3211</v>
      </c>
      <c r="H3" s="1506" t="s">
        <v>3212</v>
      </c>
      <c r="I3" s="1507" t="s">
        <v>3212</v>
      </c>
    </row>
    <row r="4" spans="1:11" x14ac:dyDescent="0.25">
      <c r="A4" s="1508"/>
      <c r="B4" s="1509" t="s">
        <v>333</v>
      </c>
      <c r="C4" s="1510" t="s">
        <v>333</v>
      </c>
      <c r="D4" s="1510"/>
      <c r="E4" s="1510" t="s">
        <v>3213</v>
      </c>
      <c r="F4" s="1510" t="s">
        <v>3213</v>
      </c>
      <c r="G4" s="1510" t="s">
        <v>3214</v>
      </c>
      <c r="H4" s="1510" t="s">
        <v>3215</v>
      </c>
      <c r="I4" s="1511" t="s">
        <v>3215</v>
      </c>
    </row>
    <row r="5" spans="1:11" x14ac:dyDescent="0.25">
      <c r="A5" s="1508"/>
      <c r="B5" s="1509" t="s">
        <v>3216</v>
      </c>
      <c r="C5" s="1510" t="s">
        <v>3217</v>
      </c>
      <c r="D5" s="1510"/>
      <c r="E5" s="1510" t="s">
        <v>3218</v>
      </c>
      <c r="F5" s="1510" t="s">
        <v>3218</v>
      </c>
      <c r="G5" s="1510" t="s">
        <v>3219</v>
      </c>
      <c r="H5" s="1510" t="s">
        <v>3218</v>
      </c>
      <c r="I5" s="1511" t="s">
        <v>3218</v>
      </c>
    </row>
    <row r="6" spans="1:11" x14ac:dyDescent="0.25">
      <c r="A6" s="1508"/>
      <c r="B6" s="1509" t="s">
        <v>3220</v>
      </c>
      <c r="C6" s="1510" t="s">
        <v>3211</v>
      </c>
      <c r="D6" s="1510"/>
      <c r="E6" s="1510" t="s">
        <v>3221</v>
      </c>
      <c r="F6" s="1510" t="s">
        <v>3222</v>
      </c>
      <c r="G6" s="1510" t="s">
        <v>3223</v>
      </c>
      <c r="H6" s="1510" t="s">
        <v>3224</v>
      </c>
      <c r="I6" s="1511" t="s">
        <v>3225</v>
      </c>
    </row>
    <row r="7" spans="1:11" x14ac:dyDescent="0.25">
      <c r="A7" s="1508"/>
      <c r="B7" s="1509" t="s">
        <v>3226</v>
      </c>
      <c r="C7" s="1510" t="s">
        <v>3227</v>
      </c>
      <c r="D7" s="1510"/>
      <c r="E7" s="1510" t="s">
        <v>659</v>
      </c>
      <c r="F7" s="1510" t="s">
        <v>659</v>
      </c>
      <c r="G7" s="1510" t="s">
        <v>700</v>
      </c>
      <c r="H7" s="1510" t="s">
        <v>3228</v>
      </c>
      <c r="I7" s="1511" t="s">
        <v>3229</v>
      </c>
    </row>
    <row r="8" spans="1:11" ht="17.25" customHeight="1" x14ac:dyDescent="0.25">
      <c r="A8" s="1508"/>
      <c r="B8" s="1509" t="s">
        <v>3230</v>
      </c>
      <c r="C8" s="1510"/>
      <c r="D8" s="1510"/>
      <c r="E8" s="1510" t="s">
        <v>3231</v>
      </c>
      <c r="F8" s="1510" t="s">
        <v>3232</v>
      </c>
      <c r="G8" s="1510" t="s">
        <v>3233</v>
      </c>
      <c r="H8" s="1510"/>
      <c r="I8" s="1511" t="s">
        <v>720</v>
      </c>
    </row>
    <row r="9" spans="1:11" ht="18.75" customHeight="1" thickBot="1" x14ac:dyDescent="0.3">
      <c r="A9" s="1512"/>
      <c r="B9" s="1513" t="s">
        <v>3234</v>
      </c>
      <c r="C9" s="1514"/>
      <c r="D9" s="1514"/>
      <c r="E9" s="1514"/>
      <c r="F9" s="1514"/>
      <c r="G9" s="1514"/>
      <c r="H9" s="1514"/>
      <c r="I9" s="1515"/>
    </row>
    <row r="10" spans="1:11" ht="17.25" hidden="1" x14ac:dyDescent="0.3">
      <c r="A10" s="1516">
        <v>38687</v>
      </c>
      <c r="B10" s="1517">
        <v>7.45</v>
      </c>
      <c r="C10" s="1518">
        <v>3.87</v>
      </c>
      <c r="D10" s="1519" t="s">
        <v>1962</v>
      </c>
      <c r="E10" s="1518" t="s">
        <v>2454</v>
      </c>
      <c r="F10" s="1520" t="s">
        <v>3235</v>
      </c>
      <c r="G10" s="1520" t="s">
        <v>3236</v>
      </c>
      <c r="H10" s="1518">
        <v>5.7</v>
      </c>
      <c r="I10" s="1521">
        <v>10.81</v>
      </c>
    </row>
    <row r="11" spans="1:11" ht="17.25" hidden="1" x14ac:dyDescent="0.3">
      <c r="A11" s="1516">
        <v>38718</v>
      </c>
      <c r="B11" s="1517">
        <v>7.52</v>
      </c>
      <c r="C11" s="1518">
        <v>5.68</v>
      </c>
      <c r="D11" s="1519" t="s">
        <v>1962</v>
      </c>
      <c r="E11" s="1518" t="s">
        <v>2454</v>
      </c>
      <c r="F11" s="1520" t="s">
        <v>3235</v>
      </c>
      <c r="G11" s="1520" t="s">
        <v>3236</v>
      </c>
      <c r="H11" s="1518">
        <v>5.76</v>
      </c>
      <c r="I11" s="1521">
        <v>10.85</v>
      </c>
      <c r="K11" s="1522"/>
    </row>
    <row r="12" spans="1:11" ht="17.25" hidden="1" x14ac:dyDescent="0.3">
      <c r="A12" s="1516">
        <v>38749</v>
      </c>
      <c r="B12" s="1517">
        <v>7.49</v>
      </c>
      <c r="C12" s="1518">
        <v>3.87</v>
      </c>
      <c r="D12" s="1519" t="s">
        <v>1962</v>
      </c>
      <c r="E12" s="1518" t="s">
        <v>2454</v>
      </c>
      <c r="F12" s="1520" t="s">
        <v>3235</v>
      </c>
      <c r="G12" s="1520" t="s">
        <v>3236</v>
      </c>
      <c r="H12" s="1518">
        <v>6.34</v>
      </c>
      <c r="I12" s="1521">
        <v>10.84</v>
      </c>
      <c r="K12" s="1522"/>
    </row>
    <row r="13" spans="1:11" ht="17.25" hidden="1" x14ac:dyDescent="0.3">
      <c r="A13" s="1516">
        <v>38777</v>
      </c>
      <c r="B13" s="1517">
        <v>7.53</v>
      </c>
      <c r="C13" s="1518">
        <v>3.83</v>
      </c>
      <c r="D13" s="1519" t="s">
        <v>1962</v>
      </c>
      <c r="E13" s="1518" t="s">
        <v>2454</v>
      </c>
      <c r="F13" s="1520" t="s">
        <v>3235</v>
      </c>
      <c r="G13" s="1520" t="s">
        <v>3236</v>
      </c>
      <c r="H13" s="1518">
        <v>5.76</v>
      </c>
      <c r="I13" s="1521">
        <v>10.73</v>
      </c>
      <c r="K13" s="1522"/>
    </row>
    <row r="14" spans="1:11" ht="17.25" hidden="1" x14ac:dyDescent="0.3">
      <c r="A14" s="1516">
        <v>38808</v>
      </c>
      <c r="B14" s="1517">
        <v>7.49</v>
      </c>
      <c r="C14" s="1518">
        <v>3.88</v>
      </c>
      <c r="D14" s="1519" t="s">
        <v>1962</v>
      </c>
      <c r="E14" s="1518" t="s">
        <v>2454</v>
      </c>
      <c r="F14" s="1520" t="s">
        <v>3235</v>
      </c>
      <c r="G14" s="1520" t="s">
        <v>3236</v>
      </c>
      <c r="H14" s="1518">
        <v>5.79</v>
      </c>
      <c r="I14" s="1521">
        <v>10.74</v>
      </c>
      <c r="K14" s="1522"/>
    </row>
    <row r="15" spans="1:11" ht="17.25" hidden="1" x14ac:dyDescent="0.3">
      <c r="A15" s="1516">
        <v>38838</v>
      </c>
      <c r="B15" s="1517">
        <v>7.47</v>
      </c>
      <c r="C15" s="1518">
        <v>3.52</v>
      </c>
      <c r="D15" s="1519" t="s">
        <v>1962</v>
      </c>
      <c r="E15" s="1518" t="s">
        <v>2454</v>
      </c>
      <c r="F15" s="1520" t="s">
        <v>3235</v>
      </c>
      <c r="G15" s="1520" t="s">
        <v>3236</v>
      </c>
      <c r="H15" s="1518">
        <v>5.8</v>
      </c>
      <c r="I15" s="1521">
        <v>10.8</v>
      </c>
      <c r="K15" s="1522"/>
    </row>
    <row r="16" spans="1:11" ht="17.25" hidden="1" x14ac:dyDescent="0.3">
      <c r="A16" s="1516">
        <v>38869</v>
      </c>
      <c r="B16" s="1517">
        <v>7.33</v>
      </c>
      <c r="C16" s="1518">
        <v>3.54</v>
      </c>
      <c r="D16" s="1519" t="s">
        <v>1962</v>
      </c>
      <c r="E16" s="1518" t="s">
        <v>2454</v>
      </c>
      <c r="F16" s="1520" t="s">
        <v>3235</v>
      </c>
      <c r="G16" s="1520" t="s">
        <v>3236</v>
      </c>
      <c r="H16" s="1518">
        <v>5.52</v>
      </c>
      <c r="I16" s="1521">
        <v>11.08</v>
      </c>
      <c r="K16" s="1522"/>
    </row>
    <row r="17" spans="1:11" ht="17.25" hidden="1" x14ac:dyDescent="0.3">
      <c r="A17" s="1516">
        <v>38899</v>
      </c>
      <c r="B17" s="1517">
        <v>7.35</v>
      </c>
      <c r="C17" s="1518">
        <v>3.65</v>
      </c>
      <c r="D17" s="1519" t="s">
        <v>1962</v>
      </c>
      <c r="E17" s="1518" t="s">
        <v>2455</v>
      </c>
      <c r="F17" s="1520" t="s">
        <v>3237</v>
      </c>
      <c r="G17" s="1520" t="s">
        <v>3238</v>
      </c>
      <c r="H17" s="1518">
        <v>6.24</v>
      </c>
      <c r="I17" s="1521">
        <v>11.51</v>
      </c>
      <c r="K17" s="1522"/>
    </row>
    <row r="18" spans="1:11" ht="17.25" hidden="1" x14ac:dyDescent="0.3">
      <c r="A18" s="1516">
        <v>38930</v>
      </c>
      <c r="B18" s="1517">
        <v>7.3</v>
      </c>
      <c r="C18" s="1518">
        <v>5.15</v>
      </c>
      <c r="D18" s="1519">
        <v>12</v>
      </c>
      <c r="E18" s="1518" t="s">
        <v>2455</v>
      </c>
      <c r="F18" s="1520" t="s">
        <v>3237</v>
      </c>
      <c r="G18" s="1520" t="s">
        <v>3238</v>
      </c>
      <c r="H18" s="1518">
        <v>6.24</v>
      </c>
      <c r="I18" s="1521">
        <v>11.48</v>
      </c>
      <c r="K18" s="1522"/>
    </row>
    <row r="19" spans="1:11" ht="17.25" hidden="1" x14ac:dyDescent="0.3">
      <c r="A19" s="1516">
        <v>38961</v>
      </c>
      <c r="B19" s="1517">
        <v>9.2100000000000009</v>
      </c>
      <c r="C19" s="1518">
        <v>8.0399999999999991</v>
      </c>
      <c r="D19" s="1519">
        <v>12</v>
      </c>
      <c r="E19" s="1518" t="s">
        <v>2456</v>
      </c>
      <c r="F19" s="1520" t="s">
        <v>3239</v>
      </c>
      <c r="G19" s="1520" t="s">
        <v>3240</v>
      </c>
      <c r="H19" s="1518">
        <v>7</v>
      </c>
      <c r="I19" s="1521">
        <v>12.29</v>
      </c>
      <c r="K19" s="1522"/>
    </row>
    <row r="20" spans="1:11" ht="17.25" hidden="1" x14ac:dyDescent="0.3">
      <c r="A20" s="1516">
        <v>38991</v>
      </c>
      <c r="B20" s="1517">
        <v>10.210000000000001</v>
      </c>
      <c r="C20" s="1518">
        <v>10.83</v>
      </c>
      <c r="D20" s="1519">
        <v>13</v>
      </c>
      <c r="E20" s="1518" t="s">
        <v>2456</v>
      </c>
      <c r="F20" s="1520" t="s">
        <v>3239</v>
      </c>
      <c r="G20" s="1520" t="s">
        <v>3240</v>
      </c>
      <c r="H20" s="1518">
        <v>7.04</v>
      </c>
      <c r="I20" s="1521">
        <v>12.28</v>
      </c>
      <c r="K20" s="1522"/>
    </row>
    <row r="21" spans="1:11" ht="17.25" hidden="1" x14ac:dyDescent="0.3">
      <c r="A21" s="1516">
        <v>39022</v>
      </c>
      <c r="B21" s="1517">
        <v>10.74</v>
      </c>
      <c r="C21" s="1518">
        <v>8.98</v>
      </c>
      <c r="D21" s="1519" t="s">
        <v>1962</v>
      </c>
      <c r="E21" s="1518" t="s">
        <v>2456</v>
      </c>
      <c r="F21" s="1520" t="s">
        <v>3239</v>
      </c>
      <c r="G21" s="1520" t="s">
        <v>3240</v>
      </c>
      <c r="H21" s="1518">
        <v>7.13</v>
      </c>
      <c r="I21" s="1521">
        <v>12.2</v>
      </c>
      <c r="K21" s="1522"/>
    </row>
    <row r="22" spans="1:11" ht="18" hidden="1" customHeight="1" x14ac:dyDescent="0.3">
      <c r="A22" s="1516">
        <v>39052</v>
      </c>
      <c r="B22" s="1517">
        <v>11.98</v>
      </c>
      <c r="C22" s="1518">
        <v>8.86</v>
      </c>
      <c r="D22" s="1519" t="s">
        <v>1962</v>
      </c>
      <c r="E22" s="1518" t="s">
        <v>2456</v>
      </c>
      <c r="F22" s="1520" t="s">
        <v>3241</v>
      </c>
      <c r="G22" s="1520" t="s">
        <v>3240</v>
      </c>
      <c r="H22" s="1518">
        <v>7.12</v>
      </c>
      <c r="I22" s="1521">
        <v>12.2</v>
      </c>
      <c r="K22" s="1522"/>
    </row>
    <row r="23" spans="1:11" ht="18" hidden="1" customHeight="1" x14ac:dyDescent="0.3">
      <c r="A23" s="1516">
        <v>39083</v>
      </c>
      <c r="B23" s="1517">
        <v>13.07</v>
      </c>
      <c r="C23" s="1518">
        <v>8.5500000000000007</v>
      </c>
      <c r="D23" s="1519" t="s">
        <v>1962</v>
      </c>
      <c r="E23" s="1518" t="s">
        <v>2456</v>
      </c>
      <c r="F23" s="1520" t="s">
        <v>3242</v>
      </c>
      <c r="G23" s="1520" t="s">
        <v>3240</v>
      </c>
      <c r="H23" s="1518">
        <v>7.26</v>
      </c>
      <c r="I23" s="1521">
        <v>12.22</v>
      </c>
      <c r="K23" s="1522"/>
    </row>
    <row r="24" spans="1:11" ht="18" hidden="1" customHeight="1" x14ac:dyDescent="0.3">
      <c r="A24" s="1516">
        <v>39114</v>
      </c>
      <c r="B24" s="1517">
        <v>13.13</v>
      </c>
      <c r="C24" s="1518">
        <v>9.0399999999999991</v>
      </c>
      <c r="D24" s="1519" t="s">
        <v>1962</v>
      </c>
      <c r="E24" s="1518" t="s">
        <v>2456</v>
      </c>
      <c r="F24" s="1520" t="s">
        <v>3242</v>
      </c>
      <c r="G24" s="1520" t="s">
        <v>3240</v>
      </c>
      <c r="H24" s="1518">
        <v>7.26</v>
      </c>
      <c r="I24" s="1521">
        <v>12.23</v>
      </c>
      <c r="K24" s="1522"/>
    </row>
    <row r="25" spans="1:11" ht="18" hidden="1" customHeight="1" x14ac:dyDescent="0.3">
      <c r="A25" s="1516">
        <v>39142</v>
      </c>
      <c r="B25" s="1517">
        <v>11.94</v>
      </c>
      <c r="C25" s="1518">
        <v>8.31</v>
      </c>
      <c r="D25" s="1519" t="s">
        <v>1962</v>
      </c>
      <c r="E25" s="1518" t="s">
        <v>2456</v>
      </c>
      <c r="F25" s="1520" t="s">
        <v>3243</v>
      </c>
      <c r="G25" s="1520" t="s">
        <v>3240</v>
      </c>
      <c r="H25" s="1518">
        <v>7.35</v>
      </c>
      <c r="I25" s="1521">
        <v>12.31</v>
      </c>
      <c r="K25" s="1522"/>
    </row>
    <row r="26" spans="1:11" ht="18" hidden="1" customHeight="1" x14ac:dyDescent="0.3">
      <c r="A26" s="1516">
        <v>39173</v>
      </c>
      <c r="B26" s="1517">
        <v>11.52</v>
      </c>
      <c r="C26" s="1518">
        <v>8.1</v>
      </c>
      <c r="D26" s="1519" t="s">
        <v>1962</v>
      </c>
      <c r="E26" s="1518" t="s">
        <v>2456</v>
      </c>
      <c r="F26" s="1520" t="s">
        <v>3244</v>
      </c>
      <c r="G26" s="1520" t="s">
        <v>3240</v>
      </c>
      <c r="H26" s="1518">
        <v>7.36</v>
      </c>
      <c r="I26" s="1521">
        <v>12.43</v>
      </c>
      <c r="K26" s="1522"/>
    </row>
    <row r="27" spans="1:11" ht="18" hidden="1" customHeight="1" x14ac:dyDescent="0.3">
      <c r="A27" s="1516">
        <v>39203</v>
      </c>
      <c r="B27" s="1517">
        <v>11.65</v>
      </c>
      <c r="C27" s="1518">
        <v>8.3699999999999992</v>
      </c>
      <c r="D27" s="1519" t="s">
        <v>1962</v>
      </c>
      <c r="E27" s="1518" t="s">
        <v>2456</v>
      </c>
      <c r="F27" s="1520" t="s">
        <v>3242</v>
      </c>
      <c r="G27" s="1520" t="s">
        <v>3240</v>
      </c>
      <c r="H27" s="1518">
        <v>7.3</v>
      </c>
      <c r="I27" s="1521">
        <v>12.35</v>
      </c>
      <c r="K27" s="1522"/>
    </row>
    <row r="28" spans="1:11" ht="18" hidden="1" customHeight="1" x14ac:dyDescent="0.3">
      <c r="A28" s="1516">
        <v>39234</v>
      </c>
      <c r="B28" s="1517">
        <v>11.04</v>
      </c>
      <c r="C28" s="1518">
        <v>8.31</v>
      </c>
      <c r="D28" s="1519" t="s">
        <v>1962</v>
      </c>
      <c r="E28" s="1518" t="s">
        <v>2456</v>
      </c>
      <c r="F28" s="1520" t="s">
        <v>3245</v>
      </c>
      <c r="G28" s="1520" t="s">
        <v>3240</v>
      </c>
      <c r="H28" s="1518">
        <v>7.21</v>
      </c>
      <c r="I28" s="1521">
        <v>12.35</v>
      </c>
      <c r="J28" s="1522"/>
      <c r="K28" s="1522"/>
    </row>
    <row r="29" spans="1:11" ht="18" hidden="1" customHeight="1" x14ac:dyDescent="0.3">
      <c r="A29" s="1516">
        <v>39264</v>
      </c>
      <c r="B29" s="1517">
        <v>11.29</v>
      </c>
      <c r="C29" s="1518">
        <v>8.77</v>
      </c>
      <c r="D29" s="1519" t="s">
        <v>1962</v>
      </c>
      <c r="E29" s="1518" t="s">
        <v>2457</v>
      </c>
      <c r="F29" s="1520" t="s">
        <v>3242</v>
      </c>
      <c r="G29" s="1520" t="s">
        <v>3246</v>
      </c>
      <c r="H29" s="1518">
        <v>7.79</v>
      </c>
      <c r="I29" s="1521">
        <v>12.73</v>
      </c>
      <c r="J29" s="1522"/>
      <c r="K29" s="1522"/>
    </row>
    <row r="30" spans="1:11" ht="18" hidden="1" customHeight="1" x14ac:dyDescent="0.3">
      <c r="A30" s="1516">
        <v>39295</v>
      </c>
      <c r="B30" s="1517">
        <v>10.029999999999999</v>
      </c>
      <c r="C30" s="1518">
        <v>8.77</v>
      </c>
      <c r="D30" s="1519" t="s">
        <v>1962</v>
      </c>
      <c r="E30" s="1518" t="s">
        <v>2457</v>
      </c>
      <c r="F30" s="1520" t="s">
        <v>3242</v>
      </c>
      <c r="G30" s="1520" t="s">
        <v>3238</v>
      </c>
      <c r="H30" s="1518">
        <v>7.88</v>
      </c>
      <c r="I30" s="1521">
        <v>12.76</v>
      </c>
      <c r="J30" s="1522"/>
      <c r="K30" s="1522"/>
    </row>
    <row r="31" spans="1:11" ht="18" hidden="1" customHeight="1" x14ac:dyDescent="0.3">
      <c r="A31" s="1516">
        <v>39326</v>
      </c>
      <c r="B31" s="1517">
        <v>9.4499999999999993</v>
      </c>
      <c r="C31" s="1518">
        <v>8.94</v>
      </c>
      <c r="D31" s="1519" t="s">
        <v>1962</v>
      </c>
      <c r="E31" s="1518" t="s">
        <v>2457</v>
      </c>
      <c r="F31" s="1520" t="s">
        <v>3242</v>
      </c>
      <c r="G31" s="1520" t="s">
        <v>3247</v>
      </c>
      <c r="H31" s="1518">
        <v>7.79</v>
      </c>
      <c r="I31" s="1521">
        <v>12.72</v>
      </c>
      <c r="J31" s="1522"/>
      <c r="K31" s="1522"/>
    </row>
    <row r="32" spans="1:11" ht="18" hidden="1" customHeight="1" thickTop="1" x14ac:dyDescent="0.3">
      <c r="A32" s="1516">
        <v>39356</v>
      </c>
      <c r="B32" s="1517">
        <v>9.14</v>
      </c>
      <c r="C32" s="1518">
        <v>9.2200000000000006</v>
      </c>
      <c r="D32" s="1519" t="s">
        <v>1962</v>
      </c>
      <c r="E32" s="1518" t="s">
        <v>2457</v>
      </c>
      <c r="F32" s="1520" t="s">
        <v>3244</v>
      </c>
      <c r="G32" s="1520" t="s">
        <v>3248</v>
      </c>
      <c r="H32" s="1518">
        <v>7.72</v>
      </c>
      <c r="I32" s="1521">
        <v>12.77</v>
      </c>
      <c r="J32" s="1522"/>
      <c r="K32" s="1522"/>
    </row>
    <row r="33" spans="1:11" ht="18" hidden="1" customHeight="1" x14ac:dyDescent="0.3">
      <c r="A33" s="1516">
        <v>39387</v>
      </c>
      <c r="B33" s="1517">
        <v>9.16</v>
      </c>
      <c r="C33" s="1518">
        <v>8.6</v>
      </c>
      <c r="D33" s="1519" t="s">
        <v>1962</v>
      </c>
      <c r="E33" s="1518" t="s">
        <v>2457</v>
      </c>
      <c r="F33" s="1520" t="s">
        <v>3249</v>
      </c>
      <c r="G33" s="1520" t="s">
        <v>3247</v>
      </c>
      <c r="H33" s="1518">
        <v>7.72</v>
      </c>
      <c r="I33" s="1521">
        <v>12.82</v>
      </c>
      <c r="J33" s="1522"/>
      <c r="K33" s="1522"/>
    </row>
    <row r="34" spans="1:11" ht="18" hidden="1" customHeight="1" x14ac:dyDescent="0.3">
      <c r="A34" s="1516">
        <v>39417</v>
      </c>
      <c r="B34" s="1517">
        <v>10.029999999999999</v>
      </c>
      <c r="C34" s="1518">
        <v>8.75</v>
      </c>
      <c r="D34" s="1519" t="s">
        <v>1962</v>
      </c>
      <c r="E34" s="1518" t="s">
        <v>2457</v>
      </c>
      <c r="F34" s="1520" t="s">
        <v>3249</v>
      </c>
      <c r="G34" s="1520" t="s">
        <v>3247</v>
      </c>
      <c r="H34" s="1518">
        <v>7.43</v>
      </c>
      <c r="I34" s="1521">
        <v>12.84</v>
      </c>
      <c r="J34" s="1522"/>
      <c r="K34" s="1522"/>
    </row>
    <row r="35" spans="1:11" ht="18" hidden="1" customHeight="1" x14ac:dyDescent="0.3">
      <c r="A35" s="1516">
        <v>39455</v>
      </c>
      <c r="B35" s="1517">
        <v>9.85</v>
      </c>
      <c r="C35" s="1518">
        <v>8.67</v>
      </c>
      <c r="D35" s="1519" t="s">
        <v>1962</v>
      </c>
      <c r="E35" s="1518" t="s">
        <v>2457</v>
      </c>
      <c r="F35" s="1520" t="s">
        <v>3242</v>
      </c>
      <c r="G35" s="1520" t="s">
        <v>3247</v>
      </c>
      <c r="H35" s="1518">
        <v>7.58</v>
      </c>
      <c r="I35" s="1521">
        <v>13.03</v>
      </c>
      <c r="J35" s="1522"/>
      <c r="K35" s="1522"/>
    </row>
    <row r="36" spans="1:11" ht="18" hidden="1" customHeight="1" x14ac:dyDescent="0.3">
      <c r="A36" s="1516">
        <v>39486</v>
      </c>
      <c r="B36" s="1517">
        <v>8.26</v>
      </c>
      <c r="C36" s="1518">
        <v>8.0500000000000007</v>
      </c>
      <c r="D36" s="1519" t="s">
        <v>1962</v>
      </c>
      <c r="E36" s="1518" t="s">
        <v>2458</v>
      </c>
      <c r="F36" s="1520" t="s">
        <v>3250</v>
      </c>
      <c r="G36" s="1520" t="s">
        <v>1573</v>
      </c>
      <c r="H36" s="1518">
        <v>7.36</v>
      </c>
      <c r="I36" s="1521">
        <v>12.87</v>
      </c>
      <c r="J36" s="1522"/>
      <c r="K36" s="1522"/>
    </row>
    <row r="37" spans="1:11" ht="18" hidden="1" customHeight="1" x14ac:dyDescent="0.3">
      <c r="A37" s="1516">
        <v>39515</v>
      </c>
      <c r="B37" s="1517">
        <v>7.51</v>
      </c>
      <c r="C37" s="1518">
        <v>7.48</v>
      </c>
      <c r="D37" s="1519" t="s">
        <v>1962</v>
      </c>
      <c r="E37" s="1518" t="s">
        <v>2459</v>
      </c>
      <c r="F37" s="1520" t="s">
        <v>3250</v>
      </c>
      <c r="G37" s="1520" t="s">
        <v>3251</v>
      </c>
      <c r="H37" s="1518">
        <v>7.08</v>
      </c>
      <c r="I37" s="1521">
        <v>12.46</v>
      </c>
      <c r="J37" s="1522"/>
      <c r="K37" s="1522"/>
    </row>
    <row r="38" spans="1:11" ht="18" hidden="1" customHeight="1" x14ac:dyDescent="0.3">
      <c r="A38" s="1516">
        <v>39546</v>
      </c>
      <c r="B38" s="1517">
        <v>7.56</v>
      </c>
      <c r="C38" s="1518">
        <v>6.84</v>
      </c>
      <c r="D38" s="1519" t="s">
        <v>1962</v>
      </c>
      <c r="E38" s="1518" t="s">
        <v>1964</v>
      </c>
      <c r="F38" s="1520" t="s">
        <v>3250</v>
      </c>
      <c r="G38" s="1520" t="s">
        <v>1087</v>
      </c>
      <c r="H38" s="1518">
        <v>6.91</v>
      </c>
      <c r="I38" s="1521">
        <v>12.49</v>
      </c>
      <c r="J38" s="1522"/>
      <c r="K38" s="1522"/>
    </row>
    <row r="39" spans="1:11" ht="18" hidden="1" customHeight="1" x14ac:dyDescent="0.3">
      <c r="A39" s="1516">
        <v>39576</v>
      </c>
      <c r="B39" s="1517">
        <v>7.33</v>
      </c>
      <c r="C39" s="1518">
        <v>6.67</v>
      </c>
      <c r="D39" s="1519" t="s">
        <v>1962</v>
      </c>
      <c r="E39" s="1518" t="s">
        <v>2143</v>
      </c>
      <c r="F39" s="1520" t="s">
        <v>3250</v>
      </c>
      <c r="G39" s="1520" t="s">
        <v>3252</v>
      </c>
      <c r="H39" s="1518">
        <v>6.54</v>
      </c>
      <c r="I39" s="1521">
        <v>12.03</v>
      </c>
      <c r="J39" s="1522"/>
      <c r="K39" s="1522"/>
    </row>
    <row r="40" spans="1:11" ht="18" hidden="1" customHeight="1" x14ac:dyDescent="0.3">
      <c r="A40" s="1516">
        <v>39607</v>
      </c>
      <c r="B40" s="1517">
        <v>7.37</v>
      </c>
      <c r="C40" s="1518">
        <v>6.54</v>
      </c>
      <c r="D40" s="1519" t="s">
        <v>1962</v>
      </c>
      <c r="E40" s="1518" t="s">
        <v>2143</v>
      </c>
      <c r="F40" s="1520" t="s">
        <v>3253</v>
      </c>
      <c r="G40" s="1520" t="s">
        <v>3254</v>
      </c>
      <c r="H40" s="1518">
        <v>6.4</v>
      </c>
      <c r="I40" s="1521">
        <v>12.03</v>
      </c>
      <c r="J40" s="1522"/>
      <c r="K40" s="1522"/>
    </row>
    <row r="41" spans="1:11" ht="17.25" hidden="1" x14ac:dyDescent="0.3">
      <c r="A41" s="1516">
        <v>39637</v>
      </c>
      <c r="B41" s="1517">
        <v>7.36</v>
      </c>
      <c r="C41" s="1518">
        <v>6.82</v>
      </c>
      <c r="D41" s="1519" t="s">
        <v>1962</v>
      </c>
      <c r="E41" s="1518" t="s">
        <v>2460</v>
      </c>
      <c r="F41" s="1520" t="s">
        <v>3253</v>
      </c>
      <c r="G41" s="1520" t="s">
        <v>3255</v>
      </c>
      <c r="H41" s="1518">
        <v>6.6</v>
      </c>
      <c r="I41" s="1521">
        <v>12.04</v>
      </c>
      <c r="J41" s="1522"/>
      <c r="K41" s="1522"/>
    </row>
    <row r="42" spans="1:11" ht="17.25" hidden="1" x14ac:dyDescent="0.3">
      <c r="A42" s="1516">
        <v>39668</v>
      </c>
      <c r="B42" s="1517">
        <v>7.93</v>
      </c>
      <c r="C42" s="1518">
        <v>6.78</v>
      </c>
      <c r="D42" s="1519" t="s">
        <v>1962</v>
      </c>
      <c r="E42" s="1518" t="s">
        <v>2460</v>
      </c>
      <c r="F42" s="1520" t="s">
        <v>3253</v>
      </c>
      <c r="G42" s="1520" t="s">
        <v>3256</v>
      </c>
      <c r="H42" s="1518">
        <v>6.65</v>
      </c>
      <c r="I42" s="1521">
        <v>12.31</v>
      </c>
      <c r="J42" s="1522"/>
      <c r="K42" s="1522"/>
    </row>
    <row r="43" spans="1:11" ht="18" hidden="1" customHeight="1" x14ac:dyDescent="0.3">
      <c r="A43" s="1516">
        <v>39699</v>
      </c>
      <c r="B43" s="1517">
        <v>8.91</v>
      </c>
      <c r="C43" s="1518">
        <v>8.9700000000000006</v>
      </c>
      <c r="D43" s="1519" t="s">
        <v>1962</v>
      </c>
      <c r="E43" s="1518" t="s">
        <v>2460</v>
      </c>
      <c r="F43" s="1520" t="s">
        <v>3253</v>
      </c>
      <c r="G43" s="1520" t="s">
        <v>3257</v>
      </c>
      <c r="H43" s="1518">
        <v>6.7</v>
      </c>
      <c r="I43" s="1521">
        <v>12.27</v>
      </c>
      <c r="J43" s="1522"/>
      <c r="K43" s="1522"/>
    </row>
    <row r="44" spans="1:11" ht="18" hidden="1" customHeight="1" x14ac:dyDescent="0.3">
      <c r="A44" s="1516">
        <v>39729</v>
      </c>
      <c r="B44" s="1517">
        <v>9.4</v>
      </c>
      <c r="C44" s="1518">
        <v>8.94</v>
      </c>
      <c r="D44" s="1519" t="s">
        <v>1962</v>
      </c>
      <c r="E44" s="1518" t="s">
        <v>2460</v>
      </c>
      <c r="F44" s="1520" t="s">
        <v>3253</v>
      </c>
      <c r="G44" s="1520" t="s">
        <v>3257</v>
      </c>
      <c r="H44" s="1518">
        <v>6.76</v>
      </c>
      <c r="I44" s="1521">
        <v>12.26</v>
      </c>
      <c r="J44" s="1522"/>
      <c r="K44" s="1522"/>
    </row>
    <row r="45" spans="1:11" ht="18" hidden="1" customHeight="1" x14ac:dyDescent="0.3">
      <c r="A45" s="1516">
        <v>39760</v>
      </c>
      <c r="B45" s="1517">
        <v>9.24</v>
      </c>
      <c r="C45" s="1518">
        <v>8.89</v>
      </c>
      <c r="D45" s="1519" t="s">
        <v>1962</v>
      </c>
      <c r="E45" s="1518" t="s">
        <v>2461</v>
      </c>
      <c r="F45" s="1520" t="s">
        <v>3123</v>
      </c>
      <c r="G45" s="1520" t="s">
        <v>1577</v>
      </c>
      <c r="H45" s="1518">
        <v>6.38</v>
      </c>
      <c r="I45" s="1521">
        <v>11.74</v>
      </c>
      <c r="J45" s="1522"/>
      <c r="K45" s="1522"/>
    </row>
    <row r="46" spans="1:11" ht="18" hidden="1" customHeight="1" x14ac:dyDescent="0.3">
      <c r="A46" s="1516">
        <v>39790</v>
      </c>
      <c r="B46" s="1517">
        <v>8.9600000000000009</v>
      </c>
      <c r="C46" s="1518">
        <v>7.24</v>
      </c>
      <c r="D46" s="1519" t="s">
        <v>1962</v>
      </c>
      <c r="E46" s="1518" t="s">
        <v>2462</v>
      </c>
      <c r="F46" s="1520" t="s">
        <v>3253</v>
      </c>
      <c r="G46" s="1520" t="s">
        <v>1088</v>
      </c>
      <c r="H46" s="1518">
        <v>5.77</v>
      </c>
      <c r="I46" s="1521">
        <v>11.04</v>
      </c>
      <c r="J46" s="1522"/>
      <c r="K46" s="1522"/>
    </row>
    <row r="47" spans="1:11" ht="18" hidden="1" customHeight="1" x14ac:dyDescent="0.3">
      <c r="A47" s="1516">
        <v>39821</v>
      </c>
      <c r="B47" s="1517">
        <v>8.0399999999999991</v>
      </c>
      <c r="C47" s="1518">
        <v>6.96</v>
      </c>
      <c r="D47" s="1519" t="s">
        <v>1962</v>
      </c>
      <c r="E47" s="1518" t="s">
        <v>2462</v>
      </c>
      <c r="F47" s="1520" t="s">
        <v>3253</v>
      </c>
      <c r="G47" s="1520" t="s">
        <v>1088</v>
      </c>
      <c r="H47" s="1518">
        <v>5.79</v>
      </c>
      <c r="I47" s="1521">
        <v>10.99</v>
      </c>
      <c r="J47" s="1522"/>
      <c r="K47" s="1522"/>
    </row>
    <row r="48" spans="1:11" ht="18" hidden="1" customHeight="1" x14ac:dyDescent="0.3">
      <c r="A48" s="1516">
        <v>39852</v>
      </c>
      <c r="B48" s="1517">
        <v>7.02</v>
      </c>
      <c r="C48" s="1518">
        <v>6.53</v>
      </c>
      <c r="D48" s="1519" t="s">
        <v>1962</v>
      </c>
      <c r="E48" s="1518" t="s">
        <v>2462</v>
      </c>
      <c r="F48" s="1520" t="s">
        <v>3253</v>
      </c>
      <c r="G48" s="1520" t="s">
        <v>1088</v>
      </c>
      <c r="H48" s="1518">
        <v>5.79</v>
      </c>
      <c r="I48" s="1521">
        <v>10.98</v>
      </c>
      <c r="J48" s="1522"/>
      <c r="K48" s="1522"/>
    </row>
    <row r="49" spans="1:11" ht="18" hidden="1" customHeight="1" x14ac:dyDescent="0.3">
      <c r="A49" s="1516">
        <v>39880</v>
      </c>
      <c r="B49" s="1517">
        <v>6.07</v>
      </c>
      <c r="C49" s="1518">
        <v>5.77</v>
      </c>
      <c r="D49" s="1519" t="s">
        <v>1962</v>
      </c>
      <c r="E49" s="1518" t="s">
        <v>2463</v>
      </c>
      <c r="F49" s="1520" t="s">
        <v>3250</v>
      </c>
      <c r="G49" s="1520" t="s">
        <v>1088</v>
      </c>
      <c r="H49" s="1518">
        <v>5.44</v>
      </c>
      <c r="I49" s="1521">
        <v>10.54</v>
      </c>
      <c r="J49" s="1522"/>
      <c r="K49" s="1522"/>
    </row>
    <row r="50" spans="1:11" ht="18" hidden="1" customHeight="1" x14ac:dyDescent="0.3">
      <c r="A50" s="1516">
        <v>39911</v>
      </c>
      <c r="B50" s="1517">
        <v>5.09</v>
      </c>
      <c r="C50" s="1518">
        <v>4.8099999999999996</v>
      </c>
      <c r="D50" s="1519" t="s">
        <v>1962</v>
      </c>
      <c r="E50" s="1518" t="s">
        <v>2464</v>
      </c>
      <c r="F50" s="1520" t="s">
        <v>2182</v>
      </c>
      <c r="G50" s="1520" t="s">
        <v>1088</v>
      </c>
      <c r="H50" s="1518">
        <v>4.79</v>
      </c>
      <c r="I50" s="1521">
        <v>10.220000000000001</v>
      </c>
      <c r="J50" s="1522"/>
      <c r="K50" s="1522"/>
    </row>
    <row r="51" spans="1:11" ht="18" hidden="1" customHeight="1" x14ac:dyDescent="0.3">
      <c r="A51" s="1516">
        <v>39941</v>
      </c>
      <c r="B51" s="1517">
        <v>4.79</v>
      </c>
      <c r="C51" s="1518">
        <v>4.7</v>
      </c>
      <c r="D51" s="1519" t="s">
        <v>1962</v>
      </c>
      <c r="E51" s="1518" t="s">
        <v>2464</v>
      </c>
      <c r="F51" s="1520" t="s">
        <v>2182</v>
      </c>
      <c r="G51" s="1520" t="s">
        <v>1088</v>
      </c>
      <c r="H51" s="1518">
        <v>4.8099999999999996</v>
      </c>
      <c r="I51" s="1521">
        <v>10.210000000000001</v>
      </c>
      <c r="J51" s="1522"/>
      <c r="K51" s="1522"/>
    </row>
    <row r="52" spans="1:11" ht="18" hidden="1" customHeight="1" x14ac:dyDescent="0.3">
      <c r="A52" s="1516">
        <v>39972</v>
      </c>
      <c r="B52" s="1517">
        <v>4.72</v>
      </c>
      <c r="C52" s="1518">
        <v>4.28</v>
      </c>
      <c r="D52" s="1519" t="s">
        <v>1962</v>
      </c>
      <c r="E52" s="1518" t="s">
        <v>2464</v>
      </c>
      <c r="F52" s="1520" t="s">
        <v>2182</v>
      </c>
      <c r="G52" s="1520" t="s">
        <v>1088</v>
      </c>
      <c r="H52" s="1518">
        <v>4.78</v>
      </c>
      <c r="I52" s="1521">
        <v>10.119999999999999</v>
      </c>
      <c r="J52" s="1522"/>
      <c r="K52" s="1522"/>
    </row>
    <row r="53" spans="1:11" ht="18" hidden="1" customHeight="1" thickTop="1" x14ac:dyDescent="0.3">
      <c r="A53" s="1516">
        <v>40002</v>
      </c>
      <c r="B53" s="1517">
        <v>4.66</v>
      </c>
      <c r="C53" s="1518">
        <v>4.05</v>
      </c>
      <c r="D53" s="1519" t="s">
        <v>1962</v>
      </c>
      <c r="E53" s="1518" t="s">
        <v>2464</v>
      </c>
      <c r="F53" s="1520" t="s">
        <v>2182</v>
      </c>
      <c r="G53" s="1520" t="s">
        <v>1088</v>
      </c>
      <c r="H53" s="1518">
        <v>4.75</v>
      </c>
      <c r="I53" s="1521">
        <v>10.16</v>
      </c>
      <c r="J53" s="1522"/>
      <c r="K53" s="1522"/>
    </row>
    <row r="54" spans="1:11" ht="18" hidden="1" customHeight="1" x14ac:dyDescent="0.3">
      <c r="A54" s="1516">
        <v>40033</v>
      </c>
      <c r="B54" s="1517">
        <v>4.5</v>
      </c>
      <c r="C54" s="1518">
        <v>4.0199999999999996</v>
      </c>
      <c r="D54" s="1519" t="s">
        <v>1962</v>
      </c>
      <c r="E54" s="1518" t="s">
        <v>2464</v>
      </c>
      <c r="F54" s="1520" t="s">
        <v>2182</v>
      </c>
      <c r="G54" s="1520" t="s">
        <v>1088</v>
      </c>
      <c r="H54" s="1518">
        <v>4.74</v>
      </c>
      <c r="I54" s="1521">
        <v>10.119999999999999</v>
      </c>
      <c r="J54" s="1522"/>
      <c r="K54" s="1522"/>
    </row>
    <row r="55" spans="1:11" ht="18" hidden="1" customHeight="1" x14ac:dyDescent="0.3">
      <c r="A55" s="1516">
        <v>40064</v>
      </c>
      <c r="B55" s="1517">
        <v>4.45</v>
      </c>
      <c r="C55" s="1518">
        <v>4.0599999999999996</v>
      </c>
      <c r="D55" s="1519" t="s">
        <v>1962</v>
      </c>
      <c r="E55" s="1518" t="s">
        <v>2464</v>
      </c>
      <c r="F55" s="1520" t="s">
        <v>2182</v>
      </c>
      <c r="G55" s="1520" t="s">
        <v>1088</v>
      </c>
      <c r="H55" s="1518">
        <v>4.66</v>
      </c>
      <c r="I55" s="1521">
        <v>10.09</v>
      </c>
      <c r="J55" s="1522"/>
      <c r="K55" s="1522"/>
    </row>
    <row r="56" spans="1:11" ht="18" hidden="1" customHeight="1" x14ac:dyDescent="0.3">
      <c r="A56" s="1516">
        <v>40094</v>
      </c>
      <c r="B56" s="1517">
        <v>4.71</v>
      </c>
      <c r="C56" s="1518">
        <v>4.04</v>
      </c>
      <c r="D56" s="1519" t="s">
        <v>1962</v>
      </c>
      <c r="E56" s="1518" t="s">
        <v>2464</v>
      </c>
      <c r="F56" s="1520" t="s">
        <v>2182</v>
      </c>
      <c r="G56" s="1520" t="s">
        <v>1088</v>
      </c>
      <c r="H56" s="1518">
        <v>4.6500000000000004</v>
      </c>
      <c r="I56" s="1521">
        <v>10.15</v>
      </c>
      <c r="J56" s="1522"/>
      <c r="K56" s="1522"/>
    </row>
    <row r="57" spans="1:11" ht="18" hidden="1" customHeight="1" x14ac:dyDescent="0.3">
      <c r="A57" s="1516">
        <v>40125</v>
      </c>
      <c r="B57" s="1517">
        <v>4.49</v>
      </c>
      <c r="C57" s="1518">
        <v>4.0199999999999996</v>
      </c>
      <c r="D57" s="1519" t="s">
        <v>1962</v>
      </c>
      <c r="E57" s="1518" t="s">
        <v>2464</v>
      </c>
      <c r="F57" s="1520" t="s">
        <v>2182</v>
      </c>
      <c r="G57" s="1520" t="s">
        <v>1088</v>
      </c>
      <c r="H57" s="1518">
        <v>4.66</v>
      </c>
      <c r="I57" s="1521">
        <v>10.08</v>
      </c>
      <c r="J57" s="1522"/>
      <c r="K57" s="1522"/>
    </row>
    <row r="58" spans="1:11" ht="18" hidden="1" customHeight="1" x14ac:dyDescent="0.3">
      <c r="A58" s="1516">
        <v>40155</v>
      </c>
      <c r="B58" s="1517">
        <v>4.4000000000000004</v>
      </c>
      <c r="C58" s="1518">
        <v>4.26</v>
      </c>
      <c r="D58" s="1519" t="s">
        <v>1962</v>
      </c>
      <c r="E58" s="1518" t="s">
        <v>2464</v>
      </c>
      <c r="F58" s="1520" t="s">
        <v>2182</v>
      </c>
      <c r="G58" s="1520" t="s">
        <v>1088</v>
      </c>
      <c r="H58" s="1518">
        <v>4.57</v>
      </c>
      <c r="I58" s="1521">
        <v>10.08</v>
      </c>
      <c r="J58" s="1522"/>
      <c r="K58" s="1522"/>
    </row>
    <row r="59" spans="1:11" ht="18" hidden="1" customHeight="1" x14ac:dyDescent="0.3">
      <c r="A59" s="1516">
        <v>40186</v>
      </c>
      <c r="B59" s="1517">
        <v>4.5199999999999996</v>
      </c>
      <c r="C59" s="1518">
        <v>4.26</v>
      </c>
      <c r="D59" s="1519" t="s">
        <v>1962</v>
      </c>
      <c r="E59" s="1518" t="s">
        <v>2464</v>
      </c>
      <c r="F59" s="1520" t="s">
        <v>2182</v>
      </c>
      <c r="G59" s="1520" t="s">
        <v>1091</v>
      </c>
      <c r="H59" s="1518" t="s">
        <v>3258</v>
      </c>
      <c r="I59" s="1521">
        <v>10.050000000000001</v>
      </c>
      <c r="J59" s="1522"/>
      <c r="K59" s="1522"/>
    </row>
    <row r="60" spans="1:11" ht="18" hidden="1" customHeight="1" x14ac:dyDescent="0.3">
      <c r="A60" s="1516">
        <v>40217</v>
      </c>
      <c r="B60" s="1517">
        <v>4.4800000000000004</v>
      </c>
      <c r="C60" s="1518">
        <v>3.91</v>
      </c>
      <c r="D60" s="1519" t="s">
        <v>1962</v>
      </c>
      <c r="E60" s="1518" t="s">
        <v>2464</v>
      </c>
      <c r="F60" s="1520" t="s">
        <v>2182</v>
      </c>
      <c r="G60" s="1520" t="s">
        <v>1091</v>
      </c>
      <c r="H60" s="1518">
        <v>4.55</v>
      </c>
      <c r="I60" s="1521">
        <v>10.01</v>
      </c>
      <c r="J60" s="1522"/>
      <c r="K60" s="1522"/>
    </row>
    <row r="61" spans="1:11" ht="18" hidden="1" customHeight="1" x14ac:dyDescent="0.3">
      <c r="A61" s="1516">
        <v>40245</v>
      </c>
      <c r="B61" s="1517">
        <v>4.24</v>
      </c>
      <c r="C61" s="1518">
        <v>3.88</v>
      </c>
      <c r="D61" s="1519" t="s">
        <v>1962</v>
      </c>
      <c r="E61" s="1518" t="s">
        <v>2464</v>
      </c>
      <c r="F61" s="1520" t="s">
        <v>2182</v>
      </c>
      <c r="G61" s="1520" t="s">
        <v>1091</v>
      </c>
      <c r="H61" s="1518">
        <v>4.5199999999999996</v>
      </c>
      <c r="I61" s="1521">
        <v>9.99</v>
      </c>
      <c r="J61" s="1522"/>
      <c r="K61" s="1522"/>
    </row>
    <row r="62" spans="1:11" ht="18" hidden="1" customHeight="1" x14ac:dyDescent="0.3">
      <c r="A62" s="1516">
        <v>40276</v>
      </c>
      <c r="B62" s="1517">
        <v>4.49</v>
      </c>
      <c r="C62" s="1518">
        <v>3.94</v>
      </c>
      <c r="D62" s="1519" t="s">
        <v>1962</v>
      </c>
      <c r="E62" s="1518" t="s">
        <v>2464</v>
      </c>
      <c r="F62" s="1520" t="s">
        <v>2182</v>
      </c>
      <c r="G62" s="1520" t="s">
        <v>1091</v>
      </c>
      <c r="H62" s="1518">
        <v>4.5599999999999996</v>
      </c>
      <c r="I62" s="1521">
        <v>10.029999999999999</v>
      </c>
      <c r="J62" s="1522"/>
      <c r="K62" s="1522"/>
    </row>
    <row r="63" spans="1:11" ht="18" hidden="1" customHeight="1" x14ac:dyDescent="0.3">
      <c r="A63" s="1516">
        <v>40306</v>
      </c>
      <c r="B63" s="1517">
        <v>3.91</v>
      </c>
      <c r="C63" s="1518">
        <v>3.74</v>
      </c>
      <c r="D63" s="1519" t="s">
        <v>1962</v>
      </c>
      <c r="E63" s="1518" t="s">
        <v>2464</v>
      </c>
      <c r="F63" s="1520" t="s">
        <v>2182</v>
      </c>
      <c r="G63" s="1520" t="s">
        <v>1091</v>
      </c>
      <c r="H63" s="1518">
        <v>4.5199999999999996</v>
      </c>
      <c r="I63" s="1521">
        <v>10.02</v>
      </c>
      <c r="J63" s="1522"/>
      <c r="K63" s="1522"/>
    </row>
    <row r="64" spans="1:11" ht="18" hidden="1" customHeight="1" x14ac:dyDescent="0.3">
      <c r="A64" s="1516">
        <v>40337</v>
      </c>
      <c r="B64" s="1517">
        <v>3.48</v>
      </c>
      <c r="C64" s="1518">
        <v>3.36</v>
      </c>
      <c r="D64" s="1519" t="s">
        <v>1962</v>
      </c>
      <c r="E64" s="1518" t="s">
        <v>2464</v>
      </c>
      <c r="F64" s="1520" t="s">
        <v>2182</v>
      </c>
      <c r="G64" s="1520" t="s">
        <v>1091</v>
      </c>
      <c r="H64" s="1518">
        <v>4.57</v>
      </c>
      <c r="I64" s="1521">
        <v>10.06</v>
      </c>
      <c r="J64" s="1522"/>
      <c r="K64" s="1522"/>
    </row>
    <row r="65" spans="1:11" ht="18" hidden="1" customHeight="1" x14ac:dyDescent="0.3">
      <c r="A65" s="1516">
        <v>40367</v>
      </c>
      <c r="B65" s="1517">
        <v>3.77</v>
      </c>
      <c r="C65" s="1518">
        <v>3.45</v>
      </c>
      <c r="D65" s="1519" t="s">
        <v>1962</v>
      </c>
      <c r="E65" s="1518" t="s">
        <v>2464</v>
      </c>
      <c r="F65" s="1520" t="s">
        <v>2182</v>
      </c>
      <c r="G65" s="1520" t="s">
        <v>1091</v>
      </c>
      <c r="H65" s="1523">
        <v>4.58</v>
      </c>
      <c r="I65" s="1521">
        <v>9.98</v>
      </c>
      <c r="J65" s="1522"/>
      <c r="K65" s="1522"/>
    </row>
    <row r="66" spans="1:11" ht="18" hidden="1" customHeight="1" x14ac:dyDescent="0.3">
      <c r="A66" s="1516">
        <v>40398</v>
      </c>
      <c r="B66" s="1517">
        <v>2.92</v>
      </c>
      <c r="C66" s="1518">
        <v>2.52</v>
      </c>
      <c r="D66" s="1519" t="s">
        <v>1962</v>
      </c>
      <c r="E66" s="1518" t="s">
        <v>2464</v>
      </c>
      <c r="F66" s="1520" t="s">
        <v>2182</v>
      </c>
      <c r="G66" s="1520" t="s">
        <v>1091</v>
      </c>
      <c r="H66" s="1523">
        <v>4.5599999999999996</v>
      </c>
      <c r="I66" s="1521">
        <v>9.91</v>
      </c>
      <c r="J66" s="1522"/>
      <c r="K66" s="1522"/>
    </row>
    <row r="67" spans="1:11" ht="18" hidden="1" customHeight="1" x14ac:dyDescent="0.3">
      <c r="A67" s="1516">
        <v>40429</v>
      </c>
      <c r="B67" s="1517">
        <v>2.81</v>
      </c>
      <c r="C67" s="1518">
        <v>2.0699999999999998</v>
      </c>
      <c r="D67" s="1519" t="s">
        <v>1962</v>
      </c>
      <c r="E67" s="1518" t="s">
        <v>2465</v>
      </c>
      <c r="F67" s="1520" t="s">
        <v>3259</v>
      </c>
      <c r="G67" s="1520" t="s">
        <v>1091</v>
      </c>
      <c r="H67" s="1518">
        <v>4.5</v>
      </c>
      <c r="I67" s="1521">
        <v>9.9</v>
      </c>
      <c r="J67" s="1522"/>
      <c r="K67" s="1522"/>
    </row>
    <row r="68" spans="1:11" ht="18" hidden="1" customHeight="1" x14ac:dyDescent="0.3">
      <c r="A68" s="1524" t="s">
        <v>731</v>
      </c>
      <c r="B68" s="1517">
        <v>4.42</v>
      </c>
      <c r="C68" s="1518">
        <v>2.27</v>
      </c>
      <c r="D68" s="1519" t="s">
        <v>1962</v>
      </c>
      <c r="E68" s="1518" t="s">
        <v>2466</v>
      </c>
      <c r="F68" s="1520" t="s">
        <v>3259</v>
      </c>
      <c r="G68" s="1520" t="s">
        <v>1385</v>
      </c>
      <c r="H68" s="1518">
        <v>3.85</v>
      </c>
      <c r="I68" s="1521">
        <v>9.23</v>
      </c>
      <c r="J68" s="1522"/>
      <c r="K68" s="1522"/>
    </row>
    <row r="69" spans="1:11" ht="18" hidden="1" customHeight="1" x14ac:dyDescent="0.3">
      <c r="A69" s="1524" t="s">
        <v>3260</v>
      </c>
      <c r="B69" s="1517">
        <v>3.85</v>
      </c>
      <c r="C69" s="1518">
        <v>2.17</v>
      </c>
      <c r="D69" s="1519"/>
      <c r="E69" s="1518" t="s">
        <v>2466</v>
      </c>
      <c r="F69" s="1520" t="s">
        <v>3261</v>
      </c>
      <c r="G69" s="1520" t="s">
        <v>1094</v>
      </c>
      <c r="H69" s="1518">
        <v>3.78</v>
      </c>
      <c r="I69" s="1521">
        <v>9.26</v>
      </c>
      <c r="J69" s="1522"/>
      <c r="K69" s="1522"/>
    </row>
    <row r="70" spans="1:11" ht="18" hidden="1" customHeight="1" x14ac:dyDescent="0.3">
      <c r="A70" s="1524" t="s">
        <v>994</v>
      </c>
      <c r="B70" s="1517">
        <v>3.07</v>
      </c>
      <c r="C70" s="1518">
        <v>2.04</v>
      </c>
      <c r="D70" s="1519"/>
      <c r="E70" s="1518" t="s">
        <v>2466</v>
      </c>
      <c r="F70" s="1520" t="s">
        <v>3261</v>
      </c>
      <c r="G70" s="1520" t="s">
        <v>1094</v>
      </c>
      <c r="H70" s="1518">
        <v>3.65</v>
      </c>
      <c r="I70" s="1521">
        <v>9.2200000000000006</v>
      </c>
      <c r="J70" s="1522"/>
      <c r="K70" s="1522"/>
    </row>
    <row r="71" spans="1:11" ht="18" hidden="1" customHeight="1" x14ac:dyDescent="0.3">
      <c r="A71" s="1524" t="s">
        <v>966</v>
      </c>
      <c r="B71" s="1517">
        <v>3.04</v>
      </c>
      <c r="C71" s="1518">
        <v>2.0099999999999998</v>
      </c>
      <c r="D71" s="1519"/>
      <c r="E71" s="1518" t="s">
        <v>2466</v>
      </c>
      <c r="F71" s="1520" t="s">
        <v>3261</v>
      </c>
      <c r="G71" s="1520" t="s">
        <v>1094</v>
      </c>
      <c r="H71" s="1518">
        <v>3.59</v>
      </c>
      <c r="I71" s="1521">
        <v>9.17</v>
      </c>
      <c r="J71" s="1522"/>
      <c r="K71" s="1522"/>
    </row>
    <row r="72" spans="1:11" ht="18.75" hidden="1" customHeight="1" x14ac:dyDescent="0.3">
      <c r="A72" s="1524" t="s">
        <v>3262</v>
      </c>
      <c r="B72" s="1517">
        <v>2.77</v>
      </c>
      <c r="C72" s="1518">
        <v>1.86</v>
      </c>
      <c r="D72" s="1519"/>
      <c r="E72" s="1518" t="s">
        <v>2466</v>
      </c>
      <c r="F72" s="1520" t="s">
        <v>3261</v>
      </c>
      <c r="G72" s="1520" t="s">
        <v>1094</v>
      </c>
      <c r="H72" s="1518">
        <v>3.56</v>
      </c>
      <c r="I72" s="1521">
        <v>9.1199999999999992</v>
      </c>
      <c r="J72" s="1522"/>
      <c r="K72" s="1522"/>
    </row>
    <row r="73" spans="1:11" ht="18.75" hidden="1" customHeight="1" thickTop="1" x14ac:dyDescent="0.3">
      <c r="A73" s="1525" t="s">
        <v>3263</v>
      </c>
      <c r="B73" s="1517">
        <v>2.39</v>
      </c>
      <c r="C73" s="1518">
        <v>1.64</v>
      </c>
      <c r="D73" s="1519"/>
      <c r="E73" s="1518" t="s">
        <v>2466</v>
      </c>
      <c r="F73" s="1520" t="s">
        <v>3261</v>
      </c>
      <c r="G73" s="1520" t="s">
        <v>1094</v>
      </c>
      <c r="H73" s="1518">
        <v>3.81</v>
      </c>
      <c r="I73" s="1521">
        <v>9.14</v>
      </c>
      <c r="J73" s="1526"/>
      <c r="K73" s="1522"/>
    </row>
    <row r="74" spans="1:11" ht="18.75" hidden="1" customHeight="1" x14ac:dyDescent="0.3">
      <c r="A74" s="1525">
        <v>40634</v>
      </c>
      <c r="B74" s="1517">
        <v>4.1500000000000004</v>
      </c>
      <c r="C74" s="1518">
        <v>1.51</v>
      </c>
      <c r="D74" s="1519"/>
      <c r="E74" s="1518" t="s">
        <v>2466</v>
      </c>
      <c r="F74" s="1520" t="s">
        <v>3261</v>
      </c>
      <c r="G74" s="1520" t="s">
        <v>1094</v>
      </c>
      <c r="H74" s="1518">
        <v>4.13</v>
      </c>
      <c r="I74" s="1521">
        <v>9.4700000000000006</v>
      </c>
      <c r="J74" s="1526"/>
      <c r="K74" s="1522"/>
    </row>
    <row r="75" spans="1:11" ht="18.75" hidden="1" customHeight="1" x14ac:dyDescent="0.3">
      <c r="A75" s="1525">
        <v>40664</v>
      </c>
      <c r="B75" s="1517">
        <v>4.0599999999999996</v>
      </c>
      <c r="C75" s="1518">
        <v>1.4</v>
      </c>
      <c r="D75" s="1519"/>
      <c r="E75" s="1518" t="s">
        <v>2466</v>
      </c>
      <c r="F75" s="1520" t="s">
        <v>3261</v>
      </c>
      <c r="G75" s="1520" t="s">
        <v>1094</v>
      </c>
      <c r="H75" s="1518">
        <v>4.12</v>
      </c>
      <c r="I75" s="1521">
        <v>9.4499999999999993</v>
      </c>
      <c r="J75" s="1526"/>
      <c r="K75" s="1522"/>
    </row>
    <row r="76" spans="1:11" ht="18.75" hidden="1" customHeight="1" x14ac:dyDescent="0.3">
      <c r="A76" s="1525">
        <v>40695</v>
      </c>
      <c r="B76" s="1517">
        <v>4.33</v>
      </c>
      <c r="C76" s="1518">
        <v>2.63</v>
      </c>
      <c r="D76" s="1519"/>
      <c r="E76" s="1518" t="s">
        <v>2467</v>
      </c>
      <c r="F76" s="1520" t="s">
        <v>3261</v>
      </c>
      <c r="G76" s="1520" t="s">
        <v>1094</v>
      </c>
      <c r="H76" s="1518">
        <v>4.25</v>
      </c>
      <c r="I76" s="1521">
        <v>9.58</v>
      </c>
      <c r="J76" s="1526"/>
      <c r="K76" s="1522"/>
    </row>
    <row r="77" spans="1:11" ht="18.75" hidden="1" customHeight="1" x14ac:dyDescent="0.3">
      <c r="A77" s="1525">
        <v>40725</v>
      </c>
      <c r="B77" s="1517">
        <v>4.4000000000000004</v>
      </c>
      <c r="C77" s="1518">
        <v>1.95</v>
      </c>
      <c r="D77" s="1519"/>
      <c r="E77" s="1518" t="s">
        <v>2467</v>
      </c>
      <c r="F77" s="1520" t="s">
        <v>3261</v>
      </c>
      <c r="G77" s="1520" t="s">
        <v>1094</v>
      </c>
      <c r="H77" s="1518">
        <v>4.37</v>
      </c>
      <c r="I77" s="1521">
        <v>9.65</v>
      </c>
      <c r="J77" s="1526"/>
      <c r="K77" s="1522"/>
    </row>
    <row r="78" spans="1:11" ht="18.75" hidden="1" customHeight="1" x14ac:dyDescent="0.3">
      <c r="A78" s="1525">
        <v>40756</v>
      </c>
      <c r="B78" s="1517">
        <v>4.42</v>
      </c>
      <c r="C78" s="1518">
        <v>3.58</v>
      </c>
      <c r="D78" s="1519"/>
      <c r="E78" s="1518" t="s">
        <v>2467</v>
      </c>
      <c r="F78" s="1520" t="s">
        <v>3261</v>
      </c>
      <c r="G78" s="1520" t="s">
        <v>1247</v>
      </c>
      <c r="H78" s="1518">
        <v>4.33</v>
      </c>
      <c r="I78" s="1521">
        <v>9.66</v>
      </c>
      <c r="J78" s="1526"/>
      <c r="K78" s="1522"/>
    </row>
    <row r="79" spans="1:11" ht="18.75" hidden="1" customHeight="1" x14ac:dyDescent="0.3">
      <c r="A79" s="1525">
        <v>40787</v>
      </c>
      <c r="B79" s="1517">
        <v>4.45</v>
      </c>
      <c r="C79" s="1518">
        <v>3.27</v>
      </c>
      <c r="D79" s="1519"/>
      <c r="E79" s="1518" t="s">
        <v>2467</v>
      </c>
      <c r="F79" s="1520" t="s">
        <v>3261</v>
      </c>
      <c r="G79" s="1520" t="s">
        <v>1247</v>
      </c>
      <c r="H79" s="1518">
        <v>4.34</v>
      </c>
      <c r="I79" s="1521">
        <v>9.33</v>
      </c>
      <c r="J79" s="1526"/>
      <c r="K79" s="1522"/>
    </row>
    <row r="80" spans="1:11" ht="18.75" hidden="1" customHeight="1" x14ac:dyDescent="0.3">
      <c r="A80" s="1525">
        <v>40817</v>
      </c>
      <c r="B80" s="1517">
        <v>4.42</v>
      </c>
      <c r="C80" s="1518">
        <v>2.61</v>
      </c>
      <c r="D80" s="1519"/>
      <c r="E80" s="1518" t="s">
        <v>2467</v>
      </c>
      <c r="F80" s="1520" t="s">
        <v>3261</v>
      </c>
      <c r="G80" s="1520" t="s">
        <v>1247</v>
      </c>
      <c r="H80" s="1518">
        <v>4.34</v>
      </c>
      <c r="I80" s="1521">
        <v>9.32</v>
      </c>
      <c r="J80" s="1527"/>
      <c r="K80" s="1528"/>
    </row>
    <row r="81" spans="1:11" ht="18.75" hidden="1" customHeight="1" x14ac:dyDescent="0.3">
      <c r="A81" s="1525">
        <v>40848</v>
      </c>
      <c r="B81" s="1517">
        <v>4.51</v>
      </c>
      <c r="C81" s="1518">
        <v>2.96</v>
      </c>
      <c r="D81" s="1519"/>
      <c r="E81" s="1518" t="s">
        <v>2467</v>
      </c>
      <c r="F81" s="1520" t="s">
        <v>3261</v>
      </c>
      <c r="G81" s="1520" t="s">
        <v>3264</v>
      </c>
      <c r="H81" s="1518">
        <v>4.32</v>
      </c>
      <c r="I81" s="1521">
        <v>9.27</v>
      </c>
      <c r="J81" s="1527"/>
      <c r="K81" s="1528"/>
    </row>
    <row r="82" spans="1:11" s="1500" customFormat="1" ht="18.75" hidden="1" customHeight="1" x14ac:dyDescent="0.3">
      <c r="A82" s="1525">
        <v>40878</v>
      </c>
      <c r="B82" s="1517">
        <v>4.59</v>
      </c>
      <c r="C82" s="1518">
        <v>3.32</v>
      </c>
      <c r="D82" s="1519"/>
      <c r="E82" s="1518" t="s">
        <v>2467</v>
      </c>
      <c r="F82" s="1520" t="s">
        <v>3261</v>
      </c>
      <c r="G82" s="1520" t="s">
        <v>3265</v>
      </c>
      <c r="H82" s="1518">
        <v>4.29</v>
      </c>
      <c r="I82" s="1521">
        <v>9.1999999999999993</v>
      </c>
      <c r="J82" s="1529"/>
    </row>
    <row r="83" spans="1:11" s="1500" customFormat="1" ht="18.75" hidden="1" customHeight="1" x14ac:dyDescent="0.3">
      <c r="A83" s="1525">
        <v>40910</v>
      </c>
      <c r="B83" s="1517">
        <v>4.33</v>
      </c>
      <c r="C83" s="1518">
        <v>2.4</v>
      </c>
      <c r="D83" s="1519"/>
      <c r="E83" s="1518" t="s">
        <v>2467</v>
      </c>
      <c r="F83" s="1520" t="s">
        <v>3261</v>
      </c>
      <c r="G83" s="1520" t="s">
        <v>3265</v>
      </c>
      <c r="H83" s="1518">
        <v>4.1500000000000004</v>
      </c>
      <c r="I83" s="1521">
        <v>9.09</v>
      </c>
      <c r="J83" s="1529"/>
    </row>
    <row r="84" spans="1:11" s="1500" customFormat="1" ht="18.75" hidden="1" customHeight="1" x14ac:dyDescent="0.3">
      <c r="A84" s="1525">
        <v>40941</v>
      </c>
      <c r="B84" s="1517">
        <v>4.25</v>
      </c>
      <c r="C84" s="1518">
        <v>2.34</v>
      </c>
      <c r="D84" s="1519"/>
      <c r="E84" s="1518" t="s">
        <v>2467</v>
      </c>
      <c r="F84" s="1520" t="s">
        <v>3261</v>
      </c>
      <c r="G84" s="1520" t="s">
        <v>3265</v>
      </c>
      <c r="H84" s="1518">
        <v>4.13</v>
      </c>
      <c r="I84" s="1521">
        <v>9.06</v>
      </c>
      <c r="J84" s="1529"/>
    </row>
    <row r="85" spans="1:11" s="1500" customFormat="1" ht="18.75" hidden="1" customHeight="1" x14ac:dyDescent="0.3">
      <c r="A85" s="1525">
        <v>40970</v>
      </c>
      <c r="B85" s="1517">
        <v>4.08</v>
      </c>
      <c r="C85" s="1518">
        <v>1.97</v>
      </c>
      <c r="D85" s="1519"/>
      <c r="E85" s="1518" t="s">
        <v>2468</v>
      </c>
      <c r="F85" s="1520" t="s">
        <v>3266</v>
      </c>
      <c r="G85" s="1520" t="s">
        <v>3267</v>
      </c>
      <c r="H85" s="1518">
        <v>3.86</v>
      </c>
      <c r="I85" s="1521">
        <v>8.9600000000000009</v>
      </c>
      <c r="J85" s="1529"/>
    </row>
    <row r="86" spans="1:11" s="1500" customFormat="1" ht="18.75" hidden="1" customHeight="1" x14ac:dyDescent="0.3">
      <c r="A86" s="1525">
        <v>41001</v>
      </c>
      <c r="B86" s="1517">
        <v>3.77</v>
      </c>
      <c r="C86" s="1518">
        <v>1.87</v>
      </c>
      <c r="D86" s="1519"/>
      <c r="E86" s="1518" t="s">
        <v>2469</v>
      </c>
      <c r="F86" s="1520" t="s">
        <v>3268</v>
      </c>
      <c r="G86" s="1520" t="s">
        <v>3269</v>
      </c>
      <c r="H86" s="1518">
        <v>3.8</v>
      </c>
      <c r="I86" s="1521">
        <v>8.57</v>
      </c>
      <c r="J86" s="1529"/>
    </row>
    <row r="87" spans="1:11" s="1500" customFormat="1" ht="18.75" hidden="1" customHeight="1" x14ac:dyDescent="0.3">
      <c r="A87" s="1525">
        <v>41031</v>
      </c>
      <c r="B87" s="1517">
        <v>3.71</v>
      </c>
      <c r="C87" s="1518">
        <v>1.59</v>
      </c>
      <c r="D87" s="1519"/>
      <c r="E87" s="1518" t="s">
        <v>2469</v>
      </c>
      <c r="F87" s="1520" t="s">
        <v>3268</v>
      </c>
      <c r="G87" s="1520" t="s">
        <v>3270</v>
      </c>
      <c r="H87" s="1518">
        <v>3.82</v>
      </c>
      <c r="I87" s="1521">
        <v>8.59</v>
      </c>
      <c r="J87" s="1529"/>
    </row>
    <row r="88" spans="1:11" s="1500" customFormat="1" ht="18.75" hidden="1" customHeight="1" x14ac:dyDescent="0.3">
      <c r="A88" s="1525">
        <v>41062</v>
      </c>
      <c r="B88" s="1517">
        <v>3.44</v>
      </c>
      <c r="C88" s="1518">
        <v>1.75</v>
      </c>
      <c r="D88" s="1519"/>
      <c r="E88" s="1518" t="s">
        <v>2469</v>
      </c>
      <c r="F88" s="1520" t="s">
        <v>3271</v>
      </c>
      <c r="G88" s="1520" t="s">
        <v>3269</v>
      </c>
      <c r="H88" s="1518">
        <v>3.65</v>
      </c>
      <c r="I88" s="1521">
        <v>8.5299999999999994</v>
      </c>
      <c r="J88" s="1529"/>
    </row>
    <row r="89" spans="1:11" s="1500" customFormat="1" ht="18.75" hidden="1" customHeight="1" thickTop="1" x14ac:dyDescent="0.3">
      <c r="A89" s="1525">
        <v>41092</v>
      </c>
      <c r="B89" s="1517">
        <v>3.55</v>
      </c>
      <c r="C89" s="1518">
        <v>1.91</v>
      </c>
      <c r="D89" s="1519"/>
      <c r="E89" s="1518" t="s">
        <v>2469</v>
      </c>
      <c r="F89" s="1520" t="s">
        <v>3271</v>
      </c>
      <c r="G89" s="1520" t="s">
        <v>3269</v>
      </c>
      <c r="H89" s="1518">
        <v>3.64</v>
      </c>
      <c r="I89" s="1521">
        <v>8.52</v>
      </c>
      <c r="J89" s="1529"/>
    </row>
    <row r="90" spans="1:11" s="1500" customFormat="1" ht="18.75" hidden="1" customHeight="1" thickTop="1" x14ac:dyDescent="0.3">
      <c r="A90" s="1525">
        <v>41123</v>
      </c>
      <c r="B90" s="1517">
        <v>3.56</v>
      </c>
      <c r="C90" s="1518">
        <v>1.85</v>
      </c>
      <c r="D90" s="1519"/>
      <c r="E90" s="1518" t="s">
        <v>2469</v>
      </c>
      <c r="F90" s="1520" t="s">
        <v>3271</v>
      </c>
      <c r="G90" s="1520" t="s">
        <v>3269</v>
      </c>
      <c r="H90" s="1518">
        <v>3.67</v>
      </c>
      <c r="I90" s="1521">
        <v>8.5399999999999991</v>
      </c>
      <c r="J90" s="1529"/>
    </row>
    <row r="91" spans="1:11" s="1500" customFormat="1" ht="18.75" hidden="1" customHeight="1" thickTop="1" x14ac:dyDescent="0.3">
      <c r="A91" s="1525">
        <v>41154</v>
      </c>
      <c r="B91" s="1517">
        <v>3.6</v>
      </c>
      <c r="C91" s="1518">
        <v>1.67</v>
      </c>
      <c r="D91" s="1519"/>
      <c r="E91" s="1518" t="s">
        <v>2469</v>
      </c>
      <c r="F91" s="1520" t="s">
        <v>3271</v>
      </c>
      <c r="G91" s="1520" t="s">
        <v>3269</v>
      </c>
      <c r="H91" s="1518">
        <v>3.63</v>
      </c>
      <c r="I91" s="1521">
        <v>8.49</v>
      </c>
      <c r="J91" s="1529"/>
    </row>
    <row r="92" spans="1:11" s="1500" customFormat="1" ht="18.75" hidden="1" customHeight="1" thickTop="1" x14ac:dyDescent="0.3">
      <c r="A92" s="1525">
        <v>41184</v>
      </c>
      <c r="B92" s="1517">
        <v>3.23</v>
      </c>
      <c r="C92" s="1518">
        <v>1.57</v>
      </c>
      <c r="D92" s="1519"/>
      <c r="E92" s="1518" t="s">
        <v>2469</v>
      </c>
      <c r="F92" s="1520" t="s">
        <v>3271</v>
      </c>
      <c r="G92" s="1520" t="s">
        <v>3269</v>
      </c>
      <c r="H92" s="1518">
        <v>3.65</v>
      </c>
      <c r="I92" s="1521">
        <v>8.52</v>
      </c>
      <c r="J92" s="1529"/>
    </row>
    <row r="93" spans="1:11" s="1500" customFormat="1" ht="18.75" hidden="1" customHeight="1" thickTop="1" x14ac:dyDescent="0.3">
      <c r="A93" s="1525">
        <v>41215</v>
      </c>
      <c r="B93" s="1517">
        <v>3.09</v>
      </c>
      <c r="C93" s="1518">
        <v>1.53</v>
      </c>
      <c r="D93" s="1519"/>
      <c r="E93" s="1518" t="s">
        <v>2469</v>
      </c>
      <c r="F93" s="1520" t="s">
        <v>3272</v>
      </c>
      <c r="G93" s="1520" t="s">
        <v>3269</v>
      </c>
      <c r="H93" s="1530">
        <v>3.64</v>
      </c>
      <c r="I93" s="1531">
        <v>8.48</v>
      </c>
      <c r="J93" s="1529"/>
    </row>
    <row r="94" spans="1:11" s="1500" customFormat="1" ht="18.75" hidden="1" customHeight="1" thickTop="1" x14ac:dyDescent="0.3">
      <c r="A94" s="1525">
        <v>41245</v>
      </c>
      <c r="B94" s="1517">
        <v>2.92</v>
      </c>
      <c r="C94" s="1518">
        <v>1.61</v>
      </c>
      <c r="D94" s="1519"/>
      <c r="E94" s="1518" t="s">
        <v>2469</v>
      </c>
      <c r="F94" s="1520" t="s">
        <v>3272</v>
      </c>
      <c r="G94" s="1520" t="s">
        <v>3269</v>
      </c>
      <c r="H94" s="1530">
        <v>3.48</v>
      </c>
      <c r="I94" s="1531">
        <v>8.42</v>
      </c>
      <c r="J94" s="1529"/>
    </row>
    <row r="95" spans="1:11" s="1500" customFormat="1" ht="18.75" hidden="1" customHeight="1" thickTop="1" x14ac:dyDescent="0.3">
      <c r="A95" s="1525">
        <v>41276</v>
      </c>
      <c r="B95" s="1517">
        <v>2.88</v>
      </c>
      <c r="C95" s="1518">
        <v>1.49</v>
      </c>
      <c r="D95" s="1519"/>
      <c r="E95" s="1518" t="s">
        <v>2469</v>
      </c>
      <c r="F95" s="1520" t="s">
        <v>3272</v>
      </c>
      <c r="G95" s="1520" t="s">
        <v>3269</v>
      </c>
      <c r="H95" s="1530">
        <v>3.32</v>
      </c>
      <c r="I95" s="1531">
        <v>8.42</v>
      </c>
      <c r="J95" s="1529"/>
    </row>
    <row r="96" spans="1:11" s="1500" customFormat="1" ht="18.75" hidden="1" customHeight="1" thickTop="1" x14ac:dyDescent="0.3">
      <c r="A96" s="1525">
        <v>41307</v>
      </c>
      <c r="B96" s="1517">
        <v>2.67</v>
      </c>
      <c r="C96" s="1518">
        <v>1.42</v>
      </c>
      <c r="D96" s="1519"/>
      <c r="E96" s="1518" t="s">
        <v>2469</v>
      </c>
      <c r="F96" s="1520" t="s">
        <v>3273</v>
      </c>
      <c r="G96" s="1520" t="s">
        <v>1588</v>
      </c>
      <c r="H96" s="1530">
        <v>3.42</v>
      </c>
      <c r="I96" s="1531">
        <v>8.39</v>
      </c>
      <c r="J96" s="1529"/>
    </row>
    <row r="97" spans="1:12" s="1500" customFormat="1" ht="18.75" hidden="1" customHeight="1" thickTop="1" x14ac:dyDescent="0.3">
      <c r="A97" s="1525">
        <v>41335</v>
      </c>
      <c r="B97" s="1517">
        <v>2.37</v>
      </c>
      <c r="C97" s="1518">
        <v>1.36</v>
      </c>
      <c r="D97" s="1519"/>
      <c r="E97" s="1518" t="s">
        <v>2469</v>
      </c>
      <c r="F97" s="1520" t="s">
        <v>3274</v>
      </c>
      <c r="G97" s="1520" t="s">
        <v>3275</v>
      </c>
      <c r="H97" s="1530">
        <v>3.41</v>
      </c>
      <c r="I97" s="1531">
        <v>8.36</v>
      </c>
      <c r="J97" s="1529"/>
    </row>
    <row r="98" spans="1:12" s="1500" customFormat="1" ht="18.75" hidden="1" customHeight="1" thickTop="1" x14ac:dyDescent="0.3">
      <c r="A98" s="1525">
        <v>41366</v>
      </c>
      <c r="B98" s="1517">
        <v>2.33</v>
      </c>
      <c r="C98" s="1518">
        <v>1.36</v>
      </c>
      <c r="D98" s="1519"/>
      <c r="E98" s="1518" t="s">
        <v>2469</v>
      </c>
      <c r="F98" s="1520" t="s">
        <v>3276</v>
      </c>
      <c r="G98" s="1520" t="s">
        <v>1593</v>
      </c>
      <c r="H98" s="1530">
        <v>3.45</v>
      </c>
      <c r="I98" s="1531">
        <v>8.33</v>
      </c>
      <c r="J98" s="1529"/>
    </row>
    <row r="99" spans="1:12" s="1500" customFormat="1" ht="18.75" hidden="1" customHeight="1" thickTop="1" x14ac:dyDescent="0.3">
      <c r="A99" s="1525">
        <v>41396</v>
      </c>
      <c r="B99" s="1517">
        <v>2.3199999999999998</v>
      </c>
      <c r="C99" s="1518">
        <v>1.36</v>
      </c>
      <c r="D99" s="1519"/>
      <c r="E99" s="1518" t="s">
        <v>2469</v>
      </c>
      <c r="F99" s="1520" t="s">
        <v>3273</v>
      </c>
      <c r="G99" s="1520" t="s">
        <v>3277</v>
      </c>
      <c r="H99" s="1530">
        <v>3.47</v>
      </c>
      <c r="I99" s="1531">
        <v>8.42</v>
      </c>
      <c r="J99" s="1529"/>
      <c r="L99" s="1502"/>
    </row>
    <row r="100" spans="1:12" s="1500" customFormat="1" ht="18.75" hidden="1" customHeight="1" thickTop="1" x14ac:dyDescent="0.3">
      <c r="A100" s="1525">
        <v>41427</v>
      </c>
      <c r="B100" s="1517">
        <v>2.72</v>
      </c>
      <c r="C100" s="1518">
        <v>1.99</v>
      </c>
      <c r="D100" s="1519"/>
      <c r="E100" s="1518" t="s">
        <v>2470</v>
      </c>
      <c r="F100" s="1520" t="s">
        <v>3273</v>
      </c>
      <c r="G100" s="1520" t="s">
        <v>3278</v>
      </c>
      <c r="H100" s="1530">
        <v>3.28</v>
      </c>
      <c r="I100" s="1531">
        <v>8.26</v>
      </c>
      <c r="J100" s="1529"/>
    </row>
    <row r="101" spans="1:12" s="1500" customFormat="1" ht="18.75" hidden="1" customHeight="1" x14ac:dyDescent="0.3">
      <c r="A101" s="1532">
        <v>41457</v>
      </c>
      <c r="B101" s="1517">
        <v>2.94</v>
      </c>
      <c r="C101" s="1518">
        <v>2.0099999999999998</v>
      </c>
      <c r="D101" s="1519"/>
      <c r="E101" s="1518" t="s">
        <v>2471</v>
      </c>
      <c r="F101" s="1520" t="s">
        <v>3273</v>
      </c>
      <c r="G101" s="1520" t="s">
        <v>2437</v>
      </c>
      <c r="H101" s="1530">
        <v>3.21</v>
      </c>
      <c r="I101" s="1531">
        <v>8.2200000000000006</v>
      </c>
      <c r="J101" s="1529"/>
    </row>
    <row r="102" spans="1:12" s="1500" customFormat="1" ht="18.75" hidden="1" customHeight="1" x14ac:dyDescent="0.3">
      <c r="A102" s="1532">
        <v>41488</v>
      </c>
      <c r="B102" s="1517">
        <v>2.85</v>
      </c>
      <c r="C102" s="1518">
        <v>1.68</v>
      </c>
      <c r="D102" s="1519"/>
      <c r="E102" s="1518" t="s">
        <v>2471</v>
      </c>
      <c r="F102" s="1520" t="s">
        <v>3279</v>
      </c>
      <c r="G102" s="1520" t="s">
        <v>3280</v>
      </c>
      <c r="H102" s="1530">
        <v>3.24</v>
      </c>
      <c r="I102" s="1531">
        <v>8.18</v>
      </c>
      <c r="J102" s="1529"/>
    </row>
    <row r="103" spans="1:12" s="1500" customFormat="1" ht="18.75" hidden="1" customHeight="1" x14ac:dyDescent="0.3">
      <c r="A103" s="1532">
        <v>41519</v>
      </c>
      <c r="B103" s="1517">
        <v>2.73</v>
      </c>
      <c r="C103" s="1518">
        <v>1.64</v>
      </c>
      <c r="D103" s="1519"/>
      <c r="E103" s="1518" t="s">
        <v>2471</v>
      </c>
      <c r="F103" s="1520" t="s">
        <v>3273</v>
      </c>
      <c r="G103" s="1520" t="s">
        <v>3281</v>
      </c>
      <c r="H103" s="1530">
        <v>3.26</v>
      </c>
      <c r="I103" s="1531">
        <v>8.15</v>
      </c>
      <c r="J103" s="1529"/>
    </row>
    <row r="104" spans="1:12" s="1500" customFormat="1" ht="18.75" hidden="1" customHeight="1" x14ac:dyDescent="0.3">
      <c r="A104" s="1532">
        <v>41549</v>
      </c>
      <c r="B104" s="1517">
        <v>3.29</v>
      </c>
      <c r="C104" s="1518">
        <v>2.5299999999999998</v>
      </c>
      <c r="D104" s="1519"/>
      <c r="E104" s="1518" t="s">
        <v>2472</v>
      </c>
      <c r="F104" s="1520" t="s">
        <v>3273</v>
      </c>
      <c r="G104" s="1520" t="s">
        <v>1594</v>
      </c>
      <c r="H104" s="1530">
        <v>3.26</v>
      </c>
      <c r="I104" s="1533">
        <v>8.1</v>
      </c>
      <c r="J104" s="1529"/>
    </row>
    <row r="105" spans="1:12" s="1500" customFormat="1" ht="18.75" hidden="1" customHeight="1" x14ac:dyDescent="0.3">
      <c r="A105" s="1532">
        <v>41580</v>
      </c>
      <c r="B105" s="1517">
        <v>3.52</v>
      </c>
      <c r="C105" s="1518">
        <v>3.58</v>
      </c>
      <c r="D105" s="1519"/>
      <c r="E105" s="1518" t="s">
        <v>2472</v>
      </c>
      <c r="F105" s="1520" t="s">
        <v>3282</v>
      </c>
      <c r="G105" s="1520" t="s">
        <v>3281</v>
      </c>
      <c r="H105" s="1530">
        <v>3.25</v>
      </c>
      <c r="I105" s="1533">
        <v>8.09</v>
      </c>
      <c r="J105" s="1529"/>
    </row>
    <row r="106" spans="1:12" s="1500" customFormat="1" ht="18.75" customHeight="1" x14ac:dyDescent="0.3">
      <c r="A106" s="1534">
        <v>41610</v>
      </c>
      <c r="B106" s="1535">
        <v>3.64</v>
      </c>
      <c r="C106" s="1536">
        <v>3.52</v>
      </c>
      <c r="D106" s="1536"/>
      <c r="E106" s="1536" t="s">
        <v>2472</v>
      </c>
      <c r="F106" s="1537" t="s">
        <v>3283</v>
      </c>
      <c r="G106" s="1537" t="s">
        <v>3284</v>
      </c>
      <c r="H106" s="1536">
        <v>3.2174550585821531</v>
      </c>
      <c r="I106" s="1538">
        <v>8.07</v>
      </c>
      <c r="J106" s="1529"/>
    </row>
    <row r="107" spans="1:12" s="1500" customFormat="1" ht="18.75" hidden="1" customHeight="1" x14ac:dyDescent="0.3">
      <c r="A107" s="1534">
        <v>41641</v>
      </c>
      <c r="B107" s="1535">
        <v>3.53</v>
      </c>
      <c r="C107" s="1536">
        <v>3.63</v>
      </c>
      <c r="D107" s="1536"/>
      <c r="E107" s="1536" t="s">
        <v>2472</v>
      </c>
      <c r="F107" s="1537" t="s">
        <v>3285</v>
      </c>
      <c r="G107" s="1537" t="s">
        <v>2204</v>
      </c>
      <c r="H107" s="1536">
        <v>3.27</v>
      </c>
      <c r="I107" s="1538">
        <v>8.14</v>
      </c>
      <c r="J107" s="1529"/>
    </row>
    <row r="108" spans="1:12" s="1500" customFormat="1" ht="18.75" hidden="1" customHeight="1" x14ac:dyDescent="0.3">
      <c r="A108" s="1534">
        <v>41672</v>
      </c>
      <c r="B108" s="1535">
        <v>3.23</v>
      </c>
      <c r="C108" s="1536">
        <v>2.6</v>
      </c>
      <c r="D108" s="1536"/>
      <c r="E108" s="1536" t="s">
        <v>2472</v>
      </c>
      <c r="F108" s="1537" t="s">
        <v>3283</v>
      </c>
      <c r="G108" s="1537" t="s">
        <v>2205</v>
      </c>
      <c r="H108" s="1536">
        <v>3.16</v>
      </c>
      <c r="I108" s="1538">
        <v>8.1199999999999992</v>
      </c>
      <c r="J108" s="1529"/>
    </row>
    <row r="109" spans="1:12" s="1500" customFormat="1" ht="18.75" hidden="1" customHeight="1" x14ac:dyDescent="0.3">
      <c r="A109" s="1534">
        <v>41700</v>
      </c>
      <c r="B109" s="1535">
        <v>3.05</v>
      </c>
      <c r="C109" s="1536">
        <v>2.35</v>
      </c>
      <c r="D109" s="1536"/>
      <c r="E109" s="1536" t="s">
        <v>2473</v>
      </c>
      <c r="F109" s="1537" t="s">
        <v>3283</v>
      </c>
      <c r="G109" s="1537" t="s">
        <v>2206</v>
      </c>
      <c r="H109" s="1536">
        <v>3.18</v>
      </c>
      <c r="I109" s="1538">
        <v>8.1199999999999992</v>
      </c>
      <c r="J109" s="1529"/>
    </row>
    <row r="110" spans="1:12" s="1500" customFormat="1" ht="18.75" hidden="1" customHeight="1" x14ac:dyDescent="0.3">
      <c r="A110" s="1534">
        <v>41731</v>
      </c>
      <c r="B110" s="1535">
        <v>2.98</v>
      </c>
      <c r="C110" s="1536">
        <v>2.0299999999999998</v>
      </c>
      <c r="D110" s="1536"/>
      <c r="E110" s="1536" t="s">
        <v>2473</v>
      </c>
      <c r="F110" s="1537" t="s">
        <v>3286</v>
      </c>
      <c r="G110" s="1537" t="s">
        <v>2207</v>
      </c>
      <c r="H110" s="1536">
        <v>3.1551113181666208</v>
      </c>
      <c r="I110" s="1538">
        <v>8.0825323835957139</v>
      </c>
      <c r="J110" s="1529"/>
    </row>
    <row r="111" spans="1:12" s="1500" customFormat="1" ht="18.75" hidden="1" customHeight="1" x14ac:dyDescent="0.3">
      <c r="A111" s="1534">
        <v>41761</v>
      </c>
      <c r="B111" s="1535">
        <v>2.78</v>
      </c>
      <c r="C111" s="1536">
        <v>1.77</v>
      </c>
      <c r="D111" s="1536"/>
      <c r="E111" s="1536" t="s">
        <v>2473</v>
      </c>
      <c r="F111" s="1537" t="s">
        <v>3283</v>
      </c>
      <c r="G111" s="1537" t="s">
        <v>2208</v>
      </c>
      <c r="H111" s="1536">
        <v>3.38</v>
      </c>
      <c r="I111" s="1538">
        <v>8.11</v>
      </c>
      <c r="J111" s="1529"/>
    </row>
    <row r="112" spans="1:12" s="1500" customFormat="1" ht="18.75" hidden="1" customHeight="1" x14ac:dyDescent="0.3">
      <c r="A112" s="1534">
        <v>41792</v>
      </c>
      <c r="B112" s="1535">
        <v>2.48</v>
      </c>
      <c r="C112" s="1536">
        <v>1.49</v>
      </c>
      <c r="D112" s="1536"/>
      <c r="E112" s="1536" t="s">
        <v>2473</v>
      </c>
      <c r="F112" s="1537" t="s">
        <v>3286</v>
      </c>
      <c r="G112" s="1537" t="s">
        <v>3287</v>
      </c>
      <c r="H112" s="1536">
        <v>3.3</v>
      </c>
      <c r="I112" s="1538">
        <v>8.0399999999999991</v>
      </c>
      <c r="J112" s="1529"/>
    </row>
    <row r="113" spans="1:11" s="1500" customFormat="1" ht="18.75" hidden="1" customHeight="1" x14ac:dyDescent="0.3">
      <c r="A113" s="1534">
        <v>41822</v>
      </c>
      <c r="B113" s="1535">
        <v>2.1</v>
      </c>
      <c r="C113" s="1536">
        <v>1.2</v>
      </c>
      <c r="D113" s="1536"/>
      <c r="E113" s="1536" t="s">
        <v>2473</v>
      </c>
      <c r="F113" s="1537" t="s">
        <v>3283</v>
      </c>
      <c r="G113" s="1537" t="s">
        <v>2206</v>
      </c>
      <c r="H113" s="1539">
        <v>3.298881731933109</v>
      </c>
      <c r="I113" s="1540">
        <v>7.9800628050706601</v>
      </c>
      <c r="J113" s="1529"/>
    </row>
    <row r="114" spans="1:11" s="1500" customFormat="1" ht="18.75" hidden="1" customHeight="1" x14ac:dyDescent="0.3">
      <c r="A114" s="1534">
        <v>41853</v>
      </c>
      <c r="B114" s="1535">
        <v>1.17</v>
      </c>
      <c r="C114" s="1536">
        <v>0.98</v>
      </c>
      <c r="D114" s="1536"/>
      <c r="E114" s="1536" t="s">
        <v>2473</v>
      </c>
      <c r="F114" s="1537" t="s">
        <v>3288</v>
      </c>
      <c r="G114" s="1537" t="s">
        <v>3289</v>
      </c>
      <c r="H114" s="1539">
        <v>3.2930000000000001</v>
      </c>
      <c r="I114" s="1540">
        <v>7.98</v>
      </c>
      <c r="J114" s="1529"/>
    </row>
    <row r="115" spans="1:11" s="1500" customFormat="1" ht="18.75" hidden="1" customHeight="1" x14ac:dyDescent="0.3">
      <c r="A115" s="1534">
        <v>41884</v>
      </c>
      <c r="B115" s="1535">
        <v>1.71</v>
      </c>
      <c r="C115" s="1536">
        <v>0.75</v>
      </c>
      <c r="D115" s="1536"/>
      <c r="E115" s="1536" t="s">
        <v>2473</v>
      </c>
      <c r="F115" s="1537" t="s">
        <v>3288</v>
      </c>
      <c r="G115" s="1537" t="s">
        <v>3290</v>
      </c>
      <c r="H115" s="1539">
        <v>3.27</v>
      </c>
      <c r="I115" s="1540">
        <v>7.95</v>
      </c>
      <c r="J115" s="1529"/>
    </row>
    <row r="116" spans="1:11" s="1500" customFormat="1" ht="18.75" hidden="1" customHeight="1" x14ac:dyDescent="0.3">
      <c r="A116" s="1534">
        <v>41914</v>
      </c>
      <c r="B116" s="1535">
        <v>1.47</v>
      </c>
      <c r="C116" s="1536">
        <v>0.72</v>
      </c>
      <c r="D116" s="1536"/>
      <c r="E116" s="1536" t="s">
        <v>2473</v>
      </c>
      <c r="F116" s="1537" t="s">
        <v>3291</v>
      </c>
      <c r="G116" s="1537" t="s">
        <v>2215</v>
      </c>
      <c r="H116" s="1539">
        <v>3.27</v>
      </c>
      <c r="I116" s="1540">
        <v>7.94</v>
      </c>
      <c r="J116" s="1529"/>
    </row>
    <row r="117" spans="1:11" s="1500" customFormat="1" ht="18.75" hidden="1" customHeight="1" x14ac:dyDescent="0.3">
      <c r="A117" s="1534">
        <v>41945</v>
      </c>
      <c r="B117" s="1535">
        <v>1.44</v>
      </c>
      <c r="C117" s="1536">
        <v>0.63</v>
      </c>
      <c r="D117" s="1536"/>
      <c r="E117" s="1536" t="s">
        <v>2473</v>
      </c>
      <c r="F117" s="1537" t="s">
        <v>3291</v>
      </c>
      <c r="G117" s="1537" t="s">
        <v>1590</v>
      </c>
      <c r="H117" s="1539">
        <v>3.24</v>
      </c>
      <c r="I117" s="1540">
        <v>7.83</v>
      </c>
      <c r="J117" s="1529"/>
    </row>
    <row r="118" spans="1:11" s="1500" customFormat="1" ht="18.75" customHeight="1" x14ac:dyDescent="0.3">
      <c r="A118" s="1534">
        <v>41975</v>
      </c>
      <c r="B118" s="1535">
        <v>2.44</v>
      </c>
      <c r="C118" s="1536">
        <v>2.2999999999999998</v>
      </c>
      <c r="D118" s="1536"/>
      <c r="E118" s="1536" t="s">
        <v>2474</v>
      </c>
      <c r="F118" s="1537" t="s">
        <v>3292</v>
      </c>
      <c r="G118" s="1537" t="s">
        <v>2437</v>
      </c>
      <c r="H118" s="1539">
        <v>3.2</v>
      </c>
      <c r="I118" s="1540">
        <v>7.79</v>
      </c>
      <c r="J118" s="1529"/>
    </row>
    <row r="119" spans="1:11" s="1500" customFormat="1" ht="18.75" hidden="1" customHeight="1" x14ac:dyDescent="0.3">
      <c r="A119" s="1534">
        <v>42006</v>
      </c>
      <c r="B119" s="1535">
        <v>2.82</v>
      </c>
      <c r="C119" s="1536">
        <v>2.5299999999999998</v>
      </c>
      <c r="D119" s="1536"/>
      <c r="E119" s="1536" t="s">
        <v>2475</v>
      </c>
      <c r="F119" s="1537" t="s">
        <v>3293</v>
      </c>
      <c r="G119" s="1537" t="s">
        <v>3289</v>
      </c>
      <c r="H119" s="1539">
        <v>3.18</v>
      </c>
      <c r="I119" s="1540">
        <v>7.7200728639789542</v>
      </c>
      <c r="J119" s="1529"/>
    </row>
    <row r="120" spans="1:11" s="1500" customFormat="1" ht="18.75" hidden="1" customHeight="1" x14ac:dyDescent="0.3">
      <c r="A120" s="1534">
        <v>42037</v>
      </c>
      <c r="B120" s="1535">
        <v>2.36</v>
      </c>
      <c r="C120" s="1536">
        <v>2.0299999999999998</v>
      </c>
      <c r="D120" s="1536"/>
      <c r="E120" s="1536" t="s">
        <v>2475</v>
      </c>
      <c r="F120" s="1537" t="s">
        <v>3293</v>
      </c>
      <c r="G120" s="1537" t="s">
        <v>3278</v>
      </c>
      <c r="H120" s="1539">
        <v>3.2</v>
      </c>
      <c r="I120" s="1540">
        <v>7.75</v>
      </c>
      <c r="J120" s="1529"/>
    </row>
    <row r="121" spans="1:11" s="1500" customFormat="1" ht="18.75" hidden="1" customHeight="1" x14ac:dyDescent="0.3">
      <c r="A121" s="1534">
        <v>42065</v>
      </c>
      <c r="B121" s="1535">
        <v>1.88</v>
      </c>
      <c r="C121" s="1536">
        <v>1.91</v>
      </c>
      <c r="D121" s="1536"/>
      <c r="E121" s="1536" t="s">
        <v>2475</v>
      </c>
      <c r="F121" s="1537" t="s">
        <v>3293</v>
      </c>
      <c r="G121" s="1537" t="s">
        <v>2215</v>
      </c>
      <c r="H121" s="1539">
        <v>3.17</v>
      </c>
      <c r="I121" s="1540">
        <v>7.81</v>
      </c>
      <c r="J121" s="1529"/>
    </row>
    <row r="122" spans="1:11" s="1500" customFormat="1" ht="18.75" hidden="1" customHeight="1" x14ac:dyDescent="0.3">
      <c r="A122" s="1534">
        <v>42096</v>
      </c>
      <c r="B122" s="1535">
        <v>1.47</v>
      </c>
      <c r="C122" s="1536">
        <v>1.68</v>
      </c>
      <c r="D122" s="1536"/>
      <c r="E122" s="1536" t="s">
        <v>2475</v>
      </c>
      <c r="F122" s="1537" t="s">
        <v>3291</v>
      </c>
      <c r="G122" s="1537" t="s">
        <v>3294</v>
      </c>
      <c r="H122" s="1539">
        <v>3.0515322413801469</v>
      </c>
      <c r="I122" s="1540">
        <v>7.75</v>
      </c>
      <c r="J122" s="1529"/>
    </row>
    <row r="123" spans="1:11" s="1500" customFormat="1" ht="18.75" hidden="1" customHeight="1" x14ac:dyDescent="0.3">
      <c r="A123" s="1534">
        <v>42126</v>
      </c>
      <c r="B123" s="1535">
        <v>1.44</v>
      </c>
      <c r="C123" s="1536">
        <v>1.47</v>
      </c>
      <c r="D123" s="1536"/>
      <c r="E123" s="1536" t="s">
        <v>2475</v>
      </c>
      <c r="F123" s="1537" t="s">
        <v>3291</v>
      </c>
      <c r="G123" s="1537" t="s">
        <v>3295</v>
      </c>
      <c r="H123" s="1539">
        <v>2.84</v>
      </c>
      <c r="I123" s="1540">
        <v>7.7</v>
      </c>
      <c r="J123" s="1529"/>
      <c r="K123" s="1541"/>
    </row>
    <row r="124" spans="1:11" s="1500" customFormat="1" ht="18.75" hidden="1" customHeight="1" x14ac:dyDescent="0.3">
      <c r="A124" s="1534">
        <v>42157</v>
      </c>
      <c r="B124" s="1535">
        <v>1.78</v>
      </c>
      <c r="C124" s="1536">
        <v>1.06</v>
      </c>
      <c r="D124" s="1536"/>
      <c r="E124" s="1536" t="s">
        <v>2475</v>
      </c>
      <c r="F124" s="1537" t="s">
        <v>3296</v>
      </c>
      <c r="G124" s="1537" t="s">
        <v>1589</v>
      </c>
      <c r="H124" s="1539">
        <v>2.82</v>
      </c>
      <c r="I124" s="1540">
        <v>7.68</v>
      </c>
      <c r="J124" s="1529"/>
      <c r="K124" s="1541"/>
    </row>
    <row r="125" spans="1:11" s="1500" customFormat="1" ht="18.75" hidden="1" customHeight="1" x14ac:dyDescent="0.3">
      <c r="A125" s="1534">
        <v>42187</v>
      </c>
      <c r="B125" s="1535">
        <v>1.79</v>
      </c>
      <c r="C125" s="1536">
        <v>0.99</v>
      </c>
      <c r="D125" s="1536"/>
      <c r="E125" s="1536" t="s">
        <v>2475</v>
      </c>
      <c r="F125" s="1537" t="s">
        <v>3293</v>
      </c>
      <c r="G125" s="1537" t="s">
        <v>1589</v>
      </c>
      <c r="H125" s="1539">
        <v>2.8</v>
      </c>
      <c r="I125" s="1540">
        <v>7.64</v>
      </c>
      <c r="J125" s="1529"/>
      <c r="K125" s="1541"/>
    </row>
    <row r="126" spans="1:11" s="1500" customFormat="1" ht="18.75" hidden="1" customHeight="1" x14ac:dyDescent="0.3">
      <c r="A126" s="1534">
        <v>42218</v>
      </c>
      <c r="B126" s="1535">
        <v>1.67</v>
      </c>
      <c r="C126" s="1536">
        <v>1.1000000000000001</v>
      </c>
      <c r="D126" s="1536"/>
      <c r="E126" s="1536" t="s">
        <v>2475</v>
      </c>
      <c r="F126" s="1537" t="s">
        <v>3297</v>
      </c>
      <c r="G126" s="1537" t="s">
        <v>1589</v>
      </c>
      <c r="H126" s="1539">
        <v>2.8068282217058096</v>
      </c>
      <c r="I126" s="1540">
        <v>7.615889360455923</v>
      </c>
      <c r="J126" s="1529"/>
      <c r="K126" s="1541"/>
    </row>
    <row r="127" spans="1:11" s="1500" customFormat="1" ht="18.75" hidden="1" customHeight="1" x14ac:dyDescent="0.3">
      <c r="A127" s="1534">
        <v>42249</v>
      </c>
      <c r="B127" s="1535">
        <v>1.96</v>
      </c>
      <c r="C127" s="1536">
        <v>1.18</v>
      </c>
      <c r="D127" s="1536"/>
      <c r="E127" s="1536" t="s">
        <v>2475</v>
      </c>
      <c r="F127" s="1537" t="s">
        <v>3297</v>
      </c>
      <c r="G127" s="1537" t="s">
        <v>3298</v>
      </c>
      <c r="H127" s="1539">
        <v>2.83</v>
      </c>
      <c r="I127" s="1540">
        <v>7.55</v>
      </c>
      <c r="J127" s="1529"/>
      <c r="K127" s="1541"/>
    </row>
    <row r="128" spans="1:11" s="1500" customFormat="1" ht="18.75" hidden="1" customHeight="1" x14ac:dyDescent="0.3">
      <c r="A128" s="1534">
        <v>42279</v>
      </c>
      <c r="B128" s="1535">
        <v>2.34</v>
      </c>
      <c r="C128" s="1536">
        <v>1.1100000000000001</v>
      </c>
      <c r="D128" s="1536"/>
      <c r="E128" s="1536" t="s">
        <v>2475</v>
      </c>
      <c r="F128" s="1537" t="s">
        <v>3299</v>
      </c>
      <c r="G128" s="1537" t="s">
        <v>1597</v>
      </c>
      <c r="H128" s="1539">
        <v>2.808737315412309</v>
      </c>
      <c r="I128" s="1540">
        <v>7.4735343910847893</v>
      </c>
      <c r="J128" s="1529"/>
      <c r="K128" s="1541"/>
    </row>
    <row r="129" spans="1:11" s="1500" customFormat="1" ht="18.75" hidden="1" customHeight="1" x14ac:dyDescent="0.3">
      <c r="A129" s="1534">
        <v>42310</v>
      </c>
      <c r="B129" s="1535">
        <v>2.74</v>
      </c>
      <c r="C129" s="1536">
        <v>1.1100000000000001</v>
      </c>
      <c r="D129" s="1536"/>
      <c r="E129" s="1536" t="s">
        <v>2475</v>
      </c>
      <c r="F129" s="1537" t="s">
        <v>3299</v>
      </c>
      <c r="G129" s="1537" t="s">
        <v>3300</v>
      </c>
      <c r="H129" s="1539">
        <v>2.66</v>
      </c>
      <c r="I129" s="1540">
        <v>7.28</v>
      </c>
      <c r="J129" s="1542"/>
      <c r="K129" s="1541"/>
    </row>
    <row r="130" spans="1:11" s="1500" customFormat="1" ht="18.75" customHeight="1" x14ac:dyDescent="0.3">
      <c r="A130" s="1534">
        <v>42340</v>
      </c>
      <c r="B130" s="1535">
        <v>3.45</v>
      </c>
      <c r="C130" s="1536">
        <v>1.28</v>
      </c>
      <c r="D130" s="1536"/>
      <c r="E130" s="1536" t="s">
        <v>2475</v>
      </c>
      <c r="F130" s="1537" t="s">
        <v>3299</v>
      </c>
      <c r="G130" s="1537" t="s">
        <v>3300</v>
      </c>
      <c r="H130" s="1539">
        <v>2.6262079505853757</v>
      </c>
      <c r="I130" s="1540">
        <v>7.2387669228824993</v>
      </c>
      <c r="J130" s="1542"/>
      <c r="K130" s="1541"/>
    </row>
    <row r="131" spans="1:11" s="1500" customFormat="1" ht="18.75" customHeight="1" x14ac:dyDescent="0.3">
      <c r="A131" s="1534">
        <v>42371</v>
      </c>
      <c r="B131" s="1535">
        <v>3.18</v>
      </c>
      <c r="C131" s="1536">
        <v>1.6</v>
      </c>
      <c r="D131" s="1536"/>
      <c r="E131" s="1536" t="s">
        <v>2475</v>
      </c>
      <c r="F131" s="1537" t="s">
        <v>3301</v>
      </c>
      <c r="G131" s="1537" t="s">
        <v>3302</v>
      </c>
      <c r="H131" s="1539">
        <v>2.62</v>
      </c>
      <c r="I131" s="1540">
        <v>7.23</v>
      </c>
      <c r="J131" s="1529"/>
      <c r="K131" s="1541"/>
    </row>
    <row r="132" spans="1:11" s="1500" customFormat="1" ht="18.75" customHeight="1" x14ac:dyDescent="0.3">
      <c r="A132" s="1534">
        <v>42402</v>
      </c>
      <c r="B132" s="1535">
        <v>2.52</v>
      </c>
      <c r="C132" s="1536">
        <v>1.56</v>
      </c>
      <c r="D132" s="1536"/>
      <c r="E132" s="1536" t="s">
        <v>2475</v>
      </c>
      <c r="F132" s="1537" t="s">
        <v>3301</v>
      </c>
      <c r="G132" s="1537" t="s">
        <v>3302</v>
      </c>
      <c r="H132" s="1539">
        <v>2.59</v>
      </c>
      <c r="I132" s="1540">
        <v>7.23</v>
      </c>
      <c r="J132" s="1529"/>
      <c r="K132" s="1541"/>
    </row>
    <row r="133" spans="1:11" s="1500" customFormat="1" ht="18.75" customHeight="1" x14ac:dyDescent="0.3">
      <c r="A133" s="1534">
        <v>42431</v>
      </c>
      <c r="B133" s="1535">
        <v>2.75</v>
      </c>
      <c r="C133" s="1536">
        <v>1.46</v>
      </c>
      <c r="D133" s="1536"/>
      <c r="E133" s="1536" t="s">
        <v>2475</v>
      </c>
      <c r="F133" s="1537" t="s">
        <v>3301</v>
      </c>
      <c r="G133" s="1537" t="s">
        <v>3303</v>
      </c>
      <c r="H133" s="1539">
        <v>2.58</v>
      </c>
      <c r="I133" s="1540">
        <v>7.21</v>
      </c>
      <c r="J133" s="1529"/>
      <c r="K133" s="1541"/>
    </row>
    <row r="134" spans="1:11" s="1500" customFormat="1" ht="18.75" customHeight="1" x14ac:dyDescent="0.3">
      <c r="A134" s="1534">
        <v>42462</v>
      </c>
      <c r="B134" s="1535">
        <v>2.84</v>
      </c>
      <c r="C134" s="1536">
        <v>1.45</v>
      </c>
      <c r="D134" s="1536"/>
      <c r="E134" s="1536" t="s">
        <v>2475</v>
      </c>
      <c r="F134" s="1537" t="s">
        <v>3301</v>
      </c>
      <c r="G134" s="1537" t="s">
        <v>3304</v>
      </c>
      <c r="H134" s="1539">
        <v>2.62</v>
      </c>
      <c r="I134" s="1540">
        <v>7.19</v>
      </c>
      <c r="J134" s="1529"/>
      <c r="K134" s="1541"/>
    </row>
    <row r="135" spans="1:11" s="1500" customFormat="1" ht="18.75" customHeight="1" x14ac:dyDescent="0.3">
      <c r="A135" s="1534">
        <v>42491</v>
      </c>
      <c r="B135" s="1535">
        <v>2.65</v>
      </c>
      <c r="C135" s="1536">
        <v>1.58</v>
      </c>
      <c r="D135" s="1536"/>
      <c r="E135" s="1536" t="s">
        <v>2475</v>
      </c>
      <c r="F135" s="1537" t="s">
        <v>3301</v>
      </c>
      <c r="G135" s="1537" t="s">
        <v>3304</v>
      </c>
      <c r="H135" s="1539">
        <v>2.57</v>
      </c>
      <c r="I135" s="1540">
        <v>7.21</v>
      </c>
      <c r="J135" s="1529"/>
      <c r="K135" s="1541"/>
    </row>
    <row r="136" spans="1:11" s="1500" customFormat="1" ht="18.75" customHeight="1" x14ac:dyDescent="0.3">
      <c r="A136" s="1534">
        <v>42522</v>
      </c>
      <c r="B136" s="1535">
        <v>2.29</v>
      </c>
      <c r="C136" s="1536">
        <v>1.38</v>
      </c>
      <c r="D136" s="1536"/>
      <c r="E136" s="1536" t="s">
        <v>2475</v>
      </c>
      <c r="F136" s="1537" t="s">
        <v>3301</v>
      </c>
      <c r="G136" s="1537" t="s">
        <v>3305</v>
      </c>
      <c r="H136" s="1539">
        <v>2.5499999999999998</v>
      </c>
      <c r="I136" s="1540">
        <v>7.23</v>
      </c>
      <c r="J136" s="1529"/>
      <c r="K136" s="1541"/>
    </row>
    <row r="137" spans="1:11" s="1500" customFormat="1" ht="18.75" customHeight="1" x14ac:dyDescent="0.3">
      <c r="A137" s="1534">
        <v>42552</v>
      </c>
      <c r="B137" s="1535">
        <v>2.79</v>
      </c>
      <c r="C137" s="1536">
        <v>2.63</v>
      </c>
      <c r="D137" s="1536"/>
      <c r="E137" s="1536" t="s">
        <v>2475</v>
      </c>
      <c r="F137" s="1537" t="s">
        <v>3301</v>
      </c>
      <c r="G137" s="1537" t="s">
        <v>3305</v>
      </c>
      <c r="H137" s="1539">
        <v>2.5099999999999998</v>
      </c>
      <c r="I137" s="1540">
        <v>7.12</v>
      </c>
      <c r="J137" s="1542"/>
      <c r="K137" s="1541"/>
    </row>
    <row r="138" spans="1:11" s="1500" customFormat="1" ht="18.75" customHeight="1" x14ac:dyDescent="0.3">
      <c r="A138" s="1534">
        <v>42583</v>
      </c>
      <c r="B138" s="1535">
        <v>2.48</v>
      </c>
      <c r="C138" s="1536">
        <v>1.42</v>
      </c>
      <c r="D138" s="1536"/>
      <c r="E138" s="1536" t="s">
        <v>2476</v>
      </c>
      <c r="F138" s="1537" t="s">
        <v>3301</v>
      </c>
      <c r="G138" s="1537" t="s">
        <v>3306</v>
      </c>
      <c r="H138" s="1539">
        <v>2.2000000000000002</v>
      </c>
      <c r="I138" s="1540">
        <v>6.87</v>
      </c>
      <c r="J138" s="1542"/>
      <c r="K138" s="1541"/>
    </row>
    <row r="139" spans="1:11" s="1500" customFormat="1" ht="18.75" customHeight="1" x14ac:dyDescent="0.3">
      <c r="A139" s="1534">
        <v>42614</v>
      </c>
      <c r="B139" s="1535">
        <v>2.46</v>
      </c>
      <c r="C139" s="1536">
        <v>1.37</v>
      </c>
      <c r="D139" s="1536"/>
      <c r="E139" s="1536" t="s">
        <v>2476</v>
      </c>
      <c r="F139" s="1537" t="s">
        <v>3301</v>
      </c>
      <c r="G139" s="1537" t="s">
        <v>3307</v>
      </c>
      <c r="H139" s="1539">
        <v>2.16</v>
      </c>
      <c r="I139" s="1540">
        <v>6.84</v>
      </c>
      <c r="J139" s="1542"/>
      <c r="K139" s="1541"/>
    </row>
    <row r="140" spans="1:11" s="1500" customFormat="1" ht="18.75" customHeight="1" x14ac:dyDescent="0.3">
      <c r="A140" s="1534">
        <v>42644</v>
      </c>
      <c r="B140" s="1535">
        <v>2.6</v>
      </c>
      <c r="C140" s="1536">
        <v>1.39</v>
      </c>
      <c r="D140" s="1536"/>
      <c r="E140" s="1536" t="s">
        <v>2477</v>
      </c>
      <c r="F140" s="1537" t="s">
        <v>3301</v>
      </c>
      <c r="G140" s="1537" t="s">
        <v>3306</v>
      </c>
      <c r="H140" s="1539">
        <v>2.16</v>
      </c>
      <c r="I140" s="1540">
        <v>6.88</v>
      </c>
      <c r="J140" s="1542"/>
      <c r="K140" s="1541"/>
    </row>
    <row r="141" spans="1:11" s="1500" customFormat="1" ht="18.75" customHeight="1" x14ac:dyDescent="0.3">
      <c r="A141" s="1534">
        <v>42675</v>
      </c>
      <c r="B141" s="1535">
        <v>2.68</v>
      </c>
      <c r="C141" s="1536">
        <v>1.66</v>
      </c>
      <c r="D141" s="1536"/>
      <c r="E141" s="1536" t="s">
        <v>2477</v>
      </c>
      <c r="F141" s="1537" t="s">
        <v>3301</v>
      </c>
      <c r="G141" s="1537" t="s">
        <v>3307</v>
      </c>
      <c r="H141" s="1539">
        <v>2.21</v>
      </c>
      <c r="I141" s="1540">
        <v>6.83</v>
      </c>
      <c r="J141" s="1542"/>
      <c r="K141" s="1541"/>
    </row>
    <row r="142" spans="1:11" s="1500" customFormat="1" ht="17.25" thickBot="1" x14ac:dyDescent="0.35">
      <c r="A142" s="1543">
        <v>42705</v>
      </c>
      <c r="B142" s="1544">
        <v>2.87</v>
      </c>
      <c r="C142" s="1545">
        <v>1.52</v>
      </c>
      <c r="D142" s="1545"/>
      <c r="E142" s="1545" t="s">
        <v>2477</v>
      </c>
      <c r="F142" s="1546" t="s">
        <v>3301</v>
      </c>
      <c r="G142" s="1546" t="s">
        <v>3308</v>
      </c>
      <c r="H142" s="1547">
        <v>2.21</v>
      </c>
      <c r="I142" s="1548">
        <v>6.86</v>
      </c>
      <c r="J142" s="1542"/>
      <c r="K142" s="1541"/>
    </row>
    <row r="143" spans="1:11" s="1500" customFormat="1" ht="2.25" customHeight="1" thickBot="1" x14ac:dyDescent="0.35">
      <c r="A143" s="1549"/>
      <c r="B143" s="1550"/>
      <c r="C143" s="1551"/>
      <c r="D143" s="1551"/>
      <c r="E143" s="1551"/>
      <c r="F143" s="1552"/>
      <c r="G143" s="1552"/>
      <c r="H143" s="1553"/>
      <c r="I143" s="1554"/>
      <c r="J143" s="1542"/>
      <c r="K143" s="1541"/>
    </row>
    <row r="144" spans="1:11" s="1500" customFormat="1" ht="17.25" customHeight="1" x14ac:dyDescent="0.3">
      <c r="A144" s="1555">
        <v>42736</v>
      </c>
      <c r="B144" s="1535">
        <v>2.64</v>
      </c>
      <c r="C144" s="1536">
        <v>1.31</v>
      </c>
      <c r="D144" s="1536"/>
      <c r="E144" s="1536" t="s">
        <v>2477</v>
      </c>
      <c r="F144" s="1537" t="s">
        <v>3309</v>
      </c>
      <c r="G144" s="1537" t="s">
        <v>2220</v>
      </c>
      <c r="H144" s="1539">
        <v>2.16</v>
      </c>
      <c r="I144" s="1540">
        <v>6.87</v>
      </c>
      <c r="J144" s="1542"/>
      <c r="K144" s="1541"/>
    </row>
    <row r="145" spans="1:11" s="1500" customFormat="1" ht="18.75" customHeight="1" x14ac:dyDescent="0.3">
      <c r="A145" s="1555">
        <v>42767</v>
      </c>
      <c r="B145" s="1535">
        <v>2.21</v>
      </c>
      <c r="C145" s="1536">
        <v>1.08</v>
      </c>
      <c r="D145" s="1536"/>
      <c r="E145" s="1536" t="s">
        <v>2477</v>
      </c>
      <c r="F145" s="1537" t="s">
        <v>3310</v>
      </c>
      <c r="G145" s="1537" t="s">
        <v>2220</v>
      </c>
      <c r="H145" s="1539">
        <v>2.14</v>
      </c>
      <c r="I145" s="1540">
        <v>6.83</v>
      </c>
      <c r="J145" s="1542"/>
      <c r="K145" s="1541"/>
    </row>
    <row r="146" spans="1:11" s="1500" customFormat="1" ht="18.75" customHeight="1" x14ac:dyDescent="0.3">
      <c r="A146" s="1555">
        <v>42795</v>
      </c>
      <c r="B146" s="1535">
        <v>2.5099999999999998</v>
      </c>
      <c r="C146" s="1536">
        <v>1.1499999999999999</v>
      </c>
      <c r="D146" s="1536"/>
      <c r="E146" s="1536" t="s">
        <v>2477</v>
      </c>
      <c r="F146" s="1537" t="s">
        <v>3309</v>
      </c>
      <c r="G146" s="1537" t="s">
        <v>1589</v>
      </c>
      <c r="H146" s="1539">
        <v>2.14</v>
      </c>
      <c r="I146" s="1540">
        <v>6.74</v>
      </c>
      <c r="J146" s="1542"/>
      <c r="K146" s="1541"/>
    </row>
    <row r="147" spans="1:11" s="1500" customFormat="1" ht="18.75" customHeight="1" x14ac:dyDescent="0.3">
      <c r="A147" s="1555">
        <v>42826</v>
      </c>
      <c r="B147" s="1535">
        <v>2.75</v>
      </c>
      <c r="C147" s="1536">
        <v>1.0900000000000001</v>
      </c>
      <c r="D147" s="1536"/>
      <c r="E147" s="1536" t="s">
        <v>2477</v>
      </c>
      <c r="F147" s="1537" t="s">
        <v>3309</v>
      </c>
      <c r="G147" s="1537" t="s">
        <v>2220</v>
      </c>
      <c r="H147" s="1539">
        <v>2.16</v>
      </c>
      <c r="I147" s="1540">
        <v>6.74</v>
      </c>
      <c r="J147" s="1542"/>
      <c r="K147" s="1541"/>
    </row>
    <row r="148" spans="1:11" s="1500" customFormat="1" ht="18.75" customHeight="1" thickBot="1" x14ac:dyDescent="0.35">
      <c r="A148" s="1556">
        <v>42856</v>
      </c>
      <c r="B148" s="1557">
        <v>2.12</v>
      </c>
      <c r="C148" s="1558">
        <v>1.23</v>
      </c>
      <c r="D148" s="1558"/>
      <c r="E148" s="1558" t="s">
        <v>2477</v>
      </c>
      <c r="F148" s="1559" t="s">
        <v>3311</v>
      </c>
      <c r="G148" s="1559" t="s">
        <v>1589</v>
      </c>
      <c r="H148" s="1560">
        <v>2.13</v>
      </c>
      <c r="I148" s="1561">
        <v>6.76</v>
      </c>
      <c r="J148" s="1542"/>
      <c r="K148" s="1541"/>
    </row>
    <row r="149" spans="1:11" ht="15.75" thickTop="1" x14ac:dyDescent="0.25">
      <c r="A149" s="1562" t="s">
        <v>3312</v>
      </c>
      <c r="B149" s="1563"/>
      <c r="C149" s="1563"/>
      <c r="D149" s="1563"/>
      <c r="E149" s="1563"/>
      <c r="F149" s="1564"/>
      <c r="G149" s="1565"/>
      <c r="H149" s="1566"/>
      <c r="I149" s="1566"/>
    </row>
    <row r="150" spans="1:11" x14ac:dyDescent="0.25">
      <c r="A150" s="1562" t="s">
        <v>3313</v>
      </c>
      <c r="B150" s="1563"/>
      <c r="C150" s="1563"/>
      <c r="D150" s="1563"/>
      <c r="E150" s="1563"/>
      <c r="F150" s="1564"/>
      <c r="G150" s="1565"/>
      <c r="H150" s="1566"/>
      <c r="I150" s="1566"/>
    </row>
    <row r="151" spans="1:11" ht="15" x14ac:dyDescent="0.25">
      <c r="A151" s="1562" t="s">
        <v>3314</v>
      </c>
      <c r="B151" s="1563"/>
      <c r="C151" s="1563"/>
      <c r="D151" s="1563"/>
      <c r="E151" s="1563"/>
      <c r="F151" s="1564"/>
      <c r="G151" s="1565"/>
      <c r="H151" s="1566"/>
      <c r="I151" s="1566"/>
    </row>
    <row r="152" spans="1:11" x14ac:dyDescent="0.25">
      <c r="A152" s="1567" t="s">
        <v>401</v>
      </c>
      <c r="G152" s="1565"/>
      <c r="H152" s="1522"/>
    </row>
    <row r="153" spans="1:11" x14ac:dyDescent="0.25">
      <c r="A153" s="1500"/>
      <c r="B153" s="1500"/>
      <c r="C153" s="1500"/>
      <c r="D153" s="1500"/>
      <c r="E153" s="1500"/>
      <c r="F153" s="1500"/>
      <c r="G153" s="1500"/>
      <c r="H153" s="1541"/>
      <c r="I153" s="1541"/>
    </row>
    <row r="154" spans="1:11" x14ac:dyDescent="0.25">
      <c r="A154" s="1500"/>
      <c r="B154" s="1500"/>
      <c r="C154" s="1500"/>
      <c r="D154" s="1500" t="s">
        <v>3315</v>
      </c>
      <c r="E154" s="1500"/>
      <c r="F154" s="1500"/>
      <c r="G154" s="1500"/>
      <c r="H154" s="1500"/>
      <c r="I154" s="1500"/>
    </row>
    <row r="155" spans="1:11" x14ac:dyDescent="0.25">
      <c r="A155" s="1500"/>
      <c r="B155" s="1500"/>
      <c r="C155" s="1500"/>
      <c r="D155" s="1500"/>
      <c r="E155" s="1500"/>
      <c r="F155" s="1500"/>
      <c r="G155" s="1500"/>
      <c r="H155" s="1500"/>
      <c r="I155" s="1500"/>
    </row>
    <row r="156" spans="1:11" x14ac:dyDescent="0.25">
      <c r="A156" s="1500"/>
      <c r="B156" s="1500"/>
      <c r="C156" s="1500"/>
      <c r="D156" s="1500"/>
      <c r="E156" s="1500"/>
      <c r="F156" s="1500"/>
      <c r="G156" s="1500"/>
      <c r="H156" s="1500"/>
      <c r="I156" s="1500"/>
    </row>
    <row r="157" spans="1:11" x14ac:dyDescent="0.25">
      <c r="A157" s="1500"/>
      <c r="B157" s="1500"/>
      <c r="C157" s="1500"/>
      <c r="D157" s="1500"/>
      <c r="E157" s="1500"/>
      <c r="F157" s="1500"/>
      <c r="G157" s="1500"/>
      <c r="H157" s="1500"/>
      <c r="I157" s="1500"/>
    </row>
    <row r="158" spans="1:11" x14ac:dyDescent="0.25">
      <c r="A158" s="1500"/>
      <c r="B158" s="1500"/>
      <c r="C158" s="1500"/>
      <c r="D158" s="1500"/>
      <c r="E158" s="1500"/>
      <c r="F158" s="1500"/>
      <c r="G158" s="1500"/>
      <c r="H158" s="1500"/>
      <c r="I158" s="1500"/>
    </row>
    <row r="159" spans="1:11" x14ac:dyDescent="0.25">
      <c r="A159" s="1500"/>
      <c r="B159" s="1500"/>
      <c r="C159" s="1500"/>
      <c r="D159" s="1500"/>
      <c r="E159" s="1500"/>
      <c r="F159" s="1500"/>
      <c r="G159" s="1500"/>
      <c r="H159" s="1500"/>
      <c r="I159" s="1500"/>
    </row>
    <row r="160" spans="1:11" x14ac:dyDescent="0.25">
      <c r="A160" s="1500"/>
      <c r="B160" s="1500"/>
      <c r="C160" s="1500"/>
      <c r="D160" s="1500"/>
      <c r="E160" s="1500"/>
      <c r="F160" s="1500"/>
      <c r="G160" s="1500"/>
      <c r="H160" s="1500"/>
      <c r="I160" s="1500"/>
    </row>
    <row r="161" spans="1:9" x14ac:dyDescent="0.25">
      <c r="A161" s="1500"/>
      <c r="B161" s="1500"/>
      <c r="C161" s="1500"/>
      <c r="D161" s="1500"/>
      <c r="E161" s="1500"/>
      <c r="F161" s="1500"/>
      <c r="G161" s="1500"/>
      <c r="H161" s="1500"/>
      <c r="I161" s="1500"/>
    </row>
    <row r="162" spans="1:9" x14ac:dyDescent="0.25">
      <c r="A162" s="1500"/>
      <c r="B162" s="1500"/>
      <c r="C162" s="1500"/>
      <c r="D162" s="1500"/>
      <c r="E162" s="1500"/>
      <c r="F162" s="1500"/>
      <c r="G162" s="1500"/>
      <c r="H162" s="1500"/>
      <c r="I162" s="1500"/>
    </row>
    <row r="163" spans="1:9" x14ac:dyDescent="0.25">
      <c r="A163" s="1500"/>
      <c r="B163" s="1500"/>
      <c r="C163" s="1500"/>
      <c r="D163" s="1500"/>
      <c r="E163" s="1500"/>
      <c r="F163" s="1500"/>
      <c r="G163" s="1500"/>
      <c r="H163" s="1500"/>
      <c r="I163" s="1500"/>
    </row>
    <row r="164" spans="1:9" x14ac:dyDescent="0.25">
      <c r="A164" s="1500"/>
      <c r="B164" s="1500"/>
      <c r="C164" s="1500"/>
      <c r="D164" s="1500"/>
      <c r="E164" s="1500"/>
      <c r="F164" s="1500"/>
      <c r="G164" s="1500"/>
      <c r="H164" s="1500"/>
      <c r="I164" s="1500"/>
    </row>
    <row r="165" spans="1:9" x14ac:dyDescent="0.25">
      <c r="A165" s="1500"/>
      <c r="B165" s="1500"/>
      <c r="C165" s="1500"/>
      <c r="D165" s="1500"/>
      <c r="E165" s="1500"/>
      <c r="F165" s="1500"/>
      <c r="G165" s="1500"/>
      <c r="H165" s="1500"/>
      <c r="I165" s="1500"/>
    </row>
    <row r="166" spans="1:9" x14ac:dyDescent="0.25">
      <c r="A166" s="1500"/>
      <c r="B166" s="1500"/>
      <c r="C166" s="1500"/>
      <c r="D166" s="1500"/>
      <c r="E166" s="1500"/>
      <c r="F166" s="1500"/>
      <c r="G166" s="1500"/>
      <c r="H166" s="1500"/>
      <c r="I166" s="1500"/>
    </row>
    <row r="167" spans="1:9" x14ac:dyDescent="0.25">
      <c r="A167" s="1500"/>
      <c r="B167" s="1500"/>
      <c r="C167" s="1500"/>
      <c r="D167" s="1500"/>
      <c r="E167" s="1500"/>
      <c r="F167" s="1500"/>
      <c r="G167" s="1500"/>
      <c r="H167" s="1500"/>
      <c r="I167" s="1500"/>
    </row>
    <row r="168" spans="1:9" x14ac:dyDescent="0.25">
      <c r="A168" s="1500"/>
      <c r="B168" s="1500"/>
      <c r="C168" s="1500"/>
      <c r="D168" s="1500"/>
      <c r="E168" s="1500"/>
      <c r="F168" s="1500"/>
      <c r="G168" s="1500"/>
      <c r="H168" s="1500"/>
      <c r="I168" s="1500"/>
    </row>
    <row r="169" spans="1:9" x14ac:dyDescent="0.25">
      <c r="A169" s="1500"/>
      <c r="B169" s="1500"/>
      <c r="C169" s="1500"/>
      <c r="D169" s="1500"/>
      <c r="E169" s="1500"/>
      <c r="F169" s="1500"/>
      <c r="G169" s="1500"/>
      <c r="H169" s="1500"/>
      <c r="I169" s="1500"/>
    </row>
    <row r="170" spans="1:9" x14ac:dyDescent="0.25">
      <c r="A170" s="1500"/>
      <c r="B170" s="1500"/>
      <c r="C170" s="1500"/>
      <c r="D170" s="1500"/>
      <c r="E170" s="1500"/>
      <c r="F170" s="1500"/>
      <c r="G170" s="1500"/>
      <c r="H170" s="1500"/>
      <c r="I170" s="1500"/>
    </row>
    <row r="171" spans="1:9" x14ac:dyDescent="0.25">
      <c r="A171" s="1500"/>
      <c r="B171" s="1500"/>
      <c r="C171" s="1500"/>
      <c r="D171" s="1500"/>
      <c r="E171" s="1500"/>
      <c r="F171" s="1500"/>
      <c r="G171" s="1500"/>
      <c r="H171" s="1500"/>
      <c r="I171" s="1500"/>
    </row>
    <row r="172" spans="1:9" x14ac:dyDescent="0.25">
      <c r="A172" s="1500"/>
      <c r="B172" s="1500"/>
      <c r="C172" s="1500"/>
      <c r="D172" s="1500"/>
      <c r="E172" s="1500"/>
      <c r="F172" s="1500"/>
      <c r="G172" s="1500"/>
      <c r="H172" s="1500"/>
      <c r="I172" s="1500"/>
    </row>
    <row r="173" spans="1:9" x14ac:dyDescent="0.25">
      <c r="A173" s="1500"/>
      <c r="B173" s="1500"/>
      <c r="C173" s="1500"/>
      <c r="D173" s="1500"/>
      <c r="E173" s="1500"/>
      <c r="F173" s="1500"/>
      <c r="G173" s="1500"/>
      <c r="H173" s="1500"/>
      <c r="I173" s="1500"/>
    </row>
    <row r="174" spans="1:9" x14ac:dyDescent="0.25">
      <c r="A174" s="1500"/>
      <c r="B174" s="1500"/>
      <c r="C174" s="1500"/>
      <c r="D174" s="1500"/>
      <c r="E174" s="1500"/>
      <c r="F174" s="1500"/>
      <c r="G174" s="1500"/>
      <c r="H174" s="1500"/>
      <c r="I174" s="1500"/>
    </row>
    <row r="175" spans="1:9" x14ac:dyDescent="0.25">
      <c r="A175" s="1500"/>
      <c r="B175" s="1500"/>
      <c r="C175" s="1500"/>
      <c r="D175" s="1500"/>
      <c r="E175" s="1500"/>
      <c r="F175" s="1500"/>
      <c r="G175" s="1500"/>
      <c r="H175" s="1500"/>
      <c r="I175" s="1500"/>
    </row>
    <row r="176" spans="1:9" x14ac:dyDescent="0.25">
      <c r="A176" s="1500"/>
      <c r="B176" s="1500"/>
      <c r="C176" s="1500"/>
      <c r="D176" s="1500"/>
      <c r="E176" s="1500"/>
      <c r="F176" s="1500"/>
      <c r="G176" s="1500"/>
      <c r="H176" s="1500"/>
      <c r="I176" s="1500"/>
    </row>
    <row r="177" spans="1:9" x14ac:dyDescent="0.25">
      <c r="A177" s="1500"/>
      <c r="B177" s="1500"/>
      <c r="C177" s="1500"/>
      <c r="D177" s="1500"/>
      <c r="E177" s="1500"/>
      <c r="F177" s="1500"/>
      <c r="G177" s="1500"/>
      <c r="H177" s="1500"/>
      <c r="I177" s="1500"/>
    </row>
    <row r="178" spans="1:9" x14ac:dyDescent="0.25">
      <c r="A178" s="1500"/>
      <c r="B178" s="1500"/>
      <c r="C178" s="1500"/>
      <c r="D178" s="1500"/>
      <c r="E178" s="1500"/>
      <c r="F178" s="1500"/>
      <c r="G178" s="1500"/>
      <c r="H178" s="1500"/>
      <c r="I178" s="1500"/>
    </row>
    <row r="179" spans="1:9" x14ac:dyDescent="0.25">
      <c r="A179" s="1500"/>
      <c r="B179" s="1500"/>
      <c r="C179" s="1500"/>
      <c r="D179" s="1500"/>
      <c r="E179" s="1500"/>
      <c r="F179" s="1500"/>
      <c r="G179" s="1500"/>
      <c r="H179" s="1500"/>
      <c r="I179" s="1500"/>
    </row>
    <row r="180" spans="1:9" x14ac:dyDescent="0.25">
      <c r="A180" s="1500"/>
      <c r="B180" s="1500"/>
      <c r="C180" s="1500"/>
      <c r="D180" s="1500"/>
      <c r="E180" s="1500"/>
      <c r="F180" s="1500"/>
      <c r="G180" s="1500"/>
      <c r="H180" s="1500"/>
      <c r="I180" s="1500"/>
    </row>
    <row r="181" spans="1:9" x14ac:dyDescent="0.25">
      <c r="A181" s="1500"/>
      <c r="B181" s="1500"/>
      <c r="C181" s="1500"/>
      <c r="D181" s="1500"/>
      <c r="E181" s="1500"/>
      <c r="F181" s="1500"/>
      <c r="G181" s="1500"/>
      <c r="H181" s="1500"/>
      <c r="I181" s="1500"/>
    </row>
    <row r="182" spans="1:9" x14ac:dyDescent="0.25">
      <c r="A182" s="1500"/>
      <c r="B182" s="1500"/>
      <c r="C182" s="1500"/>
      <c r="D182" s="1500"/>
      <c r="E182" s="1500"/>
      <c r="F182" s="1500"/>
      <c r="G182" s="1500"/>
      <c r="H182" s="1500"/>
      <c r="I182" s="1500"/>
    </row>
    <row r="183" spans="1:9" x14ac:dyDescent="0.25">
      <c r="A183" s="1500"/>
      <c r="B183" s="1500"/>
      <c r="C183" s="1500"/>
      <c r="D183" s="1500"/>
      <c r="E183" s="1500"/>
      <c r="F183" s="1500"/>
      <c r="G183" s="1500"/>
      <c r="H183" s="1500"/>
      <c r="I183" s="1500"/>
    </row>
    <row r="184" spans="1:9" x14ac:dyDescent="0.25">
      <c r="A184" s="1500"/>
      <c r="B184" s="1500"/>
      <c r="C184" s="1500"/>
      <c r="D184" s="1500"/>
      <c r="E184" s="1500"/>
      <c r="F184" s="1500"/>
      <c r="G184" s="1500"/>
      <c r="H184" s="1500"/>
      <c r="I184" s="1500"/>
    </row>
    <row r="185" spans="1:9" x14ac:dyDescent="0.25">
      <c r="A185" s="1500"/>
      <c r="B185" s="1500"/>
      <c r="C185" s="1500"/>
      <c r="D185" s="1500"/>
      <c r="E185" s="1500"/>
      <c r="F185" s="1500"/>
      <c r="G185" s="1500"/>
      <c r="H185" s="1500"/>
      <c r="I185" s="1500"/>
    </row>
    <row r="186" spans="1:9" x14ac:dyDescent="0.25">
      <c r="A186" s="1500"/>
      <c r="B186" s="1500"/>
      <c r="C186" s="1500"/>
      <c r="D186" s="1500"/>
      <c r="E186" s="1500"/>
      <c r="F186" s="1500"/>
      <c r="G186" s="1500"/>
      <c r="H186" s="1500"/>
      <c r="I186" s="1500"/>
    </row>
    <row r="187" spans="1:9" x14ac:dyDescent="0.25">
      <c r="A187" s="1500"/>
      <c r="B187" s="1500"/>
      <c r="C187" s="1500"/>
      <c r="D187" s="1500"/>
      <c r="E187" s="1500"/>
      <c r="F187" s="1500"/>
      <c r="G187" s="1500"/>
      <c r="H187" s="1500"/>
      <c r="I187" s="1500"/>
    </row>
    <row r="188" spans="1:9" x14ac:dyDescent="0.25">
      <c r="A188" s="1500"/>
      <c r="B188" s="1500"/>
      <c r="C188" s="1500"/>
      <c r="D188" s="1500"/>
      <c r="E188" s="1500"/>
      <c r="F188" s="1500"/>
      <c r="G188" s="1500"/>
      <c r="H188" s="1500"/>
      <c r="I188" s="1500"/>
    </row>
    <row r="189" spans="1:9" x14ac:dyDescent="0.25">
      <c r="A189" s="1500"/>
      <c r="B189" s="1500"/>
      <c r="C189" s="1500"/>
      <c r="D189" s="1500"/>
      <c r="E189" s="1500"/>
      <c r="F189" s="1500"/>
      <c r="G189" s="1500"/>
      <c r="H189" s="1500"/>
      <c r="I189" s="1500"/>
    </row>
    <row r="190" spans="1:9" x14ac:dyDescent="0.25">
      <c r="A190" s="1500"/>
      <c r="B190" s="1500"/>
      <c r="C190" s="1500"/>
      <c r="D190" s="1500"/>
      <c r="E190" s="1500"/>
      <c r="F190" s="1500"/>
      <c r="G190" s="1500"/>
      <c r="H190" s="1500"/>
      <c r="I190" s="1500"/>
    </row>
    <row r="191" spans="1:9" x14ac:dyDescent="0.25">
      <c r="A191" s="1500"/>
      <c r="B191" s="1500"/>
      <c r="C191" s="1500"/>
      <c r="D191" s="1500"/>
      <c r="E191" s="1500"/>
      <c r="F191" s="1500"/>
      <c r="G191" s="1500"/>
      <c r="H191" s="1500"/>
      <c r="I191" s="1500"/>
    </row>
    <row r="192" spans="1:9" x14ac:dyDescent="0.25">
      <c r="A192" s="1500"/>
      <c r="B192" s="1500"/>
      <c r="C192" s="1500"/>
      <c r="D192" s="1500"/>
      <c r="E192" s="1500"/>
      <c r="F192" s="1500"/>
      <c r="G192" s="1500"/>
      <c r="H192" s="1500"/>
      <c r="I192" s="1500"/>
    </row>
    <row r="193" spans="1:9" x14ac:dyDescent="0.25">
      <c r="A193" s="1500"/>
      <c r="B193" s="1500"/>
      <c r="C193" s="1500"/>
      <c r="D193" s="1500"/>
      <c r="E193" s="1500"/>
      <c r="F193" s="1500"/>
      <c r="G193" s="1500"/>
      <c r="H193" s="1500"/>
      <c r="I193" s="1500"/>
    </row>
    <row r="194" spans="1:9" x14ac:dyDescent="0.25">
      <c r="A194" s="1500"/>
      <c r="B194" s="1500"/>
      <c r="C194" s="1500"/>
      <c r="D194" s="1500"/>
      <c r="E194" s="1500"/>
      <c r="F194" s="1500"/>
      <c r="G194" s="1500"/>
      <c r="H194" s="1500"/>
      <c r="I194" s="1500"/>
    </row>
    <row r="195" spans="1:9" x14ac:dyDescent="0.25">
      <c r="A195" s="1500"/>
      <c r="B195" s="1500"/>
      <c r="C195" s="1500"/>
      <c r="D195" s="1500"/>
      <c r="E195" s="1500"/>
      <c r="F195" s="1500"/>
      <c r="G195" s="1500"/>
      <c r="H195" s="1500"/>
      <c r="I195" s="1500"/>
    </row>
    <row r="196" spans="1:9" x14ac:dyDescent="0.25">
      <c r="A196" s="1500"/>
      <c r="B196" s="1500"/>
      <c r="C196" s="1500"/>
      <c r="D196" s="1500"/>
      <c r="E196" s="1500"/>
      <c r="F196" s="1500"/>
      <c r="G196" s="1500"/>
      <c r="H196" s="1500"/>
      <c r="I196" s="1500"/>
    </row>
    <row r="197" spans="1:9" x14ac:dyDescent="0.25">
      <c r="A197" s="1500"/>
      <c r="B197" s="1500"/>
      <c r="C197" s="1500"/>
      <c r="D197" s="1500"/>
      <c r="E197" s="1500"/>
      <c r="F197" s="1500"/>
      <c r="G197" s="1500"/>
      <c r="H197" s="1500"/>
      <c r="I197" s="1500"/>
    </row>
    <row r="198" spans="1:9" x14ac:dyDescent="0.25">
      <c r="A198" s="1500"/>
      <c r="B198" s="1500"/>
      <c r="C198" s="1500"/>
      <c r="D198" s="1500"/>
      <c r="E198" s="1500"/>
      <c r="F198" s="1500"/>
      <c r="G198" s="1500"/>
      <c r="H198" s="1500"/>
      <c r="I198" s="1500"/>
    </row>
    <row r="199" spans="1:9" x14ac:dyDescent="0.25">
      <c r="A199" s="1500"/>
      <c r="B199" s="1500"/>
      <c r="C199" s="1500"/>
      <c r="D199" s="1500"/>
      <c r="E199" s="1500"/>
      <c r="F199" s="1500"/>
      <c r="G199" s="1500"/>
      <c r="H199" s="1500"/>
      <c r="I199" s="1500"/>
    </row>
    <row r="200" spans="1:9" x14ac:dyDescent="0.25">
      <c r="A200" s="1500"/>
      <c r="B200" s="1500"/>
      <c r="C200" s="1500"/>
      <c r="D200" s="1500"/>
      <c r="E200" s="1500"/>
      <c r="F200" s="1500"/>
      <c r="G200" s="1500"/>
      <c r="H200" s="1500"/>
      <c r="I200" s="1500"/>
    </row>
    <row r="201" spans="1:9" x14ac:dyDescent="0.25">
      <c r="A201" s="1500"/>
      <c r="B201" s="1500"/>
      <c r="C201" s="1500"/>
      <c r="D201" s="1500"/>
      <c r="E201" s="1500"/>
      <c r="F201" s="1500"/>
      <c r="G201" s="1500"/>
      <c r="H201" s="1500"/>
      <c r="I201" s="1500"/>
    </row>
    <row r="202" spans="1:9" x14ac:dyDescent="0.25">
      <c r="A202" s="1500"/>
      <c r="B202" s="1500"/>
      <c r="C202" s="1500"/>
      <c r="D202" s="1500"/>
      <c r="E202" s="1500"/>
      <c r="F202" s="1500"/>
      <c r="G202" s="1500"/>
      <c r="H202" s="1500"/>
      <c r="I202" s="1500"/>
    </row>
    <row r="203" spans="1:9" x14ac:dyDescent="0.25">
      <c r="A203" s="1500"/>
      <c r="B203" s="1500"/>
      <c r="C203" s="1500"/>
      <c r="D203" s="1500"/>
      <c r="E203" s="1500"/>
      <c r="F203" s="1500"/>
      <c r="G203" s="1500"/>
      <c r="H203" s="1500"/>
      <c r="I203" s="1500"/>
    </row>
    <row r="204" spans="1:9" x14ac:dyDescent="0.25">
      <c r="A204" s="1500"/>
      <c r="B204" s="1500"/>
      <c r="C204" s="1500"/>
      <c r="D204" s="1500"/>
      <c r="E204" s="1500"/>
      <c r="F204" s="1500"/>
      <c r="G204" s="1500"/>
      <c r="H204" s="1500"/>
      <c r="I204" s="1500"/>
    </row>
    <row r="205" spans="1:9" x14ac:dyDescent="0.25">
      <c r="A205" s="1500"/>
      <c r="B205" s="1500"/>
      <c r="C205" s="1500"/>
      <c r="D205" s="1500"/>
      <c r="E205" s="1500"/>
      <c r="F205" s="1500"/>
      <c r="G205" s="1500"/>
      <c r="H205" s="1500"/>
      <c r="I205" s="1500"/>
    </row>
    <row r="206" spans="1:9" x14ac:dyDescent="0.25">
      <c r="A206" s="1500"/>
      <c r="B206" s="1500"/>
      <c r="C206" s="1500"/>
      <c r="D206" s="1500"/>
      <c r="E206" s="1500"/>
      <c r="F206" s="1500"/>
      <c r="G206" s="1500"/>
      <c r="H206" s="1500"/>
      <c r="I206" s="1500"/>
    </row>
    <row r="207" spans="1:9" x14ac:dyDescent="0.25">
      <c r="A207" s="1500"/>
      <c r="B207" s="1500"/>
      <c r="C207" s="1500"/>
      <c r="D207" s="1500"/>
      <c r="E207" s="1500"/>
      <c r="F207" s="1500"/>
      <c r="G207" s="1500"/>
      <c r="H207" s="1500"/>
      <c r="I207" s="1500"/>
    </row>
    <row r="208" spans="1:9" x14ac:dyDescent="0.25">
      <c r="A208" s="1500"/>
      <c r="B208" s="1500"/>
      <c r="C208" s="1500"/>
      <c r="D208" s="1500"/>
      <c r="E208" s="1500"/>
      <c r="F208" s="1500"/>
      <c r="G208" s="1500"/>
      <c r="H208" s="1500"/>
      <c r="I208" s="1500"/>
    </row>
    <row r="209" spans="1:9" x14ac:dyDescent="0.25">
      <c r="A209" s="1500"/>
      <c r="B209" s="1500"/>
      <c r="C209" s="1500"/>
      <c r="D209" s="1500"/>
      <c r="E209" s="1500"/>
      <c r="F209" s="1500"/>
      <c r="G209" s="1500"/>
      <c r="H209" s="1500"/>
      <c r="I209" s="1500"/>
    </row>
    <row r="210" spans="1:9" x14ac:dyDescent="0.25">
      <c r="A210" s="1500"/>
      <c r="B210" s="1500"/>
      <c r="C210" s="1500"/>
      <c r="D210" s="1500"/>
      <c r="E210" s="1500"/>
      <c r="F210" s="1500"/>
      <c r="G210" s="1500"/>
      <c r="H210" s="1500"/>
      <c r="I210" s="1500"/>
    </row>
    <row r="211" spans="1:9" x14ac:dyDescent="0.25">
      <c r="A211" s="1500"/>
      <c r="B211" s="1500"/>
      <c r="C211" s="1500"/>
      <c r="D211" s="1500"/>
      <c r="E211" s="1500"/>
      <c r="F211" s="1500"/>
      <c r="G211" s="1500"/>
      <c r="H211" s="1500"/>
      <c r="I211" s="1500"/>
    </row>
    <row r="212" spans="1:9" x14ac:dyDescent="0.25">
      <c r="A212" s="1500"/>
      <c r="B212" s="1500"/>
      <c r="C212" s="1500"/>
      <c r="D212" s="1500"/>
      <c r="E212" s="1500"/>
      <c r="F212" s="1500"/>
      <c r="G212" s="1500"/>
      <c r="H212" s="1500"/>
      <c r="I212" s="1500"/>
    </row>
    <row r="213" spans="1:9" x14ac:dyDescent="0.25">
      <c r="A213" s="1500"/>
      <c r="B213" s="1500"/>
      <c r="C213" s="1500"/>
      <c r="D213" s="1500"/>
      <c r="E213" s="1500"/>
      <c r="F213" s="1500"/>
      <c r="G213" s="1500"/>
      <c r="H213" s="1500"/>
      <c r="I213" s="1500"/>
    </row>
    <row r="214" spans="1:9" x14ac:dyDescent="0.25">
      <c r="A214" s="1500"/>
      <c r="B214" s="1500"/>
      <c r="C214" s="1500"/>
      <c r="D214" s="1500"/>
      <c r="E214" s="1500"/>
      <c r="F214" s="1500"/>
      <c r="G214" s="1500"/>
      <c r="H214" s="1500"/>
      <c r="I214" s="1500"/>
    </row>
    <row r="215" spans="1:9" x14ac:dyDescent="0.25">
      <c r="A215" s="1500"/>
      <c r="B215" s="1500"/>
      <c r="C215" s="1500"/>
      <c r="D215" s="1500"/>
      <c r="E215" s="1500"/>
      <c r="F215" s="1500"/>
      <c r="G215" s="1500"/>
      <c r="H215" s="1500"/>
      <c r="I215" s="1500"/>
    </row>
    <row r="216" spans="1:9" x14ac:dyDescent="0.25">
      <c r="A216" s="1500"/>
      <c r="B216" s="1500"/>
      <c r="C216" s="1500"/>
      <c r="D216" s="1500"/>
      <c r="E216" s="1500"/>
      <c r="F216" s="1500"/>
      <c r="G216" s="1500"/>
      <c r="H216" s="1500"/>
      <c r="I216" s="1500"/>
    </row>
    <row r="217" spans="1:9" x14ac:dyDescent="0.25">
      <c r="A217" s="1500"/>
      <c r="B217" s="1500"/>
      <c r="C217" s="1500"/>
      <c r="D217" s="1500"/>
      <c r="E217" s="1500"/>
      <c r="F217" s="1500"/>
      <c r="G217" s="1500"/>
      <c r="H217" s="1500"/>
      <c r="I217" s="1500"/>
    </row>
    <row r="218" spans="1:9" x14ac:dyDescent="0.25">
      <c r="A218" s="1500"/>
      <c r="B218" s="1500"/>
      <c r="C218" s="1500"/>
      <c r="D218" s="1500"/>
      <c r="E218" s="1500"/>
      <c r="F218" s="1500"/>
      <c r="G218" s="1500"/>
      <c r="H218" s="1500"/>
      <c r="I218" s="1500"/>
    </row>
    <row r="219" spans="1:9" x14ac:dyDescent="0.25">
      <c r="A219" s="1500"/>
      <c r="B219" s="1500"/>
      <c r="C219" s="1500"/>
      <c r="D219" s="1500"/>
      <c r="E219" s="1500"/>
      <c r="F219" s="1500"/>
      <c r="G219" s="1500"/>
      <c r="H219" s="1500"/>
      <c r="I219" s="1500"/>
    </row>
    <row r="220" spans="1:9" x14ac:dyDescent="0.25">
      <c r="A220" s="1500"/>
      <c r="B220" s="1500"/>
      <c r="C220" s="1500"/>
      <c r="D220" s="1500"/>
      <c r="E220" s="1500"/>
      <c r="F220" s="1500"/>
      <c r="G220" s="1500"/>
      <c r="H220" s="1500"/>
      <c r="I220" s="1500"/>
    </row>
    <row r="221" spans="1:9" x14ac:dyDescent="0.25">
      <c r="A221" s="1500"/>
      <c r="B221" s="1500"/>
      <c r="C221" s="1500"/>
      <c r="D221" s="1500"/>
      <c r="E221" s="1500"/>
      <c r="F221" s="1500"/>
      <c r="G221" s="1500"/>
      <c r="H221" s="1500"/>
      <c r="I221" s="1500"/>
    </row>
    <row r="222" spans="1:9" x14ac:dyDescent="0.25">
      <c r="A222" s="1500"/>
      <c r="B222" s="1500"/>
      <c r="C222" s="1500"/>
      <c r="D222" s="1500"/>
      <c r="E222" s="1500"/>
      <c r="F222" s="1500"/>
      <c r="G222" s="1500"/>
      <c r="H222" s="1500"/>
      <c r="I222" s="1500"/>
    </row>
    <row r="223" spans="1:9" x14ac:dyDescent="0.25">
      <c r="A223" s="1500"/>
      <c r="B223" s="1500"/>
      <c r="C223" s="1500"/>
      <c r="D223" s="1500"/>
      <c r="E223" s="1500"/>
      <c r="F223" s="1500"/>
      <c r="G223" s="1500"/>
      <c r="H223" s="1500"/>
      <c r="I223" s="1500"/>
    </row>
    <row r="224" spans="1:9" x14ac:dyDescent="0.25">
      <c r="A224" s="1500"/>
      <c r="B224" s="1500"/>
      <c r="C224" s="1500"/>
      <c r="D224" s="1500"/>
      <c r="E224" s="1500"/>
      <c r="F224" s="1500"/>
      <c r="G224" s="1500"/>
      <c r="H224" s="1500"/>
      <c r="I224" s="1500"/>
    </row>
    <row r="225" spans="1:9" x14ac:dyDescent="0.25">
      <c r="A225" s="1500"/>
      <c r="B225" s="1500"/>
      <c r="C225" s="1500"/>
      <c r="D225" s="1500"/>
      <c r="E225" s="1500"/>
      <c r="F225" s="1500"/>
      <c r="G225" s="1500"/>
      <c r="H225" s="1500"/>
      <c r="I225" s="1500"/>
    </row>
    <row r="226" spans="1:9" x14ac:dyDescent="0.25">
      <c r="A226" s="1500"/>
      <c r="B226" s="1500"/>
      <c r="C226" s="1500"/>
      <c r="D226" s="1500"/>
      <c r="E226" s="1500"/>
      <c r="F226" s="1500"/>
      <c r="G226" s="1500"/>
      <c r="H226" s="1500"/>
      <c r="I226" s="1500"/>
    </row>
    <row r="227" spans="1:9" x14ac:dyDescent="0.25">
      <c r="A227" s="1500"/>
      <c r="B227" s="1500"/>
      <c r="C227" s="1500"/>
      <c r="D227" s="1500"/>
      <c r="E227" s="1500"/>
      <c r="F227" s="1500"/>
      <c r="G227" s="1500"/>
      <c r="H227" s="1500"/>
      <c r="I227" s="1500"/>
    </row>
    <row r="228" spans="1:9" x14ac:dyDescent="0.25">
      <c r="A228" s="1500"/>
      <c r="B228" s="1500"/>
      <c r="C228" s="1500"/>
      <c r="D228" s="1500"/>
      <c r="E228" s="1500"/>
      <c r="F228" s="1500"/>
      <c r="G228" s="1500"/>
      <c r="H228" s="1500"/>
      <c r="I228" s="1500"/>
    </row>
    <row r="229" spans="1:9" x14ac:dyDescent="0.25">
      <c r="A229" s="1500"/>
      <c r="B229" s="1500"/>
      <c r="C229" s="1500"/>
      <c r="D229" s="1500"/>
      <c r="E229" s="1500"/>
      <c r="F229" s="1500"/>
      <c r="G229" s="1500"/>
      <c r="H229" s="1500"/>
      <c r="I229" s="1500"/>
    </row>
  </sheetData>
  <printOptions horizontalCentered="1"/>
  <pageMargins left="0.5" right="0" top="0.75" bottom="0" header="0" footer="0"/>
  <pageSetup paperSize="9" scale="8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1"/>
  <sheetViews>
    <sheetView showGridLines="0" topLeftCell="A329" zoomScaleNormal="100" zoomScaleSheetLayoutView="90" workbookViewId="0">
      <selection activeCell="H330" sqref="H330"/>
    </sheetView>
  </sheetViews>
  <sheetFormatPr defaultRowHeight="14.25" x14ac:dyDescent="0.25"/>
  <cols>
    <col min="1" max="1" width="13.85546875" style="1569" customWidth="1"/>
    <col min="2" max="2" width="13" style="1569" customWidth="1"/>
    <col min="3" max="3" width="16.28515625" style="1569" customWidth="1"/>
    <col min="4" max="4" width="21.7109375" style="1569" customWidth="1"/>
    <col min="5" max="5" width="10.28515625" style="1569" customWidth="1"/>
    <col min="6" max="6" width="10.42578125" style="1569" customWidth="1"/>
    <col min="7" max="7" width="14.140625" style="1569" customWidth="1"/>
    <col min="8" max="8" width="9.85546875" style="1570" bestFit="1" customWidth="1"/>
    <col min="9" max="9" width="9.140625" style="1569"/>
    <col min="10" max="10" width="9.140625" style="1569" customWidth="1"/>
    <col min="11" max="11" width="19.42578125" style="1569" customWidth="1"/>
    <col min="12" max="12" width="18.42578125" style="1569" customWidth="1"/>
    <col min="13" max="16384" width="9.140625" style="1569"/>
  </cols>
  <sheetData>
    <row r="1" spans="1:9" ht="18.75" hidden="1" customHeight="1" x14ac:dyDescent="0.3">
      <c r="A1" s="1568" t="s">
        <v>3316</v>
      </c>
    </row>
    <row r="2" spans="1:9" ht="13.5" hidden="1" customHeight="1" thickBot="1" x14ac:dyDescent="0.3">
      <c r="A2" s="1571"/>
    </row>
    <row r="3" spans="1:9" ht="13.5" hidden="1" customHeight="1" thickTop="1" x14ac:dyDescent="0.25">
      <c r="A3" s="1572" t="s">
        <v>3317</v>
      </c>
      <c r="B3" s="1573" t="s">
        <v>3318</v>
      </c>
      <c r="C3" s="1574" t="s">
        <v>3319</v>
      </c>
      <c r="D3" s="1574" t="s">
        <v>3320</v>
      </c>
      <c r="E3" s="1574" t="s">
        <v>3321</v>
      </c>
      <c r="F3" s="1575" t="s">
        <v>333</v>
      </c>
    </row>
    <row r="4" spans="1:9" ht="14.25" hidden="1" customHeight="1" x14ac:dyDescent="0.25">
      <c r="A4" s="1576" t="s">
        <v>3322</v>
      </c>
      <c r="B4" s="1577" t="s">
        <v>3323</v>
      </c>
      <c r="C4" s="1578" t="s">
        <v>3324</v>
      </c>
      <c r="D4" s="1578" t="s">
        <v>3325</v>
      </c>
      <c r="E4" s="1578" t="s">
        <v>3326</v>
      </c>
      <c r="F4" s="1579" t="s">
        <v>3326</v>
      </c>
    </row>
    <row r="5" spans="1:9" ht="12.75" hidden="1" customHeight="1" x14ac:dyDescent="0.25">
      <c r="A5" s="1580"/>
      <c r="B5" s="1577"/>
      <c r="C5" s="1578" t="s">
        <v>3327</v>
      </c>
      <c r="D5" s="1578" t="s">
        <v>3328</v>
      </c>
      <c r="E5" s="1578" t="s">
        <v>3329</v>
      </c>
      <c r="F5" s="1579" t="s">
        <v>3330</v>
      </c>
    </row>
    <row r="6" spans="1:9" ht="13.5" hidden="1" customHeight="1" thickBot="1" x14ac:dyDescent="0.3">
      <c r="A6" s="1580"/>
      <c r="B6" s="1577" t="s">
        <v>3331</v>
      </c>
      <c r="C6" s="1581">
        <v>2</v>
      </c>
      <c r="D6" s="1581">
        <v>3</v>
      </c>
      <c r="E6" s="1581" t="s">
        <v>3332</v>
      </c>
      <c r="F6" s="1582" t="s">
        <v>3333</v>
      </c>
    </row>
    <row r="7" spans="1:9" ht="13.5" hidden="1" customHeight="1" thickBot="1" x14ac:dyDescent="0.3">
      <c r="A7" s="1583"/>
      <c r="B7" s="1584" t="s">
        <v>11</v>
      </c>
      <c r="C7" s="1585"/>
      <c r="D7" s="1585"/>
      <c r="E7" s="1585"/>
      <c r="F7" s="1586" t="s">
        <v>17</v>
      </c>
    </row>
    <row r="8" spans="1:9" ht="13.5" hidden="1" customHeight="1" thickTop="1" x14ac:dyDescent="0.25">
      <c r="A8" s="1580"/>
      <c r="B8" s="1587"/>
      <c r="C8" s="1588"/>
      <c r="D8" s="1588"/>
      <c r="E8" s="1588"/>
      <c r="F8" s="1589"/>
    </row>
    <row r="9" spans="1:9" ht="14.25" hidden="1" customHeight="1" x14ac:dyDescent="0.25">
      <c r="A9" s="1590" t="s">
        <v>3334</v>
      </c>
      <c r="B9" s="1591">
        <v>143443.1</v>
      </c>
      <c r="C9" s="1592">
        <v>8076.8</v>
      </c>
      <c r="D9" s="1592">
        <v>7889.3705</v>
      </c>
      <c r="E9" s="1592">
        <v>188.42950000000019</v>
      </c>
      <c r="F9" s="1593">
        <v>5.6306647025893897</v>
      </c>
      <c r="H9" s="1594"/>
      <c r="I9" s="1570"/>
    </row>
    <row r="10" spans="1:9" ht="14.25" hidden="1" customHeight="1" x14ac:dyDescent="0.25">
      <c r="A10" s="1590">
        <v>38547</v>
      </c>
      <c r="B10" s="1591">
        <v>142427.5</v>
      </c>
      <c r="C10" s="1592">
        <v>8607.2000000000007</v>
      </c>
      <c r="D10" s="1592">
        <v>7833.5124999999998</v>
      </c>
      <c r="E10" s="1592">
        <v>772.68750000000091</v>
      </c>
      <c r="F10" s="1593">
        <v>6.043214969019326</v>
      </c>
      <c r="H10" s="1594"/>
      <c r="I10" s="1570"/>
    </row>
    <row r="11" spans="1:9" ht="14.25" hidden="1" customHeight="1" x14ac:dyDescent="0.25">
      <c r="A11" s="1590">
        <v>38554</v>
      </c>
      <c r="B11" s="1591">
        <v>141800.29999999999</v>
      </c>
      <c r="C11" s="1592">
        <v>8499.1</v>
      </c>
      <c r="D11" s="1592">
        <v>7799.0164999999997</v>
      </c>
      <c r="E11" s="1592">
        <v>700.08350000000064</v>
      </c>
      <c r="F11" s="1593">
        <v>5.9937108736723417</v>
      </c>
      <c r="H11" s="1594"/>
      <c r="I11" s="1570"/>
    </row>
    <row r="12" spans="1:9" ht="14.25" hidden="1" customHeight="1" x14ac:dyDescent="0.25">
      <c r="A12" s="1590">
        <v>38561</v>
      </c>
      <c r="B12" s="1591">
        <v>143002.29999999999</v>
      </c>
      <c r="C12" s="1592">
        <v>7977.6</v>
      </c>
      <c r="D12" s="1592">
        <v>7865.1264999999994</v>
      </c>
      <c r="E12" s="1592">
        <v>113.47350000000097</v>
      </c>
      <c r="F12" s="1593">
        <v>5.5786515321781547</v>
      </c>
      <c r="H12" s="1594"/>
      <c r="I12" s="1570"/>
    </row>
    <row r="13" spans="1:9" ht="14.25" hidden="1" customHeight="1" x14ac:dyDescent="0.25">
      <c r="A13" s="1590">
        <v>38568</v>
      </c>
      <c r="B13" s="1591">
        <v>143929</v>
      </c>
      <c r="C13" s="1592">
        <v>8036</v>
      </c>
      <c r="D13" s="1592">
        <v>7916.0950000000003</v>
      </c>
      <c r="E13" s="1592">
        <v>119.90499999999975</v>
      </c>
      <c r="F13" s="1593">
        <v>5.5833084367986991</v>
      </c>
      <c r="H13" s="1594"/>
      <c r="I13" s="1570"/>
    </row>
    <row r="14" spans="1:9" ht="14.25" hidden="1" customHeight="1" x14ac:dyDescent="0.25">
      <c r="A14" s="1590">
        <v>38575</v>
      </c>
      <c r="B14" s="1591">
        <v>144813</v>
      </c>
      <c r="C14" s="1592">
        <v>8248</v>
      </c>
      <c r="D14" s="1592">
        <v>7964.7150000000001</v>
      </c>
      <c r="E14" s="1592">
        <v>283.28499999999985</v>
      </c>
      <c r="F14" s="1593">
        <v>5.6956212494734588</v>
      </c>
      <c r="H14" s="1594"/>
      <c r="I14" s="1570"/>
    </row>
    <row r="15" spans="1:9" ht="14.25" hidden="1" customHeight="1" x14ac:dyDescent="0.25">
      <c r="A15" s="1590">
        <v>38582</v>
      </c>
      <c r="B15" s="1591">
        <v>145671</v>
      </c>
      <c r="C15" s="1592">
        <v>8151</v>
      </c>
      <c r="D15" s="1592">
        <v>8011.9049999999997</v>
      </c>
      <c r="E15" s="1592">
        <v>139.09500000000025</v>
      </c>
      <c r="F15" s="1593">
        <v>5.5954857178161745</v>
      </c>
      <c r="H15" s="1594"/>
      <c r="I15" s="1570"/>
    </row>
    <row r="16" spans="1:9" ht="14.25" hidden="1" customHeight="1" x14ac:dyDescent="0.25">
      <c r="A16" s="1590">
        <v>38589</v>
      </c>
      <c r="B16" s="1591">
        <v>144761</v>
      </c>
      <c r="C16" s="1592">
        <v>8442</v>
      </c>
      <c r="D16" s="1592">
        <v>7961.8550000000005</v>
      </c>
      <c r="E16" s="1592">
        <v>480.14499999999953</v>
      </c>
      <c r="F16" s="1593">
        <v>5.8316811848495105</v>
      </c>
      <c r="H16" s="1594"/>
      <c r="I16" s="1570"/>
    </row>
    <row r="17" spans="1:9" ht="14.25" hidden="1" customHeight="1" x14ac:dyDescent="0.25">
      <c r="A17" s="1590">
        <v>38596</v>
      </c>
      <c r="B17" s="1591">
        <v>144530</v>
      </c>
      <c r="C17" s="1592">
        <v>9341</v>
      </c>
      <c r="D17" s="1592">
        <v>7949.15</v>
      </c>
      <c r="E17" s="1592">
        <v>1391.8500000000004</v>
      </c>
      <c r="F17" s="1593">
        <v>6.4630180585345602</v>
      </c>
      <c r="H17" s="1594"/>
      <c r="I17" s="1570"/>
    </row>
    <row r="18" spans="1:9" ht="14.25" hidden="1" customHeight="1" x14ac:dyDescent="0.25">
      <c r="A18" s="1590">
        <v>38603</v>
      </c>
      <c r="B18" s="1591">
        <v>145233</v>
      </c>
      <c r="C18" s="1592">
        <v>9254</v>
      </c>
      <c r="D18" s="1592">
        <v>7987.8149999999996</v>
      </c>
      <c r="E18" s="1592">
        <v>1266.1850000000004</v>
      </c>
      <c r="F18" s="1593">
        <v>6.3718300937114849</v>
      </c>
      <c r="H18" s="1594"/>
      <c r="I18" s="1570"/>
    </row>
    <row r="19" spans="1:9" ht="14.25" hidden="1" customHeight="1" x14ac:dyDescent="0.25">
      <c r="A19" s="1590">
        <v>38610</v>
      </c>
      <c r="B19" s="1591">
        <v>146894</v>
      </c>
      <c r="C19" s="1592">
        <v>9275</v>
      </c>
      <c r="D19" s="1592">
        <v>8079.17</v>
      </c>
      <c r="E19" s="1592">
        <v>1195.83</v>
      </c>
      <c r="F19" s="1593">
        <v>6.3140768172968267</v>
      </c>
      <c r="H19" s="1594"/>
      <c r="I19" s="1570"/>
    </row>
    <row r="20" spans="1:9" ht="14.25" hidden="1" customHeight="1" x14ac:dyDescent="0.25">
      <c r="A20" s="1590">
        <v>38617</v>
      </c>
      <c r="B20" s="1591">
        <v>146802</v>
      </c>
      <c r="C20" s="1592">
        <v>9805</v>
      </c>
      <c r="D20" s="1592">
        <v>8074.11</v>
      </c>
      <c r="E20" s="1592">
        <v>1730.8900000000003</v>
      </c>
      <c r="F20" s="1593">
        <v>6.6790643179248237</v>
      </c>
      <c r="H20" s="1594"/>
      <c r="I20" s="1570"/>
    </row>
    <row r="21" spans="1:9" ht="14.25" hidden="1" customHeight="1" x14ac:dyDescent="0.25">
      <c r="A21" s="1590">
        <v>38624</v>
      </c>
      <c r="B21" s="1591">
        <v>147249</v>
      </c>
      <c r="C21" s="1592">
        <v>9750</v>
      </c>
      <c r="D21" s="1592">
        <v>8098.6949999999997</v>
      </c>
      <c r="E21" s="1592">
        <v>1651.3050000000003</v>
      </c>
      <c r="F21" s="1593">
        <v>6.6214371574679616</v>
      </c>
      <c r="H21" s="1594"/>
      <c r="I21" s="1570"/>
    </row>
    <row r="22" spans="1:9" ht="14.25" hidden="1" customHeight="1" x14ac:dyDescent="0.25">
      <c r="A22" s="1590">
        <v>38631</v>
      </c>
      <c r="B22" s="1591">
        <v>148149</v>
      </c>
      <c r="C22" s="1592">
        <v>8939</v>
      </c>
      <c r="D22" s="1592">
        <v>8148.1949999999997</v>
      </c>
      <c r="E22" s="1592">
        <v>790.80499999999995</v>
      </c>
      <c r="F22" s="1593">
        <v>6.0337903057057423</v>
      </c>
      <c r="H22" s="1594"/>
      <c r="I22" s="1570"/>
    </row>
    <row r="23" spans="1:9" ht="14.25" hidden="1" customHeight="1" x14ac:dyDescent="0.25">
      <c r="A23" s="1590">
        <v>38638</v>
      </c>
      <c r="B23" s="1591">
        <v>149565</v>
      </c>
      <c r="C23" s="1592">
        <v>9047</v>
      </c>
      <c r="D23" s="1592">
        <v>8226.0750000000007</v>
      </c>
      <c r="E23" s="1592">
        <v>820.92499999999927</v>
      </c>
      <c r="F23" s="1593">
        <v>6.0488750710393475</v>
      </c>
      <c r="H23" s="1594"/>
      <c r="I23" s="1570"/>
    </row>
    <row r="24" spans="1:9" ht="14.25" hidden="1" customHeight="1" x14ac:dyDescent="0.25">
      <c r="A24" s="1590">
        <v>38645</v>
      </c>
      <c r="B24" s="1591">
        <v>149717</v>
      </c>
      <c r="C24" s="1592">
        <v>9003</v>
      </c>
      <c r="D24" s="1592">
        <v>8234.4349999999995</v>
      </c>
      <c r="E24" s="1592">
        <v>768.56500000000051</v>
      </c>
      <c r="F24" s="1593">
        <v>6.013345177902309</v>
      </c>
      <c r="H24" s="1594"/>
      <c r="I24" s="1570"/>
    </row>
    <row r="25" spans="1:9" ht="14.25" hidden="1" customHeight="1" x14ac:dyDescent="0.25">
      <c r="A25" s="1590">
        <v>38652</v>
      </c>
      <c r="B25" s="1591">
        <v>149128</v>
      </c>
      <c r="C25" s="1592">
        <v>9538</v>
      </c>
      <c r="D25" s="1592">
        <v>8202.0400000000009</v>
      </c>
      <c r="E25" s="1592">
        <v>1335.96</v>
      </c>
      <c r="F25" s="1593">
        <v>6.3958478622391501</v>
      </c>
      <c r="H25" s="1594"/>
      <c r="I25" s="1570"/>
    </row>
    <row r="26" spans="1:9" ht="14.25" hidden="1" customHeight="1" x14ac:dyDescent="0.25">
      <c r="A26" s="1590">
        <v>38659</v>
      </c>
      <c r="B26" s="1591">
        <v>149956</v>
      </c>
      <c r="C26" s="1592">
        <v>8650</v>
      </c>
      <c r="D26" s="1592">
        <v>8248</v>
      </c>
      <c r="E26" s="1592">
        <v>402</v>
      </c>
      <c r="F26" s="1593">
        <v>5.77</v>
      </c>
      <c r="H26" s="1594"/>
      <c r="I26" s="1570"/>
    </row>
    <row r="27" spans="1:9" ht="14.25" hidden="1" customHeight="1" x14ac:dyDescent="0.25">
      <c r="A27" s="1590">
        <v>38666</v>
      </c>
      <c r="B27" s="1591">
        <v>150523.5</v>
      </c>
      <c r="C27" s="1592">
        <v>9229</v>
      </c>
      <c r="D27" s="1592">
        <v>8279</v>
      </c>
      <c r="E27" s="1592">
        <v>950</v>
      </c>
      <c r="F27" s="1593">
        <v>6.13</v>
      </c>
      <c r="H27" s="1594"/>
      <c r="I27" s="1570"/>
    </row>
    <row r="28" spans="1:9" ht="14.25" hidden="1" customHeight="1" x14ac:dyDescent="0.25">
      <c r="A28" s="1590">
        <v>38673</v>
      </c>
      <c r="B28" s="1591">
        <v>150869</v>
      </c>
      <c r="C28" s="1592">
        <v>9735</v>
      </c>
      <c r="D28" s="1592">
        <v>8298</v>
      </c>
      <c r="E28" s="1592">
        <v>1437</v>
      </c>
      <c r="F28" s="1593">
        <v>6.45</v>
      </c>
      <c r="H28" s="1594"/>
      <c r="I28" s="1570"/>
    </row>
    <row r="29" spans="1:9" ht="14.25" hidden="1" customHeight="1" x14ac:dyDescent="0.25">
      <c r="A29" s="1590">
        <v>38680</v>
      </c>
      <c r="B29" s="1591">
        <v>151086</v>
      </c>
      <c r="C29" s="1592">
        <v>9914</v>
      </c>
      <c r="D29" s="1592">
        <v>8310</v>
      </c>
      <c r="E29" s="1592">
        <v>1604</v>
      </c>
      <c r="F29" s="1593">
        <v>6.56</v>
      </c>
      <c r="H29" s="1594"/>
      <c r="I29" s="1570"/>
    </row>
    <row r="30" spans="1:9" ht="14.25" hidden="1" customHeight="1" x14ac:dyDescent="0.25">
      <c r="A30" s="1590">
        <v>38687</v>
      </c>
      <c r="B30" s="1591">
        <v>152008</v>
      </c>
      <c r="C30" s="1592">
        <v>10406.5</v>
      </c>
      <c r="D30" s="1592">
        <v>8360.5</v>
      </c>
      <c r="E30" s="1592">
        <v>2046</v>
      </c>
      <c r="F30" s="1593">
        <v>6.85</v>
      </c>
      <c r="G30" s="1595"/>
      <c r="H30" s="1594"/>
      <c r="I30" s="1570"/>
    </row>
    <row r="31" spans="1:9" ht="14.25" hidden="1" customHeight="1" x14ac:dyDescent="0.25">
      <c r="A31" s="1590">
        <v>38694</v>
      </c>
      <c r="B31" s="1591">
        <v>153696.6</v>
      </c>
      <c r="C31" s="1592">
        <v>9754.7000000000007</v>
      </c>
      <c r="D31" s="1592">
        <v>8453.2999999999993</v>
      </c>
      <c r="E31" s="1592">
        <v>1302</v>
      </c>
      <c r="F31" s="1593">
        <v>6.35</v>
      </c>
      <c r="G31" s="1595"/>
      <c r="H31" s="1594"/>
      <c r="I31" s="1570"/>
    </row>
    <row r="32" spans="1:9" ht="14.25" hidden="1" customHeight="1" x14ac:dyDescent="0.25">
      <c r="A32" s="1590">
        <v>38701</v>
      </c>
      <c r="B32" s="1591">
        <v>153531.29999999999</v>
      </c>
      <c r="C32" s="1592">
        <v>10647.6</v>
      </c>
      <c r="D32" s="1592">
        <v>8444.2000000000007</v>
      </c>
      <c r="E32" s="1592">
        <v>2204</v>
      </c>
      <c r="F32" s="1593">
        <v>6.94</v>
      </c>
      <c r="G32" s="1595"/>
      <c r="H32" s="1594"/>
      <c r="I32" s="1570"/>
    </row>
    <row r="33" spans="1:15" ht="14.25" hidden="1" customHeight="1" x14ac:dyDescent="0.25">
      <c r="A33" s="1590">
        <v>38708</v>
      </c>
      <c r="B33" s="1591">
        <v>151790.6</v>
      </c>
      <c r="C33" s="1592">
        <v>10498.2</v>
      </c>
      <c r="D33" s="1592">
        <v>8348.2000000000007</v>
      </c>
      <c r="E33" s="1592">
        <v>2150</v>
      </c>
      <c r="F33" s="1593">
        <v>6.92</v>
      </c>
      <c r="G33" s="1595"/>
      <c r="H33" s="1594"/>
      <c r="I33" s="1570"/>
    </row>
    <row r="34" spans="1:15" ht="14.25" hidden="1" customHeight="1" x14ac:dyDescent="0.25">
      <c r="A34" s="1590">
        <v>38715</v>
      </c>
      <c r="B34" s="1591">
        <v>153075.79999999999</v>
      </c>
      <c r="C34" s="1592">
        <v>10203.1</v>
      </c>
      <c r="D34" s="1592">
        <v>8419.2000000000007</v>
      </c>
      <c r="E34" s="1592">
        <v>1784</v>
      </c>
      <c r="F34" s="1593">
        <v>6.67</v>
      </c>
      <c r="G34" s="1595"/>
      <c r="H34" s="1594"/>
      <c r="I34" s="1570"/>
    </row>
    <row r="35" spans="1:15" ht="14.25" hidden="1" customHeight="1" x14ac:dyDescent="0.25">
      <c r="A35" s="1590">
        <v>38722</v>
      </c>
      <c r="B35" s="1591">
        <v>154990.70808513797</v>
      </c>
      <c r="C35" s="1592">
        <v>10097.049401216378</v>
      </c>
      <c r="D35" s="1592">
        <v>8524.4889446825891</v>
      </c>
      <c r="E35" s="1592">
        <v>1572.560456533789</v>
      </c>
      <c r="F35" s="1593">
        <v>6.5146159572804621</v>
      </c>
      <c r="G35" s="1595"/>
      <c r="H35" s="1594"/>
      <c r="I35" s="1570"/>
    </row>
    <row r="36" spans="1:15" ht="14.25" hidden="1" customHeight="1" thickBot="1" x14ac:dyDescent="0.3">
      <c r="A36" s="1596"/>
      <c r="B36" s="1597"/>
      <c r="C36" s="1598"/>
      <c r="D36" s="1598"/>
      <c r="E36" s="1598"/>
      <c r="F36" s="1599"/>
      <c r="G36" s="1595"/>
      <c r="H36" s="1594"/>
      <c r="I36" s="1570"/>
    </row>
    <row r="37" spans="1:15" ht="14.25" hidden="1" customHeight="1" thickTop="1" x14ac:dyDescent="0.25">
      <c r="A37" s="1600" t="s">
        <v>3335</v>
      </c>
      <c r="B37" s="1601"/>
      <c r="C37" s="1602"/>
      <c r="D37" s="1602"/>
      <c r="E37" s="1602"/>
      <c r="F37" s="1603"/>
      <c r="H37" s="1594"/>
      <c r="I37" s="1570"/>
    </row>
    <row r="38" spans="1:15" ht="12.75" hidden="1" customHeight="1" x14ac:dyDescent="0.25">
      <c r="A38" s="1604" t="s">
        <v>3336</v>
      </c>
      <c r="D38" s="1570"/>
    </row>
    <row r="39" spans="1:15" ht="12.75" hidden="1" customHeight="1" x14ac:dyDescent="0.25">
      <c r="A39" s="1604" t="s">
        <v>3337</v>
      </c>
      <c r="D39" s="1570"/>
    </row>
    <row r="40" spans="1:15" ht="15" hidden="1" customHeight="1" x14ac:dyDescent="0.25">
      <c r="A40" s="1605" t="s">
        <v>3338</v>
      </c>
      <c r="D40" s="1570"/>
    </row>
    <row r="41" spans="1:15" ht="15" hidden="1" customHeight="1" x14ac:dyDescent="0.25">
      <c r="A41" s="1604"/>
      <c r="D41" s="1570"/>
    </row>
    <row r="42" spans="1:15" ht="22.5" customHeight="1" x14ac:dyDescent="0.35">
      <c r="A42" s="1606" t="s">
        <v>3339</v>
      </c>
      <c r="B42" s="1607"/>
      <c r="C42" s="1607"/>
      <c r="D42" s="1607"/>
      <c r="E42" s="1607"/>
      <c r="F42" s="1607"/>
      <c r="G42" s="1607"/>
      <c r="H42" s="1608"/>
    </row>
    <row r="43" spans="1:15" ht="7.5" customHeight="1" thickBot="1" x14ac:dyDescent="0.3">
      <c r="A43" s="1571"/>
    </row>
    <row r="44" spans="1:15" ht="15" customHeight="1" thickTop="1" x14ac:dyDescent="0.3">
      <c r="A44" s="1609" t="s">
        <v>3340</v>
      </c>
      <c r="B44" s="1610" t="s">
        <v>3318</v>
      </c>
      <c r="C44" s="1611" t="s">
        <v>3319</v>
      </c>
      <c r="D44" s="1611" t="s">
        <v>3320</v>
      </c>
      <c r="E44" s="1611" t="s">
        <v>3321</v>
      </c>
      <c r="F44" s="1612" t="s">
        <v>333</v>
      </c>
    </row>
    <row r="45" spans="1:15" ht="20.25" customHeight="1" x14ac:dyDescent="0.3">
      <c r="A45" s="1613" t="s">
        <v>3322</v>
      </c>
      <c r="B45" s="1614" t="s">
        <v>3341</v>
      </c>
      <c r="C45" s="1615" t="s">
        <v>3324</v>
      </c>
      <c r="D45" s="1615" t="s">
        <v>3325</v>
      </c>
      <c r="E45" s="1615" t="s">
        <v>3326</v>
      </c>
      <c r="F45" s="1616" t="s">
        <v>3326</v>
      </c>
    </row>
    <row r="46" spans="1:15" ht="15" customHeight="1" x14ac:dyDescent="0.3">
      <c r="A46" s="1617"/>
      <c r="B46" s="1614"/>
      <c r="C46" s="1615" t="s">
        <v>3342</v>
      </c>
      <c r="D46" s="1615" t="s">
        <v>3343</v>
      </c>
      <c r="E46" s="1615" t="s">
        <v>3329</v>
      </c>
      <c r="F46" s="1616" t="s">
        <v>3330</v>
      </c>
    </row>
    <row r="47" spans="1:15" ht="15" customHeight="1" thickBot="1" x14ac:dyDescent="0.35">
      <c r="A47" s="1617"/>
      <c r="B47" s="1618" t="s">
        <v>3331</v>
      </c>
      <c r="C47" s="1619">
        <v>2</v>
      </c>
      <c r="D47" s="1619">
        <v>3</v>
      </c>
      <c r="E47" s="1619" t="s">
        <v>3332</v>
      </c>
      <c r="F47" s="1620" t="s">
        <v>3333</v>
      </c>
      <c r="I47" s="1621"/>
      <c r="J47" s="1621"/>
      <c r="K47" s="1621"/>
      <c r="L47" s="1621"/>
      <c r="M47" s="1621"/>
      <c r="N47" s="1621"/>
      <c r="O47" s="1621"/>
    </row>
    <row r="48" spans="1:15" ht="15" customHeight="1" thickBot="1" x14ac:dyDescent="0.35">
      <c r="A48" s="1622"/>
      <c r="B48" s="1623" t="s">
        <v>11</v>
      </c>
      <c r="C48" s="1624"/>
      <c r="D48" s="1624"/>
      <c r="E48" s="1624"/>
      <c r="F48" s="1625" t="s">
        <v>17</v>
      </c>
      <c r="I48" s="1621"/>
      <c r="J48" s="1621"/>
      <c r="K48" s="1621"/>
      <c r="L48" s="1621"/>
      <c r="M48" s="1621"/>
      <c r="N48" s="1621"/>
      <c r="O48" s="1621"/>
    </row>
    <row r="49" spans="1:15" ht="14.25" hidden="1" customHeight="1" thickTop="1" x14ac:dyDescent="0.3">
      <c r="A49" s="1626"/>
      <c r="B49" s="1627"/>
      <c r="C49" s="1628"/>
      <c r="D49" s="1628"/>
      <c r="E49" s="1628"/>
      <c r="F49" s="1629"/>
      <c r="G49" s="1595"/>
      <c r="H49" s="1594"/>
      <c r="I49" s="1630"/>
      <c r="J49" s="1621"/>
      <c r="K49" s="1621"/>
      <c r="L49" s="1621"/>
      <c r="M49" s="1621"/>
      <c r="N49" s="1621"/>
      <c r="O49" s="1621"/>
    </row>
    <row r="50" spans="1:15" ht="14.25" hidden="1" customHeight="1" x14ac:dyDescent="0.3">
      <c r="A50" s="1626">
        <v>38729</v>
      </c>
      <c r="B50" s="1627">
        <v>153782.29360303676</v>
      </c>
      <c r="C50" s="1628">
        <v>7228.4275840328573</v>
      </c>
      <c r="D50" s="1628">
        <v>6151.2917441214704</v>
      </c>
      <c r="E50" s="1628">
        <v>1077.1358399113869</v>
      </c>
      <c r="F50" s="1629">
        <v>4.7004290381387026</v>
      </c>
      <c r="G50" s="1595"/>
      <c r="H50" s="1594"/>
      <c r="I50" s="1630"/>
      <c r="J50" s="1621"/>
      <c r="K50" s="1621"/>
      <c r="L50" s="1621"/>
      <c r="M50" s="1621"/>
      <c r="N50" s="1621"/>
      <c r="O50" s="1621"/>
    </row>
    <row r="51" spans="1:15" ht="14.25" hidden="1" customHeight="1" x14ac:dyDescent="0.3">
      <c r="A51" s="1626">
        <v>38736</v>
      </c>
      <c r="B51" s="1627">
        <v>154523.87104306812</v>
      </c>
      <c r="C51" s="1628">
        <v>8157.2500000018554</v>
      </c>
      <c r="D51" s="1628">
        <v>6180.9548417227252</v>
      </c>
      <c r="E51" s="1628">
        <v>1976.2951582791302</v>
      </c>
      <c r="F51" s="1629">
        <v>5.278957836701041</v>
      </c>
      <c r="G51" s="1595"/>
      <c r="H51" s="1594"/>
      <c r="I51" s="1630"/>
      <c r="J51" s="1621"/>
      <c r="K51" s="1621"/>
      <c r="L51" s="1621"/>
      <c r="M51" s="1621"/>
      <c r="N51" s="1621"/>
      <c r="O51" s="1621"/>
    </row>
    <row r="52" spans="1:15" ht="14.25" hidden="1" customHeight="1" x14ac:dyDescent="0.3">
      <c r="A52" s="1626">
        <v>38743</v>
      </c>
      <c r="B52" s="1627">
        <v>155377.32746078051</v>
      </c>
      <c r="C52" s="1628">
        <v>8058.3304197925554</v>
      </c>
      <c r="D52" s="1628">
        <v>6215.0930984312208</v>
      </c>
      <c r="E52" s="1628">
        <v>1843.2373213613346</v>
      </c>
      <c r="F52" s="1629">
        <v>5.1862974807740816</v>
      </c>
      <c r="G52" s="1595"/>
      <c r="H52" s="1594"/>
      <c r="I52" s="1630"/>
      <c r="J52" s="1621"/>
      <c r="K52" s="1621"/>
      <c r="L52" s="1621"/>
      <c r="M52" s="1621"/>
      <c r="N52" s="1621"/>
      <c r="O52" s="1621"/>
    </row>
    <row r="53" spans="1:15" ht="14.25" hidden="1" customHeight="1" x14ac:dyDescent="0.3">
      <c r="A53" s="1626">
        <v>38750</v>
      </c>
      <c r="B53" s="1627">
        <v>156903.38801180452</v>
      </c>
      <c r="C53" s="1628">
        <v>7948.6677768985737</v>
      </c>
      <c r="D53" s="1628">
        <v>6276.1355204721813</v>
      </c>
      <c r="E53" s="1628">
        <v>1672.5322564263925</v>
      </c>
      <c r="F53" s="1629">
        <v>5.0659631239451377</v>
      </c>
      <c r="G53" s="1595"/>
      <c r="H53" s="1594"/>
      <c r="I53" s="1630"/>
      <c r="J53" s="1621"/>
      <c r="K53" s="1621"/>
      <c r="L53" s="1621"/>
      <c r="M53" s="1621"/>
      <c r="N53" s="1621"/>
      <c r="O53" s="1621"/>
    </row>
    <row r="54" spans="1:15" ht="14.25" hidden="1" customHeight="1" x14ac:dyDescent="0.3">
      <c r="A54" s="1626">
        <v>38757</v>
      </c>
      <c r="B54" s="1627">
        <v>157942.65144743051</v>
      </c>
      <c r="C54" s="1628">
        <v>7095.3367647868563</v>
      </c>
      <c r="D54" s="1628">
        <v>6317.7060578972205</v>
      </c>
      <c r="E54" s="1628">
        <v>777</v>
      </c>
      <c r="F54" s="1629">
        <v>4.4923500395638607</v>
      </c>
      <c r="G54" s="1595"/>
      <c r="H54" s="1594"/>
      <c r="I54" s="1630"/>
      <c r="J54" s="1621"/>
      <c r="K54" s="1621"/>
      <c r="L54" s="1621"/>
      <c r="M54" s="1621"/>
      <c r="N54" s="1621"/>
      <c r="O54" s="1621"/>
    </row>
    <row r="55" spans="1:15" ht="14.25" hidden="1" customHeight="1" x14ac:dyDescent="0.3">
      <c r="A55" s="1626">
        <v>38764</v>
      </c>
      <c r="B55" s="1627">
        <v>157892.96292783719</v>
      </c>
      <c r="C55" s="1628">
        <v>6892.2547491041414</v>
      </c>
      <c r="D55" s="1628">
        <v>6315.7185171134879</v>
      </c>
      <c r="E55" s="1628">
        <v>576</v>
      </c>
      <c r="F55" s="1629">
        <v>4.3651437159071822</v>
      </c>
      <c r="G55" s="1595"/>
      <c r="H55" s="1594"/>
      <c r="I55" s="1630"/>
      <c r="J55" s="1621"/>
      <c r="K55" s="1621"/>
      <c r="L55" s="1621"/>
      <c r="M55" s="1621"/>
      <c r="N55" s="1621"/>
      <c r="O55" s="1621"/>
    </row>
    <row r="56" spans="1:15" ht="14.25" hidden="1" customHeight="1" x14ac:dyDescent="0.3">
      <c r="A56" s="1626">
        <v>38771</v>
      </c>
      <c r="B56" s="1627">
        <v>156840.653875863</v>
      </c>
      <c r="C56" s="1628">
        <v>8233.083239876476</v>
      </c>
      <c r="D56" s="1628">
        <v>6273.6261550345207</v>
      </c>
      <c r="E56" s="1628">
        <v>1959.4570848419553</v>
      </c>
      <c r="F56" s="1629">
        <v>5.2493298366333239</v>
      </c>
      <c r="G56" s="1595"/>
      <c r="H56" s="1594"/>
      <c r="I56" s="1630"/>
      <c r="J56" s="1621"/>
      <c r="K56" s="1621"/>
      <c r="L56" s="1621"/>
      <c r="M56" s="1621"/>
      <c r="N56" s="1621"/>
      <c r="O56" s="1621"/>
    </row>
    <row r="57" spans="1:15" ht="14.25" hidden="1" customHeight="1" x14ac:dyDescent="0.3">
      <c r="A57" s="1626">
        <v>38778</v>
      </c>
      <c r="B57" s="1627">
        <v>157035.26206326496</v>
      </c>
      <c r="C57" s="1628">
        <v>8415.2168169094275</v>
      </c>
      <c r="D57" s="1628">
        <v>6281.4104825305985</v>
      </c>
      <c r="E57" s="1628">
        <v>2133.806334378829</v>
      </c>
      <c r="F57" s="1629">
        <v>5.3588071279934439</v>
      </c>
      <c r="G57" s="1595"/>
      <c r="H57" s="1594"/>
      <c r="I57" s="1630"/>
      <c r="J57" s="1621"/>
      <c r="K57" s="1621"/>
      <c r="L57" s="1621"/>
      <c r="M57" s="1621"/>
      <c r="N57" s="1621"/>
      <c r="O57" s="1621"/>
    </row>
    <row r="58" spans="1:15" ht="14.25" hidden="1" customHeight="1" x14ac:dyDescent="0.3">
      <c r="A58" s="1626">
        <v>38785</v>
      </c>
      <c r="B58" s="1627">
        <v>159496.62756170644</v>
      </c>
      <c r="C58" s="1628">
        <v>8479.902991244473</v>
      </c>
      <c r="D58" s="1628">
        <v>6379.8651024682576</v>
      </c>
      <c r="E58" s="1628">
        <v>2100.0378887762154</v>
      </c>
      <c r="F58" s="1629">
        <v>5.3166660141223039</v>
      </c>
      <c r="G58" s="1595"/>
      <c r="H58" s="1594"/>
      <c r="I58" s="1630"/>
      <c r="J58" s="1621"/>
      <c r="K58" s="1621"/>
      <c r="L58" s="1621"/>
      <c r="M58" s="1621"/>
      <c r="N58" s="1621"/>
      <c r="O58" s="1621"/>
    </row>
    <row r="59" spans="1:15" ht="14.25" hidden="1" customHeight="1" x14ac:dyDescent="0.3">
      <c r="A59" s="1626">
        <v>38792</v>
      </c>
      <c r="B59" s="1627">
        <v>160653.33505307449</v>
      </c>
      <c r="C59" s="1628">
        <v>8150.7274809736573</v>
      </c>
      <c r="D59" s="1628">
        <v>6426.1334021229795</v>
      </c>
      <c r="E59" s="1628">
        <v>1724.5940788506778</v>
      </c>
      <c r="F59" s="1629">
        <v>5.0734878789045545</v>
      </c>
      <c r="G59" s="1595"/>
      <c r="H59" s="1594"/>
      <c r="I59" s="1630"/>
      <c r="J59" s="1621"/>
      <c r="K59" s="1621"/>
      <c r="L59" s="1621"/>
      <c r="M59" s="1621"/>
      <c r="N59" s="1621"/>
      <c r="O59" s="1621"/>
    </row>
    <row r="60" spans="1:15" ht="14.25" hidden="1" customHeight="1" x14ac:dyDescent="0.3">
      <c r="A60" s="1626">
        <v>38799</v>
      </c>
      <c r="B60" s="1627">
        <v>160906.33715823339</v>
      </c>
      <c r="C60" s="1628">
        <v>8127.6852659412689</v>
      </c>
      <c r="D60" s="1628">
        <v>6436.2534863293358</v>
      </c>
      <c r="E60" s="1628">
        <v>1691.83177961193</v>
      </c>
      <c r="F60" s="1629">
        <v>5.0511902821755239</v>
      </c>
      <c r="G60" s="1595"/>
      <c r="H60" s="1594"/>
      <c r="I60" s="1630"/>
      <c r="J60" s="1621"/>
      <c r="K60" s="1621"/>
      <c r="L60" s="1621"/>
      <c r="M60" s="1621"/>
      <c r="N60" s="1621"/>
      <c r="O60" s="1621"/>
    </row>
    <row r="61" spans="1:15" ht="14.25" hidden="1" customHeight="1" x14ac:dyDescent="0.3">
      <c r="A61" s="1626">
        <v>38806</v>
      </c>
      <c r="B61" s="1627">
        <v>160723.57525876223</v>
      </c>
      <c r="C61" s="1628">
        <v>8134.2152993961672</v>
      </c>
      <c r="D61" s="1628">
        <v>6428.9430103504892</v>
      </c>
      <c r="E61" s="1628">
        <v>1705.272289045678</v>
      </c>
      <c r="F61" s="1629">
        <v>5.0609969858499095</v>
      </c>
      <c r="G61" s="1595"/>
      <c r="H61" s="1594"/>
      <c r="I61" s="1630"/>
      <c r="J61" s="1621"/>
      <c r="K61" s="1621"/>
      <c r="L61" s="1621"/>
      <c r="M61" s="1621"/>
      <c r="N61" s="1621"/>
      <c r="O61" s="1621"/>
    </row>
    <row r="62" spans="1:15" ht="14.25" hidden="1" customHeight="1" x14ac:dyDescent="0.3">
      <c r="A62" s="1626">
        <v>38813</v>
      </c>
      <c r="B62" s="1627">
        <v>161090.5443426948</v>
      </c>
      <c r="C62" s="1628">
        <v>8215.7013735183355</v>
      </c>
      <c r="D62" s="1628">
        <v>6443.6217737077923</v>
      </c>
      <c r="E62" s="1628">
        <v>1772.0795998105432</v>
      </c>
      <c r="F62" s="1629">
        <v>5.1000519037546503</v>
      </c>
      <c r="G62" s="1595"/>
      <c r="H62" s="1594"/>
      <c r="I62" s="1630"/>
      <c r="J62" s="1621"/>
      <c r="K62" s="1621"/>
      <c r="L62" s="1621"/>
      <c r="M62" s="1621"/>
      <c r="N62" s="1621"/>
      <c r="O62" s="1621"/>
    </row>
    <row r="63" spans="1:15" ht="14.25" hidden="1" customHeight="1" x14ac:dyDescent="0.3">
      <c r="A63" s="1626">
        <v>38820</v>
      </c>
      <c r="B63" s="1627">
        <v>162373.00752694369</v>
      </c>
      <c r="C63" s="1628">
        <v>7925.8350080035643</v>
      </c>
      <c r="D63" s="1628">
        <v>6494.9203010777483</v>
      </c>
      <c r="E63" s="1628">
        <v>1430.9147069258161</v>
      </c>
      <c r="F63" s="1629">
        <v>4.881251587760592</v>
      </c>
      <c r="G63" s="1595"/>
      <c r="H63" s="1594"/>
      <c r="I63" s="1630"/>
      <c r="J63" s="1621"/>
      <c r="K63" s="1621"/>
      <c r="L63" s="1621"/>
      <c r="M63" s="1621"/>
      <c r="N63" s="1621"/>
      <c r="O63" s="1621"/>
    </row>
    <row r="64" spans="1:15" ht="14.25" hidden="1" customHeight="1" x14ac:dyDescent="0.3">
      <c r="A64" s="1626">
        <v>38827</v>
      </c>
      <c r="B64" s="1627">
        <v>161097.05880838764</v>
      </c>
      <c r="C64" s="1628">
        <v>8076.0716443789252</v>
      </c>
      <c r="D64" s="1628">
        <v>6443.8823523355059</v>
      </c>
      <c r="E64" s="1628">
        <v>1632.1892920434193</v>
      </c>
      <c r="F64" s="1629">
        <v>5.0131713788671846</v>
      </c>
      <c r="G64" s="1595"/>
      <c r="H64" s="1594"/>
      <c r="I64" s="1630"/>
      <c r="J64" s="1621"/>
      <c r="K64" s="1621"/>
      <c r="L64" s="1621"/>
      <c r="M64" s="1621"/>
      <c r="N64" s="1621"/>
      <c r="O64" s="1621"/>
    </row>
    <row r="65" spans="1:15" ht="14.25" hidden="1" customHeight="1" x14ac:dyDescent="0.3">
      <c r="A65" s="1626">
        <v>38834</v>
      </c>
      <c r="B65" s="1627">
        <v>161113.22089947766</v>
      </c>
      <c r="C65" s="1628">
        <v>7884.0995082156987</v>
      </c>
      <c r="D65" s="1628">
        <v>6444.5288359791066</v>
      </c>
      <c r="E65" s="1628">
        <v>1438.5706722365921</v>
      </c>
      <c r="F65" s="1629">
        <v>4.8935149233561503</v>
      </c>
      <c r="G65" s="1595"/>
      <c r="H65" s="1594"/>
      <c r="I65" s="1630"/>
      <c r="J65" s="1621"/>
      <c r="K65" s="1621"/>
      <c r="L65" s="1621"/>
      <c r="M65" s="1621"/>
      <c r="N65" s="1621"/>
      <c r="O65" s="1621"/>
    </row>
    <row r="66" spans="1:15" ht="14.25" hidden="1" customHeight="1" x14ac:dyDescent="0.3">
      <c r="A66" s="1626">
        <v>38841</v>
      </c>
      <c r="B66" s="1627">
        <v>161698.56550938345</v>
      </c>
      <c r="C66" s="1628">
        <v>7919.582225340705</v>
      </c>
      <c r="D66" s="1628">
        <v>6467.9426203753383</v>
      </c>
      <c r="E66" s="1628">
        <v>1451.6396049653667</v>
      </c>
      <c r="F66" s="1629">
        <v>4.8977442690307154</v>
      </c>
      <c r="G66" s="1595"/>
      <c r="H66" s="1594"/>
      <c r="I66" s="1630"/>
      <c r="J66" s="1621"/>
      <c r="K66" s="1621"/>
      <c r="L66" s="1621"/>
      <c r="M66" s="1621"/>
      <c r="N66" s="1621"/>
      <c r="O66" s="1621"/>
    </row>
    <row r="67" spans="1:15" ht="14.25" hidden="1" customHeight="1" x14ac:dyDescent="0.3">
      <c r="A67" s="1626">
        <v>38848</v>
      </c>
      <c r="B67" s="1627">
        <v>162608.5508347479</v>
      </c>
      <c r="C67" s="1628">
        <v>7549.8429559596707</v>
      </c>
      <c r="D67" s="1628">
        <v>6504.3420333899167</v>
      </c>
      <c r="E67" s="1628">
        <v>1045.500922569754</v>
      </c>
      <c r="F67" s="1629">
        <v>4.6429556854191834</v>
      </c>
      <c r="G67" s="1595"/>
      <c r="H67" s="1594"/>
      <c r="I67" s="1630"/>
      <c r="J67" s="1621"/>
      <c r="K67" s="1621"/>
      <c r="L67" s="1621"/>
      <c r="M67" s="1621"/>
      <c r="N67" s="1621"/>
      <c r="O67" s="1621"/>
    </row>
    <row r="68" spans="1:15" ht="14.25" hidden="1" customHeight="1" x14ac:dyDescent="0.3">
      <c r="A68" s="1626">
        <v>38855</v>
      </c>
      <c r="B68" s="1627">
        <v>162454.26037565761</v>
      </c>
      <c r="C68" s="1628">
        <v>7399.187091392273</v>
      </c>
      <c r="D68" s="1628">
        <v>6498.1704150263049</v>
      </c>
      <c r="E68" s="1628">
        <v>901.01667636596812</v>
      </c>
      <c r="F68" s="1629">
        <v>4.5546279145172717</v>
      </c>
      <c r="G68" s="1595"/>
      <c r="H68" s="1594"/>
      <c r="I68" s="1630"/>
      <c r="J68" s="1621"/>
      <c r="K68" s="1621"/>
      <c r="L68" s="1621"/>
      <c r="M68" s="1621"/>
      <c r="N68" s="1621"/>
      <c r="O68" s="1621"/>
    </row>
    <row r="69" spans="1:15" ht="14.25" hidden="1" customHeight="1" x14ac:dyDescent="0.3">
      <c r="A69" s="1626">
        <v>38862</v>
      </c>
      <c r="B69" s="1627">
        <v>158465.99687259767</v>
      </c>
      <c r="C69" s="1628">
        <v>7796.4720659952136</v>
      </c>
      <c r="D69" s="1628">
        <v>6338.6398749039072</v>
      </c>
      <c r="E69" s="1628">
        <v>1456.8321910913064</v>
      </c>
      <c r="F69" s="1629">
        <v>4.9199653047734682</v>
      </c>
      <c r="G69" s="1595"/>
      <c r="H69" s="1594"/>
      <c r="I69" s="1630"/>
      <c r="J69" s="1621"/>
      <c r="K69" s="1621"/>
      <c r="L69" s="1621"/>
      <c r="M69" s="1621"/>
      <c r="N69" s="1621"/>
      <c r="O69" s="1621"/>
    </row>
    <row r="70" spans="1:15" ht="14.25" hidden="1" customHeight="1" x14ac:dyDescent="0.3">
      <c r="A70" s="1626">
        <v>38869</v>
      </c>
      <c r="B70" s="1627">
        <v>158189.36168942397</v>
      </c>
      <c r="C70" s="1628">
        <v>7274.3285202963025</v>
      </c>
      <c r="D70" s="1628">
        <v>6327.5744675769593</v>
      </c>
      <c r="E70" s="1628">
        <v>945.75405271934324</v>
      </c>
      <c r="F70" s="1629">
        <v>4.5984941355147022</v>
      </c>
      <c r="G70" s="1595"/>
      <c r="H70" s="1594"/>
      <c r="I70" s="1630"/>
      <c r="J70" s="1621"/>
      <c r="K70" s="1621"/>
      <c r="L70" s="1621"/>
      <c r="M70" s="1621"/>
      <c r="N70" s="1621"/>
      <c r="O70" s="1621"/>
    </row>
    <row r="71" spans="1:15" ht="14.25" hidden="1" customHeight="1" x14ac:dyDescent="0.3">
      <c r="A71" s="1626">
        <v>38876</v>
      </c>
      <c r="B71" s="1627">
        <v>159093.19034403467</v>
      </c>
      <c r="C71" s="1628">
        <v>7155.3168934321102</v>
      </c>
      <c r="D71" s="1628">
        <v>6363.7276137613871</v>
      </c>
      <c r="E71" s="1628">
        <v>790.58927967072304</v>
      </c>
      <c r="F71" s="1629">
        <v>4.4975632696527947</v>
      </c>
      <c r="G71" s="1595"/>
      <c r="H71" s="1594"/>
      <c r="I71" s="1630"/>
      <c r="J71" s="1621"/>
      <c r="K71" s="1621"/>
      <c r="L71" s="1621"/>
      <c r="M71" s="1621"/>
      <c r="N71" s="1621"/>
      <c r="O71" s="1621"/>
    </row>
    <row r="72" spans="1:15" ht="14.25" hidden="1" customHeight="1" x14ac:dyDescent="0.3">
      <c r="A72" s="1626">
        <v>38883</v>
      </c>
      <c r="B72" s="1627">
        <v>158591.51480510586</v>
      </c>
      <c r="C72" s="1628">
        <v>7817.6053724801659</v>
      </c>
      <c r="D72" s="1628">
        <v>6343.6605922042345</v>
      </c>
      <c r="E72" s="1628">
        <v>1473.9447802759314</v>
      </c>
      <c r="F72" s="1629">
        <v>4.9293969996359968</v>
      </c>
      <c r="G72" s="1595"/>
      <c r="H72" s="1594"/>
      <c r="I72" s="1630"/>
      <c r="J72" s="1621"/>
      <c r="K72" s="1621"/>
      <c r="L72" s="1621"/>
      <c r="M72" s="1621"/>
      <c r="N72" s="1621"/>
      <c r="O72" s="1621"/>
    </row>
    <row r="73" spans="1:15" ht="14.25" hidden="1" customHeight="1" x14ac:dyDescent="0.3">
      <c r="A73" s="1626">
        <v>38890</v>
      </c>
      <c r="B73" s="1627">
        <v>159947.79499417657</v>
      </c>
      <c r="C73" s="1628">
        <v>7862.3074926993095</v>
      </c>
      <c r="D73" s="1628">
        <v>6397.9117997670628</v>
      </c>
      <c r="E73" s="1628">
        <v>1464.3956929322467</v>
      </c>
      <c r="F73" s="1629">
        <v>4.9155460336202594</v>
      </c>
      <c r="G73" s="1595"/>
      <c r="H73" s="1594"/>
      <c r="I73" s="1630"/>
      <c r="J73" s="1621"/>
      <c r="K73" s="1621"/>
      <c r="L73" s="1621"/>
      <c r="M73" s="1621"/>
      <c r="N73" s="1621"/>
      <c r="O73" s="1621"/>
    </row>
    <row r="74" spans="1:15" ht="14.25" hidden="1" customHeight="1" x14ac:dyDescent="0.3">
      <c r="A74" s="1626">
        <v>38897</v>
      </c>
      <c r="B74" s="1627">
        <v>160467.4700069761</v>
      </c>
      <c r="C74" s="1628">
        <v>8056.7026266599287</v>
      </c>
      <c r="D74" s="1628">
        <v>6418.698800279044</v>
      </c>
      <c r="E74" s="1628">
        <v>1638.0038263808847</v>
      </c>
      <c r="F74" s="1629">
        <v>5.020770020434469</v>
      </c>
      <c r="G74" s="1595"/>
      <c r="H74" s="1594"/>
      <c r="I74" s="1630"/>
      <c r="J74" s="1621"/>
      <c r="K74" s="1621"/>
      <c r="L74" s="1621"/>
      <c r="M74" s="1621"/>
      <c r="N74" s="1621"/>
      <c r="O74" s="1621"/>
    </row>
    <row r="75" spans="1:15" ht="14.25" hidden="1" customHeight="1" x14ac:dyDescent="0.3">
      <c r="A75" s="1626">
        <v>38904</v>
      </c>
      <c r="B75" s="1627">
        <v>161149.77941564805</v>
      </c>
      <c r="C75" s="1628">
        <v>9014.3925631275943</v>
      </c>
      <c r="D75" s="1628">
        <v>6445.991176625922</v>
      </c>
      <c r="E75" s="1628">
        <v>2568.4013865016723</v>
      </c>
      <c r="F75" s="1629">
        <v>5.5937976432949892</v>
      </c>
      <c r="G75" s="1595"/>
      <c r="H75" s="1594"/>
      <c r="I75" s="1630"/>
      <c r="J75" s="1621"/>
      <c r="K75" s="1621"/>
      <c r="L75" s="1621"/>
      <c r="M75" s="1621"/>
      <c r="N75" s="1621"/>
      <c r="O75" s="1621"/>
    </row>
    <row r="76" spans="1:15" ht="14.25" hidden="1" customHeight="1" x14ac:dyDescent="0.3">
      <c r="A76" s="1626">
        <v>38911</v>
      </c>
      <c r="B76" s="1627">
        <v>165064.69805548631</v>
      </c>
      <c r="C76" s="1628">
        <v>8904.4394299534488</v>
      </c>
      <c r="D76" s="1628">
        <v>6602.5879222194526</v>
      </c>
      <c r="E76" s="1628">
        <v>2300.8515077339962</v>
      </c>
      <c r="F76" s="1629">
        <v>5.3945147174717096</v>
      </c>
      <c r="G76" s="1595"/>
      <c r="H76" s="1594"/>
      <c r="I76" s="1630"/>
      <c r="J76" s="1621"/>
      <c r="K76" s="1621"/>
      <c r="L76" s="1621"/>
      <c r="M76" s="1621"/>
      <c r="N76" s="1621"/>
      <c r="O76" s="1621"/>
    </row>
    <row r="77" spans="1:15" ht="14.25" hidden="1" customHeight="1" x14ac:dyDescent="0.3">
      <c r="A77" s="1626">
        <v>38918</v>
      </c>
      <c r="B77" s="1627">
        <v>170488.70489670167</v>
      </c>
      <c r="C77" s="1628">
        <v>8712.0113657588627</v>
      </c>
      <c r="D77" s="1628">
        <v>6819.5481958680675</v>
      </c>
      <c r="E77" s="1628">
        <v>1892.4631698907951</v>
      </c>
      <c r="F77" s="1629">
        <v>5.1100226088510849</v>
      </c>
      <c r="G77" s="1595"/>
      <c r="H77" s="1594"/>
      <c r="I77" s="1630"/>
      <c r="J77" s="1621"/>
      <c r="K77" s="1621"/>
      <c r="L77" s="1621"/>
      <c r="M77" s="1621"/>
      <c r="N77" s="1621"/>
      <c r="O77" s="1621"/>
    </row>
    <row r="78" spans="1:15" ht="14.25" hidden="1" customHeight="1" x14ac:dyDescent="0.3">
      <c r="A78" s="1626">
        <v>38925</v>
      </c>
      <c r="B78" s="1627">
        <v>171285.85861932192</v>
      </c>
      <c r="C78" s="1628">
        <v>8189.6413357018964</v>
      </c>
      <c r="D78" s="1628">
        <v>6851.434344772877</v>
      </c>
      <c r="E78" s="1628">
        <v>1339.2069909290194</v>
      </c>
      <c r="F78" s="1629">
        <v>4.781271146208951</v>
      </c>
      <c r="G78" s="1595"/>
      <c r="H78" s="1594"/>
      <c r="I78" s="1630"/>
      <c r="J78" s="1621"/>
      <c r="K78" s="1621"/>
      <c r="L78" s="1621"/>
      <c r="M78" s="1621"/>
      <c r="N78" s="1621"/>
      <c r="O78" s="1621"/>
    </row>
    <row r="79" spans="1:15" ht="14.25" hidden="1" customHeight="1" x14ac:dyDescent="0.3">
      <c r="A79" s="1626">
        <v>38932</v>
      </c>
      <c r="B79" s="1627">
        <v>173271.54989305936</v>
      </c>
      <c r="C79" s="1628">
        <v>7993.0646982967537</v>
      </c>
      <c r="D79" s="1628">
        <v>6930.8619957223746</v>
      </c>
      <c r="E79" s="1628">
        <v>1062.2027025743791</v>
      </c>
      <c r="F79" s="1629">
        <v>4.6130277608932078</v>
      </c>
      <c r="G79" s="1595"/>
      <c r="H79" s="1594"/>
      <c r="I79" s="1630"/>
      <c r="J79" s="1621"/>
      <c r="K79" s="1621"/>
      <c r="L79" s="1621"/>
      <c r="M79" s="1621"/>
      <c r="N79" s="1621"/>
      <c r="O79" s="1621"/>
    </row>
    <row r="80" spans="1:15" ht="14.25" hidden="1" customHeight="1" x14ac:dyDescent="0.3">
      <c r="A80" s="1626">
        <v>38939</v>
      </c>
      <c r="B80" s="1627">
        <v>174234.69392788576</v>
      </c>
      <c r="C80" s="1628">
        <v>7686.0319239756782</v>
      </c>
      <c r="D80" s="1628">
        <v>6969.3877571154308</v>
      </c>
      <c r="E80" s="1628">
        <v>716.64416686024742</v>
      </c>
      <c r="F80" s="1629">
        <v>4.4113096827643634</v>
      </c>
      <c r="G80" s="1595"/>
      <c r="H80" s="1594"/>
      <c r="I80" s="1630"/>
      <c r="J80" s="1621"/>
      <c r="K80" s="1621"/>
      <c r="L80" s="1621"/>
      <c r="M80" s="1621"/>
      <c r="N80" s="1621"/>
      <c r="O80" s="1621"/>
    </row>
    <row r="81" spans="1:15" ht="14.25" hidden="1" customHeight="1" x14ac:dyDescent="0.3">
      <c r="A81" s="1626">
        <v>38946</v>
      </c>
      <c r="B81" s="1627">
        <v>174004.14017262176</v>
      </c>
      <c r="C81" s="1628">
        <v>7290.47508382661</v>
      </c>
      <c r="D81" s="1628">
        <v>6960.1656069048704</v>
      </c>
      <c r="E81" s="1628">
        <v>330.30947692173959</v>
      </c>
      <c r="F81" s="1629">
        <v>4.189828515915802</v>
      </c>
      <c r="G81" s="1595"/>
      <c r="H81" s="1594"/>
      <c r="I81" s="1630"/>
      <c r="J81" s="1621"/>
      <c r="K81" s="1621"/>
      <c r="L81" s="1621"/>
      <c r="M81" s="1621"/>
      <c r="N81" s="1621"/>
      <c r="O81" s="1621"/>
    </row>
    <row r="82" spans="1:15" ht="14.25" hidden="1" customHeight="1" x14ac:dyDescent="0.3">
      <c r="A82" s="1626">
        <v>38953</v>
      </c>
      <c r="B82" s="1627">
        <v>173721.48505651942</v>
      </c>
      <c r="C82" s="1628">
        <v>7563.4244622118276</v>
      </c>
      <c r="D82" s="1628">
        <v>6948.8594022607767</v>
      </c>
      <c r="E82" s="1628">
        <v>613.5650599510509</v>
      </c>
      <c r="F82" s="1629">
        <v>4.3537645673194101</v>
      </c>
      <c r="G82" s="1595"/>
      <c r="H82" s="1594"/>
      <c r="I82" s="1630"/>
      <c r="J82" s="1621"/>
      <c r="K82" s="1621"/>
      <c r="L82" s="1621"/>
      <c r="M82" s="1621"/>
      <c r="N82" s="1621"/>
      <c r="O82" s="1621"/>
    </row>
    <row r="83" spans="1:15" ht="14.25" hidden="1" customHeight="1" x14ac:dyDescent="0.3">
      <c r="A83" s="1626">
        <v>38960</v>
      </c>
      <c r="B83" s="1627">
        <v>174605.59156800696</v>
      </c>
      <c r="C83" s="1628">
        <v>7051.4789576627199</v>
      </c>
      <c r="D83" s="1628">
        <v>6984.2236627202783</v>
      </c>
      <c r="E83" s="1628">
        <v>67.255294942441651</v>
      </c>
      <c r="F83" s="1629">
        <v>4.0385184084532861</v>
      </c>
      <c r="G83" s="1595"/>
      <c r="H83" s="1594"/>
      <c r="I83" s="1630"/>
      <c r="J83" s="1621"/>
      <c r="K83" s="1621"/>
      <c r="L83" s="1621"/>
      <c r="M83" s="1621"/>
      <c r="N83" s="1621"/>
      <c r="O83" s="1621"/>
    </row>
    <row r="84" spans="1:15" ht="14.25" hidden="1" customHeight="1" x14ac:dyDescent="0.3">
      <c r="A84" s="1626">
        <v>38967</v>
      </c>
      <c r="B84" s="1627">
        <v>175519.41155745526</v>
      </c>
      <c r="C84" s="1628">
        <v>7183.5427712820001</v>
      </c>
      <c r="D84" s="1628">
        <v>7020.7764622982104</v>
      </c>
      <c r="E84" s="1628">
        <v>162.76630898378971</v>
      </c>
      <c r="F84" s="1629">
        <v>4.092734078549773</v>
      </c>
      <c r="G84" s="1595"/>
      <c r="H84" s="1594"/>
      <c r="I84" s="1630"/>
      <c r="J84" s="1621"/>
      <c r="K84" s="1621"/>
      <c r="L84" s="1621"/>
      <c r="M84" s="1621"/>
      <c r="N84" s="1621"/>
      <c r="O84" s="1621"/>
    </row>
    <row r="85" spans="1:15" ht="14.25" hidden="1" customHeight="1" x14ac:dyDescent="0.3">
      <c r="A85" s="1626">
        <v>38974</v>
      </c>
      <c r="B85" s="1627">
        <v>176291.68867709188</v>
      </c>
      <c r="C85" s="1628">
        <v>7328.0753868838956</v>
      </c>
      <c r="D85" s="1628">
        <v>7051.6675470836753</v>
      </c>
      <c r="E85" s="1628">
        <v>276.40783980022024</v>
      </c>
      <c r="F85" s="1629">
        <v>4.1567900573614152</v>
      </c>
      <c r="G85" s="1595"/>
      <c r="H85" s="1594"/>
      <c r="I85" s="1630"/>
      <c r="J85" s="1621"/>
      <c r="K85" s="1621"/>
      <c r="L85" s="1621"/>
      <c r="M85" s="1621"/>
      <c r="N85" s="1621"/>
      <c r="O85" s="1621"/>
    </row>
    <row r="86" spans="1:15" ht="14.25" hidden="1" customHeight="1" x14ac:dyDescent="0.3">
      <c r="A86" s="1626">
        <v>38981</v>
      </c>
      <c r="B86" s="1627">
        <v>175326.74342566461</v>
      </c>
      <c r="C86" s="1628">
        <v>7748.410919611707</v>
      </c>
      <c r="D86" s="1628">
        <v>7013.0697370265843</v>
      </c>
      <c r="E86" s="1628">
        <v>735.34118258512262</v>
      </c>
      <c r="F86" s="1629">
        <v>4.4194118753462703</v>
      </c>
      <c r="G86" s="1595"/>
      <c r="H86" s="1594"/>
      <c r="I86" s="1630"/>
      <c r="J86" s="1621"/>
      <c r="K86" s="1621"/>
      <c r="L86" s="1621"/>
      <c r="M86" s="1621"/>
      <c r="N86" s="1621"/>
      <c r="O86" s="1621"/>
    </row>
    <row r="87" spans="1:15" ht="14.25" hidden="1" customHeight="1" x14ac:dyDescent="0.3">
      <c r="A87" s="1626">
        <v>38988</v>
      </c>
      <c r="B87" s="1627">
        <v>176297.54468759859</v>
      </c>
      <c r="C87" s="1628">
        <v>7878.3848199870326</v>
      </c>
      <c r="D87" s="1628">
        <v>7051.9017875039435</v>
      </c>
      <c r="E87" s="1628">
        <v>826.48303248308912</v>
      </c>
      <c r="F87" s="1629">
        <v>4.4688000811058526</v>
      </c>
      <c r="G87" s="1595"/>
      <c r="H87" s="1594"/>
      <c r="I87" s="1630"/>
      <c r="J87" s="1621"/>
      <c r="K87" s="1621"/>
      <c r="L87" s="1621"/>
      <c r="M87" s="1621"/>
      <c r="N87" s="1621"/>
      <c r="O87" s="1621"/>
    </row>
    <row r="88" spans="1:15" ht="14.25" hidden="1" customHeight="1" x14ac:dyDescent="0.3">
      <c r="A88" s="1626">
        <v>38995</v>
      </c>
      <c r="B88" s="1627">
        <v>175017.23956124578</v>
      </c>
      <c r="C88" s="1628">
        <v>7553.232730269342</v>
      </c>
      <c r="D88" s="1628">
        <v>7000.6895824498315</v>
      </c>
      <c r="E88" s="1628">
        <v>551.54314781951052</v>
      </c>
      <c r="F88" s="1629">
        <v>4.3157078406702629</v>
      </c>
      <c r="G88" s="1595"/>
      <c r="H88" s="1594"/>
      <c r="I88" s="1630"/>
      <c r="J88" s="1621"/>
      <c r="K88" s="1621"/>
      <c r="L88" s="1621"/>
      <c r="M88" s="1621"/>
      <c r="N88" s="1621"/>
      <c r="O88" s="1621"/>
    </row>
    <row r="89" spans="1:15" ht="14.25" hidden="1" customHeight="1" x14ac:dyDescent="0.3">
      <c r="A89" s="1626">
        <v>39002</v>
      </c>
      <c r="B89" s="1631">
        <v>177148.8601876598</v>
      </c>
      <c r="C89" s="1628">
        <v>7218.0139377776186</v>
      </c>
      <c r="D89" s="1628">
        <v>7085.9544075063923</v>
      </c>
      <c r="E89" s="1628">
        <v>132.05953027122632</v>
      </c>
      <c r="F89" s="1632">
        <v>4.0745472085630876</v>
      </c>
      <c r="G89" s="1595"/>
      <c r="H89" s="1594"/>
      <c r="I89" s="1630"/>
      <c r="J89" s="1621"/>
      <c r="K89" s="1621"/>
      <c r="L89" s="1621"/>
      <c r="M89" s="1621"/>
      <c r="N89" s="1621"/>
      <c r="O89" s="1621"/>
    </row>
    <row r="90" spans="1:15" ht="14.25" hidden="1" customHeight="1" x14ac:dyDescent="0.3">
      <c r="A90" s="1626">
        <v>39009</v>
      </c>
      <c r="B90" s="1631">
        <v>175199.79006843019</v>
      </c>
      <c r="C90" s="1628">
        <v>7419.4180475158346</v>
      </c>
      <c r="D90" s="1628">
        <v>7007.9916027372074</v>
      </c>
      <c r="E90" s="1628">
        <v>411.42644477862723</v>
      </c>
      <c r="F90" s="1632">
        <v>4.234832727035764</v>
      </c>
      <c r="G90" s="1595"/>
      <c r="H90" s="1594"/>
      <c r="I90" s="1630"/>
      <c r="J90" s="1621"/>
      <c r="K90" s="1621"/>
      <c r="L90" s="1621"/>
      <c r="M90" s="1621"/>
      <c r="N90" s="1621"/>
      <c r="O90" s="1621"/>
    </row>
    <row r="91" spans="1:15" ht="14.25" hidden="1" customHeight="1" x14ac:dyDescent="0.3">
      <c r="A91" s="1626">
        <v>39016</v>
      </c>
      <c r="B91" s="1631">
        <v>174732.85078069891</v>
      </c>
      <c r="C91" s="1628">
        <v>7311.6011365986033</v>
      </c>
      <c r="D91" s="1628">
        <v>6989.3140312279565</v>
      </c>
      <c r="E91" s="1628">
        <v>323.28710537064671</v>
      </c>
      <c r="F91" s="1632">
        <v>4.1844456288160368</v>
      </c>
      <c r="G91" s="1595"/>
      <c r="H91" s="1594"/>
      <c r="I91" s="1630"/>
      <c r="J91" s="1621"/>
      <c r="K91" s="1621"/>
      <c r="L91" s="1621"/>
      <c r="M91" s="1621"/>
      <c r="N91" s="1621"/>
      <c r="O91" s="1621"/>
    </row>
    <row r="92" spans="1:15" ht="14.25" hidden="1" customHeight="1" x14ac:dyDescent="0.3">
      <c r="A92" s="1626">
        <v>39023</v>
      </c>
      <c r="B92" s="1631">
        <v>173700.15988749266</v>
      </c>
      <c r="C92" s="1628">
        <v>7495.0508483375625</v>
      </c>
      <c r="D92" s="1628">
        <v>6948.0063954997067</v>
      </c>
      <c r="E92" s="1628">
        <v>547.04445283785572</v>
      </c>
      <c r="F92" s="1632">
        <v>4.3149360675270438</v>
      </c>
      <c r="G92" s="1595"/>
      <c r="H92" s="1594"/>
      <c r="I92" s="1630"/>
      <c r="J92" s="1621"/>
      <c r="K92" s="1621"/>
      <c r="L92" s="1621"/>
      <c r="M92" s="1621"/>
      <c r="N92" s="1621"/>
      <c r="O92" s="1621"/>
    </row>
    <row r="93" spans="1:15" ht="14.25" hidden="1" customHeight="1" x14ac:dyDescent="0.3">
      <c r="A93" s="1626">
        <v>39030</v>
      </c>
      <c r="B93" s="1631">
        <v>175300.75223542133</v>
      </c>
      <c r="C93" s="1628">
        <v>7633.7547077063891</v>
      </c>
      <c r="D93" s="1628">
        <v>7012.0300894168531</v>
      </c>
      <c r="E93" s="1628">
        <v>621.72461828953601</v>
      </c>
      <c r="F93" s="1632">
        <v>4.3546616944658556</v>
      </c>
      <c r="G93" s="1595"/>
      <c r="H93" s="1594"/>
      <c r="I93" s="1630"/>
      <c r="J93" s="1621"/>
      <c r="K93" s="1621"/>
      <c r="L93" s="1621"/>
      <c r="M93" s="1621"/>
      <c r="N93" s="1621"/>
      <c r="O93" s="1621"/>
    </row>
    <row r="94" spans="1:15" ht="14.25" hidden="1" customHeight="1" x14ac:dyDescent="0.3">
      <c r="A94" s="1626">
        <v>39037</v>
      </c>
      <c r="B94" s="1631">
        <v>175128.61295668042</v>
      </c>
      <c r="C94" s="1628">
        <v>7718.7052684523051</v>
      </c>
      <c r="D94" s="1628">
        <v>7005.1445182672169</v>
      </c>
      <c r="E94" s="1628">
        <v>713.56075018508818</v>
      </c>
      <c r="F94" s="1632">
        <v>4.4074495527247706</v>
      </c>
      <c r="G94" s="1595"/>
      <c r="H94" s="1594"/>
      <c r="I94" s="1630"/>
      <c r="J94" s="1621"/>
      <c r="K94" s="1621"/>
      <c r="L94" s="1621"/>
      <c r="M94" s="1621"/>
      <c r="N94" s="1621"/>
      <c r="O94" s="1621"/>
    </row>
    <row r="95" spans="1:15" ht="14.25" hidden="1" customHeight="1" x14ac:dyDescent="0.3">
      <c r="A95" s="1626">
        <v>39044</v>
      </c>
      <c r="B95" s="1631">
        <v>173699.00701796435</v>
      </c>
      <c r="C95" s="1628">
        <v>7633.6855278628136</v>
      </c>
      <c r="D95" s="1628">
        <v>6947.9602807185738</v>
      </c>
      <c r="E95" s="1628">
        <v>685.7252471442398</v>
      </c>
      <c r="F95" s="1632">
        <v>4.3947778740458316</v>
      </c>
      <c r="G95" s="1595"/>
      <c r="H95" s="1594"/>
      <c r="I95" s="1630"/>
      <c r="J95" s="1621"/>
      <c r="K95" s="1621"/>
      <c r="L95" s="1621"/>
      <c r="M95" s="1621"/>
      <c r="N95" s="1621"/>
      <c r="O95" s="1621"/>
    </row>
    <row r="96" spans="1:15" s="1640" customFormat="1" ht="14.25" hidden="1" customHeight="1" x14ac:dyDescent="0.25">
      <c r="A96" s="1633">
        <v>39051</v>
      </c>
      <c r="B96" s="1634">
        <v>175348.59575334334</v>
      </c>
      <c r="C96" s="1635">
        <v>7406.1914208299995</v>
      </c>
      <c r="D96" s="1635">
        <v>7013.9438301337341</v>
      </c>
      <c r="E96" s="1635">
        <v>392.24759069626543</v>
      </c>
      <c r="F96" s="1636">
        <v>4.2236958836260241</v>
      </c>
      <c r="G96" s="1637"/>
      <c r="H96" s="1594"/>
      <c r="I96" s="1638"/>
      <c r="J96" s="1639"/>
      <c r="K96" s="1639"/>
      <c r="L96" s="1639"/>
      <c r="M96" s="1639"/>
      <c r="N96" s="1639"/>
      <c r="O96" s="1639"/>
    </row>
    <row r="97" spans="1:15" s="1640" customFormat="1" ht="14.25" hidden="1" customHeight="1" x14ac:dyDescent="0.25">
      <c r="A97" s="1633">
        <v>39058</v>
      </c>
      <c r="B97" s="1641">
        <v>174123.62203482338</v>
      </c>
      <c r="C97" s="1635">
        <v>7165.379617132382</v>
      </c>
      <c r="D97" s="1635">
        <v>6964.9448813929348</v>
      </c>
      <c r="E97" s="1635">
        <v>200.43473573944721</v>
      </c>
      <c r="F97" s="1642">
        <v>4.115110594069403</v>
      </c>
      <c r="G97" s="1637"/>
      <c r="H97" s="1594"/>
      <c r="I97" s="1638"/>
      <c r="J97" s="1639"/>
      <c r="K97" s="1639"/>
      <c r="L97" s="1639"/>
      <c r="M97" s="1639"/>
      <c r="N97" s="1639"/>
      <c r="O97" s="1639"/>
    </row>
    <row r="98" spans="1:15" s="1640" customFormat="1" ht="14.25" hidden="1" customHeight="1" x14ac:dyDescent="0.25">
      <c r="A98" s="1633">
        <v>39065</v>
      </c>
      <c r="B98" s="1641">
        <v>175467.18460444771</v>
      </c>
      <c r="C98" s="1635">
        <v>7566.2687555857128</v>
      </c>
      <c r="D98" s="1635">
        <v>7018.6873841779088</v>
      </c>
      <c r="E98" s="1635">
        <v>546.581371407804</v>
      </c>
      <c r="F98" s="1642">
        <v>4.3120705291090218</v>
      </c>
      <c r="G98" s="1637"/>
      <c r="H98" s="1594"/>
      <c r="I98" s="1638"/>
      <c r="J98" s="1639"/>
      <c r="K98" s="1639"/>
      <c r="L98" s="1639"/>
      <c r="M98" s="1639"/>
      <c r="N98" s="1639"/>
      <c r="O98" s="1639"/>
    </row>
    <row r="99" spans="1:15" s="1640" customFormat="1" ht="14.25" hidden="1" customHeight="1" x14ac:dyDescent="0.25">
      <c r="A99" s="1633">
        <v>39072</v>
      </c>
      <c r="B99" s="1641">
        <v>174464.36429310087</v>
      </c>
      <c r="C99" s="1635">
        <v>8333.5843580790479</v>
      </c>
      <c r="D99" s="1635">
        <v>6978.5745717240352</v>
      </c>
      <c r="E99" s="1635">
        <v>1355.0097863550127</v>
      </c>
      <c r="F99" s="1642">
        <v>4.7766685144242933</v>
      </c>
      <c r="G99" s="1637"/>
      <c r="H99" s="1594"/>
      <c r="I99" s="1638"/>
      <c r="J99" s="1639"/>
      <c r="K99" s="1639"/>
      <c r="L99" s="1639"/>
      <c r="M99" s="1639"/>
      <c r="N99" s="1639"/>
      <c r="O99" s="1639"/>
    </row>
    <row r="100" spans="1:15" s="1640" customFormat="1" ht="14.25" hidden="1" customHeight="1" x14ac:dyDescent="0.25">
      <c r="A100" s="1633">
        <v>39079</v>
      </c>
      <c r="B100" s="1634">
        <v>176164.39974517582</v>
      </c>
      <c r="C100" s="1635">
        <v>8176.6953529888096</v>
      </c>
      <c r="D100" s="1635">
        <v>7046.5759898070328</v>
      </c>
      <c r="E100" s="1635">
        <v>1130.1193631817769</v>
      </c>
      <c r="F100" s="1636">
        <v>4.6415140430282786</v>
      </c>
      <c r="G100" s="1637"/>
      <c r="H100" s="1594"/>
      <c r="I100" s="1638"/>
      <c r="J100" s="1639"/>
      <c r="K100" s="1639"/>
      <c r="L100" s="1639"/>
      <c r="M100" s="1639"/>
      <c r="N100" s="1639"/>
      <c r="O100" s="1639"/>
    </row>
    <row r="101" spans="1:15" s="1640" customFormat="1" ht="14.25" hidden="1" customHeight="1" x14ac:dyDescent="0.25">
      <c r="A101" s="1633">
        <v>39086</v>
      </c>
      <c r="B101" s="1641">
        <v>178527.73221328968</v>
      </c>
      <c r="C101" s="1635">
        <v>8093.7594466471419</v>
      </c>
      <c r="D101" s="1635">
        <v>7141.1092885315875</v>
      </c>
      <c r="E101" s="1635">
        <v>952.6501581155544</v>
      </c>
      <c r="F101" s="1642">
        <v>4.5336146638424832</v>
      </c>
      <c r="G101" s="1637"/>
      <c r="H101" s="1594"/>
      <c r="I101" s="1638"/>
      <c r="J101" s="1639"/>
      <c r="K101" s="1639"/>
      <c r="L101" s="1639"/>
      <c r="M101" s="1639"/>
      <c r="N101" s="1639"/>
      <c r="O101" s="1639"/>
    </row>
    <row r="102" spans="1:15" s="1640" customFormat="1" ht="14.25" hidden="1" customHeight="1" x14ac:dyDescent="0.25">
      <c r="A102" s="1633">
        <v>39093</v>
      </c>
      <c r="B102" s="1641">
        <v>178995.59129482164</v>
      </c>
      <c r="C102" s="1635">
        <v>8582.761108815288</v>
      </c>
      <c r="D102" s="1635">
        <v>7159.8236517928663</v>
      </c>
      <c r="E102" s="1635">
        <v>1422.9374570224218</v>
      </c>
      <c r="F102" s="1642">
        <v>4.7949567063239664</v>
      </c>
      <c r="G102" s="1637"/>
      <c r="H102" s="1594"/>
      <c r="I102" s="1638"/>
      <c r="J102" s="1639"/>
      <c r="K102" s="1639"/>
      <c r="L102" s="1639"/>
      <c r="M102" s="1639"/>
      <c r="N102" s="1639"/>
      <c r="O102" s="1639"/>
    </row>
    <row r="103" spans="1:15" s="1640" customFormat="1" ht="14.25" hidden="1" customHeight="1" x14ac:dyDescent="0.25">
      <c r="A103" s="1633">
        <v>39100</v>
      </c>
      <c r="B103" s="1641">
        <v>179818.41122461425</v>
      </c>
      <c r="C103" s="1635">
        <v>7688.4964276509045</v>
      </c>
      <c r="D103" s="1635">
        <v>7192.7364489845704</v>
      </c>
      <c r="E103" s="1635">
        <v>494.75997866633406</v>
      </c>
      <c r="F103" s="1642">
        <v>4.2757003441917147</v>
      </c>
      <c r="G103" s="1637"/>
      <c r="H103" s="1594"/>
      <c r="I103" s="1638"/>
      <c r="J103" s="1639"/>
      <c r="K103" s="1639"/>
      <c r="L103" s="1639"/>
      <c r="M103" s="1639"/>
      <c r="N103" s="1639"/>
      <c r="O103" s="1639"/>
    </row>
    <row r="104" spans="1:15" s="1640" customFormat="1" ht="14.25" hidden="1" customHeight="1" x14ac:dyDescent="0.25">
      <c r="A104" s="1643" t="s">
        <v>3344</v>
      </c>
      <c r="B104" s="1641">
        <v>180088.80514806672</v>
      </c>
      <c r="C104" s="1635">
        <v>7897.0850861200397</v>
      </c>
      <c r="D104" s="1635">
        <v>7203.5522059226687</v>
      </c>
      <c r="E104" s="1635">
        <v>693</v>
      </c>
      <c r="F104" s="1642">
        <v>4.3851060478896269</v>
      </c>
      <c r="G104" s="1637"/>
      <c r="H104" s="1594"/>
      <c r="I104" s="1638"/>
      <c r="J104" s="1639"/>
      <c r="K104" s="1639"/>
      <c r="L104" s="1639"/>
      <c r="M104" s="1639"/>
      <c r="N104" s="1639"/>
      <c r="O104" s="1639"/>
    </row>
    <row r="105" spans="1:15" s="1640" customFormat="1" ht="14.25" hidden="1" customHeight="1" x14ac:dyDescent="0.25">
      <c r="A105" s="1633">
        <v>39128</v>
      </c>
      <c r="B105" s="1641">
        <v>180907.51140721224</v>
      </c>
      <c r="C105" s="1635">
        <v>7671.4459046173251</v>
      </c>
      <c r="D105" s="1635">
        <v>7236.3004562884898</v>
      </c>
      <c r="E105" s="1635">
        <v>435.1454483288353</v>
      </c>
      <c r="F105" s="1642">
        <v>4.2405347599687824</v>
      </c>
      <c r="G105" s="1637"/>
      <c r="H105" s="1594"/>
      <c r="I105" s="1638"/>
      <c r="J105" s="1639"/>
      <c r="K105" s="1639"/>
      <c r="L105" s="1639"/>
      <c r="M105" s="1639"/>
      <c r="N105" s="1639"/>
      <c r="O105" s="1639"/>
    </row>
    <row r="106" spans="1:15" s="1640" customFormat="1" ht="14.25" hidden="1" customHeight="1" x14ac:dyDescent="0.25">
      <c r="A106" s="1633">
        <v>39142</v>
      </c>
      <c r="B106" s="1641">
        <v>179981.79809869052</v>
      </c>
      <c r="C106" s="1635">
        <v>7635.8967125198715</v>
      </c>
      <c r="D106" s="1635">
        <v>7199.271923947621</v>
      </c>
      <c r="E106" s="1635">
        <v>436.62478857225051</v>
      </c>
      <c r="F106" s="1642">
        <v>4.2425938584816416</v>
      </c>
      <c r="G106" s="1637"/>
      <c r="H106" s="1594"/>
      <c r="I106" s="1638"/>
      <c r="J106" s="1639"/>
      <c r="K106" s="1639"/>
      <c r="L106" s="1639"/>
      <c r="M106" s="1639"/>
      <c r="N106" s="1639"/>
      <c r="O106" s="1639"/>
    </row>
    <row r="107" spans="1:15" s="1640" customFormat="1" ht="14.25" hidden="1" customHeight="1" x14ac:dyDescent="0.25">
      <c r="A107" s="1633">
        <v>39156</v>
      </c>
      <c r="B107" s="1641">
        <v>181648.64252537178</v>
      </c>
      <c r="C107" s="1635">
        <v>8491.6806607922299</v>
      </c>
      <c r="D107" s="1635">
        <v>7265.9457010148708</v>
      </c>
      <c r="E107" s="1635">
        <v>1225.7349597773591</v>
      </c>
      <c r="F107" s="1642">
        <v>4.6747834405677731</v>
      </c>
      <c r="G107" s="1637"/>
      <c r="H107" s="1594"/>
      <c r="I107" s="1638"/>
      <c r="J107" s="1639"/>
      <c r="K107" s="1639"/>
      <c r="L107" s="1639"/>
      <c r="M107" s="1639"/>
      <c r="N107" s="1639"/>
      <c r="O107" s="1639"/>
    </row>
    <row r="108" spans="1:15" s="1640" customFormat="1" ht="14.25" hidden="1" customHeight="1" x14ac:dyDescent="0.25">
      <c r="A108" s="1633">
        <v>39170</v>
      </c>
      <c r="B108" s="1641">
        <v>182004.52363176932</v>
      </c>
      <c r="C108" s="1635">
        <v>8210.5656804087248</v>
      </c>
      <c r="D108" s="1635">
        <v>7280.180945270773</v>
      </c>
      <c r="E108" s="1635">
        <v>931.38473513795179</v>
      </c>
      <c r="F108" s="1642">
        <v>4.5111876982905672</v>
      </c>
      <c r="G108" s="1637"/>
      <c r="H108" s="1594"/>
      <c r="I108" s="1638"/>
      <c r="J108" s="1639"/>
      <c r="K108" s="1639"/>
      <c r="L108" s="1639"/>
      <c r="M108" s="1639"/>
      <c r="N108" s="1639"/>
      <c r="O108" s="1639"/>
    </row>
    <row r="109" spans="1:15" s="1640" customFormat="1" ht="14.25" hidden="1" customHeight="1" x14ac:dyDescent="0.25">
      <c r="A109" s="1633">
        <v>39184</v>
      </c>
      <c r="B109" s="1641">
        <v>183784.21395314398</v>
      </c>
      <c r="C109" s="1635">
        <v>8325.2714346789344</v>
      </c>
      <c r="D109" s="1635">
        <v>7351.3685581257596</v>
      </c>
      <c r="E109" s="1635">
        <v>973.90287655317479</v>
      </c>
      <c r="F109" s="1642">
        <v>4.5299165013168503</v>
      </c>
      <c r="G109" s="1637"/>
      <c r="H109" s="1594"/>
      <c r="I109" s="1638"/>
      <c r="J109" s="1639"/>
      <c r="K109" s="1639"/>
      <c r="L109" s="1639"/>
      <c r="M109" s="1639"/>
      <c r="N109" s="1639"/>
      <c r="O109" s="1639"/>
    </row>
    <row r="110" spans="1:15" s="1640" customFormat="1" ht="14.25" hidden="1" customHeight="1" x14ac:dyDescent="0.25">
      <c r="A110" s="1633">
        <v>39198</v>
      </c>
      <c r="B110" s="1641">
        <v>183933.15060789618</v>
      </c>
      <c r="C110" s="1635">
        <v>7971.8589464998822</v>
      </c>
      <c r="D110" s="1635">
        <v>7357.3260243158475</v>
      </c>
      <c r="E110" s="1635">
        <v>614.53292218403476</v>
      </c>
      <c r="F110" s="1642">
        <v>4.3341066687288361</v>
      </c>
      <c r="G110" s="1637"/>
      <c r="H110" s="1594"/>
      <c r="I110" s="1638"/>
      <c r="J110" s="1639"/>
      <c r="K110" s="1639"/>
      <c r="L110" s="1639"/>
      <c r="M110" s="1639"/>
      <c r="N110" s="1639"/>
      <c r="O110" s="1639"/>
    </row>
    <row r="111" spans="1:15" s="1640" customFormat="1" ht="14.25" hidden="1" customHeight="1" x14ac:dyDescent="0.25">
      <c r="A111" s="1633">
        <v>39212</v>
      </c>
      <c r="B111" s="1641">
        <v>183584.19710951409</v>
      </c>
      <c r="C111" s="1635">
        <v>8344.9238992592946</v>
      </c>
      <c r="D111" s="1635">
        <v>7343.3678843805637</v>
      </c>
      <c r="E111" s="1635">
        <v>1001.5560148787308</v>
      </c>
      <c r="F111" s="1642">
        <v>4.5455567693995302</v>
      </c>
      <c r="G111" s="1637"/>
      <c r="H111" s="1594"/>
      <c r="I111" s="1638"/>
      <c r="J111" s="1639"/>
      <c r="K111" s="1639"/>
      <c r="L111" s="1639"/>
      <c r="M111" s="1639"/>
      <c r="N111" s="1639"/>
      <c r="O111" s="1639"/>
    </row>
    <row r="112" spans="1:15" s="1640" customFormat="1" ht="14.25" hidden="1" customHeight="1" x14ac:dyDescent="0.25">
      <c r="A112" s="1633">
        <v>39226</v>
      </c>
      <c r="B112" s="1641">
        <v>184639.3446117274</v>
      </c>
      <c r="C112" s="1635">
        <v>8296.1740094879442</v>
      </c>
      <c r="D112" s="1635">
        <v>7385.5737844690957</v>
      </c>
      <c r="E112" s="1635">
        <v>909.6002250188485</v>
      </c>
      <c r="F112" s="1642">
        <v>4.4931777823051329</v>
      </c>
      <c r="G112" s="1637"/>
      <c r="H112" s="1594"/>
      <c r="I112" s="1638"/>
      <c r="J112" s="1639"/>
      <c r="K112" s="1639"/>
      <c r="L112" s="1639"/>
      <c r="M112" s="1639"/>
      <c r="N112" s="1639"/>
      <c r="O112" s="1639"/>
    </row>
    <row r="113" spans="1:15" s="1640" customFormat="1" ht="14.25" hidden="1" customHeight="1" x14ac:dyDescent="0.25">
      <c r="A113" s="1633">
        <v>39240</v>
      </c>
      <c r="B113" s="1641">
        <v>183888.09524092436</v>
      </c>
      <c r="C113" s="1635">
        <v>8470.4872320605191</v>
      </c>
      <c r="D113" s="1635">
        <v>7355.5238096369749</v>
      </c>
      <c r="E113" s="1635">
        <v>1113.9634224235442</v>
      </c>
      <c r="F113" s="1642">
        <v>4.6063271366005258</v>
      </c>
      <c r="G113" s="1637"/>
      <c r="H113" s="1594"/>
      <c r="I113" s="1638"/>
      <c r="J113" s="1639"/>
      <c r="K113" s="1639"/>
      <c r="L113" s="1639"/>
      <c r="M113" s="1639"/>
      <c r="N113" s="1639"/>
      <c r="O113" s="1639"/>
    </row>
    <row r="114" spans="1:15" s="1640" customFormat="1" ht="14.25" hidden="1" customHeight="1" x14ac:dyDescent="0.25">
      <c r="A114" s="1633">
        <v>39254</v>
      </c>
      <c r="B114" s="1641">
        <v>186213.04903233086</v>
      </c>
      <c r="C114" s="1635">
        <v>8893.229922606226</v>
      </c>
      <c r="D114" s="1635">
        <v>7448.5219612932342</v>
      </c>
      <c r="E114" s="1635">
        <v>1443.7079613129918</v>
      </c>
      <c r="F114" s="1642">
        <v>4.7758360484512323</v>
      </c>
      <c r="G114" s="1637"/>
      <c r="H114" s="1594"/>
      <c r="I114" s="1638"/>
      <c r="J114" s="1639"/>
      <c r="K114" s="1639"/>
      <c r="L114" s="1639"/>
      <c r="M114" s="1639"/>
      <c r="N114" s="1639"/>
      <c r="O114" s="1639"/>
    </row>
    <row r="115" spans="1:15" s="1640" customFormat="1" ht="14.25" hidden="1" customHeight="1" x14ac:dyDescent="0.25">
      <c r="A115" s="1633">
        <v>39268</v>
      </c>
      <c r="B115" s="1641">
        <v>185814.30506692821</v>
      </c>
      <c r="C115" s="1635">
        <v>8924.7716441645953</v>
      </c>
      <c r="D115" s="1635">
        <v>7432.5722026771282</v>
      </c>
      <c r="E115" s="1635">
        <v>1492.1994414874671</v>
      </c>
      <c r="F115" s="1642">
        <v>4.8030595066133328</v>
      </c>
      <c r="G115" s="1637"/>
      <c r="H115" s="1594"/>
      <c r="I115" s="1638"/>
      <c r="J115" s="1639"/>
      <c r="K115" s="1639"/>
      <c r="L115" s="1639"/>
      <c r="M115" s="1639"/>
      <c r="N115" s="1639"/>
      <c r="O115" s="1639"/>
    </row>
    <row r="116" spans="1:15" s="1640" customFormat="1" ht="14.25" hidden="1" customHeight="1" x14ac:dyDescent="0.25">
      <c r="A116" s="1633">
        <v>39282</v>
      </c>
      <c r="B116" s="1641">
        <v>187405.27884961045</v>
      </c>
      <c r="C116" s="1635">
        <v>9425.3110291993708</v>
      </c>
      <c r="D116" s="1635">
        <v>7496.2111539844182</v>
      </c>
      <c r="E116" s="1635">
        <v>1929.0998752149526</v>
      </c>
      <c r="F116" s="1642">
        <v>5.0293732850305792</v>
      </c>
      <c r="G116" s="1637"/>
      <c r="H116" s="1594"/>
      <c r="I116" s="1638"/>
      <c r="J116" s="1639"/>
      <c r="K116" s="1639"/>
      <c r="L116" s="1639"/>
      <c r="M116" s="1639"/>
      <c r="N116" s="1639"/>
      <c r="O116" s="1639"/>
    </row>
    <row r="117" spans="1:15" s="1640" customFormat="1" ht="14.25" hidden="1" customHeight="1" x14ac:dyDescent="0.25">
      <c r="A117" s="1633">
        <v>39296</v>
      </c>
      <c r="B117" s="1641">
        <v>186554.36715842265</v>
      </c>
      <c r="C117" s="1635">
        <v>9445.5938117446167</v>
      </c>
      <c r="D117" s="1635">
        <v>7462.1746863369062</v>
      </c>
      <c r="E117" s="1635">
        <v>1982.4191254077105</v>
      </c>
      <c r="F117" s="1642">
        <v>5.063185577276454</v>
      </c>
      <c r="G117" s="1637"/>
      <c r="H117" s="1594"/>
      <c r="I117" s="1638"/>
      <c r="J117" s="1639"/>
      <c r="K117" s="1639"/>
      <c r="L117" s="1639"/>
      <c r="M117" s="1639"/>
      <c r="N117" s="1639"/>
      <c r="O117" s="1639"/>
    </row>
    <row r="118" spans="1:15" s="1640" customFormat="1" ht="14.25" hidden="1" customHeight="1" x14ac:dyDescent="0.25">
      <c r="A118" s="1633">
        <v>39310</v>
      </c>
      <c r="B118" s="1641">
        <v>187553.49595401279</v>
      </c>
      <c r="C118" s="1635">
        <v>8894.4741634151906</v>
      </c>
      <c r="D118" s="1635">
        <v>7502.1398381605113</v>
      </c>
      <c r="E118" s="1635">
        <v>1392.3343252546792</v>
      </c>
      <c r="F118" s="1642">
        <v>4.7423665009134632</v>
      </c>
      <c r="G118" s="1637"/>
      <c r="H118" s="1594"/>
      <c r="I118" s="1638"/>
      <c r="J118" s="1639"/>
      <c r="K118" s="1639"/>
      <c r="L118" s="1639"/>
      <c r="M118" s="1639"/>
      <c r="N118" s="1639"/>
      <c r="O118" s="1639"/>
    </row>
    <row r="119" spans="1:15" s="1640" customFormat="1" ht="14.25" hidden="1" customHeight="1" x14ac:dyDescent="0.25">
      <c r="A119" s="1633">
        <v>39324</v>
      </c>
      <c r="B119" s="1641">
        <v>188868.01526178926</v>
      </c>
      <c r="C119" s="1635">
        <v>9128.9697003747751</v>
      </c>
      <c r="D119" s="1635">
        <v>7554.7206104715706</v>
      </c>
      <c r="E119" s="1635">
        <v>1574.2490899032045</v>
      </c>
      <c r="F119" s="1642">
        <v>4.8335180987215569</v>
      </c>
      <c r="G119" s="1637"/>
      <c r="H119" s="1594"/>
      <c r="I119" s="1638"/>
      <c r="J119" s="1639"/>
      <c r="K119" s="1639"/>
      <c r="L119" s="1639"/>
      <c r="M119" s="1639"/>
      <c r="N119" s="1639"/>
      <c r="O119" s="1639"/>
    </row>
    <row r="120" spans="1:15" s="1640" customFormat="1" ht="14.25" hidden="1" customHeight="1" x14ac:dyDescent="0.25">
      <c r="A120" s="1633">
        <v>39338</v>
      </c>
      <c r="B120" s="1641">
        <v>189737.69689326899</v>
      </c>
      <c r="C120" s="1635">
        <v>8799.9877071608735</v>
      </c>
      <c r="D120" s="1635">
        <v>7589.5078757307601</v>
      </c>
      <c r="E120" s="1635">
        <v>1210.4798314301133</v>
      </c>
      <c r="F120" s="1642">
        <v>4.6379754003818396</v>
      </c>
      <c r="G120" s="1637"/>
      <c r="H120" s="1594"/>
      <c r="I120" s="1638"/>
      <c r="J120" s="1639"/>
      <c r="K120" s="1639"/>
      <c r="L120" s="1639"/>
      <c r="M120" s="1639"/>
      <c r="N120" s="1639"/>
      <c r="O120" s="1639"/>
    </row>
    <row r="121" spans="1:15" s="1640" customFormat="1" ht="14.25" hidden="1" customHeight="1" x14ac:dyDescent="0.25">
      <c r="A121" s="1633">
        <v>39352</v>
      </c>
      <c r="B121" s="1641">
        <v>192194.07155918182</v>
      </c>
      <c r="C121" s="1635">
        <v>9633.6256414249146</v>
      </c>
      <c r="D121" s="1635">
        <v>7687.7628623672726</v>
      </c>
      <c r="E121" s="1635">
        <v>1945.862779057642</v>
      </c>
      <c r="F121" s="1642">
        <v>5.0124468269347515</v>
      </c>
      <c r="G121" s="1637"/>
      <c r="H121" s="1594"/>
      <c r="I121" s="1638"/>
      <c r="J121" s="1639"/>
      <c r="K121" s="1639"/>
      <c r="L121" s="1639"/>
      <c r="M121" s="1639"/>
      <c r="N121" s="1639"/>
      <c r="O121" s="1639"/>
    </row>
    <row r="122" spans="1:15" s="1640" customFormat="1" ht="14.25" hidden="1" customHeight="1" x14ac:dyDescent="0.25">
      <c r="A122" s="1633">
        <v>39366</v>
      </c>
      <c r="B122" s="1641">
        <v>192798</v>
      </c>
      <c r="C122" s="1635">
        <v>10036</v>
      </c>
      <c r="D122" s="1635">
        <v>7712</v>
      </c>
      <c r="E122" s="1635">
        <v>2324</v>
      </c>
      <c r="F122" s="1642">
        <v>5.21</v>
      </c>
      <c r="G122" s="1637"/>
      <c r="H122" s="1594"/>
      <c r="I122" s="1638"/>
      <c r="J122" s="1639"/>
      <c r="K122" s="1639"/>
      <c r="L122" s="1639"/>
      <c r="M122" s="1639"/>
      <c r="N122" s="1639"/>
      <c r="O122" s="1639"/>
    </row>
    <row r="123" spans="1:15" s="1640" customFormat="1" ht="14.25" hidden="1" customHeight="1" x14ac:dyDescent="0.25">
      <c r="A123" s="1633">
        <v>39380</v>
      </c>
      <c r="B123" s="1641">
        <v>193721</v>
      </c>
      <c r="C123" s="1635">
        <v>11155</v>
      </c>
      <c r="D123" s="1635">
        <v>7749</v>
      </c>
      <c r="E123" s="1635">
        <v>3406</v>
      </c>
      <c r="F123" s="1642">
        <v>5.76</v>
      </c>
      <c r="G123" s="1637"/>
      <c r="H123" s="1594"/>
      <c r="I123" s="1638"/>
      <c r="J123" s="1639"/>
      <c r="K123" s="1639"/>
      <c r="L123" s="1639"/>
      <c r="M123" s="1639"/>
      <c r="N123" s="1639"/>
      <c r="O123" s="1639"/>
    </row>
    <row r="124" spans="1:15" s="1640" customFormat="1" ht="14.25" hidden="1" customHeight="1" x14ac:dyDescent="0.25">
      <c r="A124" s="1633">
        <v>39394</v>
      </c>
      <c r="B124" s="1641">
        <v>194592.3</v>
      </c>
      <c r="C124" s="1635">
        <v>11111.2</v>
      </c>
      <c r="D124" s="1635">
        <v>7783.7</v>
      </c>
      <c r="E124" s="1635">
        <v>3327</v>
      </c>
      <c r="F124" s="1642">
        <v>5.71</v>
      </c>
      <c r="G124" s="1637"/>
      <c r="H124" s="1594"/>
      <c r="I124" s="1638"/>
      <c r="J124" s="1639"/>
      <c r="K124" s="1639"/>
      <c r="L124" s="1639"/>
      <c r="M124" s="1639"/>
      <c r="N124" s="1639"/>
      <c r="O124" s="1639"/>
    </row>
    <row r="125" spans="1:15" s="1640" customFormat="1" ht="14.25" hidden="1" customHeight="1" x14ac:dyDescent="0.25">
      <c r="A125" s="1633">
        <v>39408</v>
      </c>
      <c r="B125" s="1641">
        <v>198335.7</v>
      </c>
      <c r="C125" s="1635">
        <v>10728.6</v>
      </c>
      <c r="D125" s="1635">
        <v>7934</v>
      </c>
      <c r="E125" s="1635">
        <v>2795.1</v>
      </c>
      <c r="F125" s="1642">
        <v>5.41</v>
      </c>
      <c r="G125" s="1637"/>
      <c r="H125" s="1594"/>
      <c r="I125" s="1638"/>
      <c r="J125" s="1639"/>
      <c r="K125" s="1639"/>
      <c r="L125" s="1639"/>
      <c r="M125" s="1639"/>
      <c r="N125" s="1639"/>
      <c r="O125" s="1639"/>
    </row>
    <row r="126" spans="1:15" s="1640" customFormat="1" ht="14.25" hidden="1" customHeight="1" x14ac:dyDescent="0.25">
      <c r="A126" s="1633">
        <v>39422</v>
      </c>
      <c r="B126" s="1641">
        <v>200755</v>
      </c>
      <c r="C126" s="1635">
        <v>9535</v>
      </c>
      <c r="D126" s="1635">
        <v>8030</v>
      </c>
      <c r="E126" s="1635">
        <v>1505</v>
      </c>
      <c r="F126" s="1642">
        <v>4.75</v>
      </c>
      <c r="G126" s="1637"/>
      <c r="H126" s="1594"/>
      <c r="I126" s="1638"/>
      <c r="J126" s="1639"/>
      <c r="K126" s="1639"/>
      <c r="L126" s="1639"/>
      <c r="M126" s="1639"/>
      <c r="N126" s="1639"/>
      <c r="O126" s="1639"/>
    </row>
    <row r="127" spans="1:15" s="1640" customFormat="1" ht="14.25" hidden="1" customHeight="1" x14ac:dyDescent="0.25">
      <c r="A127" s="1633">
        <v>39436</v>
      </c>
      <c r="B127" s="1641">
        <v>203041</v>
      </c>
      <c r="C127" s="1635">
        <v>10964</v>
      </c>
      <c r="D127" s="1635">
        <v>8122</v>
      </c>
      <c r="E127" s="1635">
        <v>2842</v>
      </c>
      <c r="F127" s="1642">
        <v>5.4</v>
      </c>
      <c r="G127" s="1637"/>
      <c r="H127" s="1594"/>
      <c r="I127" s="1638"/>
      <c r="J127" s="1639"/>
      <c r="K127" s="1639"/>
      <c r="L127" s="1639"/>
      <c r="M127" s="1639"/>
      <c r="N127" s="1639"/>
      <c r="O127" s="1639"/>
    </row>
    <row r="128" spans="1:15" s="1640" customFormat="1" ht="14.25" hidden="1" customHeight="1" x14ac:dyDescent="0.25">
      <c r="A128" s="1644">
        <v>39450</v>
      </c>
      <c r="B128" s="1641">
        <v>208638</v>
      </c>
      <c r="C128" s="1635">
        <v>10268</v>
      </c>
      <c r="D128" s="1635">
        <v>8345</v>
      </c>
      <c r="E128" s="1635">
        <v>1923</v>
      </c>
      <c r="F128" s="1642">
        <v>4.92</v>
      </c>
      <c r="G128" s="1637"/>
      <c r="H128" s="1594"/>
      <c r="I128" s="1638"/>
      <c r="J128" s="1639"/>
      <c r="K128" s="1639"/>
      <c r="L128" s="1639"/>
      <c r="M128" s="1639"/>
      <c r="N128" s="1639"/>
      <c r="O128" s="1639"/>
    </row>
    <row r="129" spans="1:15" s="1640" customFormat="1" ht="14.25" hidden="1" customHeight="1" x14ac:dyDescent="0.25">
      <c r="A129" s="1644">
        <v>39464</v>
      </c>
      <c r="B129" s="1641">
        <v>210356</v>
      </c>
      <c r="C129" s="1635">
        <v>11245</v>
      </c>
      <c r="D129" s="1635">
        <v>8414</v>
      </c>
      <c r="E129" s="1635">
        <v>2831</v>
      </c>
      <c r="F129" s="1642">
        <v>5.35</v>
      </c>
      <c r="G129" s="1637"/>
      <c r="H129" s="1594"/>
      <c r="I129" s="1638"/>
      <c r="J129" s="1639"/>
      <c r="K129" s="1639"/>
      <c r="L129" s="1639"/>
      <c r="M129" s="1639"/>
      <c r="N129" s="1639"/>
      <c r="O129" s="1639"/>
    </row>
    <row r="130" spans="1:15" s="1640" customFormat="1" ht="14.25" hidden="1" customHeight="1" x14ac:dyDescent="0.25">
      <c r="A130" s="1644">
        <v>39478</v>
      </c>
      <c r="B130" s="1641">
        <v>210771</v>
      </c>
      <c r="C130" s="1635">
        <v>11357</v>
      </c>
      <c r="D130" s="1635">
        <v>8431</v>
      </c>
      <c r="E130" s="1635">
        <v>2926</v>
      </c>
      <c r="F130" s="1642">
        <v>5.39</v>
      </c>
      <c r="G130" s="1637"/>
      <c r="H130" s="1594"/>
      <c r="I130" s="1638"/>
      <c r="J130" s="1639"/>
      <c r="K130" s="1639"/>
      <c r="L130" s="1639"/>
      <c r="M130" s="1639"/>
      <c r="N130" s="1639"/>
      <c r="O130" s="1639"/>
    </row>
    <row r="131" spans="1:15" s="1640" customFormat="1" ht="14.25" hidden="1" customHeight="1" x14ac:dyDescent="0.25">
      <c r="A131" s="1644">
        <v>39492</v>
      </c>
      <c r="B131" s="1641">
        <v>211310</v>
      </c>
      <c r="C131" s="1635">
        <v>10221</v>
      </c>
      <c r="D131" s="1635">
        <v>8452</v>
      </c>
      <c r="E131" s="1635">
        <v>1769</v>
      </c>
      <c r="F131" s="1642">
        <v>4.84</v>
      </c>
      <c r="G131" s="1637"/>
      <c r="H131" s="1594"/>
      <c r="I131" s="1638"/>
      <c r="J131" s="1639"/>
      <c r="K131" s="1639"/>
      <c r="L131" s="1639"/>
      <c r="M131" s="1639"/>
      <c r="N131" s="1639"/>
      <c r="O131" s="1639"/>
    </row>
    <row r="132" spans="1:15" s="1640" customFormat="1" ht="14.25" hidden="1" customHeight="1" x14ac:dyDescent="0.25">
      <c r="A132" s="1644">
        <v>39506</v>
      </c>
      <c r="B132" s="1641">
        <v>211420</v>
      </c>
      <c r="C132" s="1635">
        <v>10683</v>
      </c>
      <c r="D132" s="1635">
        <v>8457</v>
      </c>
      <c r="E132" s="1635">
        <v>2226</v>
      </c>
      <c r="F132" s="1642">
        <v>5.05</v>
      </c>
      <c r="G132" s="1637"/>
      <c r="H132" s="1594"/>
      <c r="I132" s="1638"/>
      <c r="J132" s="1639"/>
      <c r="K132" s="1639"/>
      <c r="L132" s="1639"/>
      <c r="M132" s="1639"/>
      <c r="N132" s="1639"/>
      <c r="O132" s="1639"/>
    </row>
    <row r="133" spans="1:15" s="1640" customFormat="1" ht="14.25" hidden="1" customHeight="1" x14ac:dyDescent="0.25">
      <c r="A133" s="1644">
        <v>39520</v>
      </c>
      <c r="B133" s="1641">
        <v>213067</v>
      </c>
      <c r="C133" s="1635">
        <v>9448.9</v>
      </c>
      <c r="D133" s="1635">
        <v>8522.7000000000007</v>
      </c>
      <c r="E133" s="1635">
        <v>926.2</v>
      </c>
      <c r="F133" s="1642">
        <v>4.43</v>
      </c>
      <c r="G133" s="1637"/>
      <c r="H133" s="1594"/>
      <c r="I133" s="1638"/>
      <c r="J133" s="1639"/>
      <c r="K133" s="1639"/>
      <c r="L133" s="1639"/>
      <c r="M133" s="1639"/>
      <c r="N133" s="1639"/>
      <c r="O133" s="1639"/>
    </row>
    <row r="134" spans="1:15" s="1640" customFormat="1" ht="14.25" hidden="1" customHeight="1" x14ac:dyDescent="0.25">
      <c r="A134" s="1644">
        <v>39534</v>
      </c>
      <c r="B134" s="1641">
        <v>215975</v>
      </c>
      <c r="C134" s="1635">
        <v>11184</v>
      </c>
      <c r="D134" s="1635">
        <v>8639</v>
      </c>
      <c r="E134" s="1635">
        <v>2545</v>
      </c>
      <c r="F134" s="1642">
        <v>5.18</v>
      </c>
      <c r="G134" s="1637"/>
      <c r="H134" s="1594"/>
      <c r="I134" s="1638"/>
      <c r="J134" s="1639"/>
      <c r="K134" s="1639"/>
      <c r="L134" s="1639"/>
      <c r="M134" s="1639"/>
      <c r="N134" s="1639"/>
      <c r="O134" s="1639"/>
    </row>
    <row r="135" spans="1:15" s="1640" customFormat="1" ht="14.25" hidden="1" customHeight="1" x14ac:dyDescent="0.25">
      <c r="A135" s="1644">
        <v>39548</v>
      </c>
      <c r="B135" s="1641">
        <v>213909</v>
      </c>
      <c r="C135" s="1635">
        <v>10320</v>
      </c>
      <c r="D135" s="1635">
        <v>8556</v>
      </c>
      <c r="E135" s="1635">
        <v>1764</v>
      </c>
      <c r="F135" s="1642">
        <v>4.82</v>
      </c>
      <c r="G135" s="1637"/>
      <c r="H135" s="1594"/>
      <c r="I135" s="1638"/>
      <c r="J135" s="1639"/>
      <c r="K135" s="1639"/>
      <c r="L135" s="1639"/>
      <c r="M135" s="1639"/>
      <c r="N135" s="1639"/>
      <c r="O135" s="1639"/>
    </row>
    <row r="136" spans="1:15" s="1640" customFormat="1" ht="14.25" hidden="1" customHeight="1" x14ac:dyDescent="0.25">
      <c r="A136" s="1644">
        <v>39562</v>
      </c>
      <c r="B136" s="1641">
        <v>213244</v>
      </c>
      <c r="C136" s="1635">
        <v>10618</v>
      </c>
      <c r="D136" s="1635">
        <v>8530</v>
      </c>
      <c r="E136" s="1635">
        <v>2088</v>
      </c>
      <c r="F136" s="1642">
        <v>4.9800000000000004</v>
      </c>
      <c r="G136" s="1637"/>
      <c r="H136" s="1594"/>
      <c r="I136" s="1638"/>
      <c r="J136" s="1639"/>
      <c r="K136" s="1639"/>
      <c r="L136" s="1639"/>
      <c r="M136" s="1639"/>
      <c r="N136" s="1639"/>
      <c r="O136" s="1639"/>
    </row>
    <row r="137" spans="1:15" s="1640" customFormat="1" ht="14.25" hidden="1" customHeight="1" x14ac:dyDescent="0.25">
      <c r="A137" s="1644">
        <v>39576</v>
      </c>
      <c r="B137" s="1641">
        <v>214288</v>
      </c>
      <c r="C137" s="1635">
        <v>9848</v>
      </c>
      <c r="D137" s="1635">
        <v>8572</v>
      </c>
      <c r="E137" s="1635">
        <v>1276</v>
      </c>
      <c r="F137" s="1642">
        <v>4.5999999999999996</v>
      </c>
      <c r="G137" s="1637"/>
      <c r="H137" s="1594"/>
      <c r="I137" s="1638"/>
      <c r="J137" s="1639"/>
      <c r="K137" s="1639"/>
      <c r="L137" s="1639"/>
      <c r="M137" s="1639"/>
      <c r="N137" s="1639"/>
      <c r="O137" s="1639"/>
    </row>
    <row r="138" spans="1:15" s="1640" customFormat="1" ht="14.25" hidden="1" customHeight="1" x14ac:dyDescent="0.25">
      <c r="A138" s="1644">
        <v>39590</v>
      </c>
      <c r="B138" s="1641">
        <v>214734</v>
      </c>
      <c r="C138" s="1635">
        <v>10195</v>
      </c>
      <c r="D138" s="1635">
        <v>8589</v>
      </c>
      <c r="E138" s="1635">
        <v>1606</v>
      </c>
      <c r="F138" s="1642">
        <v>4.75</v>
      </c>
      <c r="G138" s="1637"/>
      <c r="H138" s="1594"/>
      <c r="I138" s="1638"/>
      <c r="J138" s="1639"/>
      <c r="K138" s="1639"/>
      <c r="L138" s="1639"/>
      <c r="M138" s="1639"/>
      <c r="N138" s="1639"/>
      <c r="O138" s="1639"/>
    </row>
    <row r="139" spans="1:15" s="1640" customFormat="1" ht="14.25" hidden="1" customHeight="1" x14ac:dyDescent="0.25">
      <c r="A139" s="1644">
        <v>39604</v>
      </c>
      <c r="B139" s="1641">
        <v>217284</v>
      </c>
      <c r="C139" s="1635">
        <v>10025</v>
      </c>
      <c r="D139" s="1635">
        <v>8691</v>
      </c>
      <c r="E139" s="1635">
        <v>1334</v>
      </c>
      <c r="F139" s="1642">
        <v>4.6100000000000003</v>
      </c>
      <c r="G139" s="1637"/>
      <c r="H139" s="1594"/>
      <c r="I139" s="1638"/>
      <c r="J139" s="1639"/>
      <c r="K139" s="1639"/>
      <c r="L139" s="1639"/>
      <c r="M139" s="1639"/>
      <c r="N139" s="1639"/>
      <c r="O139" s="1639"/>
    </row>
    <row r="140" spans="1:15" s="1640" customFormat="1" ht="14.25" hidden="1" customHeight="1" x14ac:dyDescent="0.25">
      <c r="A140" s="1644">
        <v>39618</v>
      </c>
      <c r="B140" s="1641">
        <v>220286</v>
      </c>
      <c r="C140" s="1635">
        <v>10956</v>
      </c>
      <c r="D140" s="1635">
        <v>8811</v>
      </c>
      <c r="E140" s="1635">
        <v>2145</v>
      </c>
      <c r="F140" s="1642">
        <v>4.97</v>
      </c>
      <c r="G140" s="1637"/>
      <c r="H140" s="1594"/>
      <c r="I140" s="1638"/>
      <c r="J140" s="1639"/>
      <c r="K140" s="1639"/>
      <c r="L140" s="1639"/>
      <c r="M140" s="1639"/>
      <c r="N140" s="1639"/>
      <c r="O140" s="1639"/>
    </row>
    <row r="141" spans="1:15" s="1640" customFormat="1" ht="14.25" hidden="1" customHeight="1" x14ac:dyDescent="0.25">
      <c r="A141" s="1644">
        <v>39632</v>
      </c>
      <c r="B141" s="1641">
        <v>220018</v>
      </c>
      <c r="C141" s="1635">
        <v>10966</v>
      </c>
      <c r="D141" s="1635">
        <v>8801</v>
      </c>
      <c r="E141" s="1635">
        <v>2165</v>
      </c>
      <c r="F141" s="1642">
        <v>4.9800000000000004</v>
      </c>
      <c r="G141" s="1637"/>
      <c r="H141" s="1594"/>
      <c r="I141" s="1638"/>
      <c r="J141" s="1639"/>
      <c r="K141" s="1639"/>
      <c r="L141" s="1639"/>
      <c r="M141" s="1639"/>
      <c r="N141" s="1639"/>
      <c r="O141" s="1639"/>
    </row>
    <row r="142" spans="1:15" s="1640" customFormat="1" ht="14.25" hidden="1" customHeight="1" x14ac:dyDescent="0.25">
      <c r="A142" s="1644">
        <v>39646</v>
      </c>
      <c r="B142" s="1641">
        <v>222013</v>
      </c>
      <c r="C142" s="1635">
        <v>11724</v>
      </c>
      <c r="D142" s="1635">
        <v>8881</v>
      </c>
      <c r="E142" s="1635">
        <v>2843</v>
      </c>
      <c r="F142" s="1642">
        <v>5.28</v>
      </c>
      <c r="G142" s="1637"/>
      <c r="H142" s="1594"/>
      <c r="I142" s="1638"/>
      <c r="J142" s="1639"/>
      <c r="K142" s="1639"/>
      <c r="L142" s="1639"/>
      <c r="M142" s="1639"/>
      <c r="N142" s="1639"/>
      <c r="O142" s="1639"/>
    </row>
    <row r="143" spans="1:15" s="1640" customFormat="1" ht="14.25" hidden="1" customHeight="1" x14ac:dyDescent="0.25">
      <c r="A143" s="1644">
        <v>39660</v>
      </c>
      <c r="B143" s="1641">
        <v>225500</v>
      </c>
      <c r="C143" s="1635">
        <v>11021</v>
      </c>
      <c r="D143" s="1635">
        <v>9020</v>
      </c>
      <c r="E143" s="1635">
        <v>2001</v>
      </c>
      <c r="F143" s="1642">
        <v>4.8899999999999997</v>
      </c>
      <c r="G143" s="1637"/>
      <c r="H143" s="1594"/>
      <c r="I143" s="1638"/>
      <c r="J143" s="1639"/>
      <c r="K143" s="1639"/>
      <c r="L143" s="1639"/>
      <c r="M143" s="1639"/>
      <c r="N143" s="1639"/>
      <c r="O143" s="1639"/>
    </row>
    <row r="144" spans="1:15" s="1640" customFormat="1" ht="14.25" hidden="1" customHeight="1" x14ac:dyDescent="0.25">
      <c r="A144" s="1645" t="s">
        <v>3345</v>
      </c>
      <c r="B144" s="1641">
        <v>227806</v>
      </c>
      <c r="C144" s="1635">
        <v>11532</v>
      </c>
      <c r="D144" s="1635">
        <v>9112</v>
      </c>
      <c r="E144" s="1635">
        <v>2420</v>
      </c>
      <c r="F144" s="1642">
        <v>5.0599999999999996</v>
      </c>
      <c r="G144" s="1637"/>
      <c r="H144" s="1594"/>
      <c r="I144" s="1638"/>
      <c r="J144" s="1639"/>
      <c r="K144" s="1639"/>
      <c r="L144" s="1639"/>
      <c r="M144" s="1639"/>
      <c r="N144" s="1639"/>
      <c r="O144" s="1639"/>
    </row>
    <row r="145" spans="1:15" ht="19.5" hidden="1" thickTop="1" x14ac:dyDescent="0.25">
      <c r="A145" s="1645" t="s">
        <v>3346</v>
      </c>
      <c r="B145" s="1641">
        <v>226337</v>
      </c>
      <c r="C145" s="1635">
        <v>14936</v>
      </c>
      <c r="D145" s="1635">
        <v>13580</v>
      </c>
      <c r="E145" s="1635">
        <v>1356</v>
      </c>
      <c r="F145" s="1642">
        <v>6.6</v>
      </c>
      <c r="I145" s="1630"/>
      <c r="J145" s="1621"/>
      <c r="K145" s="1621"/>
      <c r="L145" s="1621"/>
      <c r="M145" s="1621"/>
      <c r="N145" s="1621"/>
      <c r="O145" s="1621"/>
    </row>
    <row r="146" spans="1:15" ht="18" hidden="1" thickTop="1" x14ac:dyDescent="0.25">
      <c r="A146" s="1644">
        <v>39702</v>
      </c>
      <c r="B146" s="1641">
        <v>227229</v>
      </c>
      <c r="C146" s="1635">
        <v>14033</v>
      </c>
      <c r="D146" s="1635">
        <v>13634</v>
      </c>
      <c r="E146" s="1635">
        <v>399</v>
      </c>
      <c r="F146" s="1642">
        <v>6.18</v>
      </c>
      <c r="I146" s="1630"/>
      <c r="J146" s="1621"/>
      <c r="K146" s="1621"/>
      <c r="L146" s="1621"/>
      <c r="M146" s="1621"/>
      <c r="N146" s="1621"/>
      <c r="O146" s="1621"/>
    </row>
    <row r="147" spans="1:15" ht="18" hidden="1" thickTop="1" x14ac:dyDescent="0.25">
      <c r="A147" s="1644">
        <v>39716</v>
      </c>
      <c r="B147" s="1641">
        <v>228419</v>
      </c>
      <c r="C147" s="1635">
        <v>14515</v>
      </c>
      <c r="D147" s="1635">
        <v>13705</v>
      </c>
      <c r="E147" s="1635">
        <v>810</v>
      </c>
      <c r="F147" s="1642">
        <v>6.35</v>
      </c>
      <c r="I147" s="1630"/>
      <c r="J147" s="1621"/>
      <c r="K147" s="1621"/>
      <c r="L147" s="1621"/>
      <c r="M147" s="1621"/>
      <c r="N147" s="1621"/>
      <c r="O147" s="1621"/>
    </row>
    <row r="148" spans="1:15" ht="18" hidden="1" thickTop="1" x14ac:dyDescent="0.25">
      <c r="A148" s="1644">
        <v>39730</v>
      </c>
      <c r="B148" s="1641">
        <v>229588</v>
      </c>
      <c r="C148" s="1635">
        <v>15199.1</v>
      </c>
      <c r="D148" s="1635">
        <v>13775</v>
      </c>
      <c r="E148" s="1635">
        <v>1423.9</v>
      </c>
      <c r="F148" s="1642">
        <v>6.62</v>
      </c>
      <c r="I148" s="1630"/>
      <c r="J148" s="1621"/>
      <c r="K148" s="1621"/>
      <c r="L148" s="1621"/>
      <c r="M148" s="1621"/>
      <c r="N148" s="1621"/>
      <c r="O148" s="1621"/>
    </row>
    <row r="149" spans="1:15" ht="18" hidden="1" thickTop="1" x14ac:dyDescent="0.25">
      <c r="A149" s="1644">
        <v>39744</v>
      </c>
      <c r="B149" s="1641">
        <v>230830</v>
      </c>
      <c r="C149" s="1635">
        <v>16362</v>
      </c>
      <c r="D149" s="1635">
        <v>13850</v>
      </c>
      <c r="E149" s="1635">
        <v>2512</v>
      </c>
      <c r="F149" s="1642">
        <v>7.09</v>
      </c>
      <c r="I149" s="1630"/>
      <c r="J149" s="1621"/>
      <c r="K149" s="1621"/>
      <c r="L149" s="1621"/>
      <c r="M149" s="1621"/>
      <c r="N149" s="1621"/>
      <c r="O149" s="1621"/>
    </row>
    <row r="150" spans="1:15" ht="18" hidden="1" thickTop="1" x14ac:dyDescent="0.25">
      <c r="A150" s="1645" t="s">
        <v>3347</v>
      </c>
      <c r="B150" s="1641">
        <v>230371</v>
      </c>
      <c r="C150" s="1635">
        <v>14668</v>
      </c>
      <c r="D150" s="1635">
        <v>13822</v>
      </c>
      <c r="E150" s="1635">
        <v>846</v>
      </c>
      <c r="F150" s="1642">
        <v>6.37</v>
      </c>
      <c r="I150" s="1630"/>
      <c r="J150" s="1621"/>
      <c r="K150" s="1621"/>
      <c r="L150" s="1621"/>
      <c r="M150" s="1621"/>
      <c r="N150" s="1621"/>
      <c r="O150" s="1621"/>
    </row>
    <row r="151" spans="1:15" ht="19.5" hidden="1" thickTop="1" x14ac:dyDescent="0.25">
      <c r="A151" s="1645" t="s">
        <v>3348</v>
      </c>
      <c r="B151" s="1641">
        <v>232852</v>
      </c>
      <c r="C151" s="1635">
        <v>13146</v>
      </c>
      <c r="D151" s="1635">
        <v>11643</v>
      </c>
      <c r="E151" s="1635">
        <v>1503</v>
      </c>
      <c r="F151" s="1642">
        <v>5.65</v>
      </c>
      <c r="I151" s="1621"/>
      <c r="J151" s="1621"/>
      <c r="K151" s="1621"/>
      <c r="L151" s="1621"/>
      <c r="M151" s="1621"/>
      <c r="N151" s="1621"/>
      <c r="O151" s="1621"/>
    </row>
    <row r="152" spans="1:15" ht="18" hidden="1" thickTop="1" x14ac:dyDescent="0.25">
      <c r="A152" s="1644">
        <v>39786</v>
      </c>
      <c r="B152" s="1641">
        <v>233352</v>
      </c>
      <c r="C152" s="1635">
        <v>12522</v>
      </c>
      <c r="D152" s="1635">
        <v>11668</v>
      </c>
      <c r="E152" s="1635">
        <v>854</v>
      </c>
      <c r="F152" s="1642">
        <v>5.37</v>
      </c>
      <c r="I152" s="1621"/>
      <c r="J152" s="1621"/>
      <c r="K152" s="1621"/>
      <c r="L152" s="1621"/>
      <c r="M152" s="1621"/>
      <c r="N152" s="1621"/>
      <c r="O152" s="1621"/>
    </row>
    <row r="153" spans="1:15" ht="18" hidden="1" thickTop="1" x14ac:dyDescent="0.25">
      <c r="A153" s="1645" t="s">
        <v>3349</v>
      </c>
      <c r="B153" s="1641">
        <v>236070</v>
      </c>
      <c r="C153" s="1635">
        <v>13781</v>
      </c>
      <c r="D153" s="1635">
        <v>11804</v>
      </c>
      <c r="E153" s="1635">
        <v>1977</v>
      </c>
      <c r="F153" s="1642">
        <v>5.84</v>
      </c>
      <c r="I153" s="1621"/>
      <c r="J153" s="1621"/>
      <c r="K153" s="1621"/>
      <c r="L153" s="1621"/>
      <c r="M153" s="1621"/>
      <c r="N153" s="1621"/>
      <c r="O153" s="1621"/>
    </row>
    <row r="154" spans="1:15" ht="19.5" hidden="1" thickTop="1" x14ac:dyDescent="0.25">
      <c r="A154" s="1645" t="s">
        <v>3350</v>
      </c>
      <c r="B154" s="1641">
        <v>238077</v>
      </c>
      <c r="C154" s="1635">
        <v>13045.2</v>
      </c>
      <c r="D154" s="1635">
        <v>10713.7</v>
      </c>
      <c r="E154" s="1635">
        <v>2331.4</v>
      </c>
      <c r="F154" s="1642">
        <v>5.48</v>
      </c>
      <c r="I154" s="1621"/>
      <c r="J154" s="1621"/>
      <c r="K154" s="1621"/>
      <c r="L154" s="1621"/>
      <c r="M154" s="1621"/>
      <c r="N154" s="1621"/>
      <c r="O154" s="1621"/>
    </row>
    <row r="155" spans="1:15" ht="18" hidden="1" thickTop="1" x14ac:dyDescent="0.25">
      <c r="A155" s="1644">
        <v>39828</v>
      </c>
      <c r="B155" s="1641">
        <v>243515</v>
      </c>
      <c r="C155" s="1635">
        <v>14479</v>
      </c>
      <c r="D155" s="1635">
        <v>10958</v>
      </c>
      <c r="E155" s="1635">
        <v>3521</v>
      </c>
      <c r="F155" s="1642">
        <v>5.95</v>
      </c>
      <c r="I155" s="1621"/>
      <c r="J155" s="1621"/>
      <c r="K155" s="1621"/>
      <c r="L155" s="1621"/>
      <c r="M155" s="1621"/>
      <c r="N155" s="1621"/>
      <c r="O155" s="1621"/>
    </row>
    <row r="156" spans="1:15" ht="18" hidden="1" thickTop="1" x14ac:dyDescent="0.25">
      <c r="A156" s="1644">
        <v>39842</v>
      </c>
      <c r="B156" s="1641">
        <v>242838</v>
      </c>
      <c r="C156" s="1635">
        <v>14710</v>
      </c>
      <c r="D156" s="1635">
        <v>10928</v>
      </c>
      <c r="E156" s="1635">
        <v>3782</v>
      </c>
      <c r="F156" s="1642">
        <v>6.06</v>
      </c>
      <c r="I156" s="1621"/>
      <c r="J156" s="1621"/>
      <c r="K156" s="1621"/>
      <c r="L156" s="1621"/>
      <c r="M156" s="1621"/>
      <c r="N156" s="1621"/>
      <c r="O156" s="1621"/>
    </row>
    <row r="157" spans="1:15" ht="18" hidden="1" thickTop="1" x14ac:dyDescent="0.25">
      <c r="A157" s="1644">
        <v>39856</v>
      </c>
      <c r="B157" s="1641">
        <v>242719</v>
      </c>
      <c r="C157" s="1635">
        <v>13556</v>
      </c>
      <c r="D157" s="1635">
        <v>10922</v>
      </c>
      <c r="E157" s="1635">
        <v>2634</v>
      </c>
      <c r="F157" s="1642">
        <v>5.59</v>
      </c>
      <c r="I157" s="1621"/>
      <c r="J157" s="1621"/>
      <c r="K157" s="1621"/>
      <c r="L157" s="1621"/>
      <c r="M157" s="1621"/>
      <c r="N157" s="1621"/>
      <c r="O157" s="1621"/>
    </row>
    <row r="158" spans="1:15" ht="18" hidden="1" thickTop="1" x14ac:dyDescent="0.25">
      <c r="A158" s="1644">
        <v>39870</v>
      </c>
      <c r="B158" s="1641">
        <v>244289</v>
      </c>
      <c r="C158" s="1635">
        <v>13427</v>
      </c>
      <c r="D158" s="1635">
        <v>10993</v>
      </c>
      <c r="E158" s="1635">
        <v>2434</v>
      </c>
      <c r="F158" s="1642">
        <v>5.5</v>
      </c>
      <c r="I158" s="1621"/>
      <c r="J158" s="1621"/>
      <c r="K158" s="1621"/>
      <c r="L158" s="1621"/>
      <c r="M158" s="1621"/>
      <c r="N158" s="1621"/>
      <c r="O158" s="1621"/>
    </row>
    <row r="159" spans="1:15" ht="18" hidden="1" thickTop="1" x14ac:dyDescent="0.25">
      <c r="A159" s="1644">
        <v>39884</v>
      </c>
      <c r="B159" s="1641">
        <v>245313</v>
      </c>
      <c r="C159" s="1635">
        <v>12869</v>
      </c>
      <c r="D159" s="1635">
        <v>11039</v>
      </c>
      <c r="E159" s="1635">
        <v>1829.7</v>
      </c>
      <c r="F159" s="1642">
        <v>5.25</v>
      </c>
      <c r="I159" s="1621"/>
      <c r="J159" s="1621"/>
      <c r="K159" s="1621"/>
      <c r="L159" s="1621"/>
      <c r="M159" s="1621"/>
      <c r="N159" s="1621"/>
      <c r="O159" s="1621"/>
    </row>
    <row r="160" spans="1:15" ht="18" hidden="1" thickTop="1" x14ac:dyDescent="0.25">
      <c r="A160" s="1644">
        <v>39898</v>
      </c>
      <c r="B160" s="1641">
        <v>248637</v>
      </c>
      <c r="C160" s="1635">
        <v>13626</v>
      </c>
      <c r="D160" s="1635">
        <v>11189</v>
      </c>
      <c r="E160" s="1635">
        <v>2437</v>
      </c>
      <c r="F160" s="1642">
        <v>5.48</v>
      </c>
      <c r="I160" s="1621"/>
      <c r="J160" s="1621"/>
      <c r="K160" s="1621"/>
      <c r="L160" s="1621"/>
      <c r="M160" s="1621"/>
      <c r="N160" s="1621"/>
      <c r="O160" s="1621"/>
    </row>
    <row r="161" spans="1:15" ht="18" hidden="1" thickTop="1" x14ac:dyDescent="0.25">
      <c r="A161" s="1644">
        <v>39912</v>
      </c>
      <c r="B161" s="1641">
        <v>249016</v>
      </c>
      <c r="C161" s="1635">
        <v>13101</v>
      </c>
      <c r="D161" s="1635">
        <v>11206</v>
      </c>
      <c r="E161" s="1635">
        <v>1895</v>
      </c>
      <c r="F161" s="1642">
        <v>5.26</v>
      </c>
      <c r="I161" s="1621"/>
      <c r="J161" s="1621"/>
      <c r="K161" s="1621"/>
      <c r="L161" s="1621"/>
      <c r="M161" s="1621"/>
      <c r="N161" s="1621"/>
      <c r="O161" s="1621"/>
    </row>
    <row r="162" spans="1:15" ht="18" hidden="1" thickTop="1" x14ac:dyDescent="0.25">
      <c r="A162" s="1644">
        <v>39926</v>
      </c>
      <c r="B162" s="1641">
        <v>250123</v>
      </c>
      <c r="C162" s="1635">
        <v>13271</v>
      </c>
      <c r="D162" s="1635">
        <v>11255</v>
      </c>
      <c r="E162" s="1635">
        <v>2016</v>
      </c>
      <c r="F162" s="1642">
        <v>5.31</v>
      </c>
      <c r="I162" s="1621"/>
      <c r="J162" s="1621"/>
      <c r="K162" s="1621"/>
      <c r="L162" s="1621"/>
      <c r="M162" s="1621"/>
      <c r="N162" s="1621"/>
      <c r="O162" s="1621"/>
    </row>
    <row r="163" spans="1:15" ht="18" hidden="1" thickTop="1" x14ac:dyDescent="0.25">
      <c r="A163" s="1644">
        <v>39940</v>
      </c>
      <c r="B163" s="1641">
        <v>250490</v>
      </c>
      <c r="C163" s="1635">
        <v>12173</v>
      </c>
      <c r="D163" s="1635">
        <v>11272</v>
      </c>
      <c r="E163" s="1635">
        <v>901</v>
      </c>
      <c r="F163" s="1642">
        <v>4.8600000000000003</v>
      </c>
      <c r="I163" s="1621"/>
      <c r="J163" s="1621"/>
      <c r="K163" s="1621"/>
      <c r="L163" s="1621"/>
      <c r="M163" s="1621"/>
      <c r="N163" s="1621"/>
      <c r="O163" s="1621"/>
    </row>
    <row r="164" spans="1:15" ht="18" hidden="1" thickTop="1" x14ac:dyDescent="0.25">
      <c r="A164" s="1644">
        <v>39954</v>
      </c>
      <c r="B164" s="1641">
        <v>249804</v>
      </c>
      <c r="C164" s="1635">
        <v>12739</v>
      </c>
      <c r="D164" s="1635">
        <v>11241</v>
      </c>
      <c r="E164" s="1635">
        <v>1498</v>
      </c>
      <c r="F164" s="1642">
        <v>5.0999999999999996</v>
      </c>
      <c r="I164" s="1621"/>
      <c r="J164" s="1621"/>
      <c r="K164" s="1621"/>
      <c r="L164" s="1621"/>
      <c r="M164" s="1621"/>
      <c r="N164" s="1621"/>
      <c r="O164" s="1621"/>
    </row>
    <row r="165" spans="1:15" ht="18" hidden="1" thickTop="1" x14ac:dyDescent="0.25">
      <c r="A165" s="1644">
        <v>39968</v>
      </c>
      <c r="B165" s="1641">
        <v>252211</v>
      </c>
      <c r="C165" s="1635">
        <v>12296</v>
      </c>
      <c r="D165" s="1635">
        <v>11350</v>
      </c>
      <c r="E165" s="1635">
        <v>946</v>
      </c>
      <c r="F165" s="1642">
        <v>4.88</v>
      </c>
      <c r="I165" s="1621"/>
      <c r="J165" s="1621"/>
      <c r="K165" s="1621"/>
      <c r="L165" s="1621"/>
      <c r="M165" s="1621"/>
      <c r="N165" s="1621"/>
      <c r="O165" s="1621"/>
    </row>
    <row r="166" spans="1:15" ht="18" hidden="1" thickTop="1" x14ac:dyDescent="0.25">
      <c r="A166" s="1644">
        <v>39982</v>
      </c>
      <c r="B166" s="1641">
        <v>253062</v>
      </c>
      <c r="C166" s="1635">
        <v>16909</v>
      </c>
      <c r="D166" s="1635">
        <v>11388</v>
      </c>
      <c r="E166" s="1635">
        <v>5521</v>
      </c>
      <c r="F166" s="1642">
        <v>6.68</v>
      </c>
      <c r="I166" s="1621"/>
      <c r="J166" s="1621"/>
      <c r="K166" s="1621"/>
      <c r="L166" s="1621"/>
      <c r="M166" s="1621"/>
      <c r="N166" s="1621"/>
      <c r="O166" s="1621"/>
    </row>
    <row r="167" spans="1:15" ht="18" hidden="1" thickTop="1" x14ac:dyDescent="0.25">
      <c r="A167" s="1644">
        <v>39996</v>
      </c>
      <c r="B167" s="1641">
        <v>256812.6</v>
      </c>
      <c r="C167" s="1635">
        <v>14772.5</v>
      </c>
      <c r="D167" s="1635">
        <v>11556.6</v>
      </c>
      <c r="E167" s="1635">
        <v>3216</v>
      </c>
      <c r="F167" s="1642">
        <v>5.75</v>
      </c>
      <c r="I167" s="1621"/>
      <c r="J167" s="1621"/>
      <c r="K167" s="1621"/>
      <c r="L167" s="1621"/>
      <c r="M167" s="1621"/>
      <c r="N167" s="1621"/>
      <c r="O167" s="1621"/>
    </row>
    <row r="168" spans="1:15" ht="18" hidden="1" thickTop="1" x14ac:dyDescent="0.25">
      <c r="A168" s="1644">
        <v>40010</v>
      </c>
      <c r="B168" s="1641">
        <v>261743.3</v>
      </c>
      <c r="C168" s="1635">
        <v>14100.9</v>
      </c>
      <c r="D168" s="1635">
        <v>11778.4</v>
      </c>
      <c r="E168" s="1635">
        <v>2322.5</v>
      </c>
      <c r="F168" s="1642">
        <v>5.39</v>
      </c>
      <c r="I168" s="1621"/>
      <c r="J168" s="1621"/>
      <c r="K168" s="1621"/>
      <c r="L168" s="1621"/>
      <c r="M168" s="1621"/>
      <c r="N168" s="1621"/>
      <c r="O168" s="1621"/>
    </row>
    <row r="169" spans="1:15" ht="18" hidden="1" thickTop="1" x14ac:dyDescent="0.25">
      <c r="A169" s="1644">
        <v>40024</v>
      </c>
      <c r="B169" s="1641">
        <v>260676</v>
      </c>
      <c r="C169" s="1635">
        <v>13972</v>
      </c>
      <c r="D169" s="1635">
        <v>11730</v>
      </c>
      <c r="E169" s="1635">
        <v>2242</v>
      </c>
      <c r="F169" s="1642">
        <v>5.36</v>
      </c>
      <c r="I169" s="1621"/>
      <c r="J169" s="1621"/>
      <c r="K169" s="1621"/>
      <c r="L169" s="1621"/>
      <c r="M169" s="1621"/>
      <c r="N169" s="1621"/>
      <c r="O169" s="1621"/>
    </row>
    <row r="170" spans="1:15" ht="18" hidden="1" thickTop="1" x14ac:dyDescent="0.25">
      <c r="A170" s="1644">
        <v>40038</v>
      </c>
      <c r="B170" s="1641">
        <v>260252</v>
      </c>
      <c r="C170" s="1635">
        <v>12778</v>
      </c>
      <c r="D170" s="1635">
        <v>11711</v>
      </c>
      <c r="E170" s="1635">
        <v>1067</v>
      </c>
      <c r="F170" s="1642">
        <v>4.91</v>
      </c>
      <c r="I170" s="1621"/>
      <c r="J170" s="1621"/>
      <c r="K170" s="1621"/>
      <c r="L170" s="1621"/>
      <c r="M170" s="1621"/>
      <c r="N170" s="1621"/>
      <c r="O170" s="1621"/>
    </row>
    <row r="171" spans="1:15" ht="18" hidden="1" thickTop="1" x14ac:dyDescent="0.25">
      <c r="A171" s="1644">
        <v>40052</v>
      </c>
      <c r="B171" s="1641">
        <v>258676</v>
      </c>
      <c r="C171" s="1635">
        <v>13255</v>
      </c>
      <c r="D171" s="1635">
        <v>11640</v>
      </c>
      <c r="E171" s="1635">
        <v>1615</v>
      </c>
      <c r="F171" s="1642">
        <v>5.12</v>
      </c>
      <c r="I171" s="1621"/>
      <c r="J171" s="1621"/>
      <c r="K171" s="1621"/>
      <c r="L171" s="1621"/>
      <c r="M171" s="1621"/>
      <c r="N171" s="1621"/>
      <c r="O171" s="1621"/>
    </row>
    <row r="172" spans="1:15" ht="18" hidden="1" thickTop="1" x14ac:dyDescent="0.25">
      <c r="A172" s="1644">
        <v>40066</v>
      </c>
      <c r="B172" s="1641">
        <v>256295</v>
      </c>
      <c r="C172" s="1635">
        <v>12827</v>
      </c>
      <c r="D172" s="1635">
        <v>11533</v>
      </c>
      <c r="E172" s="1635">
        <v>1294</v>
      </c>
      <c r="F172" s="1642">
        <v>5.01</v>
      </c>
      <c r="I172" s="1621"/>
      <c r="J172" s="1621"/>
      <c r="K172" s="1621"/>
      <c r="L172" s="1621"/>
      <c r="M172" s="1621"/>
      <c r="N172" s="1621"/>
      <c r="O172" s="1621"/>
    </row>
    <row r="173" spans="1:15" ht="18" hidden="1" thickTop="1" x14ac:dyDescent="0.25">
      <c r="A173" s="1644">
        <v>40080</v>
      </c>
      <c r="B173" s="1641">
        <v>255445</v>
      </c>
      <c r="C173" s="1635">
        <v>13810</v>
      </c>
      <c r="D173" s="1635">
        <v>11495</v>
      </c>
      <c r="E173" s="1635">
        <v>2315</v>
      </c>
      <c r="F173" s="1642">
        <v>5.41</v>
      </c>
      <c r="I173" s="1621"/>
      <c r="J173" s="1621"/>
      <c r="K173" s="1621"/>
      <c r="L173" s="1621"/>
      <c r="M173" s="1621"/>
      <c r="N173" s="1621"/>
      <c r="O173" s="1621"/>
    </row>
    <row r="174" spans="1:15" ht="18" hidden="1" thickTop="1" x14ac:dyDescent="0.25">
      <c r="A174" s="1644">
        <v>40094</v>
      </c>
      <c r="B174" s="1641">
        <v>253997</v>
      </c>
      <c r="C174" s="1635">
        <v>12834</v>
      </c>
      <c r="D174" s="1635">
        <v>11430</v>
      </c>
      <c r="E174" s="1635">
        <v>1404</v>
      </c>
      <c r="F174" s="1642">
        <v>5.05</v>
      </c>
      <c r="I174" s="1621"/>
      <c r="J174" s="1621"/>
      <c r="K174" s="1621"/>
      <c r="L174" s="1621"/>
      <c r="M174" s="1621"/>
      <c r="N174" s="1621"/>
      <c r="O174" s="1621"/>
    </row>
    <row r="175" spans="1:15" ht="18" hidden="1" thickTop="1" x14ac:dyDescent="0.25">
      <c r="A175" s="1644">
        <v>40108</v>
      </c>
      <c r="B175" s="1641">
        <v>253658</v>
      </c>
      <c r="C175" s="1635">
        <v>12912</v>
      </c>
      <c r="D175" s="1635">
        <v>11415</v>
      </c>
      <c r="E175" s="1635">
        <v>1497</v>
      </c>
      <c r="F175" s="1642">
        <v>5.09</v>
      </c>
      <c r="I175" s="1621"/>
      <c r="J175" s="1621"/>
      <c r="K175" s="1621"/>
      <c r="L175" s="1621"/>
      <c r="M175" s="1621"/>
      <c r="N175" s="1621"/>
      <c r="O175" s="1621"/>
    </row>
    <row r="176" spans="1:15" ht="18" hidden="1" thickTop="1" x14ac:dyDescent="0.25">
      <c r="A176" s="1644">
        <v>40122</v>
      </c>
      <c r="B176" s="1641">
        <v>254063</v>
      </c>
      <c r="C176" s="1635">
        <v>12448</v>
      </c>
      <c r="D176" s="1635">
        <v>11433</v>
      </c>
      <c r="E176" s="1635">
        <v>1015</v>
      </c>
      <c r="F176" s="1642">
        <v>4.9000000000000004</v>
      </c>
      <c r="I176" s="1621"/>
      <c r="J176" s="1621"/>
      <c r="K176" s="1621"/>
      <c r="L176" s="1621"/>
      <c r="M176" s="1621"/>
      <c r="N176" s="1621"/>
      <c r="O176" s="1621"/>
    </row>
    <row r="177" spans="1:15" ht="18" hidden="1" thickTop="1" x14ac:dyDescent="0.25">
      <c r="A177" s="1644">
        <v>40136</v>
      </c>
      <c r="B177" s="1641">
        <v>254313</v>
      </c>
      <c r="C177" s="1635">
        <v>13075</v>
      </c>
      <c r="D177" s="1635">
        <v>11444</v>
      </c>
      <c r="E177" s="1635">
        <v>1631</v>
      </c>
      <c r="F177" s="1642">
        <v>5.14</v>
      </c>
      <c r="I177" s="1621"/>
      <c r="J177" s="1621"/>
      <c r="K177" s="1621"/>
      <c r="L177" s="1621"/>
      <c r="M177" s="1621"/>
      <c r="N177" s="1621"/>
      <c r="O177" s="1621"/>
    </row>
    <row r="178" spans="1:15" ht="18" hidden="1" thickTop="1" x14ac:dyDescent="0.25">
      <c r="A178" s="1644">
        <v>40150</v>
      </c>
      <c r="B178" s="1641">
        <v>253774</v>
      </c>
      <c r="C178" s="1635">
        <v>12711</v>
      </c>
      <c r="D178" s="1635">
        <v>11420</v>
      </c>
      <c r="E178" s="1635">
        <v>1291</v>
      </c>
      <c r="F178" s="1642">
        <v>5.01</v>
      </c>
      <c r="I178" s="1621"/>
      <c r="J178" s="1621"/>
      <c r="K178" s="1621"/>
      <c r="L178" s="1621"/>
      <c r="M178" s="1621"/>
      <c r="N178" s="1621"/>
      <c r="O178" s="1621"/>
    </row>
    <row r="179" spans="1:15" ht="18" hidden="1" thickTop="1" x14ac:dyDescent="0.25">
      <c r="A179" s="1644">
        <v>40164</v>
      </c>
      <c r="B179" s="1641">
        <v>256159</v>
      </c>
      <c r="C179" s="1635">
        <v>13206</v>
      </c>
      <c r="D179" s="1635">
        <v>11527</v>
      </c>
      <c r="E179" s="1635">
        <v>1679</v>
      </c>
      <c r="F179" s="1642">
        <v>5.16</v>
      </c>
      <c r="I179" s="1621"/>
      <c r="J179" s="1621"/>
      <c r="K179" s="1621"/>
      <c r="L179" s="1621"/>
      <c r="M179" s="1621"/>
      <c r="N179" s="1621"/>
      <c r="O179" s="1621"/>
    </row>
    <row r="180" spans="1:15" ht="18" hidden="1" thickTop="1" x14ac:dyDescent="0.25">
      <c r="A180" s="1644">
        <v>40178</v>
      </c>
      <c r="B180" s="1641">
        <v>259197</v>
      </c>
      <c r="C180" s="1635">
        <v>13223</v>
      </c>
      <c r="D180" s="1635">
        <v>11664</v>
      </c>
      <c r="E180" s="1635">
        <v>1559</v>
      </c>
      <c r="F180" s="1642">
        <v>5.0999999999999996</v>
      </c>
      <c r="I180" s="1621"/>
      <c r="J180" s="1621"/>
      <c r="K180" s="1621"/>
      <c r="L180" s="1621"/>
      <c r="M180" s="1621"/>
      <c r="N180" s="1621"/>
      <c r="O180" s="1621"/>
    </row>
    <row r="181" spans="1:15" ht="18.95" hidden="1" customHeight="1" x14ac:dyDescent="0.25">
      <c r="A181" s="1646">
        <v>40192</v>
      </c>
      <c r="B181" s="1641">
        <v>263116</v>
      </c>
      <c r="C181" s="1635">
        <v>15672</v>
      </c>
      <c r="D181" s="1635">
        <v>11840</v>
      </c>
      <c r="E181" s="1635">
        <v>3832</v>
      </c>
      <c r="F181" s="1642">
        <v>5.96</v>
      </c>
      <c r="I181" s="1621"/>
      <c r="J181" s="1621"/>
      <c r="K181" s="1621"/>
      <c r="L181" s="1621"/>
      <c r="M181" s="1621"/>
      <c r="N181" s="1621"/>
      <c r="O181" s="1621"/>
    </row>
    <row r="182" spans="1:15" ht="18.95" hidden="1" customHeight="1" x14ac:dyDescent="0.25">
      <c r="A182" s="1646">
        <v>40206</v>
      </c>
      <c r="B182" s="1641">
        <v>266268</v>
      </c>
      <c r="C182" s="1635">
        <v>14976</v>
      </c>
      <c r="D182" s="1635">
        <v>11982</v>
      </c>
      <c r="E182" s="1635">
        <v>2994</v>
      </c>
      <c r="F182" s="1642">
        <v>5.62</v>
      </c>
      <c r="I182" s="1621"/>
      <c r="J182" s="1621"/>
      <c r="K182" s="1621"/>
      <c r="L182" s="1621"/>
      <c r="M182" s="1621"/>
      <c r="N182" s="1621"/>
      <c r="O182" s="1621"/>
    </row>
    <row r="183" spans="1:15" ht="18.95" hidden="1" customHeight="1" x14ac:dyDescent="0.25">
      <c r="A183" s="1646">
        <v>40220</v>
      </c>
      <c r="B183" s="1641">
        <v>262935</v>
      </c>
      <c r="C183" s="1635">
        <v>13361</v>
      </c>
      <c r="D183" s="1635">
        <v>11832</v>
      </c>
      <c r="E183" s="1635">
        <v>1529</v>
      </c>
      <c r="F183" s="1642">
        <v>5.08</v>
      </c>
      <c r="I183" s="1621"/>
      <c r="J183" s="1621"/>
      <c r="K183" s="1621"/>
      <c r="L183" s="1621"/>
      <c r="M183" s="1621"/>
      <c r="N183" s="1621"/>
      <c r="O183" s="1621"/>
    </row>
    <row r="184" spans="1:15" ht="18.95" hidden="1" customHeight="1" x14ac:dyDescent="0.25">
      <c r="A184" s="1646" t="s">
        <v>3351</v>
      </c>
      <c r="B184" s="1641">
        <v>261810</v>
      </c>
      <c r="C184" s="1635">
        <v>14158</v>
      </c>
      <c r="D184" s="1635">
        <v>11781</v>
      </c>
      <c r="E184" s="1635">
        <v>2377</v>
      </c>
      <c r="F184" s="1642">
        <v>5.41</v>
      </c>
      <c r="I184" s="1621"/>
      <c r="J184" s="1621"/>
      <c r="K184" s="1621"/>
      <c r="L184" s="1621"/>
      <c r="M184" s="1621"/>
      <c r="N184" s="1621"/>
      <c r="O184" s="1621"/>
    </row>
    <row r="185" spans="1:15" ht="18.95" hidden="1" customHeight="1" x14ac:dyDescent="0.25">
      <c r="A185" s="1646">
        <v>40248</v>
      </c>
      <c r="B185" s="1641">
        <v>263041</v>
      </c>
      <c r="C185" s="1635">
        <v>15396</v>
      </c>
      <c r="D185" s="1635">
        <v>11837</v>
      </c>
      <c r="E185" s="1635">
        <v>3559</v>
      </c>
      <c r="F185" s="1642">
        <v>5.85</v>
      </c>
      <c r="I185" s="1621"/>
      <c r="J185" s="1621"/>
      <c r="K185" s="1621"/>
      <c r="L185" s="1621"/>
      <c r="M185" s="1621"/>
      <c r="N185" s="1621"/>
      <c r="O185" s="1621"/>
    </row>
    <row r="186" spans="1:15" ht="18.95" hidden="1" customHeight="1" x14ac:dyDescent="0.25">
      <c r="A186" s="1646">
        <v>40262</v>
      </c>
      <c r="B186" s="1641">
        <v>266778</v>
      </c>
      <c r="C186" s="1635">
        <v>17050</v>
      </c>
      <c r="D186" s="1635">
        <v>12005</v>
      </c>
      <c r="E186" s="1635">
        <v>5045</v>
      </c>
      <c r="F186" s="1642">
        <v>6.39</v>
      </c>
      <c r="I186" s="1621"/>
      <c r="J186" s="1621"/>
      <c r="K186" s="1621"/>
      <c r="L186" s="1621"/>
      <c r="M186" s="1621"/>
      <c r="N186" s="1621"/>
      <c r="O186" s="1621"/>
    </row>
    <row r="187" spans="1:15" ht="18.95" hidden="1" customHeight="1" x14ac:dyDescent="0.25">
      <c r="A187" s="1646">
        <v>40276</v>
      </c>
      <c r="B187" s="1641">
        <v>268115</v>
      </c>
      <c r="C187" s="1635">
        <v>15262</v>
      </c>
      <c r="D187" s="1635">
        <v>12065</v>
      </c>
      <c r="E187" s="1635">
        <v>3497</v>
      </c>
      <c r="F187" s="1642">
        <v>5.8</v>
      </c>
      <c r="I187" s="1621"/>
      <c r="J187" s="1621"/>
      <c r="K187" s="1621"/>
      <c r="L187" s="1621"/>
      <c r="M187" s="1621"/>
      <c r="N187" s="1621"/>
      <c r="O187" s="1621"/>
    </row>
    <row r="188" spans="1:15" ht="18.95" hidden="1" customHeight="1" x14ac:dyDescent="0.25">
      <c r="A188" s="1646">
        <v>40290</v>
      </c>
      <c r="B188" s="1641">
        <v>269478</v>
      </c>
      <c r="C188" s="1635">
        <v>16204</v>
      </c>
      <c r="D188" s="1635">
        <v>12126</v>
      </c>
      <c r="E188" s="1635">
        <v>4078</v>
      </c>
      <c r="F188" s="1642">
        <v>6.01</v>
      </c>
      <c r="I188" s="1621"/>
      <c r="J188" s="1621"/>
      <c r="K188" s="1621"/>
      <c r="L188" s="1621"/>
      <c r="M188" s="1621"/>
      <c r="N188" s="1621"/>
      <c r="O188" s="1621"/>
    </row>
    <row r="189" spans="1:15" ht="18.95" hidden="1" customHeight="1" x14ac:dyDescent="0.25">
      <c r="A189" s="1646">
        <v>40304</v>
      </c>
      <c r="B189" s="1641">
        <v>267804</v>
      </c>
      <c r="C189" s="1635">
        <v>15599</v>
      </c>
      <c r="D189" s="1635">
        <v>12051</v>
      </c>
      <c r="E189" s="1635">
        <v>3548</v>
      </c>
      <c r="F189" s="1642">
        <v>5.82</v>
      </c>
      <c r="I189" s="1621"/>
      <c r="J189" s="1621"/>
      <c r="K189" s="1621"/>
      <c r="L189" s="1621"/>
      <c r="M189" s="1621"/>
      <c r="N189" s="1621"/>
      <c r="O189" s="1621"/>
    </row>
    <row r="190" spans="1:15" ht="18.95" hidden="1" customHeight="1" x14ac:dyDescent="0.25">
      <c r="A190" s="1646">
        <v>40318</v>
      </c>
      <c r="B190" s="1641">
        <v>268531</v>
      </c>
      <c r="C190" s="1635">
        <v>16094</v>
      </c>
      <c r="D190" s="1635">
        <v>12084</v>
      </c>
      <c r="E190" s="1635">
        <v>4010</v>
      </c>
      <c r="F190" s="1642">
        <v>5.99</v>
      </c>
      <c r="I190" s="1621"/>
      <c r="J190" s="1621"/>
      <c r="K190" s="1621"/>
      <c r="L190" s="1621"/>
      <c r="M190" s="1621"/>
      <c r="N190" s="1621"/>
      <c r="O190" s="1621"/>
    </row>
    <row r="191" spans="1:15" ht="18.95" hidden="1" customHeight="1" x14ac:dyDescent="0.25">
      <c r="A191" s="1646">
        <v>40332</v>
      </c>
      <c r="B191" s="1641">
        <v>269953</v>
      </c>
      <c r="C191" s="1635">
        <v>17039</v>
      </c>
      <c r="D191" s="1635">
        <v>12148</v>
      </c>
      <c r="E191" s="1635">
        <v>4891</v>
      </c>
      <c r="F191" s="1642">
        <v>6.31</v>
      </c>
      <c r="I191" s="1621"/>
      <c r="J191" s="1621"/>
      <c r="K191" s="1621"/>
      <c r="L191" s="1621"/>
      <c r="M191" s="1621"/>
      <c r="N191" s="1621"/>
      <c r="O191" s="1621"/>
    </row>
    <row r="192" spans="1:15" ht="18.95" hidden="1" customHeight="1" x14ac:dyDescent="0.25">
      <c r="A192" s="1646">
        <v>40346</v>
      </c>
      <c r="B192" s="1641">
        <v>273110</v>
      </c>
      <c r="C192" s="1635">
        <v>16832</v>
      </c>
      <c r="D192" s="1635">
        <v>12290</v>
      </c>
      <c r="E192" s="1635">
        <v>4542</v>
      </c>
      <c r="F192" s="1642">
        <v>6.16</v>
      </c>
      <c r="I192" s="1621"/>
      <c r="J192" s="1621"/>
      <c r="K192" s="1621"/>
      <c r="L192" s="1621"/>
      <c r="M192" s="1621"/>
      <c r="N192" s="1621"/>
      <c r="O192" s="1621"/>
    </row>
    <row r="193" spans="1:15" ht="18.95" hidden="1" customHeight="1" x14ac:dyDescent="0.25">
      <c r="A193" s="1646" t="s">
        <v>3352</v>
      </c>
      <c r="B193" s="1641">
        <v>274796</v>
      </c>
      <c r="C193" s="1635">
        <v>17935</v>
      </c>
      <c r="D193" s="1635">
        <v>13740</v>
      </c>
      <c r="E193" s="1635">
        <v>4195</v>
      </c>
      <c r="F193" s="1642">
        <v>6.53</v>
      </c>
      <c r="I193" s="1621"/>
      <c r="J193" s="1621"/>
      <c r="K193" s="1621"/>
      <c r="L193" s="1621"/>
      <c r="M193" s="1621"/>
      <c r="N193" s="1621"/>
      <c r="O193" s="1621"/>
    </row>
    <row r="194" spans="1:15" ht="18.95" hidden="1" customHeight="1" x14ac:dyDescent="0.25">
      <c r="A194" s="1646">
        <v>40374</v>
      </c>
      <c r="B194" s="1641">
        <v>276772</v>
      </c>
      <c r="C194" s="1635">
        <v>17780</v>
      </c>
      <c r="D194" s="1635">
        <v>13839</v>
      </c>
      <c r="E194" s="1635">
        <v>3941</v>
      </c>
      <c r="F194" s="1642">
        <v>6.42</v>
      </c>
      <c r="I194" s="1621"/>
      <c r="J194" s="1621"/>
      <c r="K194" s="1621"/>
      <c r="L194" s="1621"/>
      <c r="M194" s="1621"/>
      <c r="N194" s="1621"/>
      <c r="O194" s="1621"/>
    </row>
    <row r="195" spans="1:15" ht="18.95" hidden="1" customHeight="1" x14ac:dyDescent="0.25">
      <c r="A195" s="1646">
        <v>40388</v>
      </c>
      <c r="B195" s="1641">
        <v>275835</v>
      </c>
      <c r="C195" s="1635">
        <v>18510</v>
      </c>
      <c r="D195" s="1635">
        <v>13792</v>
      </c>
      <c r="E195" s="1635">
        <v>4718</v>
      </c>
      <c r="F195" s="1642">
        <v>6.71</v>
      </c>
      <c r="I195" s="1621"/>
      <c r="J195" s="1621"/>
      <c r="K195" s="1621"/>
      <c r="L195" s="1621"/>
      <c r="M195" s="1621"/>
      <c r="N195" s="1621"/>
      <c r="O195" s="1621"/>
    </row>
    <row r="196" spans="1:15" ht="18.95" hidden="1" customHeight="1" x14ac:dyDescent="0.25">
      <c r="A196" s="1646">
        <v>40402</v>
      </c>
      <c r="B196" s="1641">
        <v>274120</v>
      </c>
      <c r="C196" s="1635">
        <v>19159</v>
      </c>
      <c r="D196" s="1635">
        <v>13706</v>
      </c>
      <c r="E196" s="1635">
        <v>5453</v>
      </c>
      <c r="F196" s="1642">
        <v>6.99</v>
      </c>
      <c r="I196" s="1621"/>
      <c r="J196" s="1621"/>
      <c r="K196" s="1621"/>
      <c r="L196" s="1621"/>
      <c r="M196" s="1621"/>
      <c r="N196" s="1621"/>
      <c r="O196" s="1621"/>
    </row>
    <row r="197" spans="1:15" ht="18.95" hidden="1" customHeight="1" x14ac:dyDescent="0.25">
      <c r="A197" s="1646">
        <v>40416</v>
      </c>
      <c r="B197" s="1641">
        <v>273813</v>
      </c>
      <c r="C197" s="1635">
        <v>20434</v>
      </c>
      <c r="D197" s="1635">
        <v>13691</v>
      </c>
      <c r="E197" s="1635">
        <v>6743</v>
      </c>
      <c r="F197" s="1642">
        <v>7.46</v>
      </c>
      <c r="I197" s="1621"/>
      <c r="J197" s="1621"/>
      <c r="K197" s="1621"/>
      <c r="L197" s="1621"/>
      <c r="M197" s="1621"/>
      <c r="N197" s="1621"/>
      <c r="O197" s="1621"/>
    </row>
    <row r="198" spans="1:15" ht="18.95" hidden="1" customHeight="1" x14ac:dyDescent="0.25">
      <c r="A198" s="1646">
        <v>40430</v>
      </c>
      <c r="B198" s="1641">
        <v>273429</v>
      </c>
      <c r="C198" s="1635">
        <v>17834</v>
      </c>
      <c r="D198" s="1635">
        <v>13671</v>
      </c>
      <c r="E198" s="1635">
        <v>4163</v>
      </c>
      <c r="F198" s="1642">
        <v>6.52</v>
      </c>
      <c r="I198" s="1621"/>
      <c r="J198" s="1621"/>
      <c r="K198" s="1621"/>
      <c r="L198" s="1621"/>
      <c r="M198" s="1621"/>
      <c r="N198" s="1621"/>
      <c r="O198" s="1621"/>
    </row>
    <row r="199" spans="1:15" ht="18.95" hidden="1" customHeight="1" x14ac:dyDescent="0.25">
      <c r="A199" s="1646">
        <v>40444</v>
      </c>
      <c r="B199" s="1641">
        <v>274674</v>
      </c>
      <c r="C199" s="1635">
        <v>17763</v>
      </c>
      <c r="D199" s="1635">
        <v>13734</v>
      </c>
      <c r="E199" s="1635">
        <v>4029</v>
      </c>
      <c r="F199" s="1642">
        <v>6.47</v>
      </c>
      <c r="I199" s="1621"/>
      <c r="J199" s="1621"/>
      <c r="K199" s="1621"/>
      <c r="L199" s="1621"/>
      <c r="M199" s="1621"/>
      <c r="N199" s="1621"/>
      <c r="O199" s="1621"/>
    </row>
    <row r="200" spans="1:15" ht="18.95" hidden="1" customHeight="1" x14ac:dyDescent="0.25">
      <c r="A200" s="1646">
        <v>40458</v>
      </c>
      <c r="B200" s="1641">
        <v>276592</v>
      </c>
      <c r="C200" s="1635">
        <v>17950</v>
      </c>
      <c r="D200" s="1635">
        <v>13830</v>
      </c>
      <c r="E200" s="1635">
        <v>4120</v>
      </c>
      <c r="F200" s="1642">
        <v>6.49</v>
      </c>
      <c r="I200" s="1621"/>
      <c r="J200" s="1621"/>
      <c r="K200" s="1621"/>
      <c r="L200" s="1621"/>
      <c r="M200" s="1621"/>
      <c r="N200" s="1621"/>
      <c r="O200" s="1621"/>
    </row>
    <row r="201" spans="1:15" ht="18.95" hidden="1" customHeight="1" x14ac:dyDescent="0.25">
      <c r="A201" s="1646" t="s">
        <v>3353</v>
      </c>
      <c r="B201" s="1641">
        <v>277399</v>
      </c>
      <c r="C201" s="1635">
        <v>19435</v>
      </c>
      <c r="D201" s="1635">
        <v>16644</v>
      </c>
      <c r="E201" s="1635">
        <v>2791</v>
      </c>
      <c r="F201" s="1642">
        <v>7.01</v>
      </c>
      <c r="I201" s="1621"/>
      <c r="J201" s="1621"/>
      <c r="K201" s="1621"/>
      <c r="L201" s="1621"/>
      <c r="M201" s="1621"/>
      <c r="N201" s="1621"/>
      <c r="O201" s="1621"/>
    </row>
    <row r="202" spans="1:15" ht="18.95" hidden="1" customHeight="1" x14ac:dyDescent="0.25">
      <c r="A202" s="1646">
        <v>40486</v>
      </c>
      <c r="B202" s="1641">
        <v>277740</v>
      </c>
      <c r="C202" s="1635">
        <v>19670</v>
      </c>
      <c r="D202" s="1635">
        <v>16665</v>
      </c>
      <c r="E202" s="1635">
        <v>3005</v>
      </c>
      <c r="F202" s="1642">
        <v>7.08</v>
      </c>
      <c r="I202" s="1621"/>
      <c r="J202" s="1621"/>
      <c r="K202" s="1621"/>
      <c r="L202" s="1621"/>
      <c r="M202" s="1621"/>
      <c r="N202" s="1621"/>
      <c r="O202" s="1621"/>
    </row>
    <row r="203" spans="1:15" ht="18.95" hidden="1" customHeight="1" x14ac:dyDescent="0.25">
      <c r="A203" s="1646">
        <v>40500</v>
      </c>
      <c r="B203" s="1641">
        <v>278718</v>
      </c>
      <c r="C203" s="1635">
        <v>19801</v>
      </c>
      <c r="D203" s="1635">
        <v>16723</v>
      </c>
      <c r="E203" s="1635">
        <v>3078</v>
      </c>
      <c r="F203" s="1642">
        <v>7.1</v>
      </c>
      <c r="I203" s="1621"/>
      <c r="J203" s="1621"/>
      <c r="K203" s="1621"/>
      <c r="L203" s="1621"/>
      <c r="M203" s="1621"/>
      <c r="N203" s="1621"/>
      <c r="O203" s="1621"/>
    </row>
    <row r="204" spans="1:15" ht="18.95" hidden="1" customHeight="1" x14ac:dyDescent="0.25">
      <c r="A204" s="1646">
        <v>40514</v>
      </c>
      <c r="B204" s="1641">
        <v>280046</v>
      </c>
      <c r="C204" s="1635">
        <v>20809</v>
      </c>
      <c r="D204" s="1635">
        <v>16803</v>
      </c>
      <c r="E204" s="1635">
        <v>4006</v>
      </c>
      <c r="F204" s="1642">
        <v>7.43</v>
      </c>
      <c r="I204" s="1621"/>
      <c r="J204" s="1621"/>
      <c r="K204" s="1621"/>
      <c r="L204" s="1621"/>
      <c r="M204" s="1621"/>
      <c r="N204" s="1621"/>
      <c r="O204" s="1621"/>
    </row>
    <row r="205" spans="1:15" ht="18.95" hidden="1" customHeight="1" x14ac:dyDescent="0.25">
      <c r="A205" s="1646">
        <v>40528</v>
      </c>
      <c r="B205" s="1641">
        <v>282723</v>
      </c>
      <c r="C205" s="1635">
        <v>20939</v>
      </c>
      <c r="D205" s="1635">
        <v>16963</v>
      </c>
      <c r="E205" s="1635">
        <v>3976</v>
      </c>
      <c r="F205" s="1642">
        <v>7.41</v>
      </c>
      <c r="I205" s="1621"/>
      <c r="J205" s="1621"/>
      <c r="K205" s="1621"/>
      <c r="L205" s="1621"/>
      <c r="M205" s="1621"/>
      <c r="N205" s="1621"/>
      <c r="O205" s="1621"/>
    </row>
    <row r="206" spans="1:15" ht="15" hidden="1" customHeight="1" x14ac:dyDescent="0.25">
      <c r="A206" s="1646">
        <v>40542</v>
      </c>
      <c r="B206" s="1641">
        <v>284395</v>
      </c>
      <c r="C206" s="1635">
        <v>22146</v>
      </c>
      <c r="D206" s="1635">
        <v>17064</v>
      </c>
      <c r="E206" s="1635">
        <v>5082</v>
      </c>
      <c r="F206" s="1642">
        <v>7.79</v>
      </c>
      <c r="I206" s="1621"/>
      <c r="J206" s="1621"/>
      <c r="K206" s="1621"/>
      <c r="L206" s="1621"/>
      <c r="M206" s="1621"/>
      <c r="N206" s="1621"/>
      <c r="O206" s="1621"/>
    </row>
    <row r="207" spans="1:15" ht="18.95" hidden="1" customHeight="1" x14ac:dyDescent="0.25">
      <c r="A207" s="1646">
        <v>40556</v>
      </c>
      <c r="B207" s="1641">
        <v>288891</v>
      </c>
      <c r="C207" s="1635">
        <v>22077</v>
      </c>
      <c r="D207" s="1635">
        <v>17333</v>
      </c>
      <c r="E207" s="1635">
        <v>4744</v>
      </c>
      <c r="F207" s="1642">
        <v>7.64</v>
      </c>
      <c r="I207" s="1621"/>
      <c r="J207" s="1621"/>
      <c r="K207" s="1621"/>
      <c r="L207" s="1621"/>
      <c r="M207" s="1621"/>
      <c r="N207" s="1621"/>
      <c r="O207" s="1621"/>
    </row>
    <row r="208" spans="1:15" ht="18.95" hidden="1" customHeight="1" x14ac:dyDescent="0.25">
      <c r="A208" s="1646">
        <v>40570</v>
      </c>
      <c r="B208" s="1641">
        <v>290395</v>
      </c>
      <c r="C208" s="1635">
        <v>23653</v>
      </c>
      <c r="D208" s="1635">
        <v>17424</v>
      </c>
      <c r="E208" s="1635">
        <v>6229</v>
      </c>
      <c r="F208" s="1642">
        <v>8.15</v>
      </c>
      <c r="I208" s="1621"/>
      <c r="J208" s="1621"/>
      <c r="K208" s="1621"/>
      <c r="L208" s="1621"/>
      <c r="M208" s="1621"/>
      <c r="N208" s="1621"/>
      <c r="O208" s="1621"/>
    </row>
    <row r="209" spans="1:15" ht="18.95" hidden="1" customHeight="1" x14ac:dyDescent="0.25">
      <c r="A209" s="1646">
        <v>40584</v>
      </c>
      <c r="B209" s="1641">
        <v>289585</v>
      </c>
      <c r="C209" s="1635">
        <v>23044</v>
      </c>
      <c r="D209" s="1635">
        <v>17375</v>
      </c>
      <c r="E209" s="1635">
        <v>5669</v>
      </c>
      <c r="F209" s="1642">
        <v>7.96</v>
      </c>
      <c r="I209" s="1621"/>
      <c r="J209" s="1621"/>
      <c r="K209" s="1621"/>
      <c r="L209" s="1621"/>
      <c r="M209" s="1621"/>
      <c r="N209" s="1621"/>
      <c r="O209" s="1621"/>
    </row>
    <row r="210" spans="1:15" ht="18.95" hidden="1" customHeight="1" x14ac:dyDescent="0.25">
      <c r="A210" s="1646">
        <v>40598</v>
      </c>
      <c r="B210" s="1641">
        <v>288172</v>
      </c>
      <c r="C210" s="1635">
        <v>24186</v>
      </c>
      <c r="D210" s="1635">
        <v>17290</v>
      </c>
      <c r="E210" s="1635">
        <v>6896</v>
      </c>
      <c r="F210" s="1642">
        <v>8.39</v>
      </c>
      <c r="I210" s="1621"/>
      <c r="J210" s="1621"/>
      <c r="K210" s="1621"/>
      <c r="L210" s="1621"/>
      <c r="M210" s="1621"/>
      <c r="N210" s="1621"/>
      <c r="O210" s="1621"/>
    </row>
    <row r="211" spans="1:15" ht="18.95" hidden="1" customHeight="1" x14ac:dyDescent="0.25">
      <c r="A211" s="1646" t="s">
        <v>3354</v>
      </c>
      <c r="B211" s="1641">
        <v>287134</v>
      </c>
      <c r="C211" s="1635">
        <v>23464</v>
      </c>
      <c r="D211" s="1635">
        <v>20099</v>
      </c>
      <c r="E211" s="1635">
        <v>3365</v>
      </c>
      <c r="F211" s="1642">
        <v>8.17</v>
      </c>
      <c r="I211" s="1647"/>
      <c r="J211" s="1621"/>
      <c r="K211" s="1621"/>
      <c r="L211" s="1621"/>
      <c r="M211" s="1621"/>
      <c r="N211" s="1621"/>
      <c r="O211" s="1621"/>
    </row>
    <row r="212" spans="1:15" ht="18.95" hidden="1" customHeight="1" x14ac:dyDescent="0.25">
      <c r="A212" s="1646">
        <v>40626</v>
      </c>
      <c r="B212" s="1641">
        <v>287246</v>
      </c>
      <c r="C212" s="1635">
        <v>24326</v>
      </c>
      <c r="D212" s="1635">
        <v>20107</v>
      </c>
      <c r="E212" s="1635">
        <v>4219</v>
      </c>
      <c r="F212" s="1642">
        <v>8.4700000000000006</v>
      </c>
      <c r="I212" s="1647"/>
      <c r="J212" s="1621"/>
      <c r="K212" s="1621"/>
      <c r="L212" s="1621"/>
      <c r="M212" s="1621"/>
      <c r="N212" s="1621"/>
      <c r="O212" s="1621"/>
    </row>
    <row r="213" spans="1:15" ht="18.95" hidden="1" customHeight="1" x14ac:dyDescent="0.25">
      <c r="A213" s="1646" t="s">
        <v>3355</v>
      </c>
      <c r="B213" s="1641">
        <v>286005</v>
      </c>
      <c r="C213" s="1635">
        <v>23476</v>
      </c>
      <c r="D213" s="1635">
        <v>20020</v>
      </c>
      <c r="E213" s="1635">
        <v>3456</v>
      </c>
      <c r="F213" s="1642">
        <v>8.2100000000000009</v>
      </c>
      <c r="G213" s="1648"/>
      <c r="I213" s="1647"/>
      <c r="J213" s="1621"/>
      <c r="K213" s="1621"/>
      <c r="L213" s="1621"/>
      <c r="M213" s="1621"/>
      <c r="N213" s="1621"/>
      <c r="O213" s="1621"/>
    </row>
    <row r="214" spans="1:15" ht="18.95" hidden="1" customHeight="1" x14ac:dyDescent="0.25">
      <c r="A214" s="1646">
        <v>40654</v>
      </c>
      <c r="B214" s="1641">
        <v>286741</v>
      </c>
      <c r="C214" s="1635">
        <v>24180</v>
      </c>
      <c r="D214" s="1635">
        <v>20072</v>
      </c>
      <c r="E214" s="1635">
        <v>4108</v>
      </c>
      <c r="F214" s="1642">
        <v>8.43</v>
      </c>
      <c r="G214" s="1648"/>
      <c r="I214" s="1647"/>
      <c r="J214" s="1621"/>
      <c r="K214" s="1621"/>
      <c r="L214" s="1621"/>
      <c r="M214" s="1621"/>
      <c r="N214" s="1621"/>
      <c r="O214" s="1621"/>
    </row>
    <row r="215" spans="1:15" ht="18.95" hidden="1" customHeight="1" x14ac:dyDescent="0.25">
      <c r="A215" s="1646">
        <v>40668</v>
      </c>
      <c r="B215" s="1641">
        <v>284572</v>
      </c>
      <c r="C215" s="1635">
        <v>22981</v>
      </c>
      <c r="D215" s="1635">
        <v>19920</v>
      </c>
      <c r="E215" s="1635">
        <v>3061</v>
      </c>
      <c r="F215" s="1642">
        <v>8.08</v>
      </c>
      <c r="G215" s="1648"/>
      <c r="I215" s="1647"/>
      <c r="J215" s="1621"/>
      <c r="K215" s="1621"/>
      <c r="L215" s="1621"/>
      <c r="M215" s="1621"/>
      <c r="N215" s="1621"/>
      <c r="O215" s="1621"/>
    </row>
    <row r="216" spans="1:15" ht="18.95" hidden="1" customHeight="1" x14ac:dyDescent="0.25">
      <c r="A216" s="1646">
        <v>40682</v>
      </c>
      <c r="B216" s="1641">
        <v>284906</v>
      </c>
      <c r="C216" s="1635">
        <v>23797</v>
      </c>
      <c r="D216" s="1635">
        <v>19943</v>
      </c>
      <c r="E216" s="1635">
        <v>3854</v>
      </c>
      <c r="F216" s="1642">
        <v>8.35</v>
      </c>
      <c r="G216" s="1648"/>
      <c r="I216" s="1647"/>
      <c r="J216" s="1621"/>
      <c r="K216" s="1621"/>
      <c r="L216" s="1621"/>
      <c r="M216" s="1621"/>
      <c r="N216" s="1621"/>
      <c r="O216" s="1621"/>
    </row>
    <row r="217" spans="1:15" ht="18.95" hidden="1" customHeight="1" x14ac:dyDescent="0.25">
      <c r="A217" s="1646">
        <v>40696</v>
      </c>
      <c r="B217" s="1641">
        <v>284733</v>
      </c>
      <c r="C217" s="1635">
        <v>21702</v>
      </c>
      <c r="D217" s="1635">
        <v>19931</v>
      </c>
      <c r="E217" s="1635">
        <v>1771</v>
      </c>
      <c r="F217" s="1642">
        <v>7.62</v>
      </c>
      <c r="G217" s="1648"/>
      <c r="I217" s="1647"/>
      <c r="J217" s="1621"/>
      <c r="K217" s="1621"/>
      <c r="L217" s="1621"/>
      <c r="M217" s="1621"/>
      <c r="N217" s="1621"/>
      <c r="O217" s="1621"/>
    </row>
    <row r="218" spans="1:15" ht="18.95" hidden="1" customHeight="1" x14ac:dyDescent="0.25">
      <c r="A218" s="1646">
        <v>40710</v>
      </c>
      <c r="B218" s="1641">
        <v>285256</v>
      </c>
      <c r="C218" s="1635">
        <v>22688</v>
      </c>
      <c r="D218" s="1635">
        <v>19968</v>
      </c>
      <c r="E218" s="1635">
        <v>2720</v>
      </c>
      <c r="F218" s="1642">
        <v>7.95</v>
      </c>
      <c r="G218" s="1648"/>
      <c r="I218" s="1647"/>
      <c r="J218" s="1621"/>
      <c r="K218" s="1621"/>
      <c r="L218" s="1621"/>
      <c r="M218" s="1621"/>
      <c r="N218" s="1621"/>
      <c r="O218" s="1621"/>
    </row>
    <row r="219" spans="1:15" ht="18.95" hidden="1" customHeight="1" x14ac:dyDescent="0.25">
      <c r="A219" s="1646">
        <v>40724</v>
      </c>
      <c r="B219" s="1641">
        <v>285872</v>
      </c>
      <c r="C219" s="1635">
        <v>23530</v>
      </c>
      <c r="D219" s="1635">
        <v>20011</v>
      </c>
      <c r="E219" s="1635">
        <v>3519</v>
      </c>
      <c r="F219" s="1642">
        <v>8.23</v>
      </c>
      <c r="G219" s="1648"/>
      <c r="I219" s="1647"/>
      <c r="J219" s="1621"/>
      <c r="K219" s="1621"/>
      <c r="L219" s="1621"/>
      <c r="M219" s="1621"/>
      <c r="N219" s="1621"/>
      <c r="O219" s="1621"/>
    </row>
    <row r="220" spans="1:15" ht="18.95" hidden="1" customHeight="1" x14ac:dyDescent="0.25">
      <c r="A220" s="1646">
        <v>40738</v>
      </c>
      <c r="B220" s="1641">
        <v>289142</v>
      </c>
      <c r="C220" s="1635">
        <v>21972</v>
      </c>
      <c r="D220" s="1635">
        <v>20240</v>
      </c>
      <c r="E220" s="1635">
        <v>1732</v>
      </c>
      <c r="F220" s="1642">
        <v>7.6</v>
      </c>
      <c r="G220" s="1648"/>
      <c r="I220" s="1647"/>
      <c r="J220" s="1621"/>
      <c r="K220" s="1621"/>
      <c r="L220" s="1621"/>
      <c r="M220" s="1621"/>
      <c r="N220" s="1621"/>
      <c r="O220" s="1621"/>
    </row>
    <row r="221" spans="1:15" ht="18.95" hidden="1" customHeight="1" x14ac:dyDescent="0.25">
      <c r="A221" s="1646">
        <v>40752</v>
      </c>
      <c r="B221" s="1641">
        <v>285832</v>
      </c>
      <c r="C221" s="1635">
        <v>21384</v>
      </c>
      <c r="D221" s="1635">
        <v>20008</v>
      </c>
      <c r="E221" s="1635">
        <v>1376</v>
      </c>
      <c r="F221" s="1642">
        <v>7.48</v>
      </c>
      <c r="G221" s="1648"/>
      <c r="I221" s="1647"/>
      <c r="J221" s="1621"/>
      <c r="K221" s="1621"/>
      <c r="L221" s="1621"/>
      <c r="M221" s="1621"/>
      <c r="N221" s="1621"/>
      <c r="O221" s="1621"/>
    </row>
    <row r="222" spans="1:15" ht="18.95" hidden="1" customHeight="1" x14ac:dyDescent="0.25">
      <c r="A222" s="1646">
        <v>40766</v>
      </c>
      <c r="B222" s="1641">
        <v>285455</v>
      </c>
      <c r="C222" s="1635">
        <v>20817</v>
      </c>
      <c r="D222" s="1635">
        <v>19982</v>
      </c>
      <c r="E222" s="1635">
        <v>835</v>
      </c>
      <c r="F222" s="1642">
        <v>7.29</v>
      </c>
      <c r="G222" s="1648"/>
      <c r="I222" s="1647"/>
      <c r="J222" s="1621"/>
      <c r="K222" s="1621"/>
      <c r="L222" s="1621"/>
      <c r="M222" s="1621"/>
      <c r="N222" s="1621"/>
      <c r="O222" s="1621"/>
    </row>
    <row r="223" spans="1:15" ht="18.95" hidden="1" customHeight="1" x14ac:dyDescent="0.25">
      <c r="A223" s="1646">
        <v>40780</v>
      </c>
      <c r="B223" s="1641">
        <v>284668</v>
      </c>
      <c r="C223" s="1635">
        <v>21975</v>
      </c>
      <c r="D223" s="1635">
        <v>19927</v>
      </c>
      <c r="E223" s="1635">
        <v>2048</v>
      </c>
      <c r="F223" s="1642">
        <v>7.72</v>
      </c>
      <c r="G223" s="1648"/>
      <c r="I223" s="1647"/>
      <c r="J223" s="1621"/>
      <c r="K223" s="1621"/>
      <c r="L223" s="1621"/>
      <c r="M223" s="1621"/>
      <c r="N223" s="1621"/>
      <c r="O223" s="1621"/>
    </row>
    <row r="224" spans="1:15" ht="18.95" hidden="1" customHeight="1" x14ac:dyDescent="0.25">
      <c r="A224" s="1646">
        <v>40794</v>
      </c>
      <c r="B224" s="1641">
        <v>284880</v>
      </c>
      <c r="C224" s="1635">
        <v>21902</v>
      </c>
      <c r="D224" s="1635">
        <v>19942</v>
      </c>
      <c r="E224" s="1635">
        <v>1960</v>
      </c>
      <c r="F224" s="1642">
        <v>7.69</v>
      </c>
      <c r="G224" s="1648"/>
      <c r="I224" s="1647"/>
      <c r="J224" s="1621"/>
      <c r="K224" s="1621"/>
      <c r="L224" s="1621"/>
      <c r="M224" s="1621"/>
      <c r="N224" s="1621"/>
      <c r="O224" s="1621"/>
    </row>
    <row r="225" spans="1:15" ht="18.95" hidden="1" customHeight="1" x14ac:dyDescent="0.25">
      <c r="A225" s="1646">
        <v>40808</v>
      </c>
      <c r="B225" s="1641">
        <v>287761</v>
      </c>
      <c r="C225" s="1635">
        <v>24062</v>
      </c>
      <c r="D225" s="1635">
        <v>20143</v>
      </c>
      <c r="E225" s="1635">
        <v>3919</v>
      </c>
      <c r="F225" s="1642">
        <v>8.36</v>
      </c>
      <c r="G225" s="1648"/>
      <c r="I225" s="1647"/>
      <c r="J225" s="1621"/>
      <c r="K225" s="1621"/>
      <c r="L225" s="1621"/>
      <c r="M225" s="1621"/>
      <c r="N225" s="1621"/>
      <c r="O225" s="1621"/>
    </row>
    <row r="226" spans="1:15" ht="18.95" hidden="1" customHeight="1" x14ac:dyDescent="0.25">
      <c r="A226" s="1646">
        <v>40822</v>
      </c>
      <c r="B226" s="1641">
        <v>286084</v>
      </c>
      <c r="C226" s="1635">
        <v>22766</v>
      </c>
      <c r="D226" s="1635">
        <v>20026</v>
      </c>
      <c r="E226" s="1635">
        <v>2740</v>
      </c>
      <c r="F226" s="1642">
        <v>7.96</v>
      </c>
      <c r="G226" s="1648"/>
      <c r="I226" s="1647"/>
      <c r="J226" s="1621"/>
      <c r="K226" s="1621"/>
      <c r="L226" s="1621"/>
      <c r="M226" s="1621"/>
      <c r="N226" s="1621"/>
      <c r="O226" s="1621"/>
    </row>
    <row r="227" spans="1:15" ht="18.95" hidden="1" customHeight="1" x14ac:dyDescent="0.25">
      <c r="A227" s="1646">
        <v>40836</v>
      </c>
      <c r="B227" s="1641">
        <v>287324</v>
      </c>
      <c r="C227" s="1635">
        <v>22206</v>
      </c>
      <c r="D227" s="1635">
        <v>20113</v>
      </c>
      <c r="E227" s="1635">
        <v>2093</v>
      </c>
      <c r="F227" s="1642">
        <v>7.73</v>
      </c>
      <c r="G227" s="1648"/>
      <c r="I227" s="1647"/>
      <c r="J227" s="1621"/>
      <c r="K227" s="1621"/>
      <c r="L227" s="1621"/>
      <c r="M227" s="1621"/>
      <c r="N227" s="1621"/>
      <c r="O227" s="1621"/>
    </row>
    <row r="228" spans="1:15" ht="18.95" hidden="1" customHeight="1" x14ac:dyDescent="0.25">
      <c r="A228" s="1646">
        <v>40850</v>
      </c>
      <c r="B228" s="1641">
        <v>289607</v>
      </c>
      <c r="C228" s="1635">
        <v>21163</v>
      </c>
      <c r="D228" s="1635">
        <v>20272</v>
      </c>
      <c r="E228" s="1635">
        <v>891</v>
      </c>
      <c r="F228" s="1642">
        <v>7.31</v>
      </c>
      <c r="G228" s="1648"/>
      <c r="I228" s="1647"/>
      <c r="J228" s="1621"/>
      <c r="K228" s="1621"/>
      <c r="L228" s="1621"/>
      <c r="M228" s="1621"/>
      <c r="N228" s="1621"/>
      <c r="O228" s="1621"/>
    </row>
    <row r="229" spans="1:15" ht="18.95" hidden="1" customHeight="1" x14ac:dyDescent="0.25">
      <c r="A229" s="1646">
        <v>40864</v>
      </c>
      <c r="B229" s="1641">
        <v>284710</v>
      </c>
      <c r="C229" s="1635">
        <v>21312</v>
      </c>
      <c r="D229" s="1635">
        <v>19930</v>
      </c>
      <c r="E229" s="1635">
        <v>1382</v>
      </c>
      <c r="F229" s="1642">
        <v>7.49</v>
      </c>
      <c r="G229" s="1648"/>
      <c r="I229" s="1647"/>
      <c r="J229" s="1621"/>
      <c r="K229" s="1621"/>
      <c r="L229" s="1621"/>
      <c r="M229" s="1621"/>
      <c r="N229" s="1621"/>
      <c r="O229" s="1621"/>
    </row>
    <row r="230" spans="1:15" ht="18.95" hidden="1" customHeight="1" x14ac:dyDescent="0.25">
      <c r="A230" s="1646">
        <v>40878</v>
      </c>
      <c r="B230" s="1641">
        <v>286353</v>
      </c>
      <c r="C230" s="1635">
        <v>21613</v>
      </c>
      <c r="D230" s="1635">
        <v>20045</v>
      </c>
      <c r="E230" s="1635">
        <v>1568</v>
      </c>
      <c r="F230" s="1642">
        <v>7.55</v>
      </c>
      <c r="G230" s="1648"/>
      <c r="I230" s="1647"/>
      <c r="J230" s="1621"/>
      <c r="K230" s="1621"/>
      <c r="L230" s="1621"/>
      <c r="M230" s="1621"/>
      <c r="N230" s="1621"/>
      <c r="O230" s="1621"/>
    </row>
    <row r="231" spans="1:15" ht="18.95" hidden="1" customHeight="1" x14ac:dyDescent="0.25">
      <c r="A231" s="1646">
        <v>40892</v>
      </c>
      <c r="B231" s="1641">
        <v>286057</v>
      </c>
      <c r="C231" s="1635">
        <v>21193</v>
      </c>
      <c r="D231" s="1635">
        <v>20024</v>
      </c>
      <c r="E231" s="1635">
        <v>1169</v>
      </c>
      <c r="F231" s="1642">
        <v>7.41</v>
      </c>
      <c r="G231" s="1648"/>
      <c r="I231" s="1647"/>
      <c r="J231" s="1621"/>
      <c r="K231" s="1621"/>
      <c r="L231" s="1621"/>
      <c r="M231" s="1621"/>
      <c r="N231" s="1621"/>
      <c r="O231" s="1621"/>
    </row>
    <row r="232" spans="1:15" ht="18.95" hidden="1" customHeight="1" x14ac:dyDescent="0.25">
      <c r="A232" s="1646">
        <v>40934</v>
      </c>
      <c r="B232" s="1641">
        <v>295071</v>
      </c>
      <c r="C232" s="1635">
        <v>23736</v>
      </c>
      <c r="D232" s="1635">
        <v>20655</v>
      </c>
      <c r="E232" s="1635">
        <v>3081</v>
      </c>
      <c r="F232" s="1642">
        <v>8.0399999999999991</v>
      </c>
      <c r="G232" s="1570"/>
      <c r="I232" s="1647"/>
      <c r="J232" s="1630"/>
      <c r="K232" s="1647"/>
      <c r="L232" s="1630"/>
      <c r="M232" s="1621"/>
      <c r="N232" s="1621"/>
      <c r="O232" s="1621"/>
    </row>
    <row r="233" spans="1:15" ht="18.95" hidden="1" customHeight="1" x14ac:dyDescent="0.25">
      <c r="A233" s="1646">
        <v>40948</v>
      </c>
      <c r="B233" s="1641">
        <v>296350</v>
      </c>
      <c r="C233" s="1635">
        <v>22160</v>
      </c>
      <c r="D233" s="1635">
        <v>20744</v>
      </c>
      <c r="E233" s="1635">
        <v>1416</v>
      </c>
      <c r="F233" s="1642">
        <v>7.48</v>
      </c>
      <c r="G233" s="1570"/>
      <c r="I233" s="1647"/>
      <c r="J233" s="1630"/>
      <c r="K233" s="1647"/>
      <c r="L233" s="1630"/>
      <c r="M233" s="1621"/>
      <c r="N233" s="1621"/>
      <c r="O233" s="1621"/>
    </row>
    <row r="234" spans="1:15" ht="18.95" hidden="1" customHeight="1" x14ac:dyDescent="0.25">
      <c r="A234" s="1646">
        <v>40962</v>
      </c>
      <c r="B234" s="1641">
        <v>295119</v>
      </c>
      <c r="C234" s="1635">
        <v>23246</v>
      </c>
      <c r="D234" s="1635">
        <v>20658</v>
      </c>
      <c r="E234" s="1635">
        <v>2588</v>
      </c>
      <c r="F234" s="1642">
        <v>7.88</v>
      </c>
      <c r="G234" s="1570"/>
      <c r="I234" s="1647"/>
      <c r="J234" s="1630"/>
      <c r="K234" s="1647"/>
      <c r="L234" s="1630"/>
      <c r="M234" s="1621"/>
      <c r="N234" s="1621"/>
      <c r="O234" s="1621"/>
    </row>
    <row r="235" spans="1:15" ht="18.95" hidden="1" customHeight="1" x14ac:dyDescent="0.25">
      <c r="A235" s="1646">
        <v>40976</v>
      </c>
      <c r="B235" s="1641">
        <v>291715</v>
      </c>
      <c r="C235" s="1635">
        <v>23136</v>
      </c>
      <c r="D235" s="1635">
        <v>20420</v>
      </c>
      <c r="E235" s="1635">
        <v>2716</v>
      </c>
      <c r="F235" s="1642">
        <v>7.93</v>
      </c>
      <c r="G235" s="1570"/>
      <c r="I235" s="1647"/>
      <c r="J235" s="1630"/>
      <c r="K235" s="1647"/>
      <c r="L235" s="1630"/>
      <c r="M235" s="1621"/>
      <c r="N235" s="1621"/>
      <c r="O235" s="1621"/>
    </row>
    <row r="236" spans="1:15" ht="18.95" hidden="1" customHeight="1" x14ac:dyDescent="0.25">
      <c r="A236" s="1646">
        <v>40990</v>
      </c>
      <c r="B236" s="1641">
        <v>291814</v>
      </c>
      <c r="C236" s="1635">
        <v>23420</v>
      </c>
      <c r="D236" s="1635">
        <v>20427</v>
      </c>
      <c r="E236" s="1635">
        <v>2993</v>
      </c>
      <c r="F236" s="1642">
        <v>8.0299999999999994</v>
      </c>
      <c r="G236" s="1570"/>
      <c r="I236" s="1647"/>
      <c r="J236" s="1630"/>
      <c r="K236" s="1647"/>
      <c r="L236" s="1630"/>
      <c r="M236" s="1621"/>
      <c r="N236" s="1621"/>
      <c r="O236" s="1621"/>
    </row>
    <row r="237" spans="1:15" ht="18.95" hidden="1" customHeight="1" x14ac:dyDescent="0.25">
      <c r="A237" s="1646">
        <v>41004</v>
      </c>
      <c r="B237" s="1641">
        <v>293662</v>
      </c>
      <c r="C237" s="1635">
        <v>23285</v>
      </c>
      <c r="D237" s="1635">
        <v>20556</v>
      </c>
      <c r="E237" s="1635">
        <v>2729</v>
      </c>
      <c r="F237" s="1642">
        <v>7.93</v>
      </c>
      <c r="G237" s="1570"/>
      <c r="I237" s="1647"/>
      <c r="J237" s="1630"/>
      <c r="K237" s="1647"/>
      <c r="L237" s="1630"/>
      <c r="M237" s="1621"/>
      <c r="N237" s="1621"/>
      <c r="O237" s="1621"/>
    </row>
    <row r="238" spans="1:15" ht="18.95" hidden="1" customHeight="1" x14ac:dyDescent="0.25">
      <c r="A238" s="1646">
        <v>41018</v>
      </c>
      <c r="B238" s="1641">
        <v>294377</v>
      </c>
      <c r="C238" s="1635">
        <v>22617</v>
      </c>
      <c r="D238" s="1635">
        <v>20606</v>
      </c>
      <c r="E238" s="1635">
        <v>2011</v>
      </c>
      <c r="F238" s="1642">
        <v>7.68</v>
      </c>
      <c r="G238" s="1570"/>
      <c r="I238" s="1647"/>
      <c r="J238" s="1630"/>
      <c r="K238" s="1647"/>
      <c r="L238" s="1630"/>
      <c r="M238" s="1621"/>
      <c r="N238" s="1621"/>
      <c r="O238" s="1621"/>
    </row>
    <row r="239" spans="1:15" ht="18.95" hidden="1" customHeight="1" x14ac:dyDescent="0.25">
      <c r="A239" s="1646">
        <v>41032</v>
      </c>
      <c r="B239" s="1641">
        <v>292516</v>
      </c>
      <c r="C239" s="1635">
        <v>23050</v>
      </c>
      <c r="D239" s="1635">
        <v>20476</v>
      </c>
      <c r="E239" s="1635">
        <v>2574</v>
      </c>
      <c r="F239" s="1642">
        <v>7.88</v>
      </c>
      <c r="G239" s="1570"/>
      <c r="I239" s="1647"/>
      <c r="J239" s="1630"/>
      <c r="K239" s="1647"/>
      <c r="L239" s="1630"/>
      <c r="M239" s="1621"/>
      <c r="N239" s="1621"/>
      <c r="O239" s="1621"/>
    </row>
    <row r="240" spans="1:15" ht="18.95" hidden="1" customHeight="1" x14ac:dyDescent="0.25">
      <c r="A240" s="1646">
        <v>41046</v>
      </c>
      <c r="B240" s="1641">
        <v>294307</v>
      </c>
      <c r="C240" s="1635">
        <v>24033</v>
      </c>
      <c r="D240" s="1635">
        <v>20601</v>
      </c>
      <c r="E240" s="1635">
        <v>3432</v>
      </c>
      <c r="F240" s="1642">
        <v>8.17</v>
      </c>
      <c r="G240" s="1570"/>
      <c r="I240" s="1647"/>
      <c r="J240" s="1630"/>
      <c r="K240" s="1647"/>
      <c r="L240" s="1630"/>
      <c r="M240" s="1621"/>
      <c r="N240" s="1621"/>
      <c r="O240" s="1621"/>
    </row>
    <row r="241" spans="1:15" ht="18.95" hidden="1" customHeight="1" x14ac:dyDescent="0.25">
      <c r="A241" s="1649">
        <v>41060</v>
      </c>
      <c r="B241" s="1641">
        <v>296267</v>
      </c>
      <c r="C241" s="1635">
        <v>24967</v>
      </c>
      <c r="D241" s="1635">
        <v>20739</v>
      </c>
      <c r="E241" s="1635">
        <v>4228</v>
      </c>
      <c r="F241" s="1642">
        <v>8.43</v>
      </c>
      <c r="G241" s="1570"/>
      <c r="I241" s="1647"/>
      <c r="J241" s="1630"/>
      <c r="K241" s="1647"/>
      <c r="L241" s="1630"/>
      <c r="M241" s="1621"/>
      <c r="N241" s="1621"/>
      <c r="O241" s="1621"/>
    </row>
    <row r="242" spans="1:15" ht="18.95" hidden="1" customHeight="1" x14ac:dyDescent="0.25">
      <c r="A242" s="1649">
        <v>41074</v>
      </c>
      <c r="B242" s="1641">
        <v>298111</v>
      </c>
      <c r="C242" s="1635">
        <v>24242</v>
      </c>
      <c r="D242" s="1635">
        <v>20868</v>
      </c>
      <c r="E242" s="1635">
        <v>3374</v>
      </c>
      <c r="F242" s="1642">
        <v>8.1300000000000008</v>
      </c>
      <c r="G242" s="1570"/>
      <c r="I242" s="1647"/>
      <c r="J242" s="1630"/>
      <c r="K242" s="1647"/>
      <c r="L242" s="1630"/>
      <c r="M242" s="1621"/>
      <c r="N242" s="1621"/>
      <c r="O242" s="1621"/>
    </row>
    <row r="243" spans="1:15" ht="18.95" hidden="1" customHeight="1" x14ac:dyDescent="0.25">
      <c r="A243" s="1649">
        <v>41088</v>
      </c>
      <c r="B243" s="1641">
        <v>299964</v>
      </c>
      <c r="C243" s="1635">
        <v>25777</v>
      </c>
      <c r="D243" s="1635">
        <v>20997</v>
      </c>
      <c r="E243" s="1635">
        <v>4780</v>
      </c>
      <c r="F243" s="1642">
        <v>8.59</v>
      </c>
      <c r="G243" s="1570"/>
      <c r="I243" s="1647"/>
      <c r="J243" s="1630"/>
      <c r="K243" s="1647"/>
      <c r="L243" s="1630"/>
      <c r="M243" s="1621"/>
      <c r="N243" s="1621"/>
      <c r="O243" s="1621"/>
    </row>
    <row r="244" spans="1:15" ht="18.95" hidden="1" customHeight="1" x14ac:dyDescent="0.25">
      <c r="A244" s="1649">
        <v>41102</v>
      </c>
      <c r="B244" s="1641">
        <v>301568</v>
      </c>
      <c r="C244" s="1635">
        <v>23265</v>
      </c>
      <c r="D244" s="1635">
        <v>21110</v>
      </c>
      <c r="E244" s="1635">
        <v>2155</v>
      </c>
      <c r="F244" s="1642">
        <v>7.71</v>
      </c>
      <c r="G244" s="1570"/>
      <c r="I244" s="1647"/>
      <c r="J244" s="1630"/>
      <c r="K244" s="1647"/>
      <c r="L244" s="1630"/>
      <c r="M244" s="1621"/>
      <c r="N244" s="1621"/>
      <c r="O244" s="1621"/>
    </row>
    <row r="245" spans="1:15" ht="18.95" hidden="1" customHeight="1" x14ac:dyDescent="0.25">
      <c r="A245" s="1649">
        <v>41116</v>
      </c>
      <c r="B245" s="1641">
        <v>302297</v>
      </c>
      <c r="C245" s="1635">
        <v>24363</v>
      </c>
      <c r="D245" s="1635">
        <v>21161</v>
      </c>
      <c r="E245" s="1635">
        <v>3202</v>
      </c>
      <c r="F245" s="1642">
        <v>8.06</v>
      </c>
      <c r="G245" s="1570"/>
      <c r="I245" s="1647"/>
      <c r="J245" s="1630"/>
      <c r="K245" s="1647"/>
      <c r="L245" s="1630"/>
      <c r="M245" s="1621"/>
      <c r="N245" s="1621"/>
      <c r="O245" s="1621"/>
    </row>
    <row r="246" spans="1:15" ht="18.95" hidden="1" customHeight="1" x14ac:dyDescent="0.25">
      <c r="A246" s="1649">
        <v>41130</v>
      </c>
      <c r="B246" s="1641">
        <v>301015</v>
      </c>
      <c r="C246" s="1635">
        <v>23719</v>
      </c>
      <c r="D246" s="1635">
        <v>21071</v>
      </c>
      <c r="E246" s="1635">
        <v>2648</v>
      </c>
      <c r="F246" s="1642">
        <v>7.88</v>
      </c>
      <c r="G246" s="1570"/>
      <c r="I246" s="1647"/>
      <c r="J246" s="1630"/>
      <c r="K246" s="1647"/>
      <c r="L246" s="1630"/>
      <c r="M246" s="1621"/>
      <c r="N246" s="1621"/>
      <c r="O246" s="1621"/>
    </row>
    <row r="247" spans="1:15" ht="18.95" hidden="1" customHeight="1" x14ac:dyDescent="0.25">
      <c r="A247" s="1649">
        <v>41144</v>
      </c>
      <c r="B247" s="1641">
        <v>304295</v>
      </c>
      <c r="C247" s="1635">
        <v>23218</v>
      </c>
      <c r="D247" s="1635">
        <v>21301</v>
      </c>
      <c r="E247" s="1635">
        <v>1917</v>
      </c>
      <c r="F247" s="1642">
        <v>7.63</v>
      </c>
      <c r="G247" s="1570"/>
      <c r="I247" s="1647"/>
      <c r="J247" s="1630"/>
      <c r="K247" s="1647"/>
      <c r="L247" s="1630"/>
      <c r="M247" s="1621"/>
      <c r="N247" s="1621"/>
      <c r="O247" s="1621"/>
    </row>
    <row r="248" spans="1:15" ht="18.95" hidden="1" customHeight="1" x14ac:dyDescent="0.25">
      <c r="A248" s="1649">
        <v>41158</v>
      </c>
      <c r="B248" s="1641">
        <v>302928</v>
      </c>
      <c r="C248" s="1635">
        <v>25141</v>
      </c>
      <c r="D248" s="1635">
        <v>21205</v>
      </c>
      <c r="E248" s="1635">
        <v>3936</v>
      </c>
      <c r="F248" s="1642">
        <v>8.3000000000000007</v>
      </c>
      <c r="G248" s="1570"/>
      <c r="I248" s="1647"/>
      <c r="J248" s="1630"/>
      <c r="K248" s="1647"/>
      <c r="L248" s="1630"/>
      <c r="M248" s="1621"/>
      <c r="N248" s="1621"/>
      <c r="O248" s="1621"/>
    </row>
    <row r="249" spans="1:15" ht="18.95" hidden="1" customHeight="1" x14ac:dyDescent="0.25">
      <c r="A249" s="1649">
        <v>41172</v>
      </c>
      <c r="B249" s="1641">
        <v>304716</v>
      </c>
      <c r="C249" s="1635">
        <v>25137</v>
      </c>
      <c r="D249" s="1635">
        <v>21330</v>
      </c>
      <c r="E249" s="1635">
        <v>3807</v>
      </c>
      <c r="F249" s="1642">
        <v>8.25</v>
      </c>
      <c r="G249" s="1570"/>
      <c r="I249" s="1647"/>
      <c r="J249" s="1630"/>
      <c r="K249" s="1647"/>
      <c r="L249" s="1630"/>
      <c r="M249" s="1621"/>
      <c r="N249" s="1621"/>
      <c r="O249" s="1621"/>
    </row>
    <row r="250" spans="1:15" ht="18.95" hidden="1" customHeight="1" x14ac:dyDescent="0.25">
      <c r="A250" s="1649">
        <v>41186</v>
      </c>
      <c r="B250" s="1641">
        <v>303975</v>
      </c>
      <c r="C250" s="1635">
        <v>25443</v>
      </c>
      <c r="D250" s="1635">
        <v>21278</v>
      </c>
      <c r="E250" s="1635">
        <v>4165</v>
      </c>
      <c r="F250" s="1642">
        <v>8.3699999999999992</v>
      </c>
      <c r="G250" s="1570"/>
      <c r="I250" s="1647"/>
      <c r="J250" s="1630"/>
      <c r="K250" s="1647"/>
      <c r="L250" s="1630"/>
      <c r="M250" s="1621"/>
      <c r="N250" s="1621"/>
      <c r="O250" s="1621"/>
    </row>
    <row r="251" spans="1:15" ht="18.95" hidden="1" customHeight="1" x14ac:dyDescent="0.25">
      <c r="A251" s="1649">
        <v>41200</v>
      </c>
      <c r="B251" s="1641">
        <v>305238</v>
      </c>
      <c r="C251" s="1635">
        <v>25580</v>
      </c>
      <c r="D251" s="1635">
        <v>21367</v>
      </c>
      <c r="E251" s="1635">
        <v>4213</v>
      </c>
      <c r="F251" s="1642">
        <v>8.3800000000000008</v>
      </c>
      <c r="G251" s="1570"/>
      <c r="I251" s="1647"/>
      <c r="J251" s="1630"/>
      <c r="K251" s="1647"/>
      <c r="L251" s="1630"/>
      <c r="M251" s="1621"/>
      <c r="N251" s="1621"/>
      <c r="O251" s="1621"/>
    </row>
    <row r="252" spans="1:15" ht="18.95" hidden="1" customHeight="1" x14ac:dyDescent="0.25">
      <c r="A252" s="1649">
        <v>41214</v>
      </c>
      <c r="B252" s="1641">
        <v>306094</v>
      </c>
      <c r="C252" s="1635">
        <v>25110</v>
      </c>
      <c r="D252" s="1635">
        <v>21427</v>
      </c>
      <c r="E252" s="1635">
        <v>3683</v>
      </c>
      <c r="F252" s="1642">
        <v>8.1999999999999993</v>
      </c>
      <c r="G252" s="1570"/>
      <c r="I252" s="1647"/>
      <c r="J252" s="1630"/>
      <c r="K252" s="1647"/>
      <c r="L252" s="1630"/>
      <c r="M252" s="1621"/>
      <c r="N252" s="1621"/>
      <c r="O252" s="1621"/>
    </row>
    <row r="253" spans="1:15" ht="18.95" hidden="1" customHeight="1" x14ac:dyDescent="0.25">
      <c r="A253" s="1649">
        <v>41228</v>
      </c>
      <c r="B253" s="1641">
        <v>309041</v>
      </c>
      <c r="C253" s="1635">
        <v>23508</v>
      </c>
      <c r="D253" s="1635">
        <v>21633</v>
      </c>
      <c r="E253" s="1635">
        <v>1875</v>
      </c>
      <c r="F253" s="1642">
        <v>7.61</v>
      </c>
      <c r="G253" s="1570"/>
      <c r="I253" s="1647"/>
      <c r="J253" s="1630"/>
      <c r="K253" s="1647"/>
      <c r="L253" s="1630"/>
      <c r="M253" s="1621"/>
      <c r="N253" s="1621"/>
      <c r="O253" s="1621"/>
    </row>
    <row r="254" spans="1:15" ht="18.95" hidden="1" customHeight="1" x14ac:dyDescent="0.25">
      <c r="A254" s="1649">
        <v>41242</v>
      </c>
      <c r="B254" s="1641">
        <v>309747</v>
      </c>
      <c r="C254" s="1635">
        <v>23651</v>
      </c>
      <c r="D254" s="1635">
        <v>21682</v>
      </c>
      <c r="E254" s="1635">
        <v>1969</v>
      </c>
      <c r="F254" s="1642">
        <v>7.64</v>
      </c>
      <c r="G254" s="1570"/>
      <c r="I254" s="1647"/>
      <c r="J254" s="1630"/>
      <c r="K254" s="1647"/>
      <c r="L254" s="1630"/>
      <c r="M254" s="1621"/>
      <c r="N254" s="1621"/>
      <c r="O254" s="1621"/>
    </row>
    <row r="255" spans="1:15" ht="18.95" hidden="1" customHeight="1" x14ac:dyDescent="0.25">
      <c r="A255" s="1649">
        <v>41256</v>
      </c>
      <c r="B255" s="1641">
        <v>310163</v>
      </c>
      <c r="C255" s="1635">
        <v>23853</v>
      </c>
      <c r="D255" s="1635">
        <v>21711</v>
      </c>
      <c r="E255" s="1635">
        <v>2142</v>
      </c>
      <c r="F255" s="1642">
        <v>7.69</v>
      </c>
      <c r="G255" s="1570"/>
      <c r="I255" s="1647"/>
      <c r="J255" s="1630"/>
      <c r="K255" s="1647"/>
      <c r="L255" s="1630"/>
      <c r="M255" s="1621"/>
      <c r="N255" s="1621"/>
      <c r="O255" s="1621"/>
    </row>
    <row r="256" spans="1:15" ht="18.95" hidden="1" customHeight="1" x14ac:dyDescent="0.25">
      <c r="A256" s="1649">
        <v>41270</v>
      </c>
      <c r="B256" s="1641">
        <v>311633</v>
      </c>
      <c r="C256" s="1635">
        <v>25617</v>
      </c>
      <c r="D256" s="1635">
        <v>21814</v>
      </c>
      <c r="E256" s="1635">
        <v>3803</v>
      </c>
      <c r="F256" s="1642">
        <v>8.2200000000000006</v>
      </c>
      <c r="G256" s="1570"/>
      <c r="I256" s="1647"/>
      <c r="J256" s="1630"/>
      <c r="K256" s="1647"/>
      <c r="L256" s="1630"/>
      <c r="M256" s="1621"/>
      <c r="N256" s="1621"/>
      <c r="O256" s="1621"/>
    </row>
    <row r="257" spans="1:15" ht="18.95" hidden="1" customHeight="1" x14ac:dyDescent="0.25">
      <c r="A257" s="1649">
        <v>41284</v>
      </c>
      <c r="B257" s="1641">
        <v>316797</v>
      </c>
      <c r="C257" s="1635">
        <v>25308</v>
      </c>
      <c r="D257" s="1635">
        <v>22176</v>
      </c>
      <c r="E257" s="1635">
        <v>3132</v>
      </c>
      <c r="F257" s="1642">
        <v>7.99</v>
      </c>
      <c r="G257" s="1570"/>
      <c r="I257" s="1647"/>
      <c r="J257" s="1630"/>
      <c r="K257" s="1647"/>
      <c r="L257" s="1630"/>
      <c r="M257" s="1621"/>
      <c r="N257" s="1621"/>
      <c r="O257" s="1621"/>
    </row>
    <row r="258" spans="1:15" ht="18.95" hidden="1" customHeight="1" x14ac:dyDescent="0.25">
      <c r="A258" s="1649">
        <v>41298</v>
      </c>
      <c r="B258" s="1641">
        <v>319883</v>
      </c>
      <c r="C258" s="1635">
        <v>26017</v>
      </c>
      <c r="D258" s="1635">
        <v>22392</v>
      </c>
      <c r="E258" s="1635">
        <v>3625</v>
      </c>
      <c r="F258" s="1642">
        <v>8.1300000000000008</v>
      </c>
      <c r="G258" s="1570"/>
      <c r="I258" s="1647"/>
      <c r="J258" s="1630"/>
      <c r="K258" s="1647"/>
      <c r="L258" s="1630"/>
      <c r="M258" s="1621"/>
      <c r="N258" s="1621"/>
      <c r="O258" s="1621"/>
    </row>
    <row r="259" spans="1:15" ht="18.95" hidden="1" customHeight="1" x14ac:dyDescent="0.25">
      <c r="A259" s="1649">
        <v>41312</v>
      </c>
      <c r="B259" s="1641">
        <v>319301</v>
      </c>
      <c r="C259" s="1635">
        <v>26052</v>
      </c>
      <c r="D259" s="1635">
        <v>22351</v>
      </c>
      <c r="E259" s="1635">
        <v>3701</v>
      </c>
      <c r="F259" s="1642">
        <v>8.16</v>
      </c>
      <c r="G259" s="1570"/>
      <c r="I259" s="1647"/>
      <c r="J259" s="1630"/>
      <c r="K259" s="1647"/>
      <c r="L259" s="1630"/>
      <c r="M259" s="1621"/>
      <c r="N259" s="1621"/>
      <c r="O259" s="1621"/>
    </row>
    <row r="260" spans="1:15" ht="18.95" hidden="1" customHeight="1" x14ac:dyDescent="0.25">
      <c r="A260" s="1649">
        <v>41326</v>
      </c>
      <c r="B260" s="1641">
        <v>316559</v>
      </c>
      <c r="C260" s="1635">
        <v>25562</v>
      </c>
      <c r="D260" s="1635">
        <v>22159</v>
      </c>
      <c r="E260" s="1635">
        <v>3403</v>
      </c>
      <c r="F260" s="1642">
        <v>8.07</v>
      </c>
      <c r="G260" s="1570"/>
      <c r="I260" s="1647"/>
      <c r="J260" s="1630"/>
      <c r="K260" s="1647"/>
      <c r="L260" s="1630"/>
      <c r="M260" s="1621"/>
      <c r="N260" s="1621"/>
      <c r="O260" s="1621"/>
    </row>
    <row r="261" spans="1:15" ht="18.95" hidden="1" customHeight="1" x14ac:dyDescent="0.25">
      <c r="A261" s="1649">
        <v>41340</v>
      </c>
      <c r="B261" s="1641">
        <v>314869</v>
      </c>
      <c r="C261" s="1635">
        <v>27304</v>
      </c>
      <c r="D261" s="1635">
        <v>22041</v>
      </c>
      <c r="E261" s="1635">
        <v>5263</v>
      </c>
      <c r="F261" s="1642">
        <v>8.67</v>
      </c>
      <c r="G261" s="1570"/>
      <c r="I261" s="1647"/>
      <c r="J261" s="1630"/>
      <c r="K261" s="1647"/>
      <c r="L261" s="1630"/>
      <c r="M261" s="1621"/>
      <c r="N261" s="1621"/>
      <c r="O261" s="1621"/>
    </row>
    <row r="262" spans="1:15" ht="18.95" hidden="1" customHeight="1" x14ac:dyDescent="0.25">
      <c r="A262" s="1649">
        <v>41396</v>
      </c>
      <c r="B262" s="1641">
        <v>316575.40000000002</v>
      </c>
      <c r="C262" s="1635">
        <v>25221</v>
      </c>
      <c r="D262" s="1635">
        <v>22160</v>
      </c>
      <c r="E262" s="1635">
        <v>3061</v>
      </c>
      <c r="F262" s="1642">
        <v>7.97</v>
      </c>
      <c r="G262" s="1570"/>
      <c r="I262" s="1647"/>
      <c r="J262" s="1630"/>
      <c r="K262" s="1647"/>
      <c r="L262" s="1630"/>
      <c r="M262" s="1621"/>
      <c r="N262" s="1621"/>
      <c r="O262" s="1621"/>
    </row>
    <row r="263" spans="1:15" ht="18.95" hidden="1" customHeight="1" x14ac:dyDescent="0.25">
      <c r="A263" s="1649">
        <v>41410</v>
      </c>
      <c r="B263" s="1641">
        <v>317788.05682005471</v>
      </c>
      <c r="C263" s="1635">
        <v>25648.812009841884</v>
      </c>
      <c r="D263" s="1635">
        <v>22245.16397740383</v>
      </c>
      <c r="E263" s="1635">
        <v>3403.6480324380532</v>
      </c>
      <c r="F263" s="1642">
        <v>8.07</v>
      </c>
      <c r="G263" s="1570"/>
      <c r="I263" s="1647"/>
      <c r="J263" s="1630"/>
      <c r="K263" s="1647"/>
      <c r="L263" s="1630"/>
      <c r="M263" s="1621"/>
      <c r="N263" s="1621"/>
      <c r="O263" s="1621"/>
    </row>
    <row r="264" spans="1:15" ht="18.95" hidden="1" customHeight="1" x14ac:dyDescent="0.25">
      <c r="A264" s="1649">
        <v>41424</v>
      </c>
      <c r="B264" s="1641">
        <v>315666.0544655238</v>
      </c>
      <c r="C264" s="1635">
        <v>24928.929132961177</v>
      </c>
      <c r="D264" s="1635">
        <v>22096.623812586669</v>
      </c>
      <c r="E264" s="1635">
        <v>2832.3053203745076</v>
      </c>
      <c r="F264" s="1642">
        <v>7.9</v>
      </c>
      <c r="G264" s="1570"/>
      <c r="I264" s="1647"/>
      <c r="J264" s="1630"/>
      <c r="K264" s="1647"/>
      <c r="L264" s="1630"/>
      <c r="M264" s="1621"/>
      <c r="N264" s="1621"/>
      <c r="O264" s="1621"/>
    </row>
    <row r="265" spans="1:15" ht="18.95" hidden="1" customHeight="1" x14ac:dyDescent="0.25">
      <c r="A265" s="1649">
        <v>41438</v>
      </c>
      <c r="B265" s="1641">
        <v>316601.25340564689</v>
      </c>
      <c r="C265" s="1635">
        <v>27426.176391018696</v>
      </c>
      <c r="D265" s="1635">
        <v>22162.087738395283</v>
      </c>
      <c r="E265" s="1635">
        <v>5264.0886526234135</v>
      </c>
      <c r="F265" s="1642">
        <v>8.66</v>
      </c>
      <c r="G265" s="1570"/>
      <c r="I265" s="1647"/>
      <c r="J265" s="1630"/>
      <c r="K265" s="1647"/>
      <c r="L265" s="1630"/>
      <c r="M265" s="1621"/>
      <c r="N265" s="1621"/>
      <c r="O265" s="1621"/>
    </row>
    <row r="266" spans="1:15" ht="18.95" hidden="1" customHeight="1" x14ac:dyDescent="0.25">
      <c r="A266" s="1649">
        <v>41452</v>
      </c>
      <c r="B266" s="1641">
        <v>316686.41260502406</v>
      </c>
      <c r="C266" s="1635">
        <v>26637.520435481445</v>
      </c>
      <c r="D266" s="1635">
        <v>22168.048882351686</v>
      </c>
      <c r="E266" s="1635">
        <v>4469.4715531297588</v>
      </c>
      <c r="F266" s="1642">
        <v>8.41</v>
      </c>
      <c r="G266" s="1570"/>
      <c r="I266" s="1647"/>
      <c r="J266" s="1630"/>
      <c r="K266" s="1647"/>
      <c r="L266" s="1630"/>
      <c r="M266" s="1621"/>
      <c r="N266" s="1621"/>
      <c r="O266" s="1621"/>
    </row>
    <row r="267" spans="1:15" ht="18.95" hidden="1" customHeight="1" x14ac:dyDescent="0.25">
      <c r="A267" s="1649">
        <v>41466</v>
      </c>
      <c r="B267" s="1641">
        <v>316122.37201926421</v>
      </c>
      <c r="C267" s="1635">
        <v>26651.319215227049</v>
      </c>
      <c r="D267" s="1635">
        <v>22128.566041348495</v>
      </c>
      <c r="E267" s="1635">
        <v>4522.7531738785547</v>
      </c>
      <c r="F267" s="1642">
        <v>8.43</v>
      </c>
      <c r="G267" s="1570"/>
      <c r="I267" s="1647"/>
      <c r="J267" s="1630"/>
      <c r="K267" s="1647"/>
      <c r="L267" s="1630"/>
      <c r="M267" s="1621"/>
      <c r="N267" s="1621"/>
      <c r="O267" s="1621"/>
    </row>
    <row r="268" spans="1:15" ht="18.95" hidden="1" customHeight="1" x14ac:dyDescent="0.25">
      <c r="A268" s="1649">
        <v>41480</v>
      </c>
      <c r="B268" s="1641">
        <v>317519.47930731066</v>
      </c>
      <c r="C268" s="1635">
        <v>27277.854649490317</v>
      </c>
      <c r="D268" s="1635">
        <v>22226.363551511749</v>
      </c>
      <c r="E268" s="1635">
        <v>5051.4910979785673</v>
      </c>
      <c r="F268" s="1642">
        <v>8.59</v>
      </c>
      <c r="G268" s="1570"/>
      <c r="I268" s="1647"/>
      <c r="J268" s="1630"/>
      <c r="K268" s="1647"/>
      <c r="L268" s="1630"/>
      <c r="M268" s="1621"/>
      <c r="N268" s="1621"/>
      <c r="O268" s="1621"/>
    </row>
    <row r="269" spans="1:15" ht="18.95" hidden="1" customHeight="1" x14ac:dyDescent="0.25">
      <c r="A269" s="1649">
        <v>41494</v>
      </c>
      <c r="B269" s="1641">
        <v>320689.06371865387</v>
      </c>
      <c r="C269" s="1635">
        <v>28994.318912703682</v>
      </c>
      <c r="D269" s="1635">
        <v>22448.234460305772</v>
      </c>
      <c r="E269" s="1635">
        <v>6546.0844523979113</v>
      </c>
      <c r="F269" s="1642">
        <v>9.0399999999999991</v>
      </c>
      <c r="G269" s="1570"/>
      <c r="I269" s="1647"/>
      <c r="J269" s="1630"/>
      <c r="K269" s="1647"/>
      <c r="L269" s="1630"/>
      <c r="M269" s="1621"/>
      <c r="N269" s="1621"/>
      <c r="O269" s="1621"/>
    </row>
    <row r="270" spans="1:15" ht="18.95" hidden="1" customHeight="1" x14ac:dyDescent="0.25">
      <c r="A270" s="1649">
        <v>41508</v>
      </c>
      <c r="B270" s="1641">
        <v>323873.70766469825</v>
      </c>
      <c r="C270" s="1635">
        <v>28402</v>
      </c>
      <c r="D270" s="1635">
        <v>22671.159536528878</v>
      </c>
      <c r="E270" s="1635">
        <v>5731.4416156066218</v>
      </c>
      <c r="F270" s="1642">
        <v>8.77</v>
      </c>
      <c r="G270" s="1570"/>
      <c r="I270" s="1647"/>
      <c r="J270" s="1630"/>
      <c r="K270" s="1647"/>
      <c r="L270" s="1630"/>
      <c r="M270" s="1621"/>
      <c r="N270" s="1621"/>
      <c r="O270" s="1621"/>
    </row>
    <row r="271" spans="1:15" ht="18.95" hidden="1" customHeight="1" x14ac:dyDescent="0.25">
      <c r="A271" s="1649">
        <v>41522</v>
      </c>
      <c r="B271" s="1641">
        <v>317946.63816703978</v>
      </c>
      <c r="C271" s="1635">
        <v>27442.596407644465</v>
      </c>
      <c r="D271" s="1635">
        <v>22256.264671692788</v>
      </c>
      <c r="E271" s="1635">
        <v>5186.3317359516768</v>
      </c>
      <c r="F271" s="1642">
        <v>8.6300000000000008</v>
      </c>
      <c r="G271" s="1570"/>
      <c r="I271" s="1647"/>
      <c r="J271" s="1630"/>
      <c r="K271" s="1647"/>
      <c r="L271" s="1630"/>
      <c r="M271" s="1621"/>
      <c r="N271" s="1621"/>
      <c r="O271" s="1621"/>
    </row>
    <row r="272" spans="1:15" ht="18.95" hidden="1" customHeight="1" x14ac:dyDescent="0.25">
      <c r="A272" s="1649">
        <v>41536</v>
      </c>
      <c r="B272" s="1641">
        <v>314881.37150729087</v>
      </c>
      <c r="C272" s="1635">
        <v>26912.179857300362</v>
      </c>
      <c r="D272" s="1635">
        <v>22041.696005510363</v>
      </c>
      <c r="E272" s="1635">
        <v>4870.4838517899989</v>
      </c>
      <c r="F272" s="1642">
        <v>8.5500000000000007</v>
      </c>
      <c r="G272" s="1570"/>
      <c r="I272" s="1647"/>
      <c r="J272" s="1630"/>
      <c r="K272" s="1647"/>
      <c r="L272" s="1630"/>
      <c r="M272" s="1621"/>
      <c r="N272" s="1621"/>
      <c r="O272" s="1621"/>
    </row>
    <row r="273" spans="1:15" ht="18.95" hidden="1" customHeight="1" x14ac:dyDescent="0.25">
      <c r="A273" s="1649">
        <v>41550</v>
      </c>
      <c r="B273" s="1641">
        <v>314698.16670877166</v>
      </c>
      <c r="C273" s="1635">
        <v>26727.701622995704</v>
      </c>
      <c r="D273" s="1635">
        <v>22028.871669614018</v>
      </c>
      <c r="E273" s="1635">
        <v>4698.8299533816862</v>
      </c>
      <c r="F273" s="1642">
        <v>8.49</v>
      </c>
      <c r="G273" s="1570"/>
      <c r="I273" s="1647"/>
      <c r="J273" s="1630"/>
      <c r="K273" s="1647"/>
      <c r="L273" s="1630"/>
      <c r="M273" s="1621"/>
      <c r="N273" s="1621"/>
      <c r="O273" s="1621"/>
    </row>
    <row r="274" spans="1:15" ht="18.95" hidden="1" customHeight="1" x14ac:dyDescent="0.25">
      <c r="A274" s="1649">
        <v>41564</v>
      </c>
      <c r="B274" s="1641">
        <v>314997.83979116578</v>
      </c>
      <c r="C274" s="1635">
        <v>26537.44974547777</v>
      </c>
      <c r="D274" s="1635">
        <v>24058.37466444484</v>
      </c>
      <c r="E274" s="1635">
        <v>2479.07508103293</v>
      </c>
      <c r="F274" s="1642">
        <v>8.42</v>
      </c>
      <c r="G274" s="1570"/>
      <c r="I274" s="1647"/>
      <c r="J274" s="1630"/>
      <c r="K274" s="1647"/>
      <c r="L274" s="1630"/>
      <c r="M274" s="1621"/>
      <c r="N274" s="1621"/>
      <c r="O274" s="1621"/>
    </row>
    <row r="275" spans="1:15" ht="18.95" hidden="1" customHeight="1" x14ac:dyDescent="0.25">
      <c r="A275" s="1649">
        <v>41578</v>
      </c>
      <c r="B275" s="1641">
        <v>310895.77990799583</v>
      </c>
      <c r="C275" s="1635">
        <v>26901.41814594969</v>
      </c>
      <c r="D275" s="1635">
        <v>23795.055027400027</v>
      </c>
      <c r="E275" s="1635">
        <v>3106.3631185496633</v>
      </c>
      <c r="F275" s="1642">
        <v>8.65</v>
      </c>
      <c r="G275" s="1570"/>
      <c r="I275" s="1647"/>
      <c r="J275" s="1630"/>
      <c r="K275" s="1647"/>
      <c r="L275" s="1630"/>
      <c r="M275" s="1621"/>
      <c r="N275" s="1621"/>
      <c r="O275" s="1621"/>
    </row>
    <row r="276" spans="1:15" ht="18.95" hidden="1" customHeight="1" x14ac:dyDescent="0.25">
      <c r="A276" s="1649">
        <v>41592</v>
      </c>
      <c r="B276" s="1641">
        <v>308225.68037449231</v>
      </c>
      <c r="C276" s="1635">
        <v>26827</v>
      </c>
      <c r="D276" s="1635">
        <v>23578.963106261712</v>
      </c>
      <c r="E276" s="1635">
        <v>3247.9775766660387</v>
      </c>
      <c r="F276" s="1642">
        <v>8.6999999999999993</v>
      </c>
      <c r="G276" s="1570"/>
      <c r="I276" s="1647"/>
      <c r="J276" s="1630"/>
      <c r="K276" s="1647"/>
      <c r="L276" s="1630"/>
      <c r="M276" s="1621"/>
      <c r="N276" s="1621"/>
      <c r="O276" s="1621"/>
    </row>
    <row r="277" spans="1:15" ht="18.95" hidden="1" customHeight="1" x14ac:dyDescent="0.25">
      <c r="A277" s="1649">
        <v>41606</v>
      </c>
      <c r="B277" s="1641">
        <v>311649.44218085613</v>
      </c>
      <c r="C277" s="1635">
        <v>28741.93029283053</v>
      </c>
      <c r="D277" s="1635">
        <v>23856.482485159329</v>
      </c>
      <c r="E277" s="1635">
        <v>4885.4478076712003</v>
      </c>
      <c r="F277" s="1642">
        <v>9.2200000000000006</v>
      </c>
      <c r="G277" s="1570"/>
      <c r="I277" s="1647"/>
      <c r="J277" s="1630"/>
      <c r="K277" s="1647"/>
      <c r="L277" s="1630"/>
      <c r="M277" s="1621"/>
      <c r="N277" s="1621"/>
      <c r="O277" s="1621"/>
    </row>
    <row r="278" spans="1:15" ht="18.95" hidden="1" customHeight="1" x14ac:dyDescent="0.25">
      <c r="A278" s="1649">
        <v>41620</v>
      </c>
      <c r="B278" s="1641">
        <v>311631.05343064351</v>
      </c>
      <c r="C278" s="1635">
        <v>29146.867244487396</v>
      </c>
      <c r="D278" s="1635">
        <v>23869.455126226865</v>
      </c>
      <c r="E278" s="1635">
        <v>5277.4121182605304</v>
      </c>
      <c r="F278" s="1642">
        <v>9.35</v>
      </c>
      <c r="G278" s="1570"/>
      <c r="I278" s="1647"/>
      <c r="J278" s="1630"/>
      <c r="K278" s="1647"/>
      <c r="L278" s="1630"/>
      <c r="M278" s="1621"/>
      <c r="N278" s="1621"/>
      <c r="O278" s="1621"/>
    </row>
    <row r="279" spans="1:15" ht="18.95" hidden="1" customHeight="1" x14ac:dyDescent="0.25">
      <c r="A279" s="1649">
        <v>41634</v>
      </c>
      <c r="B279" s="1641">
        <v>311822.30111784354</v>
      </c>
      <c r="C279" s="1635">
        <v>33576.628992278725</v>
      </c>
      <c r="D279" s="1635">
        <v>23885.010400087005</v>
      </c>
      <c r="E279" s="1635">
        <v>9691.6185921917204</v>
      </c>
      <c r="F279" s="1642">
        <v>10.77</v>
      </c>
      <c r="G279" s="1570"/>
      <c r="I279" s="1647"/>
      <c r="J279" s="1630"/>
      <c r="K279" s="1647"/>
      <c r="L279" s="1630"/>
      <c r="M279" s="1621"/>
      <c r="N279" s="1621"/>
      <c r="O279" s="1621"/>
    </row>
    <row r="280" spans="1:15" ht="3.75" hidden="1" customHeight="1" x14ac:dyDescent="0.25">
      <c r="A280" s="1649"/>
      <c r="B280" s="1641"/>
      <c r="C280" s="1635"/>
      <c r="D280" s="1635"/>
      <c r="E280" s="1635"/>
      <c r="F280" s="1642"/>
      <c r="G280" s="1570"/>
      <c r="I280" s="1647"/>
      <c r="J280" s="1630"/>
      <c r="K280" s="1647"/>
      <c r="L280" s="1630"/>
      <c r="M280" s="1621"/>
      <c r="N280" s="1621"/>
      <c r="O280" s="1621"/>
    </row>
    <row r="281" spans="1:15" ht="19.5" hidden="1" customHeight="1" x14ac:dyDescent="0.25">
      <c r="A281" s="1649">
        <v>41648</v>
      </c>
      <c r="B281" s="1641">
        <v>316945</v>
      </c>
      <c r="C281" s="1635">
        <v>32392</v>
      </c>
      <c r="D281" s="1635">
        <v>24314</v>
      </c>
      <c r="E281" s="1635">
        <v>8078</v>
      </c>
      <c r="F281" s="1642">
        <v>10.220000000000001</v>
      </c>
      <c r="G281" s="1570"/>
      <c r="I281" s="1647"/>
      <c r="J281" s="1630"/>
      <c r="K281" s="1647"/>
      <c r="L281" s="1630"/>
      <c r="M281" s="1621"/>
      <c r="N281" s="1621"/>
      <c r="O281" s="1621"/>
    </row>
    <row r="282" spans="1:15" ht="19.5" hidden="1" customHeight="1" x14ac:dyDescent="0.25">
      <c r="A282" s="1649">
        <v>41662</v>
      </c>
      <c r="B282" s="1641">
        <v>321607</v>
      </c>
      <c r="C282" s="1635">
        <v>35694</v>
      </c>
      <c r="D282" s="1635">
        <v>24661</v>
      </c>
      <c r="E282" s="1635">
        <v>11033</v>
      </c>
      <c r="F282" s="1642">
        <v>11.1</v>
      </c>
      <c r="G282" s="1570"/>
      <c r="I282" s="1647"/>
      <c r="J282" s="1630"/>
      <c r="K282" s="1647"/>
      <c r="L282" s="1630"/>
      <c r="M282" s="1621"/>
      <c r="N282" s="1621"/>
      <c r="O282" s="1621"/>
    </row>
    <row r="283" spans="1:15" ht="19.5" hidden="1" customHeight="1" x14ac:dyDescent="0.25">
      <c r="A283" s="1649">
        <v>41676</v>
      </c>
      <c r="B283" s="1641">
        <v>321065.5196236521</v>
      </c>
      <c r="C283" s="1635">
        <v>32435.941038726698</v>
      </c>
      <c r="D283" s="1635">
        <v>24630.69562864866</v>
      </c>
      <c r="E283" s="1635">
        <v>7805.2454100780378</v>
      </c>
      <c r="F283" s="1642">
        <v>10.1</v>
      </c>
      <c r="G283" s="1570"/>
      <c r="I283" s="1647"/>
      <c r="J283" s="1630"/>
      <c r="K283" s="1647"/>
      <c r="L283" s="1630"/>
      <c r="M283" s="1621"/>
      <c r="N283" s="1621"/>
      <c r="O283" s="1621"/>
    </row>
    <row r="284" spans="1:15" ht="19.5" hidden="1" customHeight="1" x14ac:dyDescent="0.25">
      <c r="A284" s="1649">
        <v>41690</v>
      </c>
      <c r="B284" s="1641">
        <v>320876.30028259638</v>
      </c>
      <c r="C284" s="1635">
        <v>33527.443279690226</v>
      </c>
      <c r="D284" s="1635">
        <v>24621.239856687946</v>
      </c>
      <c r="E284" s="1635">
        <v>8906.20342300228</v>
      </c>
      <c r="F284" s="1642">
        <v>10.45</v>
      </c>
      <c r="G284" s="1570"/>
      <c r="I284" s="1647"/>
      <c r="J284" s="1630"/>
      <c r="K284" s="1647"/>
      <c r="L284" s="1630"/>
      <c r="M284" s="1621"/>
      <c r="N284" s="1621"/>
      <c r="O284" s="1621"/>
    </row>
    <row r="285" spans="1:15" ht="19.5" hidden="1" customHeight="1" x14ac:dyDescent="0.25">
      <c r="A285" s="1649">
        <v>41704</v>
      </c>
      <c r="B285" s="1641">
        <v>321889.36785668856</v>
      </c>
      <c r="C285" s="1635">
        <v>36167.908434049314</v>
      </c>
      <c r="D285" s="1635">
        <v>24688.176839923701</v>
      </c>
      <c r="E285" s="1635">
        <v>11479.731594125613</v>
      </c>
      <c r="F285" s="1642">
        <v>11.24</v>
      </c>
      <c r="G285" s="1570"/>
      <c r="I285" s="1647"/>
      <c r="J285" s="1630"/>
      <c r="K285" s="1647"/>
      <c r="L285" s="1630"/>
      <c r="M285" s="1621"/>
      <c r="N285" s="1621"/>
      <c r="O285" s="1621"/>
    </row>
    <row r="286" spans="1:15" ht="19.5" hidden="1" customHeight="1" x14ac:dyDescent="0.25">
      <c r="A286" s="1649">
        <v>41718</v>
      </c>
      <c r="B286" s="1641">
        <v>325510.32565979211</v>
      </c>
      <c r="C286" s="1635">
        <v>36043.119709802682</v>
      </c>
      <c r="D286" s="1635">
        <v>24977.686270248239</v>
      </c>
      <c r="E286" s="1635">
        <v>11065.433439554443</v>
      </c>
      <c r="F286" s="1642">
        <v>11.07</v>
      </c>
      <c r="G286" s="1570"/>
      <c r="I286" s="1647"/>
      <c r="J286" s="1630"/>
      <c r="K286" s="1647"/>
      <c r="L286" s="1630"/>
      <c r="M286" s="1621"/>
      <c r="N286" s="1621"/>
      <c r="O286" s="1621"/>
    </row>
    <row r="287" spans="1:15" ht="19.5" hidden="1" customHeight="1" x14ac:dyDescent="0.25">
      <c r="A287" s="1649">
        <v>41732</v>
      </c>
      <c r="B287" s="1641">
        <v>324245.35388497502</v>
      </c>
      <c r="C287" s="1635">
        <v>36227.344660099086</v>
      </c>
      <c r="D287" s="1635">
        <v>24861.649501549884</v>
      </c>
      <c r="E287" s="1635">
        <v>11365.695158549202</v>
      </c>
      <c r="F287" s="1642">
        <v>11.17</v>
      </c>
      <c r="G287" s="1570"/>
      <c r="I287" s="1647"/>
      <c r="J287" s="1630"/>
      <c r="K287" s="1647"/>
      <c r="L287" s="1630"/>
      <c r="M287" s="1621"/>
      <c r="N287" s="1621"/>
      <c r="O287" s="1621"/>
    </row>
    <row r="288" spans="1:15" ht="19.5" hidden="1" customHeight="1" x14ac:dyDescent="0.25">
      <c r="A288" s="1649">
        <v>41746</v>
      </c>
      <c r="B288" s="1641">
        <v>325542.63241766294</v>
      </c>
      <c r="C288" s="1635">
        <v>36093.244299116748</v>
      </c>
      <c r="D288" s="1635">
        <v>24962.133264141157</v>
      </c>
      <c r="E288" s="1635">
        <v>11131.111034975591</v>
      </c>
      <c r="F288" s="1642">
        <v>11.09</v>
      </c>
      <c r="G288" s="1570"/>
      <c r="I288" s="1647"/>
      <c r="J288" s="1630"/>
      <c r="K288" s="1647"/>
      <c r="L288" s="1630"/>
      <c r="M288" s="1621"/>
      <c r="N288" s="1621"/>
      <c r="O288" s="1621"/>
    </row>
    <row r="289" spans="1:15" ht="19.5" hidden="1" customHeight="1" x14ac:dyDescent="0.25">
      <c r="A289" s="1649">
        <v>41760</v>
      </c>
      <c r="B289" s="1641">
        <v>325905.09360628354</v>
      </c>
      <c r="C289" s="1635">
        <v>35896.371338588164</v>
      </c>
      <c r="D289" s="1635">
        <v>24985</v>
      </c>
      <c r="E289" s="1635">
        <v>10911.264584256794</v>
      </c>
      <c r="F289" s="1642">
        <v>11.01</v>
      </c>
      <c r="G289" s="1570"/>
      <c r="I289" s="1647"/>
      <c r="J289" s="1630"/>
      <c r="K289" s="1647"/>
      <c r="L289" s="1630"/>
      <c r="M289" s="1621"/>
      <c r="N289" s="1621"/>
      <c r="O289" s="1621"/>
    </row>
    <row r="290" spans="1:15" ht="19.5" hidden="1" customHeight="1" x14ac:dyDescent="0.25">
      <c r="A290" s="1649">
        <v>41774</v>
      </c>
      <c r="B290" s="1641">
        <v>327827.16451386816</v>
      </c>
      <c r="C290" s="1635">
        <v>37138.52177879517</v>
      </c>
      <c r="D290" s="1635">
        <v>27857.086289644754</v>
      </c>
      <c r="E290" s="1635">
        <v>9281.4354891504154</v>
      </c>
      <c r="F290" s="1642">
        <v>11.328689565389601</v>
      </c>
      <c r="G290" s="1570"/>
      <c r="I290" s="1647"/>
      <c r="J290" s="1630"/>
      <c r="K290" s="1647"/>
      <c r="L290" s="1630"/>
      <c r="M290" s="1621"/>
      <c r="N290" s="1621"/>
      <c r="O290" s="1621"/>
    </row>
    <row r="291" spans="1:15" ht="19.5" hidden="1" customHeight="1" x14ac:dyDescent="0.25">
      <c r="A291" s="1649">
        <v>41788</v>
      </c>
      <c r="B291" s="1641">
        <v>327697.30251116958</v>
      </c>
      <c r="C291" s="1635">
        <v>39413.659678423697</v>
      </c>
      <c r="D291" s="1635">
        <v>27855.415340923759</v>
      </c>
      <c r="E291" s="1635">
        <v>11558.244337499938</v>
      </c>
      <c r="F291" s="1642">
        <v>12.027459297465599</v>
      </c>
      <c r="G291" s="1570"/>
      <c r="I291" s="1647"/>
      <c r="J291" s="1630"/>
      <c r="K291" s="1647"/>
      <c r="L291" s="1630"/>
      <c r="M291" s="1621"/>
      <c r="N291" s="1621"/>
      <c r="O291" s="1621"/>
    </row>
    <row r="292" spans="1:15" ht="19.5" hidden="1" customHeight="1" x14ac:dyDescent="0.25">
      <c r="A292" s="1649">
        <v>41802</v>
      </c>
      <c r="B292" s="1641">
        <v>329075.96205562097</v>
      </c>
      <c r="C292" s="1635">
        <v>36714.419538105562</v>
      </c>
      <c r="D292" s="1635">
        <v>28007.936586579093</v>
      </c>
      <c r="E292" s="1635">
        <v>8706.4829515264682</v>
      </c>
      <c r="F292" s="1642">
        <v>11.16</v>
      </c>
      <c r="G292" s="1570"/>
      <c r="I292" s="1647"/>
      <c r="J292" s="1630"/>
      <c r="K292" s="1647"/>
      <c r="L292" s="1630"/>
      <c r="M292" s="1621"/>
      <c r="N292" s="1621"/>
      <c r="O292" s="1621"/>
    </row>
    <row r="293" spans="1:15" ht="19.5" hidden="1" customHeight="1" x14ac:dyDescent="0.25">
      <c r="A293" s="1649">
        <v>41816</v>
      </c>
      <c r="B293" s="1641">
        <v>331845.40393315087</v>
      </c>
      <c r="C293" s="1635">
        <v>38153.331195495368</v>
      </c>
      <c r="D293" s="1635">
        <v>28168.077887403844</v>
      </c>
      <c r="E293" s="1635">
        <v>9985.2533080915236</v>
      </c>
      <c r="F293" s="1642">
        <v>11.5</v>
      </c>
      <c r="G293" s="1570"/>
      <c r="I293" s="1647"/>
      <c r="J293" s="1630"/>
      <c r="K293" s="1647"/>
      <c r="L293" s="1630"/>
      <c r="M293" s="1621"/>
      <c r="N293" s="1621"/>
      <c r="O293" s="1621"/>
    </row>
    <row r="294" spans="1:15" ht="18" hidden="1" customHeight="1" x14ac:dyDescent="0.25">
      <c r="A294" s="1649">
        <v>41830</v>
      </c>
      <c r="B294" s="1641">
        <v>338116.03878096602</v>
      </c>
      <c r="C294" s="1635">
        <v>36452.570926425135</v>
      </c>
      <c r="D294" s="1635">
        <v>28595.973484367267</v>
      </c>
      <c r="E294" s="1635">
        <v>7856.5974420578677</v>
      </c>
      <c r="F294" s="1642">
        <v>10.78</v>
      </c>
      <c r="G294" s="1650"/>
      <c r="H294" s="1650"/>
      <c r="I294" s="1650"/>
      <c r="J294" s="1650"/>
      <c r="K294" s="1650"/>
      <c r="L294" s="1630"/>
      <c r="M294" s="1621"/>
      <c r="N294" s="1621"/>
      <c r="O294" s="1621"/>
    </row>
    <row r="295" spans="1:15" s="1651" customFormat="1" ht="18.75" hidden="1" customHeight="1" x14ac:dyDescent="0.15">
      <c r="A295" s="1649">
        <v>41844</v>
      </c>
      <c r="B295" s="1641">
        <v>341203.06774144224</v>
      </c>
      <c r="C295" s="1635">
        <v>37137.674696603237</v>
      </c>
      <c r="D295" s="1635">
        <v>28882.12188674217</v>
      </c>
      <c r="E295" s="1635">
        <v>8255.5528098610666</v>
      </c>
      <c r="F295" s="1642">
        <v>10.88</v>
      </c>
      <c r="H295" s="1652"/>
      <c r="I295" s="1653"/>
      <c r="J295" s="1653"/>
      <c r="K295" s="1653"/>
      <c r="L295" s="1653"/>
      <c r="M295" s="1653"/>
      <c r="N295" s="1654"/>
      <c r="O295" s="1654"/>
    </row>
    <row r="296" spans="1:15" s="1651" customFormat="1" ht="18.75" hidden="1" customHeight="1" x14ac:dyDescent="0.15">
      <c r="A296" s="1649">
        <v>41858</v>
      </c>
      <c r="B296" s="1641">
        <v>340327.49156430369</v>
      </c>
      <c r="C296" s="1635">
        <v>38256.888145372825</v>
      </c>
      <c r="D296" s="1635">
        <v>28789.474756362892</v>
      </c>
      <c r="E296" s="1635">
        <v>9467.4133890099329</v>
      </c>
      <c r="F296" s="1642">
        <v>11.24</v>
      </c>
      <c r="H296" s="1652"/>
      <c r="I296" s="1653"/>
      <c r="J296" s="1653"/>
      <c r="K296" s="1653"/>
      <c r="L296" s="1653"/>
      <c r="M296" s="1653"/>
      <c r="N296" s="1654"/>
      <c r="O296" s="1654"/>
    </row>
    <row r="297" spans="1:15" s="1651" customFormat="1" ht="18.75" hidden="1" customHeight="1" x14ac:dyDescent="0.15">
      <c r="A297" s="1649">
        <v>41872</v>
      </c>
      <c r="B297" s="1641">
        <v>340716.52305400505</v>
      </c>
      <c r="C297" s="1635">
        <v>37859.189028053806</v>
      </c>
      <c r="D297" s="1635">
        <v>28850.905486098782</v>
      </c>
      <c r="E297" s="1635">
        <v>9008.2835419550247</v>
      </c>
      <c r="F297" s="1642">
        <v>11.11</v>
      </c>
      <c r="H297" s="1652"/>
      <c r="I297" s="1653"/>
      <c r="J297" s="1653"/>
      <c r="K297" s="1653"/>
      <c r="L297" s="1653"/>
      <c r="M297" s="1653"/>
      <c r="N297" s="1654"/>
      <c r="O297" s="1654"/>
    </row>
    <row r="298" spans="1:15" s="1651" customFormat="1" ht="18.75" hidden="1" customHeight="1" x14ac:dyDescent="0.15">
      <c r="A298" s="1655">
        <v>41886</v>
      </c>
      <c r="B298" s="1656">
        <v>340878.83156585431</v>
      </c>
      <c r="C298" s="1657">
        <v>39364.978373327984</v>
      </c>
      <c r="D298" s="1657">
        <v>28821.478720831874</v>
      </c>
      <c r="E298" s="1657">
        <v>10544</v>
      </c>
      <c r="F298" s="1658">
        <v>11.55</v>
      </c>
      <c r="H298" s="1652"/>
      <c r="I298" s="1653"/>
      <c r="J298" s="1653"/>
      <c r="K298" s="1653"/>
      <c r="L298" s="1653"/>
      <c r="M298" s="1653"/>
      <c r="N298" s="1654"/>
      <c r="O298" s="1654"/>
    </row>
    <row r="299" spans="1:15" s="1651" customFormat="1" ht="18.75" hidden="1" customHeight="1" x14ac:dyDescent="0.15">
      <c r="A299" s="1655">
        <v>41900</v>
      </c>
      <c r="B299" s="1656">
        <v>338608.66218276531</v>
      </c>
      <c r="C299" s="1657">
        <v>39560.73499929734</v>
      </c>
      <c r="D299" s="1657">
        <v>28679.315193719722</v>
      </c>
      <c r="E299" s="1657">
        <v>10881.419805577618</v>
      </c>
      <c r="F299" s="1658">
        <v>11.68</v>
      </c>
      <c r="H299" s="1652"/>
      <c r="I299" s="1653"/>
      <c r="J299" s="1653"/>
      <c r="K299" s="1653"/>
      <c r="L299" s="1653"/>
      <c r="M299" s="1653"/>
      <c r="N299" s="1654"/>
      <c r="O299" s="1654"/>
    </row>
    <row r="300" spans="1:15" s="1651" customFormat="1" ht="18.75" hidden="1" customHeight="1" x14ac:dyDescent="0.15">
      <c r="A300" s="1655">
        <v>41914</v>
      </c>
      <c r="B300" s="1656">
        <v>338664.74801547115</v>
      </c>
      <c r="C300" s="1657">
        <v>39037.396622286971</v>
      </c>
      <c r="D300" s="1657">
        <v>28634.632628486092</v>
      </c>
      <c r="E300" s="1657">
        <v>10402.76399380088</v>
      </c>
      <c r="F300" s="1658">
        <v>11.53</v>
      </c>
      <c r="H300" s="1652"/>
      <c r="I300" s="1653"/>
      <c r="J300" s="1653"/>
      <c r="K300" s="1653"/>
      <c r="L300" s="1653"/>
      <c r="M300" s="1653"/>
      <c r="N300" s="1654"/>
      <c r="O300" s="1654"/>
    </row>
    <row r="301" spans="1:15" s="1651" customFormat="1" ht="18.75" hidden="1" customHeight="1" x14ac:dyDescent="0.15">
      <c r="A301" s="1655">
        <v>41928</v>
      </c>
      <c r="B301" s="1656">
        <v>340648.60140029987</v>
      </c>
      <c r="C301" s="1657">
        <v>37729.064351153822</v>
      </c>
      <c r="D301" s="1657">
        <v>28803.989248992053</v>
      </c>
      <c r="E301" s="1657">
        <v>8925.0751021617689</v>
      </c>
      <c r="F301" s="1658">
        <v>11.08</v>
      </c>
      <c r="H301" s="1652"/>
      <c r="I301" s="1653"/>
      <c r="J301" s="1653"/>
      <c r="K301" s="1653"/>
      <c r="L301" s="1653"/>
      <c r="M301" s="1653"/>
      <c r="N301" s="1654"/>
      <c r="O301" s="1654"/>
    </row>
    <row r="302" spans="1:15" s="1651" customFormat="1" ht="18.75" hidden="1" customHeight="1" x14ac:dyDescent="0.15">
      <c r="A302" s="1655">
        <v>41942</v>
      </c>
      <c r="B302" s="1656">
        <v>341340.66366837017</v>
      </c>
      <c r="C302" s="1657">
        <v>39916.367958286275</v>
      </c>
      <c r="D302" s="1657">
        <v>28854.339378961529</v>
      </c>
      <c r="E302" s="1657">
        <v>11062.028579324746</v>
      </c>
      <c r="F302" s="1658">
        <v>11.69</v>
      </c>
      <c r="H302" s="1652"/>
      <c r="I302" s="1653"/>
      <c r="J302" s="1653"/>
      <c r="K302" s="1653"/>
      <c r="L302" s="1653"/>
      <c r="M302" s="1653"/>
      <c r="N302" s="1654"/>
      <c r="O302" s="1654"/>
    </row>
    <row r="303" spans="1:15" s="1651" customFormat="1" ht="18.75" hidden="1" customHeight="1" x14ac:dyDescent="0.15">
      <c r="A303" s="1655">
        <v>41956</v>
      </c>
      <c r="B303" s="1656">
        <v>346382.46198955976</v>
      </c>
      <c r="C303" s="1657">
        <v>38159.189664225749</v>
      </c>
      <c r="D303" s="1657">
        <v>29286.889845846294</v>
      </c>
      <c r="E303" s="1657">
        <v>8872.2998183794552</v>
      </c>
      <c r="F303" s="1658">
        <v>11.02</v>
      </c>
      <c r="H303" s="1652"/>
      <c r="I303" s="1653"/>
      <c r="J303" s="1653"/>
      <c r="K303" s="1653"/>
      <c r="L303" s="1653"/>
      <c r="M303" s="1653"/>
      <c r="N303" s="1654"/>
      <c r="O303" s="1654"/>
    </row>
    <row r="304" spans="1:15" s="1651" customFormat="1" ht="18.75" hidden="1" customHeight="1" x14ac:dyDescent="0.15">
      <c r="A304" s="1655">
        <v>41970</v>
      </c>
      <c r="B304" s="1656">
        <v>343170</v>
      </c>
      <c r="C304" s="1657">
        <v>35526</v>
      </c>
      <c r="D304" s="1657">
        <v>29064</v>
      </c>
      <c r="E304" s="1657">
        <v>6463</v>
      </c>
      <c r="F304" s="1658">
        <v>10.35</v>
      </c>
      <c r="H304" s="1652"/>
      <c r="I304" s="1653"/>
      <c r="J304" s="1653"/>
      <c r="K304" s="1653"/>
      <c r="L304" s="1653"/>
      <c r="M304" s="1653"/>
      <c r="N304" s="1654"/>
      <c r="O304" s="1654"/>
    </row>
    <row r="305" spans="1:15" s="1651" customFormat="1" ht="18.75" hidden="1" customHeight="1" x14ac:dyDescent="0.15">
      <c r="A305" s="1655">
        <v>41984</v>
      </c>
      <c r="B305" s="1656">
        <v>343367</v>
      </c>
      <c r="C305" s="1657">
        <v>34319</v>
      </c>
      <c r="D305" s="1657">
        <v>29110</v>
      </c>
      <c r="E305" s="1657">
        <v>5209</v>
      </c>
      <c r="F305" s="1658">
        <v>9.99</v>
      </c>
      <c r="H305" s="1652"/>
      <c r="I305" s="1653"/>
      <c r="J305" s="1653"/>
      <c r="K305" s="1653"/>
      <c r="L305" s="1653"/>
      <c r="M305" s="1653"/>
      <c r="N305" s="1654"/>
      <c r="O305" s="1654"/>
    </row>
    <row r="306" spans="1:15" s="1651" customFormat="1" ht="18.75" hidden="1" customHeight="1" x14ac:dyDescent="0.15">
      <c r="A306" s="1655">
        <v>41998</v>
      </c>
      <c r="B306" s="1656">
        <v>345778</v>
      </c>
      <c r="C306" s="1657">
        <v>36459</v>
      </c>
      <c r="D306" s="1657">
        <v>29293</v>
      </c>
      <c r="E306" s="1657">
        <v>7166</v>
      </c>
      <c r="F306" s="1658">
        <v>10.54</v>
      </c>
      <c r="H306" s="1652"/>
      <c r="I306" s="1653"/>
      <c r="J306" s="1653"/>
      <c r="K306" s="1653"/>
      <c r="L306" s="1653"/>
      <c r="M306" s="1653"/>
      <c r="N306" s="1654"/>
      <c r="O306" s="1654"/>
    </row>
    <row r="307" spans="1:15" s="1651" customFormat="1" ht="18.75" hidden="1" customHeight="1" thickTop="1" x14ac:dyDescent="0.15">
      <c r="A307" s="1655">
        <v>42012</v>
      </c>
      <c r="B307" s="1656">
        <v>346758</v>
      </c>
      <c r="C307" s="1657">
        <v>36350</v>
      </c>
      <c r="D307" s="1657">
        <v>29424</v>
      </c>
      <c r="E307" s="1657">
        <v>6926</v>
      </c>
      <c r="F307" s="1658">
        <v>10.48</v>
      </c>
      <c r="H307" s="1652"/>
      <c r="I307" s="1653"/>
      <c r="J307" s="1653"/>
      <c r="K307" s="1653"/>
      <c r="L307" s="1653"/>
      <c r="M307" s="1653"/>
      <c r="N307" s="1654"/>
      <c r="O307" s="1654"/>
    </row>
    <row r="308" spans="1:15" s="1651" customFormat="1" ht="18.75" hidden="1" customHeight="1" thickTop="1" x14ac:dyDescent="0.15">
      <c r="A308" s="1655">
        <v>42026</v>
      </c>
      <c r="B308" s="1656">
        <v>350678.54469474952</v>
      </c>
      <c r="C308" s="1657">
        <v>39535.435078590599</v>
      </c>
      <c r="D308" s="1657">
        <v>29726.939676686237</v>
      </c>
      <c r="E308" s="1657">
        <v>9808.4954019043616</v>
      </c>
      <c r="F308" s="1658">
        <v>11.27</v>
      </c>
      <c r="H308" s="1652"/>
      <c r="I308" s="1653"/>
      <c r="J308" s="1653"/>
      <c r="K308" s="1653"/>
      <c r="L308" s="1653"/>
      <c r="M308" s="1653"/>
      <c r="N308" s="1654"/>
      <c r="O308" s="1654"/>
    </row>
    <row r="309" spans="1:15" s="1651" customFormat="1" ht="18.75" hidden="1" customHeight="1" thickTop="1" x14ac:dyDescent="0.15">
      <c r="A309" s="1655">
        <v>42040</v>
      </c>
      <c r="B309" s="1656">
        <v>351326.52678225376</v>
      </c>
      <c r="C309" s="1657">
        <v>41444.842821705643</v>
      </c>
      <c r="D309" s="1657">
        <v>29764.975242376215</v>
      </c>
      <c r="E309" s="1657">
        <v>11679.867579329428</v>
      </c>
      <c r="F309" s="1658">
        <v>11.8</v>
      </c>
      <c r="H309" s="1652"/>
      <c r="I309" s="1653"/>
      <c r="J309" s="1653"/>
      <c r="K309" s="1653"/>
      <c r="L309" s="1653"/>
      <c r="M309" s="1653"/>
      <c r="N309" s="1654"/>
      <c r="O309" s="1654"/>
    </row>
    <row r="310" spans="1:15" s="1651" customFormat="1" ht="18.75" hidden="1" customHeight="1" x14ac:dyDescent="0.15">
      <c r="A310" s="1655">
        <v>42054</v>
      </c>
      <c r="B310" s="1656">
        <v>355255.72162762639</v>
      </c>
      <c r="C310" s="1657">
        <v>40446.621289308845</v>
      </c>
      <c r="D310" s="1657">
        <v>30042.561782153014</v>
      </c>
      <c r="E310" s="1657">
        <v>10404.059507155831</v>
      </c>
      <c r="F310" s="1658">
        <v>11.39</v>
      </c>
      <c r="H310" s="1652"/>
      <c r="I310" s="1653"/>
      <c r="J310" s="1653"/>
      <c r="K310" s="1653"/>
      <c r="L310" s="1653"/>
      <c r="M310" s="1653"/>
      <c r="N310" s="1654"/>
      <c r="O310" s="1654"/>
    </row>
    <row r="311" spans="1:15" s="1651" customFormat="1" ht="18.75" hidden="1" customHeight="1" thickTop="1" x14ac:dyDescent="0.15">
      <c r="A311" s="1655">
        <v>42068</v>
      </c>
      <c r="B311" s="1656">
        <v>355051.20451031002</v>
      </c>
      <c r="C311" s="1657">
        <v>42445.254944738292</v>
      </c>
      <c r="D311" s="1657">
        <v>29986.047316921024</v>
      </c>
      <c r="E311" s="1657">
        <v>12459.207627817268</v>
      </c>
      <c r="F311" s="1658">
        <v>11.95</v>
      </c>
      <c r="H311" s="1652"/>
      <c r="I311" s="1653"/>
      <c r="J311" s="1653"/>
      <c r="K311" s="1653"/>
      <c r="L311" s="1653"/>
      <c r="M311" s="1653"/>
      <c r="N311" s="1654"/>
      <c r="O311" s="1654"/>
    </row>
    <row r="312" spans="1:15" s="1651" customFormat="1" ht="18.75" hidden="1" customHeight="1" thickTop="1" x14ac:dyDescent="0.2">
      <c r="A312" s="1655">
        <v>42082</v>
      </c>
      <c r="B312" s="1656">
        <v>354717.86332902336</v>
      </c>
      <c r="C312" s="1657">
        <v>45046.153935423317</v>
      </c>
      <c r="D312" s="1657">
        <v>30077.880664179396</v>
      </c>
      <c r="E312" s="1657">
        <v>14968.273271243921</v>
      </c>
      <c r="F312" s="1658">
        <v>12.7</v>
      </c>
      <c r="H312" s="1652"/>
      <c r="I312" s="1659"/>
      <c r="J312" s="1659"/>
      <c r="K312" s="1659"/>
      <c r="L312" s="1659"/>
      <c r="M312" s="1659"/>
      <c r="N312" s="1659"/>
      <c r="O312" s="1654"/>
    </row>
    <row r="313" spans="1:15" s="1651" customFormat="1" ht="18.75" hidden="1" customHeight="1" thickTop="1" x14ac:dyDescent="0.2">
      <c r="A313" s="1655">
        <v>42096</v>
      </c>
      <c r="B313" s="1656">
        <v>358136.67893639987</v>
      </c>
      <c r="C313" s="1657">
        <v>46354.865351817643</v>
      </c>
      <c r="D313" s="1657">
        <v>30287.40412386836</v>
      </c>
      <c r="E313" s="1657">
        <v>16067.461227949283</v>
      </c>
      <c r="F313" s="1658">
        <v>12.94</v>
      </c>
      <c r="H313" s="1652"/>
      <c r="I313" s="1659"/>
      <c r="J313" s="1659"/>
      <c r="K313" s="1659"/>
      <c r="L313" s="1659"/>
      <c r="M313" s="1659"/>
      <c r="N313" s="1659"/>
      <c r="O313" s="1654"/>
    </row>
    <row r="314" spans="1:15" s="1651" customFormat="1" ht="18.75" hidden="1" customHeight="1" x14ac:dyDescent="0.2">
      <c r="A314" s="1655">
        <v>42110</v>
      </c>
      <c r="B314" s="1656">
        <v>348022.416518101</v>
      </c>
      <c r="C314" s="1657">
        <v>45916.106272930374</v>
      </c>
      <c r="D314" s="1657">
        <v>29373.164275245232</v>
      </c>
      <c r="E314" s="1657">
        <v>16542.941997685142</v>
      </c>
      <c r="F314" s="1658">
        <v>13.19</v>
      </c>
      <c r="H314" s="1652"/>
      <c r="I314" s="1660"/>
      <c r="J314" s="1659"/>
      <c r="K314" s="1659"/>
      <c r="L314" s="1659"/>
      <c r="M314" s="1659"/>
      <c r="N314" s="1659"/>
      <c r="O314" s="1654"/>
    </row>
    <row r="315" spans="1:15" s="1651" customFormat="1" ht="18.75" hidden="1" customHeight="1" x14ac:dyDescent="0.2">
      <c r="A315" s="1655">
        <v>42124</v>
      </c>
      <c r="B315" s="1656">
        <v>348557.49491597025</v>
      </c>
      <c r="C315" s="1657">
        <v>45710.989997649223</v>
      </c>
      <c r="D315" s="1657">
        <v>29428.789766400689</v>
      </c>
      <c r="E315" s="1657">
        <v>16282.200231248535</v>
      </c>
      <c r="F315" s="1658">
        <v>13.11</v>
      </c>
      <c r="H315" s="1652"/>
      <c r="I315" s="1660"/>
      <c r="J315" s="1661"/>
      <c r="K315" s="1662"/>
      <c r="L315" s="1662"/>
      <c r="M315" s="1662"/>
      <c r="N315" s="1662"/>
      <c r="O315" s="1654"/>
    </row>
    <row r="316" spans="1:15" s="1651" customFormat="1" ht="18.75" hidden="1" customHeight="1" thickTop="1" x14ac:dyDescent="0.2">
      <c r="A316" s="1655">
        <v>42138</v>
      </c>
      <c r="B316" s="1656">
        <v>360583.1434590345</v>
      </c>
      <c r="C316" s="1657">
        <v>46626.210709149462</v>
      </c>
      <c r="D316" s="1657">
        <v>30490.287028836967</v>
      </c>
      <c r="E316" s="1657">
        <v>16135.923680312495</v>
      </c>
      <c r="F316" s="1658">
        <v>12.93</v>
      </c>
      <c r="H316" s="1652"/>
      <c r="I316" s="1663"/>
      <c r="J316" s="3482"/>
      <c r="K316" s="3482"/>
      <c r="L316" s="3482"/>
      <c r="M316" s="3482"/>
      <c r="N316" s="1664"/>
      <c r="O316" s="1654"/>
    </row>
    <row r="317" spans="1:15" s="1651" customFormat="1" ht="18.75" customHeight="1" thickTop="1" x14ac:dyDescent="0.15">
      <c r="A317" s="1655">
        <v>42152</v>
      </c>
      <c r="B317" s="1656">
        <v>360839.48872280907</v>
      </c>
      <c r="C317" s="1657">
        <v>44583.700292606285</v>
      </c>
      <c r="D317" s="1657">
        <v>30539.73859416393</v>
      </c>
      <c r="E317" s="1657">
        <v>14043.961698442356</v>
      </c>
      <c r="F317" s="1658">
        <v>12.36</v>
      </c>
      <c r="H317" s="1652"/>
      <c r="I317" s="1665"/>
      <c r="J317" s="1664"/>
      <c r="K317" s="1664"/>
      <c r="L317" s="1664"/>
      <c r="M317" s="1664"/>
      <c r="N317" s="1664"/>
      <c r="O317" s="1654"/>
    </row>
    <row r="318" spans="1:15" s="1651" customFormat="1" ht="18.75" customHeight="1" x14ac:dyDescent="0.15">
      <c r="A318" s="1655">
        <v>42166</v>
      </c>
      <c r="B318" s="1656">
        <v>363989.541632134</v>
      </c>
      <c r="C318" s="1657">
        <v>43595.849756723146</v>
      </c>
      <c r="D318" s="1657">
        <v>30761.510863925279</v>
      </c>
      <c r="E318" s="1657">
        <v>12834.338892797867</v>
      </c>
      <c r="F318" s="1658">
        <v>11.98</v>
      </c>
      <c r="H318" s="1652"/>
      <c r="I318" s="1665"/>
      <c r="J318" s="1666"/>
      <c r="K318" s="1666"/>
      <c r="L318" s="1666"/>
      <c r="M318" s="1666"/>
      <c r="N318" s="1667"/>
      <c r="O318" s="1654"/>
    </row>
    <row r="319" spans="1:15" s="1651" customFormat="1" ht="18.75" customHeight="1" x14ac:dyDescent="0.15">
      <c r="A319" s="1655">
        <v>42180</v>
      </c>
      <c r="B319" s="1656">
        <v>366821.94664751075</v>
      </c>
      <c r="C319" s="1657">
        <v>41816.507368313461</v>
      </c>
      <c r="D319" s="1657">
        <v>30989.011941426281</v>
      </c>
      <c r="E319" s="1657">
        <v>10827.495426887181</v>
      </c>
      <c r="F319" s="1658">
        <v>11.4</v>
      </c>
      <c r="H319" s="1652"/>
      <c r="I319" s="1665"/>
      <c r="J319" s="1666"/>
      <c r="K319" s="1666"/>
      <c r="L319" s="1666"/>
      <c r="M319" s="1666"/>
      <c r="N319" s="1667"/>
      <c r="O319" s="1654"/>
    </row>
    <row r="320" spans="1:15" s="1651" customFormat="1" ht="18.75" customHeight="1" x14ac:dyDescent="0.15">
      <c r="A320" s="1655">
        <v>42194</v>
      </c>
      <c r="B320" s="1656">
        <v>367512.54264128726</v>
      </c>
      <c r="C320" s="1657">
        <v>42621.830604184397</v>
      </c>
      <c r="D320" s="1657">
        <v>31011.821326306934</v>
      </c>
      <c r="E320" s="1657">
        <v>11610.009277877463</v>
      </c>
      <c r="F320" s="1658">
        <v>11.6</v>
      </c>
      <c r="H320" s="1652"/>
      <c r="I320" s="1653"/>
      <c r="J320" s="1653"/>
      <c r="K320" s="1653"/>
      <c r="L320" s="1653"/>
      <c r="M320" s="1653"/>
      <c r="N320" s="1654"/>
      <c r="O320" s="1654"/>
    </row>
    <row r="321" spans="1:13" s="1651" customFormat="1" ht="18.75" customHeight="1" x14ac:dyDescent="0.15">
      <c r="A321" s="1655">
        <v>42208</v>
      </c>
      <c r="B321" s="1656">
        <v>372016.95204319654</v>
      </c>
      <c r="C321" s="1657">
        <v>43423.304215505494</v>
      </c>
      <c r="D321" s="1657">
        <v>31451.828555063301</v>
      </c>
      <c r="E321" s="1657">
        <v>11971.475660442193</v>
      </c>
      <c r="F321" s="1658">
        <v>11.67</v>
      </c>
      <c r="H321" s="1652"/>
      <c r="I321" s="1668"/>
      <c r="J321" s="1668"/>
      <c r="K321" s="1668"/>
      <c r="L321" s="1668"/>
      <c r="M321" s="1668"/>
    </row>
    <row r="322" spans="1:13" s="1651" customFormat="1" ht="18.75" customHeight="1" x14ac:dyDescent="0.15">
      <c r="A322" s="1655">
        <v>42222</v>
      </c>
      <c r="B322" s="1656">
        <v>371014.84217247518</v>
      </c>
      <c r="C322" s="1657">
        <v>40738.800467584857</v>
      </c>
      <c r="D322" s="1657">
        <v>31374.966320487052</v>
      </c>
      <c r="E322" s="1657">
        <v>9363.8341470978048</v>
      </c>
      <c r="F322" s="1658">
        <v>10.98</v>
      </c>
      <c r="H322" s="1652"/>
      <c r="I322" s="1668"/>
      <c r="J322" s="1668"/>
      <c r="K322" s="1668"/>
      <c r="L322" s="1668"/>
      <c r="M322" s="1668"/>
    </row>
    <row r="323" spans="1:13" s="1651" customFormat="1" ht="18.75" customHeight="1" x14ac:dyDescent="0.15">
      <c r="A323" s="1655">
        <v>42236</v>
      </c>
      <c r="B323" s="1656">
        <v>373078.5907942222</v>
      </c>
      <c r="C323" s="1657">
        <v>39921.151384419936</v>
      </c>
      <c r="D323" s="1657">
        <v>31486.159103709131</v>
      </c>
      <c r="E323" s="1657">
        <v>8434.9922807108051</v>
      </c>
      <c r="F323" s="1658">
        <v>10.7</v>
      </c>
      <c r="H323" s="1652"/>
      <c r="I323" s="1668"/>
      <c r="J323" s="1668"/>
      <c r="K323" s="1668"/>
      <c r="L323" s="1668"/>
      <c r="M323" s="1668"/>
    </row>
    <row r="324" spans="1:13" s="1651" customFormat="1" ht="18.75" customHeight="1" x14ac:dyDescent="0.15">
      <c r="A324" s="1655">
        <v>42250</v>
      </c>
      <c r="B324" s="1656">
        <v>373495.43868088326</v>
      </c>
      <c r="C324" s="1657">
        <v>37119.51362404682</v>
      </c>
      <c r="D324" s="1657">
        <v>31503.155355953702</v>
      </c>
      <c r="E324" s="1657">
        <v>5616.3582680931177</v>
      </c>
      <c r="F324" s="1658">
        <v>9.94</v>
      </c>
      <c r="H324" s="1652"/>
      <c r="I324" s="1668"/>
      <c r="J324" s="1668"/>
      <c r="K324" s="1668"/>
      <c r="L324" s="1668"/>
      <c r="M324" s="1668"/>
    </row>
    <row r="325" spans="1:13" s="1651" customFormat="1" ht="18.75" customHeight="1" x14ac:dyDescent="0.15">
      <c r="A325" s="1655">
        <v>42264</v>
      </c>
      <c r="B325" s="1656">
        <v>374694</v>
      </c>
      <c r="C325" s="1657">
        <v>39541</v>
      </c>
      <c r="D325" s="1657">
        <v>31615.3</v>
      </c>
      <c r="E325" s="1657">
        <v>7926</v>
      </c>
      <c r="F325" s="1658">
        <v>10.55</v>
      </c>
      <c r="H325" s="1652"/>
      <c r="I325" s="1668"/>
      <c r="J325" s="1668"/>
      <c r="K325" s="1668"/>
      <c r="L325" s="1668"/>
      <c r="M325" s="1668"/>
    </row>
    <row r="326" spans="1:13" s="1651" customFormat="1" ht="18.75" customHeight="1" x14ac:dyDescent="0.15">
      <c r="A326" s="1655">
        <v>42278</v>
      </c>
      <c r="B326" s="1656">
        <v>375061</v>
      </c>
      <c r="C326" s="1657">
        <v>39866</v>
      </c>
      <c r="D326" s="1657">
        <v>31637</v>
      </c>
      <c r="E326" s="1657">
        <v>8229</v>
      </c>
      <c r="F326" s="1658">
        <v>10.63</v>
      </c>
      <c r="H326" s="1652"/>
      <c r="I326" s="1668"/>
      <c r="J326" s="1668"/>
      <c r="K326" s="1668"/>
      <c r="L326" s="1668"/>
      <c r="M326" s="1668"/>
    </row>
    <row r="327" spans="1:13" s="1651" customFormat="1" ht="18.75" customHeight="1" x14ac:dyDescent="0.15">
      <c r="A327" s="1655">
        <v>42292</v>
      </c>
      <c r="B327" s="1656">
        <v>374723</v>
      </c>
      <c r="C327" s="1657">
        <v>39628</v>
      </c>
      <c r="D327" s="1657">
        <v>31630</v>
      </c>
      <c r="E327" s="1657">
        <v>7998</v>
      </c>
      <c r="F327" s="1658">
        <v>10.58</v>
      </c>
      <c r="H327" s="1652"/>
      <c r="I327" s="1668"/>
      <c r="J327" s="1668"/>
      <c r="K327" s="1668"/>
      <c r="L327" s="1668"/>
      <c r="M327" s="1668"/>
    </row>
    <row r="328" spans="1:13" s="1651" customFormat="1" ht="18.75" customHeight="1" x14ac:dyDescent="0.15">
      <c r="A328" s="1655">
        <v>42306</v>
      </c>
      <c r="B328" s="1656">
        <v>376515.9468339358</v>
      </c>
      <c r="C328" s="1657">
        <v>41224.524248775633</v>
      </c>
      <c r="D328" s="1657">
        <v>31753.071234610499</v>
      </c>
      <c r="E328" s="1657">
        <v>9471.4530141651339</v>
      </c>
      <c r="F328" s="1658">
        <v>10.95</v>
      </c>
      <c r="H328" s="1652"/>
      <c r="I328" s="1668"/>
      <c r="J328" s="1668"/>
      <c r="K328" s="1668"/>
      <c r="L328" s="1668"/>
      <c r="M328" s="1668"/>
    </row>
    <row r="329" spans="1:13" s="1651" customFormat="1" ht="18.75" customHeight="1" x14ac:dyDescent="0.15">
      <c r="A329" s="1655">
        <v>42320</v>
      </c>
      <c r="B329" s="1656">
        <v>379197.63736340223</v>
      </c>
      <c r="C329" s="1657">
        <v>40841.197429697524</v>
      </c>
      <c r="D329" s="1657">
        <v>31959.971169902296</v>
      </c>
      <c r="E329" s="1657">
        <v>8881.2262597952285</v>
      </c>
      <c r="F329" s="1658">
        <v>10.77</v>
      </c>
      <c r="H329" s="1652"/>
      <c r="I329" s="1668"/>
      <c r="J329" s="1668"/>
      <c r="K329" s="1668"/>
      <c r="L329" s="1668"/>
      <c r="M329" s="1668"/>
    </row>
    <row r="330" spans="1:13" s="1651" customFormat="1" ht="18.75" customHeight="1" x14ac:dyDescent="0.15">
      <c r="A330" s="1655">
        <v>42334</v>
      </c>
      <c r="B330" s="1669">
        <v>378725.83942573832</v>
      </c>
      <c r="C330" s="1670">
        <v>40511.886663978978</v>
      </c>
      <c r="D330" s="1670">
        <v>31910.801913320131</v>
      </c>
      <c r="E330" s="1670">
        <v>8601.084750658847</v>
      </c>
      <c r="F330" s="1671">
        <v>10.7</v>
      </c>
      <c r="H330" s="1652"/>
      <c r="I330" s="1668"/>
      <c r="J330" s="1668"/>
      <c r="K330" s="1668"/>
      <c r="L330" s="1668"/>
      <c r="M330" s="1668"/>
    </row>
    <row r="331" spans="1:13" s="1651" customFormat="1" ht="18.75" customHeight="1" x14ac:dyDescent="0.15">
      <c r="A331" s="1655">
        <v>42348</v>
      </c>
      <c r="B331" s="1669">
        <v>379613.44084575074</v>
      </c>
      <c r="C331" s="1670">
        <v>41737.906008645819</v>
      </c>
      <c r="D331" s="1670">
        <v>31944.904785916675</v>
      </c>
      <c r="E331" s="1670">
        <v>9793.0012227291445</v>
      </c>
      <c r="F331" s="1671">
        <v>10.99</v>
      </c>
      <c r="H331" s="1652"/>
      <c r="I331" s="1668"/>
      <c r="J331" s="1668"/>
      <c r="K331" s="1668"/>
      <c r="L331" s="1668"/>
      <c r="M331" s="1668"/>
    </row>
    <row r="332" spans="1:13" s="1651" customFormat="1" ht="18.75" customHeight="1" x14ac:dyDescent="0.15">
      <c r="A332" s="1655">
        <v>42362</v>
      </c>
      <c r="B332" s="1669">
        <v>385925.8513536242</v>
      </c>
      <c r="C332" s="1670">
        <v>42432.258368067014</v>
      </c>
      <c r="D332" s="1670">
        <v>32422.822774044249</v>
      </c>
      <c r="E332" s="1670">
        <v>10009.435594022765</v>
      </c>
      <c r="F332" s="1671">
        <v>10.99</v>
      </c>
      <c r="H332" s="1652"/>
      <c r="I332" s="1668"/>
      <c r="J332" s="1668"/>
      <c r="K332" s="1668"/>
      <c r="L332" s="1668"/>
      <c r="M332" s="1668"/>
    </row>
    <row r="333" spans="1:13" s="1651" customFormat="1" ht="18.75" customHeight="1" x14ac:dyDescent="0.15">
      <c r="A333" s="1655">
        <v>42376</v>
      </c>
      <c r="B333" s="1669">
        <v>388011.14511876117</v>
      </c>
      <c r="C333" s="1670">
        <v>40820.621071109686</v>
      </c>
      <c r="D333" s="1670">
        <v>32622.41851818495</v>
      </c>
      <c r="E333" s="1670">
        <v>8198.2025529247367</v>
      </c>
      <c r="F333" s="1671">
        <v>10.52</v>
      </c>
      <c r="H333" s="1652"/>
      <c r="I333" s="1668"/>
      <c r="J333" s="1668"/>
      <c r="K333" s="1668"/>
      <c r="L333" s="1668"/>
      <c r="M333" s="1668"/>
    </row>
    <row r="334" spans="1:13" s="1651" customFormat="1" ht="18.75" customHeight="1" x14ac:dyDescent="0.15">
      <c r="A334" s="1655">
        <v>42390</v>
      </c>
      <c r="B334" s="1669">
        <v>388881.69710163109</v>
      </c>
      <c r="C334" s="1670">
        <v>45149.736634593166</v>
      </c>
      <c r="D334" s="1670">
        <v>32771.021764357567</v>
      </c>
      <c r="E334" s="1670">
        <v>12378.714870235599</v>
      </c>
      <c r="F334" s="1671">
        <v>11.61</v>
      </c>
      <c r="H334" s="1652"/>
      <c r="I334" s="1668"/>
      <c r="J334" s="1668"/>
      <c r="K334" s="1668"/>
      <c r="L334" s="1668"/>
      <c r="M334" s="1668"/>
    </row>
    <row r="335" spans="1:13" s="1651" customFormat="1" ht="18.75" customHeight="1" x14ac:dyDescent="0.15">
      <c r="A335" s="1655">
        <v>42404</v>
      </c>
      <c r="B335" s="1669">
        <v>391327.67232534807</v>
      </c>
      <c r="C335" s="1670">
        <v>43969.241789472551</v>
      </c>
      <c r="D335" s="1670">
        <v>32978.184429669695</v>
      </c>
      <c r="E335" s="1670">
        <v>10991.057359802857</v>
      </c>
      <c r="F335" s="1671">
        <v>11.24</v>
      </c>
      <c r="H335" s="1652"/>
      <c r="I335" s="1668"/>
      <c r="J335" s="1668"/>
      <c r="K335" s="1668"/>
      <c r="L335" s="1668"/>
      <c r="M335" s="1668"/>
    </row>
    <row r="336" spans="1:13" s="1651" customFormat="1" ht="18.75" customHeight="1" x14ac:dyDescent="0.15">
      <c r="A336" s="1655">
        <v>42418</v>
      </c>
      <c r="B336" s="1669">
        <v>392150.50421720155</v>
      </c>
      <c r="C336" s="1670">
        <v>40132.812414366512</v>
      </c>
      <c r="D336" s="1670">
        <v>33029.290980381222</v>
      </c>
      <c r="E336" s="1670">
        <v>7103.5214339852901</v>
      </c>
      <c r="F336" s="1671">
        <v>10.23</v>
      </c>
      <c r="H336" s="1652"/>
      <c r="I336" s="1668"/>
      <c r="J336" s="1668"/>
      <c r="K336" s="1668"/>
      <c r="L336" s="1668"/>
      <c r="M336" s="1668"/>
    </row>
    <row r="337" spans="1:13" s="1651" customFormat="1" ht="18.75" customHeight="1" x14ac:dyDescent="0.15">
      <c r="A337" s="1655">
        <v>42432</v>
      </c>
      <c r="B337" s="1669">
        <v>389582.48544298112</v>
      </c>
      <c r="C337" s="1670">
        <v>41443.331191399375</v>
      </c>
      <c r="D337" s="1670">
        <v>32825.711107929797</v>
      </c>
      <c r="E337" s="1670">
        <v>8617.6200834695774</v>
      </c>
      <c r="F337" s="1671">
        <v>10.64</v>
      </c>
      <c r="H337" s="1652"/>
      <c r="I337" s="1668"/>
      <c r="J337" s="1668"/>
      <c r="K337" s="1668"/>
      <c r="L337" s="1668"/>
      <c r="M337" s="1668"/>
    </row>
    <row r="338" spans="1:13" s="1651" customFormat="1" ht="18.75" customHeight="1" x14ac:dyDescent="0.15">
      <c r="A338" s="1655">
        <v>42446</v>
      </c>
      <c r="B338" s="1669">
        <v>391060.93300000002</v>
      </c>
      <c r="C338" s="1670">
        <v>39737.781488212575</v>
      </c>
      <c r="D338" s="1670">
        <v>32988.075144498522</v>
      </c>
      <c r="E338" s="1670">
        <v>6749.7063437140532</v>
      </c>
      <c r="F338" s="1671">
        <v>10.16</v>
      </c>
      <c r="H338" s="1652"/>
      <c r="I338" s="1668"/>
      <c r="J338" s="1668"/>
      <c r="K338" s="1668"/>
      <c r="L338" s="1668"/>
      <c r="M338" s="1668"/>
    </row>
    <row r="339" spans="1:13" s="1651" customFormat="1" ht="18.75" customHeight="1" x14ac:dyDescent="0.15">
      <c r="A339" s="1655">
        <v>42460</v>
      </c>
      <c r="B339" s="1669">
        <v>390836</v>
      </c>
      <c r="C339" s="1670">
        <v>40555</v>
      </c>
      <c r="D339" s="1670">
        <v>32957</v>
      </c>
      <c r="E339" s="1670">
        <v>7598</v>
      </c>
      <c r="F339" s="1671">
        <v>10.38</v>
      </c>
      <c r="H339" s="1652"/>
      <c r="I339" s="1668"/>
      <c r="J339" s="1668"/>
      <c r="K339" s="1668"/>
      <c r="L339" s="1668"/>
      <c r="M339" s="1668"/>
    </row>
    <row r="340" spans="1:13" s="1651" customFormat="1" ht="18.75" customHeight="1" x14ac:dyDescent="0.15">
      <c r="A340" s="1655">
        <v>42474</v>
      </c>
      <c r="B340" s="1669">
        <v>392107</v>
      </c>
      <c r="C340" s="1670">
        <v>39142</v>
      </c>
      <c r="D340" s="1670">
        <v>33075</v>
      </c>
      <c r="E340" s="1670">
        <v>6067</v>
      </c>
      <c r="F340" s="1671">
        <v>9.98</v>
      </c>
      <c r="H340" s="1652"/>
      <c r="I340" s="1668"/>
      <c r="J340" s="1668"/>
      <c r="K340" s="1668"/>
      <c r="L340" s="1668"/>
      <c r="M340" s="1668"/>
    </row>
    <row r="341" spans="1:13" s="1651" customFormat="1" ht="18.75" customHeight="1" x14ac:dyDescent="0.15">
      <c r="A341" s="1655">
        <v>42488</v>
      </c>
      <c r="B341" s="1669">
        <v>390382</v>
      </c>
      <c r="C341" s="1670">
        <v>38858</v>
      </c>
      <c r="D341" s="1670">
        <v>32968</v>
      </c>
      <c r="E341" s="1670">
        <v>5890</v>
      </c>
      <c r="F341" s="1671">
        <v>9.9499999999999993</v>
      </c>
      <c r="H341" s="1652"/>
      <c r="I341" s="1668"/>
      <c r="J341" s="1668"/>
      <c r="K341" s="1668"/>
      <c r="L341" s="1668"/>
      <c r="M341" s="1668"/>
    </row>
    <row r="342" spans="1:13" s="1651" customFormat="1" ht="18.75" customHeight="1" x14ac:dyDescent="0.15">
      <c r="A342" s="1655">
        <v>42502</v>
      </c>
      <c r="B342" s="1669">
        <v>391337.9837299771</v>
      </c>
      <c r="C342" s="1670">
        <v>39238.852189690049</v>
      </c>
      <c r="D342" s="1670">
        <v>33013.187389103972</v>
      </c>
      <c r="E342" s="1670">
        <v>6225.664800586077</v>
      </c>
      <c r="F342" s="1671">
        <v>10.029999999999999</v>
      </c>
      <c r="H342" s="1652"/>
      <c r="I342" s="1668"/>
      <c r="J342" s="1668"/>
      <c r="K342" s="1668"/>
      <c r="L342" s="1668"/>
      <c r="M342" s="1668"/>
    </row>
    <row r="343" spans="1:13" s="1651" customFormat="1" ht="18.75" customHeight="1" x14ac:dyDescent="0.15">
      <c r="A343" s="1655">
        <v>42516</v>
      </c>
      <c r="B343" s="1669">
        <v>392164</v>
      </c>
      <c r="C343" s="1670">
        <v>42230</v>
      </c>
      <c r="D343" s="1670">
        <v>33082</v>
      </c>
      <c r="E343" s="1670">
        <v>9148</v>
      </c>
      <c r="F343" s="1671">
        <v>10.77</v>
      </c>
      <c r="H343" s="1652"/>
      <c r="I343" s="1668"/>
      <c r="J343" s="1668"/>
      <c r="K343" s="1668"/>
      <c r="L343" s="1668"/>
      <c r="M343" s="1668"/>
    </row>
    <row r="344" spans="1:13" s="1651" customFormat="1" ht="18.75" customHeight="1" x14ac:dyDescent="0.15">
      <c r="A344" s="1655">
        <v>42530</v>
      </c>
      <c r="B344" s="1669">
        <v>394059</v>
      </c>
      <c r="C344" s="1670">
        <v>45806</v>
      </c>
      <c r="D344" s="1670">
        <v>33221</v>
      </c>
      <c r="E344" s="1670">
        <v>12586</v>
      </c>
      <c r="F344" s="1671">
        <v>11.62</v>
      </c>
      <c r="H344" s="1652"/>
      <c r="I344" s="1668"/>
      <c r="J344" s="1668"/>
      <c r="K344" s="1668"/>
      <c r="L344" s="1668"/>
      <c r="M344" s="1668"/>
    </row>
    <row r="345" spans="1:13" s="1651" customFormat="1" ht="18.75" customHeight="1" x14ac:dyDescent="0.15">
      <c r="A345" s="1655">
        <v>42544</v>
      </c>
      <c r="B345" s="1669">
        <v>395875</v>
      </c>
      <c r="C345" s="1670">
        <v>41467</v>
      </c>
      <c r="D345" s="1670">
        <v>33436</v>
      </c>
      <c r="E345" s="1670">
        <v>8030</v>
      </c>
      <c r="F345" s="1671">
        <v>10.47</v>
      </c>
      <c r="H345" s="1652"/>
      <c r="I345" s="1668"/>
      <c r="J345" s="1668"/>
      <c r="K345" s="1668"/>
      <c r="L345" s="1668"/>
      <c r="M345" s="1668"/>
    </row>
    <row r="346" spans="1:13" s="1651" customFormat="1" ht="18.75" customHeight="1" x14ac:dyDescent="0.15">
      <c r="A346" s="1655">
        <v>42558</v>
      </c>
      <c r="B346" s="1669">
        <v>395085</v>
      </c>
      <c r="C346" s="1670">
        <v>39957</v>
      </c>
      <c r="D346" s="1670">
        <v>33356</v>
      </c>
      <c r="E346" s="1670">
        <v>6601</v>
      </c>
      <c r="F346" s="1671">
        <v>10.11</v>
      </c>
      <c r="H346" s="1652"/>
      <c r="I346" s="1668"/>
      <c r="J346" s="1668"/>
      <c r="K346" s="1668"/>
      <c r="L346" s="1668"/>
      <c r="M346" s="1668"/>
    </row>
    <row r="347" spans="1:13" s="1651" customFormat="1" ht="18.75" customHeight="1" x14ac:dyDescent="0.15">
      <c r="A347" s="1655">
        <v>42572</v>
      </c>
      <c r="B347" s="1669">
        <v>399567</v>
      </c>
      <c r="C347" s="1670">
        <v>41808</v>
      </c>
      <c r="D347" s="1670">
        <v>33772</v>
      </c>
      <c r="E347" s="1670">
        <v>8036</v>
      </c>
      <c r="F347" s="1671">
        <v>10.46</v>
      </c>
      <c r="H347" s="1652"/>
      <c r="I347" s="1668"/>
      <c r="J347" s="1668"/>
      <c r="K347" s="1668"/>
      <c r="L347" s="1668"/>
      <c r="M347" s="1668"/>
    </row>
    <row r="348" spans="1:13" s="1651" customFormat="1" ht="18.75" customHeight="1" x14ac:dyDescent="0.15">
      <c r="A348" s="1655">
        <v>42586</v>
      </c>
      <c r="B348" s="1669">
        <v>402638.2</v>
      </c>
      <c r="C348" s="1670">
        <v>41848.400000000001</v>
      </c>
      <c r="D348" s="1670">
        <v>34004.800000000003</v>
      </c>
      <c r="E348" s="1670">
        <v>7843.61</v>
      </c>
      <c r="F348" s="1671">
        <v>10.39</v>
      </c>
      <c r="H348" s="1652"/>
      <c r="I348" s="1668"/>
      <c r="J348" s="1668"/>
      <c r="K348" s="1668"/>
      <c r="L348" s="1668"/>
      <c r="M348" s="1668"/>
    </row>
    <row r="349" spans="1:13" s="1651" customFormat="1" ht="18.75" customHeight="1" x14ac:dyDescent="0.15">
      <c r="A349" s="1655">
        <v>42600</v>
      </c>
      <c r="B349" s="1669">
        <v>405532.6</v>
      </c>
      <c r="C349" s="1670">
        <v>39765.9</v>
      </c>
      <c r="D349" s="1670">
        <v>34272.1</v>
      </c>
      <c r="E349" s="1670">
        <v>5493.81</v>
      </c>
      <c r="F349" s="1671">
        <v>9.81</v>
      </c>
      <c r="H349" s="1652"/>
      <c r="I349" s="1668"/>
      <c r="J349" s="1668"/>
      <c r="K349" s="1668"/>
      <c r="L349" s="1668"/>
      <c r="M349" s="1668"/>
    </row>
    <row r="350" spans="1:13" s="1651" customFormat="1" ht="18.75" customHeight="1" x14ac:dyDescent="0.15">
      <c r="A350" s="1655">
        <v>42614</v>
      </c>
      <c r="B350" s="1669">
        <v>402793.7</v>
      </c>
      <c r="C350" s="1670">
        <v>42214</v>
      </c>
      <c r="D350" s="1670">
        <v>34039.699999999997</v>
      </c>
      <c r="E350" s="1670">
        <v>8174</v>
      </c>
      <c r="F350" s="1671">
        <v>10.48</v>
      </c>
      <c r="H350" s="1652"/>
      <c r="I350" s="1668"/>
      <c r="J350" s="1668"/>
      <c r="K350" s="1668"/>
      <c r="L350" s="1668"/>
      <c r="M350" s="1668"/>
    </row>
    <row r="351" spans="1:13" s="1651" customFormat="1" ht="18.75" customHeight="1" x14ac:dyDescent="0.15">
      <c r="A351" s="1655">
        <v>42628</v>
      </c>
      <c r="B351" s="1669">
        <v>403903</v>
      </c>
      <c r="C351" s="1670">
        <v>41775</v>
      </c>
      <c r="D351" s="1670">
        <v>34142</v>
      </c>
      <c r="E351" s="1670">
        <v>7633</v>
      </c>
      <c r="F351" s="1671">
        <v>10.34</v>
      </c>
      <c r="H351" s="1652"/>
      <c r="I351" s="1668"/>
      <c r="J351" s="1668"/>
      <c r="K351" s="1668"/>
      <c r="L351" s="1668"/>
      <c r="M351" s="1668"/>
    </row>
    <row r="352" spans="1:13" s="1651" customFormat="1" ht="18.75" customHeight="1" x14ac:dyDescent="0.15">
      <c r="A352" s="1655">
        <v>42642</v>
      </c>
      <c r="B352" s="1669">
        <v>402467.4</v>
      </c>
      <c r="C352" s="1670">
        <v>43081</v>
      </c>
      <c r="D352" s="1670">
        <v>34012</v>
      </c>
      <c r="E352" s="1670">
        <v>9068</v>
      </c>
      <c r="F352" s="1671">
        <v>10.7</v>
      </c>
      <c r="H352" s="1652"/>
      <c r="I352" s="1668"/>
      <c r="J352" s="1668"/>
      <c r="K352" s="1668"/>
      <c r="L352" s="1668"/>
      <c r="M352" s="1668"/>
    </row>
    <row r="353" spans="1:13" s="1651" customFormat="1" ht="18.75" customHeight="1" x14ac:dyDescent="0.15">
      <c r="A353" s="1655">
        <v>42656</v>
      </c>
      <c r="B353" s="1669">
        <v>405653.39241989149</v>
      </c>
      <c r="C353" s="1670">
        <v>42461.648704112522</v>
      </c>
      <c r="D353" s="1670">
        <v>34294.715192497461</v>
      </c>
      <c r="E353" s="1670">
        <v>8166.9335116150614</v>
      </c>
      <c r="F353" s="1671">
        <v>10.47</v>
      </c>
      <c r="H353" s="1652"/>
      <c r="I353" s="1668"/>
      <c r="J353" s="1668"/>
      <c r="K353" s="1668"/>
      <c r="L353" s="1668"/>
      <c r="M353" s="1668"/>
    </row>
    <row r="354" spans="1:13" s="1651" customFormat="1" ht="18.75" customHeight="1" x14ac:dyDescent="0.15">
      <c r="A354" s="1655">
        <v>42670</v>
      </c>
      <c r="B354" s="1669">
        <v>405712.96129953582</v>
      </c>
      <c r="C354" s="1670">
        <v>42594.450817266828</v>
      </c>
      <c r="D354" s="1670">
        <v>34323.250737101771</v>
      </c>
      <c r="E354" s="1670">
        <v>8271.2000801650574</v>
      </c>
      <c r="F354" s="1671">
        <v>10.5</v>
      </c>
      <c r="H354" s="1652"/>
      <c r="I354" s="1668"/>
      <c r="J354" s="1668"/>
      <c r="K354" s="1668"/>
      <c r="L354" s="1668"/>
      <c r="M354" s="1668"/>
    </row>
    <row r="355" spans="1:13" s="1651" customFormat="1" ht="18.75" customHeight="1" x14ac:dyDescent="0.15">
      <c r="A355" s="1655">
        <v>42684</v>
      </c>
      <c r="B355" s="1669">
        <v>408350.44949045358</v>
      </c>
      <c r="C355" s="1670">
        <v>40766.181169455696</v>
      </c>
      <c r="D355" s="1670">
        <v>34475.679115826402</v>
      </c>
      <c r="E355" s="1670">
        <v>6290.5020536293196</v>
      </c>
      <c r="F355" s="1671">
        <v>9.98</v>
      </c>
      <c r="H355" s="1652"/>
      <c r="I355" s="1668"/>
      <c r="J355" s="1668"/>
      <c r="K355" s="1668"/>
      <c r="L355" s="1668"/>
      <c r="M355" s="1668"/>
    </row>
    <row r="356" spans="1:13" s="1651" customFormat="1" ht="18.75" customHeight="1" x14ac:dyDescent="0.15">
      <c r="A356" s="1655">
        <v>42698</v>
      </c>
      <c r="B356" s="1669">
        <v>411279.98482997325</v>
      </c>
      <c r="C356" s="1670">
        <v>42411.087346740118</v>
      </c>
      <c r="D356" s="1670">
        <v>34688.414831450464</v>
      </c>
      <c r="E356" s="1670">
        <v>7722.6725152896543</v>
      </c>
      <c r="F356" s="1671">
        <v>10.31</v>
      </c>
      <c r="H356" s="1652"/>
      <c r="I356" s="1668"/>
      <c r="J356" s="1668"/>
      <c r="K356" s="1668"/>
      <c r="L356" s="1668"/>
      <c r="M356" s="1668"/>
    </row>
    <row r="357" spans="1:13" s="1651" customFormat="1" ht="18.75" customHeight="1" x14ac:dyDescent="0.15">
      <c r="A357" s="1655">
        <v>42712</v>
      </c>
      <c r="B357" s="1669">
        <v>408765.48069629772</v>
      </c>
      <c r="C357" s="1670">
        <v>45050.128265926964</v>
      </c>
      <c r="D357" s="1670">
        <v>34484.957592717074</v>
      </c>
      <c r="E357" s="1670">
        <v>10565.17067320989</v>
      </c>
      <c r="F357" s="1671">
        <v>11.02</v>
      </c>
      <c r="H357" s="1652"/>
      <c r="I357" s="1668"/>
      <c r="J357" s="1668"/>
      <c r="K357" s="1668"/>
      <c r="L357" s="1668"/>
      <c r="M357" s="1668"/>
    </row>
    <row r="358" spans="1:13" s="1651" customFormat="1" ht="18.75" customHeight="1" x14ac:dyDescent="0.15">
      <c r="A358" s="1655">
        <v>42726</v>
      </c>
      <c r="B358" s="1669">
        <v>413244.76808576297</v>
      </c>
      <c r="C358" s="1670">
        <v>47939.062412785701</v>
      </c>
      <c r="D358" s="1670">
        <v>34861.029964617599</v>
      </c>
      <c r="E358" s="1670">
        <v>13078.0324481682</v>
      </c>
      <c r="F358" s="1671">
        <v>11.6</v>
      </c>
      <c r="H358" s="1652"/>
      <c r="I358" s="1668"/>
      <c r="J358" s="1668"/>
      <c r="K358" s="1668"/>
      <c r="L358" s="1668"/>
      <c r="M358" s="1668"/>
    </row>
    <row r="359" spans="1:13" s="1651" customFormat="1" ht="18.75" customHeight="1" x14ac:dyDescent="0.15">
      <c r="A359" s="1655">
        <v>42740</v>
      </c>
      <c r="B359" s="1669">
        <v>418409.97221812629</v>
      </c>
      <c r="C359" s="1670">
        <v>47509.601165733227</v>
      </c>
      <c r="D359" s="1670">
        <v>35331.06131543294</v>
      </c>
      <c r="E359" s="1670">
        <v>12178.539850300287</v>
      </c>
      <c r="F359" s="1671">
        <v>11.3547965680334</v>
      </c>
      <c r="H359" s="1652"/>
      <c r="I359" s="1668"/>
      <c r="J359" s="1668"/>
      <c r="K359" s="1668"/>
      <c r="L359" s="1668"/>
      <c r="M359" s="1668"/>
    </row>
    <row r="360" spans="1:13" s="1651" customFormat="1" ht="18.75" customHeight="1" x14ac:dyDescent="0.15">
      <c r="A360" s="1655">
        <v>42754</v>
      </c>
      <c r="B360" s="1669">
        <v>421644.92661949102</v>
      </c>
      <c r="C360" s="1670">
        <v>49110.196211789102</v>
      </c>
      <c r="D360" s="1670">
        <v>35605.884812768498</v>
      </c>
      <c r="E360" s="1670">
        <v>13504.3113990206</v>
      </c>
      <c r="F360" s="1671">
        <v>11.65</v>
      </c>
      <c r="H360" s="1652"/>
      <c r="I360" s="1668"/>
      <c r="J360" s="1668"/>
      <c r="K360" s="1668"/>
      <c r="L360" s="1668"/>
      <c r="M360" s="1668"/>
    </row>
    <row r="361" spans="1:13" s="1651" customFormat="1" ht="18.75" customHeight="1" x14ac:dyDescent="0.15">
      <c r="A361" s="1655">
        <v>42768</v>
      </c>
      <c r="B361" s="1669">
        <v>425213.41168397939</v>
      </c>
      <c r="C361" s="1670">
        <v>53677.172702749209</v>
      </c>
      <c r="D361" s="1670">
        <v>35826</v>
      </c>
      <c r="E361" s="1670">
        <v>17851</v>
      </c>
      <c r="F361" s="1671">
        <v>12.62</v>
      </c>
      <c r="H361" s="1652"/>
      <c r="I361" s="1668"/>
      <c r="J361" s="1668"/>
      <c r="K361" s="1668"/>
      <c r="L361" s="1668"/>
      <c r="M361" s="1668"/>
    </row>
    <row r="362" spans="1:13" s="1651" customFormat="1" ht="18.75" customHeight="1" x14ac:dyDescent="0.15">
      <c r="A362" s="1655">
        <v>42782</v>
      </c>
      <c r="B362" s="1669">
        <v>428319.06747767178</v>
      </c>
      <c r="C362" s="1670">
        <v>47749.730036632434</v>
      </c>
      <c r="D362" s="1670">
        <v>36071.70409949281</v>
      </c>
      <c r="E362" s="1670">
        <v>11678.025937139624</v>
      </c>
      <c r="F362" s="1671">
        <v>11.15</v>
      </c>
      <c r="H362" s="1652"/>
      <c r="I362" s="1668"/>
      <c r="J362" s="1668"/>
      <c r="K362" s="1668"/>
      <c r="L362" s="1668"/>
      <c r="M362" s="1668"/>
    </row>
    <row r="363" spans="1:13" s="1651" customFormat="1" ht="18.75" customHeight="1" x14ac:dyDescent="0.15">
      <c r="A363" s="1655">
        <v>42796</v>
      </c>
      <c r="B363" s="1669">
        <v>427073.17214708054</v>
      </c>
      <c r="C363" s="1670">
        <v>47564.28360996455</v>
      </c>
      <c r="D363" s="1670">
        <v>35945.911575210608</v>
      </c>
      <c r="E363" s="1670">
        <v>11618.372034753942</v>
      </c>
      <c r="F363" s="1671">
        <v>11.14</v>
      </c>
      <c r="H363" s="1652"/>
      <c r="I363" s="1668"/>
      <c r="J363" s="1668"/>
      <c r="K363" s="1668"/>
      <c r="L363" s="1668"/>
      <c r="M363" s="1668"/>
    </row>
    <row r="364" spans="1:13" s="1651" customFormat="1" ht="18.75" customHeight="1" x14ac:dyDescent="0.15">
      <c r="A364" s="1655">
        <v>42810</v>
      </c>
      <c r="B364" s="1669">
        <v>429405.69897333137</v>
      </c>
      <c r="C364" s="1670">
        <v>47405.793028169646</v>
      </c>
      <c r="D364" s="1670">
        <v>36144.371779063527</v>
      </c>
      <c r="E364" s="1670">
        <v>11261.062655882</v>
      </c>
      <c r="F364" s="1671">
        <v>11.04</v>
      </c>
      <c r="H364" s="1652"/>
      <c r="I364" s="1668"/>
      <c r="J364" s="1668"/>
      <c r="K364" s="1668"/>
      <c r="L364" s="1668"/>
      <c r="M364" s="1668"/>
    </row>
    <row r="365" spans="1:13" s="1651" customFormat="1" ht="18.75" customHeight="1" x14ac:dyDescent="0.15">
      <c r="A365" s="1655">
        <v>42824</v>
      </c>
      <c r="B365" s="1669">
        <v>429153.72546934814</v>
      </c>
      <c r="C365" s="1670">
        <v>46770.993628588294</v>
      </c>
      <c r="D365" s="1670">
        <v>36128.766757211881</v>
      </c>
      <c r="E365" s="1670">
        <v>10642.226871376413</v>
      </c>
      <c r="F365" s="1671">
        <v>10.9</v>
      </c>
      <c r="H365" s="1652"/>
      <c r="I365" s="1668"/>
      <c r="J365" s="1668"/>
      <c r="K365" s="1668"/>
      <c r="L365" s="1668"/>
      <c r="M365" s="1668"/>
    </row>
    <row r="366" spans="1:13" s="1651" customFormat="1" ht="18.75" customHeight="1" x14ac:dyDescent="0.15">
      <c r="A366" s="1655">
        <v>42838</v>
      </c>
      <c r="B366" s="1669">
        <v>431977.9</v>
      </c>
      <c r="C366" s="1670">
        <v>44163.3</v>
      </c>
      <c r="D366" s="1670">
        <v>36364.400000000001</v>
      </c>
      <c r="E366" s="1670">
        <v>7798.86</v>
      </c>
      <c r="F366" s="1671">
        <v>10.220000000000001</v>
      </c>
      <c r="H366" s="1652"/>
      <c r="I366" s="1668"/>
      <c r="J366" s="1668"/>
      <c r="K366" s="1668"/>
      <c r="L366" s="1668"/>
      <c r="M366" s="1668"/>
    </row>
    <row r="367" spans="1:13" s="1651" customFormat="1" ht="18.75" customHeight="1" x14ac:dyDescent="0.15">
      <c r="A367" s="1655">
        <v>42852</v>
      </c>
      <c r="B367" s="1669">
        <v>434096.70703719649</v>
      </c>
      <c r="C367" s="1670">
        <v>48811.576275302235</v>
      </c>
      <c r="D367" s="1670">
        <v>36537.05449487966</v>
      </c>
      <c r="E367" s="1670">
        <v>12274.521780422576</v>
      </c>
      <c r="F367" s="1671">
        <v>11.24</v>
      </c>
      <c r="H367" s="1652"/>
      <c r="I367" s="1668"/>
      <c r="J367" s="1668"/>
      <c r="K367" s="1668"/>
      <c r="L367" s="1668"/>
      <c r="M367" s="1668"/>
    </row>
    <row r="368" spans="1:13" s="1651" customFormat="1" ht="18.75" customHeight="1" x14ac:dyDescent="0.15">
      <c r="A368" s="1655">
        <v>42866</v>
      </c>
      <c r="B368" s="1669">
        <v>434210.80988551019</v>
      </c>
      <c r="C368" s="1670">
        <v>51165.335241825516</v>
      </c>
      <c r="D368" s="1670">
        <v>36562.656894391752</v>
      </c>
      <c r="E368" s="1670">
        <v>14602.678347433764</v>
      </c>
      <c r="F368" s="1671">
        <v>11.78</v>
      </c>
      <c r="H368" s="1652"/>
      <c r="I368" s="1668"/>
      <c r="J368" s="1668"/>
      <c r="K368" s="1668"/>
      <c r="L368" s="1668"/>
      <c r="M368" s="1668"/>
    </row>
    <row r="369" spans="1:13" s="1651" customFormat="1" ht="18.75" customHeight="1" x14ac:dyDescent="0.15">
      <c r="A369" s="1655">
        <v>42880</v>
      </c>
      <c r="B369" s="1669">
        <v>431552.83558708552</v>
      </c>
      <c r="C369" s="1670">
        <v>52001.377131474714</v>
      </c>
      <c r="D369" s="1670">
        <v>36393.316864334301</v>
      </c>
      <c r="E369" s="1670">
        <v>15608.060267140412</v>
      </c>
      <c r="F369" s="1671">
        <v>12.05</v>
      </c>
      <c r="H369" s="1652"/>
      <c r="I369" s="1668"/>
      <c r="J369" s="1668"/>
      <c r="K369" s="1668"/>
      <c r="L369" s="1668"/>
      <c r="M369" s="1668"/>
    </row>
    <row r="370" spans="1:13" s="1651" customFormat="1" ht="18.75" customHeight="1" x14ac:dyDescent="0.15">
      <c r="A370" s="1655">
        <v>42894</v>
      </c>
      <c r="B370" s="1669">
        <v>433505.15380785242</v>
      </c>
      <c r="C370" s="1670">
        <v>51344.167963093671</v>
      </c>
      <c r="D370" s="1670">
        <v>36529.614179105083</v>
      </c>
      <c r="E370" s="1670">
        <v>14814.553783988587</v>
      </c>
      <c r="F370" s="1671">
        <v>11.84</v>
      </c>
      <c r="H370" s="1652"/>
      <c r="I370" s="1668"/>
      <c r="J370" s="1668"/>
      <c r="K370" s="1668"/>
      <c r="L370" s="1668"/>
      <c r="M370" s="1668"/>
    </row>
    <row r="371" spans="1:13" s="1651" customFormat="1" ht="18.75" customHeight="1" x14ac:dyDescent="0.15">
      <c r="A371" s="1655">
        <v>42908</v>
      </c>
      <c r="B371" s="1669">
        <v>438683.13645289233</v>
      </c>
      <c r="C371" s="1670">
        <v>51019.006256345841</v>
      </c>
      <c r="D371" s="1670">
        <v>36911.458640011653</v>
      </c>
      <c r="E371" s="1670">
        <v>14107.547616334188</v>
      </c>
      <c r="F371" s="1671">
        <v>11.63</v>
      </c>
      <c r="H371" s="1652"/>
      <c r="I371" s="1668"/>
      <c r="J371" s="1668"/>
      <c r="K371" s="1668"/>
      <c r="L371" s="1668"/>
      <c r="M371" s="1668"/>
    </row>
    <row r="372" spans="1:13" s="1651" customFormat="1" ht="18.75" customHeight="1" x14ac:dyDescent="0.15">
      <c r="A372" s="1655">
        <v>42922</v>
      </c>
      <c r="B372" s="1669">
        <v>436503.8663953311</v>
      </c>
      <c r="C372" s="1670">
        <v>48564.500156421927</v>
      </c>
      <c r="D372" s="1670">
        <v>36732.333616857039</v>
      </c>
      <c r="E372" s="1670">
        <v>11832.166539564889</v>
      </c>
      <c r="F372" s="1671">
        <v>11.13</v>
      </c>
      <c r="H372" s="1652"/>
      <c r="I372" s="1668"/>
      <c r="J372" s="1668"/>
      <c r="K372" s="1668"/>
      <c r="L372" s="1668"/>
      <c r="M372" s="1668"/>
    </row>
    <row r="373" spans="1:13" s="1651" customFormat="1" ht="11.25" customHeight="1" thickBot="1" x14ac:dyDescent="0.3">
      <c r="A373" s="1672"/>
      <c r="B373" s="1673"/>
      <c r="C373" s="1674"/>
      <c r="D373" s="1674"/>
      <c r="E373" s="1674"/>
      <c r="F373" s="1675"/>
      <c r="H373" s="1676"/>
    </row>
    <row r="374" spans="1:13" s="1651" customFormat="1" ht="20.25" customHeight="1" thickTop="1" x14ac:dyDescent="0.25">
      <c r="A374" s="3481" t="s">
        <v>3356</v>
      </c>
      <c r="B374" s="3481"/>
      <c r="C374" s="3481"/>
      <c r="D374" s="3481"/>
      <c r="E374" s="3481"/>
      <c r="F374" s="3481"/>
      <c r="H374" s="1676"/>
    </row>
    <row r="375" spans="1:13" s="1651" customFormat="1" ht="15" customHeight="1" x14ac:dyDescent="0.25">
      <c r="A375" s="3481" t="s">
        <v>3357</v>
      </c>
      <c r="B375" s="3481"/>
      <c r="C375" s="3481"/>
      <c r="D375" s="3481"/>
      <c r="E375" s="3481"/>
      <c r="F375" s="3481"/>
      <c r="H375" s="1676"/>
    </row>
    <row r="376" spans="1:13" ht="13.5" customHeight="1" x14ac:dyDescent="0.25">
      <c r="A376" s="1202" t="s">
        <v>3358</v>
      </c>
      <c r="B376" s="1677"/>
      <c r="C376" s="1677"/>
      <c r="D376" s="1677"/>
      <c r="E376" s="1677"/>
      <c r="F376" s="1677"/>
    </row>
    <row r="377" spans="1:13" s="1668" customFormat="1" ht="12.75" hidden="1" customHeight="1" x14ac:dyDescent="0.15">
      <c r="A377" s="3481" t="s">
        <v>3359</v>
      </c>
      <c r="B377" s="3481"/>
      <c r="C377" s="3481"/>
      <c r="D377" s="3481"/>
      <c r="E377" s="3481"/>
      <c r="F377" s="3481"/>
      <c r="H377" s="1652"/>
    </row>
    <row r="378" spans="1:13" s="1668" customFormat="1" hidden="1" x14ac:dyDescent="0.15">
      <c r="A378" s="3481" t="s">
        <v>3360</v>
      </c>
      <c r="B378" s="3481"/>
      <c r="C378" s="3481"/>
      <c r="D378" s="3481"/>
      <c r="E378" s="3481"/>
      <c r="F378" s="3481"/>
      <c r="H378" s="1652"/>
    </row>
    <row r="379" spans="1:13" s="1668" customFormat="1" ht="12" hidden="1" customHeight="1" x14ac:dyDescent="0.15">
      <c r="A379" s="3481" t="s">
        <v>3361</v>
      </c>
      <c r="B379" s="3481"/>
      <c r="C379" s="3481"/>
      <c r="D379" s="3481"/>
      <c r="E379" s="3481"/>
      <c r="F379" s="3481"/>
      <c r="H379" s="1652"/>
    </row>
    <row r="380" spans="1:13" s="1668" customFormat="1" ht="15.75" hidden="1" x14ac:dyDescent="0.15">
      <c r="A380" s="1678" t="s">
        <v>3362</v>
      </c>
      <c r="B380" s="1679"/>
      <c r="C380" s="1679"/>
      <c r="D380" s="1679"/>
      <c r="E380" s="1679"/>
      <c r="F380" s="1679"/>
      <c r="H380" s="1652"/>
    </row>
    <row r="381" spans="1:13" s="1668" customFormat="1" ht="12" hidden="1" customHeight="1" x14ac:dyDescent="0.15">
      <c r="A381" s="1679" t="s">
        <v>3363</v>
      </c>
      <c r="B381" s="1679"/>
      <c r="C381" s="1679"/>
      <c r="D381" s="1679"/>
      <c r="E381" s="1679"/>
      <c r="F381" s="1679"/>
      <c r="H381" s="1652"/>
    </row>
    <row r="382" spans="1:13" s="1668" customFormat="1" hidden="1" x14ac:dyDescent="0.15">
      <c r="A382" s="1679" t="s">
        <v>3364</v>
      </c>
      <c r="B382" s="1679"/>
      <c r="C382" s="1679"/>
      <c r="D382" s="1679"/>
      <c r="E382" s="1679"/>
      <c r="F382" s="1679"/>
      <c r="H382" s="1652"/>
    </row>
    <row r="383" spans="1:13" s="1668" customFormat="1" hidden="1" x14ac:dyDescent="0.15">
      <c r="A383" s="1679" t="s">
        <v>3365</v>
      </c>
      <c r="B383" s="1679"/>
      <c r="C383" s="1679"/>
      <c r="D383" s="1679"/>
      <c r="E383" s="1679"/>
      <c r="F383" s="1679"/>
      <c r="H383" s="1652"/>
    </row>
    <row r="384" spans="1:13" s="1668" customFormat="1" hidden="1" x14ac:dyDescent="0.15">
      <c r="A384" s="1679" t="s">
        <v>3366</v>
      </c>
      <c r="B384" s="1679"/>
      <c r="C384" s="1679"/>
      <c r="D384" s="1679"/>
      <c r="E384" s="1679"/>
      <c r="F384" s="1679"/>
      <c r="H384" s="1652"/>
    </row>
    <row r="385" spans="1:8" s="1668" customFormat="1" ht="45" hidden="1" customHeight="1" thickBot="1" x14ac:dyDescent="0.2">
      <c r="A385" s="1679" t="s">
        <v>3367</v>
      </c>
      <c r="B385" s="1679"/>
      <c r="C385" s="1679"/>
      <c r="D385" s="1679"/>
      <c r="E385" s="1679"/>
      <c r="F385" s="1679"/>
      <c r="H385" s="1652"/>
    </row>
    <row r="386" spans="1:8" s="1668" customFormat="1" ht="12.75" hidden="1" customHeight="1" x14ac:dyDescent="0.15">
      <c r="A386" s="1680" t="s">
        <v>3368</v>
      </c>
      <c r="B386" s="1680"/>
      <c r="C386" s="1680"/>
      <c r="D386" s="1680"/>
      <c r="E386" s="1680"/>
      <c r="F386" s="1680"/>
      <c r="H386" s="1652"/>
    </row>
    <row r="387" spans="1:8" s="1681" customFormat="1" ht="14.25" hidden="1" customHeight="1" x14ac:dyDescent="0.25">
      <c r="A387" s="1679" t="s">
        <v>3369</v>
      </c>
      <c r="B387" s="1679"/>
      <c r="C387" s="1679"/>
      <c r="D387" s="1679"/>
      <c r="E387" s="1679"/>
      <c r="F387" s="1679"/>
      <c r="H387" s="1682"/>
    </row>
    <row r="388" spans="1:8" ht="47.25" customHeight="1" x14ac:dyDescent="0.25">
      <c r="A388" s="3480" t="s">
        <v>3370</v>
      </c>
      <c r="B388" s="3480"/>
      <c r="C388" s="3480"/>
      <c r="D388" s="3480"/>
      <c r="E388" s="3480"/>
      <c r="F388" s="3480"/>
    </row>
    <row r="389" spans="1:8" ht="13.5" customHeight="1" x14ac:dyDescent="0.25">
      <c r="A389" s="1202" t="s">
        <v>533</v>
      </c>
      <c r="B389" s="1677"/>
      <c r="C389" s="1677"/>
      <c r="D389" s="1677"/>
      <c r="E389" s="1677"/>
      <c r="F389" s="1677"/>
    </row>
    <row r="390" spans="1:8" ht="19.5" customHeight="1" x14ac:dyDescent="0.25">
      <c r="A390" s="3481" t="s">
        <v>401</v>
      </c>
      <c r="B390" s="3481"/>
      <c r="C390" s="3481"/>
      <c r="D390" s="3481"/>
      <c r="E390" s="3481"/>
      <c r="F390" s="3481"/>
    </row>
    <row r="391" spans="1:8" ht="25.5" customHeight="1" x14ac:dyDescent="0.25"/>
  </sheetData>
  <mergeCells count="8">
    <mergeCell ref="A388:F388"/>
    <mergeCell ref="A390:F390"/>
    <mergeCell ref="J316:M316"/>
    <mergeCell ref="A374:F374"/>
    <mergeCell ref="A375:F375"/>
    <mergeCell ref="A377:F377"/>
    <mergeCell ref="A378:F378"/>
    <mergeCell ref="A379:F379"/>
  </mergeCells>
  <printOptions horizontalCentered="1"/>
  <pageMargins left="0.98425196850393704" right="0" top="0.39370078740157483" bottom="0.39370078740157483" header="0" footer="0"/>
  <pageSetup paperSize="9" scale="62" fitToWidth="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election activeCell="I9" sqref="I9"/>
    </sheetView>
  </sheetViews>
  <sheetFormatPr defaultRowHeight="14.25" x14ac:dyDescent="0.25"/>
  <cols>
    <col min="1" max="1" width="48.140625" style="1684" customWidth="1"/>
    <col min="2" max="2" width="18.7109375" style="1684" bestFit="1" customWidth="1"/>
    <col min="3" max="4" width="17.28515625" style="1684" bestFit="1" customWidth="1"/>
    <col min="5" max="5" width="16" style="1684" bestFit="1" customWidth="1"/>
    <col min="6" max="6" width="17.28515625" style="1684" bestFit="1" customWidth="1"/>
    <col min="7" max="7" width="18.7109375" style="1684" bestFit="1" customWidth="1"/>
    <col min="8" max="8" width="15.85546875" style="1684" customWidth="1"/>
    <col min="9" max="16384" width="9.140625" style="1684"/>
  </cols>
  <sheetData>
    <row r="1" spans="1:8" ht="17.25" x14ac:dyDescent="0.25">
      <c r="A1" s="1683" t="s">
        <v>3371</v>
      </c>
    </row>
    <row r="2" spans="1:8" ht="15" thickBot="1" x14ac:dyDescent="0.3">
      <c r="G2" s="1685" t="s">
        <v>41</v>
      </c>
    </row>
    <row r="3" spans="1:8" ht="15.75" thickTop="1" thickBot="1" x14ac:dyDescent="0.3">
      <c r="A3" s="1686" t="s">
        <v>3372</v>
      </c>
      <c r="B3" s="1687" t="s">
        <v>3373</v>
      </c>
      <c r="C3" s="1688"/>
      <c r="D3" s="1688"/>
      <c r="E3" s="1688"/>
      <c r="F3" s="1688"/>
      <c r="G3" s="1689"/>
    </row>
    <row r="4" spans="1:8" x14ac:dyDescent="0.25">
      <c r="A4" s="1690"/>
      <c r="B4" s="1691" t="s">
        <v>165</v>
      </c>
      <c r="C4" s="1692" t="s">
        <v>3374</v>
      </c>
      <c r="D4" s="1692" t="s">
        <v>3375</v>
      </c>
      <c r="E4" s="1692" t="s">
        <v>3376</v>
      </c>
      <c r="F4" s="1692" t="s">
        <v>740</v>
      </c>
      <c r="G4" s="1693" t="s">
        <v>234</v>
      </c>
    </row>
    <row r="5" spans="1:8" ht="15" thickBot="1" x14ac:dyDescent="0.3">
      <c r="A5" s="1694"/>
      <c r="B5" s="1695" t="s">
        <v>3377</v>
      </c>
      <c r="C5" s="1696"/>
      <c r="D5" s="1696" t="s">
        <v>3378</v>
      </c>
      <c r="E5" s="1696" t="s">
        <v>3379</v>
      </c>
      <c r="F5" s="1696"/>
      <c r="G5" s="1697"/>
    </row>
    <row r="6" spans="1:8" ht="15" thickTop="1" x14ac:dyDescent="0.25">
      <c r="A6" s="1698"/>
      <c r="B6" s="1699"/>
      <c r="C6" s="1700"/>
      <c r="D6" s="1700"/>
      <c r="E6" s="1700"/>
      <c r="F6" s="1700"/>
      <c r="G6" s="1701"/>
    </row>
    <row r="7" spans="1:8" x14ac:dyDescent="0.25">
      <c r="A7" s="1698"/>
      <c r="B7" s="1699"/>
      <c r="C7" s="1700"/>
      <c r="D7" s="1700"/>
      <c r="E7" s="1700"/>
      <c r="F7" s="1700"/>
      <c r="G7" s="1701"/>
    </row>
    <row r="8" spans="1:8" ht="15" customHeight="1" x14ac:dyDescent="0.25">
      <c r="A8" s="1702" t="s">
        <v>3380</v>
      </c>
      <c r="B8" s="1703">
        <v>303492375253.58142</v>
      </c>
      <c r="C8" s="1704">
        <v>55180588786.306244</v>
      </c>
      <c r="D8" s="1704">
        <v>16646961872.651354</v>
      </c>
      <c r="E8" s="1704">
        <v>2030099221.5537806</v>
      </c>
      <c r="F8" s="1704">
        <v>8881009206.406004</v>
      </c>
      <c r="G8" s="1705">
        <v>386231034340.49884</v>
      </c>
      <c r="H8" s="1706"/>
    </row>
    <row r="9" spans="1:8" x14ac:dyDescent="0.25">
      <c r="A9" s="1698"/>
      <c r="B9" s="1707"/>
      <c r="C9" s="1708"/>
      <c r="D9" s="1708"/>
      <c r="E9" s="1708"/>
      <c r="F9" s="1708"/>
      <c r="G9" s="1709"/>
      <c r="H9" s="1706"/>
    </row>
    <row r="10" spans="1:8" ht="15" customHeight="1" x14ac:dyDescent="0.25">
      <c r="A10" s="1702" t="s">
        <v>3381</v>
      </c>
      <c r="B10" s="1703">
        <v>157543043925.16577</v>
      </c>
      <c r="C10" s="1704">
        <v>15473397279.435307</v>
      </c>
      <c r="D10" s="1704">
        <v>17107199209.985472</v>
      </c>
      <c r="E10" s="1704">
        <v>1808765906.06938</v>
      </c>
      <c r="F10" s="1704">
        <v>3570240286.3444104</v>
      </c>
      <c r="G10" s="1705">
        <v>195502646607.00027</v>
      </c>
      <c r="H10" s="1706"/>
    </row>
    <row r="11" spans="1:8" x14ac:dyDescent="0.25">
      <c r="A11" s="1702"/>
      <c r="B11" s="1710"/>
      <c r="C11" s="1711"/>
      <c r="D11" s="1711"/>
      <c r="E11" s="1711"/>
      <c r="F11" s="1711"/>
      <c r="G11" s="1705"/>
      <c r="H11" s="1706"/>
    </row>
    <row r="12" spans="1:8" x14ac:dyDescent="0.25">
      <c r="A12" s="1702" t="s">
        <v>3382</v>
      </c>
      <c r="B12" s="1707">
        <v>66849173948.732681</v>
      </c>
      <c r="C12" s="1708">
        <v>5402902727.7165804</v>
      </c>
      <c r="D12" s="1708">
        <v>3603858502.3768191</v>
      </c>
      <c r="E12" s="1708">
        <v>328982988.53941</v>
      </c>
      <c r="F12" s="1708">
        <v>1608395043.1504486</v>
      </c>
      <c r="G12" s="1705">
        <v>77793313210.515945</v>
      </c>
      <c r="H12" s="1706"/>
    </row>
    <row r="13" spans="1:8" ht="15" customHeight="1" x14ac:dyDescent="0.25">
      <c r="A13" s="1702" t="s">
        <v>3383</v>
      </c>
      <c r="B13" s="1707">
        <v>12551028117.926609</v>
      </c>
      <c r="C13" s="1708">
        <v>12038071.846595408</v>
      </c>
      <c r="D13" s="1708">
        <v>371203947.39906234</v>
      </c>
      <c r="E13" s="1708">
        <v>330618123.35144997</v>
      </c>
      <c r="F13" s="1708">
        <v>143040264.39473557</v>
      </c>
      <c r="G13" s="1705">
        <v>13407928524.918453</v>
      </c>
      <c r="H13" s="1706"/>
    </row>
    <row r="14" spans="1:8" ht="15" customHeight="1" x14ac:dyDescent="0.25">
      <c r="A14" s="1702" t="s">
        <v>3384</v>
      </c>
      <c r="B14" s="1707">
        <v>5852562520.980648</v>
      </c>
      <c r="C14" s="1708">
        <v>778269807.3004154</v>
      </c>
      <c r="D14" s="1708">
        <v>847143185.99465859</v>
      </c>
      <c r="E14" s="1708">
        <v>232515430.19898</v>
      </c>
      <c r="F14" s="1708">
        <v>9816275.635850206</v>
      </c>
      <c r="G14" s="1705">
        <v>7720307220.1105518</v>
      </c>
      <c r="H14" s="1706"/>
    </row>
    <row r="15" spans="1:8" ht="15" customHeight="1" x14ac:dyDescent="0.25">
      <c r="A15" s="1702" t="s">
        <v>3385</v>
      </c>
      <c r="B15" s="1707">
        <v>24522091093.653236</v>
      </c>
      <c r="C15" s="1708">
        <v>215382378.10201818</v>
      </c>
      <c r="D15" s="1708">
        <v>4777839280.7412691</v>
      </c>
      <c r="E15" s="1708">
        <v>116924190.27553001</v>
      </c>
      <c r="F15" s="1708">
        <v>165601968.82726696</v>
      </c>
      <c r="G15" s="1705">
        <v>29797838911.599319</v>
      </c>
      <c r="H15" s="1706"/>
    </row>
    <row r="16" spans="1:8" ht="15" customHeight="1" x14ac:dyDescent="0.25">
      <c r="A16" s="1702" t="s">
        <v>3386</v>
      </c>
      <c r="B16" s="1707">
        <v>15260718959.825279</v>
      </c>
      <c r="C16" s="1708">
        <v>265976759.62887189</v>
      </c>
      <c r="D16" s="1708">
        <v>4972684057.4200602</v>
      </c>
      <c r="E16" s="1708">
        <v>163212979.70498002</v>
      </c>
      <c r="F16" s="1708">
        <v>256952848.85691947</v>
      </c>
      <c r="G16" s="1705">
        <v>20919545605.436108</v>
      </c>
      <c r="H16" s="1706"/>
    </row>
    <row r="17" spans="1:12" ht="15" customHeight="1" x14ac:dyDescent="0.25">
      <c r="A17" s="1702" t="s">
        <v>3387</v>
      </c>
      <c r="B17" s="1707">
        <v>23968929810.049927</v>
      </c>
      <c r="C17" s="1708">
        <v>1390042257.0932121</v>
      </c>
      <c r="D17" s="1708">
        <v>1256233723.0826933</v>
      </c>
      <c r="E17" s="1708">
        <v>478310720.54686004</v>
      </c>
      <c r="F17" s="1708">
        <v>1029255408.1305943</v>
      </c>
      <c r="G17" s="1705">
        <v>28122771918.90329</v>
      </c>
      <c r="H17" s="1706"/>
    </row>
    <row r="18" spans="1:12" ht="15" customHeight="1" x14ac:dyDescent="0.25">
      <c r="A18" s="1702" t="s">
        <v>3388</v>
      </c>
      <c r="B18" s="1707">
        <v>4238972807.184032</v>
      </c>
      <c r="C18" s="1708">
        <v>219235449.06474274</v>
      </c>
      <c r="D18" s="1708">
        <v>153138852.02576658</v>
      </c>
      <c r="E18" s="1708">
        <v>13251468.641549999</v>
      </c>
      <c r="F18" s="1708">
        <v>19740327.680439539</v>
      </c>
      <c r="G18" s="1705">
        <v>4644338904.5965309</v>
      </c>
      <c r="H18" s="1706"/>
    </row>
    <row r="19" spans="1:12" ht="15" customHeight="1" x14ac:dyDescent="0.25">
      <c r="A19" s="1702" t="s">
        <v>3389</v>
      </c>
      <c r="B19" s="1707">
        <v>1804779879.3849375</v>
      </c>
      <c r="C19" s="1708">
        <v>793175189.89839184</v>
      </c>
      <c r="D19" s="1708">
        <v>231075465.83966601</v>
      </c>
      <c r="E19" s="1708">
        <v>4685993.8341299994</v>
      </c>
      <c r="F19" s="1708">
        <v>311679936.18454075</v>
      </c>
      <c r="G19" s="1705">
        <v>3145396465.1416659</v>
      </c>
      <c r="H19" s="1706"/>
    </row>
    <row r="20" spans="1:12" ht="15" customHeight="1" x14ac:dyDescent="0.25">
      <c r="A20" s="1702" t="s">
        <v>3390</v>
      </c>
      <c r="B20" s="1707">
        <v>357655392.43902534</v>
      </c>
      <c r="C20" s="1708">
        <v>94339230.019656479</v>
      </c>
      <c r="D20" s="1708">
        <v>1243732.4727272734</v>
      </c>
      <c r="E20" s="1708">
        <v>0</v>
      </c>
      <c r="F20" s="1708">
        <v>85703.702147447315</v>
      </c>
      <c r="G20" s="1705">
        <v>453324058.63355654</v>
      </c>
      <c r="H20" s="1706"/>
    </row>
    <row r="21" spans="1:12" ht="15" customHeight="1" x14ac:dyDescent="0.25">
      <c r="A21" s="1702" t="s">
        <v>3391</v>
      </c>
      <c r="B21" s="1707">
        <v>787050617.16813838</v>
      </c>
      <c r="C21" s="1708">
        <v>260141072.0136314</v>
      </c>
      <c r="D21" s="1708">
        <v>287865660.87106419</v>
      </c>
      <c r="E21" s="1708">
        <v>124528809.89592001</v>
      </c>
      <c r="F21" s="1708">
        <v>21246616.337407015</v>
      </c>
      <c r="G21" s="1705">
        <v>1480832776.2861612</v>
      </c>
      <c r="H21" s="1706"/>
    </row>
    <row r="22" spans="1:12" ht="15" customHeight="1" x14ac:dyDescent="0.25">
      <c r="A22" s="1702" t="s">
        <v>3392</v>
      </c>
      <c r="B22" s="1707">
        <v>396189632.21227574</v>
      </c>
      <c r="C22" s="1708">
        <v>74856132.914780483</v>
      </c>
      <c r="D22" s="1708">
        <v>507491633.39058995</v>
      </c>
      <c r="E22" s="1708">
        <v>3155972.9898399999</v>
      </c>
      <c r="F22" s="1708">
        <v>0</v>
      </c>
      <c r="G22" s="1705">
        <v>981693371.50748622</v>
      </c>
      <c r="H22" s="1706"/>
    </row>
    <row r="23" spans="1:12" ht="15" customHeight="1" x14ac:dyDescent="0.25">
      <c r="A23" s="1702" t="s">
        <v>3393</v>
      </c>
      <c r="B23" s="1707">
        <v>41609555.29500597</v>
      </c>
      <c r="C23" s="1708">
        <v>36627834.760662839</v>
      </c>
      <c r="D23" s="1708">
        <v>8581384.939787887</v>
      </c>
      <c r="E23" s="1708">
        <v>0</v>
      </c>
      <c r="F23" s="1708">
        <v>306786.10114689457</v>
      </c>
      <c r="G23" s="1705">
        <v>87125561.096603587</v>
      </c>
      <c r="H23" s="1706"/>
    </row>
    <row r="24" spans="1:12" ht="15" customHeight="1" x14ac:dyDescent="0.25">
      <c r="A24" s="1702" t="s">
        <v>3394</v>
      </c>
      <c r="B24" s="1707">
        <v>27941271.953248642</v>
      </c>
      <c r="C24" s="1708">
        <v>56204593.402597368</v>
      </c>
      <c r="D24" s="1708">
        <v>18637613.608765565</v>
      </c>
      <c r="E24" s="1708">
        <v>9795225.5407299995</v>
      </c>
      <c r="F24" s="1708">
        <v>0</v>
      </c>
      <c r="G24" s="1705">
        <v>112578704.50534159</v>
      </c>
      <c r="H24" s="1706"/>
    </row>
    <row r="25" spans="1:12" ht="15" customHeight="1" x14ac:dyDescent="0.25">
      <c r="A25" s="1702" t="s">
        <v>3395</v>
      </c>
      <c r="B25" s="1707">
        <v>746724221.66915417</v>
      </c>
      <c r="C25" s="1708">
        <v>2328974591.7858162</v>
      </c>
      <c r="D25" s="1708">
        <v>50000607.048340045</v>
      </c>
      <c r="E25" s="1708">
        <v>0</v>
      </c>
      <c r="F25" s="1708">
        <v>3031615.6114340508</v>
      </c>
      <c r="G25" s="1705">
        <v>3128731036.1147442</v>
      </c>
      <c r="H25" s="1706"/>
    </row>
    <row r="26" spans="1:12" ht="15" customHeight="1" x14ac:dyDescent="0.25">
      <c r="A26" s="1702" t="s">
        <v>3396</v>
      </c>
      <c r="B26" s="1707">
        <v>137616096.69151357</v>
      </c>
      <c r="C26" s="1708">
        <v>3545231183.8873339</v>
      </c>
      <c r="D26" s="1708">
        <v>20201562.77420323</v>
      </c>
      <c r="E26" s="1708">
        <v>2784002.55</v>
      </c>
      <c r="F26" s="1708">
        <v>1087491.7314802099</v>
      </c>
      <c r="G26" s="1705">
        <v>3706920337.634531</v>
      </c>
      <c r="H26" s="1706"/>
    </row>
    <row r="27" spans="1:12" x14ac:dyDescent="0.25">
      <c r="A27" s="1702"/>
      <c r="B27" s="1707"/>
      <c r="C27" s="1708"/>
      <c r="D27" s="1708"/>
      <c r="E27" s="1708"/>
      <c r="F27" s="1708"/>
      <c r="G27" s="1709"/>
      <c r="H27" s="1706"/>
    </row>
    <row r="28" spans="1:12" ht="15.75" customHeight="1" x14ac:dyDescent="0.25">
      <c r="A28" s="1702" t="s">
        <v>741</v>
      </c>
      <c r="B28" s="1703">
        <v>461035419178.74719</v>
      </c>
      <c r="C28" s="1704">
        <v>70653986065.741547</v>
      </c>
      <c r="D28" s="1704">
        <v>33754161082.636826</v>
      </c>
      <c r="E28" s="1704">
        <v>3838865127.6231604</v>
      </c>
      <c r="F28" s="1704">
        <v>12451249492.750414</v>
      </c>
      <c r="G28" s="1705">
        <v>581733680947.49915</v>
      </c>
      <c r="H28" s="1706"/>
    </row>
    <row r="29" spans="1:12" ht="15" thickBot="1" x14ac:dyDescent="0.3">
      <c r="A29" s="1712"/>
      <c r="B29" s="1713"/>
      <c r="C29" s="1714"/>
      <c r="D29" s="1714"/>
      <c r="E29" s="1714"/>
      <c r="F29" s="1714"/>
      <c r="G29" s="1715"/>
      <c r="H29" s="1706"/>
    </row>
    <row r="30" spans="1:12" ht="15" hidden="1" thickTop="1" x14ac:dyDescent="0.25">
      <c r="B30" s="1716"/>
      <c r="C30" s="1716"/>
      <c r="D30" s="1716"/>
      <c r="E30" s="1716"/>
      <c r="F30" s="1716"/>
      <c r="H30" s="1706"/>
    </row>
    <row r="31" spans="1:12" ht="15" thickTop="1" x14ac:dyDescent="0.25">
      <c r="A31" s="1717" t="s">
        <v>3397</v>
      </c>
      <c r="B31" s="1706"/>
      <c r="E31" s="1718"/>
      <c r="G31" s="1706"/>
      <c r="H31" s="1706"/>
    </row>
    <row r="32" spans="1:12" x14ac:dyDescent="0.25">
      <c r="A32" s="1717" t="s">
        <v>3398</v>
      </c>
      <c r="B32" s="1706"/>
      <c r="C32" s="1706"/>
      <c r="D32" s="1706"/>
      <c r="E32" s="1706"/>
      <c r="F32" s="1706"/>
      <c r="G32" s="1706"/>
      <c r="H32" s="1706"/>
      <c r="I32" s="1706"/>
      <c r="J32" s="1706"/>
      <c r="K32" s="1706"/>
      <c r="L32" s="1706"/>
    </row>
    <row r="33" spans="1:12" x14ac:dyDescent="0.25">
      <c r="A33" s="1717" t="s">
        <v>506</v>
      </c>
      <c r="B33" s="1706"/>
      <c r="C33" s="1706"/>
      <c r="D33" s="1706"/>
      <c r="E33" s="1706"/>
      <c r="F33" s="1706"/>
      <c r="G33" s="1706"/>
      <c r="H33" s="1706"/>
      <c r="I33" s="1706"/>
      <c r="J33" s="1706"/>
      <c r="K33" s="1706"/>
      <c r="L33" s="1706"/>
    </row>
    <row r="34" spans="1:12" x14ac:dyDescent="0.25">
      <c r="A34" s="1684" t="s">
        <v>3399</v>
      </c>
      <c r="B34" s="1706"/>
      <c r="C34" s="1706"/>
      <c r="D34" s="1706"/>
      <c r="E34" s="1706"/>
      <c r="F34" s="1706"/>
      <c r="G34" s="1706"/>
    </row>
  </sheetData>
  <printOptions horizontalCentered="1"/>
  <pageMargins left="0" right="0" top="0.75850393999999999" bottom="0.196850393700787" header="0" footer="0"/>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528"/>
  <sheetViews>
    <sheetView zoomScale="70" zoomScaleNormal="70" workbookViewId="0">
      <pane ySplit="4" topLeftCell="A118" activePane="bottomLeft" state="frozen"/>
      <selection pane="bottomLeft" activeCell="AA130" sqref="AA130"/>
    </sheetView>
  </sheetViews>
  <sheetFormatPr defaultRowHeight="16.5" x14ac:dyDescent="0.25"/>
  <cols>
    <col min="1" max="1" width="10.140625" style="1727" customWidth="1"/>
    <col min="2" max="2" width="15.140625" style="1727" customWidth="1"/>
    <col min="3" max="3" width="7.5703125" style="1727" bestFit="1" customWidth="1"/>
    <col min="4" max="4" width="7.85546875" style="1727" bestFit="1" customWidth="1"/>
    <col min="5" max="5" width="9.28515625" style="1727" bestFit="1" customWidth="1"/>
    <col min="6" max="6" width="9.7109375" style="1727" bestFit="1" customWidth="1"/>
    <col min="7" max="7" width="10.28515625" style="1727" bestFit="1" customWidth="1"/>
    <col min="8" max="8" width="11" style="1727" customWidth="1"/>
    <col min="9" max="9" width="9.5703125" style="1727" bestFit="1" customWidth="1"/>
    <col min="10" max="10" width="12" style="1727" customWidth="1"/>
    <col min="11" max="11" width="12.5703125" style="1727" customWidth="1"/>
    <col min="12" max="13" width="10.5703125" style="1727" bestFit="1" customWidth="1"/>
    <col min="14" max="14" width="9.42578125" style="1801" customWidth="1"/>
    <col min="15" max="23" width="8.28515625" style="1727" customWidth="1"/>
    <col min="24" max="24" width="10" style="1807" customWidth="1"/>
    <col min="25" max="25" width="11.7109375" style="1727" customWidth="1"/>
    <col min="26" max="26" width="9.140625" style="1727"/>
    <col min="27" max="27" width="19.42578125" style="1727" customWidth="1"/>
    <col min="28" max="28" width="16.42578125" style="1727" bestFit="1" customWidth="1"/>
    <col min="29" max="256" width="9.140625" style="1727"/>
    <col min="257" max="257" width="7.42578125" style="1727" customWidth="1"/>
    <col min="258" max="258" width="11.140625" style="1727" customWidth="1"/>
    <col min="259" max="259" width="7" style="1727" bestFit="1" customWidth="1"/>
    <col min="260" max="260" width="7.5703125" style="1727" bestFit="1" customWidth="1"/>
    <col min="261" max="261" width="7.7109375" style="1727" bestFit="1" customWidth="1"/>
    <col min="262" max="262" width="9.42578125" style="1727" bestFit="1" customWidth="1"/>
    <col min="263" max="263" width="10" style="1727" bestFit="1" customWidth="1"/>
    <col min="264" max="264" width="8.28515625" style="1727" customWidth="1"/>
    <col min="265" max="265" width="7.140625" style="1727" customWidth="1"/>
    <col min="266" max="266" width="10.7109375" style="1727" customWidth="1"/>
    <col min="267" max="267" width="8.5703125" style="1727" customWidth="1"/>
    <col min="268" max="269" width="8.85546875" style="1727" bestFit="1" customWidth="1"/>
    <col min="270" max="270" width="9.42578125" style="1727" customWidth="1"/>
    <col min="271" max="279" width="8.28515625" style="1727" customWidth="1"/>
    <col min="280" max="280" width="8.140625" style="1727" customWidth="1"/>
    <col min="281" max="281" width="10.42578125" style="1727" customWidth="1"/>
    <col min="282" max="282" width="9.140625" style="1727"/>
    <col min="283" max="283" width="19.42578125" style="1727" customWidth="1"/>
    <col min="284" max="284" width="16.42578125" style="1727" bestFit="1" customWidth="1"/>
    <col min="285" max="512" width="9.140625" style="1727"/>
    <col min="513" max="513" width="7.42578125" style="1727" customWidth="1"/>
    <col min="514" max="514" width="11.140625" style="1727" customWidth="1"/>
    <col min="515" max="515" width="7" style="1727" bestFit="1" customWidth="1"/>
    <col min="516" max="516" width="7.5703125" style="1727" bestFit="1" customWidth="1"/>
    <col min="517" max="517" width="7.7109375" style="1727" bestFit="1" customWidth="1"/>
    <col min="518" max="518" width="9.42578125" style="1727" bestFit="1" customWidth="1"/>
    <col min="519" max="519" width="10" style="1727" bestFit="1" customWidth="1"/>
    <col min="520" max="520" width="8.28515625" style="1727" customWidth="1"/>
    <col min="521" max="521" width="7.140625" style="1727" customWidth="1"/>
    <col min="522" max="522" width="10.7109375" style="1727" customWidth="1"/>
    <col min="523" max="523" width="8.5703125" style="1727" customWidth="1"/>
    <col min="524" max="525" width="8.85546875" style="1727" bestFit="1" customWidth="1"/>
    <col min="526" max="526" width="9.42578125" style="1727" customWidth="1"/>
    <col min="527" max="535" width="8.28515625" style="1727" customWidth="1"/>
    <col min="536" max="536" width="8.140625" style="1727" customWidth="1"/>
    <col min="537" max="537" width="10.42578125" style="1727" customWidth="1"/>
    <col min="538" max="538" width="9.140625" style="1727"/>
    <col min="539" max="539" width="19.42578125" style="1727" customWidth="1"/>
    <col min="540" max="540" width="16.42578125" style="1727" bestFit="1" customWidth="1"/>
    <col min="541" max="768" width="9.140625" style="1727"/>
    <col min="769" max="769" width="7.42578125" style="1727" customWidth="1"/>
    <col min="770" max="770" width="11.140625" style="1727" customWidth="1"/>
    <col min="771" max="771" width="7" style="1727" bestFit="1" customWidth="1"/>
    <col min="772" max="772" width="7.5703125" style="1727" bestFit="1" customWidth="1"/>
    <col min="773" max="773" width="7.7109375" style="1727" bestFit="1" customWidth="1"/>
    <col min="774" max="774" width="9.42578125" style="1727" bestFit="1" customWidth="1"/>
    <col min="775" max="775" width="10" style="1727" bestFit="1" customWidth="1"/>
    <col min="776" max="776" width="8.28515625" style="1727" customWidth="1"/>
    <col min="777" max="777" width="7.140625" style="1727" customWidth="1"/>
    <col min="778" max="778" width="10.7109375" style="1727" customWidth="1"/>
    <col min="779" max="779" width="8.5703125" style="1727" customWidth="1"/>
    <col min="780" max="781" width="8.85546875" style="1727" bestFit="1" customWidth="1"/>
    <col min="782" max="782" width="9.42578125" style="1727" customWidth="1"/>
    <col min="783" max="791" width="8.28515625" style="1727" customWidth="1"/>
    <col min="792" max="792" width="8.140625" style="1727" customWidth="1"/>
    <col min="793" max="793" width="10.42578125" style="1727" customWidth="1"/>
    <col min="794" max="794" width="9.140625" style="1727"/>
    <col min="795" max="795" width="19.42578125" style="1727" customWidth="1"/>
    <col min="796" max="796" width="16.42578125" style="1727" bestFit="1" customWidth="1"/>
    <col min="797" max="1024" width="9.140625" style="1727"/>
    <col min="1025" max="1025" width="7.42578125" style="1727" customWidth="1"/>
    <col min="1026" max="1026" width="11.140625" style="1727" customWidth="1"/>
    <col min="1027" max="1027" width="7" style="1727" bestFit="1" customWidth="1"/>
    <col min="1028" max="1028" width="7.5703125" style="1727" bestFit="1" customWidth="1"/>
    <col min="1029" max="1029" width="7.7109375" style="1727" bestFit="1" customWidth="1"/>
    <col min="1030" max="1030" width="9.42578125" style="1727" bestFit="1" customWidth="1"/>
    <col min="1031" max="1031" width="10" style="1727" bestFit="1" customWidth="1"/>
    <col min="1032" max="1032" width="8.28515625" style="1727" customWidth="1"/>
    <col min="1033" max="1033" width="7.140625" style="1727" customWidth="1"/>
    <col min="1034" max="1034" width="10.7109375" style="1727" customWidth="1"/>
    <col min="1035" max="1035" width="8.5703125" style="1727" customWidth="1"/>
    <col min="1036" max="1037" width="8.85546875" style="1727" bestFit="1" customWidth="1"/>
    <col min="1038" max="1038" width="9.42578125" style="1727" customWidth="1"/>
    <col min="1039" max="1047" width="8.28515625" style="1727" customWidth="1"/>
    <col min="1048" max="1048" width="8.140625" style="1727" customWidth="1"/>
    <col min="1049" max="1049" width="10.42578125" style="1727" customWidth="1"/>
    <col min="1050" max="1050" width="9.140625" style="1727"/>
    <col min="1051" max="1051" width="19.42578125" style="1727" customWidth="1"/>
    <col min="1052" max="1052" width="16.42578125" style="1727" bestFit="1" customWidth="1"/>
    <col min="1053" max="1280" width="9.140625" style="1727"/>
    <col min="1281" max="1281" width="7.42578125" style="1727" customWidth="1"/>
    <col min="1282" max="1282" width="11.140625" style="1727" customWidth="1"/>
    <col min="1283" max="1283" width="7" style="1727" bestFit="1" customWidth="1"/>
    <col min="1284" max="1284" width="7.5703125" style="1727" bestFit="1" customWidth="1"/>
    <col min="1285" max="1285" width="7.7109375" style="1727" bestFit="1" customWidth="1"/>
    <col min="1286" max="1286" width="9.42578125" style="1727" bestFit="1" customWidth="1"/>
    <col min="1287" max="1287" width="10" style="1727" bestFit="1" customWidth="1"/>
    <col min="1288" max="1288" width="8.28515625" style="1727" customWidth="1"/>
    <col min="1289" max="1289" width="7.140625" style="1727" customWidth="1"/>
    <col min="1290" max="1290" width="10.7109375" style="1727" customWidth="1"/>
    <col min="1291" max="1291" width="8.5703125" style="1727" customWidth="1"/>
    <col min="1292" max="1293" width="8.85546875" style="1727" bestFit="1" customWidth="1"/>
    <col min="1294" max="1294" width="9.42578125" style="1727" customWidth="1"/>
    <col min="1295" max="1303" width="8.28515625" style="1727" customWidth="1"/>
    <col min="1304" max="1304" width="8.140625" style="1727" customWidth="1"/>
    <col min="1305" max="1305" width="10.42578125" style="1727" customWidth="1"/>
    <col min="1306" max="1306" width="9.140625" style="1727"/>
    <col min="1307" max="1307" width="19.42578125" style="1727" customWidth="1"/>
    <col min="1308" max="1308" width="16.42578125" style="1727" bestFit="1" customWidth="1"/>
    <col min="1309" max="1536" width="9.140625" style="1727"/>
    <col min="1537" max="1537" width="7.42578125" style="1727" customWidth="1"/>
    <col min="1538" max="1538" width="11.140625" style="1727" customWidth="1"/>
    <col min="1539" max="1539" width="7" style="1727" bestFit="1" customWidth="1"/>
    <col min="1540" max="1540" width="7.5703125" style="1727" bestFit="1" customWidth="1"/>
    <col min="1541" max="1541" width="7.7109375" style="1727" bestFit="1" customWidth="1"/>
    <col min="1542" max="1542" width="9.42578125" style="1727" bestFit="1" customWidth="1"/>
    <col min="1543" max="1543" width="10" style="1727" bestFit="1" customWidth="1"/>
    <col min="1544" max="1544" width="8.28515625" style="1727" customWidth="1"/>
    <col min="1545" max="1545" width="7.140625" style="1727" customWidth="1"/>
    <col min="1546" max="1546" width="10.7109375" style="1727" customWidth="1"/>
    <col min="1547" max="1547" width="8.5703125" style="1727" customWidth="1"/>
    <col min="1548" max="1549" width="8.85546875" style="1727" bestFit="1" customWidth="1"/>
    <col min="1550" max="1550" width="9.42578125" style="1727" customWidth="1"/>
    <col min="1551" max="1559" width="8.28515625" style="1727" customWidth="1"/>
    <col min="1560" max="1560" width="8.140625" style="1727" customWidth="1"/>
    <col min="1561" max="1561" width="10.42578125" style="1727" customWidth="1"/>
    <col min="1562" max="1562" width="9.140625" style="1727"/>
    <col min="1563" max="1563" width="19.42578125" style="1727" customWidth="1"/>
    <col min="1564" max="1564" width="16.42578125" style="1727" bestFit="1" customWidth="1"/>
    <col min="1565" max="1792" width="9.140625" style="1727"/>
    <col min="1793" max="1793" width="7.42578125" style="1727" customWidth="1"/>
    <col min="1794" max="1794" width="11.140625" style="1727" customWidth="1"/>
    <col min="1795" max="1795" width="7" style="1727" bestFit="1" customWidth="1"/>
    <col min="1796" max="1796" width="7.5703125" style="1727" bestFit="1" customWidth="1"/>
    <col min="1797" max="1797" width="7.7109375" style="1727" bestFit="1" customWidth="1"/>
    <col min="1798" max="1798" width="9.42578125" style="1727" bestFit="1" customWidth="1"/>
    <col min="1799" max="1799" width="10" style="1727" bestFit="1" customWidth="1"/>
    <col min="1800" max="1800" width="8.28515625" style="1727" customWidth="1"/>
    <col min="1801" max="1801" width="7.140625" style="1727" customWidth="1"/>
    <col min="1802" max="1802" width="10.7109375" style="1727" customWidth="1"/>
    <col min="1803" max="1803" width="8.5703125" style="1727" customWidth="1"/>
    <col min="1804" max="1805" width="8.85546875" style="1727" bestFit="1" customWidth="1"/>
    <col min="1806" max="1806" width="9.42578125" style="1727" customWidth="1"/>
    <col min="1807" max="1815" width="8.28515625" style="1727" customWidth="1"/>
    <col min="1816" max="1816" width="8.140625" style="1727" customWidth="1"/>
    <col min="1817" max="1817" width="10.42578125" style="1727" customWidth="1"/>
    <col min="1818" max="1818" width="9.140625" style="1727"/>
    <col min="1819" max="1819" width="19.42578125" style="1727" customWidth="1"/>
    <col min="1820" max="1820" width="16.42578125" style="1727" bestFit="1" customWidth="1"/>
    <col min="1821" max="2048" width="9.140625" style="1727"/>
    <col min="2049" max="2049" width="7.42578125" style="1727" customWidth="1"/>
    <col min="2050" max="2050" width="11.140625" style="1727" customWidth="1"/>
    <col min="2051" max="2051" width="7" style="1727" bestFit="1" customWidth="1"/>
    <col min="2052" max="2052" width="7.5703125" style="1727" bestFit="1" customWidth="1"/>
    <col min="2053" max="2053" width="7.7109375" style="1727" bestFit="1" customWidth="1"/>
    <col min="2054" max="2054" width="9.42578125" style="1727" bestFit="1" customWidth="1"/>
    <col min="2055" max="2055" width="10" style="1727" bestFit="1" customWidth="1"/>
    <col min="2056" max="2056" width="8.28515625" style="1727" customWidth="1"/>
    <col min="2057" max="2057" width="7.140625" style="1727" customWidth="1"/>
    <col min="2058" max="2058" width="10.7109375" style="1727" customWidth="1"/>
    <col min="2059" max="2059" width="8.5703125" style="1727" customWidth="1"/>
    <col min="2060" max="2061" width="8.85546875" style="1727" bestFit="1" customWidth="1"/>
    <col min="2062" max="2062" width="9.42578125" style="1727" customWidth="1"/>
    <col min="2063" max="2071" width="8.28515625" style="1727" customWidth="1"/>
    <col min="2072" max="2072" width="8.140625" style="1727" customWidth="1"/>
    <col min="2073" max="2073" width="10.42578125" style="1727" customWidth="1"/>
    <col min="2074" max="2074" width="9.140625" style="1727"/>
    <col min="2075" max="2075" width="19.42578125" style="1727" customWidth="1"/>
    <col min="2076" max="2076" width="16.42578125" style="1727" bestFit="1" customWidth="1"/>
    <col min="2077" max="2304" width="9.140625" style="1727"/>
    <col min="2305" max="2305" width="7.42578125" style="1727" customWidth="1"/>
    <col min="2306" max="2306" width="11.140625" style="1727" customWidth="1"/>
    <col min="2307" max="2307" width="7" style="1727" bestFit="1" customWidth="1"/>
    <col min="2308" max="2308" width="7.5703125" style="1727" bestFit="1" customWidth="1"/>
    <col min="2309" max="2309" width="7.7109375" style="1727" bestFit="1" customWidth="1"/>
    <col min="2310" max="2310" width="9.42578125" style="1727" bestFit="1" customWidth="1"/>
    <col min="2311" max="2311" width="10" style="1727" bestFit="1" customWidth="1"/>
    <col min="2312" max="2312" width="8.28515625" style="1727" customWidth="1"/>
    <col min="2313" max="2313" width="7.140625" style="1727" customWidth="1"/>
    <col min="2314" max="2314" width="10.7109375" style="1727" customWidth="1"/>
    <col min="2315" max="2315" width="8.5703125" style="1727" customWidth="1"/>
    <col min="2316" max="2317" width="8.85546875" style="1727" bestFit="1" customWidth="1"/>
    <col min="2318" max="2318" width="9.42578125" style="1727" customWidth="1"/>
    <col min="2319" max="2327" width="8.28515625" style="1727" customWidth="1"/>
    <col min="2328" max="2328" width="8.140625" style="1727" customWidth="1"/>
    <col min="2329" max="2329" width="10.42578125" style="1727" customWidth="1"/>
    <col min="2330" max="2330" width="9.140625" style="1727"/>
    <col min="2331" max="2331" width="19.42578125" style="1727" customWidth="1"/>
    <col min="2332" max="2332" width="16.42578125" style="1727" bestFit="1" customWidth="1"/>
    <col min="2333" max="2560" width="9.140625" style="1727"/>
    <col min="2561" max="2561" width="7.42578125" style="1727" customWidth="1"/>
    <col min="2562" max="2562" width="11.140625" style="1727" customWidth="1"/>
    <col min="2563" max="2563" width="7" style="1727" bestFit="1" customWidth="1"/>
    <col min="2564" max="2564" width="7.5703125" style="1727" bestFit="1" customWidth="1"/>
    <col min="2565" max="2565" width="7.7109375" style="1727" bestFit="1" customWidth="1"/>
    <col min="2566" max="2566" width="9.42578125" style="1727" bestFit="1" customWidth="1"/>
    <col min="2567" max="2567" width="10" style="1727" bestFit="1" customWidth="1"/>
    <col min="2568" max="2568" width="8.28515625" style="1727" customWidth="1"/>
    <col min="2569" max="2569" width="7.140625" style="1727" customWidth="1"/>
    <col min="2570" max="2570" width="10.7109375" style="1727" customWidth="1"/>
    <col min="2571" max="2571" width="8.5703125" style="1727" customWidth="1"/>
    <col min="2572" max="2573" width="8.85546875" style="1727" bestFit="1" customWidth="1"/>
    <col min="2574" max="2574" width="9.42578125" style="1727" customWidth="1"/>
    <col min="2575" max="2583" width="8.28515625" style="1727" customWidth="1"/>
    <col min="2584" max="2584" width="8.140625" style="1727" customWidth="1"/>
    <col min="2585" max="2585" width="10.42578125" style="1727" customWidth="1"/>
    <col min="2586" max="2586" width="9.140625" style="1727"/>
    <col min="2587" max="2587" width="19.42578125" style="1727" customWidth="1"/>
    <col min="2588" max="2588" width="16.42578125" style="1727" bestFit="1" customWidth="1"/>
    <col min="2589" max="2816" width="9.140625" style="1727"/>
    <col min="2817" max="2817" width="7.42578125" style="1727" customWidth="1"/>
    <col min="2818" max="2818" width="11.140625" style="1727" customWidth="1"/>
    <col min="2819" max="2819" width="7" style="1727" bestFit="1" customWidth="1"/>
    <col min="2820" max="2820" width="7.5703125" style="1727" bestFit="1" customWidth="1"/>
    <col min="2821" max="2821" width="7.7109375" style="1727" bestFit="1" customWidth="1"/>
    <col min="2822" max="2822" width="9.42578125" style="1727" bestFit="1" customWidth="1"/>
    <col min="2823" max="2823" width="10" style="1727" bestFit="1" customWidth="1"/>
    <col min="2824" max="2824" width="8.28515625" style="1727" customWidth="1"/>
    <col min="2825" max="2825" width="7.140625" style="1727" customWidth="1"/>
    <col min="2826" max="2826" width="10.7109375" style="1727" customWidth="1"/>
    <col min="2827" max="2827" width="8.5703125" style="1727" customWidth="1"/>
    <col min="2828" max="2829" width="8.85546875" style="1727" bestFit="1" customWidth="1"/>
    <col min="2830" max="2830" width="9.42578125" style="1727" customWidth="1"/>
    <col min="2831" max="2839" width="8.28515625" style="1727" customWidth="1"/>
    <col min="2840" max="2840" width="8.140625" style="1727" customWidth="1"/>
    <col min="2841" max="2841" width="10.42578125" style="1727" customWidth="1"/>
    <col min="2842" max="2842" width="9.140625" style="1727"/>
    <col min="2843" max="2843" width="19.42578125" style="1727" customWidth="1"/>
    <col min="2844" max="2844" width="16.42578125" style="1727" bestFit="1" customWidth="1"/>
    <col min="2845" max="3072" width="9.140625" style="1727"/>
    <col min="3073" max="3073" width="7.42578125" style="1727" customWidth="1"/>
    <col min="3074" max="3074" width="11.140625" style="1727" customWidth="1"/>
    <col min="3075" max="3075" width="7" style="1727" bestFit="1" customWidth="1"/>
    <col min="3076" max="3076" width="7.5703125" style="1727" bestFit="1" customWidth="1"/>
    <col min="3077" max="3077" width="7.7109375" style="1727" bestFit="1" customWidth="1"/>
    <col min="3078" max="3078" width="9.42578125" style="1727" bestFit="1" customWidth="1"/>
    <col min="3079" max="3079" width="10" style="1727" bestFit="1" customWidth="1"/>
    <col min="3080" max="3080" width="8.28515625" style="1727" customWidth="1"/>
    <col min="3081" max="3081" width="7.140625" style="1727" customWidth="1"/>
    <col min="3082" max="3082" width="10.7109375" style="1727" customWidth="1"/>
    <col min="3083" max="3083" width="8.5703125" style="1727" customWidth="1"/>
    <col min="3084" max="3085" width="8.85546875" style="1727" bestFit="1" customWidth="1"/>
    <col min="3086" max="3086" width="9.42578125" style="1727" customWidth="1"/>
    <col min="3087" max="3095" width="8.28515625" style="1727" customWidth="1"/>
    <col min="3096" max="3096" width="8.140625" style="1727" customWidth="1"/>
    <col min="3097" max="3097" width="10.42578125" style="1727" customWidth="1"/>
    <col min="3098" max="3098" width="9.140625" style="1727"/>
    <col min="3099" max="3099" width="19.42578125" style="1727" customWidth="1"/>
    <col min="3100" max="3100" width="16.42578125" style="1727" bestFit="1" customWidth="1"/>
    <col min="3101" max="3328" width="9.140625" style="1727"/>
    <col min="3329" max="3329" width="7.42578125" style="1727" customWidth="1"/>
    <col min="3330" max="3330" width="11.140625" style="1727" customWidth="1"/>
    <col min="3331" max="3331" width="7" style="1727" bestFit="1" customWidth="1"/>
    <col min="3332" max="3332" width="7.5703125" style="1727" bestFit="1" customWidth="1"/>
    <col min="3333" max="3333" width="7.7109375" style="1727" bestFit="1" customWidth="1"/>
    <col min="3334" max="3334" width="9.42578125" style="1727" bestFit="1" customWidth="1"/>
    <col min="3335" max="3335" width="10" style="1727" bestFit="1" customWidth="1"/>
    <col min="3336" max="3336" width="8.28515625" style="1727" customWidth="1"/>
    <col min="3337" max="3337" width="7.140625" style="1727" customWidth="1"/>
    <col min="3338" max="3338" width="10.7109375" style="1727" customWidth="1"/>
    <col min="3339" max="3339" width="8.5703125" style="1727" customWidth="1"/>
    <col min="3340" max="3341" width="8.85546875" style="1727" bestFit="1" customWidth="1"/>
    <col min="3342" max="3342" width="9.42578125" style="1727" customWidth="1"/>
    <col min="3343" max="3351" width="8.28515625" style="1727" customWidth="1"/>
    <col min="3352" max="3352" width="8.140625" style="1727" customWidth="1"/>
    <col min="3353" max="3353" width="10.42578125" style="1727" customWidth="1"/>
    <col min="3354" max="3354" width="9.140625" style="1727"/>
    <col min="3355" max="3355" width="19.42578125" style="1727" customWidth="1"/>
    <col min="3356" max="3356" width="16.42578125" style="1727" bestFit="1" customWidth="1"/>
    <col min="3357" max="3584" width="9.140625" style="1727"/>
    <col min="3585" max="3585" width="7.42578125" style="1727" customWidth="1"/>
    <col min="3586" max="3586" width="11.140625" style="1727" customWidth="1"/>
    <col min="3587" max="3587" width="7" style="1727" bestFit="1" customWidth="1"/>
    <col min="3588" max="3588" width="7.5703125" style="1727" bestFit="1" customWidth="1"/>
    <col min="3589" max="3589" width="7.7109375" style="1727" bestFit="1" customWidth="1"/>
    <col min="3590" max="3590" width="9.42578125" style="1727" bestFit="1" customWidth="1"/>
    <col min="3591" max="3591" width="10" style="1727" bestFit="1" customWidth="1"/>
    <col min="3592" max="3592" width="8.28515625" style="1727" customWidth="1"/>
    <col min="3593" max="3593" width="7.140625" style="1727" customWidth="1"/>
    <col min="3594" max="3594" width="10.7109375" style="1727" customWidth="1"/>
    <col min="3595" max="3595" width="8.5703125" style="1727" customWidth="1"/>
    <col min="3596" max="3597" width="8.85546875" style="1727" bestFit="1" customWidth="1"/>
    <col min="3598" max="3598" width="9.42578125" style="1727" customWidth="1"/>
    <col min="3599" max="3607" width="8.28515625" style="1727" customWidth="1"/>
    <col min="3608" max="3608" width="8.140625" style="1727" customWidth="1"/>
    <col min="3609" max="3609" width="10.42578125" style="1727" customWidth="1"/>
    <col min="3610" max="3610" width="9.140625" style="1727"/>
    <col min="3611" max="3611" width="19.42578125" style="1727" customWidth="1"/>
    <col min="3612" max="3612" width="16.42578125" style="1727" bestFit="1" customWidth="1"/>
    <col min="3613" max="3840" width="9.140625" style="1727"/>
    <col min="3841" max="3841" width="7.42578125" style="1727" customWidth="1"/>
    <col min="3842" max="3842" width="11.140625" style="1727" customWidth="1"/>
    <col min="3843" max="3843" width="7" style="1727" bestFit="1" customWidth="1"/>
    <col min="3844" max="3844" width="7.5703125" style="1727" bestFit="1" customWidth="1"/>
    <col min="3845" max="3845" width="7.7109375" style="1727" bestFit="1" customWidth="1"/>
    <col min="3846" max="3846" width="9.42578125" style="1727" bestFit="1" customWidth="1"/>
    <col min="3847" max="3847" width="10" style="1727" bestFit="1" customWidth="1"/>
    <col min="3848" max="3848" width="8.28515625" style="1727" customWidth="1"/>
    <col min="3849" max="3849" width="7.140625" style="1727" customWidth="1"/>
    <col min="3850" max="3850" width="10.7109375" style="1727" customWidth="1"/>
    <col min="3851" max="3851" width="8.5703125" style="1727" customWidth="1"/>
    <col min="3852" max="3853" width="8.85546875" style="1727" bestFit="1" customWidth="1"/>
    <col min="3854" max="3854" width="9.42578125" style="1727" customWidth="1"/>
    <col min="3855" max="3863" width="8.28515625" style="1727" customWidth="1"/>
    <col min="3864" max="3864" width="8.140625" style="1727" customWidth="1"/>
    <col min="3865" max="3865" width="10.42578125" style="1727" customWidth="1"/>
    <col min="3866" max="3866" width="9.140625" style="1727"/>
    <col min="3867" max="3867" width="19.42578125" style="1727" customWidth="1"/>
    <col min="3868" max="3868" width="16.42578125" style="1727" bestFit="1" customWidth="1"/>
    <col min="3869" max="4096" width="9.140625" style="1727"/>
    <col min="4097" max="4097" width="7.42578125" style="1727" customWidth="1"/>
    <col min="4098" max="4098" width="11.140625" style="1727" customWidth="1"/>
    <col min="4099" max="4099" width="7" style="1727" bestFit="1" customWidth="1"/>
    <col min="4100" max="4100" width="7.5703125" style="1727" bestFit="1" customWidth="1"/>
    <col min="4101" max="4101" width="7.7109375" style="1727" bestFit="1" customWidth="1"/>
    <col min="4102" max="4102" width="9.42578125" style="1727" bestFit="1" customWidth="1"/>
    <col min="4103" max="4103" width="10" style="1727" bestFit="1" customWidth="1"/>
    <col min="4104" max="4104" width="8.28515625" style="1727" customWidth="1"/>
    <col min="4105" max="4105" width="7.140625" style="1727" customWidth="1"/>
    <col min="4106" max="4106" width="10.7109375" style="1727" customWidth="1"/>
    <col min="4107" max="4107" width="8.5703125" style="1727" customWidth="1"/>
    <col min="4108" max="4109" width="8.85546875" style="1727" bestFit="1" customWidth="1"/>
    <col min="4110" max="4110" width="9.42578125" style="1727" customWidth="1"/>
    <col min="4111" max="4119" width="8.28515625" style="1727" customWidth="1"/>
    <col min="4120" max="4120" width="8.140625" style="1727" customWidth="1"/>
    <col min="4121" max="4121" width="10.42578125" style="1727" customWidth="1"/>
    <col min="4122" max="4122" width="9.140625" style="1727"/>
    <col min="4123" max="4123" width="19.42578125" style="1727" customWidth="1"/>
    <col min="4124" max="4124" width="16.42578125" style="1727" bestFit="1" customWidth="1"/>
    <col min="4125" max="4352" width="9.140625" style="1727"/>
    <col min="4353" max="4353" width="7.42578125" style="1727" customWidth="1"/>
    <col min="4354" max="4354" width="11.140625" style="1727" customWidth="1"/>
    <col min="4355" max="4355" width="7" style="1727" bestFit="1" customWidth="1"/>
    <col min="4356" max="4356" width="7.5703125" style="1727" bestFit="1" customWidth="1"/>
    <col min="4357" max="4357" width="7.7109375" style="1727" bestFit="1" customWidth="1"/>
    <col min="4358" max="4358" width="9.42578125" style="1727" bestFit="1" customWidth="1"/>
    <col min="4359" max="4359" width="10" style="1727" bestFit="1" customWidth="1"/>
    <col min="4360" max="4360" width="8.28515625" style="1727" customWidth="1"/>
    <col min="4361" max="4361" width="7.140625" style="1727" customWidth="1"/>
    <col min="4362" max="4362" width="10.7109375" style="1727" customWidth="1"/>
    <col min="4363" max="4363" width="8.5703125" style="1727" customWidth="1"/>
    <col min="4364" max="4365" width="8.85546875" style="1727" bestFit="1" customWidth="1"/>
    <col min="4366" max="4366" width="9.42578125" style="1727" customWidth="1"/>
    <col min="4367" max="4375" width="8.28515625" style="1727" customWidth="1"/>
    <col min="4376" max="4376" width="8.140625" style="1727" customWidth="1"/>
    <col min="4377" max="4377" width="10.42578125" style="1727" customWidth="1"/>
    <col min="4378" max="4378" width="9.140625" style="1727"/>
    <col min="4379" max="4379" width="19.42578125" style="1727" customWidth="1"/>
    <col min="4380" max="4380" width="16.42578125" style="1727" bestFit="1" customWidth="1"/>
    <col min="4381" max="4608" width="9.140625" style="1727"/>
    <col min="4609" max="4609" width="7.42578125" style="1727" customWidth="1"/>
    <col min="4610" max="4610" width="11.140625" style="1727" customWidth="1"/>
    <col min="4611" max="4611" width="7" style="1727" bestFit="1" customWidth="1"/>
    <col min="4612" max="4612" width="7.5703125" style="1727" bestFit="1" customWidth="1"/>
    <col min="4613" max="4613" width="7.7109375" style="1727" bestFit="1" customWidth="1"/>
    <col min="4614" max="4614" width="9.42578125" style="1727" bestFit="1" customWidth="1"/>
    <col min="4615" max="4615" width="10" style="1727" bestFit="1" customWidth="1"/>
    <col min="4616" max="4616" width="8.28515625" style="1727" customWidth="1"/>
    <col min="4617" max="4617" width="7.140625" style="1727" customWidth="1"/>
    <col min="4618" max="4618" width="10.7109375" style="1727" customWidth="1"/>
    <col min="4619" max="4619" width="8.5703125" style="1727" customWidth="1"/>
    <col min="4620" max="4621" width="8.85546875" style="1727" bestFit="1" customWidth="1"/>
    <col min="4622" max="4622" width="9.42578125" style="1727" customWidth="1"/>
    <col min="4623" max="4631" width="8.28515625" style="1727" customWidth="1"/>
    <col min="4632" max="4632" width="8.140625" style="1727" customWidth="1"/>
    <col min="4633" max="4633" width="10.42578125" style="1727" customWidth="1"/>
    <col min="4634" max="4634" width="9.140625" style="1727"/>
    <col min="4635" max="4635" width="19.42578125" style="1727" customWidth="1"/>
    <col min="4636" max="4636" width="16.42578125" style="1727" bestFit="1" customWidth="1"/>
    <col min="4637" max="4864" width="9.140625" style="1727"/>
    <col min="4865" max="4865" width="7.42578125" style="1727" customWidth="1"/>
    <col min="4866" max="4866" width="11.140625" style="1727" customWidth="1"/>
    <col min="4867" max="4867" width="7" style="1727" bestFit="1" customWidth="1"/>
    <col min="4868" max="4868" width="7.5703125" style="1727" bestFit="1" customWidth="1"/>
    <col min="4869" max="4869" width="7.7109375" style="1727" bestFit="1" customWidth="1"/>
    <col min="4870" max="4870" width="9.42578125" style="1727" bestFit="1" customWidth="1"/>
    <col min="4871" max="4871" width="10" style="1727" bestFit="1" customWidth="1"/>
    <col min="4872" max="4872" width="8.28515625" style="1727" customWidth="1"/>
    <col min="4873" max="4873" width="7.140625" style="1727" customWidth="1"/>
    <col min="4874" max="4874" width="10.7109375" style="1727" customWidth="1"/>
    <col min="4875" max="4875" width="8.5703125" style="1727" customWidth="1"/>
    <col min="4876" max="4877" width="8.85546875" style="1727" bestFit="1" customWidth="1"/>
    <col min="4878" max="4878" width="9.42578125" style="1727" customWidth="1"/>
    <col min="4879" max="4887" width="8.28515625" style="1727" customWidth="1"/>
    <col min="4888" max="4888" width="8.140625" style="1727" customWidth="1"/>
    <col min="4889" max="4889" width="10.42578125" style="1727" customWidth="1"/>
    <col min="4890" max="4890" width="9.140625" style="1727"/>
    <col min="4891" max="4891" width="19.42578125" style="1727" customWidth="1"/>
    <col min="4892" max="4892" width="16.42578125" style="1727" bestFit="1" customWidth="1"/>
    <col min="4893" max="5120" width="9.140625" style="1727"/>
    <col min="5121" max="5121" width="7.42578125" style="1727" customWidth="1"/>
    <col min="5122" max="5122" width="11.140625" style="1727" customWidth="1"/>
    <col min="5123" max="5123" width="7" style="1727" bestFit="1" customWidth="1"/>
    <col min="5124" max="5124" width="7.5703125" style="1727" bestFit="1" customWidth="1"/>
    <col min="5125" max="5125" width="7.7109375" style="1727" bestFit="1" customWidth="1"/>
    <col min="5126" max="5126" width="9.42578125" style="1727" bestFit="1" customWidth="1"/>
    <col min="5127" max="5127" width="10" style="1727" bestFit="1" customWidth="1"/>
    <col min="5128" max="5128" width="8.28515625" style="1727" customWidth="1"/>
    <col min="5129" max="5129" width="7.140625" style="1727" customWidth="1"/>
    <col min="5130" max="5130" width="10.7109375" style="1727" customWidth="1"/>
    <col min="5131" max="5131" width="8.5703125" style="1727" customWidth="1"/>
    <col min="5132" max="5133" width="8.85546875" style="1727" bestFit="1" customWidth="1"/>
    <col min="5134" max="5134" width="9.42578125" style="1727" customWidth="1"/>
    <col min="5135" max="5143" width="8.28515625" style="1727" customWidth="1"/>
    <col min="5144" max="5144" width="8.140625" style="1727" customWidth="1"/>
    <col min="5145" max="5145" width="10.42578125" style="1727" customWidth="1"/>
    <col min="5146" max="5146" width="9.140625" style="1727"/>
    <col min="5147" max="5147" width="19.42578125" style="1727" customWidth="1"/>
    <col min="5148" max="5148" width="16.42578125" style="1727" bestFit="1" customWidth="1"/>
    <col min="5149" max="5376" width="9.140625" style="1727"/>
    <col min="5377" max="5377" width="7.42578125" style="1727" customWidth="1"/>
    <col min="5378" max="5378" width="11.140625" style="1727" customWidth="1"/>
    <col min="5379" max="5379" width="7" style="1727" bestFit="1" customWidth="1"/>
    <col min="5380" max="5380" width="7.5703125" style="1727" bestFit="1" customWidth="1"/>
    <col min="5381" max="5381" width="7.7109375" style="1727" bestFit="1" customWidth="1"/>
    <col min="5382" max="5382" width="9.42578125" style="1727" bestFit="1" customWidth="1"/>
    <col min="5383" max="5383" width="10" style="1727" bestFit="1" customWidth="1"/>
    <col min="5384" max="5384" width="8.28515625" style="1727" customWidth="1"/>
    <col min="5385" max="5385" width="7.140625" style="1727" customWidth="1"/>
    <col min="5386" max="5386" width="10.7109375" style="1727" customWidth="1"/>
    <col min="5387" max="5387" width="8.5703125" style="1727" customWidth="1"/>
    <col min="5388" max="5389" width="8.85546875" style="1727" bestFit="1" customWidth="1"/>
    <col min="5390" max="5390" width="9.42578125" style="1727" customWidth="1"/>
    <col min="5391" max="5399" width="8.28515625" style="1727" customWidth="1"/>
    <col min="5400" max="5400" width="8.140625" style="1727" customWidth="1"/>
    <col min="5401" max="5401" width="10.42578125" style="1727" customWidth="1"/>
    <col min="5402" max="5402" width="9.140625" style="1727"/>
    <col min="5403" max="5403" width="19.42578125" style="1727" customWidth="1"/>
    <col min="5404" max="5404" width="16.42578125" style="1727" bestFit="1" customWidth="1"/>
    <col min="5405" max="5632" width="9.140625" style="1727"/>
    <col min="5633" max="5633" width="7.42578125" style="1727" customWidth="1"/>
    <col min="5634" max="5634" width="11.140625" style="1727" customWidth="1"/>
    <col min="5635" max="5635" width="7" style="1727" bestFit="1" customWidth="1"/>
    <col min="5636" max="5636" width="7.5703125" style="1727" bestFit="1" customWidth="1"/>
    <col min="5637" max="5637" width="7.7109375" style="1727" bestFit="1" customWidth="1"/>
    <col min="5638" max="5638" width="9.42578125" style="1727" bestFit="1" customWidth="1"/>
    <col min="5639" max="5639" width="10" style="1727" bestFit="1" customWidth="1"/>
    <col min="5640" max="5640" width="8.28515625" style="1727" customWidth="1"/>
    <col min="5641" max="5641" width="7.140625" style="1727" customWidth="1"/>
    <col min="5642" max="5642" width="10.7109375" style="1727" customWidth="1"/>
    <col min="5643" max="5643" width="8.5703125" style="1727" customWidth="1"/>
    <col min="5644" max="5645" width="8.85546875" style="1727" bestFit="1" customWidth="1"/>
    <col min="5646" max="5646" width="9.42578125" style="1727" customWidth="1"/>
    <col min="5647" max="5655" width="8.28515625" style="1727" customWidth="1"/>
    <col min="5656" max="5656" width="8.140625" style="1727" customWidth="1"/>
    <col min="5657" max="5657" width="10.42578125" style="1727" customWidth="1"/>
    <col min="5658" max="5658" width="9.140625" style="1727"/>
    <col min="5659" max="5659" width="19.42578125" style="1727" customWidth="1"/>
    <col min="5660" max="5660" width="16.42578125" style="1727" bestFit="1" customWidth="1"/>
    <col min="5661" max="5888" width="9.140625" style="1727"/>
    <col min="5889" max="5889" width="7.42578125" style="1727" customWidth="1"/>
    <col min="5890" max="5890" width="11.140625" style="1727" customWidth="1"/>
    <col min="5891" max="5891" width="7" style="1727" bestFit="1" customWidth="1"/>
    <col min="5892" max="5892" width="7.5703125" style="1727" bestFit="1" customWidth="1"/>
    <col min="5893" max="5893" width="7.7109375" style="1727" bestFit="1" customWidth="1"/>
    <col min="5894" max="5894" width="9.42578125" style="1727" bestFit="1" customWidth="1"/>
    <col min="5895" max="5895" width="10" style="1727" bestFit="1" customWidth="1"/>
    <col min="5896" max="5896" width="8.28515625" style="1727" customWidth="1"/>
    <col min="5897" max="5897" width="7.140625" style="1727" customWidth="1"/>
    <col min="5898" max="5898" width="10.7109375" style="1727" customWidth="1"/>
    <col min="5899" max="5899" width="8.5703125" style="1727" customWidth="1"/>
    <col min="5900" max="5901" width="8.85546875" style="1727" bestFit="1" customWidth="1"/>
    <col min="5902" max="5902" width="9.42578125" style="1727" customWidth="1"/>
    <col min="5903" max="5911" width="8.28515625" style="1727" customWidth="1"/>
    <col min="5912" max="5912" width="8.140625" style="1727" customWidth="1"/>
    <col min="5913" max="5913" width="10.42578125" style="1727" customWidth="1"/>
    <col min="5914" max="5914" width="9.140625" style="1727"/>
    <col min="5915" max="5915" width="19.42578125" style="1727" customWidth="1"/>
    <col min="5916" max="5916" width="16.42578125" style="1727" bestFit="1" customWidth="1"/>
    <col min="5917" max="6144" width="9.140625" style="1727"/>
    <col min="6145" max="6145" width="7.42578125" style="1727" customWidth="1"/>
    <col min="6146" max="6146" width="11.140625" style="1727" customWidth="1"/>
    <col min="6147" max="6147" width="7" style="1727" bestFit="1" customWidth="1"/>
    <col min="6148" max="6148" width="7.5703125" style="1727" bestFit="1" customWidth="1"/>
    <col min="6149" max="6149" width="7.7109375" style="1727" bestFit="1" customWidth="1"/>
    <col min="6150" max="6150" width="9.42578125" style="1727" bestFit="1" customWidth="1"/>
    <col min="6151" max="6151" width="10" style="1727" bestFit="1" customWidth="1"/>
    <col min="6152" max="6152" width="8.28515625" style="1727" customWidth="1"/>
    <col min="6153" max="6153" width="7.140625" style="1727" customWidth="1"/>
    <col min="6154" max="6154" width="10.7109375" style="1727" customWidth="1"/>
    <col min="6155" max="6155" width="8.5703125" style="1727" customWidth="1"/>
    <col min="6156" max="6157" width="8.85546875" style="1727" bestFit="1" customWidth="1"/>
    <col min="6158" max="6158" width="9.42578125" style="1727" customWidth="1"/>
    <col min="6159" max="6167" width="8.28515625" style="1727" customWidth="1"/>
    <col min="6168" max="6168" width="8.140625" style="1727" customWidth="1"/>
    <col min="6169" max="6169" width="10.42578125" style="1727" customWidth="1"/>
    <col min="6170" max="6170" width="9.140625" style="1727"/>
    <col min="6171" max="6171" width="19.42578125" style="1727" customWidth="1"/>
    <col min="6172" max="6172" width="16.42578125" style="1727" bestFit="1" customWidth="1"/>
    <col min="6173" max="6400" width="9.140625" style="1727"/>
    <col min="6401" max="6401" width="7.42578125" style="1727" customWidth="1"/>
    <col min="6402" max="6402" width="11.140625" style="1727" customWidth="1"/>
    <col min="6403" max="6403" width="7" style="1727" bestFit="1" customWidth="1"/>
    <col min="6404" max="6404" width="7.5703125" style="1727" bestFit="1" customWidth="1"/>
    <col min="6405" max="6405" width="7.7109375" style="1727" bestFit="1" customWidth="1"/>
    <col min="6406" max="6406" width="9.42578125" style="1727" bestFit="1" customWidth="1"/>
    <col min="6407" max="6407" width="10" style="1727" bestFit="1" customWidth="1"/>
    <col min="6408" max="6408" width="8.28515625" style="1727" customWidth="1"/>
    <col min="6409" max="6409" width="7.140625" style="1727" customWidth="1"/>
    <col min="6410" max="6410" width="10.7109375" style="1727" customWidth="1"/>
    <col min="6411" max="6411" width="8.5703125" style="1727" customWidth="1"/>
    <col min="6412" max="6413" width="8.85546875" style="1727" bestFit="1" customWidth="1"/>
    <col min="6414" max="6414" width="9.42578125" style="1727" customWidth="1"/>
    <col min="6415" max="6423" width="8.28515625" style="1727" customWidth="1"/>
    <col min="6424" max="6424" width="8.140625" style="1727" customWidth="1"/>
    <col min="6425" max="6425" width="10.42578125" style="1727" customWidth="1"/>
    <col min="6426" max="6426" width="9.140625" style="1727"/>
    <col min="6427" max="6427" width="19.42578125" style="1727" customWidth="1"/>
    <col min="6428" max="6428" width="16.42578125" style="1727" bestFit="1" customWidth="1"/>
    <col min="6429" max="6656" width="9.140625" style="1727"/>
    <col min="6657" max="6657" width="7.42578125" style="1727" customWidth="1"/>
    <col min="6658" max="6658" width="11.140625" style="1727" customWidth="1"/>
    <col min="6659" max="6659" width="7" style="1727" bestFit="1" customWidth="1"/>
    <col min="6660" max="6660" width="7.5703125" style="1727" bestFit="1" customWidth="1"/>
    <col min="6661" max="6661" width="7.7109375" style="1727" bestFit="1" customWidth="1"/>
    <col min="6662" max="6662" width="9.42578125" style="1727" bestFit="1" customWidth="1"/>
    <col min="6663" max="6663" width="10" style="1727" bestFit="1" customWidth="1"/>
    <col min="6664" max="6664" width="8.28515625" style="1727" customWidth="1"/>
    <col min="6665" max="6665" width="7.140625" style="1727" customWidth="1"/>
    <col min="6666" max="6666" width="10.7109375" style="1727" customWidth="1"/>
    <col min="6667" max="6667" width="8.5703125" style="1727" customWidth="1"/>
    <col min="6668" max="6669" width="8.85546875" style="1727" bestFit="1" customWidth="1"/>
    <col min="6670" max="6670" width="9.42578125" style="1727" customWidth="1"/>
    <col min="6671" max="6679" width="8.28515625" style="1727" customWidth="1"/>
    <col min="6680" max="6680" width="8.140625" style="1727" customWidth="1"/>
    <col min="6681" max="6681" width="10.42578125" style="1727" customWidth="1"/>
    <col min="6682" max="6682" width="9.140625" style="1727"/>
    <col min="6683" max="6683" width="19.42578125" style="1727" customWidth="1"/>
    <col min="6684" max="6684" width="16.42578125" style="1727" bestFit="1" customWidth="1"/>
    <col min="6685" max="6912" width="9.140625" style="1727"/>
    <col min="6913" max="6913" width="7.42578125" style="1727" customWidth="1"/>
    <col min="6914" max="6914" width="11.140625" style="1727" customWidth="1"/>
    <col min="6915" max="6915" width="7" style="1727" bestFit="1" customWidth="1"/>
    <col min="6916" max="6916" width="7.5703125" style="1727" bestFit="1" customWidth="1"/>
    <col min="6917" max="6917" width="7.7109375" style="1727" bestFit="1" customWidth="1"/>
    <col min="6918" max="6918" width="9.42578125" style="1727" bestFit="1" customWidth="1"/>
    <col min="6919" max="6919" width="10" style="1727" bestFit="1" customWidth="1"/>
    <col min="6920" max="6920" width="8.28515625" style="1727" customWidth="1"/>
    <col min="6921" max="6921" width="7.140625" style="1727" customWidth="1"/>
    <col min="6922" max="6922" width="10.7109375" style="1727" customWidth="1"/>
    <col min="6923" max="6923" width="8.5703125" style="1727" customWidth="1"/>
    <col min="6924" max="6925" width="8.85546875" style="1727" bestFit="1" customWidth="1"/>
    <col min="6926" max="6926" width="9.42578125" style="1727" customWidth="1"/>
    <col min="6927" max="6935" width="8.28515625" style="1727" customWidth="1"/>
    <col min="6936" max="6936" width="8.140625" style="1727" customWidth="1"/>
    <col min="6937" max="6937" width="10.42578125" style="1727" customWidth="1"/>
    <col min="6938" max="6938" width="9.140625" style="1727"/>
    <col min="6939" max="6939" width="19.42578125" style="1727" customWidth="1"/>
    <col min="6940" max="6940" width="16.42578125" style="1727" bestFit="1" customWidth="1"/>
    <col min="6941" max="7168" width="9.140625" style="1727"/>
    <col min="7169" max="7169" width="7.42578125" style="1727" customWidth="1"/>
    <col min="7170" max="7170" width="11.140625" style="1727" customWidth="1"/>
    <col min="7171" max="7171" width="7" style="1727" bestFit="1" customWidth="1"/>
    <col min="7172" max="7172" width="7.5703125" style="1727" bestFit="1" customWidth="1"/>
    <col min="7173" max="7173" width="7.7109375" style="1727" bestFit="1" customWidth="1"/>
    <col min="7174" max="7174" width="9.42578125" style="1727" bestFit="1" customWidth="1"/>
    <col min="7175" max="7175" width="10" style="1727" bestFit="1" customWidth="1"/>
    <col min="7176" max="7176" width="8.28515625" style="1727" customWidth="1"/>
    <col min="7177" max="7177" width="7.140625" style="1727" customWidth="1"/>
    <col min="7178" max="7178" width="10.7109375" style="1727" customWidth="1"/>
    <col min="7179" max="7179" width="8.5703125" style="1727" customWidth="1"/>
    <col min="7180" max="7181" width="8.85546875" style="1727" bestFit="1" customWidth="1"/>
    <col min="7182" max="7182" width="9.42578125" style="1727" customWidth="1"/>
    <col min="7183" max="7191" width="8.28515625" style="1727" customWidth="1"/>
    <col min="7192" max="7192" width="8.140625" style="1727" customWidth="1"/>
    <col min="7193" max="7193" width="10.42578125" style="1727" customWidth="1"/>
    <col min="7194" max="7194" width="9.140625" style="1727"/>
    <col min="7195" max="7195" width="19.42578125" style="1727" customWidth="1"/>
    <col min="7196" max="7196" width="16.42578125" style="1727" bestFit="1" customWidth="1"/>
    <col min="7197" max="7424" width="9.140625" style="1727"/>
    <col min="7425" max="7425" width="7.42578125" style="1727" customWidth="1"/>
    <col min="7426" max="7426" width="11.140625" style="1727" customWidth="1"/>
    <col min="7427" max="7427" width="7" style="1727" bestFit="1" customWidth="1"/>
    <col min="7428" max="7428" width="7.5703125" style="1727" bestFit="1" customWidth="1"/>
    <col min="7429" max="7429" width="7.7109375" style="1727" bestFit="1" customWidth="1"/>
    <col min="7430" max="7430" width="9.42578125" style="1727" bestFit="1" customWidth="1"/>
    <col min="7431" max="7431" width="10" style="1727" bestFit="1" customWidth="1"/>
    <col min="7432" max="7432" width="8.28515625" style="1727" customWidth="1"/>
    <col min="7433" max="7433" width="7.140625" style="1727" customWidth="1"/>
    <col min="7434" max="7434" width="10.7109375" style="1727" customWidth="1"/>
    <col min="7435" max="7435" width="8.5703125" style="1727" customWidth="1"/>
    <col min="7436" max="7437" width="8.85546875" style="1727" bestFit="1" customWidth="1"/>
    <col min="7438" max="7438" width="9.42578125" style="1727" customWidth="1"/>
    <col min="7439" max="7447" width="8.28515625" style="1727" customWidth="1"/>
    <col min="7448" max="7448" width="8.140625" style="1727" customWidth="1"/>
    <col min="7449" max="7449" width="10.42578125" style="1727" customWidth="1"/>
    <col min="7450" max="7450" width="9.140625" style="1727"/>
    <col min="7451" max="7451" width="19.42578125" style="1727" customWidth="1"/>
    <col min="7452" max="7452" width="16.42578125" style="1727" bestFit="1" customWidth="1"/>
    <col min="7453" max="7680" width="9.140625" style="1727"/>
    <col min="7681" max="7681" width="7.42578125" style="1727" customWidth="1"/>
    <col min="7682" max="7682" width="11.140625" style="1727" customWidth="1"/>
    <col min="7683" max="7683" width="7" style="1727" bestFit="1" customWidth="1"/>
    <col min="7684" max="7684" width="7.5703125" style="1727" bestFit="1" customWidth="1"/>
    <col min="7685" max="7685" width="7.7109375" style="1727" bestFit="1" customWidth="1"/>
    <col min="7686" max="7686" width="9.42578125" style="1727" bestFit="1" customWidth="1"/>
    <col min="7687" max="7687" width="10" style="1727" bestFit="1" customWidth="1"/>
    <col min="7688" max="7688" width="8.28515625" style="1727" customWidth="1"/>
    <col min="7689" max="7689" width="7.140625" style="1727" customWidth="1"/>
    <col min="7690" max="7690" width="10.7109375" style="1727" customWidth="1"/>
    <col min="7691" max="7691" width="8.5703125" style="1727" customWidth="1"/>
    <col min="7692" max="7693" width="8.85546875" style="1727" bestFit="1" customWidth="1"/>
    <col min="7694" max="7694" width="9.42578125" style="1727" customWidth="1"/>
    <col min="7695" max="7703" width="8.28515625" style="1727" customWidth="1"/>
    <col min="7704" max="7704" width="8.140625" style="1727" customWidth="1"/>
    <col min="7705" max="7705" width="10.42578125" style="1727" customWidth="1"/>
    <col min="7706" max="7706" width="9.140625" style="1727"/>
    <col min="7707" max="7707" width="19.42578125" style="1727" customWidth="1"/>
    <col min="7708" max="7708" width="16.42578125" style="1727" bestFit="1" customWidth="1"/>
    <col min="7709" max="7936" width="9.140625" style="1727"/>
    <col min="7937" max="7937" width="7.42578125" style="1727" customWidth="1"/>
    <col min="7938" max="7938" width="11.140625" style="1727" customWidth="1"/>
    <col min="7939" max="7939" width="7" style="1727" bestFit="1" customWidth="1"/>
    <col min="7940" max="7940" width="7.5703125" style="1727" bestFit="1" customWidth="1"/>
    <col min="7941" max="7941" width="7.7109375" style="1727" bestFit="1" customWidth="1"/>
    <col min="7942" max="7942" width="9.42578125" style="1727" bestFit="1" customWidth="1"/>
    <col min="7943" max="7943" width="10" style="1727" bestFit="1" customWidth="1"/>
    <col min="7944" max="7944" width="8.28515625" style="1727" customWidth="1"/>
    <col min="7945" max="7945" width="7.140625" style="1727" customWidth="1"/>
    <col min="7946" max="7946" width="10.7109375" style="1727" customWidth="1"/>
    <col min="7947" max="7947" width="8.5703125" style="1727" customWidth="1"/>
    <col min="7948" max="7949" width="8.85546875" style="1727" bestFit="1" customWidth="1"/>
    <col min="7950" max="7950" width="9.42578125" style="1727" customWidth="1"/>
    <col min="7951" max="7959" width="8.28515625" style="1727" customWidth="1"/>
    <col min="7960" max="7960" width="8.140625" style="1727" customWidth="1"/>
    <col min="7961" max="7961" width="10.42578125" style="1727" customWidth="1"/>
    <col min="7962" max="7962" width="9.140625" style="1727"/>
    <col min="7963" max="7963" width="19.42578125" style="1727" customWidth="1"/>
    <col min="7964" max="7964" width="16.42578125" style="1727" bestFit="1" customWidth="1"/>
    <col min="7965" max="8192" width="9.140625" style="1727"/>
    <col min="8193" max="8193" width="7.42578125" style="1727" customWidth="1"/>
    <col min="8194" max="8194" width="11.140625" style="1727" customWidth="1"/>
    <col min="8195" max="8195" width="7" style="1727" bestFit="1" customWidth="1"/>
    <col min="8196" max="8196" width="7.5703125" style="1727" bestFit="1" customWidth="1"/>
    <col min="8197" max="8197" width="7.7109375" style="1727" bestFit="1" customWidth="1"/>
    <col min="8198" max="8198" width="9.42578125" style="1727" bestFit="1" customWidth="1"/>
    <col min="8199" max="8199" width="10" style="1727" bestFit="1" customWidth="1"/>
    <col min="8200" max="8200" width="8.28515625" style="1727" customWidth="1"/>
    <col min="8201" max="8201" width="7.140625" style="1727" customWidth="1"/>
    <col min="8202" max="8202" width="10.7109375" style="1727" customWidth="1"/>
    <col min="8203" max="8203" width="8.5703125" style="1727" customWidth="1"/>
    <col min="8204" max="8205" width="8.85546875" style="1727" bestFit="1" customWidth="1"/>
    <col min="8206" max="8206" width="9.42578125" style="1727" customWidth="1"/>
    <col min="8207" max="8215" width="8.28515625" style="1727" customWidth="1"/>
    <col min="8216" max="8216" width="8.140625" style="1727" customWidth="1"/>
    <col min="8217" max="8217" width="10.42578125" style="1727" customWidth="1"/>
    <col min="8218" max="8218" width="9.140625" style="1727"/>
    <col min="8219" max="8219" width="19.42578125" style="1727" customWidth="1"/>
    <col min="8220" max="8220" width="16.42578125" style="1727" bestFit="1" customWidth="1"/>
    <col min="8221" max="8448" width="9.140625" style="1727"/>
    <col min="8449" max="8449" width="7.42578125" style="1727" customWidth="1"/>
    <col min="8450" max="8450" width="11.140625" style="1727" customWidth="1"/>
    <col min="8451" max="8451" width="7" style="1727" bestFit="1" customWidth="1"/>
    <col min="8452" max="8452" width="7.5703125" style="1727" bestFit="1" customWidth="1"/>
    <col min="8453" max="8453" width="7.7109375" style="1727" bestFit="1" customWidth="1"/>
    <col min="8454" max="8454" width="9.42578125" style="1727" bestFit="1" customWidth="1"/>
    <col min="8455" max="8455" width="10" style="1727" bestFit="1" customWidth="1"/>
    <col min="8456" max="8456" width="8.28515625" style="1727" customWidth="1"/>
    <col min="8457" max="8457" width="7.140625" style="1727" customWidth="1"/>
    <col min="8458" max="8458" width="10.7109375" style="1727" customWidth="1"/>
    <col min="8459" max="8459" width="8.5703125" style="1727" customWidth="1"/>
    <col min="8460" max="8461" width="8.85546875" style="1727" bestFit="1" customWidth="1"/>
    <col min="8462" max="8462" width="9.42578125" style="1727" customWidth="1"/>
    <col min="8463" max="8471" width="8.28515625" style="1727" customWidth="1"/>
    <col min="8472" max="8472" width="8.140625" style="1727" customWidth="1"/>
    <col min="8473" max="8473" width="10.42578125" style="1727" customWidth="1"/>
    <col min="8474" max="8474" width="9.140625" style="1727"/>
    <col min="8475" max="8475" width="19.42578125" style="1727" customWidth="1"/>
    <col min="8476" max="8476" width="16.42578125" style="1727" bestFit="1" customWidth="1"/>
    <col min="8477" max="8704" width="9.140625" style="1727"/>
    <col min="8705" max="8705" width="7.42578125" style="1727" customWidth="1"/>
    <col min="8706" max="8706" width="11.140625" style="1727" customWidth="1"/>
    <col min="8707" max="8707" width="7" style="1727" bestFit="1" customWidth="1"/>
    <col min="8708" max="8708" width="7.5703125" style="1727" bestFit="1" customWidth="1"/>
    <col min="8709" max="8709" width="7.7109375" style="1727" bestFit="1" customWidth="1"/>
    <col min="8710" max="8710" width="9.42578125" style="1727" bestFit="1" customWidth="1"/>
    <col min="8711" max="8711" width="10" style="1727" bestFit="1" customWidth="1"/>
    <col min="8712" max="8712" width="8.28515625" style="1727" customWidth="1"/>
    <col min="8713" max="8713" width="7.140625" style="1727" customWidth="1"/>
    <col min="8714" max="8714" width="10.7109375" style="1727" customWidth="1"/>
    <col min="8715" max="8715" width="8.5703125" style="1727" customWidth="1"/>
    <col min="8716" max="8717" width="8.85546875" style="1727" bestFit="1" customWidth="1"/>
    <col min="8718" max="8718" width="9.42578125" style="1727" customWidth="1"/>
    <col min="8719" max="8727" width="8.28515625" style="1727" customWidth="1"/>
    <col min="8728" max="8728" width="8.140625" style="1727" customWidth="1"/>
    <col min="8729" max="8729" width="10.42578125" style="1727" customWidth="1"/>
    <col min="8730" max="8730" width="9.140625" style="1727"/>
    <col min="8731" max="8731" width="19.42578125" style="1727" customWidth="1"/>
    <col min="8732" max="8732" width="16.42578125" style="1727" bestFit="1" customWidth="1"/>
    <col min="8733" max="8960" width="9.140625" style="1727"/>
    <col min="8961" max="8961" width="7.42578125" style="1727" customWidth="1"/>
    <col min="8962" max="8962" width="11.140625" style="1727" customWidth="1"/>
    <col min="8963" max="8963" width="7" style="1727" bestFit="1" customWidth="1"/>
    <col min="8964" max="8964" width="7.5703125" style="1727" bestFit="1" customWidth="1"/>
    <col min="8965" max="8965" width="7.7109375" style="1727" bestFit="1" customWidth="1"/>
    <col min="8966" max="8966" width="9.42578125" style="1727" bestFit="1" customWidth="1"/>
    <col min="8967" max="8967" width="10" style="1727" bestFit="1" customWidth="1"/>
    <col min="8968" max="8968" width="8.28515625" style="1727" customWidth="1"/>
    <col min="8969" max="8969" width="7.140625" style="1727" customWidth="1"/>
    <col min="8970" max="8970" width="10.7109375" style="1727" customWidth="1"/>
    <col min="8971" max="8971" width="8.5703125" style="1727" customWidth="1"/>
    <col min="8972" max="8973" width="8.85546875" style="1727" bestFit="1" customWidth="1"/>
    <col min="8974" max="8974" width="9.42578125" style="1727" customWidth="1"/>
    <col min="8975" max="8983" width="8.28515625" style="1727" customWidth="1"/>
    <col min="8984" max="8984" width="8.140625" style="1727" customWidth="1"/>
    <col min="8985" max="8985" width="10.42578125" style="1727" customWidth="1"/>
    <col min="8986" max="8986" width="9.140625" style="1727"/>
    <col min="8987" max="8987" width="19.42578125" style="1727" customWidth="1"/>
    <col min="8988" max="8988" width="16.42578125" style="1727" bestFit="1" customWidth="1"/>
    <col min="8989" max="9216" width="9.140625" style="1727"/>
    <col min="9217" max="9217" width="7.42578125" style="1727" customWidth="1"/>
    <col min="9218" max="9218" width="11.140625" style="1727" customWidth="1"/>
    <col min="9219" max="9219" width="7" style="1727" bestFit="1" customWidth="1"/>
    <col min="9220" max="9220" width="7.5703125" style="1727" bestFit="1" customWidth="1"/>
    <col min="9221" max="9221" width="7.7109375" style="1727" bestFit="1" customWidth="1"/>
    <col min="9222" max="9222" width="9.42578125" style="1727" bestFit="1" customWidth="1"/>
    <col min="9223" max="9223" width="10" style="1727" bestFit="1" customWidth="1"/>
    <col min="9224" max="9224" width="8.28515625" style="1727" customWidth="1"/>
    <col min="9225" max="9225" width="7.140625" style="1727" customWidth="1"/>
    <col min="9226" max="9226" width="10.7109375" style="1727" customWidth="1"/>
    <col min="9227" max="9227" width="8.5703125" style="1727" customWidth="1"/>
    <col min="9228" max="9229" width="8.85546875" style="1727" bestFit="1" customWidth="1"/>
    <col min="9230" max="9230" width="9.42578125" style="1727" customWidth="1"/>
    <col min="9231" max="9239" width="8.28515625" style="1727" customWidth="1"/>
    <col min="9240" max="9240" width="8.140625" style="1727" customWidth="1"/>
    <col min="9241" max="9241" width="10.42578125" style="1727" customWidth="1"/>
    <col min="9242" max="9242" width="9.140625" style="1727"/>
    <col min="9243" max="9243" width="19.42578125" style="1727" customWidth="1"/>
    <col min="9244" max="9244" width="16.42578125" style="1727" bestFit="1" customWidth="1"/>
    <col min="9245" max="9472" width="9.140625" style="1727"/>
    <col min="9473" max="9473" width="7.42578125" style="1727" customWidth="1"/>
    <col min="9474" max="9474" width="11.140625" style="1727" customWidth="1"/>
    <col min="9475" max="9475" width="7" style="1727" bestFit="1" customWidth="1"/>
    <col min="9476" max="9476" width="7.5703125" style="1727" bestFit="1" customWidth="1"/>
    <col min="9477" max="9477" width="7.7109375" style="1727" bestFit="1" customWidth="1"/>
    <col min="9478" max="9478" width="9.42578125" style="1727" bestFit="1" customWidth="1"/>
    <col min="9479" max="9479" width="10" style="1727" bestFit="1" customWidth="1"/>
    <col min="9480" max="9480" width="8.28515625" style="1727" customWidth="1"/>
    <col min="9481" max="9481" width="7.140625" style="1727" customWidth="1"/>
    <col min="9482" max="9482" width="10.7109375" style="1727" customWidth="1"/>
    <col min="9483" max="9483" width="8.5703125" style="1727" customWidth="1"/>
    <col min="9484" max="9485" width="8.85546875" style="1727" bestFit="1" customWidth="1"/>
    <col min="9486" max="9486" width="9.42578125" style="1727" customWidth="1"/>
    <col min="9487" max="9495" width="8.28515625" style="1727" customWidth="1"/>
    <col min="9496" max="9496" width="8.140625" style="1727" customWidth="1"/>
    <col min="9497" max="9497" width="10.42578125" style="1727" customWidth="1"/>
    <col min="9498" max="9498" width="9.140625" style="1727"/>
    <col min="9499" max="9499" width="19.42578125" style="1727" customWidth="1"/>
    <col min="9500" max="9500" width="16.42578125" style="1727" bestFit="1" customWidth="1"/>
    <col min="9501" max="9728" width="9.140625" style="1727"/>
    <col min="9729" max="9729" width="7.42578125" style="1727" customWidth="1"/>
    <col min="9730" max="9730" width="11.140625" style="1727" customWidth="1"/>
    <col min="9731" max="9731" width="7" style="1727" bestFit="1" customWidth="1"/>
    <col min="9732" max="9732" width="7.5703125" style="1727" bestFit="1" customWidth="1"/>
    <col min="9733" max="9733" width="7.7109375" style="1727" bestFit="1" customWidth="1"/>
    <col min="9734" max="9734" width="9.42578125" style="1727" bestFit="1" customWidth="1"/>
    <col min="9735" max="9735" width="10" style="1727" bestFit="1" customWidth="1"/>
    <col min="9736" max="9736" width="8.28515625" style="1727" customWidth="1"/>
    <col min="9737" max="9737" width="7.140625" style="1727" customWidth="1"/>
    <col min="9738" max="9738" width="10.7109375" style="1727" customWidth="1"/>
    <col min="9739" max="9739" width="8.5703125" style="1727" customWidth="1"/>
    <col min="9740" max="9741" width="8.85546875" style="1727" bestFit="1" customWidth="1"/>
    <col min="9742" max="9742" width="9.42578125" style="1727" customWidth="1"/>
    <col min="9743" max="9751" width="8.28515625" style="1727" customWidth="1"/>
    <col min="9752" max="9752" width="8.140625" style="1727" customWidth="1"/>
    <col min="9753" max="9753" width="10.42578125" style="1727" customWidth="1"/>
    <col min="9754" max="9754" width="9.140625" style="1727"/>
    <col min="9755" max="9755" width="19.42578125" style="1727" customWidth="1"/>
    <col min="9756" max="9756" width="16.42578125" style="1727" bestFit="1" customWidth="1"/>
    <col min="9757" max="9984" width="9.140625" style="1727"/>
    <col min="9985" max="9985" width="7.42578125" style="1727" customWidth="1"/>
    <col min="9986" max="9986" width="11.140625" style="1727" customWidth="1"/>
    <col min="9987" max="9987" width="7" style="1727" bestFit="1" customWidth="1"/>
    <col min="9988" max="9988" width="7.5703125" style="1727" bestFit="1" customWidth="1"/>
    <col min="9989" max="9989" width="7.7109375" style="1727" bestFit="1" customWidth="1"/>
    <col min="9990" max="9990" width="9.42578125" style="1727" bestFit="1" customWidth="1"/>
    <col min="9991" max="9991" width="10" style="1727" bestFit="1" customWidth="1"/>
    <col min="9992" max="9992" width="8.28515625" style="1727" customWidth="1"/>
    <col min="9993" max="9993" width="7.140625" style="1727" customWidth="1"/>
    <col min="9994" max="9994" width="10.7109375" style="1727" customWidth="1"/>
    <col min="9995" max="9995" width="8.5703125" style="1727" customWidth="1"/>
    <col min="9996" max="9997" width="8.85546875" style="1727" bestFit="1" customWidth="1"/>
    <col min="9998" max="9998" width="9.42578125" style="1727" customWidth="1"/>
    <col min="9999" max="10007" width="8.28515625" style="1727" customWidth="1"/>
    <col min="10008" max="10008" width="8.140625" style="1727" customWidth="1"/>
    <col min="10009" max="10009" width="10.42578125" style="1727" customWidth="1"/>
    <col min="10010" max="10010" width="9.140625" style="1727"/>
    <col min="10011" max="10011" width="19.42578125" style="1727" customWidth="1"/>
    <col min="10012" max="10012" width="16.42578125" style="1727" bestFit="1" customWidth="1"/>
    <col min="10013" max="10240" width="9.140625" style="1727"/>
    <col min="10241" max="10241" width="7.42578125" style="1727" customWidth="1"/>
    <col min="10242" max="10242" width="11.140625" style="1727" customWidth="1"/>
    <col min="10243" max="10243" width="7" style="1727" bestFit="1" customWidth="1"/>
    <col min="10244" max="10244" width="7.5703125" style="1727" bestFit="1" customWidth="1"/>
    <col min="10245" max="10245" width="7.7109375" style="1727" bestFit="1" customWidth="1"/>
    <col min="10246" max="10246" width="9.42578125" style="1727" bestFit="1" customWidth="1"/>
    <col min="10247" max="10247" width="10" style="1727" bestFit="1" customWidth="1"/>
    <col min="10248" max="10248" width="8.28515625" style="1727" customWidth="1"/>
    <col min="10249" max="10249" width="7.140625" style="1727" customWidth="1"/>
    <col min="10250" max="10250" width="10.7109375" style="1727" customWidth="1"/>
    <col min="10251" max="10251" width="8.5703125" style="1727" customWidth="1"/>
    <col min="10252" max="10253" width="8.85546875" style="1727" bestFit="1" customWidth="1"/>
    <col min="10254" max="10254" width="9.42578125" style="1727" customWidth="1"/>
    <col min="10255" max="10263" width="8.28515625" style="1727" customWidth="1"/>
    <col min="10264" max="10264" width="8.140625" style="1727" customWidth="1"/>
    <col min="10265" max="10265" width="10.42578125" style="1727" customWidth="1"/>
    <col min="10266" max="10266" width="9.140625" style="1727"/>
    <col min="10267" max="10267" width="19.42578125" style="1727" customWidth="1"/>
    <col min="10268" max="10268" width="16.42578125" style="1727" bestFit="1" customWidth="1"/>
    <col min="10269" max="10496" width="9.140625" style="1727"/>
    <col min="10497" max="10497" width="7.42578125" style="1727" customWidth="1"/>
    <col min="10498" max="10498" width="11.140625" style="1727" customWidth="1"/>
    <col min="10499" max="10499" width="7" style="1727" bestFit="1" customWidth="1"/>
    <col min="10500" max="10500" width="7.5703125" style="1727" bestFit="1" customWidth="1"/>
    <col min="10501" max="10501" width="7.7109375" style="1727" bestFit="1" customWidth="1"/>
    <col min="10502" max="10502" width="9.42578125" style="1727" bestFit="1" customWidth="1"/>
    <col min="10503" max="10503" width="10" style="1727" bestFit="1" customWidth="1"/>
    <col min="10504" max="10504" width="8.28515625" style="1727" customWidth="1"/>
    <col min="10505" max="10505" width="7.140625" style="1727" customWidth="1"/>
    <col min="10506" max="10506" width="10.7109375" style="1727" customWidth="1"/>
    <col min="10507" max="10507" width="8.5703125" style="1727" customWidth="1"/>
    <col min="10508" max="10509" width="8.85546875" style="1727" bestFit="1" customWidth="1"/>
    <col min="10510" max="10510" width="9.42578125" style="1727" customWidth="1"/>
    <col min="10511" max="10519" width="8.28515625" style="1727" customWidth="1"/>
    <col min="10520" max="10520" width="8.140625" style="1727" customWidth="1"/>
    <col min="10521" max="10521" width="10.42578125" style="1727" customWidth="1"/>
    <col min="10522" max="10522" width="9.140625" style="1727"/>
    <col min="10523" max="10523" width="19.42578125" style="1727" customWidth="1"/>
    <col min="10524" max="10524" width="16.42578125" style="1727" bestFit="1" customWidth="1"/>
    <col min="10525" max="10752" width="9.140625" style="1727"/>
    <col min="10753" max="10753" width="7.42578125" style="1727" customWidth="1"/>
    <col min="10754" max="10754" width="11.140625" style="1727" customWidth="1"/>
    <col min="10755" max="10755" width="7" style="1727" bestFit="1" customWidth="1"/>
    <col min="10756" max="10756" width="7.5703125" style="1727" bestFit="1" customWidth="1"/>
    <col min="10757" max="10757" width="7.7109375" style="1727" bestFit="1" customWidth="1"/>
    <col min="10758" max="10758" width="9.42578125" style="1727" bestFit="1" customWidth="1"/>
    <col min="10759" max="10759" width="10" style="1727" bestFit="1" customWidth="1"/>
    <col min="10760" max="10760" width="8.28515625" style="1727" customWidth="1"/>
    <col min="10761" max="10761" width="7.140625" style="1727" customWidth="1"/>
    <col min="10762" max="10762" width="10.7109375" style="1727" customWidth="1"/>
    <col min="10763" max="10763" width="8.5703125" style="1727" customWidth="1"/>
    <col min="10764" max="10765" width="8.85546875" style="1727" bestFit="1" customWidth="1"/>
    <col min="10766" max="10766" width="9.42578125" style="1727" customWidth="1"/>
    <col min="10767" max="10775" width="8.28515625" style="1727" customWidth="1"/>
    <col min="10776" max="10776" width="8.140625" style="1727" customWidth="1"/>
    <col min="10777" max="10777" width="10.42578125" style="1727" customWidth="1"/>
    <col min="10778" max="10778" width="9.140625" style="1727"/>
    <col min="10779" max="10779" width="19.42578125" style="1727" customWidth="1"/>
    <col min="10780" max="10780" width="16.42578125" style="1727" bestFit="1" customWidth="1"/>
    <col min="10781" max="11008" width="9.140625" style="1727"/>
    <col min="11009" max="11009" width="7.42578125" style="1727" customWidth="1"/>
    <col min="11010" max="11010" width="11.140625" style="1727" customWidth="1"/>
    <col min="11011" max="11011" width="7" style="1727" bestFit="1" customWidth="1"/>
    <col min="11012" max="11012" width="7.5703125" style="1727" bestFit="1" customWidth="1"/>
    <col min="11013" max="11013" width="7.7109375" style="1727" bestFit="1" customWidth="1"/>
    <col min="11014" max="11014" width="9.42578125" style="1727" bestFit="1" customWidth="1"/>
    <col min="11015" max="11015" width="10" style="1727" bestFit="1" customWidth="1"/>
    <col min="11016" max="11016" width="8.28515625" style="1727" customWidth="1"/>
    <col min="11017" max="11017" width="7.140625" style="1727" customWidth="1"/>
    <col min="11018" max="11018" width="10.7109375" style="1727" customWidth="1"/>
    <col min="11019" max="11019" width="8.5703125" style="1727" customWidth="1"/>
    <col min="11020" max="11021" width="8.85546875" style="1727" bestFit="1" customWidth="1"/>
    <col min="11022" max="11022" width="9.42578125" style="1727" customWidth="1"/>
    <col min="11023" max="11031" width="8.28515625" style="1727" customWidth="1"/>
    <col min="11032" max="11032" width="8.140625" style="1727" customWidth="1"/>
    <col min="11033" max="11033" width="10.42578125" style="1727" customWidth="1"/>
    <col min="11034" max="11034" width="9.140625" style="1727"/>
    <col min="11035" max="11035" width="19.42578125" style="1727" customWidth="1"/>
    <col min="11036" max="11036" width="16.42578125" style="1727" bestFit="1" customWidth="1"/>
    <col min="11037" max="11264" width="9.140625" style="1727"/>
    <col min="11265" max="11265" width="7.42578125" style="1727" customWidth="1"/>
    <col min="11266" max="11266" width="11.140625" style="1727" customWidth="1"/>
    <col min="11267" max="11267" width="7" style="1727" bestFit="1" customWidth="1"/>
    <col min="11268" max="11268" width="7.5703125" style="1727" bestFit="1" customWidth="1"/>
    <col min="11269" max="11269" width="7.7109375" style="1727" bestFit="1" customWidth="1"/>
    <col min="11270" max="11270" width="9.42578125" style="1727" bestFit="1" customWidth="1"/>
    <col min="11271" max="11271" width="10" style="1727" bestFit="1" customWidth="1"/>
    <col min="11272" max="11272" width="8.28515625" style="1727" customWidth="1"/>
    <col min="11273" max="11273" width="7.140625" style="1727" customWidth="1"/>
    <col min="11274" max="11274" width="10.7109375" style="1727" customWidth="1"/>
    <col min="11275" max="11275" width="8.5703125" style="1727" customWidth="1"/>
    <col min="11276" max="11277" width="8.85546875" style="1727" bestFit="1" customWidth="1"/>
    <col min="11278" max="11278" width="9.42578125" style="1727" customWidth="1"/>
    <col min="11279" max="11287" width="8.28515625" style="1727" customWidth="1"/>
    <col min="11288" max="11288" width="8.140625" style="1727" customWidth="1"/>
    <col min="11289" max="11289" width="10.42578125" style="1727" customWidth="1"/>
    <col min="11290" max="11290" width="9.140625" style="1727"/>
    <col min="11291" max="11291" width="19.42578125" style="1727" customWidth="1"/>
    <col min="11292" max="11292" width="16.42578125" style="1727" bestFit="1" customWidth="1"/>
    <col min="11293" max="11520" width="9.140625" style="1727"/>
    <col min="11521" max="11521" width="7.42578125" style="1727" customWidth="1"/>
    <col min="11522" max="11522" width="11.140625" style="1727" customWidth="1"/>
    <col min="11523" max="11523" width="7" style="1727" bestFit="1" customWidth="1"/>
    <col min="11524" max="11524" width="7.5703125" style="1727" bestFit="1" customWidth="1"/>
    <col min="11525" max="11525" width="7.7109375" style="1727" bestFit="1" customWidth="1"/>
    <col min="11526" max="11526" width="9.42578125" style="1727" bestFit="1" customWidth="1"/>
    <col min="11527" max="11527" width="10" style="1727" bestFit="1" customWidth="1"/>
    <col min="11528" max="11528" width="8.28515625" style="1727" customWidth="1"/>
    <col min="11529" max="11529" width="7.140625" style="1727" customWidth="1"/>
    <col min="11530" max="11530" width="10.7109375" style="1727" customWidth="1"/>
    <col min="11531" max="11531" width="8.5703125" style="1727" customWidth="1"/>
    <col min="11532" max="11533" width="8.85546875" style="1727" bestFit="1" customWidth="1"/>
    <col min="11534" max="11534" width="9.42578125" style="1727" customWidth="1"/>
    <col min="11535" max="11543" width="8.28515625" style="1727" customWidth="1"/>
    <col min="11544" max="11544" width="8.140625" style="1727" customWidth="1"/>
    <col min="11545" max="11545" width="10.42578125" style="1727" customWidth="1"/>
    <col min="11546" max="11546" width="9.140625" style="1727"/>
    <col min="11547" max="11547" width="19.42578125" style="1727" customWidth="1"/>
    <col min="11548" max="11548" width="16.42578125" style="1727" bestFit="1" customWidth="1"/>
    <col min="11549" max="11776" width="9.140625" style="1727"/>
    <col min="11777" max="11777" width="7.42578125" style="1727" customWidth="1"/>
    <col min="11778" max="11778" width="11.140625" style="1727" customWidth="1"/>
    <col min="11779" max="11779" width="7" style="1727" bestFit="1" customWidth="1"/>
    <col min="11780" max="11780" width="7.5703125" style="1727" bestFit="1" customWidth="1"/>
    <col min="11781" max="11781" width="7.7109375" style="1727" bestFit="1" customWidth="1"/>
    <col min="11782" max="11782" width="9.42578125" style="1727" bestFit="1" customWidth="1"/>
    <col min="11783" max="11783" width="10" style="1727" bestFit="1" customWidth="1"/>
    <col min="11784" max="11784" width="8.28515625" style="1727" customWidth="1"/>
    <col min="11785" max="11785" width="7.140625" style="1727" customWidth="1"/>
    <col min="11786" max="11786" width="10.7109375" style="1727" customWidth="1"/>
    <col min="11787" max="11787" width="8.5703125" style="1727" customWidth="1"/>
    <col min="11788" max="11789" width="8.85546875" style="1727" bestFit="1" customWidth="1"/>
    <col min="11790" max="11790" width="9.42578125" style="1727" customWidth="1"/>
    <col min="11791" max="11799" width="8.28515625" style="1727" customWidth="1"/>
    <col min="11800" max="11800" width="8.140625" style="1727" customWidth="1"/>
    <col min="11801" max="11801" width="10.42578125" style="1727" customWidth="1"/>
    <col min="11802" max="11802" width="9.140625" style="1727"/>
    <col min="11803" max="11803" width="19.42578125" style="1727" customWidth="1"/>
    <col min="11804" max="11804" width="16.42578125" style="1727" bestFit="1" customWidth="1"/>
    <col min="11805" max="12032" width="9.140625" style="1727"/>
    <col min="12033" max="12033" width="7.42578125" style="1727" customWidth="1"/>
    <col min="12034" max="12034" width="11.140625" style="1727" customWidth="1"/>
    <col min="12035" max="12035" width="7" style="1727" bestFit="1" customWidth="1"/>
    <col min="12036" max="12036" width="7.5703125" style="1727" bestFit="1" customWidth="1"/>
    <col min="12037" max="12037" width="7.7109375" style="1727" bestFit="1" customWidth="1"/>
    <col min="12038" max="12038" width="9.42578125" style="1727" bestFit="1" customWidth="1"/>
    <col min="12039" max="12039" width="10" style="1727" bestFit="1" customWidth="1"/>
    <col min="12040" max="12040" width="8.28515625" style="1727" customWidth="1"/>
    <col min="12041" max="12041" width="7.140625" style="1727" customWidth="1"/>
    <col min="12042" max="12042" width="10.7109375" style="1727" customWidth="1"/>
    <col min="12043" max="12043" width="8.5703125" style="1727" customWidth="1"/>
    <col min="12044" max="12045" width="8.85546875" style="1727" bestFit="1" customWidth="1"/>
    <col min="12046" max="12046" width="9.42578125" style="1727" customWidth="1"/>
    <col min="12047" max="12055" width="8.28515625" style="1727" customWidth="1"/>
    <col min="12056" max="12056" width="8.140625" style="1727" customWidth="1"/>
    <col min="12057" max="12057" width="10.42578125" style="1727" customWidth="1"/>
    <col min="12058" max="12058" width="9.140625" style="1727"/>
    <col min="12059" max="12059" width="19.42578125" style="1727" customWidth="1"/>
    <col min="12060" max="12060" width="16.42578125" style="1727" bestFit="1" customWidth="1"/>
    <col min="12061" max="12288" width="9.140625" style="1727"/>
    <col min="12289" max="12289" width="7.42578125" style="1727" customWidth="1"/>
    <col min="12290" max="12290" width="11.140625" style="1727" customWidth="1"/>
    <col min="12291" max="12291" width="7" style="1727" bestFit="1" customWidth="1"/>
    <col min="12292" max="12292" width="7.5703125" style="1727" bestFit="1" customWidth="1"/>
    <col min="12293" max="12293" width="7.7109375" style="1727" bestFit="1" customWidth="1"/>
    <col min="12294" max="12294" width="9.42578125" style="1727" bestFit="1" customWidth="1"/>
    <col min="12295" max="12295" width="10" style="1727" bestFit="1" customWidth="1"/>
    <col min="12296" max="12296" width="8.28515625" style="1727" customWidth="1"/>
    <col min="12297" max="12297" width="7.140625" style="1727" customWidth="1"/>
    <col min="12298" max="12298" width="10.7109375" style="1727" customWidth="1"/>
    <col min="12299" max="12299" width="8.5703125" style="1727" customWidth="1"/>
    <col min="12300" max="12301" width="8.85546875" style="1727" bestFit="1" customWidth="1"/>
    <col min="12302" max="12302" width="9.42578125" style="1727" customWidth="1"/>
    <col min="12303" max="12311" width="8.28515625" style="1727" customWidth="1"/>
    <col min="12312" max="12312" width="8.140625" style="1727" customWidth="1"/>
    <col min="12313" max="12313" width="10.42578125" style="1727" customWidth="1"/>
    <col min="12314" max="12314" width="9.140625" style="1727"/>
    <col min="12315" max="12315" width="19.42578125" style="1727" customWidth="1"/>
    <col min="12316" max="12316" width="16.42578125" style="1727" bestFit="1" customWidth="1"/>
    <col min="12317" max="12544" width="9.140625" style="1727"/>
    <col min="12545" max="12545" width="7.42578125" style="1727" customWidth="1"/>
    <col min="12546" max="12546" width="11.140625" style="1727" customWidth="1"/>
    <col min="12547" max="12547" width="7" style="1727" bestFit="1" customWidth="1"/>
    <col min="12548" max="12548" width="7.5703125" style="1727" bestFit="1" customWidth="1"/>
    <col min="12549" max="12549" width="7.7109375" style="1727" bestFit="1" customWidth="1"/>
    <col min="12550" max="12550" width="9.42578125" style="1727" bestFit="1" customWidth="1"/>
    <col min="12551" max="12551" width="10" style="1727" bestFit="1" customWidth="1"/>
    <col min="12552" max="12552" width="8.28515625" style="1727" customWidth="1"/>
    <col min="12553" max="12553" width="7.140625" style="1727" customWidth="1"/>
    <col min="12554" max="12554" width="10.7109375" style="1727" customWidth="1"/>
    <col min="12555" max="12555" width="8.5703125" style="1727" customWidth="1"/>
    <col min="12556" max="12557" width="8.85546875" style="1727" bestFit="1" customWidth="1"/>
    <col min="12558" max="12558" width="9.42578125" style="1727" customWidth="1"/>
    <col min="12559" max="12567" width="8.28515625" style="1727" customWidth="1"/>
    <col min="12568" max="12568" width="8.140625" style="1727" customWidth="1"/>
    <col min="12569" max="12569" width="10.42578125" style="1727" customWidth="1"/>
    <col min="12570" max="12570" width="9.140625" style="1727"/>
    <col min="12571" max="12571" width="19.42578125" style="1727" customWidth="1"/>
    <col min="12572" max="12572" width="16.42578125" style="1727" bestFit="1" customWidth="1"/>
    <col min="12573" max="12800" width="9.140625" style="1727"/>
    <col min="12801" max="12801" width="7.42578125" style="1727" customWidth="1"/>
    <col min="12802" max="12802" width="11.140625" style="1727" customWidth="1"/>
    <col min="12803" max="12803" width="7" style="1727" bestFit="1" customWidth="1"/>
    <col min="12804" max="12804" width="7.5703125" style="1727" bestFit="1" customWidth="1"/>
    <col min="12805" max="12805" width="7.7109375" style="1727" bestFit="1" customWidth="1"/>
    <col min="12806" max="12806" width="9.42578125" style="1727" bestFit="1" customWidth="1"/>
    <col min="12807" max="12807" width="10" style="1727" bestFit="1" customWidth="1"/>
    <col min="12808" max="12808" width="8.28515625" style="1727" customWidth="1"/>
    <col min="12809" max="12809" width="7.140625" style="1727" customWidth="1"/>
    <col min="12810" max="12810" width="10.7109375" style="1727" customWidth="1"/>
    <col min="12811" max="12811" width="8.5703125" style="1727" customWidth="1"/>
    <col min="12812" max="12813" width="8.85546875" style="1727" bestFit="1" customWidth="1"/>
    <col min="12814" max="12814" width="9.42578125" style="1727" customWidth="1"/>
    <col min="12815" max="12823" width="8.28515625" style="1727" customWidth="1"/>
    <col min="12824" max="12824" width="8.140625" style="1727" customWidth="1"/>
    <col min="12825" max="12825" width="10.42578125" style="1727" customWidth="1"/>
    <col min="12826" max="12826" width="9.140625" style="1727"/>
    <col min="12827" max="12827" width="19.42578125" style="1727" customWidth="1"/>
    <col min="12828" max="12828" width="16.42578125" style="1727" bestFit="1" customWidth="1"/>
    <col min="12829" max="13056" width="9.140625" style="1727"/>
    <col min="13057" max="13057" width="7.42578125" style="1727" customWidth="1"/>
    <col min="13058" max="13058" width="11.140625" style="1727" customWidth="1"/>
    <col min="13059" max="13059" width="7" style="1727" bestFit="1" customWidth="1"/>
    <col min="13060" max="13060" width="7.5703125" style="1727" bestFit="1" customWidth="1"/>
    <col min="13061" max="13061" width="7.7109375" style="1727" bestFit="1" customWidth="1"/>
    <col min="13062" max="13062" width="9.42578125" style="1727" bestFit="1" customWidth="1"/>
    <col min="13063" max="13063" width="10" style="1727" bestFit="1" customWidth="1"/>
    <col min="13064" max="13064" width="8.28515625" style="1727" customWidth="1"/>
    <col min="13065" max="13065" width="7.140625" style="1727" customWidth="1"/>
    <col min="13066" max="13066" width="10.7109375" style="1727" customWidth="1"/>
    <col min="13067" max="13067" width="8.5703125" style="1727" customWidth="1"/>
    <col min="13068" max="13069" width="8.85546875" style="1727" bestFit="1" customWidth="1"/>
    <col min="13070" max="13070" width="9.42578125" style="1727" customWidth="1"/>
    <col min="13071" max="13079" width="8.28515625" style="1727" customWidth="1"/>
    <col min="13080" max="13080" width="8.140625" style="1727" customWidth="1"/>
    <col min="13081" max="13081" width="10.42578125" style="1727" customWidth="1"/>
    <col min="13082" max="13082" width="9.140625" style="1727"/>
    <col min="13083" max="13083" width="19.42578125" style="1727" customWidth="1"/>
    <col min="13084" max="13084" width="16.42578125" style="1727" bestFit="1" customWidth="1"/>
    <col min="13085" max="13312" width="9.140625" style="1727"/>
    <col min="13313" max="13313" width="7.42578125" style="1727" customWidth="1"/>
    <col min="13314" max="13314" width="11.140625" style="1727" customWidth="1"/>
    <col min="13315" max="13315" width="7" style="1727" bestFit="1" customWidth="1"/>
    <col min="13316" max="13316" width="7.5703125" style="1727" bestFit="1" customWidth="1"/>
    <col min="13317" max="13317" width="7.7109375" style="1727" bestFit="1" customWidth="1"/>
    <col min="13318" max="13318" width="9.42578125" style="1727" bestFit="1" customWidth="1"/>
    <col min="13319" max="13319" width="10" style="1727" bestFit="1" customWidth="1"/>
    <col min="13320" max="13320" width="8.28515625" style="1727" customWidth="1"/>
    <col min="13321" max="13321" width="7.140625" style="1727" customWidth="1"/>
    <col min="13322" max="13322" width="10.7109375" style="1727" customWidth="1"/>
    <col min="13323" max="13323" width="8.5703125" style="1727" customWidth="1"/>
    <col min="13324" max="13325" width="8.85546875" style="1727" bestFit="1" customWidth="1"/>
    <col min="13326" max="13326" width="9.42578125" style="1727" customWidth="1"/>
    <col min="13327" max="13335" width="8.28515625" style="1727" customWidth="1"/>
    <col min="13336" max="13336" width="8.140625" style="1727" customWidth="1"/>
    <col min="13337" max="13337" width="10.42578125" style="1727" customWidth="1"/>
    <col min="13338" max="13338" width="9.140625" style="1727"/>
    <col min="13339" max="13339" width="19.42578125" style="1727" customWidth="1"/>
    <col min="13340" max="13340" width="16.42578125" style="1727" bestFit="1" customWidth="1"/>
    <col min="13341" max="13568" width="9.140625" style="1727"/>
    <col min="13569" max="13569" width="7.42578125" style="1727" customWidth="1"/>
    <col min="13570" max="13570" width="11.140625" style="1727" customWidth="1"/>
    <col min="13571" max="13571" width="7" style="1727" bestFit="1" customWidth="1"/>
    <col min="13572" max="13572" width="7.5703125" style="1727" bestFit="1" customWidth="1"/>
    <col min="13573" max="13573" width="7.7109375" style="1727" bestFit="1" customWidth="1"/>
    <col min="13574" max="13574" width="9.42578125" style="1727" bestFit="1" customWidth="1"/>
    <col min="13575" max="13575" width="10" style="1727" bestFit="1" customWidth="1"/>
    <col min="13576" max="13576" width="8.28515625" style="1727" customWidth="1"/>
    <col min="13577" max="13577" width="7.140625" style="1727" customWidth="1"/>
    <col min="13578" max="13578" width="10.7109375" style="1727" customWidth="1"/>
    <col min="13579" max="13579" width="8.5703125" style="1727" customWidth="1"/>
    <col min="13580" max="13581" width="8.85546875" style="1727" bestFit="1" customWidth="1"/>
    <col min="13582" max="13582" width="9.42578125" style="1727" customWidth="1"/>
    <col min="13583" max="13591" width="8.28515625" style="1727" customWidth="1"/>
    <col min="13592" max="13592" width="8.140625" style="1727" customWidth="1"/>
    <col min="13593" max="13593" width="10.42578125" style="1727" customWidth="1"/>
    <col min="13594" max="13594" width="9.140625" style="1727"/>
    <col min="13595" max="13595" width="19.42578125" style="1727" customWidth="1"/>
    <col min="13596" max="13596" width="16.42578125" style="1727" bestFit="1" customWidth="1"/>
    <col min="13597" max="13824" width="9.140625" style="1727"/>
    <col min="13825" max="13825" width="7.42578125" style="1727" customWidth="1"/>
    <col min="13826" max="13826" width="11.140625" style="1727" customWidth="1"/>
    <col min="13827" max="13827" width="7" style="1727" bestFit="1" customWidth="1"/>
    <col min="13828" max="13828" width="7.5703125" style="1727" bestFit="1" customWidth="1"/>
    <col min="13829" max="13829" width="7.7109375" style="1727" bestFit="1" customWidth="1"/>
    <col min="13830" max="13830" width="9.42578125" style="1727" bestFit="1" customWidth="1"/>
    <col min="13831" max="13831" width="10" style="1727" bestFit="1" customWidth="1"/>
    <col min="13832" max="13832" width="8.28515625" style="1727" customWidth="1"/>
    <col min="13833" max="13833" width="7.140625" style="1727" customWidth="1"/>
    <col min="13834" max="13834" width="10.7109375" style="1727" customWidth="1"/>
    <col min="13835" max="13835" width="8.5703125" style="1727" customWidth="1"/>
    <col min="13836" max="13837" width="8.85546875" style="1727" bestFit="1" customWidth="1"/>
    <col min="13838" max="13838" width="9.42578125" style="1727" customWidth="1"/>
    <col min="13839" max="13847" width="8.28515625" style="1727" customWidth="1"/>
    <col min="13848" max="13848" width="8.140625" style="1727" customWidth="1"/>
    <col min="13849" max="13849" width="10.42578125" style="1727" customWidth="1"/>
    <col min="13850" max="13850" width="9.140625" style="1727"/>
    <col min="13851" max="13851" width="19.42578125" style="1727" customWidth="1"/>
    <col min="13852" max="13852" width="16.42578125" style="1727" bestFit="1" customWidth="1"/>
    <col min="13853" max="14080" width="9.140625" style="1727"/>
    <col min="14081" max="14081" width="7.42578125" style="1727" customWidth="1"/>
    <col min="14082" max="14082" width="11.140625" style="1727" customWidth="1"/>
    <col min="14083" max="14083" width="7" style="1727" bestFit="1" customWidth="1"/>
    <col min="14084" max="14084" width="7.5703125" style="1727" bestFit="1" customWidth="1"/>
    <col min="14085" max="14085" width="7.7109375" style="1727" bestFit="1" customWidth="1"/>
    <col min="14086" max="14086" width="9.42578125" style="1727" bestFit="1" customWidth="1"/>
    <col min="14087" max="14087" width="10" style="1727" bestFit="1" customWidth="1"/>
    <col min="14088" max="14088" width="8.28515625" style="1727" customWidth="1"/>
    <col min="14089" max="14089" width="7.140625" style="1727" customWidth="1"/>
    <col min="14090" max="14090" width="10.7109375" style="1727" customWidth="1"/>
    <col min="14091" max="14091" width="8.5703125" style="1727" customWidth="1"/>
    <col min="14092" max="14093" width="8.85546875" style="1727" bestFit="1" customWidth="1"/>
    <col min="14094" max="14094" width="9.42578125" style="1727" customWidth="1"/>
    <col min="14095" max="14103" width="8.28515625" style="1727" customWidth="1"/>
    <col min="14104" max="14104" width="8.140625" style="1727" customWidth="1"/>
    <col min="14105" max="14105" width="10.42578125" style="1727" customWidth="1"/>
    <col min="14106" max="14106" width="9.140625" style="1727"/>
    <col min="14107" max="14107" width="19.42578125" style="1727" customWidth="1"/>
    <col min="14108" max="14108" width="16.42578125" style="1727" bestFit="1" customWidth="1"/>
    <col min="14109" max="14336" width="9.140625" style="1727"/>
    <col min="14337" max="14337" width="7.42578125" style="1727" customWidth="1"/>
    <col min="14338" max="14338" width="11.140625" style="1727" customWidth="1"/>
    <col min="14339" max="14339" width="7" style="1727" bestFit="1" customWidth="1"/>
    <col min="14340" max="14340" width="7.5703125" style="1727" bestFit="1" customWidth="1"/>
    <col min="14341" max="14341" width="7.7109375" style="1727" bestFit="1" customWidth="1"/>
    <col min="14342" max="14342" width="9.42578125" style="1727" bestFit="1" customWidth="1"/>
    <col min="14343" max="14343" width="10" style="1727" bestFit="1" customWidth="1"/>
    <col min="14344" max="14344" width="8.28515625" style="1727" customWidth="1"/>
    <col min="14345" max="14345" width="7.140625" style="1727" customWidth="1"/>
    <col min="14346" max="14346" width="10.7109375" style="1727" customWidth="1"/>
    <col min="14347" max="14347" width="8.5703125" style="1727" customWidth="1"/>
    <col min="14348" max="14349" width="8.85546875" style="1727" bestFit="1" customWidth="1"/>
    <col min="14350" max="14350" width="9.42578125" style="1727" customWidth="1"/>
    <col min="14351" max="14359" width="8.28515625" style="1727" customWidth="1"/>
    <col min="14360" max="14360" width="8.140625" style="1727" customWidth="1"/>
    <col min="14361" max="14361" width="10.42578125" style="1727" customWidth="1"/>
    <col min="14362" max="14362" width="9.140625" style="1727"/>
    <col min="14363" max="14363" width="19.42578125" style="1727" customWidth="1"/>
    <col min="14364" max="14364" width="16.42578125" style="1727" bestFit="1" customWidth="1"/>
    <col min="14365" max="14592" width="9.140625" style="1727"/>
    <col min="14593" max="14593" width="7.42578125" style="1727" customWidth="1"/>
    <col min="14594" max="14594" width="11.140625" style="1727" customWidth="1"/>
    <col min="14595" max="14595" width="7" style="1727" bestFit="1" customWidth="1"/>
    <col min="14596" max="14596" width="7.5703125" style="1727" bestFit="1" customWidth="1"/>
    <col min="14597" max="14597" width="7.7109375" style="1727" bestFit="1" customWidth="1"/>
    <col min="14598" max="14598" width="9.42578125" style="1727" bestFit="1" customWidth="1"/>
    <col min="14599" max="14599" width="10" style="1727" bestFit="1" customWidth="1"/>
    <col min="14600" max="14600" width="8.28515625" style="1727" customWidth="1"/>
    <col min="14601" max="14601" width="7.140625" style="1727" customWidth="1"/>
    <col min="14602" max="14602" width="10.7109375" style="1727" customWidth="1"/>
    <col min="14603" max="14603" width="8.5703125" style="1727" customWidth="1"/>
    <col min="14604" max="14605" width="8.85546875" style="1727" bestFit="1" customWidth="1"/>
    <col min="14606" max="14606" width="9.42578125" style="1727" customWidth="1"/>
    <col min="14607" max="14615" width="8.28515625" style="1727" customWidth="1"/>
    <col min="14616" max="14616" width="8.140625" style="1727" customWidth="1"/>
    <col min="14617" max="14617" width="10.42578125" style="1727" customWidth="1"/>
    <col min="14618" max="14618" width="9.140625" style="1727"/>
    <col min="14619" max="14619" width="19.42578125" style="1727" customWidth="1"/>
    <col min="14620" max="14620" width="16.42578125" style="1727" bestFit="1" customWidth="1"/>
    <col min="14621" max="14848" width="9.140625" style="1727"/>
    <col min="14849" max="14849" width="7.42578125" style="1727" customWidth="1"/>
    <col min="14850" max="14850" width="11.140625" style="1727" customWidth="1"/>
    <col min="14851" max="14851" width="7" style="1727" bestFit="1" customWidth="1"/>
    <col min="14852" max="14852" width="7.5703125" style="1727" bestFit="1" customWidth="1"/>
    <col min="14853" max="14853" width="7.7109375" style="1727" bestFit="1" customWidth="1"/>
    <col min="14854" max="14854" width="9.42578125" style="1727" bestFit="1" customWidth="1"/>
    <col min="14855" max="14855" width="10" style="1727" bestFit="1" customWidth="1"/>
    <col min="14856" max="14856" width="8.28515625" style="1727" customWidth="1"/>
    <col min="14857" max="14857" width="7.140625" style="1727" customWidth="1"/>
    <col min="14858" max="14858" width="10.7109375" style="1727" customWidth="1"/>
    <col min="14859" max="14859" width="8.5703125" style="1727" customWidth="1"/>
    <col min="14860" max="14861" width="8.85546875" style="1727" bestFit="1" customWidth="1"/>
    <col min="14862" max="14862" width="9.42578125" style="1727" customWidth="1"/>
    <col min="14863" max="14871" width="8.28515625" style="1727" customWidth="1"/>
    <col min="14872" max="14872" width="8.140625" style="1727" customWidth="1"/>
    <col min="14873" max="14873" width="10.42578125" style="1727" customWidth="1"/>
    <col min="14874" max="14874" width="9.140625" style="1727"/>
    <col min="14875" max="14875" width="19.42578125" style="1727" customWidth="1"/>
    <col min="14876" max="14876" width="16.42578125" style="1727" bestFit="1" customWidth="1"/>
    <col min="14877" max="15104" width="9.140625" style="1727"/>
    <col min="15105" max="15105" width="7.42578125" style="1727" customWidth="1"/>
    <col min="15106" max="15106" width="11.140625" style="1727" customWidth="1"/>
    <col min="15107" max="15107" width="7" style="1727" bestFit="1" customWidth="1"/>
    <col min="15108" max="15108" width="7.5703125" style="1727" bestFit="1" customWidth="1"/>
    <col min="15109" max="15109" width="7.7109375" style="1727" bestFit="1" customWidth="1"/>
    <col min="15110" max="15110" width="9.42578125" style="1727" bestFit="1" customWidth="1"/>
    <col min="15111" max="15111" width="10" style="1727" bestFit="1" customWidth="1"/>
    <col min="15112" max="15112" width="8.28515625" style="1727" customWidth="1"/>
    <col min="15113" max="15113" width="7.140625" style="1727" customWidth="1"/>
    <col min="15114" max="15114" width="10.7109375" style="1727" customWidth="1"/>
    <col min="15115" max="15115" width="8.5703125" style="1727" customWidth="1"/>
    <col min="15116" max="15117" width="8.85546875" style="1727" bestFit="1" customWidth="1"/>
    <col min="15118" max="15118" width="9.42578125" style="1727" customWidth="1"/>
    <col min="15119" max="15127" width="8.28515625" style="1727" customWidth="1"/>
    <col min="15128" max="15128" width="8.140625" style="1727" customWidth="1"/>
    <col min="15129" max="15129" width="10.42578125" style="1727" customWidth="1"/>
    <col min="15130" max="15130" width="9.140625" style="1727"/>
    <col min="15131" max="15131" width="19.42578125" style="1727" customWidth="1"/>
    <col min="15132" max="15132" width="16.42578125" style="1727" bestFit="1" customWidth="1"/>
    <col min="15133" max="15360" width="9.140625" style="1727"/>
    <col min="15361" max="15361" width="7.42578125" style="1727" customWidth="1"/>
    <col min="15362" max="15362" width="11.140625" style="1727" customWidth="1"/>
    <col min="15363" max="15363" width="7" style="1727" bestFit="1" customWidth="1"/>
    <col min="15364" max="15364" width="7.5703125" style="1727" bestFit="1" customWidth="1"/>
    <col min="15365" max="15365" width="7.7109375" style="1727" bestFit="1" customWidth="1"/>
    <col min="15366" max="15366" width="9.42578125" style="1727" bestFit="1" customWidth="1"/>
    <col min="15367" max="15367" width="10" style="1727" bestFit="1" customWidth="1"/>
    <col min="15368" max="15368" width="8.28515625" style="1727" customWidth="1"/>
    <col min="15369" max="15369" width="7.140625" style="1727" customWidth="1"/>
    <col min="15370" max="15370" width="10.7109375" style="1727" customWidth="1"/>
    <col min="15371" max="15371" width="8.5703125" style="1727" customWidth="1"/>
    <col min="15372" max="15373" width="8.85546875" style="1727" bestFit="1" customWidth="1"/>
    <col min="15374" max="15374" width="9.42578125" style="1727" customWidth="1"/>
    <col min="15375" max="15383" width="8.28515625" style="1727" customWidth="1"/>
    <col min="15384" max="15384" width="8.140625" style="1727" customWidth="1"/>
    <col min="15385" max="15385" width="10.42578125" style="1727" customWidth="1"/>
    <col min="15386" max="15386" width="9.140625" style="1727"/>
    <col min="15387" max="15387" width="19.42578125" style="1727" customWidth="1"/>
    <col min="15388" max="15388" width="16.42578125" style="1727" bestFit="1" customWidth="1"/>
    <col min="15389" max="15616" width="9.140625" style="1727"/>
    <col min="15617" max="15617" width="7.42578125" style="1727" customWidth="1"/>
    <col min="15618" max="15618" width="11.140625" style="1727" customWidth="1"/>
    <col min="15619" max="15619" width="7" style="1727" bestFit="1" customWidth="1"/>
    <col min="15620" max="15620" width="7.5703125" style="1727" bestFit="1" customWidth="1"/>
    <col min="15621" max="15621" width="7.7109375" style="1727" bestFit="1" customWidth="1"/>
    <col min="15622" max="15622" width="9.42578125" style="1727" bestFit="1" customWidth="1"/>
    <col min="15623" max="15623" width="10" style="1727" bestFit="1" customWidth="1"/>
    <col min="15624" max="15624" width="8.28515625" style="1727" customWidth="1"/>
    <col min="15625" max="15625" width="7.140625" style="1727" customWidth="1"/>
    <col min="15626" max="15626" width="10.7109375" style="1727" customWidth="1"/>
    <col min="15627" max="15627" width="8.5703125" style="1727" customWidth="1"/>
    <col min="15628" max="15629" width="8.85546875" style="1727" bestFit="1" customWidth="1"/>
    <col min="15630" max="15630" width="9.42578125" style="1727" customWidth="1"/>
    <col min="15631" max="15639" width="8.28515625" style="1727" customWidth="1"/>
    <col min="15640" max="15640" width="8.140625" style="1727" customWidth="1"/>
    <col min="15641" max="15641" width="10.42578125" style="1727" customWidth="1"/>
    <col min="15642" max="15642" width="9.140625" style="1727"/>
    <col min="15643" max="15643" width="19.42578125" style="1727" customWidth="1"/>
    <col min="15644" max="15644" width="16.42578125" style="1727" bestFit="1" customWidth="1"/>
    <col min="15645" max="15872" width="9.140625" style="1727"/>
    <col min="15873" max="15873" width="7.42578125" style="1727" customWidth="1"/>
    <col min="15874" max="15874" width="11.140625" style="1727" customWidth="1"/>
    <col min="15875" max="15875" width="7" style="1727" bestFit="1" customWidth="1"/>
    <col min="15876" max="15876" width="7.5703125" style="1727" bestFit="1" customWidth="1"/>
    <col min="15877" max="15877" width="7.7109375" style="1727" bestFit="1" customWidth="1"/>
    <col min="15878" max="15878" width="9.42578125" style="1727" bestFit="1" customWidth="1"/>
    <col min="15879" max="15879" width="10" style="1727" bestFit="1" customWidth="1"/>
    <col min="15880" max="15880" width="8.28515625" style="1727" customWidth="1"/>
    <col min="15881" max="15881" width="7.140625" style="1727" customWidth="1"/>
    <col min="15882" max="15882" width="10.7109375" style="1727" customWidth="1"/>
    <col min="15883" max="15883" width="8.5703125" style="1727" customWidth="1"/>
    <col min="15884" max="15885" width="8.85546875" style="1727" bestFit="1" customWidth="1"/>
    <col min="15886" max="15886" width="9.42578125" style="1727" customWidth="1"/>
    <col min="15887" max="15895" width="8.28515625" style="1727" customWidth="1"/>
    <col min="15896" max="15896" width="8.140625" style="1727" customWidth="1"/>
    <col min="15897" max="15897" width="10.42578125" style="1727" customWidth="1"/>
    <col min="15898" max="15898" width="9.140625" style="1727"/>
    <col min="15899" max="15899" width="19.42578125" style="1727" customWidth="1"/>
    <col min="15900" max="15900" width="16.42578125" style="1727" bestFit="1" customWidth="1"/>
    <col min="15901" max="16128" width="9.140625" style="1727"/>
    <col min="16129" max="16129" width="7.42578125" style="1727" customWidth="1"/>
    <col min="16130" max="16130" width="11.140625" style="1727" customWidth="1"/>
    <col min="16131" max="16131" width="7" style="1727" bestFit="1" customWidth="1"/>
    <col min="16132" max="16132" width="7.5703125" style="1727" bestFit="1" customWidth="1"/>
    <col min="16133" max="16133" width="7.7109375" style="1727" bestFit="1" customWidth="1"/>
    <col min="16134" max="16134" width="9.42578125" style="1727" bestFit="1" customWidth="1"/>
    <col min="16135" max="16135" width="10" style="1727" bestFit="1" customWidth="1"/>
    <col min="16136" max="16136" width="8.28515625" style="1727" customWidth="1"/>
    <col min="16137" max="16137" width="7.140625" style="1727" customWidth="1"/>
    <col min="16138" max="16138" width="10.7109375" style="1727" customWidth="1"/>
    <col min="16139" max="16139" width="8.5703125" style="1727" customWidth="1"/>
    <col min="16140" max="16141" width="8.85546875" style="1727" bestFit="1" customWidth="1"/>
    <col min="16142" max="16142" width="9.42578125" style="1727" customWidth="1"/>
    <col min="16143" max="16151" width="8.28515625" style="1727" customWidth="1"/>
    <col min="16152" max="16152" width="8.140625" style="1727" customWidth="1"/>
    <col min="16153" max="16153" width="10.42578125" style="1727" customWidth="1"/>
    <col min="16154" max="16154" width="9.140625" style="1727"/>
    <col min="16155" max="16155" width="19.42578125" style="1727" customWidth="1"/>
    <col min="16156" max="16156" width="16.42578125" style="1727" bestFit="1" customWidth="1"/>
    <col min="16157" max="16384" width="9.140625" style="1727"/>
  </cols>
  <sheetData>
    <row r="1" spans="1:29" ht="60.75" customHeight="1" thickBot="1" x14ac:dyDescent="0.35">
      <c r="A1" s="1719" t="s">
        <v>3400</v>
      </c>
      <c r="B1" s="1720"/>
      <c r="C1" s="1720"/>
      <c r="D1" s="1721"/>
      <c r="E1" s="1720"/>
      <c r="F1" s="1720"/>
      <c r="G1" s="1720"/>
      <c r="H1" s="1722"/>
      <c r="I1" s="1722"/>
      <c r="J1" s="1722"/>
      <c r="K1" s="1722"/>
      <c r="L1" s="1720"/>
      <c r="M1" s="1720"/>
      <c r="N1" s="1723"/>
      <c r="O1" s="1720"/>
      <c r="P1" s="1720"/>
      <c r="Q1" s="1720"/>
      <c r="R1" s="1720"/>
      <c r="S1" s="1724"/>
      <c r="T1" s="1720"/>
      <c r="U1" s="1720"/>
      <c r="V1" s="1720"/>
      <c r="W1" s="1725"/>
      <c r="X1" s="1722"/>
      <c r="Y1" s="1726" t="s">
        <v>11</v>
      </c>
      <c r="Z1" s="1720"/>
    </row>
    <row r="2" spans="1:29" ht="30.75" customHeight="1" thickTop="1" thickBot="1" x14ac:dyDescent="0.3">
      <c r="A2" s="1728" t="s">
        <v>3401</v>
      </c>
      <c r="B2" s="3483" t="s">
        <v>3402</v>
      </c>
      <c r="C2" s="3484"/>
      <c r="D2" s="3484"/>
      <c r="E2" s="3484"/>
      <c r="F2" s="3484"/>
      <c r="G2" s="3484"/>
      <c r="H2" s="3484"/>
      <c r="I2" s="3484"/>
      <c r="J2" s="1729"/>
      <c r="K2" s="3485" t="s">
        <v>3403</v>
      </c>
      <c r="L2" s="3485"/>
      <c r="M2" s="3485"/>
      <c r="N2" s="3485"/>
      <c r="O2" s="3485"/>
      <c r="P2" s="3485"/>
      <c r="Q2" s="3485"/>
      <c r="R2" s="3485"/>
      <c r="S2" s="3485"/>
      <c r="T2" s="3485"/>
      <c r="U2" s="3485"/>
      <c r="V2" s="3485"/>
      <c r="W2" s="3485"/>
      <c r="X2" s="1729"/>
      <c r="Y2" s="1730" t="s">
        <v>741</v>
      </c>
      <c r="Z2" s="1720"/>
    </row>
    <row r="3" spans="1:29" ht="28.5" customHeight="1" x14ac:dyDescent="0.25">
      <c r="A3" s="1731" t="s">
        <v>693</v>
      </c>
      <c r="B3" s="1732" t="s">
        <v>3404</v>
      </c>
      <c r="C3" s="1733"/>
      <c r="D3" s="1733"/>
      <c r="E3" s="1734"/>
      <c r="F3" s="1733"/>
      <c r="G3" s="1733"/>
      <c r="H3" s="1733"/>
      <c r="I3" s="1735"/>
      <c r="J3" s="1736"/>
      <c r="K3" s="1733" t="s">
        <v>3405</v>
      </c>
      <c r="L3" s="1737" t="s">
        <v>3406</v>
      </c>
      <c r="M3" s="1737"/>
      <c r="N3" s="1737"/>
      <c r="O3" s="1737"/>
      <c r="P3" s="1737"/>
      <c r="Q3" s="1737"/>
      <c r="R3" s="1737"/>
      <c r="S3" s="1737"/>
      <c r="T3" s="1737"/>
      <c r="U3" s="1737"/>
      <c r="V3" s="1737"/>
      <c r="W3" s="1737"/>
      <c r="X3" s="1738"/>
      <c r="Y3" s="1739" t="s">
        <v>3407</v>
      </c>
      <c r="Z3" s="1720"/>
    </row>
    <row r="4" spans="1:29" ht="28.5" customHeight="1" x14ac:dyDescent="0.25">
      <c r="A4" s="1731" t="s">
        <v>330</v>
      </c>
      <c r="B4" s="1740" t="s">
        <v>751</v>
      </c>
      <c r="C4" s="1740" t="s">
        <v>3408</v>
      </c>
      <c r="D4" s="1740" t="s">
        <v>3409</v>
      </c>
      <c r="E4" s="1741" t="s">
        <v>3410</v>
      </c>
      <c r="F4" s="1740" t="s">
        <v>3411</v>
      </c>
      <c r="G4" s="1740" t="s">
        <v>3412</v>
      </c>
      <c r="H4" s="1740" t="s">
        <v>3413</v>
      </c>
      <c r="I4" s="1742" t="s">
        <v>3414</v>
      </c>
      <c r="J4" s="1739" t="s">
        <v>234</v>
      </c>
      <c r="K4" s="1740" t="s">
        <v>3415</v>
      </c>
      <c r="L4" s="1743" t="s">
        <v>3416</v>
      </c>
      <c r="M4" s="1743" t="s">
        <v>3417</v>
      </c>
      <c r="N4" s="1743" t="s">
        <v>3418</v>
      </c>
      <c r="O4" s="1743" t="s">
        <v>3419</v>
      </c>
      <c r="P4" s="1743" t="s">
        <v>3420</v>
      </c>
      <c r="Q4" s="1743" t="s">
        <v>3421</v>
      </c>
      <c r="R4" s="1743" t="s">
        <v>3422</v>
      </c>
      <c r="S4" s="1743" t="s">
        <v>3423</v>
      </c>
      <c r="T4" s="1743" t="s">
        <v>3424</v>
      </c>
      <c r="U4" s="1743" t="s">
        <v>3425</v>
      </c>
      <c r="V4" s="1743" t="s">
        <v>3426</v>
      </c>
      <c r="W4" s="1743" t="s">
        <v>3427</v>
      </c>
      <c r="X4" s="1744" t="s">
        <v>234</v>
      </c>
      <c r="Y4" s="1739" t="s">
        <v>3428</v>
      </c>
      <c r="Z4" s="1720"/>
    </row>
    <row r="5" spans="1:29" ht="28.5" customHeight="1" thickBot="1" x14ac:dyDescent="0.3">
      <c r="A5" s="1745"/>
      <c r="B5" s="1746" t="s">
        <v>3429</v>
      </c>
      <c r="C5" s="1746"/>
      <c r="D5" s="1746"/>
      <c r="E5" s="1747"/>
      <c r="F5" s="1746"/>
      <c r="G5" s="1746"/>
      <c r="H5" s="1746"/>
      <c r="I5" s="1748"/>
      <c r="J5" s="1749"/>
      <c r="K5" s="1746" t="s">
        <v>728</v>
      </c>
      <c r="L5" s="1750" t="s">
        <v>728</v>
      </c>
      <c r="M5" s="1750"/>
      <c r="N5" s="1750"/>
      <c r="O5" s="1750"/>
      <c r="P5" s="1750"/>
      <c r="Q5" s="1750"/>
      <c r="R5" s="1750"/>
      <c r="S5" s="1750"/>
      <c r="T5" s="1750" t="s">
        <v>3430</v>
      </c>
      <c r="U5" s="1750"/>
      <c r="V5" s="1750"/>
      <c r="W5" s="1750"/>
      <c r="X5" s="1751"/>
      <c r="Y5" s="1752" t="s">
        <v>3403</v>
      </c>
      <c r="Z5" s="1720"/>
    </row>
    <row r="6" spans="1:29" ht="3.75" hidden="1" customHeight="1" thickTop="1" x14ac:dyDescent="0.25">
      <c r="A6" s="1753"/>
      <c r="B6" s="1754"/>
      <c r="C6" s="1755"/>
      <c r="D6" s="1755"/>
      <c r="E6" s="1756"/>
      <c r="F6" s="1755"/>
      <c r="G6" s="1755"/>
      <c r="H6" s="1755"/>
      <c r="I6" s="1757"/>
      <c r="J6" s="1758"/>
      <c r="K6" s="1754"/>
      <c r="L6" s="1759"/>
      <c r="M6" s="1759"/>
      <c r="N6" s="1760"/>
      <c r="O6" s="1760"/>
      <c r="P6" s="1759"/>
      <c r="Q6" s="1759"/>
      <c r="R6" s="1759"/>
      <c r="S6" s="1759"/>
      <c r="T6" s="1759"/>
      <c r="U6" s="1759"/>
      <c r="V6" s="1761"/>
      <c r="W6" s="1761"/>
      <c r="X6" s="1762"/>
      <c r="Y6" s="1763"/>
      <c r="Z6" s="1720"/>
    </row>
    <row r="7" spans="1:29" ht="28.5" hidden="1" customHeight="1" x14ac:dyDescent="0.25">
      <c r="A7" s="1764">
        <v>35947</v>
      </c>
      <c r="B7" s="1765">
        <v>21.8</v>
      </c>
      <c r="C7" s="1766">
        <v>0</v>
      </c>
      <c r="D7" s="1766">
        <v>179.5</v>
      </c>
      <c r="E7" s="1766">
        <v>846</v>
      </c>
      <c r="F7" s="1766">
        <v>860.5</v>
      </c>
      <c r="G7" s="1766">
        <v>1426.8</v>
      </c>
      <c r="H7" s="1766">
        <v>2330.3000000000002</v>
      </c>
      <c r="I7" s="1767">
        <v>0</v>
      </c>
      <c r="J7" s="1768">
        <v>5835.4929099999999</v>
      </c>
      <c r="K7" s="1765">
        <v>6.6</v>
      </c>
      <c r="L7" s="1766">
        <v>11.7</v>
      </c>
      <c r="M7" s="1766"/>
      <c r="N7" s="1769">
        <v>17.8</v>
      </c>
      <c r="O7" s="1769">
        <v>53.5</v>
      </c>
      <c r="P7" s="1766">
        <v>66.3</v>
      </c>
      <c r="Q7" s="1766">
        <v>15.1</v>
      </c>
      <c r="R7" s="1766">
        <v>6.5</v>
      </c>
      <c r="S7" s="1766">
        <v>15.7</v>
      </c>
      <c r="T7" s="1766">
        <v>2.5</v>
      </c>
      <c r="U7" s="1766">
        <v>3.7</v>
      </c>
      <c r="V7" s="1766">
        <v>0.3</v>
      </c>
      <c r="W7" s="1766">
        <v>0.2</v>
      </c>
      <c r="X7" s="1770">
        <v>199.9</v>
      </c>
      <c r="Y7" s="1768">
        <v>6035.3929099999996</v>
      </c>
      <c r="Z7" s="1771"/>
    </row>
    <row r="8" spans="1:29" ht="28.5" hidden="1" customHeight="1" x14ac:dyDescent="0.25">
      <c r="A8" s="1764">
        <v>36039</v>
      </c>
      <c r="B8" s="1765">
        <v>21.7</v>
      </c>
      <c r="C8" s="1766">
        <v>0</v>
      </c>
      <c r="D8" s="1766">
        <v>184.7</v>
      </c>
      <c r="E8" s="1766">
        <v>877.3</v>
      </c>
      <c r="F8" s="1766">
        <v>933</v>
      </c>
      <c r="G8" s="1766">
        <v>1518.8</v>
      </c>
      <c r="H8" s="1766">
        <v>2356.9</v>
      </c>
      <c r="I8" s="1767">
        <v>0</v>
      </c>
      <c r="J8" s="1768">
        <v>6056.2</v>
      </c>
      <c r="K8" s="1765">
        <v>6.6</v>
      </c>
      <c r="L8" s="1766">
        <v>11.7</v>
      </c>
      <c r="M8" s="1766"/>
      <c r="N8" s="1769">
        <v>26.9</v>
      </c>
      <c r="O8" s="1769">
        <v>55.2</v>
      </c>
      <c r="P8" s="1766">
        <v>66.8</v>
      </c>
      <c r="Q8" s="1766">
        <v>15.5</v>
      </c>
      <c r="R8" s="1766">
        <v>6.4</v>
      </c>
      <c r="S8" s="1766">
        <v>16.100000000000001</v>
      </c>
      <c r="T8" s="1766">
        <v>2.5</v>
      </c>
      <c r="U8" s="1766">
        <v>3.8</v>
      </c>
      <c r="V8" s="1766">
        <v>0.3</v>
      </c>
      <c r="W8" s="1766">
        <v>0.2</v>
      </c>
      <c r="X8" s="1770">
        <v>212.1</v>
      </c>
      <c r="Y8" s="1768">
        <v>6268.3</v>
      </c>
      <c r="Z8" s="1720"/>
    </row>
    <row r="9" spans="1:29" ht="28.5" hidden="1" customHeight="1" x14ac:dyDescent="0.25">
      <c r="A9" s="1764">
        <v>36130</v>
      </c>
      <c r="B9" s="1765">
        <v>21.6</v>
      </c>
      <c r="C9" s="1766">
        <v>21.6</v>
      </c>
      <c r="D9" s="1766">
        <v>208.5</v>
      </c>
      <c r="E9" s="1766">
        <v>1063.0999999999999</v>
      </c>
      <c r="F9" s="1766">
        <v>1173.4000000000001</v>
      </c>
      <c r="G9" s="1766">
        <v>1841.1</v>
      </c>
      <c r="H9" s="1766">
        <v>3145.8</v>
      </c>
      <c r="I9" s="1767">
        <v>196.1</v>
      </c>
      <c r="J9" s="1768">
        <v>7814.4</v>
      </c>
      <c r="K9" s="1765">
        <v>6.6</v>
      </c>
      <c r="L9" s="1766">
        <v>11.8</v>
      </c>
      <c r="M9" s="1766"/>
      <c r="N9" s="1769">
        <v>51.8</v>
      </c>
      <c r="O9" s="1769">
        <v>58.9</v>
      </c>
      <c r="P9" s="1766">
        <v>69.3</v>
      </c>
      <c r="Q9" s="1766">
        <v>15.9</v>
      </c>
      <c r="R9" s="1766">
        <v>6.4</v>
      </c>
      <c r="S9" s="1766">
        <v>16.600000000000001</v>
      </c>
      <c r="T9" s="1766">
        <v>2.5</v>
      </c>
      <c r="U9" s="1766">
        <v>3.9</v>
      </c>
      <c r="V9" s="1766">
        <v>0.3</v>
      </c>
      <c r="W9" s="1766">
        <v>0.2</v>
      </c>
      <c r="X9" s="1770">
        <v>244.3</v>
      </c>
      <c r="Y9" s="1768">
        <v>8058.7</v>
      </c>
      <c r="Z9" s="1771"/>
    </row>
    <row r="10" spans="1:29" ht="28.5" hidden="1" customHeight="1" x14ac:dyDescent="0.25">
      <c r="A10" s="1764">
        <v>36220</v>
      </c>
      <c r="B10" s="1765">
        <v>21.6</v>
      </c>
      <c r="C10" s="1766">
        <v>23.5</v>
      </c>
      <c r="D10" s="1766">
        <v>185</v>
      </c>
      <c r="E10" s="1766">
        <v>906.5</v>
      </c>
      <c r="F10" s="1766">
        <v>1022.4</v>
      </c>
      <c r="G10" s="1766">
        <v>1441.8</v>
      </c>
      <c r="H10" s="1766">
        <v>2565.5</v>
      </c>
      <c r="I10" s="1767">
        <v>213.9</v>
      </c>
      <c r="J10" s="1768">
        <v>6498.1</v>
      </c>
      <c r="K10" s="1765">
        <v>6.7</v>
      </c>
      <c r="L10" s="1766">
        <v>12</v>
      </c>
      <c r="M10" s="1766"/>
      <c r="N10" s="1769">
        <v>64.599999999999994</v>
      </c>
      <c r="O10" s="1769">
        <v>55.3</v>
      </c>
      <c r="P10" s="1766">
        <v>68.8</v>
      </c>
      <c r="Q10" s="1766">
        <v>16.100000000000001</v>
      </c>
      <c r="R10" s="1766">
        <v>6.4</v>
      </c>
      <c r="S10" s="1766">
        <v>16.899999999999999</v>
      </c>
      <c r="T10" s="1766">
        <v>2.4</v>
      </c>
      <c r="U10" s="1766">
        <v>3.9</v>
      </c>
      <c r="V10" s="1766">
        <v>0.3</v>
      </c>
      <c r="W10" s="1766">
        <v>0.2</v>
      </c>
      <c r="X10" s="1770">
        <v>253.6</v>
      </c>
      <c r="Y10" s="1768">
        <v>6751.7</v>
      </c>
      <c r="Z10" s="1771"/>
    </row>
    <row r="11" spans="1:29" ht="28.5" hidden="1" customHeight="1" x14ac:dyDescent="0.25">
      <c r="A11" s="1764">
        <v>39448</v>
      </c>
      <c r="B11" s="1765">
        <v>228.1</v>
      </c>
      <c r="C11" s="1766">
        <v>166.9</v>
      </c>
      <c r="D11" s="1766">
        <v>231.3</v>
      </c>
      <c r="E11" s="1766">
        <v>923.4</v>
      </c>
      <c r="F11" s="1766">
        <v>1294.4000000000001</v>
      </c>
      <c r="G11" s="1766">
        <v>2078.1999999999998</v>
      </c>
      <c r="H11" s="1766">
        <v>9790</v>
      </c>
      <c r="I11" s="1767">
        <v>724.3</v>
      </c>
      <c r="J11" s="1768">
        <v>15436.616595</v>
      </c>
      <c r="K11" s="1765">
        <v>7</v>
      </c>
      <c r="L11" s="1766">
        <v>12.8</v>
      </c>
      <c r="M11" s="1766">
        <v>4.0999999999999996</v>
      </c>
      <c r="N11" s="1769">
        <v>203.6</v>
      </c>
      <c r="O11" s="1769">
        <v>86.2</v>
      </c>
      <c r="P11" s="1766">
        <v>103.3</v>
      </c>
      <c r="Q11" s="1766">
        <v>24.5</v>
      </c>
      <c r="R11" s="1766">
        <v>6.4</v>
      </c>
      <c r="S11" s="1766">
        <v>31</v>
      </c>
      <c r="T11" s="1766">
        <v>2.4</v>
      </c>
      <c r="U11" s="1766">
        <v>7.1</v>
      </c>
      <c r="V11" s="1766">
        <v>0.3</v>
      </c>
      <c r="W11" s="1766">
        <v>0.2</v>
      </c>
      <c r="X11" s="1770">
        <v>488.9</v>
      </c>
      <c r="Y11" s="1768">
        <v>15925.516594999999</v>
      </c>
      <c r="Z11" s="1771"/>
      <c r="AA11" s="1772"/>
      <c r="AB11" s="1772"/>
      <c r="AC11" s="1772"/>
    </row>
    <row r="12" spans="1:29" ht="28.5" hidden="1" customHeight="1" x14ac:dyDescent="0.25">
      <c r="A12" s="1764">
        <v>39479</v>
      </c>
      <c r="B12" s="1765">
        <v>228.09999999999854</v>
      </c>
      <c r="C12" s="1766">
        <v>162.30000000000001</v>
      </c>
      <c r="D12" s="1766">
        <v>225.4</v>
      </c>
      <c r="E12" s="1766">
        <v>913.2</v>
      </c>
      <c r="F12" s="1766">
        <v>1229.7</v>
      </c>
      <c r="G12" s="1766">
        <v>1964.2</v>
      </c>
      <c r="H12" s="1766">
        <v>9538.1</v>
      </c>
      <c r="I12" s="1767">
        <v>703.6</v>
      </c>
      <c r="J12" s="1768">
        <v>14964.575835</v>
      </c>
      <c r="K12" s="1765">
        <v>7</v>
      </c>
      <c r="L12" s="1766">
        <v>12.8</v>
      </c>
      <c r="M12" s="1766">
        <v>8.8000000000000007</v>
      </c>
      <c r="N12" s="1769">
        <v>203.4</v>
      </c>
      <c r="O12" s="1769">
        <v>86.3</v>
      </c>
      <c r="P12" s="1766">
        <v>104</v>
      </c>
      <c r="Q12" s="1766">
        <v>24.6</v>
      </c>
      <c r="R12" s="1766">
        <v>6.4</v>
      </c>
      <c r="S12" s="1766">
        <v>31.1</v>
      </c>
      <c r="T12" s="1766">
        <v>2.4</v>
      </c>
      <c r="U12" s="1766">
        <v>7.2</v>
      </c>
      <c r="V12" s="1766">
        <v>0.3</v>
      </c>
      <c r="W12" s="1766">
        <v>0.2</v>
      </c>
      <c r="X12" s="1770">
        <v>494.5</v>
      </c>
      <c r="Y12" s="1768">
        <v>15458.975834999999</v>
      </c>
      <c r="Z12" s="1771"/>
      <c r="AA12" s="1772"/>
      <c r="AB12" s="1772"/>
      <c r="AC12" s="1772"/>
    </row>
    <row r="13" spans="1:29" ht="28.5" hidden="1" customHeight="1" x14ac:dyDescent="0.25">
      <c r="A13" s="1764">
        <v>39508</v>
      </c>
      <c r="B13" s="1765">
        <v>228</v>
      </c>
      <c r="C13" s="1766">
        <v>155.6</v>
      </c>
      <c r="D13" s="1766">
        <v>224.1</v>
      </c>
      <c r="E13" s="1766">
        <v>885.2</v>
      </c>
      <c r="F13" s="1766">
        <v>1220.4000000000001</v>
      </c>
      <c r="G13" s="1766">
        <v>1878.9</v>
      </c>
      <c r="H13" s="1766">
        <v>9399.7999999999993</v>
      </c>
      <c r="I13" s="1767">
        <v>693.3</v>
      </c>
      <c r="J13" s="1768">
        <v>14685.322885</v>
      </c>
      <c r="K13" s="1765">
        <v>7</v>
      </c>
      <c r="L13" s="1766">
        <v>12.8</v>
      </c>
      <c r="M13" s="1766">
        <v>13.47024</v>
      </c>
      <c r="N13" s="1769">
        <v>203.34013999999999</v>
      </c>
      <c r="O13" s="1769">
        <v>86.178015000000002</v>
      </c>
      <c r="P13" s="1766">
        <v>104.259045</v>
      </c>
      <c r="Q13" s="1766">
        <v>24.6116755</v>
      </c>
      <c r="R13" s="1766">
        <v>6.3554042500000003</v>
      </c>
      <c r="S13" s="1766">
        <v>31.303156600000001</v>
      </c>
      <c r="T13" s="1766">
        <v>2.4</v>
      </c>
      <c r="U13" s="1766">
        <v>7.2</v>
      </c>
      <c r="V13" s="1766">
        <v>0.3</v>
      </c>
      <c r="W13" s="1766">
        <v>0.2</v>
      </c>
      <c r="X13" s="1770">
        <v>499.51767634999999</v>
      </c>
      <c r="Y13" s="1768">
        <v>15184.84056135</v>
      </c>
      <c r="Z13" s="1771"/>
      <c r="AA13" s="1772"/>
      <c r="AB13" s="1772"/>
      <c r="AC13" s="1772"/>
    </row>
    <row r="14" spans="1:29" ht="28.5" hidden="1" customHeight="1" x14ac:dyDescent="0.25">
      <c r="A14" s="1764">
        <v>39539</v>
      </c>
      <c r="B14" s="1765">
        <v>228</v>
      </c>
      <c r="C14" s="1766">
        <v>150.5</v>
      </c>
      <c r="D14" s="1766">
        <v>224.1</v>
      </c>
      <c r="E14" s="1766">
        <v>899.9</v>
      </c>
      <c r="F14" s="1766">
        <v>1213.2</v>
      </c>
      <c r="G14" s="1766">
        <v>1911.1</v>
      </c>
      <c r="H14" s="1766">
        <v>9330.1</v>
      </c>
      <c r="I14" s="1767">
        <v>733.2</v>
      </c>
      <c r="J14" s="1768">
        <v>14690.1</v>
      </c>
      <c r="K14" s="1765">
        <v>7</v>
      </c>
      <c r="L14" s="1766">
        <v>12.8</v>
      </c>
      <c r="M14" s="1766">
        <v>21</v>
      </c>
      <c r="N14" s="1769">
        <v>201.7</v>
      </c>
      <c r="O14" s="1769">
        <v>85.9</v>
      </c>
      <c r="P14" s="1766">
        <v>104.7</v>
      </c>
      <c r="Q14" s="1766">
        <v>24.6</v>
      </c>
      <c r="R14" s="1766">
        <v>6.4</v>
      </c>
      <c r="S14" s="1766">
        <v>31.3</v>
      </c>
      <c r="T14" s="1766">
        <v>2.4</v>
      </c>
      <c r="U14" s="1766">
        <v>7.3</v>
      </c>
      <c r="V14" s="1766">
        <v>0.3</v>
      </c>
      <c r="W14" s="1766">
        <v>0.2</v>
      </c>
      <c r="X14" s="1770">
        <v>505.6</v>
      </c>
      <c r="Y14" s="1768">
        <v>15195.7</v>
      </c>
      <c r="Z14" s="1771"/>
      <c r="AA14" s="1772"/>
      <c r="AB14" s="1772"/>
      <c r="AC14" s="1772"/>
    </row>
    <row r="15" spans="1:29" ht="28.5" hidden="1" customHeight="1" x14ac:dyDescent="0.25">
      <c r="A15" s="1764">
        <v>39569</v>
      </c>
      <c r="B15" s="1765">
        <v>228.1</v>
      </c>
      <c r="C15" s="1766">
        <v>145.9</v>
      </c>
      <c r="D15" s="1766">
        <v>223.7</v>
      </c>
      <c r="E15" s="1766">
        <v>875.2</v>
      </c>
      <c r="F15" s="1766">
        <v>1216.2</v>
      </c>
      <c r="G15" s="1766">
        <v>1857.7</v>
      </c>
      <c r="H15" s="1766">
        <v>9339</v>
      </c>
      <c r="I15" s="1767">
        <v>746.8</v>
      </c>
      <c r="J15" s="1768">
        <v>14632.557210000001</v>
      </c>
      <c r="K15" s="1765">
        <v>7</v>
      </c>
      <c r="L15" s="1766">
        <v>12.8</v>
      </c>
      <c r="M15" s="1766">
        <v>27.58</v>
      </c>
      <c r="N15" s="1769">
        <v>201.1</v>
      </c>
      <c r="O15" s="1769">
        <v>85.8</v>
      </c>
      <c r="P15" s="1766">
        <v>105</v>
      </c>
      <c r="Q15" s="1766">
        <v>24.7</v>
      </c>
      <c r="R15" s="1766">
        <v>6.4</v>
      </c>
      <c r="S15" s="1766">
        <v>31.4</v>
      </c>
      <c r="T15" s="1766">
        <v>2.4</v>
      </c>
      <c r="U15" s="1766">
        <v>7.3</v>
      </c>
      <c r="V15" s="1766">
        <v>0.3</v>
      </c>
      <c r="W15" s="1766">
        <v>0.2</v>
      </c>
      <c r="X15" s="1770">
        <v>511.98</v>
      </c>
      <c r="Y15" s="1768">
        <v>15144.53721</v>
      </c>
      <c r="Z15" s="1771"/>
      <c r="AA15" s="1772"/>
      <c r="AB15" s="1772"/>
      <c r="AC15" s="1772"/>
    </row>
    <row r="16" spans="1:29" ht="28.5" hidden="1" customHeight="1" x14ac:dyDescent="0.25">
      <c r="A16" s="1764">
        <v>39600</v>
      </c>
      <c r="B16" s="1765">
        <v>227.70000000000073</v>
      </c>
      <c r="C16" s="1766">
        <v>141.6</v>
      </c>
      <c r="D16" s="1766">
        <v>222.5</v>
      </c>
      <c r="E16" s="1766">
        <v>867.9</v>
      </c>
      <c r="F16" s="1766">
        <v>1198.5999999999999</v>
      </c>
      <c r="G16" s="1766">
        <v>1875.2</v>
      </c>
      <c r="H16" s="1766">
        <v>9259.2999999999993</v>
      </c>
      <c r="I16" s="1767">
        <v>776.1</v>
      </c>
      <c r="J16" s="1768">
        <v>14568.9</v>
      </c>
      <c r="K16" s="1765">
        <v>7.056</v>
      </c>
      <c r="L16" s="1766">
        <v>12.8</v>
      </c>
      <c r="M16" s="1766">
        <v>34.090000000000003</v>
      </c>
      <c r="N16" s="1769">
        <v>200.8</v>
      </c>
      <c r="O16" s="1769">
        <v>85.6</v>
      </c>
      <c r="P16" s="1766">
        <v>105.4</v>
      </c>
      <c r="Q16" s="1766">
        <v>24.86</v>
      </c>
      <c r="R16" s="1766">
        <v>6.3498999999999999</v>
      </c>
      <c r="S16" s="1766">
        <v>31.54</v>
      </c>
      <c r="T16" s="1766">
        <v>2.4302999999999999</v>
      </c>
      <c r="U16" s="1766">
        <v>7.39</v>
      </c>
      <c r="V16" s="1766">
        <v>0.33</v>
      </c>
      <c r="W16" s="1766">
        <v>0.22</v>
      </c>
      <c r="X16" s="1770">
        <v>518.79999999999995</v>
      </c>
      <c r="Y16" s="1768">
        <v>15087.699999999999</v>
      </c>
      <c r="Z16" s="1771"/>
      <c r="AA16" s="1772"/>
      <c r="AB16" s="1772"/>
      <c r="AC16" s="1772"/>
    </row>
    <row r="17" spans="1:29" ht="28.5" hidden="1" customHeight="1" x14ac:dyDescent="0.25">
      <c r="A17" s="1764">
        <v>39630</v>
      </c>
      <c r="B17" s="1765">
        <v>227.29999999999927</v>
      </c>
      <c r="C17" s="1766">
        <v>139.5</v>
      </c>
      <c r="D17" s="1766">
        <v>226</v>
      </c>
      <c r="E17" s="1766">
        <v>879.6</v>
      </c>
      <c r="F17" s="1766">
        <v>1238</v>
      </c>
      <c r="G17" s="1766">
        <v>1944</v>
      </c>
      <c r="H17" s="1766">
        <v>9572</v>
      </c>
      <c r="I17" s="1767">
        <v>865.7</v>
      </c>
      <c r="J17" s="1768">
        <v>15092.113185</v>
      </c>
      <c r="K17" s="1765">
        <v>7.1</v>
      </c>
      <c r="L17" s="1766">
        <v>12.8</v>
      </c>
      <c r="M17" s="1766">
        <v>40.47</v>
      </c>
      <c r="N17" s="1769">
        <v>200.6</v>
      </c>
      <c r="O17" s="1769">
        <v>85.7</v>
      </c>
      <c r="P17" s="1766">
        <v>105.7</v>
      </c>
      <c r="Q17" s="1766">
        <v>25</v>
      </c>
      <c r="R17" s="1766">
        <v>6.3</v>
      </c>
      <c r="S17" s="1766">
        <v>31.8</v>
      </c>
      <c r="T17" s="1766">
        <v>2.4</v>
      </c>
      <c r="U17" s="1766">
        <v>7.5</v>
      </c>
      <c r="V17" s="1766">
        <v>0.3</v>
      </c>
      <c r="W17" s="1766">
        <v>0.2</v>
      </c>
      <c r="X17" s="1770">
        <v>525.87</v>
      </c>
      <c r="Y17" s="1768">
        <v>15617.983185000001</v>
      </c>
      <c r="Z17" s="1771"/>
      <c r="AA17" s="1772"/>
      <c r="AB17" s="1772"/>
      <c r="AC17" s="1772"/>
    </row>
    <row r="18" spans="1:29" ht="28.5" hidden="1" customHeight="1" x14ac:dyDescent="0.25">
      <c r="A18" s="1764">
        <v>39661</v>
      </c>
      <c r="B18" s="1765">
        <v>227.18999999999869</v>
      </c>
      <c r="C18" s="1766">
        <v>138.6</v>
      </c>
      <c r="D18" s="1766">
        <v>232.2</v>
      </c>
      <c r="E18" s="1766">
        <v>898.1</v>
      </c>
      <c r="F18" s="1766">
        <v>1234.3</v>
      </c>
      <c r="G18" s="1766">
        <v>1932.9</v>
      </c>
      <c r="H18" s="1766">
        <v>9622.1</v>
      </c>
      <c r="I18" s="1767">
        <v>921.01</v>
      </c>
      <c r="J18" s="1768">
        <v>15206.3951</v>
      </c>
      <c r="K18" s="1765">
        <v>7.0739999999999998</v>
      </c>
      <c r="L18" s="1766">
        <v>12.831</v>
      </c>
      <c r="M18" s="1766">
        <v>47.2</v>
      </c>
      <c r="N18" s="1769">
        <v>200.4</v>
      </c>
      <c r="O18" s="1769">
        <v>85.8</v>
      </c>
      <c r="P18" s="1766">
        <v>106</v>
      </c>
      <c r="Q18" s="1766">
        <v>25.1</v>
      </c>
      <c r="R18" s="1766">
        <v>6.3</v>
      </c>
      <c r="S18" s="1766">
        <v>32</v>
      </c>
      <c r="T18" s="1766">
        <v>2.4</v>
      </c>
      <c r="U18" s="1766">
        <v>7.5</v>
      </c>
      <c r="V18" s="1766">
        <v>0.3</v>
      </c>
      <c r="W18" s="1766">
        <v>0.2</v>
      </c>
      <c r="X18" s="1770">
        <v>533.20500000000004</v>
      </c>
      <c r="Y18" s="1768">
        <v>15739.6001</v>
      </c>
      <c r="Z18" s="1771"/>
      <c r="AA18" s="1772"/>
      <c r="AB18" s="1772"/>
      <c r="AC18" s="1772"/>
    </row>
    <row r="19" spans="1:29" ht="28.5" hidden="1" customHeight="1" x14ac:dyDescent="0.25">
      <c r="A19" s="1764">
        <v>39692</v>
      </c>
      <c r="B19" s="1765">
        <v>226.59999999999854</v>
      </c>
      <c r="C19" s="1766">
        <v>140.1</v>
      </c>
      <c r="D19" s="1766">
        <v>240.3</v>
      </c>
      <c r="E19" s="1766">
        <v>892.4</v>
      </c>
      <c r="F19" s="1766">
        <v>1250.7</v>
      </c>
      <c r="G19" s="1766">
        <v>1966.4</v>
      </c>
      <c r="H19" s="1766">
        <v>9647.7000000000007</v>
      </c>
      <c r="I19" s="1767">
        <v>951.6</v>
      </c>
      <c r="J19" s="1768">
        <v>15315.8</v>
      </c>
      <c r="K19" s="1765">
        <v>8</v>
      </c>
      <c r="L19" s="1766">
        <v>12.831</v>
      </c>
      <c r="M19" s="1766">
        <v>56.2</v>
      </c>
      <c r="N19" s="1769">
        <v>203.8</v>
      </c>
      <c r="O19" s="1769">
        <v>86.3</v>
      </c>
      <c r="P19" s="1766">
        <v>106.2</v>
      </c>
      <c r="Q19" s="1766">
        <v>25.3</v>
      </c>
      <c r="R19" s="1766">
        <v>6.3</v>
      </c>
      <c r="S19" s="1766">
        <v>32.200000000000003</v>
      </c>
      <c r="T19" s="1766">
        <v>2.4</v>
      </c>
      <c r="U19" s="1766">
        <v>7.6</v>
      </c>
      <c r="V19" s="1766">
        <v>0.3</v>
      </c>
      <c r="W19" s="1766">
        <v>0.2</v>
      </c>
      <c r="X19" s="1770">
        <v>547.70000000000005</v>
      </c>
      <c r="Y19" s="1768">
        <v>15863.5</v>
      </c>
      <c r="Z19" s="1771"/>
      <c r="AA19" s="1772"/>
      <c r="AB19" s="1772"/>
      <c r="AC19" s="1772"/>
    </row>
    <row r="20" spans="1:29" ht="28.5" hidden="1" customHeight="1" x14ac:dyDescent="0.25">
      <c r="A20" s="1764">
        <v>39722</v>
      </c>
      <c r="B20" s="1765">
        <v>226.6</v>
      </c>
      <c r="C20" s="1766">
        <v>145.19999999999999</v>
      </c>
      <c r="D20" s="1766">
        <v>227</v>
      </c>
      <c r="E20" s="1766">
        <v>913.5</v>
      </c>
      <c r="F20" s="1766">
        <v>1271.7</v>
      </c>
      <c r="G20" s="1766">
        <v>1996.8</v>
      </c>
      <c r="H20" s="1766">
        <v>9826.2999999999993</v>
      </c>
      <c r="I20" s="1767">
        <v>1016.8</v>
      </c>
      <c r="J20" s="1768">
        <v>15623.885180000001</v>
      </c>
      <c r="K20" s="1765">
        <v>8.0610079700000004</v>
      </c>
      <c r="L20" s="1766">
        <v>12.827</v>
      </c>
      <c r="M20" s="1766">
        <v>65.2</v>
      </c>
      <c r="N20" s="1769">
        <v>206.2</v>
      </c>
      <c r="O20" s="1769">
        <v>87.1</v>
      </c>
      <c r="P20" s="1766">
        <v>106.2</v>
      </c>
      <c r="Q20" s="1766">
        <v>25.4</v>
      </c>
      <c r="R20" s="1766">
        <v>6.3</v>
      </c>
      <c r="S20" s="1766">
        <v>32.4</v>
      </c>
      <c r="T20" s="1766">
        <v>2.4</v>
      </c>
      <c r="U20" s="1766">
        <v>7.6</v>
      </c>
      <c r="V20" s="1766">
        <v>0.3</v>
      </c>
      <c r="W20" s="1766">
        <v>0.2</v>
      </c>
      <c r="X20" s="1770">
        <v>560.18800796999994</v>
      </c>
      <c r="Y20" s="1768">
        <v>16184.073187970002</v>
      </c>
      <c r="Z20" s="1771"/>
      <c r="AA20" s="1772"/>
      <c r="AB20" s="1772"/>
      <c r="AC20" s="1772"/>
    </row>
    <row r="21" spans="1:29" ht="28.5" hidden="1" customHeight="1" x14ac:dyDescent="0.25">
      <c r="A21" s="1764">
        <v>39753</v>
      </c>
      <c r="B21" s="1765">
        <v>226.6</v>
      </c>
      <c r="C21" s="1766">
        <v>146.19999999999999</v>
      </c>
      <c r="D21" s="1766">
        <v>220.6</v>
      </c>
      <c r="E21" s="1766">
        <v>913</v>
      </c>
      <c r="F21" s="1766">
        <v>1281.3</v>
      </c>
      <c r="G21" s="1766">
        <v>2053.8000000000002</v>
      </c>
      <c r="H21" s="1766">
        <v>10084.6</v>
      </c>
      <c r="I21" s="1767">
        <v>1052.9000000000001</v>
      </c>
      <c r="J21" s="1768">
        <v>15979</v>
      </c>
      <c r="K21" s="1765">
        <v>8.0632180000000009</v>
      </c>
      <c r="L21" s="1766">
        <v>12.839</v>
      </c>
      <c r="M21" s="1766">
        <v>72.73</v>
      </c>
      <c r="N21" s="1769">
        <v>208.4</v>
      </c>
      <c r="O21" s="1769">
        <v>87.7</v>
      </c>
      <c r="P21" s="1766">
        <v>106.5</v>
      </c>
      <c r="Q21" s="1766">
        <v>25.5</v>
      </c>
      <c r="R21" s="1766">
        <v>6.3</v>
      </c>
      <c r="S21" s="1766">
        <v>32.6</v>
      </c>
      <c r="T21" s="1766">
        <v>2.4</v>
      </c>
      <c r="U21" s="1766">
        <v>7.7</v>
      </c>
      <c r="V21" s="1766">
        <v>0.3</v>
      </c>
      <c r="W21" s="1766">
        <v>0.2</v>
      </c>
      <c r="X21" s="1770">
        <v>571.33221800000001</v>
      </c>
      <c r="Y21" s="1768">
        <v>16550.332218</v>
      </c>
      <c r="Z21" s="1771"/>
      <c r="AA21" s="1772"/>
      <c r="AB21" s="1772"/>
      <c r="AC21" s="1772"/>
    </row>
    <row r="22" spans="1:29" ht="28.5" hidden="1" customHeight="1" x14ac:dyDescent="0.25">
      <c r="A22" s="1764">
        <v>39783</v>
      </c>
      <c r="B22" s="1765">
        <v>226.59999999999854</v>
      </c>
      <c r="C22" s="1766">
        <v>165.5</v>
      </c>
      <c r="D22" s="1766">
        <v>229</v>
      </c>
      <c r="E22" s="1766">
        <v>1113</v>
      </c>
      <c r="F22" s="1766">
        <v>1573.8</v>
      </c>
      <c r="G22" s="1766">
        <v>2547.3000000000002</v>
      </c>
      <c r="H22" s="1766">
        <v>12585.3</v>
      </c>
      <c r="I22" s="1767">
        <v>1155.3</v>
      </c>
      <c r="J22" s="1768">
        <v>19595.8</v>
      </c>
      <c r="K22" s="1765">
        <v>8.0632180000000009</v>
      </c>
      <c r="L22" s="1766">
        <v>12.9</v>
      </c>
      <c r="M22" s="1766">
        <v>86.8</v>
      </c>
      <c r="N22" s="1769">
        <v>213.1</v>
      </c>
      <c r="O22" s="1769">
        <v>89.2</v>
      </c>
      <c r="P22" s="1766">
        <v>109</v>
      </c>
      <c r="Q22" s="1766">
        <v>26</v>
      </c>
      <c r="R22" s="1766">
        <v>6.3</v>
      </c>
      <c r="S22" s="1766">
        <v>32.9</v>
      </c>
      <c r="T22" s="1766">
        <v>2.4</v>
      </c>
      <c r="U22" s="1766">
        <v>7.7</v>
      </c>
      <c r="V22" s="1766">
        <v>0.3</v>
      </c>
      <c r="W22" s="1766">
        <v>0.2</v>
      </c>
      <c r="X22" s="1770">
        <v>595</v>
      </c>
      <c r="Y22" s="1768">
        <v>20190.8</v>
      </c>
      <c r="Z22" s="1771"/>
      <c r="AA22" s="1772"/>
      <c r="AB22" s="1772"/>
      <c r="AC22" s="1772"/>
    </row>
    <row r="23" spans="1:29" ht="28.5" hidden="1" customHeight="1" x14ac:dyDescent="0.25">
      <c r="A23" s="1764">
        <v>39814</v>
      </c>
      <c r="B23" s="1765">
        <v>226.60000000000218</v>
      </c>
      <c r="C23" s="1766">
        <v>166.6</v>
      </c>
      <c r="D23" s="1766">
        <v>226.2</v>
      </c>
      <c r="E23" s="1766">
        <v>990.3</v>
      </c>
      <c r="F23" s="1766">
        <v>1352.6</v>
      </c>
      <c r="G23" s="1766">
        <v>2162.3000000000002</v>
      </c>
      <c r="H23" s="1766">
        <v>11224.3</v>
      </c>
      <c r="I23" s="1767">
        <v>1116.8</v>
      </c>
      <c r="J23" s="1768">
        <v>17465.7</v>
      </c>
      <c r="K23" s="1765">
        <v>8.1</v>
      </c>
      <c r="L23" s="1766">
        <v>12.9</v>
      </c>
      <c r="M23" s="1766">
        <v>89.4</v>
      </c>
      <c r="N23" s="1769">
        <v>213.5</v>
      </c>
      <c r="O23" s="1769">
        <v>89.3</v>
      </c>
      <c r="P23" s="1766">
        <v>109.2</v>
      </c>
      <c r="Q23" s="1766">
        <v>26.1</v>
      </c>
      <c r="R23" s="1766">
        <v>6.3</v>
      </c>
      <c r="S23" s="1766">
        <v>33</v>
      </c>
      <c r="T23" s="1766">
        <v>2.4</v>
      </c>
      <c r="U23" s="1766">
        <v>7.8</v>
      </c>
      <c r="V23" s="1766">
        <v>0.3</v>
      </c>
      <c r="W23" s="1766">
        <v>0.2</v>
      </c>
      <c r="X23" s="1770">
        <v>598.4</v>
      </c>
      <c r="Y23" s="1768">
        <v>18064.2</v>
      </c>
      <c r="Z23" s="1771"/>
      <c r="AA23" s="1772"/>
      <c r="AB23" s="1772"/>
      <c r="AC23" s="1772"/>
    </row>
    <row r="24" spans="1:29" ht="28.5" hidden="1" customHeight="1" x14ac:dyDescent="0.25">
      <c r="A24" s="1764">
        <v>39845</v>
      </c>
      <c r="B24" s="1765">
        <v>225.5</v>
      </c>
      <c r="C24" s="1766">
        <v>161.69999999999999</v>
      </c>
      <c r="D24" s="1766">
        <v>219.1</v>
      </c>
      <c r="E24" s="1766">
        <v>979.6</v>
      </c>
      <c r="F24" s="1766">
        <v>1315</v>
      </c>
      <c r="G24" s="1766">
        <v>2087.9</v>
      </c>
      <c r="H24" s="1766">
        <v>10977.6</v>
      </c>
      <c r="I24" s="1767">
        <v>1089.0999999999999</v>
      </c>
      <c r="J24" s="1768">
        <v>17055.5</v>
      </c>
      <c r="K24" s="1765">
        <v>8.1</v>
      </c>
      <c r="L24" s="1766">
        <v>12.9</v>
      </c>
      <c r="M24" s="1766">
        <v>90.1</v>
      </c>
      <c r="N24" s="1769">
        <v>213</v>
      </c>
      <c r="O24" s="1769">
        <v>89.3</v>
      </c>
      <c r="P24" s="1766">
        <v>109.3</v>
      </c>
      <c r="Q24" s="1766">
        <v>26.1</v>
      </c>
      <c r="R24" s="1766">
        <v>6.3</v>
      </c>
      <c r="S24" s="1766">
        <v>33.200000000000003</v>
      </c>
      <c r="T24" s="1766">
        <v>2.4</v>
      </c>
      <c r="U24" s="1766">
        <v>7.8</v>
      </c>
      <c r="V24" s="1766">
        <v>0.3</v>
      </c>
      <c r="W24" s="1766">
        <v>0.2</v>
      </c>
      <c r="X24" s="1770">
        <v>599.1</v>
      </c>
      <c r="Y24" s="1768">
        <v>17654.7</v>
      </c>
      <c r="Z24" s="1771"/>
      <c r="AA24" s="1772"/>
      <c r="AB24" s="1772"/>
      <c r="AC24" s="1772"/>
    </row>
    <row r="25" spans="1:29" ht="28.5" hidden="1" customHeight="1" x14ac:dyDescent="0.25">
      <c r="A25" s="1764">
        <v>39873</v>
      </c>
      <c r="B25" s="1765">
        <v>225.10000000000218</v>
      </c>
      <c r="C25" s="1766">
        <v>157.9</v>
      </c>
      <c r="D25" s="1766">
        <v>217.8</v>
      </c>
      <c r="E25" s="1766">
        <v>936.1</v>
      </c>
      <c r="F25" s="1766">
        <v>1294</v>
      </c>
      <c r="G25" s="1766">
        <v>2027.5</v>
      </c>
      <c r="H25" s="1766">
        <v>10783.8</v>
      </c>
      <c r="I25" s="1767">
        <v>1069</v>
      </c>
      <c r="J25" s="1768">
        <v>16711.2</v>
      </c>
      <c r="K25" s="1765">
        <v>8.1</v>
      </c>
      <c r="L25" s="1766">
        <v>12.9</v>
      </c>
      <c r="M25" s="1766">
        <v>91.1</v>
      </c>
      <c r="N25" s="1769">
        <v>212.3</v>
      </c>
      <c r="O25" s="1769">
        <v>89.2</v>
      </c>
      <c r="P25" s="1766">
        <v>110.2</v>
      </c>
      <c r="Q25" s="1766">
        <v>26.2</v>
      </c>
      <c r="R25" s="1766">
        <v>6.3</v>
      </c>
      <c r="S25" s="1766">
        <v>33.299999999999997</v>
      </c>
      <c r="T25" s="1766">
        <v>2.4</v>
      </c>
      <c r="U25" s="1766">
        <v>7.9</v>
      </c>
      <c r="V25" s="1766">
        <v>0.3</v>
      </c>
      <c r="W25" s="1766">
        <v>0.2</v>
      </c>
      <c r="X25" s="1770">
        <v>600.5</v>
      </c>
      <c r="Y25" s="1768">
        <v>17311.599999999999</v>
      </c>
      <c r="Z25" s="1771"/>
      <c r="AA25" s="1772"/>
      <c r="AB25" s="1772"/>
      <c r="AC25" s="1772"/>
    </row>
    <row r="26" spans="1:29" ht="28.5" hidden="1" customHeight="1" x14ac:dyDescent="0.25">
      <c r="A26" s="1764">
        <v>39904</v>
      </c>
      <c r="B26" s="1765">
        <v>225.09999999999854</v>
      </c>
      <c r="C26" s="1766">
        <v>154.30000000000001</v>
      </c>
      <c r="D26" s="1766">
        <v>213.1</v>
      </c>
      <c r="E26" s="1766">
        <v>929.7</v>
      </c>
      <c r="F26" s="1766">
        <v>1292.2</v>
      </c>
      <c r="G26" s="1766">
        <v>2044.1</v>
      </c>
      <c r="H26" s="1766">
        <v>10979.6</v>
      </c>
      <c r="I26" s="1767">
        <v>1064.2</v>
      </c>
      <c r="J26" s="1768">
        <v>16902.316824999998</v>
      </c>
      <c r="K26" s="1765">
        <v>8.1</v>
      </c>
      <c r="L26" s="1766">
        <v>12.9</v>
      </c>
      <c r="M26" s="1766">
        <v>93.9</v>
      </c>
      <c r="N26" s="1769">
        <v>210.6</v>
      </c>
      <c r="O26" s="1769">
        <v>89</v>
      </c>
      <c r="P26" s="1766">
        <v>110.6</v>
      </c>
      <c r="Q26" s="1766">
        <v>26.2</v>
      </c>
      <c r="R26" s="1766">
        <v>6.3</v>
      </c>
      <c r="S26" s="1766">
        <v>33.340000000000003</v>
      </c>
      <c r="T26" s="1766">
        <v>2.4</v>
      </c>
      <c r="U26" s="1766">
        <v>7.9</v>
      </c>
      <c r="V26" s="1766">
        <v>0.3</v>
      </c>
      <c r="W26" s="1766">
        <v>0.2</v>
      </c>
      <c r="X26" s="1770">
        <v>601.74</v>
      </c>
      <c r="Y26" s="1768">
        <v>17504</v>
      </c>
      <c r="Z26" s="1771"/>
      <c r="AA26" s="1772"/>
      <c r="AB26" s="1772"/>
      <c r="AC26" s="1772"/>
    </row>
    <row r="27" spans="1:29" ht="28.5" hidden="1" customHeight="1" x14ac:dyDescent="0.25">
      <c r="A27" s="1764">
        <v>39934</v>
      </c>
      <c r="B27" s="1765">
        <v>224.90000000000146</v>
      </c>
      <c r="C27" s="1766">
        <v>149.5</v>
      </c>
      <c r="D27" s="1766">
        <v>208.1</v>
      </c>
      <c r="E27" s="1766">
        <v>930.1</v>
      </c>
      <c r="F27" s="1766">
        <v>1251.9000000000001</v>
      </c>
      <c r="G27" s="1766">
        <v>2038.3</v>
      </c>
      <c r="H27" s="1766">
        <v>10857.6</v>
      </c>
      <c r="I27" s="1767">
        <v>1074.8</v>
      </c>
      <c r="J27" s="1768">
        <v>16735.169044999999</v>
      </c>
      <c r="K27" s="1765">
        <v>8.1</v>
      </c>
      <c r="L27" s="1766">
        <v>12.9</v>
      </c>
      <c r="M27" s="1766">
        <v>94.8</v>
      </c>
      <c r="N27" s="1769">
        <v>209.1</v>
      </c>
      <c r="O27" s="1769">
        <v>89.12</v>
      </c>
      <c r="P27" s="1766">
        <v>110.7</v>
      </c>
      <c r="Q27" s="1766">
        <v>26.16</v>
      </c>
      <c r="R27" s="1766">
        <v>6.3</v>
      </c>
      <c r="S27" s="1766">
        <v>33.53</v>
      </c>
      <c r="T27" s="1766">
        <v>2.4288059999999998</v>
      </c>
      <c r="U27" s="1766">
        <v>7.9450000000000003</v>
      </c>
      <c r="V27" s="1766">
        <v>0.33050000000000002</v>
      </c>
      <c r="W27" s="1766">
        <v>0.222</v>
      </c>
      <c r="X27" s="1770">
        <v>601.68630600000006</v>
      </c>
      <c r="Y27" s="1768">
        <v>17336.855350999998</v>
      </c>
      <c r="Z27" s="1771"/>
      <c r="AA27" s="1772"/>
      <c r="AB27" s="1772"/>
      <c r="AC27" s="1772"/>
    </row>
    <row r="28" spans="1:29" ht="28.5" hidden="1" customHeight="1" x14ac:dyDescent="0.25">
      <c r="A28" s="1764">
        <v>39965</v>
      </c>
      <c r="B28" s="1765">
        <v>223.8600000000024</v>
      </c>
      <c r="C28" s="1766">
        <v>144.30000000000001</v>
      </c>
      <c r="D28" s="1766">
        <v>203.24</v>
      </c>
      <c r="E28" s="1766">
        <v>928.1</v>
      </c>
      <c r="F28" s="1766">
        <v>1243.5</v>
      </c>
      <c r="G28" s="1766">
        <v>1990.7</v>
      </c>
      <c r="H28" s="1766">
        <v>10762.8</v>
      </c>
      <c r="I28" s="1767">
        <v>1086.4000000000001</v>
      </c>
      <c r="J28" s="1768">
        <v>16582.900000000001</v>
      </c>
      <c r="K28" s="1765">
        <v>8.1</v>
      </c>
      <c r="L28" s="1766">
        <v>12.9</v>
      </c>
      <c r="M28" s="1766">
        <v>95.2</v>
      </c>
      <c r="N28" s="1769">
        <v>209</v>
      </c>
      <c r="O28" s="1769">
        <v>89.1</v>
      </c>
      <c r="P28" s="1766">
        <v>110.8</v>
      </c>
      <c r="Q28" s="1766">
        <v>26.2</v>
      </c>
      <c r="R28" s="1766">
        <v>6.3</v>
      </c>
      <c r="S28" s="1766">
        <v>33.56</v>
      </c>
      <c r="T28" s="1766">
        <v>2.4</v>
      </c>
      <c r="U28" s="1766">
        <v>8</v>
      </c>
      <c r="V28" s="1766">
        <v>0.3</v>
      </c>
      <c r="W28" s="1766">
        <v>0.2</v>
      </c>
      <c r="X28" s="1770">
        <v>602.16</v>
      </c>
      <c r="Y28" s="1768">
        <v>17185.060000000001</v>
      </c>
      <c r="Z28" s="1771"/>
      <c r="AA28" s="1772"/>
      <c r="AB28" s="1772"/>
      <c r="AC28" s="1772"/>
    </row>
    <row r="29" spans="1:29" ht="28.5" hidden="1" customHeight="1" x14ac:dyDescent="0.25">
      <c r="A29" s="1764">
        <v>39995</v>
      </c>
      <c r="B29" s="1765">
        <v>224</v>
      </c>
      <c r="C29" s="1766">
        <v>142.69999999999999</v>
      </c>
      <c r="D29" s="1766">
        <v>202.2</v>
      </c>
      <c r="E29" s="1766">
        <v>922.7</v>
      </c>
      <c r="F29" s="1766">
        <v>1283.3</v>
      </c>
      <c r="G29" s="1766">
        <v>2090.8000000000002</v>
      </c>
      <c r="H29" s="1766">
        <v>11081.6</v>
      </c>
      <c r="I29" s="1767">
        <v>1112.2</v>
      </c>
      <c r="J29" s="1768">
        <v>17059.5</v>
      </c>
      <c r="K29" s="1765">
        <v>8.1</v>
      </c>
      <c r="L29" s="1766">
        <v>12.9</v>
      </c>
      <c r="M29" s="1766">
        <v>100.5</v>
      </c>
      <c r="N29" s="1769">
        <v>209.2</v>
      </c>
      <c r="O29" s="1769">
        <v>89.1</v>
      </c>
      <c r="P29" s="1766">
        <v>110.9</v>
      </c>
      <c r="Q29" s="1766">
        <v>26.3</v>
      </c>
      <c r="R29" s="1766">
        <v>6.3</v>
      </c>
      <c r="S29" s="1766">
        <v>33.56</v>
      </c>
      <c r="T29" s="1766">
        <v>2.4</v>
      </c>
      <c r="U29" s="1766">
        <v>8</v>
      </c>
      <c r="V29" s="1766">
        <v>0.3</v>
      </c>
      <c r="W29" s="1766">
        <v>0.2</v>
      </c>
      <c r="X29" s="1770">
        <v>607.8599999999999</v>
      </c>
      <c r="Y29" s="1768">
        <v>17667.36</v>
      </c>
      <c r="Z29" s="1771"/>
      <c r="AA29" s="1772"/>
      <c r="AB29" s="1772"/>
      <c r="AC29" s="1772"/>
    </row>
    <row r="30" spans="1:29" ht="28.5" hidden="1" customHeight="1" x14ac:dyDescent="0.25">
      <c r="A30" s="1764">
        <v>40026</v>
      </c>
      <c r="B30" s="1765">
        <v>223.9</v>
      </c>
      <c r="C30" s="1766">
        <v>142.69999999999999</v>
      </c>
      <c r="D30" s="1766">
        <v>201.1</v>
      </c>
      <c r="E30" s="1766">
        <v>931.1</v>
      </c>
      <c r="F30" s="1766">
        <v>1288.4000000000001</v>
      </c>
      <c r="G30" s="1766">
        <v>2081.8000000000002</v>
      </c>
      <c r="H30" s="1766">
        <v>11138.7</v>
      </c>
      <c r="I30" s="1767">
        <v>1113.7</v>
      </c>
      <c r="J30" s="1768">
        <v>17121.400000000001</v>
      </c>
      <c r="K30" s="1765">
        <v>8.1</v>
      </c>
      <c r="L30" s="1766">
        <v>12.9</v>
      </c>
      <c r="M30" s="1766">
        <v>107.3</v>
      </c>
      <c r="N30" s="1769">
        <v>209</v>
      </c>
      <c r="O30" s="1769">
        <v>89.2</v>
      </c>
      <c r="P30" s="1766">
        <v>111.1</v>
      </c>
      <c r="Q30" s="1766">
        <v>26.5</v>
      </c>
      <c r="R30" s="1766">
        <v>6.3</v>
      </c>
      <c r="S30" s="1766">
        <v>33.700000000000003</v>
      </c>
      <c r="T30" s="1766">
        <v>2.4</v>
      </c>
      <c r="U30" s="1766">
        <v>8</v>
      </c>
      <c r="V30" s="1766">
        <v>0.3</v>
      </c>
      <c r="W30" s="1766">
        <v>0.2</v>
      </c>
      <c r="X30" s="1770">
        <v>615.1</v>
      </c>
      <c r="Y30" s="1768">
        <v>17736.5</v>
      </c>
      <c r="Z30" s="1771"/>
      <c r="AA30" s="1772"/>
      <c r="AB30" s="1772"/>
      <c r="AC30" s="1772"/>
    </row>
    <row r="31" spans="1:29" ht="28.5" hidden="1" customHeight="1" x14ac:dyDescent="0.25">
      <c r="A31" s="1764">
        <v>40057</v>
      </c>
      <c r="B31" s="1765">
        <v>223.8</v>
      </c>
      <c r="C31" s="1766">
        <v>148.5</v>
      </c>
      <c r="D31" s="1766">
        <v>200.5</v>
      </c>
      <c r="E31" s="1766">
        <v>939.9</v>
      </c>
      <c r="F31" s="1766">
        <v>1303.0999999999999</v>
      </c>
      <c r="G31" s="1766">
        <v>2058.9</v>
      </c>
      <c r="H31" s="1766">
        <v>10927.5</v>
      </c>
      <c r="I31" s="1767">
        <v>1104.5</v>
      </c>
      <c r="J31" s="1768">
        <v>16906.7</v>
      </c>
      <c r="K31" s="1765">
        <v>8.1</v>
      </c>
      <c r="L31" s="1766">
        <v>12.9</v>
      </c>
      <c r="M31" s="1766">
        <v>113.8</v>
      </c>
      <c r="N31" s="1769">
        <v>209.3</v>
      </c>
      <c r="O31" s="1769">
        <v>89.2</v>
      </c>
      <c r="P31" s="1766">
        <v>111.7</v>
      </c>
      <c r="Q31" s="1766">
        <v>26.6</v>
      </c>
      <c r="R31" s="1766">
        <v>6.3</v>
      </c>
      <c r="S31" s="1766">
        <v>34</v>
      </c>
      <c r="T31" s="1766">
        <v>2.4</v>
      </c>
      <c r="U31" s="1766">
        <v>8.1</v>
      </c>
      <c r="V31" s="1766">
        <v>0.3</v>
      </c>
      <c r="W31" s="1766">
        <v>0.2</v>
      </c>
      <c r="X31" s="1770">
        <v>623.04499999999996</v>
      </c>
      <c r="Y31" s="1768">
        <v>17529.7</v>
      </c>
      <c r="Z31" s="1771"/>
      <c r="AA31" s="1772"/>
      <c r="AB31" s="1772"/>
      <c r="AC31" s="1772"/>
    </row>
    <row r="32" spans="1:29" ht="28.5" hidden="1" customHeight="1" x14ac:dyDescent="0.25">
      <c r="A32" s="1764">
        <v>40087</v>
      </c>
      <c r="B32" s="1765">
        <v>223.65862500000003</v>
      </c>
      <c r="C32" s="1766">
        <v>154.61484999999999</v>
      </c>
      <c r="D32" s="1766">
        <v>199.25479999999999</v>
      </c>
      <c r="E32" s="1766">
        <v>951.44920000000002</v>
      </c>
      <c r="F32" s="1766">
        <v>1307.9898000000001</v>
      </c>
      <c r="G32" s="1766">
        <v>2127.0259999999998</v>
      </c>
      <c r="H32" s="1766">
        <v>11263.867</v>
      </c>
      <c r="I32" s="1767">
        <v>1113.374</v>
      </c>
      <c r="J32" s="1768">
        <v>17341.234274999999</v>
      </c>
      <c r="K32" s="1765">
        <v>8.1999999999999993</v>
      </c>
      <c r="L32" s="1766">
        <v>12.9</v>
      </c>
      <c r="M32" s="1766">
        <v>118.3</v>
      </c>
      <c r="N32" s="1769">
        <v>209.3</v>
      </c>
      <c r="O32" s="1769">
        <v>89.27</v>
      </c>
      <c r="P32" s="1766">
        <v>112</v>
      </c>
      <c r="Q32" s="1766">
        <v>26.71</v>
      </c>
      <c r="R32" s="1766">
        <v>6.3</v>
      </c>
      <c r="S32" s="1766">
        <v>34.25</v>
      </c>
      <c r="T32" s="1766">
        <v>2.4</v>
      </c>
      <c r="U32" s="1766">
        <v>8.1</v>
      </c>
      <c r="V32" s="1766">
        <v>0.3</v>
      </c>
      <c r="W32" s="1766">
        <v>0.2</v>
      </c>
      <c r="X32" s="1770">
        <v>628.33000000000004</v>
      </c>
      <c r="Y32" s="1768">
        <v>17969.564275000001</v>
      </c>
      <c r="Z32" s="1771"/>
      <c r="AA32" s="1772"/>
      <c r="AB32" s="1772"/>
      <c r="AC32" s="1772"/>
    </row>
    <row r="33" spans="1:29" ht="28.5" hidden="1" customHeight="1" x14ac:dyDescent="0.25">
      <c r="A33" s="1764">
        <v>40118</v>
      </c>
      <c r="B33" s="1765">
        <v>223.6</v>
      </c>
      <c r="C33" s="1766">
        <v>153.30000000000001</v>
      </c>
      <c r="D33" s="1766">
        <v>197.7</v>
      </c>
      <c r="E33" s="1766">
        <v>964.86</v>
      </c>
      <c r="F33" s="1766">
        <v>1333.5</v>
      </c>
      <c r="G33" s="1766">
        <v>2126.8000000000002</v>
      </c>
      <c r="H33" s="1766">
        <v>11465</v>
      </c>
      <c r="I33" s="1767">
        <v>1107.7</v>
      </c>
      <c r="J33" s="1768">
        <v>17572.460000000003</v>
      </c>
      <c r="K33" s="1765">
        <v>8.5</v>
      </c>
      <c r="L33" s="1766">
        <v>13</v>
      </c>
      <c r="M33" s="1766">
        <v>122.9</v>
      </c>
      <c r="N33" s="1769">
        <v>210.9</v>
      </c>
      <c r="O33" s="1769">
        <v>89.7</v>
      </c>
      <c r="P33" s="1766">
        <v>113.2</v>
      </c>
      <c r="Q33" s="1766">
        <v>27.2</v>
      </c>
      <c r="R33" s="1766">
        <v>6.3</v>
      </c>
      <c r="S33" s="1766">
        <v>34.5</v>
      </c>
      <c r="T33" s="1766">
        <v>2.4</v>
      </c>
      <c r="U33" s="1766">
        <v>8.1999999999999993</v>
      </c>
      <c r="V33" s="1766">
        <v>0.3</v>
      </c>
      <c r="W33" s="1766">
        <v>0.2</v>
      </c>
      <c r="X33" s="1770">
        <v>637.30000000000007</v>
      </c>
      <c r="Y33" s="1768">
        <v>18209.760000000002</v>
      </c>
      <c r="Z33" s="1771"/>
      <c r="AA33" s="1772"/>
      <c r="AB33" s="1772"/>
      <c r="AC33" s="1772"/>
    </row>
    <row r="34" spans="1:29" ht="28.5" hidden="1" customHeight="1" x14ac:dyDescent="0.25">
      <c r="A34" s="1764">
        <v>40148</v>
      </c>
      <c r="B34" s="1765">
        <v>223.5</v>
      </c>
      <c r="C34" s="1766">
        <v>157.11632499999999</v>
      </c>
      <c r="D34" s="1766">
        <v>207.54839999999999</v>
      </c>
      <c r="E34" s="1766">
        <v>1103.7596000000001</v>
      </c>
      <c r="F34" s="1766">
        <v>1611.6784</v>
      </c>
      <c r="G34" s="1766">
        <v>2578.212</v>
      </c>
      <c r="H34" s="1766">
        <v>13609.625</v>
      </c>
      <c r="I34" s="1767">
        <v>1163.1199999999999</v>
      </c>
      <c r="J34" s="1768">
        <v>20654.559724999999</v>
      </c>
      <c r="K34" s="1765">
        <v>8.5850000000000009</v>
      </c>
      <c r="L34" s="1766">
        <v>12.955</v>
      </c>
      <c r="M34" s="1766">
        <v>133.39807999999999</v>
      </c>
      <c r="N34" s="1769">
        <v>216.40622999999999</v>
      </c>
      <c r="O34" s="1773">
        <v>93.355885000000001</v>
      </c>
      <c r="P34" s="1774">
        <v>114.90643</v>
      </c>
      <c r="Q34" s="1766">
        <v>27.515757000000001</v>
      </c>
      <c r="R34" s="1766">
        <v>6.3474992500000003</v>
      </c>
      <c r="S34" s="1766">
        <v>34.670226199999995</v>
      </c>
      <c r="T34" s="1766">
        <v>2.4285654999999999</v>
      </c>
      <c r="U34" s="1766">
        <v>8.2286047</v>
      </c>
      <c r="V34" s="1766">
        <v>0.33051676000000002</v>
      </c>
      <c r="W34" s="1766">
        <v>0.22206902000000001</v>
      </c>
      <c r="X34" s="1770">
        <v>659.34986343000003</v>
      </c>
      <c r="Y34" s="1768">
        <v>21313.90958843</v>
      </c>
      <c r="Z34" s="1771"/>
      <c r="AA34" s="1772"/>
      <c r="AB34" s="1772"/>
      <c r="AC34" s="1772"/>
    </row>
    <row r="35" spans="1:29" ht="28.5" hidden="1" customHeight="1" x14ac:dyDescent="0.25">
      <c r="A35" s="1764">
        <v>40179</v>
      </c>
      <c r="B35" s="1765">
        <v>223.4</v>
      </c>
      <c r="C35" s="1766">
        <v>163.1</v>
      </c>
      <c r="D35" s="1766">
        <v>206.7</v>
      </c>
      <c r="E35" s="1766">
        <v>1000.4</v>
      </c>
      <c r="F35" s="1766">
        <v>1380.6</v>
      </c>
      <c r="G35" s="1766">
        <v>2232</v>
      </c>
      <c r="H35" s="1766">
        <v>12193.1</v>
      </c>
      <c r="I35" s="1767">
        <v>1132</v>
      </c>
      <c r="J35" s="1768">
        <v>18531.3</v>
      </c>
      <c r="K35" s="1765">
        <v>8.6</v>
      </c>
      <c r="L35" s="1766">
        <v>12.9621</v>
      </c>
      <c r="M35" s="1766">
        <v>136.4</v>
      </c>
      <c r="N35" s="1769">
        <v>218.57</v>
      </c>
      <c r="O35" s="1773">
        <v>93.36</v>
      </c>
      <c r="P35" s="1774">
        <v>116.24</v>
      </c>
      <c r="Q35" s="1766">
        <v>27.76</v>
      </c>
      <c r="R35" s="1766">
        <v>6.3474992500000003</v>
      </c>
      <c r="S35" s="1766">
        <v>34.700000000000003</v>
      </c>
      <c r="T35" s="1766">
        <v>2.4</v>
      </c>
      <c r="U35" s="1766">
        <v>8.1999999999999993</v>
      </c>
      <c r="V35" s="1766">
        <v>0.3</v>
      </c>
      <c r="W35" s="1766">
        <v>0.2</v>
      </c>
      <c r="X35" s="1770">
        <v>666.03959925000015</v>
      </c>
      <c r="Y35" s="1768">
        <v>19197.339599250001</v>
      </c>
      <c r="Z35" s="1771"/>
      <c r="AA35" s="1772"/>
      <c r="AB35" s="1772"/>
      <c r="AC35" s="1772"/>
    </row>
    <row r="36" spans="1:29" ht="28.5" hidden="1" customHeight="1" x14ac:dyDescent="0.25">
      <c r="A36" s="1764">
        <v>40210</v>
      </c>
      <c r="B36" s="1765">
        <v>223.3</v>
      </c>
      <c r="C36" s="1766">
        <v>161.252725</v>
      </c>
      <c r="D36" s="1766">
        <v>206.64425</v>
      </c>
      <c r="E36" s="1766">
        <v>979.74149999999997</v>
      </c>
      <c r="F36" s="1766">
        <v>1375.3363999999999</v>
      </c>
      <c r="G36" s="1766">
        <v>2160.5745000000002</v>
      </c>
      <c r="H36" s="1766">
        <v>11993.867</v>
      </c>
      <c r="I36" s="1767">
        <v>1119.5519999999999</v>
      </c>
      <c r="J36" s="1768">
        <v>18220.268375</v>
      </c>
      <c r="K36" s="1765">
        <v>8.6</v>
      </c>
      <c r="L36" s="1766">
        <v>13</v>
      </c>
      <c r="M36" s="1766">
        <v>134.91</v>
      </c>
      <c r="N36" s="1769">
        <v>218.6</v>
      </c>
      <c r="O36" s="1773">
        <v>93.4</v>
      </c>
      <c r="P36" s="1774">
        <v>116.99</v>
      </c>
      <c r="Q36" s="1766">
        <v>27.76</v>
      </c>
      <c r="R36" s="1766">
        <v>6.3474992500000003</v>
      </c>
      <c r="S36" s="1766">
        <v>34.799999999999997</v>
      </c>
      <c r="T36" s="1766">
        <v>2.4</v>
      </c>
      <c r="U36" s="1766">
        <v>8.25</v>
      </c>
      <c r="V36" s="1766">
        <v>0.33</v>
      </c>
      <c r="W36" s="1766">
        <v>0.2</v>
      </c>
      <c r="X36" s="1770">
        <v>665.59</v>
      </c>
      <c r="Y36" s="1768">
        <v>18885.858375</v>
      </c>
      <c r="Z36" s="1771"/>
      <c r="AA36" s="1772"/>
      <c r="AB36" s="1772"/>
      <c r="AC36" s="1772"/>
    </row>
    <row r="37" spans="1:29" ht="28.5" hidden="1" customHeight="1" x14ac:dyDescent="0.25">
      <c r="A37" s="1764">
        <v>40238</v>
      </c>
      <c r="B37" s="1765">
        <v>223.3</v>
      </c>
      <c r="C37" s="1766">
        <v>162.4</v>
      </c>
      <c r="D37" s="1766">
        <v>203.1</v>
      </c>
      <c r="E37" s="1766">
        <v>980.83</v>
      </c>
      <c r="F37" s="1766">
        <v>1372.3</v>
      </c>
      <c r="G37" s="1766">
        <v>2229.5</v>
      </c>
      <c r="H37" s="1766">
        <v>12056.4</v>
      </c>
      <c r="I37" s="1767">
        <v>1097.7</v>
      </c>
      <c r="J37" s="1768">
        <v>18325.53</v>
      </c>
      <c r="K37" s="1765">
        <v>8.61</v>
      </c>
      <c r="L37" s="1766">
        <v>12.967000000000001</v>
      </c>
      <c r="M37" s="1766">
        <v>130.96</v>
      </c>
      <c r="N37" s="1769">
        <v>218.20168000000001</v>
      </c>
      <c r="O37" s="1773">
        <v>94.12</v>
      </c>
      <c r="P37" s="1774">
        <v>117.398</v>
      </c>
      <c r="Q37" s="1766">
        <v>27.76</v>
      </c>
      <c r="R37" s="1766">
        <v>6.3470000000000004</v>
      </c>
      <c r="S37" s="1766">
        <v>35.049999999999997</v>
      </c>
      <c r="T37" s="1766">
        <v>2.4300000000000002</v>
      </c>
      <c r="U37" s="1766">
        <v>8.2606000000000002</v>
      </c>
      <c r="V37" s="1766">
        <v>0.33</v>
      </c>
      <c r="W37" s="1766">
        <v>0.2</v>
      </c>
      <c r="X37" s="1770">
        <v>662.63427999999999</v>
      </c>
      <c r="Y37" s="1768">
        <v>18988.164280000001</v>
      </c>
      <c r="Z37" s="1771"/>
      <c r="AA37" s="1772"/>
      <c r="AB37" s="1772"/>
      <c r="AC37" s="1772"/>
    </row>
    <row r="38" spans="1:29" ht="28.5" hidden="1" customHeight="1" x14ac:dyDescent="0.25">
      <c r="A38" s="1764">
        <v>40269</v>
      </c>
      <c r="B38" s="1765">
        <v>223.2</v>
      </c>
      <c r="C38" s="1766">
        <v>170.58</v>
      </c>
      <c r="D38" s="1766">
        <v>220.6797</v>
      </c>
      <c r="E38" s="1766">
        <v>970.68</v>
      </c>
      <c r="F38" s="1766">
        <v>1337.58</v>
      </c>
      <c r="G38" s="1766">
        <v>2183.1799999999998</v>
      </c>
      <c r="H38" s="1766">
        <v>12143.69</v>
      </c>
      <c r="I38" s="1767">
        <v>1082.3499999999999</v>
      </c>
      <c r="J38" s="1768">
        <v>18331.939699999999</v>
      </c>
      <c r="K38" s="1765">
        <v>8.6</v>
      </c>
      <c r="L38" s="1766">
        <v>12.97</v>
      </c>
      <c r="M38" s="1766">
        <v>131.37</v>
      </c>
      <c r="N38" s="1769">
        <v>218.35</v>
      </c>
      <c r="O38" s="1773">
        <v>95.01</v>
      </c>
      <c r="P38" s="1774">
        <v>117.64</v>
      </c>
      <c r="Q38" s="1766">
        <v>27.75</v>
      </c>
      <c r="R38" s="1766">
        <v>6.34</v>
      </c>
      <c r="S38" s="1766">
        <v>35.17</v>
      </c>
      <c r="T38" s="1766">
        <v>2.42</v>
      </c>
      <c r="U38" s="1766">
        <v>8.26</v>
      </c>
      <c r="V38" s="1766">
        <v>0.33</v>
      </c>
      <c r="W38" s="1766">
        <v>0.22</v>
      </c>
      <c r="X38" s="1770">
        <v>664.43</v>
      </c>
      <c r="Y38" s="1768">
        <v>18996.369699999999</v>
      </c>
      <c r="Z38" s="1771"/>
      <c r="AA38" s="1772"/>
      <c r="AB38" s="1772"/>
      <c r="AC38" s="1772"/>
    </row>
    <row r="39" spans="1:29" ht="28.5" hidden="1" customHeight="1" x14ac:dyDescent="0.25">
      <c r="A39" s="1764">
        <v>40299</v>
      </c>
      <c r="B39" s="1765">
        <v>219.7</v>
      </c>
      <c r="C39" s="1766">
        <v>173.1</v>
      </c>
      <c r="D39" s="1766">
        <v>233</v>
      </c>
      <c r="E39" s="1766">
        <v>978.9</v>
      </c>
      <c r="F39" s="1766">
        <v>1364.79</v>
      </c>
      <c r="G39" s="1766">
        <v>2189.9</v>
      </c>
      <c r="H39" s="1766">
        <v>12249.4</v>
      </c>
      <c r="I39" s="1767">
        <v>1080.0999999999999</v>
      </c>
      <c r="J39" s="1775">
        <v>18488.89</v>
      </c>
      <c r="K39" s="1765">
        <v>8.6</v>
      </c>
      <c r="L39" s="1766">
        <v>12.98</v>
      </c>
      <c r="M39" s="1766">
        <v>129.77000000000001</v>
      </c>
      <c r="N39" s="1776">
        <v>218.63</v>
      </c>
      <c r="O39" s="1776">
        <v>95.18</v>
      </c>
      <c r="P39" s="1777">
        <v>117.85</v>
      </c>
      <c r="Q39" s="1777">
        <v>27.8</v>
      </c>
      <c r="R39" s="1766">
        <v>6.3</v>
      </c>
      <c r="S39" s="1766">
        <v>35.25</v>
      </c>
      <c r="T39" s="1766">
        <v>2.4300000000000002</v>
      </c>
      <c r="U39" s="1766">
        <v>8.33</v>
      </c>
      <c r="V39" s="1766">
        <v>0.33</v>
      </c>
      <c r="W39" s="1766">
        <v>0.22</v>
      </c>
      <c r="X39" s="1770">
        <v>663.67</v>
      </c>
      <c r="Y39" s="1768">
        <v>19152.559999999998</v>
      </c>
      <c r="Z39" s="1771"/>
      <c r="AA39" s="1772"/>
      <c r="AB39" s="1772"/>
      <c r="AC39" s="1772"/>
    </row>
    <row r="40" spans="1:29" ht="28.5" hidden="1" customHeight="1" x14ac:dyDescent="0.25">
      <c r="A40" s="1764">
        <v>40330</v>
      </c>
      <c r="B40" s="1765">
        <v>219.6</v>
      </c>
      <c r="C40" s="1766">
        <v>174.9</v>
      </c>
      <c r="D40" s="1766">
        <v>236.9</v>
      </c>
      <c r="E40" s="1766">
        <v>957.7</v>
      </c>
      <c r="F40" s="1766">
        <v>1316</v>
      </c>
      <c r="G40" s="1766">
        <v>2155.4</v>
      </c>
      <c r="H40" s="1766">
        <v>12099.4</v>
      </c>
      <c r="I40" s="1767">
        <v>1068.5</v>
      </c>
      <c r="J40" s="1775">
        <v>18228.400000000001</v>
      </c>
      <c r="K40" s="1765">
        <v>8.6</v>
      </c>
      <c r="L40" s="1766">
        <v>12.98</v>
      </c>
      <c r="M40" s="1766">
        <v>128.6</v>
      </c>
      <c r="N40" s="1776">
        <v>217.07</v>
      </c>
      <c r="O40" s="1776">
        <v>95.27</v>
      </c>
      <c r="P40" s="1777">
        <v>118.08</v>
      </c>
      <c r="Q40" s="1777">
        <v>27.83</v>
      </c>
      <c r="R40" s="1766">
        <v>6.3</v>
      </c>
      <c r="S40" s="1766">
        <v>35.54</v>
      </c>
      <c r="T40" s="1766">
        <v>2.4300000000000002</v>
      </c>
      <c r="U40" s="1766">
        <v>8.41</v>
      </c>
      <c r="V40" s="1766">
        <v>0.33</v>
      </c>
      <c r="W40" s="1766">
        <v>0.22</v>
      </c>
      <c r="X40" s="1770">
        <v>661.66</v>
      </c>
      <c r="Y40" s="1768">
        <v>18890.060000000001</v>
      </c>
      <c r="Z40" s="1771"/>
      <c r="AA40" s="1772"/>
      <c r="AB40" s="1772"/>
      <c r="AC40" s="1772"/>
    </row>
    <row r="41" spans="1:29" ht="28.5" hidden="1" customHeight="1" x14ac:dyDescent="0.25">
      <c r="A41" s="1764">
        <v>40360</v>
      </c>
      <c r="B41" s="1765">
        <v>219.56</v>
      </c>
      <c r="C41" s="1766">
        <v>175.46</v>
      </c>
      <c r="D41" s="1766">
        <v>242.4</v>
      </c>
      <c r="E41" s="1766">
        <v>973.4</v>
      </c>
      <c r="F41" s="1766">
        <v>1327</v>
      </c>
      <c r="G41" s="1766">
        <v>2207</v>
      </c>
      <c r="H41" s="1766">
        <v>12337.3</v>
      </c>
      <c r="I41" s="1767">
        <v>1059.5999999999999</v>
      </c>
      <c r="J41" s="1775">
        <v>18541.72</v>
      </c>
      <c r="K41" s="1765">
        <v>8.6</v>
      </c>
      <c r="L41" s="1766">
        <v>12.98</v>
      </c>
      <c r="M41" s="1766">
        <v>126.51</v>
      </c>
      <c r="N41" s="1776">
        <v>215.95</v>
      </c>
      <c r="O41" s="1776">
        <v>95.09</v>
      </c>
      <c r="P41" s="1777">
        <v>118.4</v>
      </c>
      <c r="Q41" s="1777">
        <v>27.9</v>
      </c>
      <c r="R41" s="1766">
        <v>6.3460000000000001</v>
      </c>
      <c r="S41" s="1766">
        <v>35.64</v>
      </c>
      <c r="T41" s="1766">
        <v>2.4300000000000002</v>
      </c>
      <c r="U41" s="1766">
        <v>8.4600000000000009</v>
      </c>
      <c r="V41" s="1766">
        <v>0.33</v>
      </c>
      <c r="W41" s="1766">
        <v>0.22</v>
      </c>
      <c r="X41" s="1770">
        <v>658.85599999999999</v>
      </c>
      <c r="Y41" s="1768">
        <v>19200.575999999997</v>
      </c>
      <c r="Z41" s="1771"/>
      <c r="AA41" s="1772"/>
      <c r="AB41" s="1772"/>
      <c r="AC41" s="1772"/>
    </row>
    <row r="42" spans="1:29" ht="28.5" hidden="1" customHeight="1" x14ac:dyDescent="0.25">
      <c r="A42" s="1764">
        <v>40391</v>
      </c>
      <c r="B42" s="1765">
        <v>219.5</v>
      </c>
      <c r="C42" s="1766">
        <v>179.6</v>
      </c>
      <c r="D42" s="1766">
        <v>251.75</v>
      </c>
      <c r="E42" s="1766">
        <v>972.95</v>
      </c>
      <c r="F42" s="1766">
        <v>1361.1</v>
      </c>
      <c r="G42" s="1766">
        <v>2211.4899999999998</v>
      </c>
      <c r="H42" s="1766">
        <v>12434.69</v>
      </c>
      <c r="I42" s="1767">
        <v>1049.9000000000001</v>
      </c>
      <c r="J42" s="1775">
        <v>18680.98</v>
      </c>
      <c r="K42" s="1765">
        <v>8.6300000000000008</v>
      </c>
      <c r="L42" s="1766">
        <v>12.99</v>
      </c>
      <c r="M42" s="1766">
        <v>126.58</v>
      </c>
      <c r="N42" s="1776">
        <v>215.91</v>
      </c>
      <c r="O42" s="1776">
        <v>95.42</v>
      </c>
      <c r="P42" s="1777">
        <v>118.66</v>
      </c>
      <c r="Q42" s="1777">
        <v>28</v>
      </c>
      <c r="R42" s="1766">
        <v>6.3460000000000001</v>
      </c>
      <c r="S42" s="1766">
        <v>35.89</v>
      </c>
      <c r="T42" s="1766">
        <v>2.4</v>
      </c>
      <c r="U42" s="1766">
        <v>8.5030000000000001</v>
      </c>
      <c r="V42" s="1766">
        <v>0.33</v>
      </c>
      <c r="W42" s="1766">
        <v>0.22</v>
      </c>
      <c r="X42" s="1770">
        <v>659.87900000000013</v>
      </c>
      <c r="Y42" s="1768">
        <v>19340.859000000004</v>
      </c>
      <c r="Z42" s="1771"/>
      <c r="AA42" s="1772"/>
      <c r="AB42" s="1772"/>
      <c r="AC42" s="1772"/>
    </row>
    <row r="43" spans="1:29" ht="28.5" hidden="1" customHeight="1" x14ac:dyDescent="0.25">
      <c r="A43" s="1764">
        <v>40422</v>
      </c>
      <c r="B43" s="1765">
        <v>219.44</v>
      </c>
      <c r="C43" s="1766">
        <v>182.4</v>
      </c>
      <c r="D43" s="1766">
        <v>255.9</v>
      </c>
      <c r="E43" s="1766">
        <v>1013.9</v>
      </c>
      <c r="F43" s="1766">
        <v>1350.8</v>
      </c>
      <c r="G43" s="1766">
        <v>2246.6999999999998</v>
      </c>
      <c r="H43" s="1766">
        <v>12363.3</v>
      </c>
      <c r="I43" s="1767">
        <v>1044.5999999999999</v>
      </c>
      <c r="J43" s="1775">
        <v>18677.039999999997</v>
      </c>
      <c r="K43" s="1765">
        <v>8.6</v>
      </c>
      <c r="L43" s="1766">
        <v>12.99</v>
      </c>
      <c r="M43" s="1766">
        <v>126.69</v>
      </c>
      <c r="N43" s="1776">
        <v>215.62</v>
      </c>
      <c r="O43" s="1776">
        <v>95.63</v>
      </c>
      <c r="P43" s="1777">
        <v>118.81</v>
      </c>
      <c r="Q43" s="1777">
        <v>28.06</v>
      </c>
      <c r="R43" s="1766">
        <v>6.3</v>
      </c>
      <c r="S43" s="1766">
        <v>35.93</v>
      </c>
      <c r="T43" s="1766">
        <v>2.4300000000000002</v>
      </c>
      <c r="U43" s="1766">
        <v>8.5500000000000007</v>
      </c>
      <c r="V43" s="1766">
        <v>0.33</v>
      </c>
      <c r="W43" s="1766">
        <v>0.2</v>
      </c>
      <c r="X43" s="1770">
        <v>660.14999999999975</v>
      </c>
      <c r="Y43" s="1768">
        <v>19337.189999999999</v>
      </c>
      <c r="Z43" s="1771"/>
      <c r="AA43" s="1772"/>
      <c r="AB43" s="1772"/>
      <c r="AC43" s="1772"/>
    </row>
    <row r="44" spans="1:29" ht="28.5" hidden="1" customHeight="1" x14ac:dyDescent="0.25">
      <c r="A44" s="1764">
        <v>40452</v>
      </c>
      <c r="B44" s="1765">
        <v>219.39</v>
      </c>
      <c r="C44" s="1766">
        <v>180.07</v>
      </c>
      <c r="D44" s="1766">
        <v>252.2</v>
      </c>
      <c r="E44" s="1766">
        <v>1009.1</v>
      </c>
      <c r="F44" s="1766">
        <v>1357.59</v>
      </c>
      <c r="G44" s="1766">
        <v>2233.25</v>
      </c>
      <c r="H44" s="1766">
        <v>12536.1</v>
      </c>
      <c r="I44" s="1767">
        <v>1034.5999999999999</v>
      </c>
      <c r="J44" s="1775">
        <v>18822.3</v>
      </c>
      <c r="K44" s="1765">
        <v>8.6</v>
      </c>
      <c r="L44" s="1766">
        <v>12.996</v>
      </c>
      <c r="M44" s="1766">
        <v>127.81</v>
      </c>
      <c r="N44" s="1776">
        <v>216.33</v>
      </c>
      <c r="O44" s="1776">
        <v>95.79</v>
      </c>
      <c r="P44" s="1777">
        <v>119.03</v>
      </c>
      <c r="Q44" s="1777">
        <v>28.06</v>
      </c>
      <c r="R44" s="1766">
        <v>6.3460000000000001</v>
      </c>
      <c r="S44" s="1766">
        <v>35.9</v>
      </c>
      <c r="T44" s="1766">
        <v>2.4300000000000002</v>
      </c>
      <c r="U44" s="1766">
        <v>8.59</v>
      </c>
      <c r="V44" s="1766">
        <v>0.33</v>
      </c>
      <c r="W44" s="1766">
        <v>0.22</v>
      </c>
      <c r="X44" s="1770">
        <v>662.43200000000002</v>
      </c>
      <c r="Y44" s="1768">
        <v>19484.732</v>
      </c>
      <c r="Z44" s="1771"/>
      <c r="AA44" s="1772"/>
      <c r="AB44" s="1772"/>
      <c r="AC44" s="1772"/>
    </row>
    <row r="45" spans="1:29" ht="28.5" hidden="1" customHeight="1" x14ac:dyDescent="0.25">
      <c r="A45" s="1764">
        <v>40483</v>
      </c>
      <c r="B45" s="1778">
        <v>219.3</v>
      </c>
      <c r="C45" s="1766">
        <v>179.85</v>
      </c>
      <c r="D45" s="1766">
        <v>260.08</v>
      </c>
      <c r="E45" s="1766">
        <v>1018.2</v>
      </c>
      <c r="F45" s="1766">
        <v>1363</v>
      </c>
      <c r="G45" s="1766">
        <v>2250.25</v>
      </c>
      <c r="H45" s="1766">
        <v>12720.4</v>
      </c>
      <c r="I45" s="1767">
        <v>1079.26</v>
      </c>
      <c r="J45" s="1775">
        <v>19090.34</v>
      </c>
      <c r="K45" s="1765">
        <v>8.6</v>
      </c>
      <c r="L45" s="1766">
        <v>13.003</v>
      </c>
      <c r="M45" s="1766">
        <v>128.13</v>
      </c>
      <c r="N45" s="1766">
        <v>217.26</v>
      </c>
      <c r="O45" s="1766">
        <v>96.89</v>
      </c>
      <c r="P45" s="1766">
        <v>119.64</v>
      </c>
      <c r="Q45" s="1766">
        <v>28.09</v>
      </c>
      <c r="R45" s="1766">
        <v>6.3460000000000001</v>
      </c>
      <c r="S45" s="1766">
        <v>36.25</v>
      </c>
      <c r="T45" s="1766">
        <v>2.4300000000000002</v>
      </c>
      <c r="U45" s="1766">
        <v>8.64</v>
      </c>
      <c r="V45" s="1766">
        <v>0.33</v>
      </c>
      <c r="W45" s="1766">
        <v>0.22</v>
      </c>
      <c r="X45" s="1770">
        <v>665.82900000000006</v>
      </c>
      <c r="Y45" s="1768">
        <v>19756.169000000002</v>
      </c>
      <c r="Z45" s="1771"/>
      <c r="AA45" s="1772"/>
      <c r="AB45" s="1772"/>
      <c r="AC45" s="1772"/>
    </row>
    <row r="46" spans="1:29" ht="28.5" hidden="1" customHeight="1" x14ac:dyDescent="0.25">
      <c r="A46" s="1764">
        <v>40513</v>
      </c>
      <c r="B46" s="1778">
        <v>219.26900000000001</v>
      </c>
      <c r="C46" s="1766">
        <v>196.5</v>
      </c>
      <c r="D46" s="1766">
        <v>289.39999999999998</v>
      </c>
      <c r="E46" s="1766">
        <v>1112.6300000000001</v>
      </c>
      <c r="F46" s="1766">
        <v>1563.9</v>
      </c>
      <c r="G46" s="1766">
        <v>2688.13</v>
      </c>
      <c r="H46" s="1766">
        <v>14930.42</v>
      </c>
      <c r="I46" s="1767">
        <v>1154.04</v>
      </c>
      <c r="J46" s="1775">
        <v>22154.289000000001</v>
      </c>
      <c r="K46" s="1765">
        <v>8.82</v>
      </c>
      <c r="L46" s="1766">
        <v>13.009</v>
      </c>
      <c r="M46" s="1766">
        <v>131.69999999999999</v>
      </c>
      <c r="N46" s="1766">
        <v>221.75</v>
      </c>
      <c r="O46" s="1766">
        <v>99.16</v>
      </c>
      <c r="P46" s="1766">
        <v>121.23</v>
      </c>
      <c r="Q46" s="1766">
        <v>28.18</v>
      </c>
      <c r="R46" s="1766">
        <v>6.3460000000000001</v>
      </c>
      <c r="S46" s="1766">
        <v>36.700000000000003</v>
      </c>
      <c r="T46" s="1766">
        <v>2.4300000000000002</v>
      </c>
      <c r="U46" s="1766">
        <v>8.7200000000000006</v>
      </c>
      <c r="V46" s="1766">
        <v>0.33</v>
      </c>
      <c r="W46" s="1766">
        <v>0.22</v>
      </c>
      <c r="X46" s="1770">
        <v>678.59500000000003</v>
      </c>
      <c r="Y46" s="1768">
        <v>22832.884000000002</v>
      </c>
      <c r="Z46" s="1771"/>
      <c r="AA46" s="1772"/>
      <c r="AB46" s="1772"/>
      <c r="AC46" s="1772"/>
    </row>
    <row r="47" spans="1:29" ht="28.5" hidden="1" customHeight="1" x14ac:dyDescent="0.25">
      <c r="A47" s="1764">
        <v>40544</v>
      </c>
      <c r="B47" s="1778">
        <v>219.2</v>
      </c>
      <c r="C47" s="1766">
        <v>189.8</v>
      </c>
      <c r="D47" s="1766">
        <v>275</v>
      </c>
      <c r="E47" s="1766">
        <v>1033.4000000000001</v>
      </c>
      <c r="F47" s="1766">
        <v>1434.5</v>
      </c>
      <c r="G47" s="1766">
        <v>2496.1999999999998</v>
      </c>
      <c r="H47" s="1766">
        <v>14004.6</v>
      </c>
      <c r="I47" s="1767">
        <v>1129.5999999999999</v>
      </c>
      <c r="J47" s="1775">
        <v>20782.3</v>
      </c>
      <c r="K47" s="1765">
        <v>8.82</v>
      </c>
      <c r="L47" s="1766">
        <v>13</v>
      </c>
      <c r="M47" s="1766">
        <v>131.9</v>
      </c>
      <c r="N47" s="1766">
        <v>223.65</v>
      </c>
      <c r="O47" s="1766">
        <v>100.82</v>
      </c>
      <c r="P47" s="1766">
        <v>122.25</v>
      </c>
      <c r="Q47" s="1766">
        <v>28.28</v>
      </c>
      <c r="R47" s="1766">
        <v>6.3460000000000001</v>
      </c>
      <c r="S47" s="1766">
        <v>36.880000000000003</v>
      </c>
      <c r="T47" s="1766">
        <v>2.4300000000000002</v>
      </c>
      <c r="U47" s="1766">
        <v>8.76</v>
      </c>
      <c r="V47" s="1766">
        <v>0.33</v>
      </c>
      <c r="W47" s="1766">
        <v>0.2</v>
      </c>
      <c r="X47" s="1770">
        <v>683.66600000000005</v>
      </c>
      <c r="Y47" s="1768">
        <v>21466.016</v>
      </c>
      <c r="Z47" s="1771"/>
      <c r="AA47" s="1772"/>
      <c r="AB47" s="1772"/>
      <c r="AC47" s="1772"/>
    </row>
    <row r="48" spans="1:29" ht="28.5" hidden="1" customHeight="1" x14ac:dyDescent="0.25">
      <c r="A48" s="1764">
        <v>40575</v>
      </c>
      <c r="B48" s="1778">
        <v>219.2</v>
      </c>
      <c r="C48" s="1766">
        <v>178.8</v>
      </c>
      <c r="D48" s="1766">
        <v>260.92</v>
      </c>
      <c r="E48" s="1766">
        <v>1008.72</v>
      </c>
      <c r="F48" s="1766">
        <v>1393.11</v>
      </c>
      <c r="G48" s="1766">
        <v>2357.5</v>
      </c>
      <c r="H48" s="1766">
        <v>13570.2</v>
      </c>
      <c r="I48" s="1767">
        <v>1107</v>
      </c>
      <c r="J48" s="1775">
        <v>20095.45</v>
      </c>
      <c r="K48" s="1765">
        <v>8.83</v>
      </c>
      <c r="L48" s="1766">
        <v>13.015000000000001</v>
      </c>
      <c r="M48" s="1766">
        <v>131.87</v>
      </c>
      <c r="N48" s="1766">
        <v>223.57</v>
      </c>
      <c r="O48" s="1766">
        <v>101.03</v>
      </c>
      <c r="P48" s="1766">
        <v>122.74</v>
      </c>
      <c r="Q48" s="1766">
        <v>28.32</v>
      </c>
      <c r="R48" s="1766">
        <v>6.3</v>
      </c>
      <c r="S48" s="1766">
        <v>37</v>
      </c>
      <c r="T48" s="1766">
        <v>2.4</v>
      </c>
      <c r="U48" s="1766">
        <v>8.7799999999999994</v>
      </c>
      <c r="V48" s="1766">
        <v>0.33</v>
      </c>
      <c r="W48" s="1766">
        <v>0.22</v>
      </c>
      <c r="X48" s="1770">
        <v>684.40499999999997</v>
      </c>
      <c r="Y48" s="1768">
        <v>20779.855</v>
      </c>
      <c r="Z48" s="1771"/>
      <c r="AA48" s="1772"/>
      <c r="AB48" s="1779"/>
      <c r="AC48" s="1772"/>
    </row>
    <row r="49" spans="1:29" ht="28.5" hidden="1" customHeight="1" x14ac:dyDescent="0.25">
      <c r="A49" s="1764">
        <v>40603</v>
      </c>
      <c r="B49" s="1778">
        <v>219.1</v>
      </c>
      <c r="C49" s="1766">
        <v>175.44</v>
      </c>
      <c r="D49" s="1766">
        <v>257.2</v>
      </c>
      <c r="E49" s="1766">
        <v>1024</v>
      </c>
      <c r="F49" s="1766">
        <v>1410.8</v>
      </c>
      <c r="G49" s="1766">
        <v>2354.1999999999998</v>
      </c>
      <c r="H49" s="1766">
        <v>13547.2</v>
      </c>
      <c r="I49" s="1767">
        <v>1123.7</v>
      </c>
      <c r="J49" s="1775">
        <v>20111.64</v>
      </c>
      <c r="K49" s="1778">
        <v>8.8000000000000007</v>
      </c>
      <c r="L49" s="1769">
        <v>13.021000000000001</v>
      </c>
      <c r="M49" s="1769">
        <v>131.93</v>
      </c>
      <c r="N49" s="1769">
        <v>223.68</v>
      </c>
      <c r="O49" s="1769">
        <v>101.09</v>
      </c>
      <c r="P49" s="1769">
        <v>123.83</v>
      </c>
      <c r="Q49" s="1769">
        <v>28.5</v>
      </c>
      <c r="R49" s="1769">
        <v>6.3460000000000001</v>
      </c>
      <c r="S49" s="1769">
        <v>37.229999999999997</v>
      </c>
      <c r="T49" s="1769">
        <v>2.4300000000000002</v>
      </c>
      <c r="U49" s="1769">
        <v>8.85</v>
      </c>
      <c r="V49" s="1769">
        <v>0.33</v>
      </c>
      <c r="W49" s="1769">
        <v>0.22</v>
      </c>
      <c r="X49" s="1770">
        <v>686.25700000000018</v>
      </c>
      <c r="Y49" s="1768">
        <v>20797.897000000004</v>
      </c>
      <c r="Z49" s="1771"/>
      <c r="AB49" s="1779"/>
      <c r="AC49" s="1772"/>
    </row>
    <row r="50" spans="1:29" ht="28.5" hidden="1" customHeight="1" x14ac:dyDescent="0.25">
      <c r="A50" s="1764">
        <v>40634</v>
      </c>
      <c r="B50" s="1778">
        <v>219.06</v>
      </c>
      <c r="C50" s="1766">
        <v>172.1</v>
      </c>
      <c r="D50" s="1766">
        <v>253.6</v>
      </c>
      <c r="E50" s="1766">
        <v>1007.86</v>
      </c>
      <c r="F50" s="1766">
        <v>1364.3</v>
      </c>
      <c r="G50" s="1766">
        <v>2308</v>
      </c>
      <c r="H50" s="1766">
        <v>13462.2</v>
      </c>
      <c r="I50" s="1767">
        <v>1120</v>
      </c>
      <c r="J50" s="1775">
        <v>19907.12</v>
      </c>
      <c r="K50" s="1778">
        <v>8.84</v>
      </c>
      <c r="L50" s="1769">
        <v>13</v>
      </c>
      <c r="M50" s="1769">
        <v>132.1</v>
      </c>
      <c r="N50" s="1769">
        <v>223.71</v>
      </c>
      <c r="O50" s="1769">
        <v>100.77</v>
      </c>
      <c r="P50" s="1769">
        <v>124.1</v>
      </c>
      <c r="Q50" s="1769">
        <v>28.65</v>
      </c>
      <c r="R50" s="1769">
        <v>6.34</v>
      </c>
      <c r="S50" s="1769">
        <v>37.270000000000003</v>
      </c>
      <c r="T50" s="1769">
        <v>2.4300000000000002</v>
      </c>
      <c r="U50" s="1769">
        <v>8.8699999999999992</v>
      </c>
      <c r="V50" s="1769">
        <v>0.33</v>
      </c>
      <c r="W50" s="1769">
        <v>0.22</v>
      </c>
      <c r="X50" s="1770">
        <v>686.63</v>
      </c>
      <c r="Y50" s="1768">
        <v>20593.75</v>
      </c>
      <c r="Z50" s="1771"/>
      <c r="AA50" s="1772"/>
      <c r="AB50" s="1779"/>
      <c r="AC50" s="1772"/>
    </row>
    <row r="51" spans="1:29" ht="28.5" hidden="1" customHeight="1" x14ac:dyDescent="0.25">
      <c r="A51" s="1764">
        <v>40664</v>
      </c>
      <c r="B51" s="1778">
        <v>219</v>
      </c>
      <c r="C51" s="1766">
        <v>172.35</v>
      </c>
      <c r="D51" s="1766">
        <v>253.16</v>
      </c>
      <c r="E51" s="1766">
        <v>989.89</v>
      </c>
      <c r="F51" s="1766">
        <v>1360.39</v>
      </c>
      <c r="G51" s="1766">
        <v>2339.66</v>
      </c>
      <c r="H51" s="1766">
        <v>13699.36</v>
      </c>
      <c r="I51" s="1767">
        <v>1115.7</v>
      </c>
      <c r="J51" s="1775">
        <v>20149.509999999998</v>
      </c>
      <c r="K51" s="1778">
        <v>8.8000000000000007</v>
      </c>
      <c r="L51" s="1769">
        <v>13</v>
      </c>
      <c r="M51" s="1769">
        <v>131.5</v>
      </c>
      <c r="N51" s="1769">
        <v>223.8</v>
      </c>
      <c r="O51" s="1769">
        <v>100.61</v>
      </c>
      <c r="P51" s="1769">
        <v>124.5</v>
      </c>
      <c r="Q51" s="1769">
        <v>28.84</v>
      </c>
      <c r="R51" s="1769">
        <v>6.3460000000000001</v>
      </c>
      <c r="S51" s="1769">
        <v>37.4</v>
      </c>
      <c r="T51" s="1769">
        <v>2.4300000000000002</v>
      </c>
      <c r="U51" s="1769">
        <v>8.91</v>
      </c>
      <c r="V51" s="1769">
        <v>0.33</v>
      </c>
      <c r="W51" s="1769">
        <v>0.22</v>
      </c>
      <c r="X51" s="1770">
        <v>686.68600000000004</v>
      </c>
      <c r="Y51" s="1768">
        <v>20836.196000000004</v>
      </c>
      <c r="Z51" s="1771"/>
      <c r="AA51" s="1780"/>
      <c r="AB51" s="1779"/>
      <c r="AC51" s="1772"/>
    </row>
    <row r="52" spans="1:29" ht="28.5" hidden="1" customHeight="1" x14ac:dyDescent="0.25">
      <c r="A52" s="1764">
        <v>40695</v>
      </c>
      <c r="B52" s="1778">
        <v>218.97</v>
      </c>
      <c r="C52" s="1766">
        <v>169.75</v>
      </c>
      <c r="D52" s="1766">
        <v>246.4</v>
      </c>
      <c r="E52" s="1766">
        <v>1009.8</v>
      </c>
      <c r="F52" s="1766">
        <v>1367.5</v>
      </c>
      <c r="G52" s="1766">
        <v>2285.1</v>
      </c>
      <c r="H52" s="1766">
        <v>13573.6</v>
      </c>
      <c r="I52" s="1767">
        <v>1136.5</v>
      </c>
      <c r="J52" s="1775">
        <v>20007.620000000003</v>
      </c>
      <c r="K52" s="1778">
        <v>8.8699999999999992</v>
      </c>
      <c r="L52" s="1769">
        <v>13.037000000000001</v>
      </c>
      <c r="M52" s="1769">
        <v>131.57</v>
      </c>
      <c r="N52" s="1769">
        <v>223.79</v>
      </c>
      <c r="O52" s="1769">
        <v>100.63</v>
      </c>
      <c r="P52" s="1769">
        <v>124.68</v>
      </c>
      <c r="Q52" s="1769">
        <v>28.9</v>
      </c>
      <c r="R52" s="1769">
        <v>6.3440000000000003</v>
      </c>
      <c r="S52" s="1769">
        <v>37.43</v>
      </c>
      <c r="T52" s="1769">
        <v>2.4</v>
      </c>
      <c r="U52" s="1769">
        <v>8.94</v>
      </c>
      <c r="V52" s="1769">
        <v>0.3</v>
      </c>
      <c r="W52" s="1769">
        <v>0.22</v>
      </c>
      <c r="X52" s="1768">
        <v>687.11099999999999</v>
      </c>
      <c r="Y52" s="1768">
        <v>20694.731000000003</v>
      </c>
      <c r="Z52" s="1771"/>
      <c r="AA52" s="1772"/>
      <c r="AB52" s="1779"/>
      <c r="AC52" s="1772"/>
    </row>
    <row r="53" spans="1:29" ht="28.5" hidden="1" customHeight="1" x14ac:dyDescent="0.25">
      <c r="A53" s="1764">
        <v>40725</v>
      </c>
      <c r="B53" s="1778">
        <v>218.94</v>
      </c>
      <c r="C53" s="1766">
        <v>167.62</v>
      </c>
      <c r="D53" s="1766">
        <v>243</v>
      </c>
      <c r="E53" s="1766">
        <v>1019.7</v>
      </c>
      <c r="F53" s="1766">
        <v>1377.32</v>
      </c>
      <c r="G53" s="1766">
        <v>2376.34</v>
      </c>
      <c r="H53" s="1766">
        <v>13889.93</v>
      </c>
      <c r="I53" s="1767">
        <v>1164.0999999999999</v>
      </c>
      <c r="J53" s="1775">
        <v>20456.949999999997</v>
      </c>
      <c r="K53" s="1778">
        <v>8.9</v>
      </c>
      <c r="L53" s="1769">
        <v>13.04</v>
      </c>
      <c r="M53" s="1769">
        <v>132.18</v>
      </c>
      <c r="N53" s="1769">
        <v>224.36</v>
      </c>
      <c r="O53" s="1769">
        <v>101.29</v>
      </c>
      <c r="P53" s="1769">
        <v>125.03</v>
      </c>
      <c r="Q53" s="1769">
        <v>29</v>
      </c>
      <c r="R53" s="1769">
        <v>6.34</v>
      </c>
      <c r="S53" s="1769">
        <v>37.51</v>
      </c>
      <c r="T53" s="1769">
        <v>2.4300000000000002</v>
      </c>
      <c r="U53" s="1769">
        <v>9</v>
      </c>
      <c r="V53" s="1769">
        <v>0.33</v>
      </c>
      <c r="W53" s="1769">
        <v>0.22</v>
      </c>
      <c r="X53" s="1768">
        <v>689.63000000000011</v>
      </c>
      <c r="Y53" s="1768">
        <v>21146.579999999998</v>
      </c>
      <c r="Z53" s="1771"/>
      <c r="AA53" s="1772"/>
      <c r="AB53" s="1779"/>
      <c r="AC53" s="1772"/>
    </row>
    <row r="54" spans="1:29" ht="28.5" hidden="1" customHeight="1" x14ac:dyDescent="0.25">
      <c r="A54" s="1764">
        <v>40756</v>
      </c>
      <c r="B54" s="1778">
        <v>218.9</v>
      </c>
      <c r="C54" s="1766">
        <v>172.7</v>
      </c>
      <c r="D54" s="1766">
        <v>249.2</v>
      </c>
      <c r="E54" s="1766">
        <v>1035.5999999999999</v>
      </c>
      <c r="F54" s="1766">
        <v>1424.9</v>
      </c>
      <c r="G54" s="1766">
        <v>2468.1</v>
      </c>
      <c r="H54" s="1766">
        <v>14458.4</v>
      </c>
      <c r="I54" s="1767">
        <v>1160.0999999999999</v>
      </c>
      <c r="J54" s="1775">
        <v>21187.9</v>
      </c>
      <c r="K54" s="1778">
        <v>8.89</v>
      </c>
      <c r="L54" s="1769">
        <v>13.04</v>
      </c>
      <c r="M54" s="1769">
        <v>137.16</v>
      </c>
      <c r="N54" s="1769">
        <v>227.17</v>
      </c>
      <c r="O54" s="1769">
        <v>101.93</v>
      </c>
      <c r="P54" s="1769">
        <v>125.26</v>
      </c>
      <c r="Q54" s="1769">
        <v>29.03</v>
      </c>
      <c r="R54" s="1769">
        <v>6.34</v>
      </c>
      <c r="S54" s="1769">
        <v>37.58</v>
      </c>
      <c r="T54" s="1769">
        <v>2.4300000000000002</v>
      </c>
      <c r="U54" s="1769">
        <v>8.98</v>
      </c>
      <c r="V54" s="1769">
        <v>0.33</v>
      </c>
      <c r="W54" s="1769">
        <v>0.22</v>
      </c>
      <c r="X54" s="1768">
        <v>698.36000000000013</v>
      </c>
      <c r="Y54" s="1768">
        <v>21886.260000000002</v>
      </c>
      <c r="Z54" s="1771"/>
      <c r="AA54" s="1772"/>
      <c r="AB54" s="1779"/>
      <c r="AC54" s="1772"/>
    </row>
    <row r="55" spans="1:29" ht="28.5" hidden="1" customHeight="1" x14ac:dyDescent="0.25">
      <c r="A55" s="1764">
        <v>40787</v>
      </c>
      <c r="B55" s="1778">
        <v>218.8</v>
      </c>
      <c r="C55" s="1766">
        <v>172.3</v>
      </c>
      <c r="D55" s="1766">
        <v>248.8</v>
      </c>
      <c r="E55" s="1766">
        <v>1029.3</v>
      </c>
      <c r="F55" s="1766">
        <v>1425.3</v>
      </c>
      <c r="G55" s="1766">
        <v>2392.4</v>
      </c>
      <c r="H55" s="1766">
        <v>13982.3</v>
      </c>
      <c r="I55" s="1767">
        <v>1222.4000000000001</v>
      </c>
      <c r="J55" s="1775">
        <v>20691.599999999999</v>
      </c>
      <c r="K55" s="1778">
        <v>8.89</v>
      </c>
      <c r="L55" s="1769">
        <v>13</v>
      </c>
      <c r="M55" s="1769">
        <v>141.16</v>
      </c>
      <c r="N55" s="1769">
        <v>229.9</v>
      </c>
      <c r="O55" s="1769">
        <v>102.1</v>
      </c>
      <c r="P55" s="1769">
        <v>125.6</v>
      </c>
      <c r="Q55" s="1769">
        <v>29.09</v>
      </c>
      <c r="R55" s="1769">
        <v>6.3</v>
      </c>
      <c r="S55" s="1769">
        <v>37.6</v>
      </c>
      <c r="T55" s="1769">
        <v>2.4</v>
      </c>
      <c r="U55" s="1769">
        <v>9</v>
      </c>
      <c r="V55" s="1769">
        <v>0.3</v>
      </c>
      <c r="W55" s="1769">
        <v>0.2</v>
      </c>
      <c r="X55" s="1768">
        <v>705.95</v>
      </c>
      <c r="Y55" s="1768">
        <v>21397.55</v>
      </c>
      <c r="Z55" s="1771"/>
      <c r="AA55" s="1772"/>
      <c r="AB55" s="1779"/>
      <c r="AC55" s="1772"/>
    </row>
    <row r="56" spans="1:29" ht="28.5" hidden="1" customHeight="1" x14ac:dyDescent="0.25">
      <c r="A56" s="1764">
        <v>40817</v>
      </c>
      <c r="B56" s="1778">
        <v>218.8</v>
      </c>
      <c r="C56" s="1766">
        <v>173.4</v>
      </c>
      <c r="D56" s="1766">
        <v>247.7</v>
      </c>
      <c r="E56" s="1766">
        <v>1062.0999999999999</v>
      </c>
      <c r="F56" s="1766">
        <v>1507.1</v>
      </c>
      <c r="G56" s="1766">
        <v>2517.1</v>
      </c>
      <c r="H56" s="1766">
        <v>14456.7</v>
      </c>
      <c r="I56" s="1767">
        <v>1182.2</v>
      </c>
      <c r="J56" s="1775">
        <v>21365.1</v>
      </c>
      <c r="K56" s="1778">
        <v>8.9</v>
      </c>
      <c r="L56" s="1769">
        <v>13</v>
      </c>
      <c r="M56" s="1769">
        <v>145.9</v>
      </c>
      <c r="N56" s="1769">
        <v>231.6</v>
      </c>
      <c r="O56" s="1769">
        <v>102.6</v>
      </c>
      <c r="P56" s="1769">
        <v>126.29</v>
      </c>
      <c r="Q56" s="1769">
        <v>29.19</v>
      </c>
      <c r="R56" s="1769">
        <v>6.34</v>
      </c>
      <c r="S56" s="1769">
        <v>37.82</v>
      </c>
      <c r="T56" s="1769">
        <v>2.4300000000000002</v>
      </c>
      <c r="U56" s="1769">
        <v>9.0500000000000007</v>
      </c>
      <c r="V56" s="1769">
        <v>0.33</v>
      </c>
      <c r="W56" s="1769">
        <v>0.22</v>
      </c>
      <c r="X56" s="1768">
        <v>713.74</v>
      </c>
      <c r="Y56" s="1768">
        <v>22078.880000000001</v>
      </c>
      <c r="Z56" s="1771"/>
      <c r="AA56" s="1781"/>
      <c r="AB56" s="1779"/>
      <c r="AC56" s="1772"/>
    </row>
    <row r="57" spans="1:29" ht="28.5" hidden="1" customHeight="1" x14ac:dyDescent="0.25">
      <c r="A57" s="1764">
        <v>40848</v>
      </c>
      <c r="B57" s="1778">
        <v>218.636</v>
      </c>
      <c r="C57" s="1766">
        <v>174.2</v>
      </c>
      <c r="D57" s="1766">
        <v>247</v>
      </c>
      <c r="E57" s="1766">
        <v>1046.0999999999999</v>
      </c>
      <c r="F57" s="1766">
        <v>1454.2</v>
      </c>
      <c r="G57" s="1766">
        <v>2421.4</v>
      </c>
      <c r="H57" s="1766">
        <v>14170.8</v>
      </c>
      <c r="I57" s="1767">
        <v>1200.5999999999999</v>
      </c>
      <c r="J57" s="1775">
        <v>20932.900000000001</v>
      </c>
      <c r="K57" s="1778">
        <v>8.9</v>
      </c>
      <c r="L57" s="1769">
        <v>13.067</v>
      </c>
      <c r="M57" s="1769">
        <v>150.71</v>
      </c>
      <c r="N57" s="1769">
        <v>233.7</v>
      </c>
      <c r="O57" s="1769">
        <v>102.9</v>
      </c>
      <c r="P57" s="1769">
        <v>127.5</v>
      </c>
      <c r="Q57" s="1769">
        <v>29.4</v>
      </c>
      <c r="R57" s="1769">
        <v>6.34</v>
      </c>
      <c r="S57" s="1769">
        <v>38.07</v>
      </c>
      <c r="T57" s="1769">
        <v>2.4300000000000002</v>
      </c>
      <c r="U57" s="1769">
        <v>9.1</v>
      </c>
      <c r="V57" s="1769">
        <v>0.33</v>
      </c>
      <c r="W57" s="1769">
        <v>0.22</v>
      </c>
      <c r="X57" s="1768">
        <v>722.7</v>
      </c>
      <c r="Y57" s="1768">
        <v>21655.599999999999</v>
      </c>
      <c r="Z57" s="1771"/>
      <c r="AA57" s="1772"/>
      <c r="AB57" s="1779"/>
      <c r="AC57" s="1772"/>
    </row>
    <row r="58" spans="1:29" ht="28.5" hidden="1" customHeight="1" x14ac:dyDescent="0.25">
      <c r="A58" s="1764">
        <v>40878</v>
      </c>
      <c r="B58" s="1778">
        <v>218.59</v>
      </c>
      <c r="C58" s="1766">
        <v>183.45</v>
      </c>
      <c r="D58" s="1766">
        <v>275.99</v>
      </c>
      <c r="E58" s="1766">
        <v>1125.3</v>
      </c>
      <c r="F58" s="1766">
        <v>1675.97</v>
      </c>
      <c r="G58" s="1766">
        <v>2849.27</v>
      </c>
      <c r="H58" s="1766">
        <v>16484.45</v>
      </c>
      <c r="I58" s="1767">
        <v>1163.2</v>
      </c>
      <c r="J58" s="1775">
        <v>23976.22</v>
      </c>
      <c r="K58" s="1778">
        <v>9</v>
      </c>
      <c r="L58" s="1769">
        <v>13.08</v>
      </c>
      <c r="M58" s="1769">
        <v>156.13999999999999</v>
      </c>
      <c r="N58" s="1769">
        <v>236.47</v>
      </c>
      <c r="O58" s="1769">
        <v>104.04</v>
      </c>
      <c r="P58" s="1769">
        <v>128.97999999999999</v>
      </c>
      <c r="Q58" s="1769">
        <v>29.53</v>
      </c>
      <c r="R58" s="1769">
        <v>6.3419999999999996</v>
      </c>
      <c r="S58" s="1769">
        <v>38.43</v>
      </c>
      <c r="T58" s="1769">
        <v>2.4300000000000002</v>
      </c>
      <c r="U58" s="1769">
        <v>9.19</v>
      </c>
      <c r="V58" s="1769">
        <v>0.33</v>
      </c>
      <c r="W58" s="1769">
        <v>0.22</v>
      </c>
      <c r="X58" s="1768">
        <v>734.1819999999999</v>
      </c>
      <c r="Y58" s="1768">
        <v>24710.402000000002</v>
      </c>
      <c r="Z58" s="1771"/>
      <c r="AA58" s="1772"/>
      <c r="AB58" s="1779"/>
      <c r="AC58" s="1772"/>
    </row>
    <row r="59" spans="1:29" ht="28.5" hidden="1" customHeight="1" x14ac:dyDescent="0.25">
      <c r="A59" s="1764">
        <v>40909</v>
      </c>
      <c r="B59" s="1778">
        <v>218.56</v>
      </c>
      <c r="C59" s="1766">
        <v>180.8</v>
      </c>
      <c r="D59" s="1766">
        <v>268.7</v>
      </c>
      <c r="E59" s="1766">
        <v>1057.3900000000001</v>
      </c>
      <c r="F59" s="1766">
        <v>1551.45</v>
      </c>
      <c r="G59" s="1766">
        <v>2575.5</v>
      </c>
      <c r="H59" s="1766">
        <v>15069.3</v>
      </c>
      <c r="I59" s="1767">
        <v>1171.0999999999999</v>
      </c>
      <c r="J59" s="1775">
        <v>22092.799999999996</v>
      </c>
      <c r="K59" s="1778">
        <v>8.9749999999999996</v>
      </c>
      <c r="L59" s="1769">
        <v>13.083</v>
      </c>
      <c r="M59" s="1769">
        <v>156.6</v>
      </c>
      <c r="N59" s="1769">
        <v>237.54</v>
      </c>
      <c r="O59" s="1769">
        <v>104.11</v>
      </c>
      <c r="P59" s="1769">
        <v>129.03</v>
      </c>
      <c r="Q59" s="1769">
        <v>29.56</v>
      </c>
      <c r="R59" s="1769">
        <v>6.34</v>
      </c>
      <c r="S59" s="1769">
        <v>38.5</v>
      </c>
      <c r="T59" s="1769">
        <v>2.4300000000000002</v>
      </c>
      <c r="U59" s="1769">
        <v>9.1999999999999993</v>
      </c>
      <c r="V59" s="1769">
        <v>0.3</v>
      </c>
      <c r="W59" s="1769">
        <v>0.2</v>
      </c>
      <c r="X59" s="1768">
        <v>735.86799999999994</v>
      </c>
      <c r="Y59" s="1768">
        <v>22828.7</v>
      </c>
      <c r="Z59" s="1771"/>
      <c r="AA59" s="1772"/>
      <c r="AB59" s="1779"/>
      <c r="AC59" s="1772"/>
    </row>
    <row r="60" spans="1:29" ht="28.5" hidden="1" customHeight="1" x14ac:dyDescent="0.25">
      <c r="A60" s="1764">
        <v>40940</v>
      </c>
      <c r="B60" s="1778">
        <v>218.48</v>
      </c>
      <c r="C60" s="1766">
        <v>177.5</v>
      </c>
      <c r="D60" s="1766">
        <v>263.3</v>
      </c>
      <c r="E60" s="1766">
        <v>1046.0999999999999</v>
      </c>
      <c r="F60" s="1766">
        <v>1474.1</v>
      </c>
      <c r="G60" s="1766">
        <v>2504.8000000000002</v>
      </c>
      <c r="H60" s="1766">
        <v>14837.2</v>
      </c>
      <c r="I60" s="1767">
        <v>1159.4000000000001</v>
      </c>
      <c r="J60" s="1775">
        <v>21680.9</v>
      </c>
      <c r="K60" s="1778">
        <v>8.98</v>
      </c>
      <c r="L60" s="1769">
        <v>13.08</v>
      </c>
      <c r="M60" s="1769">
        <v>151.87</v>
      </c>
      <c r="N60" s="1769">
        <v>237.04</v>
      </c>
      <c r="O60" s="1769">
        <v>104.13</v>
      </c>
      <c r="P60" s="1769">
        <v>129.08000000000001</v>
      </c>
      <c r="Q60" s="1769">
        <v>29.61</v>
      </c>
      <c r="R60" s="1769">
        <v>6.34</v>
      </c>
      <c r="S60" s="1769">
        <v>38.57</v>
      </c>
      <c r="T60" s="1769">
        <v>2.4</v>
      </c>
      <c r="U60" s="1769">
        <v>9.1999999999999993</v>
      </c>
      <c r="V60" s="1769">
        <v>0.33</v>
      </c>
      <c r="W60" s="1769">
        <v>0.22</v>
      </c>
      <c r="X60" s="1768">
        <v>730.9</v>
      </c>
      <c r="Y60" s="1768">
        <v>22411.8</v>
      </c>
      <c r="Z60" s="1771"/>
      <c r="AA60" s="1772"/>
      <c r="AB60" s="1779"/>
      <c r="AC60" s="1772"/>
    </row>
    <row r="61" spans="1:29" ht="28.5" hidden="1" customHeight="1" x14ac:dyDescent="0.25">
      <c r="A61" s="1764">
        <v>40969</v>
      </c>
      <c r="B61" s="1778">
        <v>218.44</v>
      </c>
      <c r="C61" s="1766">
        <v>176.9</v>
      </c>
      <c r="D61" s="1766">
        <v>262.43</v>
      </c>
      <c r="E61" s="1766">
        <v>1034.5</v>
      </c>
      <c r="F61" s="1766">
        <v>1453.9</v>
      </c>
      <c r="G61" s="1766">
        <v>2412.9</v>
      </c>
      <c r="H61" s="1766">
        <v>14691.1</v>
      </c>
      <c r="I61" s="1767">
        <v>1123.4000000000001</v>
      </c>
      <c r="J61" s="1775">
        <v>21373.55</v>
      </c>
      <c r="K61" s="1778">
        <v>9</v>
      </c>
      <c r="L61" s="1769">
        <v>13.086</v>
      </c>
      <c r="M61" s="1769">
        <v>149.37</v>
      </c>
      <c r="N61" s="1769">
        <v>237.2</v>
      </c>
      <c r="O61" s="1769">
        <v>104.13</v>
      </c>
      <c r="P61" s="1769">
        <v>129.15</v>
      </c>
      <c r="Q61" s="1769">
        <v>29.861000000000001</v>
      </c>
      <c r="R61" s="1769">
        <v>6.3419999999999996</v>
      </c>
      <c r="S61" s="1769">
        <v>38.68</v>
      </c>
      <c r="T61" s="1769">
        <v>2.4300000000000002</v>
      </c>
      <c r="U61" s="1769">
        <v>9.2330000000000005</v>
      </c>
      <c r="V61" s="1769">
        <v>0.33</v>
      </c>
      <c r="W61" s="1769">
        <v>0.22</v>
      </c>
      <c r="X61" s="1768">
        <v>729.03199999999993</v>
      </c>
      <c r="Y61" s="1768">
        <v>22102.581999999999</v>
      </c>
      <c r="Z61" s="1771"/>
      <c r="AA61" s="1772"/>
      <c r="AB61" s="1779"/>
      <c r="AC61" s="1772"/>
    </row>
    <row r="62" spans="1:29" ht="28.5" hidden="1" customHeight="1" x14ac:dyDescent="0.25">
      <c r="A62" s="1764">
        <v>41000</v>
      </c>
      <c r="B62" s="1778">
        <v>218.4</v>
      </c>
      <c r="C62" s="1766">
        <v>175.53</v>
      </c>
      <c r="D62" s="1766">
        <v>261.39</v>
      </c>
      <c r="E62" s="1766">
        <v>1000.98</v>
      </c>
      <c r="F62" s="1766">
        <v>1462.26</v>
      </c>
      <c r="G62" s="1766">
        <v>2422.4</v>
      </c>
      <c r="H62" s="1766">
        <v>14778.4</v>
      </c>
      <c r="I62" s="1767">
        <v>1131.8</v>
      </c>
      <c r="J62" s="1775">
        <v>21451.16</v>
      </c>
      <c r="K62" s="1778">
        <v>9</v>
      </c>
      <c r="L62" s="1769">
        <v>13.1</v>
      </c>
      <c r="M62" s="1769">
        <v>148.83000000000001</v>
      </c>
      <c r="N62" s="1769">
        <v>237.2</v>
      </c>
      <c r="O62" s="1769">
        <v>104.1</v>
      </c>
      <c r="P62" s="1769">
        <v>129.16</v>
      </c>
      <c r="Q62" s="1769">
        <v>30.01</v>
      </c>
      <c r="R62" s="1769">
        <v>6.3</v>
      </c>
      <c r="S62" s="1769">
        <v>38.79</v>
      </c>
      <c r="T62" s="1769">
        <v>2.4300000000000002</v>
      </c>
      <c r="U62" s="1769">
        <v>9.24</v>
      </c>
      <c r="V62" s="1769">
        <v>0.33</v>
      </c>
      <c r="W62" s="1769">
        <v>0.2</v>
      </c>
      <c r="X62" s="1768">
        <v>728.69</v>
      </c>
      <c r="Y62" s="1768">
        <v>22179.85</v>
      </c>
      <c r="Z62" s="1771"/>
      <c r="AA62" s="1772"/>
      <c r="AB62" s="1779"/>
      <c r="AC62" s="1772"/>
    </row>
    <row r="63" spans="1:29" ht="28.5" hidden="1" customHeight="1" x14ac:dyDescent="0.25">
      <c r="A63" s="1764">
        <v>41030</v>
      </c>
      <c r="B63" s="1778">
        <v>218.25</v>
      </c>
      <c r="C63" s="1766">
        <v>175.9</v>
      </c>
      <c r="D63" s="1766">
        <v>259.77999999999997</v>
      </c>
      <c r="E63" s="1766">
        <v>996.6</v>
      </c>
      <c r="F63" s="1766">
        <v>1464.59</v>
      </c>
      <c r="G63" s="1766">
        <v>2443.9</v>
      </c>
      <c r="H63" s="1766">
        <v>14911.7</v>
      </c>
      <c r="I63" s="1767">
        <v>1126.4000000000001</v>
      </c>
      <c r="J63" s="1775">
        <v>21597.09</v>
      </c>
      <c r="K63" s="1778">
        <v>9</v>
      </c>
      <c r="L63" s="1769">
        <v>13.1</v>
      </c>
      <c r="M63" s="1769">
        <v>146.6</v>
      </c>
      <c r="N63" s="1769">
        <v>235.8</v>
      </c>
      <c r="O63" s="1769">
        <v>104.14</v>
      </c>
      <c r="P63" s="1769">
        <v>129.21</v>
      </c>
      <c r="Q63" s="1769">
        <v>30.09</v>
      </c>
      <c r="R63" s="1769">
        <v>6.34</v>
      </c>
      <c r="S63" s="1769">
        <v>38.9</v>
      </c>
      <c r="T63" s="1769">
        <v>2.4</v>
      </c>
      <c r="U63" s="1769">
        <v>9.25</v>
      </c>
      <c r="V63" s="1769">
        <v>0.33</v>
      </c>
      <c r="W63" s="1769">
        <v>0.2</v>
      </c>
      <c r="X63" s="1768">
        <v>725.36000000000013</v>
      </c>
      <c r="Y63" s="1768">
        <v>22322.45</v>
      </c>
      <c r="Z63" s="1771"/>
      <c r="AA63" s="1772"/>
      <c r="AB63" s="1779"/>
      <c r="AC63" s="1772"/>
    </row>
    <row r="64" spans="1:29" ht="28.5" hidden="1" customHeight="1" x14ac:dyDescent="0.25">
      <c r="A64" s="1764">
        <v>41061</v>
      </c>
      <c r="B64" s="1778">
        <v>218.22</v>
      </c>
      <c r="C64" s="1766">
        <v>176.76</v>
      </c>
      <c r="D64" s="1766">
        <v>258.8</v>
      </c>
      <c r="E64" s="1766">
        <v>996.95</v>
      </c>
      <c r="F64" s="1766">
        <v>1446.05</v>
      </c>
      <c r="G64" s="1766">
        <v>2381.3000000000002</v>
      </c>
      <c r="H64" s="1766">
        <v>14668.3</v>
      </c>
      <c r="I64" s="1767">
        <v>1113.0899999999999</v>
      </c>
      <c r="J64" s="1775">
        <v>21259.47</v>
      </c>
      <c r="K64" s="1778">
        <v>9</v>
      </c>
      <c r="L64" s="1769">
        <v>13.1</v>
      </c>
      <c r="M64" s="1769">
        <v>147.6</v>
      </c>
      <c r="N64" s="1769">
        <v>235.82</v>
      </c>
      <c r="O64" s="1769">
        <v>104.13</v>
      </c>
      <c r="P64" s="1769">
        <v>129.15</v>
      </c>
      <c r="Q64" s="1769">
        <v>30.2</v>
      </c>
      <c r="R64" s="1769">
        <v>6.34</v>
      </c>
      <c r="S64" s="1769">
        <v>38.94</v>
      </c>
      <c r="T64" s="1769">
        <v>2.4300000000000002</v>
      </c>
      <c r="U64" s="1769">
        <v>9.25</v>
      </c>
      <c r="V64" s="1769">
        <v>0.3</v>
      </c>
      <c r="W64" s="1769">
        <v>0.2</v>
      </c>
      <c r="X64" s="1768">
        <v>726.45999999999992</v>
      </c>
      <c r="Y64" s="1768">
        <v>21985.93</v>
      </c>
      <c r="Z64" s="1771"/>
      <c r="AA64" s="1772"/>
      <c r="AB64" s="1779"/>
      <c r="AC64" s="1772"/>
    </row>
    <row r="65" spans="1:29" ht="28.5" hidden="1" customHeight="1" x14ac:dyDescent="0.25">
      <c r="A65" s="1764">
        <v>41091</v>
      </c>
      <c r="B65" s="1778">
        <v>217.9</v>
      </c>
      <c r="C65" s="1766">
        <v>177.9</v>
      </c>
      <c r="D65" s="1766">
        <v>259.82</v>
      </c>
      <c r="E65" s="1766">
        <v>1005.9</v>
      </c>
      <c r="F65" s="1766">
        <v>1430.6</v>
      </c>
      <c r="G65" s="1766">
        <v>2469.42</v>
      </c>
      <c r="H65" s="1766">
        <v>14993.64</v>
      </c>
      <c r="I65" s="1767">
        <v>1105.24</v>
      </c>
      <c r="J65" s="1775">
        <v>21660.400000000001</v>
      </c>
      <c r="K65" s="1778">
        <v>8.99</v>
      </c>
      <c r="L65" s="1769">
        <v>13.1</v>
      </c>
      <c r="M65" s="1769">
        <v>150.05000000000001</v>
      </c>
      <c r="N65" s="1769">
        <v>235.9</v>
      </c>
      <c r="O65" s="1769">
        <v>104.14</v>
      </c>
      <c r="P65" s="1769">
        <v>129.19999999999999</v>
      </c>
      <c r="Q65" s="1769">
        <v>30.41</v>
      </c>
      <c r="R65" s="1769">
        <v>6.34</v>
      </c>
      <c r="S65" s="1769">
        <v>38.97</v>
      </c>
      <c r="T65" s="1769">
        <v>2.4300000000000002</v>
      </c>
      <c r="U65" s="1769">
        <v>9.3000000000000007</v>
      </c>
      <c r="V65" s="1769">
        <v>0.3</v>
      </c>
      <c r="W65" s="1769">
        <v>0.2</v>
      </c>
      <c r="X65" s="1768">
        <v>729.3</v>
      </c>
      <c r="Y65" s="1768">
        <f>J65+X65</f>
        <v>22389.7</v>
      </c>
      <c r="Z65" s="1771"/>
      <c r="AA65" s="1772"/>
      <c r="AB65" s="1779"/>
      <c r="AC65" s="1772"/>
    </row>
    <row r="66" spans="1:29" ht="28.5" hidden="1" customHeight="1" x14ac:dyDescent="0.25">
      <c r="A66" s="1764">
        <v>41122</v>
      </c>
      <c r="B66" s="1778">
        <v>217.76</v>
      </c>
      <c r="C66" s="1766">
        <v>183.5</v>
      </c>
      <c r="D66" s="1766">
        <v>266.66000000000003</v>
      </c>
      <c r="E66" s="1766">
        <v>1021.68</v>
      </c>
      <c r="F66" s="1766">
        <v>1446.14</v>
      </c>
      <c r="G66" s="1766">
        <v>2482.6</v>
      </c>
      <c r="H66" s="1766">
        <v>15152.7</v>
      </c>
      <c r="I66" s="1767">
        <v>1304.97</v>
      </c>
      <c r="J66" s="1775">
        <v>22076.010000000002</v>
      </c>
      <c r="K66" s="1778">
        <v>8.99</v>
      </c>
      <c r="L66" s="1769">
        <v>13.1</v>
      </c>
      <c r="M66" s="1769">
        <v>154.34</v>
      </c>
      <c r="N66" s="1769">
        <v>238.45</v>
      </c>
      <c r="O66" s="1769">
        <v>104.26</v>
      </c>
      <c r="P66" s="1769">
        <v>129.19999999999999</v>
      </c>
      <c r="Q66" s="1769">
        <v>30.51</v>
      </c>
      <c r="R66" s="1769">
        <v>6.34</v>
      </c>
      <c r="S66" s="1769">
        <v>38.99</v>
      </c>
      <c r="T66" s="1769">
        <v>2.4300000000000002</v>
      </c>
      <c r="U66" s="1769">
        <v>9.3000000000000007</v>
      </c>
      <c r="V66" s="1769">
        <v>0.33</v>
      </c>
      <c r="W66" s="1769">
        <v>0.2</v>
      </c>
      <c r="X66" s="1768">
        <v>736.4</v>
      </c>
      <c r="Y66" s="1768">
        <v>22812.410000000003</v>
      </c>
      <c r="Z66" s="1771"/>
      <c r="AA66" s="1772"/>
      <c r="AB66" s="1779"/>
      <c r="AC66" s="1772"/>
    </row>
    <row r="67" spans="1:29" ht="28.5" hidden="1" customHeight="1" x14ac:dyDescent="0.25">
      <c r="A67" s="1764">
        <v>41153</v>
      </c>
      <c r="B67" s="1778">
        <v>217.63</v>
      </c>
      <c r="C67" s="1766">
        <v>183.4</v>
      </c>
      <c r="D67" s="1766">
        <v>268.3</v>
      </c>
      <c r="E67" s="1766">
        <v>1047</v>
      </c>
      <c r="F67" s="1766">
        <v>1444.9</v>
      </c>
      <c r="G67" s="1766">
        <v>2460.04</v>
      </c>
      <c r="H67" s="1766">
        <v>14838.55</v>
      </c>
      <c r="I67" s="1767">
        <v>1495.14</v>
      </c>
      <c r="J67" s="1775">
        <f t="shared" ref="J67:J118" si="0">SUM(B67:I67)</f>
        <v>21954.959999999999</v>
      </c>
      <c r="K67" s="1778">
        <v>8.99</v>
      </c>
      <c r="L67" s="1769">
        <v>13.1</v>
      </c>
      <c r="M67" s="1769">
        <v>154.88</v>
      </c>
      <c r="N67" s="1769">
        <v>239</v>
      </c>
      <c r="O67" s="1769">
        <v>104.3</v>
      </c>
      <c r="P67" s="1769">
        <v>129.19999999999999</v>
      </c>
      <c r="Q67" s="1769">
        <v>30.55</v>
      </c>
      <c r="R67" s="1769">
        <v>6.34</v>
      </c>
      <c r="S67" s="1769">
        <v>39</v>
      </c>
      <c r="T67" s="1769">
        <v>2.42</v>
      </c>
      <c r="U67" s="1769">
        <v>9.3000000000000007</v>
      </c>
      <c r="V67" s="1769">
        <v>0.33</v>
      </c>
      <c r="W67" s="1769">
        <v>0.22</v>
      </c>
      <c r="X67" s="1768">
        <f t="shared" ref="X67:X93" si="1">SUM(K67:W67)</f>
        <v>737.63</v>
      </c>
      <c r="Y67" s="1768">
        <f t="shared" ref="Y67:Y93" si="2">J67+X67</f>
        <v>22692.59</v>
      </c>
      <c r="Z67" s="1771"/>
      <c r="AA67" s="1772"/>
      <c r="AB67" s="1779"/>
      <c r="AC67" s="1772"/>
    </row>
    <row r="68" spans="1:29" ht="28.5" hidden="1" customHeight="1" x14ac:dyDescent="0.25">
      <c r="A68" s="1764">
        <v>41183</v>
      </c>
      <c r="B68" s="1778">
        <v>217.49</v>
      </c>
      <c r="C68" s="1766">
        <v>195.87</v>
      </c>
      <c r="D68" s="1766">
        <v>314.95999999999998</v>
      </c>
      <c r="E68" s="1766">
        <v>1059.5</v>
      </c>
      <c r="F68" s="1766">
        <v>1415.9</v>
      </c>
      <c r="G68" s="1766">
        <v>2464.96</v>
      </c>
      <c r="H68" s="1766">
        <v>15104.4</v>
      </c>
      <c r="I68" s="1767">
        <v>1759.53</v>
      </c>
      <c r="J68" s="1775">
        <f t="shared" si="0"/>
        <v>22532.61</v>
      </c>
      <c r="K68" s="1778">
        <v>8.99</v>
      </c>
      <c r="L68" s="1769">
        <v>13.1</v>
      </c>
      <c r="M68" s="1769">
        <v>156.93</v>
      </c>
      <c r="N68" s="1769">
        <v>238.97</v>
      </c>
      <c r="O68" s="1769">
        <v>104.24</v>
      </c>
      <c r="P68" s="1769">
        <v>129.5</v>
      </c>
      <c r="Q68" s="1769">
        <v>30.61</v>
      </c>
      <c r="R68" s="1769">
        <v>6.34</v>
      </c>
      <c r="S68" s="1769">
        <v>39.06</v>
      </c>
      <c r="T68" s="1769">
        <v>2.42</v>
      </c>
      <c r="U68" s="1769">
        <v>9.2799999999999994</v>
      </c>
      <c r="V68" s="1769">
        <v>0.33</v>
      </c>
      <c r="W68" s="1769">
        <v>0.22</v>
      </c>
      <c r="X68" s="1768">
        <f t="shared" si="1"/>
        <v>739.99</v>
      </c>
      <c r="Y68" s="1768">
        <f t="shared" si="2"/>
        <v>23272.600000000002</v>
      </c>
      <c r="Z68" s="1771"/>
      <c r="AA68" s="1772"/>
      <c r="AB68" s="1779"/>
      <c r="AC68" s="1772"/>
    </row>
    <row r="69" spans="1:29" ht="26.25" hidden="1" customHeight="1" x14ac:dyDescent="0.25">
      <c r="A69" s="1764">
        <v>41214</v>
      </c>
      <c r="B69" s="1778">
        <v>217.45</v>
      </c>
      <c r="C69" s="1766">
        <v>193.43</v>
      </c>
      <c r="D69" s="1766">
        <v>310.89999999999998</v>
      </c>
      <c r="E69" s="1766">
        <v>1115.9100000000001</v>
      </c>
      <c r="F69" s="1766">
        <v>1394.5</v>
      </c>
      <c r="G69" s="1766">
        <v>2489.6</v>
      </c>
      <c r="H69" s="1766">
        <v>15041</v>
      </c>
      <c r="I69" s="1767">
        <v>1945.3</v>
      </c>
      <c r="J69" s="1775">
        <f t="shared" si="0"/>
        <v>22708.09</v>
      </c>
      <c r="K69" s="1778">
        <v>9.0009829999999997</v>
      </c>
      <c r="L69" s="1769">
        <v>13.1</v>
      </c>
      <c r="M69" s="1769">
        <v>159.49</v>
      </c>
      <c r="N69" s="1769">
        <v>241.42</v>
      </c>
      <c r="O69" s="1769">
        <v>105.42</v>
      </c>
      <c r="P69" s="1769">
        <v>130.72</v>
      </c>
      <c r="Q69" s="1769">
        <v>30.63</v>
      </c>
      <c r="R69" s="1769">
        <v>6.3390000000000004</v>
      </c>
      <c r="S69" s="1769">
        <v>39.31</v>
      </c>
      <c r="T69" s="1769">
        <v>2.42</v>
      </c>
      <c r="U69" s="1769">
        <v>9.34</v>
      </c>
      <c r="V69" s="1769">
        <v>0.33</v>
      </c>
      <c r="W69" s="1769">
        <v>0.22</v>
      </c>
      <c r="X69" s="1768">
        <f t="shared" si="1"/>
        <v>747.73998300000005</v>
      </c>
      <c r="Y69" s="1768">
        <f t="shared" si="2"/>
        <v>23455.829983</v>
      </c>
      <c r="Z69" s="1771"/>
      <c r="AA69" s="1772"/>
      <c r="AB69" s="1779"/>
      <c r="AC69" s="1772"/>
    </row>
    <row r="70" spans="1:29" ht="28.5" hidden="1" customHeight="1" x14ac:dyDescent="0.25">
      <c r="A70" s="1764">
        <v>41244</v>
      </c>
      <c r="B70" s="1778">
        <v>217.39</v>
      </c>
      <c r="C70" s="1766">
        <v>194.03</v>
      </c>
      <c r="D70" s="1766">
        <v>306.7</v>
      </c>
      <c r="E70" s="1766">
        <v>1284.2</v>
      </c>
      <c r="F70" s="1766">
        <v>1559.5</v>
      </c>
      <c r="G70" s="1766">
        <v>2948.7</v>
      </c>
      <c r="H70" s="1766">
        <v>17722.5</v>
      </c>
      <c r="I70" s="1767">
        <v>2206.34</v>
      </c>
      <c r="J70" s="1775">
        <f t="shared" si="0"/>
        <v>26439.360000000001</v>
      </c>
      <c r="K70" s="1778">
        <v>9</v>
      </c>
      <c r="L70" s="1769">
        <v>13.1</v>
      </c>
      <c r="M70" s="1769">
        <v>165.54</v>
      </c>
      <c r="N70" s="1769">
        <v>245.15</v>
      </c>
      <c r="O70" s="1769">
        <v>107.89</v>
      </c>
      <c r="P70" s="1769">
        <v>131.78</v>
      </c>
      <c r="Q70" s="1769">
        <v>30.89</v>
      </c>
      <c r="R70" s="1769">
        <v>6.33</v>
      </c>
      <c r="S70" s="1769">
        <v>39.54</v>
      </c>
      <c r="T70" s="1769">
        <v>2.42</v>
      </c>
      <c r="U70" s="1769">
        <v>9.3699999999999992</v>
      </c>
      <c r="V70" s="1769">
        <v>0.33</v>
      </c>
      <c r="W70" s="1769">
        <v>0.22</v>
      </c>
      <c r="X70" s="1768">
        <f t="shared" si="1"/>
        <v>761.56</v>
      </c>
      <c r="Y70" s="1768">
        <f t="shared" si="2"/>
        <v>27200.920000000002</v>
      </c>
      <c r="Z70" s="1771"/>
      <c r="AA70" s="1772"/>
      <c r="AB70" s="1779"/>
      <c r="AC70" s="1772"/>
    </row>
    <row r="71" spans="1:29" ht="28.5" hidden="1" customHeight="1" x14ac:dyDescent="0.25">
      <c r="A71" s="1764">
        <v>41275</v>
      </c>
      <c r="B71" s="1778">
        <v>217.32</v>
      </c>
      <c r="C71" s="1766">
        <v>190.4</v>
      </c>
      <c r="D71" s="1766">
        <v>293.81</v>
      </c>
      <c r="E71" s="1766">
        <v>1151.3</v>
      </c>
      <c r="F71" s="1766">
        <v>1448</v>
      </c>
      <c r="G71" s="1766">
        <v>2664.6</v>
      </c>
      <c r="H71" s="1766">
        <v>16403.5</v>
      </c>
      <c r="I71" s="1767">
        <v>2264</v>
      </c>
      <c r="J71" s="1775">
        <f t="shared" si="0"/>
        <v>24632.93</v>
      </c>
      <c r="K71" s="1778">
        <v>9</v>
      </c>
      <c r="L71" s="1769">
        <v>13.1</v>
      </c>
      <c r="M71" s="1769">
        <v>168.79</v>
      </c>
      <c r="N71" s="1769">
        <v>247.32</v>
      </c>
      <c r="O71" s="1769">
        <v>109.34</v>
      </c>
      <c r="P71" s="1769">
        <v>132.81</v>
      </c>
      <c r="Q71" s="1769">
        <v>30.96</v>
      </c>
      <c r="R71" s="1769">
        <v>6.34</v>
      </c>
      <c r="S71" s="1769">
        <v>39.71</v>
      </c>
      <c r="T71" s="1769">
        <v>2.42</v>
      </c>
      <c r="U71" s="1769">
        <v>9.39</v>
      </c>
      <c r="V71" s="1769">
        <v>0.33</v>
      </c>
      <c r="W71" s="1769">
        <v>0.2</v>
      </c>
      <c r="X71" s="1768">
        <f t="shared" si="1"/>
        <v>769.71</v>
      </c>
      <c r="Y71" s="1768">
        <f t="shared" si="2"/>
        <v>25402.639999999999</v>
      </c>
      <c r="Z71" s="1771"/>
      <c r="AA71" s="1772"/>
      <c r="AB71" s="1779"/>
      <c r="AC71" s="1772"/>
    </row>
    <row r="72" spans="1:29" ht="28.5" hidden="1" customHeight="1" x14ac:dyDescent="0.25">
      <c r="A72" s="1764">
        <v>41306</v>
      </c>
      <c r="B72" s="1778">
        <v>217.19</v>
      </c>
      <c r="C72" s="1766">
        <v>187.92</v>
      </c>
      <c r="D72" s="1766">
        <v>288.66000000000003</v>
      </c>
      <c r="E72" s="1766">
        <v>1168.05</v>
      </c>
      <c r="F72" s="1766">
        <v>1391.75</v>
      </c>
      <c r="G72" s="1766">
        <v>2511.4899999999998</v>
      </c>
      <c r="H72" s="1766">
        <v>15837.7</v>
      </c>
      <c r="I72" s="1767">
        <v>2361.6999999999998</v>
      </c>
      <c r="J72" s="1775">
        <f t="shared" si="0"/>
        <v>23964.460000000003</v>
      </c>
      <c r="K72" s="1778">
        <v>9</v>
      </c>
      <c r="L72" s="1769">
        <v>13.1</v>
      </c>
      <c r="M72" s="1769">
        <v>170.14</v>
      </c>
      <c r="N72" s="1769">
        <v>247.42500000000001</v>
      </c>
      <c r="O72" s="1769">
        <v>110.86499999999999</v>
      </c>
      <c r="P72" s="1769">
        <v>133.58000000000001</v>
      </c>
      <c r="Q72" s="1769">
        <v>31.02</v>
      </c>
      <c r="R72" s="1769">
        <v>6.3390000000000004</v>
      </c>
      <c r="S72" s="1769">
        <v>39.85</v>
      </c>
      <c r="T72" s="1769">
        <v>2.42</v>
      </c>
      <c r="U72" s="1769">
        <v>9.41</v>
      </c>
      <c r="V72" s="1769">
        <v>0.33</v>
      </c>
      <c r="W72" s="1769">
        <v>0.22</v>
      </c>
      <c r="X72" s="1768">
        <f t="shared" si="1"/>
        <v>773.69900000000007</v>
      </c>
      <c r="Y72" s="1768">
        <f t="shared" si="2"/>
        <v>24738.159000000003</v>
      </c>
      <c r="Z72" s="1771"/>
      <c r="AA72" s="1779"/>
      <c r="AB72" s="1779"/>
      <c r="AC72" s="1772"/>
    </row>
    <row r="73" spans="1:29" ht="28.5" hidden="1" customHeight="1" x14ac:dyDescent="0.25">
      <c r="A73" s="1764">
        <v>41334</v>
      </c>
      <c r="B73" s="1778">
        <v>217.14</v>
      </c>
      <c r="C73" s="1766">
        <v>188.9</v>
      </c>
      <c r="D73" s="1766">
        <v>287.89999999999998</v>
      </c>
      <c r="E73" s="1766">
        <v>1159.3</v>
      </c>
      <c r="F73" s="1766">
        <v>1383.7</v>
      </c>
      <c r="G73" s="1766">
        <v>2528.1</v>
      </c>
      <c r="H73" s="1766">
        <v>16082.1</v>
      </c>
      <c r="I73" s="1767">
        <v>2572.8000000000002</v>
      </c>
      <c r="J73" s="1775">
        <f t="shared" si="0"/>
        <v>24419.94</v>
      </c>
      <c r="K73" s="1778">
        <v>9</v>
      </c>
      <c r="L73" s="1769">
        <v>13.1</v>
      </c>
      <c r="M73" s="1769">
        <v>169.59</v>
      </c>
      <c r="N73" s="1769">
        <v>247.14</v>
      </c>
      <c r="O73" s="1769">
        <v>111.5</v>
      </c>
      <c r="P73" s="1769">
        <v>134.4</v>
      </c>
      <c r="Q73" s="1769">
        <v>31.03</v>
      </c>
      <c r="R73" s="1769">
        <v>6.3390000000000004</v>
      </c>
      <c r="S73" s="1769">
        <v>39.97</v>
      </c>
      <c r="T73" s="1769">
        <v>2.42</v>
      </c>
      <c r="U73" s="1769">
        <v>9.4499999999999993</v>
      </c>
      <c r="V73" s="1769">
        <v>0.33</v>
      </c>
      <c r="W73" s="1769">
        <v>0.22</v>
      </c>
      <c r="X73" s="1768">
        <f t="shared" si="1"/>
        <v>774.48900000000003</v>
      </c>
      <c r="Y73" s="1768">
        <f t="shared" si="2"/>
        <v>25194.429</v>
      </c>
      <c r="Z73" s="1771"/>
      <c r="AA73" s="1772"/>
      <c r="AB73" s="1779"/>
      <c r="AC73" s="1772"/>
    </row>
    <row r="74" spans="1:29" ht="28.5" hidden="1" customHeight="1" x14ac:dyDescent="0.25">
      <c r="A74" s="1764">
        <v>41365</v>
      </c>
      <c r="B74" s="1778">
        <v>217.04</v>
      </c>
      <c r="C74" s="1766">
        <v>188.8</v>
      </c>
      <c r="D74" s="1766">
        <v>286.5</v>
      </c>
      <c r="E74" s="1766">
        <v>1132.3</v>
      </c>
      <c r="F74" s="1766">
        <v>1370.4</v>
      </c>
      <c r="G74" s="1766">
        <v>2529.9</v>
      </c>
      <c r="H74" s="1766">
        <v>15968.7</v>
      </c>
      <c r="I74" s="1767">
        <v>2683.2</v>
      </c>
      <c r="J74" s="1775">
        <f t="shared" si="0"/>
        <v>24376.84</v>
      </c>
      <c r="K74" s="1778">
        <v>9</v>
      </c>
      <c r="L74" s="1769">
        <v>13.1</v>
      </c>
      <c r="M74" s="1769">
        <v>174.18</v>
      </c>
      <c r="N74" s="1769">
        <v>249.04</v>
      </c>
      <c r="O74" s="1769">
        <v>111.62</v>
      </c>
      <c r="P74" s="1769">
        <v>135.13999999999999</v>
      </c>
      <c r="Q74" s="1769">
        <v>31.04</v>
      </c>
      <c r="R74" s="1769">
        <v>6.34</v>
      </c>
      <c r="S74" s="1769">
        <v>40.119999999999997</v>
      </c>
      <c r="T74" s="1769">
        <v>2.4</v>
      </c>
      <c r="U74" s="1769">
        <v>9.4700000000000006</v>
      </c>
      <c r="V74" s="1769">
        <v>0.33</v>
      </c>
      <c r="W74" s="1769">
        <v>0.22</v>
      </c>
      <c r="X74" s="1768">
        <f t="shared" si="1"/>
        <v>782.00000000000011</v>
      </c>
      <c r="Y74" s="1768">
        <f t="shared" si="2"/>
        <v>25158.84</v>
      </c>
      <c r="Z74" s="1771"/>
      <c r="AA74" s="1772"/>
      <c r="AB74" s="1779"/>
      <c r="AC74" s="1772"/>
    </row>
    <row r="75" spans="1:29" ht="28.5" hidden="1" customHeight="1" x14ac:dyDescent="0.25">
      <c r="A75" s="1764">
        <v>41395</v>
      </c>
      <c r="B75" s="1778">
        <v>217</v>
      </c>
      <c r="C75" s="1766">
        <v>187.1</v>
      </c>
      <c r="D75" s="1766">
        <v>273</v>
      </c>
      <c r="E75" s="1766">
        <v>1155.7</v>
      </c>
      <c r="F75" s="1766">
        <v>1279.6600000000001</v>
      </c>
      <c r="G75" s="1766">
        <v>2435.8000000000002</v>
      </c>
      <c r="H75" s="1766">
        <v>15705.8</v>
      </c>
      <c r="I75" s="1767">
        <v>2788.04</v>
      </c>
      <c r="J75" s="1775">
        <f t="shared" si="0"/>
        <v>24042.1</v>
      </c>
      <c r="K75" s="1778">
        <v>9</v>
      </c>
      <c r="L75" s="1769">
        <v>13.12</v>
      </c>
      <c r="M75" s="1769">
        <v>175.44</v>
      </c>
      <c r="N75" s="1769">
        <v>249.35</v>
      </c>
      <c r="O75" s="1769">
        <v>112.4</v>
      </c>
      <c r="P75" s="1769">
        <v>135.77000000000001</v>
      </c>
      <c r="Q75" s="1769">
        <v>31.04</v>
      </c>
      <c r="R75" s="1769">
        <v>6.33</v>
      </c>
      <c r="S75" s="1769">
        <v>40.270000000000003</v>
      </c>
      <c r="T75" s="1769">
        <v>2.42</v>
      </c>
      <c r="U75" s="1769">
        <v>9.49</v>
      </c>
      <c r="V75" s="1769">
        <v>0.33</v>
      </c>
      <c r="W75" s="1769">
        <v>0.2</v>
      </c>
      <c r="X75" s="1768">
        <f t="shared" si="1"/>
        <v>785.16</v>
      </c>
      <c r="Y75" s="1768">
        <f t="shared" si="2"/>
        <v>24827.26</v>
      </c>
      <c r="Z75" s="1771"/>
      <c r="AA75" s="1772"/>
      <c r="AB75" s="1779"/>
      <c r="AC75" s="1772"/>
    </row>
    <row r="76" spans="1:29" ht="28.5" hidden="1" customHeight="1" x14ac:dyDescent="0.25">
      <c r="A76" s="1764">
        <v>41426</v>
      </c>
      <c r="B76" s="1778">
        <v>216.73</v>
      </c>
      <c r="C76" s="1766">
        <v>185.3</v>
      </c>
      <c r="D76" s="1766">
        <v>275.7</v>
      </c>
      <c r="E76" s="1766">
        <v>1119.3</v>
      </c>
      <c r="F76" s="1766">
        <v>1241.4000000000001</v>
      </c>
      <c r="G76" s="1766">
        <v>2417.9</v>
      </c>
      <c r="H76" s="1766">
        <v>15537.8</v>
      </c>
      <c r="I76" s="1767">
        <v>2861.2</v>
      </c>
      <c r="J76" s="1775">
        <f t="shared" si="0"/>
        <v>23855.329999999998</v>
      </c>
      <c r="K76" s="1778">
        <v>9</v>
      </c>
      <c r="L76" s="1769">
        <v>13.1</v>
      </c>
      <c r="M76" s="1769">
        <v>177.63</v>
      </c>
      <c r="N76" s="1769">
        <v>249.49</v>
      </c>
      <c r="O76" s="1769">
        <v>112.83</v>
      </c>
      <c r="P76" s="1769">
        <v>136.38999999999999</v>
      </c>
      <c r="Q76" s="1769">
        <v>31.06</v>
      </c>
      <c r="R76" s="1769">
        <v>6.33</v>
      </c>
      <c r="S76" s="1769">
        <v>40.4</v>
      </c>
      <c r="T76" s="1769">
        <v>2.4</v>
      </c>
      <c r="U76" s="1769">
        <v>9.5</v>
      </c>
      <c r="V76" s="1769">
        <v>0.3</v>
      </c>
      <c r="W76" s="1769">
        <v>0.22</v>
      </c>
      <c r="X76" s="1768">
        <f t="shared" si="1"/>
        <v>788.65</v>
      </c>
      <c r="Y76" s="1768">
        <f t="shared" si="2"/>
        <v>24643.98</v>
      </c>
      <c r="Z76" s="1771"/>
      <c r="AA76" s="1772"/>
      <c r="AB76" s="1779"/>
      <c r="AC76" s="1772"/>
    </row>
    <row r="77" spans="1:29" ht="28.5" hidden="1" customHeight="1" x14ac:dyDescent="0.25">
      <c r="A77" s="1764">
        <v>41456</v>
      </c>
      <c r="B77" s="1778">
        <v>216.7</v>
      </c>
      <c r="C77" s="1766">
        <v>184.3</v>
      </c>
      <c r="D77" s="1766">
        <v>285.8</v>
      </c>
      <c r="E77" s="1766">
        <v>1182.2</v>
      </c>
      <c r="F77" s="1766">
        <v>1248.74</v>
      </c>
      <c r="G77" s="1766">
        <v>2543.02</v>
      </c>
      <c r="H77" s="1766">
        <v>16147.8</v>
      </c>
      <c r="I77" s="1767">
        <v>2858.21</v>
      </c>
      <c r="J77" s="1775">
        <f t="shared" si="0"/>
        <v>24666.769999999997</v>
      </c>
      <c r="K77" s="1778">
        <v>9</v>
      </c>
      <c r="L77" s="1769">
        <v>13.1</v>
      </c>
      <c r="M77" s="1769">
        <v>180.1</v>
      </c>
      <c r="N77" s="1769">
        <v>249.92</v>
      </c>
      <c r="O77" s="1769">
        <v>113</v>
      </c>
      <c r="P77" s="1769">
        <v>137.30000000000001</v>
      </c>
      <c r="Q77" s="1769">
        <v>31.07</v>
      </c>
      <c r="R77" s="1769">
        <v>6.33</v>
      </c>
      <c r="S77" s="1769">
        <v>40.630000000000003</v>
      </c>
      <c r="T77" s="1769">
        <v>2.4</v>
      </c>
      <c r="U77" s="1769">
        <v>9.5500000000000007</v>
      </c>
      <c r="V77" s="1769">
        <v>0.3</v>
      </c>
      <c r="W77" s="1769">
        <v>0.22</v>
      </c>
      <c r="X77" s="1768">
        <f t="shared" si="1"/>
        <v>792.92000000000007</v>
      </c>
      <c r="Y77" s="1768">
        <f t="shared" si="2"/>
        <v>25459.689999999995</v>
      </c>
      <c r="Z77" s="1771"/>
      <c r="AA77" s="1772"/>
      <c r="AB77" s="1779"/>
      <c r="AC77" s="1772"/>
    </row>
    <row r="78" spans="1:29" ht="28.5" hidden="1" customHeight="1" x14ac:dyDescent="0.25">
      <c r="A78" s="1764">
        <v>41487</v>
      </c>
      <c r="B78" s="1778">
        <v>216.7</v>
      </c>
      <c r="C78" s="1766">
        <v>187.18</v>
      </c>
      <c r="D78" s="1766">
        <v>297.89999999999998</v>
      </c>
      <c r="E78" s="1766">
        <v>1198</v>
      </c>
      <c r="F78" s="1766">
        <v>1344.75</v>
      </c>
      <c r="G78" s="1766">
        <v>2691.3</v>
      </c>
      <c r="H78" s="1766">
        <v>15862.32</v>
      </c>
      <c r="I78" s="1767">
        <v>2956.46</v>
      </c>
      <c r="J78" s="1775">
        <f t="shared" si="0"/>
        <v>24754.61</v>
      </c>
      <c r="K78" s="1778">
        <v>9</v>
      </c>
      <c r="L78" s="1769">
        <v>13.13</v>
      </c>
      <c r="M78" s="1769">
        <v>185.49</v>
      </c>
      <c r="N78" s="1769">
        <v>252.23</v>
      </c>
      <c r="O78" s="1769">
        <v>113.3</v>
      </c>
      <c r="P78" s="1769">
        <v>137.69</v>
      </c>
      <c r="Q78" s="1769">
        <v>31.09</v>
      </c>
      <c r="R78" s="1769">
        <v>6.33</v>
      </c>
      <c r="S78" s="1769">
        <v>40.770000000000003</v>
      </c>
      <c r="T78" s="1769">
        <v>2.42</v>
      </c>
      <c r="U78" s="1769">
        <v>9.58</v>
      </c>
      <c r="V78" s="1769">
        <v>0.33</v>
      </c>
      <c r="W78" s="1769">
        <v>0.2</v>
      </c>
      <c r="X78" s="1768">
        <f t="shared" si="1"/>
        <v>801.56000000000006</v>
      </c>
      <c r="Y78" s="1768">
        <f t="shared" si="2"/>
        <v>25556.170000000002</v>
      </c>
      <c r="Z78" s="1771"/>
      <c r="AA78" s="1772"/>
      <c r="AB78" s="1779"/>
      <c r="AC78" s="1772"/>
    </row>
    <row r="79" spans="1:29" ht="28.5" hidden="1" customHeight="1" x14ac:dyDescent="0.25">
      <c r="A79" s="1764">
        <v>41518</v>
      </c>
      <c r="B79" s="1778">
        <v>216.6</v>
      </c>
      <c r="C79" s="1766">
        <v>191.66</v>
      </c>
      <c r="D79" s="1766">
        <v>301.35000000000002</v>
      </c>
      <c r="E79" s="1766">
        <v>1171</v>
      </c>
      <c r="F79" s="1766">
        <v>1301.67</v>
      </c>
      <c r="G79" s="1766">
        <v>2676.1</v>
      </c>
      <c r="H79" s="1766">
        <v>15481.5</v>
      </c>
      <c r="I79" s="1767">
        <v>3000.4</v>
      </c>
      <c r="J79" s="1775">
        <f t="shared" si="0"/>
        <v>24340.280000000002</v>
      </c>
      <c r="K79" s="1778">
        <v>9</v>
      </c>
      <c r="L79" s="1769">
        <v>13.1</v>
      </c>
      <c r="M79" s="1769">
        <v>185.8</v>
      </c>
      <c r="N79" s="1769">
        <v>254.6</v>
      </c>
      <c r="O79" s="1769">
        <v>113.43</v>
      </c>
      <c r="P79" s="1769">
        <v>137.9</v>
      </c>
      <c r="Q79" s="1769">
        <v>31.2</v>
      </c>
      <c r="R79" s="1769">
        <v>6.3</v>
      </c>
      <c r="S79" s="1769">
        <v>40.97</v>
      </c>
      <c r="T79" s="1769">
        <v>2.4</v>
      </c>
      <c r="U79" s="1769">
        <v>9.6199999999999992</v>
      </c>
      <c r="V79" s="1769">
        <v>0.33</v>
      </c>
      <c r="W79" s="1769">
        <v>0.22</v>
      </c>
      <c r="X79" s="1768">
        <f t="shared" si="1"/>
        <v>804.87000000000012</v>
      </c>
      <c r="Y79" s="1768">
        <f t="shared" si="2"/>
        <v>25145.15</v>
      </c>
      <c r="Z79" s="1771"/>
      <c r="AA79" s="1772"/>
      <c r="AB79" s="1779"/>
      <c r="AC79" s="1772"/>
    </row>
    <row r="80" spans="1:29" ht="28.5" hidden="1" customHeight="1" x14ac:dyDescent="0.25">
      <c r="A80" s="1764">
        <v>41548</v>
      </c>
      <c r="B80" s="1778">
        <v>216.59</v>
      </c>
      <c r="C80" s="1766">
        <v>200.39</v>
      </c>
      <c r="D80" s="1766">
        <v>303.49</v>
      </c>
      <c r="E80" s="1766">
        <v>1232.4000000000001</v>
      </c>
      <c r="F80" s="1766">
        <v>1295.586</v>
      </c>
      <c r="G80" s="1766">
        <v>2784.4</v>
      </c>
      <c r="H80" s="1766">
        <v>15740.6</v>
      </c>
      <c r="I80" s="1767">
        <v>3172.1</v>
      </c>
      <c r="J80" s="1775">
        <f t="shared" si="0"/>
        <v>24945.555999999997</v>
      </c>
      <c r="K80" s="1778">
        <v>9</v>
      </c>
      <c r="L80" s="1769">
        <v>13.13</v>
      </c>
      <c r="M80" s="1769">
        <v>186.82</v>
      </c>
      <c r="N80" s="1769">
        <v>254.99</v>
      </c>
      <c r="O80" s="1769">
        <v>113.76</v>
      </c>
      <c r="P80" s="1769">
        <v>139.25</v>
      </c>
      <c r="Q80" s="1769">
        <v>31.17</v>
      </c>
      <c r="R80" s="1769">
        <v>6.3319999999999999</v>
      </c>
      <c r="S80" s="1769">
        <v>41.17</v>
      </c>
      <c r="T80" s="1769">
        <v>2.4</v>
      </c>
      <c r="U80" s="1769">
        <v>9.66</v>
      </c>
      <c r="V80" s="1769">
        <v>0.33</v>
      </c>
      <c r="W80" s="1769">
        <v>0.22</v>
      </c>
      <c r="X80" s="1768">
        <f t="shared" si="1"/>
        <v>808.23199999999997</v>
      </c>
      <c r="Y80" s="1768">
        <f t="shared" si="2"/>
        <v>25753.787999999997</v>
      </c>
      <c r="Z80" s="1771"/>
      <c r="AA80" s="1772"/>
      <c r="AB80" s="1779"/>
      <c r="AC80" s="1772"/>
    </row>
    <row r="81" spans="1:29" ht="28.5" hidden="1" customHeight="1" x14ac:dyDescent="0.25">
      <c r="A81" s="1764">
        <v>41579</v>
      </c>
      <c r="B81" s="1778">
        <v>216.54</v>
      </c>
      <c r="C81" s="1766">
        <v>207.7</v>
      </c>
      <c r="D81" s="1766">
        <v>302.2</v>
      </c>
      <c r="E81" s="1766">
        <v>1211.0999999999999</v>
      </c>
      <c r="F81" s="1766">
        <v>1310.2</v>
      </c>
      <c r="G81" s="1766">
        <v>2846.9</v>
      </c>
      <c r="H81" s="1766">
        <v>15425.9</v>
      </c>
      <c r="I81" s="1767">
        <v>3258.4</v>
      </c>
      <c r="J81" s="1775">
        <f t="shared" si="0"/>
        <v>24778.940000000002</v>
      </c>
      <c r="K81" s="1778">
        <v>9.0079999999999991</v>
      </c>
      <c r="L81" s="1769">
        <v>13.13</v>
      </c>
      <c r="M81" s="1769">
        <v>188.9</v>
      </c>
      <c r="N81" s="1769">
        <v>257.10000000000002</v>
      </c>
      <c r="O81" s="1769">
        <v>115.03</v>
      </c>
      <c r="P81" s="1769">
        <v>140.91</v>
      </c>
      <c r="Q81" s="1769">
        <v>31.47</v>
      </c>
      <c r="R81" s="1769">
        <v>6.33</v>
      </c>
      <c r="S81" s="1769">
        <v>41.4</v>
      </c>
      <c r="T81" s="1769">
        <v>2.42</v>
      </c>
      <c r="U81" s="1769">
        <v>9.7100000000000009</v>
      </c>
      <c r="V81" s="1769">
        <v>0.3</v>
      </c>
      <c r="W81" s="1769">
        <v>0.2</v>
      </c>
      <c r="X81" s="1768">
        <f t="shared" si="1"/>
        <v>815.90800000000002</v>
      </c>
      <c r="Y81" s="1768">
        <f t="shared" si="2"/>
        <v>25594.848000000002</v>
      </c>
      <c r="Z81" s="1771"/>
      <c r="AA81" s="1772"/>
      <c r="AB81" s="1779"/>
      <c r="AC81" s="1772"/>
    </row>
    <row r="82" spans="1:29" ht="28.5" hidden="1" customHeight="1" thickTop="1" x14ac:dyDescent="0.25">
      <c r="A82" s="1764">
        <v>41609</v>
      </c>
      <c r="B82" s="1778">
        <v>216.5</v>
      </c>
      <c r="C82" s="1766">
        <v>225.7</v>
      </c>
      <c r="D82" s="1766">
        <v>331.6</v>
      </c>
      <c r="E82" s="1766">
        <v>1373.1</v>
      </c>
      <c r="F82" s="1766">
        <v>1596</v>
      </c>
      <c r="G82" s="1766">
        <v>3535</v>
      </c>
      <c r="H82" s="1766">
        <v>18480.2</v>
      </c>
      <c r="I82" s="1767">
        <v>3778.6</v>
      </c>
      <c r="J82" s="1775">
        <f t="shared" si="0"/>
        <v>29536.699999999997</v>
      </c>
      <c r="K82" s="1778">
        <v>9</v>
      </c>
      <c r="L82" s="1769">
        <v>13.13</v>
      </c>
      <c r="M82" s="1769">
        <v>195.7</v>
      </c>
      <c r="N82" s="1769">
        <v>260.76</v>
      </c>
      <c r="O82" s="1769">
        <v>116.66</v>
      </c>
      <c r="P82" s="1769">
        <v>142.16999999999999</v>
      </c>
      <c r="Q82" s="1769">
        <v>31.7</v>
      </c>
      <c r="R82" s="1769">
        <v>6.3</v>
      </c>
      <c r="S82" s="1769">
        <v>41.6</v>
      </c>
      <c r="T82" s="1769">
        <v>2.4</v>
      </c>
      <c r="U82" s="1769">
        <v>9.8000000000000007</v>
      </c>
      <c r="V82" s="1769">
        <v>0.3</v>
      </c>
      <c r="W82" s="1769">
        <v>0.2</v>
      </c>
      <c r="X82" s="1768">
        <f t="shared" si="1"/>
        <v>829.71999999999991</v>
      </c>
      <c r="Y82" s="1768">
        <f t="shared" si="2"/>
        <v>30366.42</v>
      </c>
      <c r="Z82" s="1771"/>
      <c r="AA82" s="1772"/>
      <c r="AB82" s="1779"/>
      <c r="AC82" s="1772"/>
    </row>
    <row r="83" spans="1:29" ht="28.5" hidden="1" customHeight="1" thickTop="1" x14ac:dyDescent="0.25">
      <c r="A83" s="1764">
        <v>41640</v>
      </c>
      <c r="B83" s="1778">
        <v>216.49</v>
      </c>
      <c r="C83" s="1766">
        <v>222.4</v>
      </c>
      <c r="D83" s="1766">
        <v>322.3</v>
      </c>
      <c r="E83" s="1766">
        <v>1255.5</v>
      </c>
      <c r="F83" s="1766">
        <v>1353.2</v>
      </c>
      <c r="G83" s="1766">
        <v>2984.3</v>
      </c>
      <c r="H83" s="1766">
        <v>16470.3</v>
      </c>
      <c r="I83" s="1767">
        <v>3915.1</v>
      </c>
      <c r="J83" s="1775">
        <f t="shared" si="0"/>
        <v>26739.589999999997</v>
      </c>
      <c r="K83" s="1778">
        <v>9.02</v>
      </c>
      <c r="L83" s="1769">
        <v>13.1</v>
      </c>
      <c r="M83" s="1769">
        <v>197.81</v>
      </c>
      <c r="N83" s="1769">
        <v>263.2</v>
      </c>
      <c r="O83" s="1769">
        <v>116.7</v>
      </c>
      <c r="P83" s="1769">
        <v>142.54</v>
      </c>
      <c r="Q83" s="1769">
        <v>31.82</v>
      </c>
      <c r="R83" s="1769">
        <v>6.33</v>
      </c>
      <c r="S83" s="1769">
        <v>41.73</v>
      </c>
      <c r="T83" s="1769">
        <v>2.42</v>
      </c>
      <c r="U83" s="1769">
        <v>9.77</v>
      </c>
      <c r="V83" s="1769">
        <v>0.3</v>
      </c>
      <c r="W83" s="1769">
        <v>0.2</v>
      </c>
      <c r="X83" s="1768">
        <f t="shared" si="1"/>
        <v>834.94</v>
      </c>
      <c r="Y83" s="1768">
        <f t="shared" si="2"/>
        <v>27574.529999999995</v>
      </c>
      <c r="Z83" s="1771"/>
      <c r="AA83" s="1772"/>
      <c r="AB83" s="1779"/>
      <c r="AC83" s="1772"/>
    </row>
    <row r="84" spans="1:29" ht="28.5" hidden="1" customHeight="1" thickTop="1" x14ac:dyDescent="0.25">
      <c r="A84" s="1764">
        <v>41671</v>
      </c>
      <c r="B84" s="1778">
        <v>216.47</v>
      </c>
      <c r="C84" s="1766">
        <v>221.1</v>
      </c>
      <c r="D84" s="1766">
        <v>321.39999999999998</v>
      </c>
      <c r="E84" s="1766">
        <v>1268.8</v>
      </c>
      <c r="F84" s="1766">
        <v>1350.3</v>
      </c>
      <c r="G84" s="1766">
        <v>2963.5</v>
      </c>
      <c r="H84" s="1766">
        <v>15923.1</v>
      </c>
      <c r="I84" s="1767">
        <v>4074.2</v>
      </c>
      <c r="J84" s="1775">
        <f t="shared" si="0"/>
        <v>26338.87</v>
      </c>
      <c r="K84" s="1778">
        <v>9.02</v>
      </c>
      <c r="L84" s="1769">
        <v>13.14</v>
      </c>
      <c r="M84" s="1769">
        <v>198.45</v>
      </c>
      <c r="N84" s="1769">
        <v>263.13</v>
      </c>
      <c r="O84" s="1769">
        <v>117.6</v>
      </c>
      <c r="P84" s="1769">
        <v>143.19999999999999</v>
      </c>
      <c r="Q84" s="1769">
        <v>31.92</v>
      </c>
      <c r="R84" s="1769">
        <v>6.33</v>
      </c>
      <c r="S84" s="1769">
        <v>41.83</v>
      </c>
      <c r="T84" s="1769">
        <v>2.42</v>
      </c>
      <c r="U84" s="1769">
        <v>9.8000000000000007</v>
      </c>
      <c r="V84" s="1769">
        <v>0.33</v>
      </c>
      <c r="W84" s="1769">
        <v>0.22</v>
      </c>
      <c r="X84" s="1768">
        <f t="shared" si="1"/>
        <v>837.39</v>
      </c>
      <c r="Y84" s="1768">
        <f t="shared" si="2"/>
        <v>27176.26</v>
      </c>
      <c r="Z84" s="1771"/>
      <c r="AA84" s="1779"/>
      <c r="AB84" s="1779"/>
      <c r="AC84" s="1772"/>
    </row>
    <row r="85" spans="1:29" ht="28.5" hidden="1" customHeight="1" thickTop="1" x14ac:dyDescent="0.25">
      <c r="A85" s="1764">
        <v>41699</v>
      </c>
      <c r="B85" s="1778">
        <v>216.4</v>
      </c>
      <c r="C85" s="1766">
        <v>221.1</v>
      </c>
      <c r="D85" s="1766">
        <v>317.66000000000003</v>
      </c>
      <c r="E85" s="1766">
        <v>1249.8499999999999</v>
      </c>
      <c r="F85" s="1766">
        <v>1345</v>
      </c>
      <c r="G85" s="1766">
        <v>2928.45</v>
      </c>
      <c r="H85" s="1766">
        <v>15660.1</v>
      </c>
      <c r="I85" s="1767">
        <v>4229.26</v>
      </c>
      <c r="J85" s="1775">
        <f t="shared" si="0"/>
        <v>26167.82</v>
      </c>
      <c r="K85" s="1778">
        <v>9.02</v>
      </c>
      <c r="L85" s="1769">
        <v>13.14</v>
      </c>
      <c r="M85" s="1769">
        <v>199.7</v>
      </c>
      <c r="N85" s="1769">
        <v>263.33</v>
      </c>
      <c r="O85" s="1769">
        <v>117.73</v>
      </c>
      <c r="P85" s="1769">
        <v>143.87</v>
      </c>
      <c r="Q85" s="1769">
        <v>32.020000000000003</v>
      </c>
      <c r="R85" s="1769">
        <v>6.33</v>
      </c>
      <c r="S85" s="1769">
        <v>41.95</v>
      </c>
      <c r="T85" s="1769">
        <v>2.42</v>
      </c>
      <c r="U85" s="1769">
        <v>9.82</v>
      </c>
      <c r="V85" s="1769">
        <v>0.33</v>
      </c>
      <c r="W85" s="1769">
        <v>0.2</v>
      </c>
      <c r="X85" s="1768">
        <f t="shared" si="1"/>
        <v>839.86000000000013</v>
      </c>
      <c r="Y85" s="1768">
        <f t="shared" si="2"/>
        <v>27007.68</v>
      </c>
      <c r="Z85" s="1771"/>
      <c r="AA85" s="1779"/>
      <c r="AB85" s="1779"/>
      <c r="AC85" s="1772"/>
    </row>
    <row r="86" spans="1:29" ht="28.5" hidden="1" customHeight="1" thickTop="1" x14ac:dyDescent="0.25">
      <c r="A86" s="1764">
        <v>41730</v>
      </c>
      <c r="B86" s="1778">
        <v>216.36</v>
      </c>
      <c r="C86" s="1766">
        <v>219.9</v>
      </c>
      <c r="D86" s="1766">
        <v>313.60000000000002</v>
      </c>
      <c r="E86" s="1766">
        <v>1251.98</v>
      </c>
      <c r="F86" s="1766">
        <v>1325.4</v>
      </c>
      <c r="G86" s="1766">
        <v>2877.1</v>
      </c>
      <c r="H86" s="1766">
        <v>15524.2</v>
      </c>
      <c r="I86" s="1767">
        <v>4389.1000000000004</v>
      </c>
      <c r="J86" s="1775">
        <f t="shared" si="0"/>
        <v>26117.64</v>
      </c>
      <c r="K86" s="1778">
        <v>9</v>
      </c>
      <c r="L86" s="1769">
        <v>13.1</v>
      </c>
      <c r="M86" s="1769">
        <v>199.9</v>
      </c>
      <c r="N86" s="1769">
        <v>263.89999999999998</v>
      </c>
      <c r="O86" s="1769">
        <v>118.4</v>
      </c>
      <c r="P86" s="1769">
        <v>144.5</v>
      </c>
      <c r="Q86" s="1769">
        <v>32.200000000000003</v>
      </c>
      <c r="R86" s="1769">
        <v>6.33</v>
      </c>
      <c r="S86" s="1769">
        <v>42.03</v>
      </c>
      <c r="T86" s="1769">
        <v>2.42</v>
      </c>
      <c r="U86" s="1769">
        <v>9.86</v>
      </c>
      <c r="V86" s="1769">
        <v>0.33</v>
      </c>
      <c r="W86" s="1769">
        <v>0.2</v>
      </c>
      <c r="X86" s="1768">
        <f t="shared" si="1"/>
        <v>842.17000000000007</v>
      </c>
      <c r="Y86" s="1768">
        <f t="shared" si="2"/>
        <v>26959.809999999998</v>
      </c>
      <c r="Z86" s="1771"/>
      <c r="AA86" s="1779"/>
      <c r="AB86" s="1779"/>
      <c r="AC86" s="1772"/>
    </row>
    <row r="87" spans="1:29" ht="28.5" hidden="1" customHeight="1" thickTop="1" x14ac:dyDescent="0.25">
      <c r="A87" s="1764">
        <v>41760</v>
      </c>
      <c r="B87" s="1778">
        <v>216.3</v>
      </c>
      <c r="C87" s="1766">
        <v>217.9</v>
      </c>
      <c r="D87" s="1766">
        <v>311.89999999999998</v>
      </c>
      <c r="E87" s="1766">
        <v>1213.92</v>
      </c>
      <c r="F87" s="1766">
        <v>1268.71</v>
      </c>
      <c r="G87" s="1766">
        <v>2866.19</v>
      </c>
      <c r="H87" s="1766">
        <v>14803.5</v>
      </c>
      <c r="I87" s="1767">
        <v>4518</v>
      </c>
      <c r="J87" s="1775">
        <f t="shared" si="0"/>
        <v>25416.42</v>
      </c>
      <c r="K87" s="1778">
        <v>9.0229999999999997</v>
      </c>
      <c r="L87" s="1769">
        <v>13.14</v>
      </c>
      <c r="M87" s="1769">
        <v>200.2</v>
      </c>
      <c r="N87" s="1769">
        <v>265.02999999999997</v>
      </c>
      <c r="O87" s="1769">
        <v>118.7</v>
      </c>
      <c r="P87" s="1769">
        <v>144.9</v>
      </c>
      <c r="Q87" s="1769">
        <v>32.299999999999997</v>
      </c>
      <c r="R87" s="1769">
        <v>6.33</v>
      </c>
      <c r="S87" s="1769">
        <v>42</v>
      </c>
      <c r="T87" s="1769">
        <v>2.42</v>
      </c>
      <c r="U87" s="1769">
        <v>9.9</v>
      </c>
      <c r="V87" s="1769">
        <v>0.33</v>
      </c>
      <c r="W87" s="1769">
        <v>0.22</v>
      </c>
      <c r="X87" s="1768">
        <f t="shared" si="1"/>
        <v>844.49299999999994</v>
      </c>
      <c r="Y87" s="1768">
        <f t="shared" si="2"/>
        <v>26260.912999999997</v>
      </c>
      <c r="Z87" s="1771"/>
      <c r="AA87" s="1779"/>
      <c r="AB87" s="1779"/>
      <c r="AC87" s="1772"/>
    </row>
    <row r="88" spans="1:29" ht="28.5" hidden="1" customHeight="1" thickTop="1" x14ac:dyDescent="0.25">
      <c r="A88" s="1764">
        <v>41791</v>
      </c>
      <c r="B88" s="1778">
        <v>216.26</v>
      </c>
      <c r="C88" s="1766">
        <v>218.5</v>
      </c>
      <c r="D88" s="1766">
        <v>314.39999999999998</v>
      </c>
      <c r="E88" s="1766">
        <v>1236.5999999999999</v>
      </c>
      <c r="F88" s="1766">
        <v>1282.9000000000001</v>
      </c>
      <c r="G88" s="1766">
        <v>2870.9</v>
      </c>
      <c r="H88" s="1766">
        <v>15064.12</v>
      </c>
      <c r="I88" s="1767">
        <v>4532</v>
      </c>
      <c r="J88" s="1775">
        <f t="shared" si="0"/>
        <v>25735.68</v>
      </c>
      <c r="K88" s="1778">
        <v>9.0239999999999991</v>
      </c>
      <c r="L88" s="1769">
        <v>13.14</v>
      </c>
      <c r="M88" s="1769">
        <v>201</v>
      </c>
      <c r="N88" s="1769">
        <v>266.10000000000002</v>
      </c>
      <c r="O88" s="1769">
        <v>119.4</v>
      </c>
      <c r="P88" s="1769">
        <v>145.4</v>
      </c>
      <c r="Q88" s="1769">
        <v>32.4</v>
      </c>
      <c r="R88" s="1769">
        <v>6.33</v>
      </c>
      <c r="S88" s="1769">
        <v>42.15</v>
      </c>
      <c r="T88" s="1769">
        <v>2.4</v>
      </c>
      <c r="U88" s="1769">
        <v>9.9</v>
      </c>
      <c r="V88" s="1769">
        <v>0.3</v>
      </c>
      <c r="W88" s="1769">
        <v>0.22</v>
      </c>
      <c r="X88" s="1768">
        <f t="shared" si="1"/>
        <v>847.7639999999999</v>
      </c>
      <c r="Y88" s="1768">
        <f t="shared" si="2"/>
        <v>26583.444</v>
      </c>
      <c r="Z88" s="1771"/>
      <c r="AA88" s="1779"/>
      <c r="AB88" s="1779"/>
      <c r="AC88" s="1772"/>
    </row>
    <row r="89" spans="1:29" ht="28.5" hidden="1" customHeight="1" thickTop="1" x14ac:dyDescent="0.25">
      <c r="A89" s="1764">
        <v>41821</v>
      </c>
      <c r="B89" s="1778">
        <v>216.25</v>
      </c>
      <c r="C89" s="1766">
        <v>223.36</v>
      </c>
      <c r="D89" s="1766">
        <v>321.7</v>
      </c>
      <c r="E89" s="1766">
        <v>1267.75</v>
      </c>
      <c r="F89" s="1766">
        <v>1342.8</v>
      </c>
      <c r="G89" s="1766">
        <v>2978.2</v>
      </c>
      <c r="H89" s="1766">
        <v>15851</v>
      </c>
      <c r="I89" s="1767">
        <v>4526.1000000000004</v>
      </c>
      <c r="J89" s="1775">
        <f t="shared" si="0"/>
        <v>26727.159999999996</v>
      </c>
      <c r="K89" s="1778">
        <v>9.0239999999999991</v>
      </c>
      <c r="L89" s="1769">
        <v>13.14</v>
      </c>
      <c r="M89" s="1769">
        <v>201.4</v>
      </c>
      <c r="N89" s="1769">
        <v>266.62</v>
      </c>
      <c r="O89" s="1769">
        <v>119.89</v>
      </c>
      <c r="P89" s="1769">
        <v>145.87</v>
      </c>
      <c r="Q89" s="1769">
        <v>32.549999999999997</v>
      </c>
      <c r="R89" s="1769">
        <v>6.3319999999999999</v>
      </c>
      <c r="S89" s="1769">
        <v>42.38</v>
      </c>
      <c r="T89" s="1769">
        <v>2.42</v>
      </c>
      <c r="U89" s="1769">
        <v>9.9499999999999993</v>
      </c>
      <c r="V89" s="1769">
        <v>0.33</v>
      </c>
      <c r="W89" s="1769">
        <v>0.22</v>
      </c>
      <c r="X89" s="1768">
        <f t="shared" si="1"/>
        <v>850.12600000000009</v>
      </c>
      <c r="Y89" s="1768">
        <f t="shared" si="2"/>
        <v>27577.285999999996</v>
      </c>
      <c r="Z89" s="1771"/>
      <c r="AA89" s="1779"/>
      <c r="AB89" s="1779"/>
      <c r="AC89" s="1772"/>
    </row>
    <row r="90" spans="1:29" ht="28.5" hidden="1" customHeight="1" thickTop="1" x14ac:dyDescent="0.25">
      <c r="A90" s="1764">
        <v>41852</v>
      </c>
      <c r="B90" s="1778">
        <v>216.16</v>
      </c>
      <c r="C90" s="1766">
        <v>224.6</v>
      </c>
      <c r="D90" s="1766">
        <v>322.8</v>
      </c>
      <c r="E90" s="1766">
        <v>1282.0999999999999</v>
      </c>
      <c r="F90" s="1766">
        <v>1320.78</v>
      </c>
      <c r="G90" s="1766">
        <v>2971.4</v>
      </c>
      <c r="H90" s="1766">
        <v>15351.9</v>
      </c>
      <c r="I90" s="1767">
        <v>4675.2</v>
      </c>
      <c r="J90" s="1775">
        <f t="shared" si="0"/>
        <v>26364.94</v>
      </c>
      <c r="K90" s="1778">
        <v>9</v>
      </c>
      <c r="L90" s="1769">
        <v>13.1</v>
      </c>
      <c r="M90" s="1769">
        <v>201.7</v>
      </c>
      <c r="N90" s="1769">
        <v>268.60000000000002</v>
      </c>
      <c r="O90" s="1769">
        <v>120.26</v>
      </c>
      <c r="P90" s="1769">
        <v>146.5</v>
      </c>
      <c r="Q90" s="1769">
        <v>32.69</v>
      </c>
      <c r="R90" s="1769">
        <v>6.33</v>
      </c>
      <c r="S90" s="1769">
        <v>42.57</v>
      </c>
      <c r="T90" s="1769">
        <v>2.42</v>
      </c>
      <c r="U90" s="1769">
        <v>10</v>
      </c>
      <c r="V90" s="1769">
        <v>0.33</v>
      </c>
      <c r="W90" s="1769">
        <v>0.22</v>
      </c>
      <c r="X90" s="1768">
        <f t="shared" si="1"/>
        <v>853.72</v>
      </c>
      <c r="Y90" s="1768">
        <f t="shared" si="2"/>
        <v>27218.66</v>
      </c>
      <c r="Z90" s="1771"/>
      <c r="AA90" s="1779"/>
      <c r="AB90" s="1779"/>
      <c r="AC90" s="1772"/>
    </row>
    <row r="91" spans="1:29" ht="28.5" hidden="1" customHeight="1" thickTop="1" x14ac:dyDescent="0.25">
      <c r="A91" s="1764">
        <v>41883</v>
      </c>
      <c r="B91" s="1778">
        <v>216.13</v>
      </c>
      <c r="C91" s="1766">
        <v>224.86</v>
      </c>
      <c r="D91" s="1766">
        <v>321.60000000000002</v>
      </c>
      <c r="E91" s="1766">
        <v>1271.0999999999999</v>
      </c>
      <c r="F91" s="1766">
        <v>1287.3800000000001</v>
      </c>
      <c r="G91" s="1766">
        <v>2907.6</v>
      </c>
      <c r="H91" s="1766">
        <v>14951.9</v>
      </c>
      <c r="I91" s="1767">
        <v>4771</v>
      </c>
      <c r="J91" s="1775">
        <f t="shared" si="0"/>
        <v>25951.57</v>
      </c>
      <c r="K91" s="1778">
        <v>9.0280000000000005</v>
      </c>
      <c r="L91" s="1769">
        <v>13.15</v>
      </c>
      <c r="M91" s="1769">
        <v>201.9</v>
      </c>
      <c r="N91" s="1769">
        <v>271.05</v>
      </c>
      <c r="O91" s="1769">
        <v>120.68</v>
      </c>
      <c r="P91" s="1769">
        <v>147.1</v>
      </c>
      <c r="Q91" s="1769">
        <v>32.81</v>
      </c>
      <c r="R91" s="1769">
        <v>6.3310000000000004</v>
      </c>
      <c r="S91" s="1769">
        <v>42.74</v>
      </c>
      <c r="T91" s="1769">
        <v>2.4</v>
      </c>
      <c r="U91" s="1769">
        <v>10.02</v>
      </c>
      <c r="V91" s="1769">
        <v>0.33</v>
      </c>
      <c r="W91" s="1769">
        <v>0.2</v>
      </c>
      <c r="X91" s="1768">
        <f t="shared" si="1"/>
        <v>857.73900000000015</v>
      </c>
      <c r="Y91" s="1768">
        <f t="shared" si="2"/>
        <v>26809.309000000001</v>
      </c>
      <c r="Z91" s="1771"/>
      <c r="AA91" s="1779"/>
      <c r="AB91" s="1779"/>
      <c r="AC91" s="1772"/>
    </row>
    <row r="92" spans="1:29" ht="28.5" hidden="1" customHeight="1" thickTop="1" x14ac:dyDescent="0.25">
      <c r="A92" s="1764">
        <v>41913</v>
      </c>
      <c r="B92" s="1778">
        <v>216.06</v>
      </c>
      <c r="C92" s="1766">
        <v>224.3</v>
      </c>
      <c r="D92" s="1766">
        <v>324.7</v>
      </c>
      <c r="E92" s="1766">
        <v>1247.7</v>
      </c>
      <c r="F92" s="1766">
        <v>1345.6</v>
      </c>
      <c r="G92" s="1766">
        <v>2995.9</v>
      </c>
      <c r="H92" s="1766">
        <v>14860.54</v>
      </c>
      <c r="I92" s="1767">
        <v>4759.3999999999996</v>
      </c>
      <c r="J92" s="1775">
        <f t="shared" si="0"/>
        <v>25974.200000000004</v>
      </c>
      <c r="K92" s="1778">
        <v>9</v>
      </c>
      <c r="L92" s="1769">
        <v>13.15</v>
      </c>
      <c r="M92" s="1769">
        <v>201.91</v>
      </c>
      <c r="N92" s="1769">
        <v>271.5</v>
      </c>
      <c r="O92" s="1769">
        <v>121.5</v>
      </c>
      <c r="P92" s="1769">
        <v>147.80000000000001</v>
      </c>
      <c r="Q92" s="1769">
        <v>33.04</v>
      </c>
      <c r="R92" s="1769">
        <v>6.3</v>
      </c>
      <c r="S92" s="1769">
        <v>43.03</v>
      </c>
      <c r="T92" s="1769">
        <v>2.4</v>
      </c>
      <c r="U92" s="1769">
        <v>10</v>
      </c>
      <c r="V92" s="1769">
        <v>0.33</v>
      </c>
      <c r="W92" s="1769">
        <v>0.22</v>
      </c>
      <c r="X92" s="1768">
        <f t="shared" si="1"/>
        <v>860.17999999999984</v>
      </c>
      <c r="Y92" s="1768">
        <f t="shared" si="2"/>
        <v>26834.380000000005</v>
      </c>
      <c r="Z92" s="1771"/>
      <c r="AA92" s="1779"/>
      <c r="AB92" s="1779"/>
      <c r="AC92" s="1772"/>
    </row>
    <row r="93" spans="1:29" ht="28.5" hidden="1" customHeight="1" thickTop="1" x14ac:dyDescent="0.25">
      <c r="A93" s="1764">
        <v>41944</v>
      </c>
      <c r="B93" s="1778">
        <v>216.04</v>
      </c>
      <c r="C93" s="1766">
        <v>225.24</v>
      </c>
      <c r="D93" s="1766">
        <v>328.6</v>
      </c>
      <c r="E93" s="1766">
        <v>1295.4000000000001</v>
      </c>
      <c r="F93" s="1766">
        <v>1361.3</v>
      </c>
      <c r="G93" s="1766">
        <v>2954.6</v>
      </c>
      <c r="H93" s="1766">
        <v>15290.52</v>
      </c>
      <c r="I93" s="1767">
        <v>4934.2</v>
      </c>
      <c r="J93" s="1775">
        <f t="shared" si="0"/>
        <v>26605.9</v>
      </c>
      <c r="K93" s="1778">
        <v>9</v>
      </c>
      <c r="L93" s="1769">
        <v>13.16</v>
      </c>
      <c r="M93" s="1769">
        <v>202</v>
      </c>
      <c r="N93" s="1769">
        <v>273.3</v>
      </c>
      <c r="O93" s="1769">
        <v>122.14</v>
      </c>
      <c r="P93" s="1769">
        <v>149</v>
      </c>
      <c r="Q93" s="1769">
        <v>33.229999999999997</v>
      </c>
      <c r="R93" s="1769">
        <v>6.3</v>
      </c>
      <c r="S93" s="1769">
        <v>43.24</v>
      </c>
      <c r="T93" s="1769">
        <v>2.4</v>
      </c>
      <c r="U93" s="1769">
        <v>10.119999999999999</v>
      </c>
      <c r="V93" s="1769">
        <v>0.3</v>
      </c>
      <c r="W93" s="1769">
        <v>0.2</v>
      </c>
      <c r="X93" s="1768">
        <f t="shared" si="1"/>
        <v>864.39</v>
      </c>
      <c r="Y93" s="1768">
        <f t="shared" si="2"/>
        <v>27470.29</v>
      </c>
      <c r="Z93" s="1771"/>
      <c r="AA93" s="1779"/>
      <c r="AB93" s="1779"/>
      <c r="AC93" s="1772"/>
    </row>
    <row r="94" spans="1:29" ht="28.5" hidden="1" customHeight="1" thickTop="1" x14ac:dyDescent="0.25">
      <c r="A94" s="1764">
        <v>41974</v>
      </c>
      <c r="B94" s="1778">
        <v>216</v>
      </c>
      <c r="C94" s="1766">
        <v>240.88</v>
      </c>
      <c r="D94" s="1766">
        <v>347.45</v>
      </c>
      <c r="E94" s="1766">
        <v>1485.8</v>
      </c>
      <c r="F94" s="1766">
        <v>1647</v>
      </c>
      <c r="G94" s="1766">
        <v>3745.43</v>
      </c>
      <c r="H94" s="1766">
        <v>18829.7</v>
      </c>
      <c r="I94" s="1767">
        <v>5385</v>
      </c>
      <c r="J94" s="1775">
        <f t="shared" si="0"/>
        <v>31897.260000000002</v>
      </c>
      <c r="K94" s="1778">
        <v>9</v>
      </c>
      <c r="L94" s="1769">
        <v>13.16</v>
      </c>
      <c r="M94" s="1769">
        <v>203.1</v>
      </c>
      <c r="N94" s="1769">
        <v>277.3</v>
      </c>
      <c r="O94" s="1769">
        <v>123.26</v>
      </c>
      <c r="P94" s="1769">
        <v>149.97</v>
      </c>
      <c r="Q94" s="1769">
        <v>33.380000000000003</v>
      </c>
      <c r="R94" s="1769">
        <v>6.33</v>
      </c>
      <c r="S94" s="1769">
        <v>43.4</v>
      </c>
      <c r="T94" s="1769">
        <v>2.4</v>
      </c>
      <c r="U94" s="1769">
        <v>10.15</v>
      </c>
      <c r="V94" s="1769">
        <v>0.3</v>
      </c>
      <c r="W94" s="1769">
        <v>0.22</v>
      </c>
      <c r="X94" s="1768">
        <v>871.97</v>
      </c>
      <c r="Y94" s="1768">
        <v>32769.230000000003</v>
      </c>
      <c r="Z94" s="1771"/>
      <c r="AA94" s="1779"/>
      <c r="AB94" s="1779"/>
      <c r="AC94" s="1772"/>
    </row>
    <row r="95" spans="1:29" ht="28.5" hidden="1" customHeight="1" thickTop="1" x14ac:dyDescent="0.25">
      <c r="A95" s="1764">
        <v>42005</v>
      </c>
      <c r="B95" s="1778">
        <v>215.9</v>
      </c>
      <c r="C95" s="1766">
        <v>240.8</v>
      </c>
      <c r="D95" s="1766">
        <v>346.8</v>
      </c>
      <c r="E95" s="1766">
        <v>1403.2</v>
      </c>
      <c r="F95" s="1766">
        <v>1482.7</v>
      </c>
      <c r="G95" s="1766">
        <v>3148.18</v>
      </c>
      <c r="H95" s="1766">
        <v>16294.91</v>
      </c>
      <c r="I95" s="1767">
        <v>4918.5600000000004</v>
      </c>
      <c r="J95" s="1775">
        <f t="shared" si="0"/>
        <v>28051.05</v>
      </c>
      <c r="K95" s="1778">
        <v>9</v>
      </c>
      <c r="L95" s="1769">
        <v>13.16</v>
      </c>
      <c r="M95" s="1769">
        <v>203.22</v>
      </c>
      <c r="N95" s="1769">
        <v>281.89999999999998</v>
      </c>
      <c r="O95" s="1769">
        <v>125.6</v>
      </c>
      <c r="P95" s="1769">
        <v>151.4</v>
      </c>
      <c r="Q95" s="1769">
        <v>33.5</v>
      </c>
      <c r="R95" s="1769">
        <v>6.33</v>
      </c>
      <c r="S95" s="1769">
        <v>43.5</v>
      </c>
      <c r="T95" s="1769">
        <v>2.42</v>
      </c>
      <c r="U95" s="1769">
        <v>10.199999999999999</v>
      </c>
      <c r="V95" s="1769">
        <v>0.33</v>
      </c>
      <c r="W95" s="1769">
        <v>0.22</v>
      </c>
      <c r="X95" s="1768">
        <f>SUM(K95:W95)</f>
        <v>880.78000000000009</v>
      </c>
      <c r="Y95" s="1768">
        <f t="shared" ref="Y95:Y106" si="3">J95+X95</f>
        <v>28931.829999999998</v>
      </c>
      <c r="Z95" s="1771"/>
      <c r="AA95" s="1779"/>
      <c r="AB95" s="1779"/>
      <c r="AC95" s="1772"/>
    </row>
    <row r="96" spans="1:29" ht="28.5" hidden="1" customHeight="1" thickTop="1" x14ac:dyDescent="0.25">
      <c r="A96" s="1764">
        <v>42036</v>
      </c>
      <c r="B96" s="1778">
        <v>215.84</v>
      </c>
      <c r="C96" s="1766">
        <v>239.92</v>
      </c>
      <c r="D96" s="1766">
        <v>346</v>
      </c>
      <c r="E96" s="1766">
        <v>1379.7</v>
      </c>
      <c r="F96" s="1766">
        <v>1439.7</v>
      </c>
      <c r="G96" s="1766">
        <v>3206.2</v>
      </c>
      <c r="H96" s="1766">
        <v>16165</v>
      </c>
      <c r="I96" s="1767">
        <v>4901</v>
      </c>
      <c r="J96" s="1775">
        <f t="shared" si="0"/>
        <v>27893.360000000001</v>
      </c>
      <c r="K96" s="1778">
        <v>9.0500000000000007</v>
      </c>
      <c r="L96" s="1769">
        <v>13.2</v>
      </c>
      <c r="M96" s="1769">
        <v>203.21</v>
      </c>
      <c r="N96" s="1769">
        <v>282</v>
      </c>
      <c r="O96" s="1769">
        <v>126.1</v>
      </c>
      <c r="P96" s="1769">
        <v>151.80000000000001</v>
      </c>
      <c r="Q96" s="1769">
        <v>33.64</v>
      </c>
      <c r="R96" s="1769">
        <v>6.3</v>
      </c>
      <c r="S96" s="1769">
        <v>43.7</v>
      </c>
      <c r="T96" s="1769">
        <v>2.4</v>
      </c>
      <c r="U96" s="1769">
        <v>10.199999999999999</v>
      </c>
      <c r="V96" s="1769">
        <v>0.3</v>
      </c>
      <c r="W96" s="1769">
        <v>0.2</v>
      </c>
      <c r="X96" s="1768">
        <f>SUM(K96:W96)</f>
        <v>882.10000000000014</v>
      </c>
      <c r="Y96" s="1768">
        <f t="shared" si="3"/>
        <v>28775.46</v>
      </c>
      <c r="Z96" s="1771"/>
      <c r="AA96" s="1779"/>
      <c r="AB96" s="1779"/>
      <c r="AC96" s="1772"/>
    </row>
    <row r="97" spans="1:29" ht="28.5" hidden="1" customHeight="1" thickTop="1" x14ac:dyDescent="0.25">
      <c r="A97" s="1764">
        <v>42064</v>
      </c>
      <c r="B97" s="1778">
        <v>215.84</v>
      </c>
      <c r="C97" s="1766">
        <v>236.6</v>
      </c>
      <c r="D97" s="1766">
        <v>344.05</v>
      </c>
      <c r="E97" s="1766">
        <v>1358.2</v>
      </c>
      <c r="F97" s="1766">
        <v>1387.65</v>
      </c>
      <c r="G97" s="1766">
        <v>3199.3</v>
      </c>
      <c r="H97" s="1766">
        <v>15847.75</v>
      </c>
      <c r="I97" s="1767">
        <v>5000.46</v>
      </c>
      <c r="J97" s="1775">
        <f t="shared" si="0"/>
        <v>27589.85</v>
      </c>
      <c r="K97" s="1778">
        <v>9.1</v>
      </c>
      <c r="L97" s="1769">
        <v>13.2</v>
      </c>
      <c r="M97" s="1769">
        <v>203.21</v>
      </c>
      <c r="N97" s="1769">
        <v>282.5</v>
      </c>
      <c r="O97" s="1769">
        <v>126.6</v>
      </c>
      <c r="P97" s="1769">
        <v>152.35</v>
      </c>
      <c r="Q97" s="1769">
        <v>33.799999999999997</v>
      </c>
      <c r="R97" s="1769">
        <v>6.3</v>
      </c>
      <c r="S97" s="1769">
        <v>43.8</v>
      </c>
      <c r="T97" s="1769">
        <v>2.4</v>
      </c>
      <c r="U97" s="1769">
        <v>10.3</v>
      </c>
      <c r="V97" s="1769">
        <v>0.3</v>
      </c>
      <c r="W97" s="1769">
        <v>0.2</v>
      </c>
      <c r="X97" s="1768">
        <f>SUM(K97:W97)</f>
        <v>884.05999999999983</v>
      </c>
      <c r="Y97" s="1768">
        <f t="shared" si="3"/>
        <v>28473.91</v>
      </c>
      <c r="Z97" s="1771"/>
      <c r="AA97" s="1779"/>
      <c r="AB97" s="1779"/>
      <c r="AC97" s="1772"/>
    </row>
    <row r="98" spans="1:29" ht="28.5" hidden="1" customHeight="1" thickTop="1" x14ac:dyDescent="0.25">
      <c r="A98" s="1764">
        <v>42095</v>
      </c>
      <c r="B98" s="1778">
        <v>215.76</v>
      </c>
      <c r="C98" s="1766">
        <v>240.4</v>
      </c>
      <c r="D98" s="1766">
        <v>345.55</v>
      </c>
      <c r="E98" s="1766">
        <v>1343.56</v>
      </c>
      <c r="F98" s="1766">
        <v>1438.8</v>
      </c>
      <c r="G98" s="1766">
        <v>3251.4</v>
      </c>
      <c r="H98" s="1766">
        <v>16328.9</v>
      </c>
      <c r="I98" s="1767">
        <v>5078.8</v>
      </c>
      <c r="J98" s="1775">
        <f t="shared" si="0"/>
        <v>28243.17</v>
      </c>
      <c r="K98" s="1778">
        <v>9.06</v>
      </c>
      <c r="L98" s="1769">
        <v>13.2</v>
      </c>
      <c r="M98" s="1769">
        <v>203.3</v>
      </c>
      <c r="N98" s="1769">
        <v>283.10000000000002</v>
      </c>
      <c r="O98" s="1769">
        <v>127.1</v>
      </c>
      <c r="P98" s="1769">
        <v>153.30000000000001</v>
      </c>
      <c r="Q98" s="1769">
        <v>33.96</v>
      </c>
      <c r="R98" s="1769">
        <v>6.3</v>
      </c>
      <c r="S98" s="1769">
        <v>44</v>
      </c>
      <c r="T98" s="1769">
        <v>2.4</v>
      </c>
      <c r="U98" s="1769">
        <v>10.28</v>
      </c>
      <c r="V98" s="1769">
        <v>0.33</v>
      </c>
      <c r="W98" s="1769">
        <v>0.22</v>
      </c>
      <c r="X98" s="1768">
        <v>886.55</v>
      </c>
      <c r="Y98" s="1768">
        <f t="shared" si="3"/>
        <v>29129.719999999998</v>
      </c>
      <c r="Z98" s="1771"/>
      <c r="AA98" s="1779"/>
      <c r="AB98" s="1779"/>
      <c r="AC98" s="1772"/>
    </row>
    <row r="99" spans="1:29" ht="28.5" hidden="1" customHeight="1" thickTop="1" x14ac:dyDescent="0.25">
      <c r="A99" s="1764">
        <v>42125</v>
      </c>
      <c r="B99" s="1778">
        <v>215.7</v>
      </c>
      <c r="C99" s="1766">
        <v>240.5</v>
      </c>
      <c r="D99" s="1766">
        <v>346.1</v>
      </c>
      <c r="E99" s="1766">
        <v>1302.2</v>
      </c>
      <c r="F99" s="1766">
        <v>1403.8</v>
      </c>
      <c r="G99" s="1766">
        <v>3195.7</v>
      </c>
      <c r="H99" s="1766">
        <v>15871.8</v>
      </c>
      <c r="I99" s="1767">
        <v>5157.3</v>
      </c>
      <c r="J99" s="1775">
        <f t="shared" si="0"/>
        <v>27733.1</v>
      </c>
      <c r="K99" s="1778">
        <v>9.1</v>
      </c>
      <c r="L99" s="1769">
        <v>13.18</v>
      </c>
      <c r="M99" s="1769">
        <v>201.45</v>
      </c>
      <c r="N99" s="1769">
        <v>283.5</v>
      </c>
      <c r="O99" s="1769">
        <v>127.7</v>
      </c>
      <c r="P99" s="1769">
        <v>153.80000000000001</v>
      </c>
      <c r="Q99" s="1769">
        <v>34.200000000000003</v>
      </c>
      <c r="R99" s="1769">
        <v>6.3</v>
      </c>
      <c r="S99" s="1769">
        <v>44.16</v>
      </c>
      <c r="T99" s="1769">
        <v>2.4</v>
      </c>
      <c r="U99" s="1769">
        <v>10.3</v>
      </c>
      <c r="V99" s="1769">
        <v>0.3</v>
      </c>
      <c r="W99" s="1769">
        <v>0.2</v>
      </c>
      <c r="X99" s="1768">
        <f t="shared" ref="X99:X106" si="4">SUM(K99:W99)</f>
        <v>886.58999999999992</v>
      </c>
      <c r="Y99" s="1768">
        <f t="shared" si="3"/>
        <v>28619.69</v>
      </c>
      <c r="Z99" s="1771"/>
      <c r="AA99" s="1779"/>
      <c r="AB99" s="1779"/>
      <c r="AC99" s="1772"/>
    </row>
    <row r="100" spans="1:29" ht="28.5" hidden="1" customHeight="1" thickTop="1" x14ac:dyDescent="0.25">
      <c r="A100" s="1764">
        <v>42156</v>
      </c>
      <c r="B100" s="1778">
        <v>215.7</v>
      </c>
      <c r="C100" s="1766">
        <v>242.18</v>
      </c>
      <c r="D100" s="1766">
        <v>345.26</v>
      </c>
      <c r="E100" s="1766">
        <v>1304.3499999999999</v>
      </c>
      <c r="F100" s="1766">
        <v>1384.85</v>
      </c>
      <c r="G100" s="1766">
        <v>3211.89</v>
      </c>
      <c r="H100" s="1766">
        <v>15797.78</v>
      </c>
      <c r="I100" s="1767">
        <v>5248.58</v>
      </c>
      <c r="J100" s="1775">
        <f t="shared" si="0"/>
        <v>27750.590000000004</v>
      </c>
      <c r="K100" s="1778">
        <v>9.08</v>
      </c>
      <c r="L100" s="1769">
        <v>13.18</v>
      </c>
      <c r="M100" s="1769">
        <v>201.5</v>
      </c>
      <c r="N100" s="1769">
        <v>284.08999999999997</v>
      </c>
      <c r="O100" s="1769">
        <v>128.47</v>
      </c>
      <c r="P100" s="1769">
        <v>154.08000000000001</v>
      </c>
      <c r="Q100" s="1769">
        <v>34.32</v>
      </c>
      <c r="R100" s="1769">
        <v>6.33</v>
      </c>
      <c r="S100" s="1769">
        <v>44.27</v>
      </c>
      <c r="T100" s="1769">
        <v>2.4</v>
      </c>
      <c r="U100" s="1769">
        <v>10.34</v>
      </c>
      <c r="V100" s="1769">
        <v>0.3</v>
      </c>
      <c r="W100" s="1769">
        <v>0.2</v>
      </c>
      <c r="X100" s="1768">
        <f t="shared" si="4"/>
        <v>888.56000000000006</v>
      </c>
      <c r="Y100" s="1768">
        <f t="shared" si="3"/>
        <v>28639.150000000005</v>
      </c>
      <c r="Z100" s="1771"/>
      <c r="AA100" s="1779"/>
      <c r="AB100" s="1779"/>
      <c r="AC100" s="1772"/>
    </row>
    <row r="101" spans="1:29" ht="28.5" hidden="1" customHeight="1" thickTop="1" x14ac:dyDescent="0.25">
      <c r="A101" s="1764">
        <v>42186</v>
      </c>
      <c r="B101" s="1778">
        <v>215.7</v>
      </c>
      <c r="C101" s="1766">
        <v>240.78</v>
      </c>
      <c r="D101" s="1766">
        <v>347.65</v>
      </c>
      <c r="E101" s="1766">
        <v>1324.2</v>
      </c>
      <c r="F101" s="1766">
        <v>1415.8</v>
      </c>
      <c r="G101" s="1766">
        <v>3174.9</v>
      </c>
      <c r="H101" s="1766">
        <v>16374.4</v>
      </c>
      <c r="I101" s="1767">
        <v>5336.9</v>
      </c>
      <c r="J101" s="1775">
        <f t="shared" si="0"/>
        <v>28430.33</v>
      </c>
      <c r="K101" s="1778">
        <v>9.1</v>
      </c>
      <c r="L101" s="1769">
        <v>13.2</v>
      </c>
      <c r="M101" s="1769">
        <v>201.76</v>
      </c>
      <c r="N101" s="1769">
        <v>286.3</v>
      </c>
      <c r="O101" s="1769">
        <v>128.80000000000001</v>
      </c>
      <c r="P101" s="1769">
        <v>154.6</v>
      </c>
      <c r="Q101" s="1769">
        <v>34.4</v>
      </c>
      <c r="R101" s="1769">
        <v>6.3</v>
      </c>
      <c r="S101" s="1769">
        <v>44.5</v>
      </c>
      <c r="T101" s="1769">
        <v>2.4</v>
      </c>
      <c r="U101" s="1769">
        <v>10.4</v>
      </c>
      <c r="V101" s="1769">
        <v>0.3</v>
      </c>
      <c r="W101" s="1769">
        <v>0.2</v>
      </c>
      <c r="X101" s="1768">
        <f t="shared" si="4"/>
        <v>892.26</v>
      </c>
      <c r="Y101" s="1768">
        <f t="shared" si="3"/>
        <v>29322.59</v>
      </c>
      <c r="Z101" s="1771"/>
      <c r="AA101" s="1779"/>
      <c r="AB101" s="1779"/>
      <c r="AC101" s="1772"/>
    </row>
    <row r="102" spans="1:29" ht="28.5" hidden="1" customHeight="1" thickTop="1" x14ac:dyDescent="0.25">
      <c r="A102" s="1782">
        <v>42217</v>
      </c>
      <c r="B102" s="1778">
        <v>215.6</v>
      </c>
      <c r="C102" s="1766">
        <v>236.9</v>
      </c>
      <c r="D102" s="1766">
        <v>346.2</v>
      </c>
      <c r="E102" s="1766">
        <v>1313.77</v>
      </c>
      <c r="F102" s="1766">
        <v>1413.02</v>
      </c>
      <c r="G102" s="1766">
        <v>3175.24</v>
      </c>
      <c r="H102" s="1766">
        <v>16183.7</v>
      </c>
      <c r="I102" s="1767">
        <v>5247.6</v>
      </c>
      <c r="J102" s="1775">
        <f t="shared" si="0"/>
        <v>28132.03</v>
      </c>
      <c r="K102" s="1778">
        <v>9.1</v>
      </c>
      <c r="L102" s="1769">
        <v>13.19</v>
      </c>
      <c r="M102" s="1769">
        <v>201.8</v>
      </c>
      <c r="N102" s="1769">
        <v>286.82</v>
      </c>
      <c r="O102" s="1769">
        <v>129.41999999999999</v>
      </c>
      <c r="P102" s="1769">
        <v>155.33000000000001</v>
      </c>
      <c r="Q102" s="1769">
        <v>34.64</v>
      </c>
      <c r="R102" s="1769">
        <v>6.33</v>
      </c>
      <c r="S102" s="1769">
        <v>44.68</v>
      </c>
      <c r="T102" s="1769">
        <v>2.42</v>
      </c>
      <c r="U102" s="1769">
        <v>10.4</v>
      </c>
      <c r="V102" s="1769">
        <v>0.3</v>
      </c>
      <c r="W102" s="1769">
        <v>0.2</v>
      </c>
      <c r="X102" s="1768">
        <f t="shared" si="4"/>
        <v>894.62999999999988</v>
      </c>
      <c r="Y102" s="1768">
        <f t="shared" si="3"/>
        <v>29026.66</v>
      </c>
      <c r="Z102" s="1771"/>
      <c r="AA102" s="1779"/>
      <c r="AB102" s="1779"/>
      <c r="AC102" s="1772"/>
    </row>
    <row r="103" spans="1:29" ht="28.5" hidden="1" customHeight="1" thickTop="1" x14ac:dyDescent="0.25">
      <c r="A103" s="1782">
        <v>42248</v>
      </c>
      <c r="B103" s="1778">
        <v>215.5</v>
      </c>
      <c r="C103" s="1766">
        <v>235.3</v>
      </c>
      <c r="D103" s="1766">
        <v>344.78</v>
      </c>
      <c r="E103" s="1766">
        <v>1332.98</v>
      </c>
      <c r="F103" s="1766">
        <v>1401.7</v>
      </c>
      <c r="G103" s="1766">
        <v>3165.8</v>
      </c>
      <c r="H103" s="1766">
        <v>16217.4</v>
      </c>
      <c r="I103" s="1767">
        <v>5242.6000000000004</v>
      </c>
      <c r="J103" s="1775">
        <f t="shared" si="0"/>
        <v>28156.059999999998</v>
      </c>
      <c r="K103" s="1778">
        <v>9.1</v>
      </c>
      <c r="L103" s="1769">
        <v>13.2</v>
      </c>
      <c r="M103" s="1769">
        <v>201.9</v>
      </c>
      <c r="N103" s="1769">
        <v>289.14</v>
      </c>
      <c r="O103" s="1769">
        <v>129.9</v>
      </c>
      <c r="P103" s="1769">
        <v>155.63999999999999</v>
      </c>
      <c r="Q103" s="1769">
        <v>34.799999999999997</v>
      </c>
      <c r="R103" s="1769">
        <v>6.33</v>
      </c>
      <c r="S103" s="1769">
        <v>44.81</v>
      </c>
      <c r="T103" s="1769">
        <v>2.42</v>
      </c>
      <c r="U103" s="1769">
        <v>10.44</v>
      </c>
      <c r="V103" s="1769">
        <v>0.3</v>
      </c>
      <c r="W103" s="1769">
        <v>0.2</v>
      </c>
      <c r="X103" s="1768">
        <f t="shared" si="4"/>
        <v>898.18</v>
      </c>
      <c r="Y103" s="1768">
        <f t="shared" si="3"/>
        <v>29054.239999999998</v>
      </c>
      <c r="Z103" s="1771"/>
      <c r="AA103" s="1779"/>
      <c r="AB103" s="1779"/>
      <c r="AC103" s="1772"/>
    </row>
    <row r="104" spans="1:29" ht="28.5" hidden="1" customHeight="1" thickTop="1" x14ac:dyDescent="0.25">
      <c r="A104" s="1782">
        <v>42278</v>
      </c>
      <c r="B104" s="1778">
        <v>215.52</v>
      </c>
      <c r="C104" s="1766">
        <v>236.13</v>
      </c>
      <c r="D104" s="1766">
        <v>346.1</v>
      </c>
      <c r="E104" s="1766">
        <v>1331.84</v>
      </c>
      <c r="F104" s="1766">
        <v>1460.47</v>
      </c>
      <c r="G104" s="1766">
        <v>3266.11</v>
      </c>
      <c r="H104" s="1766">
        <v>16330.53</v>
      </c>
      <c r="I104" s="1767">
        <v>5283.81</v>
      </c>
      <c r="J104" s="1775">
        <f t="shared" si="0"/>
        <v>28470.510000000002</v>
      </c>
      <c r="K104" s="1778">
        <v>9.1</v>
      </c>
      <c r="L104" s="1769">
        <v>13.2</v>
      </c>
      <c r="M104" s="1769">
        <v>201.7</v>
      </c>
      <c r="N104" s="1769">
        <v>291.26</v>
      </c>
      <c r="O104" s="1769">
        <v>130.19999999999999</v>
      </c>
      <c r="P104" s="1769">
        <v>156.30000000000001</v>
      </c>
      <c r="Q104" s="1769">
        <v>34.89</v>
      </c>
      <c r="R104" s="1769">
        <v>6.33</v>
      </c>
      <c r="S104" s="1769">
        <v>45.1</v>
      </c>
      <c r="T104" s="1769">
        <v>2.4</v>
      </c>
      <c r="U104" s="1769">
        <v>10.5</v>
      </c>
      <c r="V104" s="1769">
        <v>0.33</v>
      </c>
      <c r="W104" s="1769">
        <v>0.2</v>
      </c>
      <c r="X104" s="1768">
        <f t="shared" si="4"/>
        <v>901.5100000000001</v>
      </c>
      <c r="Y104" s="1768">
        <f t="shared" si="3"/>
        <v>29372.02</v>
      </c>
      <c r="Z104" s="1771"/>
      <c r="AA104" s="1779"/>
      <c r="AB104" s="1779"/>
      <c r="AC104" s="1772"/>
    </row>
    <row r="105" spans="1:29" ht="28.5" hidden="1" customHeight="1" thickTop="1" x14ac:dyDescent="0.25">
      <c r="A105" s="1782">
        <v>42309</v>
      </c>
      <c r="B105" s="1778">
        <v>215.4</v>
      </c>
      <c r="C105" s="1766">
        <v>239.9</v>
      </c>
      <c r="D105" s="1766">
        <v>350.26</v>
      </c>
      <c r="E105" s="1766">
        <v>1351.9</v>
      </c>
      <c r="F105" s="1766">
        <v>1422.5</v>
      </c>
      <c r="G105" s="1766">
        <v>3224</v>
      </c>
      <c r="H105" s="1766">
        <v>16437.09</v>
      </c>
      <c r="I105" s="1767">
        <v>5228.28</v>
      </c>
      <c r="J105" s="1775">
        <f t="shared" si="0"/>
        <v>28469.329999999998</v>
      </c>
      <c r="K105" s="1778">
        <v>9.11</v>
      </c>
      <c r="L105" s="1769">
        <v>13.2</v>
      </c>
      <c r="M105" s="1769">
        <v>203.2</v>
      </c>
      <c r="N105" s="1769">
        <v>292.60000000000002</v>
      </c>
      <c r="O105" s="1769">
        <v>131.1</v>
      </c>
      <c r="P105" s="1769">
        <v>157.43</v>
      </c>
      <c r="Q105" s="1769">
        <v>35.159999999999997</v>
      </c>
      <c r="R105" s="1769">
        <v>6.33</v>
      </c>
      <c r="S105" s="1769">
        <v>45.3</v>
      </c>
      <c r="T105" s="1769">
        <v>2.4</v>
      </c>
      <c r="U105" s="1769">
        <v>10.5</v>
      </c>
      <c r="V105" s="1769">
        <v>0.3</v>
      </c>
      <c r="W105" s="1769">
        <v>0.2</v>
      </c>
      <c r="X105" s="1768">
        <f t="shared" si="4"/>
        <v>906.83</v>
      </c>
      <c r="Y105" s="1768">
        <f t="shared" si="3"/>
        <v>29376.16</v>
      </c>
      <c r="Z105" s="1771"/>
      <c r="AA105" s="1779"/>
      <c r="AB105" s="1779"/>
      <c r="AC105" s="1772"/>
    </row>
    <row r="106" spans="1:29" ht="28.5" hidden="1" customHeight="1" thickTop="1" x14ac:dyDescent="0.25">
      <c r="A106" s="1783">
        <v>42339</v>
      </c>
      <c r="B106" s="1778">
        <v>215.33</v>
      </c>
      <c r="C106" s="1766">
        <v>251.9</v>
      </c>
      <c r="D106" s="1766">
        <v>366.14</v>
      </c>
      <c r="E106" s="1766">
        <v>1534.49</v>
      </c>
      <c r="F106" s="1766">
        <v>1652.34</v>
      </c>
      <c r="G106" s="1766">
        <v>3715.88</v>
      </c>
      <c r="H106" s="1766">
        <v>19704.7</v>
      </c>
      <c r="I106" s="1767">
        <v>5215.8999999999996</v>
      </c>
      <c r="J106" s="1775">
        <f t="shared" si="0"/>
        <v>32656.68</v>
      </c>
      <c r="K106" s="1778">
        <v>9.11</v>
      </c>
      <c r="L106" s="1769">
        <v>13.2</v>
      </c>
      <c r="M106" s="1769">
        <v>205.94</v>
      </c>
      <c r="N106" s="1769">
        <v>296.88</v>
      </c>
      <c r="O106" s="1769">
        <v>132.91</v>
      </c>
      <c r="P106" s="1769">
        <v>159.41999999999999</v>
      </c>
      <c r="Q106" s="1769">
        <v>35.54</v>
      </c>
      <c r="R106" s="1769">
        <v>6.33</v>
      </c>
      <c r="S106" s="1769">
        <v>45.53</v>
      </c>
      <c r="T106" s="1769">
        <v>2.42</v>
      </c>
      <c r="U106" s="1769">
        <v>10.59</v>
      </c>
      <c r="V106" s="1769">
        <v>0.3</v>
      </c>
      <c r="W106" s="1769">
        <v>0.2</v>
      </c>
      <c r="X106" s="1768">
        <f t="shared" si="4"/>
        <v>918.36999999999989</v>
      </c>
      <c r="Y106" s="1768">
        <f t="shared" si="3"/>
        <v>33575.050000000003</v>
      </c>
      <c r="Z106" s="1771"/>
      <c r="AA106" s="1779"/>
      <c r="AB106" s="1779"/>
      <c r="AC106" s="1772"/>
    </row>
    <row r="107" spans="1:29" ht="28.5" hidden="1" customHeight="1" thickTop="1" x14ac:dyDescent="0.25">
      <c r="A107" s="1783">
        <v>42370</v>
      </c>
      <c r="B107" s="1778">
        <v>215.29</v>
      </c>
      <c r="C107" s="1766">
        <v>252.1</v>
      </c>
      <c r="D107" s="1766">
        <v>363.8</v>
      </c>
      <c r="E107" s="1766">
        <v>1487.87</v>
      </c>
      <c r="F107" s="1766">
        <v>1573.59</v>
      </c>
      <c r="G107" s="1766">
        <v>3406.55</v>
      </c>
      <c r="H107" s="1766">
        <v>18266.5</v>
      </c>
      <c r="I107" s="1767">
        <v>4919.8</v>
      </c>
      <c r="J107" s="1775">
        <f t="shared" si="0"/>
        <v>30485.5</v>
      </c>
      <c r="K107" s="1778">
        <v>9.1</v>
      </c>
      <c r="L107" s="1769">
        <v>13.2</v>
      </c>
      <c r="M107" s="1769">
        <v>206.62</v>
      </c>
      <c r="N107" s="1769">
        <v>297.22000000000003</v>
      </c>
      <c r="O107" s="1769">
        <v>135.5</v>
      </c>
      <c r="P107" s="1769">
        <v>160.30000000000001</v>
      </c>
      <c r="Q107" s="1769">
        <v>35.619999999999997</v>
      </c>
      <c r="R107" s="1769">
        <v>6.33</v>
      </c>
      <c r="S107" s="1769">
        <v>45.7</v>
      </c>
      <c r="T107" s="1769">
        <v>2.42</v>
      </c>
      <c r="U107" s="1769">
        <v>10.63</v>
      </c>
      <c r="V107" s="1769">
        <v>0.33</v>
      </c>
      <c r="W107" s="1769">
        <v>0.2</v>
      </c>
      <c r="X107" s="1768">
        <v>923.17000000000019</v>
      </c>
      <c r="Y107" s="1768">
        <v>31408.670000000002</v>
      </c>
      <c r="Z107" s="1771"/>
      <c r="AA107" s="1779"/>
      <c r="AB107" s="1779"/>
      <c r="AC107" s="1772"/>
    </row>
    <row r="108" spans="1:29" ht="28.5" hidden="1" customHeight="1" thickTop="1" x14ac:dyDescent="0.25">
      <c r="A108" s="1783">
        <v>42401</v>
      </c>
      <c r="B108" s="1778">
        <v>215.24</v>
      </c>
      <c r="C108" s="1766">
        <v>249.2</v>
      </c>
      <c r="D108" s="1766">
        <v>358.84</v>
      </c>
      <c r="E108" s="1766">
        <v>1467.98</v>
      </c>
      <c r="F108" s="1766">
        <v>1487.6</v>
      </c>
      <c r="G108" s="1766">
        <v>3295.6</v>
      </c>
      <c r="H108" s="1766">
        <v>18021.400000000001</v>
      </c>
      <c r="I108" s="1767">
        <v>4864.8999999999996</v>
      </c>
      <c r="J108" s="1775">
        <f t="shared" si="0"/>
        <v>29960.760000000002</v>
      </c>
      <c r="K108" s="1778">
        <v>9.1</v>
      </c>
      <c r="L108" s="1769">
        <v>13.21</v>
      </c>
      <c r="M108" s="1769">
        <v>206.6</v>
      </c>
      <c r="N108" s="1769">
        <v>296.89999999999998</v>
      </c>
      <c r="O108" s="1769">
        <v>135.69999999999999</v>
      </c>
      <c r="P108" s="1769">
        <v>161</v>
      </c>
      <c r="Q108" s="1769">
        <v>35.72</v>
      </c>
      <c r="R108" s="1769">
        <v>6.33</v>
      </c>
      <c r="S108" s="1769">
        <v>45.9</v>
      </c>
      <c r="T108" s="1769">
        <v>2.42</v>
      </c>
      <c r="U108" s="1769">
        <v>10.7</v>
      </c>
      <c r="V108" s="1769">
        <v>0.33</v>
      </c>
      <c r="W108" s="1769">
        <v>0.2</v>
      </c>
      <c r="X108" s="1768">
        <v>924.11000000000013</v>
      </c>
      <c r="Y108" s="1768">
        <v>30884.870000000003</v>
      </c>
      <c r="Z108" s="1771"/>
      <c r="AA108" s="1779"/>
      <c r="AB108" s="1779"/>
      <c r="AC108" s="1772"/>
    </row>
    <row r="109" spans="1:29" ht="28.5" hidden="1" customHeight="1" thickTop="1" x14ac:dyDescent="0.25">
      <c r="A109" s="1783">
        <v>42430</v>
      </c>
      <c r="B109" s="1778">
        <v>215.22</v>
      </c>
      <c r="C109" s="1766">
        <v>249.4</v>
      </c>
      <c r="D109" s="1766">
        <v>358.12</v>
      </c>
      <c r="E109" s="1766">
        <v>1457.2</v>
      </c>
      <c r="F109" s="1766">
        <v>1469.86</v>
      </c>
      <c r="G109" s="1766">
        <v>3285.38</v>
      </c>
      <c r="H109" s="1766">
        <v>18182.560000000001</v>
      </c>
      <c r="I109" s="1767">
        <v>4837.1400000000003</v>
      </c>
      <c r="J109" s="1775">
        <f t="shared" si="0"/>
        <v>30054.880000000001</v>
      </c>
      <c r="K109" s="1778">
        <v>9.1</v>
      </c>
      <c r="L109" s="1769">
        <v>13.21</v>
      </c>
      <c r="M109" s="1769">
        <v>206.6</v>
      </c>
      <c r="N109" s="1769">
        <v>297.04000000000002</v>
      </c>
      <c r="O109" s="1769">
        <v>136.83000000000001</v>
      </c>
      <c r="P109" s="1769">
        <v>161.5</v>
      </c>
      <c r="Q109" s="1769">
        <v>35.9</v>
      </c>
      <c r="R109" s="1769">
        <v>6.3</v>
      </c>
      <c r="S109" s="1769">
        <v>45.99</v>
      </c>
      <c r="T109" s="1769">
        <v>2.42</v>
      </c>
      <c r="U109" s="1769">
        <v>10.7</v>
      </c>
      <c r="V109" s="1769">
        <v>0.3</v>
      </c>
      <c r="W109" s="1769">
        <v>0.2</v>
      </c>
      <c r="X109" s="1768">
        <f t="shared" ref="X109:X122" si="5">SUM(K109:W109)</f>
        <v>926.09</v>
      </c>
      <c r="Y109" s="1768">
        <f t="shared" ref="Y109:Y119" si="6">J109+X109</f>
        <v>30980.97</v>
      </c>
      <c r="Z109" s="1771"/>
      <c r="AA109" s="1779"/>
      <c r="AB109" s="1779"/>
      <c r="AC109" s="1772"/>
    </row>
    <row r="110" spans="1:29" ht="28.5" hidden="1" customHeight="1" thickTop="1" x14ac:dyDescent="0.25">
      <c r="A110" s="1783">
        <v>42461</v>
      </c>
      <c r="B110" s="1778">
        <v>215.2</v>
      </c>
      <c r="C110" s="1766">
        <v>247.1</v>
      </c>
      <c r="D110" s="1766">
        <v>357.49</v>
      </c>
      <c r="E110" s="1766">
        <v>1439.78</v>
      </c>
      <c r="F110" s="1766">
        <v>1456.86</v>
      </c>
      <c r="G110" s="1766">
        <v>3352</v>
      </c>
      <c r="H110" s="1766">
        <v>17859.599999999999</v>
      </c>
      <c r="I110" s="1767">
        <v>4829.9799999999996</v>
      </c>
      <c r="J110" s="1775">
        <f t="shared" si="0"/>
        <v>29758.01</v>
      </c>
      <c r="K110" s="1778">
        <v>9.11</v>
      </c>
      <c r="L110" s="1769">
        <v>13.2</v>
      </c>
      <c r="M110" s="1769">
        <v>206.7</v>
      </c>
      <c r="N110" s="1769">
        <v>297.08</v>
      </c>
      <c r="O110" s="1769">
        <v>136.96</v>
      </c>
      <c r="P110" s="1769">
        <v>161.94999999999999</v>
      </c>
      <c r="Q110" s="1769">
        <v>36</v>
      </c>
      <c r="R110" s="1769">
        <v>6.33</v>
      </c>
      <c r="S110" s="1769">
        <v>46.2</v>
      </c>
      <c r="T110" s="1769">
        <v>2.42</v>
      </c>
      <c r="U110" s="1769">
        <v>10.74</v>
      </c>
      <c r="V110" s="1769">
        <v>0.33</v>
      </c>
      <c r="W110" s="1769">
        <v>0.22</v>
      </c>
      <c r="X110" s="1768">
        <f t="shared" si="5"/>
        <v>927.24000000000012</v>
      </c>
      <c r="Y110" s="1768">
        <f t="shared" si="6"/>
        <v>30685.25</v>
      </c>
      <c r="Z110" s="1771"/>
      <c r="AA110" s="1779"/>
      <c r="AB110" s="1779"/>
      <c r="AC110" s="1772"/>
    </row>
    <row r="111" spans="1:29" ht="28.5" hidden="1" customHeight="1" thickTop="1" x14ac:dyDescent="0.25">
      <c r="A111" s="1783">
        <v>42491</v>
      </c>
      <c r="B111" s="1778">
        <v>215.17</v>
      </c>
      <c r="C111" s="1766">
        <v>250.1</v>
      </c>
      <c r="D111" s="1766">
        <v>361.58</v>
      </c>
      <c r="E111" s="1766">
        <v>1458.49</v>
      </c>
      <c r="F111" s="1766">
        <v>1479.06</v>
      </c>
      <c r="G111" s="1766">
        <v>3332.3</v>
      </c>
      <c r="H111" s="1766">
        <v>18021.349999999999</v>
      </c>
      <c r="I111" s="1767">
        <v>4761.8599999999997</v>
      </c>
      <c r="J111" s="1775">
        <f t="shared" si="0"/>
        <v>29879.91</v>
      </c>
      <c r="K111" s="1778">
        <v>9.11</v>
      </c>
      <c r="L111" s="1769">
        <v>13.2</v>
      </c>
      <c r="M111" s="1769">
        <v>206.7</v>
      </c>
      <c r="N111" s="1769">
        <v>297.3</v>
      </c>
      <c r="O111" s="1769">
        <v>137.77000000000001</v>
      </c>
      <c r="P111" s="1769">
        <v>162.75</v>
      </c>
      <c r="Q111" s="1769">
        <v>36.07</v>
      </c>
      <c r="R111" s="1769">
        <v>6.3</v>
      </c>
      <c r="S111" s="1769">
        <v>46.3</v>
      </c>
      <c r="T111" s="1769">
        <v>2.4</v>
      </c>
      <c r="U111" s="1769">
        <v>10.8</v>
      </c>
      <c r="V111" s="1769">
        <v>0.33</v>
      </c>
      <c r="W111" s="1769">
        <v>0.22</v>
      </c>
      <c r="X111" s="1768">
        <f t="shared" si="5"/>
        <v>929.24999999999989</v>
      </c>
      <c r="Y111" s="1768">
        <f t="shared" si="6"/>
        <v>30809.16</v>
      </c>
      <c r="Z111" s="1771"/>
      <c r="AA111" s="1779"/>
      <c r="AB111" s="1779"/>
      <c r="AC111" s="1772"/>
    </row>
    <row r="112" spans="1:29" ht="28.5" customHeight="1" thickTop="1" x14ac:dyDescent="0.25">
      <c r="A112" s="1783">
        <v>42522</v>
      </c>
      <c r="B112" s="1778">
        <v>215.01</v>
      </c>
      <c r="C112" s="1766">
        <v>248.35</v>
      </c>
      <c r="D112" s="1766">
        <v>358.24</v>
      </c>
      <c r="E112" s="1766">
        <v>1499.3</v>
      </c>
      <c r="F112" s="1766">
        <v>1463.1</v>
      </c>
      <c r="G112" s="1766">
        <v>3304.2</v>
      </c>
      <c r="H112" s="1766">
        <v>18070.599999999999</v>
      </c>
      <c r="I112" s="1767">
        <v>4728.7</v>
      </c>
      <c r="J112" s="1775">
        <f t="shared" si="0"/>
        <v>29887.5</v>
      </c>
      <c r="K112" s="1778">
        <v>9.11</v>
      </c>
      <c r="L112" s="1769">
        <v>13.22</v>
      </c>
      <c r="M112" s="1769">
        <v>206.7</v>
      </c>
      <c r="N112" s="1769">
        <v>297.42</v>
      </c>
      <c r="O112" s="1769">
        <v>138.34</v>
      </c>
      <c r="P112" s="1769">
        <v>163.30000000000001</v>
      </c>
      <c r="Q112" s="1769">
        <v>36.32</v>
      </c>
      <c r="R112" s="1769">
        <v>6.33</v>
      </c>
      <c r="S112" s="1769">
        <v>46.43</v>
      </c>
      <c r="T112" s="1769">
        <v>2.4</v>
      </c>
      <c r="U112" s="1769">
        <v>10.8</v>
      </c>
      <c r="V112" s="1769">
        <v>0.3</v>
      </c>
      <c r="W112" s="1769">
        <v>0.2</v>
      </c>
      <c r="X112" s="1768">
        <f t="shared" si="5"/>
        <v>930.87000000000012</v>
      </c>
      <c r="Y112" s="1768">
        <f t="shared" si="6"/>
        <v>30818.37</v>
      </c>
      <c r="Z112" s="1771"/>
      <c r="AA112" s="1779"/>
      <c r="AB112" s="1779"/>
      <c r="AC112" s="1772"/>
    </row>
    <row r="113" spans="1:29" ht="28.5" customHeight="1" x14ac:dyDescent="0.25">
      <c r="A113" s="1783">
        <v>42552</v>
      </c>
      <c r="B113" s="1778">
        <v>214.94</v>
      </c>
      <c r="C113" s="1766">
        <v>251.39</v>
      </c>
      <c r="D113" s="1766">
        <v>361.96</v>
      </c>
      <c r="E113" s="1766">
        <v>1536.08</v>
      </c>
      <c r="F113" s="1766">
        <v>1471.99</v>
      </c>
      <c r="G113" s="1766">
        <v>3452.8</v>
      </c>
      <c r="H113" s="1766">
        <v>18305.3</v>
      </c>
      <c r="I113" s="1767">
        <v>4734.2</v>
      </c>
      <c r="J113" s="1775">
        <f t="shared" si="0"/>
        <v>30328.66</v>
      </c>
      <c r="K113" s="1778">
        <v>9.1</v>
      </c>
      <c r="L113" s="1769">
        <v>13.2</v>
      </c>
      <c r="M113" s="1769">
        <v>206.7</v>
      </c>
      <c r="N113" s="1769">
        <v>297.73</v>
      </c>
      <c r="O113" s="1769">
        <v>138.4</v>
      </c>
      <c r="P113" s="1769">
        <v>163.6</v>
      </c>
      <c r="Q113" s="1769">
        <v>36.380000000000003</v>
      </c>
      <c r="R113" s="1769">
        <v>6.33</v>
      </c>
      <c r="S113" s="1769">
        <v>46.6</v>
      </c>
      <c r="T113" s="1769">
        <v>2.4</v>
      </c>
      <c r="U113" s="1769">
        <v>10.85</v>
      </c>
      <c r="V113" s="1769">
        <v>0.3</v>
      </c>
      <c r="W113" s="1769">
        <v>0.2</v>
      </c>
      <c r="X113" s="1768">
        <f t="shared" si="5"/>
        <v>931.79000000000008</v>
      </c>
      <c r="Y113" s="1768">
        <f t="shared" si="6"/>
        <v>31260.45</v>
      </c>
      <c r="Z113" s="1771"/>
      <c r="AA113" s="1779"/>
      <c r="AB113" s="1779"/>
      <c r="AC113" s="1772"/>
    </row>
    <row r="114" spans="1:29" ht="28.5" customHeight="1" x14ac:dyDescent="0.25">
      <c r="A114" s="1783">
        <v>42583</v>
      </c>
      <c r="B114" s="1778">
        <v>214.94</v>
      </c>
      <c r="C114" s="1766">
        <v>252.5</v>
      </c>
      <c r="D114" s="1766">
        <v>364.67</v>
      </c>
      <c r="E114" s="1766">
        <v>1578.8</v>
      </c>
      <c r="F114" s="1766">
        <v>1460.26</v>
      </c>
      <c r="G114" s="1766">
        <v>3356.2</v>
      </c>
      <c r="H114" s="1766">
        <v>18547.28</v>
      </c>
      <c r="I114" s="1767">
        <v>4682.88</v>
      </c>
      <c r="J114" s="1775">
        <f t="shared" si="0"/>
        <v>30457.53</v>
      </c>
      <c r="K114" s="1778">
        <v>9.11</v>
      </c>
      <c r="L114" s="1769">
        <v>13.23</v>
      </c>
      <c r="M114" s="1769">
        <v>206.95</v>
      </c>
      <c r="N114" s="1769">
        <v>298.3</v>
      </c>
      <c r="O114" s="1769">
        <v>139.6</v>
      </c>
      <c r="P114" s="1769">
        <v>164.1</v>
      </c>
      <c r="Q114" s="1769">
        <v>36.6</v>
      </c>
      <c r="R114" s="1769">
        <v>6.3</v>
      </c>
      <c r="S114" s="1769">
        <v>46.8</v>
      </c>
      <c r="T114" s="1769">
        <v>2.4</v>
      </c>
      <c r="U114" s="1769">
        <v>10.9</v>
      </c>
      <c r="V114" s="1769">
        <v>0.33</v>
      </c>
      <c r="W114" s="1769">
        <v>0.2</v>
      </c>
      <c r="X114" s="1768">
        <f t="shared" si="5"/>
        <v>934.82</v>
      </c>
      <c r="Y114" s="1768">
        <f t="shared" si="6"/>
        <v>31392.35</v>
      </c>
      <c r="Z114" s="1771"/>
      <c r="AA114" s="1779"/>
      <c r="AB114" s="1779"/>
      <c r="AC114" s="1772"/>
    </row>
    <row r="115" spans="1:29" ht="28.5" customHeight="1" x14ac:dyDescent="0.25">
      <c r="A115" s="1783">
        <v>42614</v>
      </c>
      <c r="B115" s="1778">
        <v>214.9</v>
      </c>
      <c r="C115" s="1766">
        <v>255.2</v>
      </c>
      <c r="D115" s="1766">
        <v>364.4</v>
      </c>
      <c r="E115" s="1766">
        <v>1554.6</v>
      </c>
      <c r="F115" s="1766">
        <v>1514.8</v>
      </c>
      <c r="G115" s="1766">
        <v>3441.5</v>
      </c>
      <c r="H115" s="1766">
        <v>18727.400000000001</v>
      </c>
      <c r="I115" s="1767">
        <v>4638.7</v>
      </c>
      <c r="J115" s="1775">
        <f t="shared" si="0"/>
        <v>30711.500000000004</v>
      </c>
      <c r="K115" s="1778">
        <v>9.11</v>
      </c>
      <c r="L115" s="1769">
        <v>13.23</v>
      </c>
      <c r="M115" s="1769">
        <v>208.7</v>
      </c>
      <c r="N115" s="1769">
        <v>298.5</v>
      </c>
      <c r="O115" s="1769">
        <v>140.13999999999999</v>
      </c>
      <c r="P115" s="1769">
        <v>164.75</v>
      </c>
      <c r="Q115" s="1769">
        <v>36.700000000000003</v>
      </c>
      <c r="R115" s="1769">
        <v>6.3</v>
      </c>
      <c r="S115" s="1769">
        <v>46.9</v>
      </c>
      <c r="T115" s="1769">
        <v>2.4</v>
      </c>
      <c r="U115" s="1769">
        <v>10.94</v>
      </c>
      <c r="V115" s="1769">
        <v>0.33</v>
      </c>
      <c r="W115" s="1769">
        <v>0.22</v>
      </c>
      <c r="X115" s="1768">
        <f t="shared" si="5"/>
        <v>938.22</v>
      </c>
      <c r="Y115" s="1768">
        <f t="shared" si="6"/>
        <v>31649.720000000005</v>
      </c>
      <c r="Z115" s="1771"/>
      <c r="AA115" s="1779"/>
      <c r="AB115" s="1779"/>
      <c r="AC115" s="1772"/>
    </row>
    <row r="116" spans="1:29" ht="28.5" customHeight="1" x14ac:dyDescent="0.25">
      <c r="A116" s="1783">
        <v>42644</v>
      </c>
      <c r="B116" s="1778">
        <v>214.94</v>
      </c>
      <c r="C116" s="1766">
        <v>255.1</v>
      </c>
      <c r="D116" s="1766">
        <v>370.64</v>
      </c>
      <c r="E116" s="1766">
        <v>1533.6</v>
      </c>
      <c r="F116" s="1766">
        <v>1579.7</v>
      </c>
      <c r="G116" s="1766">
        <v>3478.99</v>
      </c>
      <c r="H116" s="1766">
        <v>19039.55</v>
      </c>
      <c r="I116" s="1767">
        <v>4633.79</v>
      </c>
      <c r="J116" s="1775">
        <f t="shared" si="0"/>
        <v>31106.309999999998</v>
      </c>
      <c r="K116" s="1778">
        <v>9.11</v>
      </c>
      <c r="L116" s="1769">
        <v>13.23</v>
      </c>
      <c r="M116" s="1769">
        <v>210.01</v>
      </c>
      <c r="N116" s="1769">
        <v>302.04000000000002</v>
      </c>
      <c r="O116" s="1769">
        <v>140.80000000000001</v>
      </c>
      <c r="P116" s="1769">
        <v>165.62</v>
      </c>
      <c r="Q116" s="1769">
        <v>36.909999999999997</v>
      </c>
      <c r="R116" s="1769">
        <v>6.3</v>
      </c>
      <c r="S116" s="1769">
        <v>47.1</v>
      </c>
      <c r="T116" s="1769">
        <v>2.42</v>
      </c>
      <c r="U116" s="1769">
        <v>10.987</v>
      </c>
      <c r="V116" s="1769">
        <v>0.33</v>
      </c>
      <c r="W116" s="1769">
        <v>0.22</v>
      </c>
      <c r="X116" s="1768">
        <f t="shared" si="5"/>
        <v>945.077</v>
      </c>
      <c r="Y116" s="1768">
        <f t="shared" si="6"/>
        <v>32051.386999999999</v>
      </c>
      <c r="Z116" s="1771"/>
      <c r="AA116" s="1779"/>
      <c r="AB116" s="1779"/>
      <c r="AC116" s="1772"/>
    </row>
    <row r="117" spans="1:29" ht="28.5" customHeight="1" x14ac:dyDescent="0.25">
      <c r="A117" s="1783">
        <v>42675</v>
      </c>
      <c r="B117" s="1778">
        <v>214.9</v>
      </c>
      <c r="C117" s="1766">
        <v>255.56</v>
      </c>
      <c r="D117" s="1766">
        <v>372.2</v>
      </c>
      <c r="E117" s="1766">
        <v>1600.7</v>
      </c>
      <c r="F117" s="1766">
        <v>1630.15</v>
      </c>
      <c r="G117" s="1766">
        <v>3502.39</v>
      </c>
      <c r="H117" s="1766">
        <v>19022.7</v>
      </c>
      <c r="I117" s="1767">
        <v>4680.49</v>
      </c>
      <c r="J117" s="1775">
        <f t="shared" si="0"/>
        <v>31279.089999999997</v>
      </c>
      <c r="K117" s="1778">
        <v>9.1</v>
      </c>
      <c r="L117" s="1769">
        <v>13.24</v>
      </c>
      <c r="M117" s="1769">
        <v>210.04</v>
      </c>
      <c r="N117" s="1769">
        <v>305.10000000000002</v>
      </c>
      <c r="O117" s="1769">
        <v>141.5</v>
      </c>
      <c r="P117" s="1769">
        <v>166.74</v>
      </c>
      <c r="Q117" s="1769">
        <v>37.06</v>
      </c>
      <c r="R117" s="1769">
        <v>6.33</v>
      </c>
      <c r="S117" s="1769">
        <v>47.32</v>
      </c>
      <c r="T117" s="1769">
        <v>2.42</v>
      </c>
      <c r="U117" s="1769">
        <v>11.06</v>
      </c>
      <c r="V117" s="1769">
        <v>0.33</v>
      </c>
      <c r="W117" s="1769">
        <v>0.22</v>
      </c>
      <c r="X117" s="1768">
        <f t="shared" si="5"/>
        <v>950.46</v>
      </c>
      <c r="Y117" s="1768">
        <f t="shared" si="6"/>
        <v>32229.549999999996</v>
      </c>
      <c r="Z117" s="1771"/>
      <c r="AA117" s="1779"/>
      <c r="AB117" s="1772"/>
      <c r="AC117" s="1772"/>
    </row>
    <row r="118" spans="1:29" ht="28.5" customHeight="1" x14ac:dyDescent="0.25">
      <c r="A118" s="1783">
        <v>42705</v>
      </c>
      <c r="B118" s="1778">
        <v>214.8</v>
      </c>
      <c r="C118" s="1766">
        <v>264.39999999999998</v>
      </c>
      <c r="D118" s="1766">
        <v>384.4</v>
      </c>
      <c r="E118" s="1766">
        <v>1765.2</v>
      </c>
      <c r="F118" s="1766">
        <v>1815.98</v>
      </c>
      <c r="G118" s="1766">
        <v>4186.63</v>
      </c>
      <c r="H118" s="1766">
        <v>21514.34</v>
      </c>
      <c r="I118" s="1767">
        <v>5045.3599999999997</v>
      </c>
      <c r="J118" s="1775">
        <f t="shared" si="0"/>
        <v>35191.11</v>
      </c>
      <c r="K118" s="1778">
        <v>9.1</v>
      </c>
      <c r="L118" s="1769">
        <v>13.24</v>
      </c>
      <c r="M118" s="1769">
        <v>211.4</v>
      </c>
      <c r="N118" s="1769">
        <v>314</v>
      </c>
      <c r="O118" s="1769">
        <v>143.1</v>
      </c>
      <c r="P118" s="1769">
        <v>168.8</v>
      </c>
      <c r="Q118" s="1769">
        <v>37.299999999999997</v>
      </c>
      <c r="R118" s="1769">
        <v>6.3</v>
      </c>
      <c r="S118" s="1769">
        <v>47.5</v>
      </c>
      <c r="T118" s="1769">
        <v>2.4</v>
      </c>
      <c r="U118" s="1769">
        <v>11.1</v>
      </c>
      <c r="V118" s="1769">
        <v>0.33</v>
      </c>
      <c r="W118" s="1769">
        <v>0.22</v>
      </c>
      <c r="X118" s="1768">
        <f t="shared" si="5"/>
        <v>964.79000000000008</v>
      </c>
      <c r="Y118" s="1768">
        <f t="shared" si="6"/>
        <v>36155.9</v>
      </c>
      <c r="Z118" s="1771"/>
      <c r="AA118" s="1779"/>
      <c r="AB118" s="1772"/>
      <c r="AC118" s="1772"/>
    </row>
    <row r="119" spans="1:29" ht="28.5" customHeight="1" x14ac:dyDescent="0.25">
      <c r="A119" s="1783">
        <v>42736</v>
      </c>
      <c r="B119" s="1778">
        <v>214.8</v>
      </c>
      <c r="C119" s="1766">
        <v>262.67</v>
      </c>
      <c r="D119" s="1766">
        <v>385.17</v>
      </c>
      <c r="E119" s="1766">
        <v>1775.1</v>
      </c>
      <c r="F119" s="1766">
        <v>1661.87</v>
      </c>
      <c r="G119" s="1766">
        <v>3935.9</v>
      </c>
      <c r="H119" s="1766">
        <v>20376.400000000001</v>
      </c>
      <c r="I119" s="1767">
        <v>4679.6000000000004</v>
      </c>
      <c r="J119" s="1775">
        <f t="shared" ref="J119:J124" si="7">SUM(B119:I119)</f>
        <v>33291.51</v>
      </c>
      <c r="K119" s="1778">
        <v>9.1</v>
      </c>
      <c r="L119" s="1769">
        <v>13.23</v>
      </c>
      <c r="M119" s="1769">
        <v>211.6</v>
      </c>
      <c r="N119" s="1769">
        <v>315.3</v>
      </c>
      <c r="O119" s="1769">
        <v>143.19999999999999</v>
      </c>
      <c r="P119" s="1769">
        <v>169.8</v>
      </c>
      <c r="Q119" s="1769">
        <v>37.5</v>
      </c>
      <c r="R119" s="1769">
        <v>6.33</v>
      </c>
      <c r="S119" s="1769">
        <v>47.65</v>
      </c>
      <c r="T119" s="1769">
        <v>2.4</v>
      </c>
      <c r="U119" s="1769">
        <v>11.2</v>
      </c>
      <c r="V119" s="1769">
        <v>0.3</v>
      </c>
      <c r="W119" s="1769">
        <v>0.2</v>
      </c>
      <c r="X119" s="1768">
        <f t="shared" si="5"/>
        <v>967.81000000000006</v>
      </c>
      <c r="Y119" s="1768">
        <f t="shared" si="6"/>
        <v>34259.32</v>
      </c>
      <c r="Z119" s="1771"/>
      <c r="AA119" s="1779"/>
      <c r="AB119" s="1779"/>
      <c r="AC119" s="1772"/>
    </row>
    <row r="120" spans="1:29" ht="28.5" customHeight="1" x14ac:dyDescent="0.25">
      <c r="A120" s="1783">
        <v>42767</v>
      </c>
      <c r="B120" s="1778">
        <v>214.8</v>
      </c>
      <c r="C120" s="1766">
        <v>262.2</v>
      </c>
      <c r="D120" s="1766">
        <v>375.8</v>
      </c>
      <c r="E120" s="1766">
        <v>1655.07</v>
      </c>
      <c r="F120" s="1766">
        <v>1614.5</v>
      </c>
      <c r="G120" s="1766">
        <v>3820.6</v>
      </c>
      <c r="H120" s="1766">
        <v>20141.95</v>
      </c>
      <c r="I120" s="1767">
        <v>4624.7</v>
      </c>
      <c r="J120" s="1775">
        <f t="shared" si="7"/>
        <v>32709.62</v>
      </c>
      <c r="K120" s="1778">
        <v>9.1</v>
      </c>
      <c r="L120" s="1769">
        <v>13.24</v>
      </c>
      <c r="M120" s="1769">
        <v>211.6</v>
      </c>
      <c r="N120" s="1769">
        <v>315.3</v>
      </c>
      <c r="O120" s="1769">
        <v>143.24</v>
      </c>
      <c r="P120" s="1769">
        <v>170.1</v>
      </c>
      <c r="Q120" s="1769">
        <v>37.56</v>
      </c>
      <c r="R120" s="1769">
        <v>6.3</v>
      </c>
      <c r="S120" s="1769">
        <v>47.8</v>
      </c>
      <c r="T120" s="1769">
        <v>2.4</v>
      </c>
      <c r="U120" s="1769">
        <v>11.2</v>
      </c>
      <c r="V120" s="1769">
        <v>0.3</v>
      </c>
      <c r="W120" s="1769">
        <v>0.22</v>
      </c>
      <c r="X120" s="1768">
        <f t="shared" si="5"/>
        <v>968.36</v>
      </c>
      <c r="Y120" s="1768">
        <v>33677.979999999996</v>
      </c>
      <c r="Z120" s="1771"/>
      <c r="AA120" s="1779"/>
      <c r="AB120" s="1779"/>
      <c r="AC120" s="1772"/>
    </row>
    <row r="121" spans="1:29" ht="28.5" customHeight="1" x14ac:dyDescent="0.25">
      <c r="A121" s="1783">
        <v>42795</v>
      </c>
      <c r="B121" s="1778">
        <v>214.64</v>
      </c>
      <c r="C121" s="1766">
        <v>264.60000000000002</v>
      </c>
      <c r="D121" s="1766">
        <v>378.3</v>
      </c>
      <c r="E121" s="1766">
        <v>1691.5</v>
      </c>
      <c r="F121" s="1766">
        <v>1587.39</v>
      </c>
      <c r="G121" s="1766">
        <v>3599.9</v>
      </c>
      <c r="H121" s="1766">
        <v>20603.900000000001</v>
      </c>
      <c r="I121" s="1767">
        <v>4566.97</v>
      </c>
      <c r="J121" s="1775">
        <f t="shared" si="7"/>
        <v>32907.200000000004</v>
      </c>
      <c r="K121" s="1778">
        <v>9.1</v>
      </c>
      <c r="L121" s="1769">
        <v>13.24</v>
      </c>
      <c r="M121" s="1769">
        <v>211.6</v>
      </c>
      <c r="N121" s="1769">
        <v>315.83999999999997</v>
      </c>
      <c r="O121" s="1769">
        <v>143.4</v>
      </c>
      <c r="P121" s="1769">
        <v>171.15</v>
      </c>
      <c r="Q121" s="1769">
        <v>37.700000000000003</v>
      </c>
      <c r="R121" s="1769">
        <v>6.33</v>
      </c>
      <c r="S121" s="1769">
        <v>47.93</v>
      </c>
      <c r="T121" s="1769">
        <v>2.4</v>
      </c>
      <c r="U121" s="1769">
        <v>11.23</v>
      </c>
      <c r="V121" s="1769">
        <v>0.33</v>
      </c>
      <c r="W121" s="1769">
        <v>0.22</v>
      </c>
      <c r="X121" s="1768">
        <f t="shared" si="5"/>
        <v>970.47</v>
      </c>
      <c r="Y121" s="1768">
        <f t="shared" ref="Y121:Y122" si="8">J121+X121</f>
        <v>33877.670000000006</v>
      </c>
      <c r="Z121" s="1771"/>
      <c r="AA121" s="1779"/>
      <c r="AB121" s="1779"/>
      <c r="AC121" s="1772"/>
    </row>
    <row r="122" spans="1:29" ht="28.5" customHeight="1" x14ac:dyDescent="0.25">
      <c r="A122" s="1783">
        <v>42826</v>
      </c>
      <c r="B122" s="1778">
        <v>214.64</v>
      </c>
      <c r="C122" s="1766">
        <v>262.5</v>
      </c>
      <c r="D122" s="1766">
        <v>383</v>
      </c>
      <c r="E122" s="1766">
        <v>1683.1</v>
      </c>
      <c r="F122" s="1766">
        <v>1582</v>
      </c>
      <c r="G122" s="1766">
        <v>3658.3</v>
      </c>
      <c r="H122" s="1766">
        <v>20118.900000000001</v>
      </c>
      <c r="I122" s="1767">
        <v>4546.2</v>
      </c>
      <c r="J122" s="1775">
        <f t="shared" si="7"/>
        <v>32448.640000000003</v>
      </c>
      <c r="K122" s="1778">
        <v>9.1</v>
      </c>
      <c r="L122" s="1769">
        <v>13.25</v>
      </c>
      <c r="M122" s="1769">
        <v>211.5</v>
      </c>
      <c r="N122" s="1769">
        <v>316.39999999999998</v>
      </c>
      <c r="O122" s="1769">
        <v>143.77000000000001</v>
      </c>
      <c r="P122" s="1769">
        <v>171.8</v>
      </c>
      <c r="Q122" s="1769">
        <v>37.9</v>
      </c>
      <c r="R122" s="1769">
        <v>6.3</v>
      </c>
      <c r="S122" s="1769">
        <v>48.1</v>
      </c>
      <c r="T122" s="1769">
        <v>2.4</v>
      </c>
      <c r="U122" s="1769">
        <v>11.3</v>
      </c>
      <c r="V122" s="1769">
        <v>0.3</v>
      </c>
      <c r="W122" s="1769">
        <v>0.2</v>
      </c>
      <c r="X122" s="1768">
        <f t="shared" si="5"/>
        <v>972.31999999999982</v>
      </c>
      <c r="Y122" s="1768">
        <f t="shared" si="8"/>
        <v>33420.960000000006</v>
      </c>
      <c r="Z122" s="1771"/>
      <c r="AA122" s="1779"/>
      <c r="AB122" s="1779"/>
      <c r="AC122" s="1772"/>
    </row>
    <row r="123" spans="1:29" ht="28.5" customHeight="1" x14ac:dyDescent="0.25">
      <c r="A123" s="1783">
        <v>42856</v>
      </c>
      <c r="B123" s="1778">
        <v>214.57</v>
      </c>
      <c r="C123" s="1766">
        <v>263.8</v>
      </c>
      <c r="D123" s="1766">
        <v>376.6</v>
      </c>
      <c r="E123" s="1766">
        <v>1653.4</v>
      </c>
      <c r="F123" s="1766">
        <v>1629.96</v>
      </c>
      <c r="G123" s="1766">
        <v>3572.39</v>
      </c>
      <c r="H123" s="1766">
        <v>19587.560000000001</v>
      </c>
      <c r="I123" s="1767">
        <v>4520.5</v>
      </c>
      <c r="J123" s="1775">
        <f t="shared" si="7"/>
        <v>31818.78</v>
      </c>
      <c r="K123" s="1778">
        <v>9.1</v>
      </c>
      <c r="L123" s="1769">
        <v>13.25</v>
      </c>
      <c r="M123" s="1769">
        <v>211.52</v>
      </c>
      <c r="N123" s="1769">
        <v>318.11</v>
      </c>
      <c r="O123" s="1769">
        <v>144.34</v>
      </c>
      <c r="P123" s="1769">
        <v>172.7</v>
      </c>
      <c r="Q123" s="1769">
        <v>38.01</v>
      </c>
      <c r="R123" s="1769">
        <v>6.33</v>
      </c>
      <c r="S123" s="1769">
        <v>48.3</v>
      </c>
      <c r="T123" s="1769">
        <v>2.42</v>
      </c>
      <c r="U123" s="1769">
        <v>11.33</v>
      </c>
      <c r="V123" s="1769">
        <v>0.33</v>
      </c>
      <c r="W123" s="1769">
        <v>0.22</v>
      </c>
      <c r="X123" s="1768">
        <f>SUM(K123:W123)</f>
        <v>975.96</v>
      </c>
      <c r="Y123" s="1768">
        <f>J123+X123</f>
        <v>32794.74</v>
      </c>
      <c r="Z123" s="1771"/>
      <c r="AA123" s="1779"/>
      <c r="AB123" s="1779"/>
      <c r="AC123" s="1772"/>
    </row>
    <row r="124" spans="1:29" ht="28.5" customHeight="1" thickBot="1" x14ac:dyDescent="0.3">
      <c r="A124" s="1784">
        <v>42887</v>
      </c>
      <c r="B124" s="1785">
        <v>214.55</v>
      </c>
      <c r="C124" s="1786">
        <v>265.73</v>
      </c>
      <c r="D124" s="1786">
        <v>372.59</v>
      </c>
      <c r="E124" s="1786">
        <v>1661.7</v>
      </c>
      <c r="F124" s="1787">
        <v>1627.66</v>
      </c>
      <c r="G124" s="1787">
        <v>3759.4</v>
      </c>
      <c r="H124" s="1787">
        <v>20439.5</v>
      </c>
      <c r="I124" s="1788">
        <v>4480.97</v>
      </c>
      <c r="J124" s="1789">
        <f t="shared" si="7"/>
        <v>32822.1</v>
      </c>
      <c r="K124" s="1785">
        <v>9.1</v>
      </c>
      <c r="L124" s="1790">
        <v>13.25</v>
      </c>
      <c r="M124" s="1791">
        <v>211.5</v>
      </c>
      <c r="N124" s="1791">
        <v>319.8</v>
      </c>
      <c r="O124" s="1791">
        <v>144.69999999999999</v>
      </c>
      <c r="P124" s="1791">
        <v>173.3</v>
      </c>
      <c r="Q124" s="1791">
        <v>38.14</v>
      </c>
      <c r="R124" s="1791">
        <v>6.3</v>
      </c>
      <c r="S124" s="1791">
        <v>48.5</v>
      </c>
      <c r="T124" s="1791">
        <v>2.4</v>
      </c>
      <c r="U124" s="1791">
        <v>11.4</v>
      </c>
      <c r="V124" s="1791">
        <v>0.33</v>
      </c>
      <c r="W124" s="1791">
        <v>0.2</v>
      </c>
      <c r="X124" s="1792">
        <f>SUM(K124:W124)</f>
        <v>978.91999999999985</v>
      </c>
      <c r="Y124" s="1793">
        <f>J124+X124</f>
        <v>33801.019999999997</v>
      </c>
      <c r="Z124" s="1771"/>
      <c r="AA124" s="1779"/>
      <c r="AB124" s="1779"/>
      <c r="AC124" s="1772"/>
    </row>
    <row r="125" spans="1:29" ht="17.25" thickTop="1" x14ac:dyDescent="0.25">
      <c r="A125" s="1197" t="s">
        <v>533</v>
      </c>
      <c r="B125" s="1794"/>
      <c r="C125" s="1794"/>
      <c r="D125" s="1794"/>
      <c r="E125" s="1794"/>
      <c r="F125" s="1795"/>
      <c r="G125" s="1795"/>
      <c r="H125" s="1795"/>
      <c r="I125" s="1795"/>
      <c r="J125" s="1796"/>
      <c r="K125" s="1795"/>
      <c r="L125" s="1795"/>
      <c r="M125" s="1795"/>
      <c r="N125" s="1795"/>
      <c r="O125" s="1795"/>
      <c r="P125" s="1795"/>
      <c r="Q125" s="1795"/>
      <c r="R125" s="1795"/>
      <c r="S125" s="1795"/>
      <c r="T125" s="1795"/>
      <c r="U125" s="1795"/>
      <c r="V125" s="1795"/>
      <c r="W125" s="1795"/>
      <c r="X125" s="1796"/>
      <c r="Y125" s="1796"/>
      <c r="Z125" s="1720"/>
      <c r="AA125" s="1779"/>
      <c r="AB125" s="1772"/>
      <c r="AC125" s="1772"/>
    </row>
    <row r="126" spans="1:29" x14ac:dyDescent="0.25">
      <c r="A126" s="1797" t="s">
        <v>401</v>
      </c>
      <c r="B126" s="1797"/>
      <c r="C126" s="1797"/>
      <c r="D126" s="1797"/>
      <c r="E126" s="1798"/>
      <c r="G126" s="1779"/>
      <c r="K126" s="1799"/>
      <c r="M126" s="1800"/>
      <c r="Q126" s="1799"/>
      <c r="T126" s="1779"/>
      <c r="U126" s="1800"/>
      <c r="V126" s="1800"/>
      <c r="X126" s="1802"/>
      <c r="Y126" s="1772"/>
      <c r="AA126" s="1772"/>
      <c r="AB126" s="1772"/>
      <c r="AC126" s="1772"/>
    </row>
    <row r="127" spans="1:29" x14ac:dyDescent="0.25">
      <c r="F127" s="1779"/>
      <c r="J127" s="1803"/>
      <c r="M127" s="1804"/>
      <c r="O127" s="1803"/>
      <c r="P127" s="1772"/>
      <c r="R127" s="1805"/>
      <c r="S127" s="1805"/>
      <c r="T127" s="1800"/>
      <c r="U127" s="1800"/>
      <c r="V127" s="1799"/>
      <c r="W127" s="1799"/>
      <c r="X127" s="1772"/>
      <c r="Y127" s="1772"/>
      <c r="AA127" s="1772"/>
      <c r="AB127" s="1772"/>
      <c r="AC127" s="1772"/>
    </row>
    <row r="128" spans="1:29" x14ac:dyDescent="0.25">
      <c r="D128" s="1800"/>
      <c r="E128" s="1800"/>
      <c r="F128" s="1800"/>
      <c r="G128" s="1800"/>
      <c r="H128" s="1800"/>
      <c r="I128" s="1800"/>
      <c r="J128" s="1799"/>
      <c r="O128" s="1799"/>
      <c r="Q128" s="1799"/>
      <c r="S128" s="1800"/>
      <c r="X128" s="1780"/>
      <c r="AA128" s="1772"/>
      <c r="AB128" s="1772"/>
      <c r="AC128" s="1772"/>
    </row>
    <row r="129" spans="3:29" x14ac:dyDescent="0.25">
      <c r="J129" s="1803"/>
      <c r="K129" s="1803"/>
      <c r="L129" s="1803"/>
      <c r="M129" s="1803"/>
      <c r="N129" s="1781"/>
      <c r="O129" s="1803"/>
      <c r="P129" s="1803"/>
      <c r="Q129" s="1803"/>
      <c r="R129" s="1803"/>
      <c r="S129" s="1803"/>
      <c r="T129" s="1803"/>
      <c r="U129" s="1803"/>
      <c r="V129" s="1803"/>
      <c r="X129" s="1806"/>
      <c r="AA129" s="1772"/>
      <c r="AB129" s="1772"/>
      <c r="AC129" s="1772"/>
    </row>
    <row r="130" spans="3:29" x14ac:dyDescent="0.25">
      <c r="C130" s="1803"/>
      <c r="D130" s="1803"/>
      <c r="E130" s="1803"/>
      <c r="F130" s="1803"/>
      <c r="G130" s="1803"/>
      <c r="H130" s="1803"/>
      <c r="I130" s="1803"/>
      <c r="J130" s="1803"/>
      <c r="AA130" s="1772"/>
      <c r="AB130" s="1772"/>
      <c r="AC130" s="1772"/>
    </row>
    <row r="131" spans="3:29" x14ac:dyDescent="0.25">
      <c r="T131" s="1799"/>
      <c r="AA131" s="1772"/>
      <c r="AB131" s="1772"/>
      <c r="AC131" s="1772"/>
    </row>
    <row r="132" spans="3:29" x14ac:dyDescent="0.25">
      <c r="AA132" s="1772"/>
      <c r="AB132" s="1772"/>
      <c r="AC132" s="1772"/>
    </row>
    <row r="133" spans="3:29" x14ac:dyDescent="0.25">
      <c r="AA133" s="1772"/>
      <c r="AB133" s="1772"/>
      <c r="AC133" s="1772"/>
    </row>
    <row r="134" spans="3:29" x14ac:dyDescent="0.25">
      <c r="AA134" s="1772"/>
      <c r="AB134" s="1772"/>
      <c r="AC134" s="1772"/>
    </row>
    <row r="135" spans="3:29" x14ac:dyDescent="0.25">
      <c r="AA135" s="1772"/>
      <c r="AB135" s="1772"/>
      <c r="AC135" s="1772"/>
    </row>
    <row r="136" spans="3:29" x14ac:dyDescent="0.25">
      <c r="AA136" s="1772"/>
      <c r="AB136" s="1772"/>
      <c r="AC136" s="1772"/>
    </row>
    <row r="137" spans="3:29" x14ac:dyDescent="0.25">
      <c r="AA137" s="1772"/>
      <c r="AB137" s="1772"/>
      <c r="AC137" s="1772"/>
    </row>
    <row r="138" spans="3:29" x14ac:dyDescent="0.25">
      <c r="AA138" s="1772"/>
      <c r="AB138" s="1772"/>
      <c r="AC138" s="1772"/>
    </row>
    <row r="139" spans="3:29" x14ac:dyDescent="0.25">
      <c r="AA139" s="1772"/>
      <c r="AB139" s="1772"/>
      <c r="AC139" s="1772"/>
    </row>
    <row r="140" spans="3:29" x14ac:dyDescent="0.25">
      <c r="AA140" s="1772"/>
      <c r="AB140" s="1772"/>
      <c r="AC140" s="1772"/>
    </row>
    <row r="141" spans="3:29" x14ac:dyDescent="0.25">
      <c r="AA141" s="1772"/>
      <c r="AB141" s="1772"/>
      <c r="AC141" s="1772"/>
    </row>
    <row r="142" spans="3:29" x14ac:dyDescent="0.25">
      <c r="AA142" s="1772"/>
      <c r="AC142" s="1772"/>
    </row>
    <row r="143" spans="3:29" x14ac:dyDescent="0.25">
      <c r="AA143" s="1772"/>
      <c r="AC143" s="1772"/>
    </row>
    <row r="144" spans="3:29" x14ac:dyDescent="0.25">
      <c r="AA144" s="1772"/>
    </row>
    <row r="145" spans="27:27" x14ac:dyDescent="0.25">
      <c r="AA145" s="1772"/>
    </row>
    <row r="146" spans="27:27" x14ac:dyDescent="0.25">
      <c r="AA146" s="1772"/>
    </row>
    <row r="147" spans="27:27" x14ac:dyDescent="0.25">
      <c r="AA147" s="1772"/>
    </row>
    <row r="148" spans="27:27" x14ac:dyDescent="0.25">
      <c r="AA148" s="1772"/>
    </row>
    <row r="149" spans="27:27" x14ac:dyDescent="0.25">
      <c r="AA149" s="1772"/>
    </row>
    <row r="150" spans="27:27" x14ac:dyDescent="0.25">
      <c r="AA150" s="1772"/>
    </row>
    <row r="151" spans="27:27" x14ac:dyDescent="0.25">
      <c r="AA151" s="1772"/>
    </row>
    <row r="152" spans="27:27" x14ac:dyDescent="0.25">
      <c r="AA152" s="1772"/>
    </row>
    <row r="153" spans="27:27" x14ac:dyDescent="0.25">
      <c r="AA153" s="1772"/>
    </row>
    <row r="154" spans="27:27" x14ac:dyDescent="0.25">
      <c r="AA154" s="1772"/>
    </row>
    <row r="155" spans="27:27" x14ac:dyDescent="0.25">
      <c r="AA155" s="1772"/>
    </row>
    <row r="156" spans="27:27" x14ac:dyDescent="0.25">
      <c r="AA156" s="1772"/>
    </row>
    <row r="157" spans="27:27" x14ac:dyDescent="0.25">
      <c r="AA157" s="1772"/>
    </row>
    <row r="158" spans="27:27" x14ac:dyDescent="0.25">
      <c r="AA158" s="1772"/>
    </row>
    <row r="159" spans="27:27" x14ac:dyDescent="0.25">
      <c r="AA159" s="1772"/>
    </row>
    <row r="160" spans="27:27" x14ac:dyDescent="0.25">
      <c r="AA160" s="1772"/>
    </row>
    <row r="161" spans="27:27" x14ac:dyDescent="0.25">
      <c r="AA161" s="1772"/>
    </row>
    <row r="162" spans="27:27" x14ac:dyDescent="0.25">
      <c r="AA162" s="1772"/>
    </row>
    <row r="163" spans="27:27" x14ac:dyDescent="0.25">
      <c r="AA163" s="1772"/>
    </row>
    <row r="164" spans="27:27" x14ac:dyDescent="0.25">
      <c r="AA164" s="1772"/>
    </row>
    <row r="165" spans="27:27" x14ac:dyDescent="0.25">
      <c r="AA165" s="1772"/>
    </row>
    <row r="166" spans="27:27" x14ac:dyDescent="0.25">
      <c r="AA166" s="1772"/>
    </row>
    <row r="167" spans="27:27" x14ac:dyDescent="0.25">
      <c r="AA167" s="1772"/>
    </row>
    <row r="168" spans="27:27" x14ac:dyDescent="0.25">
      <c r="AA168" s="1772"/>
    </row>
    <row r="169" spans="27:27" x14ac:dyDescent="0.25">
      <c r="AA169" s="1772"/>
    </row>
    <row r="170" spans="27:27" x14ac:dyDescent="0.25">
      <c r="AA170" s="1772"/>
    </row>
    <row r="171" spans="27:27" x14ac:dyDescent="0.25">
      <c r="AA171" s="1772"/>
    </row>
    <row r="172" spans="27:27" x14ac:dyDescent="0.25">
      <c r="AA172" s="1772"/>
    </row>
    <row r="173" spans="27:27" x14ac:dyDescent="0.25">
      <c r="AA173" s="1772"/>
    </row>
    <row r="174" spans="27:27" x14ac:dyDescent="0.25">
      <c r="AA174" s="1772"/>
    </row>
    <row r="175" spans="27:27" x14ac:dyDescent="0.25">
      <c r="AA175" s="1772"/>
    </row>
    <row r="176" spans="27:27" x14ac:dyDescent="0.25">
      <c r="AA176" s="1772"/>
    </row>
    <row r="177" spans="27:27" x14ac:dyDescent="0.25">
      <c r="AA177" s="1772"/>
    </row>
    <row r="178" spans="27:27" x14ac:dyDescent="0.25">
      <c r="AA178" s="1772"/>
    </row>
    <row r="179" spans="27:27" x14ac:dyDescent="0.25">
      <c r="AA179" s="1772"/>
    </row>
    <row r="180" spans="27:27" x14ac:dyDescent="0.25">
      <c r="AA180" s="1772"/>
    </row>
    <row r="181" spans="27:27" x14ac:dyDescent="0.25">
      <c r="AA181" s="1772"/>
    </row>
    <row r="182" spans="27:27" x14ac:dyDescent="0.25">
      <c r="AA182" s="1772"/>
    </row>
    <row r="183" spans="27:27" x14ac:dyDescent="0.25">
      <c r="AA183" s="1772"/>
    </row>
    <row r="184" spans="27:27" x14ac:dyDescent="0.25">
      <c r="AA184" s="1772"/>
    </row>
    <row r="185" spans="27:27" x14ac:dyDescent="0.25">
      <c r="AA185" s="1772"/>
    </row>
    <row r="186" spans="27:27" x14ac:dyDescent="0.25">
      <c r="AA186" s="1772"/>
    </row>
    <row r="187" spans="27:27" x14ac:dyDescent="0.25">
      <c r="AA187" s="1772"/>
    </row>
    <row r="188" spans="27:27" x14ac:dyDescent="0.25">
      <c r="AA188" s="1772"/>
    </row>
    <row r="189" spans="27:27" x14ac:dyDescent="0.25">
      <c r="AA189" s="1772"/>
    </row>
    <row r="190" spans="27:27" x14ac:dyDescent="0.25">
      <c r="AA190" s="1772"/>
    </row>
    <row r="191" spans="27:27" x14ac:dyDescent="0.25">
      <c r="AA191" s="1772"/>
    </row>
    <row r="192" spans="27:27" x14ac:dyDescent="0.25">
      <c r="AA192" s="1772"/>
    </row>
    <row r="193" spans="27:27" x14ac:dyDescent="0.25">
      <c r="AA193" s="1772"/>
    </row>
    <row r="194" spans="27:27" x14ac:dyDescent="0.25">
      <c r="AA194" s="1772"/>
    </row>
    <row r="195" spans="27:27" x14ac:dyDescent="0.25">
      <c r="AA195" s="1772"/>
    </row>
    <row r="196" spans="27:27" x14ac:dyDescent="0.25">
      <c r="AA196" s="1772"/>
    </row>
    <row r="197" spans="27:27" x14ac:dyDescent="0.25">
      <c r="AA197" s="1772"/>
    </row>
    <row r="198" spans="27:27" x14ac:dyDescent="0.25">
      <c r="AA198" s="1772"/>
    </row>
    <row r="199" spans="27:27" x14ac:dyDescent="0.25">
      <c r="AA199" s="1772"/>
    </row>
    <row r="200" spans="27:27" x14ac:dyDescent="0.25">
      <c r="AA200" s="1772"/>
    </row>
    <row r="201" spans="27:27" x14ac:dyDescent="0.25">
      <c r="AA201" s="1772"/>
    </row>
    <row r="202" spans="27:27" x14ac:dyDescent="0.25">
      <c r="AA202" s="1772"/>
    </row>
    <row r="203" spans="27:27" x14ac:dyDescent="0.25">
      <c r="AA203" s="1772"/>
    </row>
    <row r="204" spans="27:27" x14ac:dyDescent="0.25">
      <c r="AA204" s="1772"/>
    </row>
    <row r="205" spans="27:27" x14ac:dyDescent="0.25">
      <c r="AA205" s="1772"/>
    </row>
    <row r="206" spans="27:27" x14ac:dyDescent="0.25">
      <c r="AA206" s="1772"/>
    </row>
    <row r="207" spans="27:27" x14ac:dyDescent="0.25">
      <c r="AA207" s="1772"/>
    </row>
    <row r="208" spans="27:27" x14ac:dyDescent="0.25">
      <c r="AA208" s="1772"/>
    </row>
    <row r="209" spans="27:27" x14ac:dyDescent="0.25">
      <c r="AA209" s="1772"/>
    </row>
    <row r="210" spans="27:27" x14ac:dyDescent="0.25">
      <c r="AA210" s="1772"/>
    </row>
    <row r="211" spans="27:27" x14ac:dyDescent="0.25">
      <c r="AA211" s="1772"/>
    </row>
    <row r="212" spans="27:27" x14ac:dyDescent="0.25">
      <c r="AA212" s="1772"/>
    </row>
    <row r="213" spans="27:27" x14ac:dyDescent="0.25">
      <c r="AA213" s="1772"/>
    </row>
    <row r="214" spans="27:27" x14ac:dyDescent="0.25">
      <c r="AA214" s="1772"/>
    </row>
    <row r="215" spans="27:27" x14ac:dyDescent="0.25">
      <c r="AA215" s="1772"/>
    </row>
    <row r="216" spans="27:27" x14ac:dyDescent="0.25">
      <c r="AA216" s="1772"/>
    </row>
    <row r="217" spans="27:27" x14ac:dyDescent="0.25">
      <c r="AA217" s="1772"/>
    </row>
    <row r="218" spans="27:27" x14ac:dyDescent="0.25">
      <c r="AA218" s="1772"/>
    </row>
    <row r="219" spans="27:27" x14ac:dyDescent="0.25">
      <c r="AA219" s="1772"/>
    </row>
    <row r="220" spans="27:27" x14ac:dyDescent="0.25">
      <c r="AA220" s="1772"/>
    </row>
    <row r="221" spans="27:27" x14ac:dyDescent="0.25">
      <c r="AA221" s="1772"/>
    </row>
    <row r="222" spans="27:27" x14ac:dyDescent="0.25">
      <c r="AA222" s="1772"/>
    </row>
    <row r="223" spans="27:27" x14ac:dyDescent="0.25">
      <c r="AA223" s="1772"/>
    </row>
    <row r="224" spans="27:27" x14ac:dyDescent="0.25">
      <c r="AA224" s="1772"/>
    </row>
    <row r="225" spans="27:27" x14ac:dyDescent="0.25">
      <c r="AA225" s="1772"/>
    </row>
    <row r="226" spans="27:27" x14ac:dyDescent="0.25">
      <c r="AA226" s="1772"/>
    </row>
    <row r="227" spans="27:27" x14ac:dyDescent="0.25">
      <c r="AA227" s="1772"/>
    </row>
    <row r="228" spans="27:27" x14ac:dyDescent="0.25">
      <c r="AA228" s="1772"/>
    </row>
    <row r="229" spans="27:27" x14ac:dyDescent="0.25">
      <c r="AA229" s="1772"/>
    </row>
    <row r="230" spans="27:27" x14ac:dyDescent="0.25">
      <c r="AA230" s="1772"/>
    </row>
    <row r="231" spans="27:27" x14ac:dyDescent="0.25">
      <c r="AA231" s="1772"/>
    </row>
    <row r="232" spans="27:27" x14ac:dyDescent="0.25">
      <c r="AA232" s="1772"/>
    </row>
    <row r="233" spans="27:27" x14ac:dyDescent="0.25">
      <c r="AA233" s="1772"/>
    </row>
    <row r="234" spans="27:27" x14ac:dyDescent="0.25">
      <c r="AA234" s="1772"/>
    </row>
    <row r="235" spans="27:27" x14ac:dyDescent="0.25">
      <c r="AA235" s="1772"/>
    </row>
    <row r="236" spans="27:27" x14ac:dyDescent="0.25">
      <c r="AA236" s="1772"/>
    </row>
    <row r="237" spans="27:27" x14ac:dyDescent="0.25">
      <c r="AA237" s="1772"/>
    </row>
    <row r="238" spans="27:27" x14ac:dyDescent="0.25">
      <c r="AA238" s="1772"/>
    </row>
    <row r="239" spans="27:27" x14ac:dyDescent="0.25">
      <c r="AA239" s="1772"/>
    </row>
    <row r="240" spans="27:27" x14ac:dyDescent="0.25">
      <c r="AA240" s="1772"/>
    </row>
    <row r="241" spans="27:27" x14ac:dyDescent="0.25">
      <c r="AA241" s="1772"/>
    </row>
    <row r="242" spans="27:27" x14ac:dyDescent="0.25">
      <c r="AA242" s="1772"/>
    </row>
    <row r="243" spans="27:27" x14ac:dyDescent="0.25">
      <c r="AA243" s="1772"/>
    </row>
    <row r="244" spans="27:27" x14ac:dyDescent="0.25">
      <c r="AA244" s="1772"/>
    </row>
    <row r="245" spans="27:27" x14ac:dyDescent="0.25">
      <c r="AA245" s="1772"/>
    </row>
    <row r="246" spans="27:27" x14ac:dyDescent="0.25">
      <c r="AA246" s="1772"/>
    </row>
    <row r="247" spans="27:27" x14ac:dyDescent="0.25">
      <c r="AA247" s="1772"/>
    </row>
    <row r="248" spans="27:27" x14ac:dyDescent="0.25">
      <c r="AA248" s="1772"/>
    </row>
    <row r="249" spans="27:27" x14ac:dyDescent="0.25">
      <c r="AA249" s="1772"/>
    </row>
    <row r="250" spans="27:27" x14ac:dyDescent="0.25">
      <c r="AA250" s="1772"/>
    </row>
    <row r="251" spans="27:27" x14ac:dyDescent="0.25">
      <c r="AA251" s="1772"/>
    </row>
    <row r="252" spans="27:27" x14ac:dyDescent="0.25">
      <c r="AA252" s="1772"/>
    </row>
    <row r="253" spans="27:27" x14ac:dyDescent="0.25">
      <c r="AA253" s="1772"/>
    </row>
    <row r="254" spans="27:27" x14ac:dyDescent="0.25">
      <c r="AA254" s="1772"/>
    </row>
    <row r="255" spans="27:27" x14ac:dyDescent="0.25">
      <c r="AA255" s="1772"/>
    </row>
    <row r="256" spans="27:27" x14ac:dyDescent="0.25">
      <c r="AA256" s="1772"/>
    </row>
    <row r="257" spans="27:27" x14ac:dyDescent="0.25">
      <c r="AA257" s="1772"/>
    </row>
    <row r="258" spans="27:27" x14ac:dyDescent="0.25">
      <c r="AA258" s="1772"/>
    </row>
    <row r="259" spans="27:27" x14ac:dyDescent="0.25">
      <c r="AA259" s="1772"/>
    </row>
    <row r="260" spans="27:27" x14ac:dyDescent="0.25">
      <c r="AA260" s="1772"/>
    </row>
    <row r="261" spans="27:27" x14ac:dyDescent="0.25">
      <c r="AA261" s="1772"/>
    </row>
    <row r="262" spans="27:27" x14ac:dyDescent="0.25">
      <c r="AA262" s="1772"/>
    </row>
    <row r="263" spans="27:27" x14ac:dyDescent="0.25">
      <c r="AA263" s="1772"/>
    </row>
    <row r="264" spans="27:27" x14ac:dyDescent="0.25">
      <c r="AA264" s="1772"/>
    </row>
    <row r="265" spans="27:27" x14ac:dyDescent="0.25">
      <c r="AA265" s="1772"/>
    </row>
    <row r="266" spans="27:27" x14ac:dyDescent="0.25">
      <c r="AA266" s="1772"/>
    </row>
    <row r="267" spans="27:27" x14ac:dyDescent="0.25">
      <c r="AA267" s="1772"/>
    </row>
    <row r="268" spans="27:27" x14ac:dyDescent="0.25">
      <c r="AA268" s="1772"/>
    </row>
    <row r="269" spans="27:27" x14ac:dyDescent="0.25">
      <c r="AA269" s="1772"/>
    </row>
    <row r="270" spans="27:27" x14ac:dyDescent="0.25">
      <c r="AA270" s="1772"/>
    </row>
    <row r="271" spans="27:27" x14ac:dyDescent="0.25">
      <c r="AA271" s="1772"/>
    </row>
    <row r="272" spans="27:27" x14ac:dyDescent="0.25">
      <c r="AA272" s="1772"/>
    </row>
    <row r="273" spans="27:27" x14ac:dyDescent="0.25">
      <c r="AA273" s="1772"/>
    </row>
    <row r="274" spans="27:27" x14ac:dyDescent="0.25">
      <c r="AA274" s="1772"/>
    </row>
    <row r="275" spans="27:27" x14ac:dyDescent="0.25">
      <c r="AA275" s="1772"/>
    </row>
    <row r="276" spans="27:27" x14ac:dyDescent="0.25">
      <c r="AA276" s="1772"/>
    </row>
    <row r="277" spans="27:27" x14ac:dyDescent="0.25">
      <c r="AA277" s="1772"/>
    </row>
    <row r="278" spans="27:27" x14ac:dyDescent="0.25">
      <c r="AA278" s="1772"/>
    </row>
    <row r="279" spans="27:27" x14ac:dyDescent="0.25">
      <c r="AA279" s="1772"/>
    </row>
    <row r="280" spans="27:27" x14ac:dyDescent="0.25">
      <c r="AA280" s="1772"/>
    </row>
    <row r="281" spans="27:27" x14ac:dyDescent="0.25">
      <c r="AA281" s="1772"/>
    </row>
    <row r="282" spans="27:27" x14ac:dyDescent="0.25">
      <c r="AA282" s="1772"/>
    </row>
    <row r="283" spans="27:27" x14ac:dyDescent="0.25">
      <c r="AA283" s="1772"/>
    </row>
    <row r="284" spans="27:27" x14ac:dyDescent="0.25">
      <c r="AA284" s="1772"/>
    </row>
    <row r="285" spans="27:27" x14ac:dyDescent="0.25">
      <c r="AA285" s="1772"/>
    </row>
    <row r="286" spans="27:27" x14ac:dyDescent="0.25">
      <c r="AA286" s="1772"/>
    </row>
    <row r="287" spans="27:27" x14ac:dyDescent="0.25">
      <c r="AA287" s="1772"/>
    </row>
    <row r="288" spans="27:27" x14ac:dyDescent="0.25">
      <c r="AA288" s="1772"/>
    </row>
    <row r="289" spans="27:27" x14ac:dyDescent="0.25">
      <c r="AA289" s="1772"/>
    </row>
    <row r="290" spans="27:27" x14ac:dyDescent="0.25">
      <c r="AA290" s="1772"/>
    </row>
    <row r="291" spans="27:27" x14ac:dyDescent="0.25">
      <c r="AA291" s="1772"/>
    </row>
    <row r="292" spans="27:27" x14ac:dyDescent="0.25">
      <c r="AA292" s="1772"/>
    </row>
    <row r="293" spans="27:27" x14ac:dyDescent="0.25">
      <c r="AA293" s="1772"/>
    </row>
    <row r="294" spans="27:27" x14ac:dyDescent="0.25">
      <c r="AA294" s="1772"/>
    </row>
    <row r="295" spans="27:27" x14ac:dyDescent="0.25">
      <c r="AA295" s="1772"/>
    </row>
    <row r="296" spans="27:27" x14ac:dyDescent="0.25">
      <c r="AA296" s="1772"/>
    </row>
    <row r="297" spans="27:27" x14ac:dyDescent="0.25">
      <c r="AA297" s="1772"/>
    </row>
    <row r="298" spans="27:27" x14ac:dyDescent="0.25">
      <c r="AA298" s="1772"/>
    </row>
    <row r="299" spans="27:27" x14ac:dyDescent="0.25">
      <c r="AA299" s="1772"/>
    </row>
    <row r="300" spans="27:27" x14ac:dyDescent="0.25">
      <c r="AA300" s="1772"/>
    </row>
    <row r="301" spans="27:27" x14ac:dyDescent="0.25">
      <c r="AA301" s="1772"/>
    </row>
    <row r="302" spans="27:27" x14ac:dyDescent="0.25">
      <c r="AA302" s="1772"/>
    </row>
    <row r="303" spans="27:27" x14ac:dyDescent="0.25">
      <c r="AA303" s="1772"/>
    </row>
    <row r="304" spans="27:27" x14ac:dyDescent="0.25">
      <c r="AA304" s="1772"/>
    </row>
    <row r="305" spans="27:27" x14ac:dyDescent="0.25">
      <c r="AA305" s="1772"/>
    </row>
    <row r="306" spans="27:27" x14ac:dyDescent="0.25">
      <c r="AA306" s="1772"/>
    </row>
    <row r="307" spans="27:27" x14ac:dyDescent="0.25">
      <c r="AA307" s="1772"/>
    </row>
    <row r="308" spans="27:27" x14ac:dyDescent="0.25">
      <c r="AA308" s="1772"/>
    </row>
    <row r="309" spans="27:27" x14ac:dyDescent="0.25">
      <c r="AA309" s="1772"/>
    </row>
    <row r="310" spans="27:27" x14ac:dyDescent="0.25">
      <c r="AA310" s="1772"/>
    </row>
    <row r="311" spans="27:27" x14ac:dyDescent="0.25">
      <c r="AA311" s="1772"/>
    </row>
    <row r="312" spans="27:27" x14ac:dyDescent="0.25">
      <c r="AA312" s="1772"/>
    </row>
    <row r="313" spans="27:27" x14ac:dyDescent="0.25">
      <c r="AA313" s="1772"/>
    </row>
    <row r="314" spans="27:27" x14ac:dyDescent="0.25">
      <c r="AA314" s="1772"/>
    </row>
    <row r="315" spans="27:27" x14ac:dyDescent="0.25">
      <c r="AA315" s="1772"/>
    </row>
    <row r="316" spans="27:27" x14ac:dyDescent="0.25">
      <c r="AA316" s="1772"/>
    </row>
    <row r="317" spans="27:27" x14ac:dyDescent="0.25">
      <c r="AA317" s="1772"/>
    </row>
    <row r="318" spans="27:27" x14ac:dyDescent="0.25">
      <c r="AA318" s="1772"/>
    </row>
    <row r="319" spans="27:27" x14ac:dyDescent="0.25">
      <c r="AA319" s="1772"/>
    </row>
    <row r="320" spans="27:27" x14ac:dyDescent="0.25">
      <c r="AA320" s="1772"/>
    </row>
    <row r="321" spans="27:27" x14ac:dyDescent="0.25">
      <c r="AA321" s="1772"/>
    </row>
    <row r="322" spans="27:27" x14ac:dyDescent="0.25">
      <c r="AA322" s="1772"/>
    </row>
    <row r="323" spans="27:27" x14ac:dyDescent="0.25">
      <c r="AA323" s="1772"/>
    </row>
    <row r="324" spans="27:27" x14ac:dyDescent="0.25">
      <c r="AA324" s="1772"/>
    </row>
    <row r="325" spans="27:27" x14ac:dyDescent="0.25">
      <c r="AA325" s="1772"/>
    </row>
    <row r="326" spans="27:27" x14ac:dyDescent="0.25">
      <c r="AA326" s="1772"/>
    </row>
    <row r="327" spans="27:27" x14ac:dyDescent="0.25">
      <c r="AA327" s="1772"/>
    </row>
    <row r="328" spans="27:27" x14ac:dyDescent="0.25">
      <c r="AA328" s="1772"/>
    </row>
    <row r="329" spans="27:27" x14ac:dyDescent="0.25">
      <c r="AA329" s="1772"/>
    </row>
    <row r="330" spans="27:27" x14ac:dyDescent="0.25">
      <c r="AA330" s="1772"/>
    </row>
    <row r="331" spans="27:27" x14ac:dyDescent="0.25">
      <c r="AA331" s="1772"/>
    </row>
    <row r="332" spans="27:27" x14ac:dyDescent="0.25">
      <c r="AA332" s="1772"/>
    </row>
    <row r="333" spans="27:27" x14ac:dyDescent="0.25">
      <c r="AA333" s="1772"/>
    </row>
    <row r="334" spans="27:27" x14ac:dyDescent="0.25">
      <c r="AA334" s="1772"/>
    </row>
    <row r="335" spans="27:27" x14ac:dyDescent="0.25">
      <c r="AA335" s="1772"/>
    </row>
    <row r="336" spans="27:27" x14ac:dyDescent="0.25">
      <c r="AA336" s="1772"/>
    </row>
    <row r="337" spans="27:27" x14ac:dyDescent="0.25">
      <c r="AA337" s="1772"/>
    </row>
    <row r="338" spans="27:27" x14ac:dyDescent="0.25">
      <c r="AA338" s="1772"/>
    </row>
    <row r="339" spans="27:27" x14ac:dyDescent="0.25">
      <c r="AA339" s="1772"/>
    </row>
    <row r="340" spans="27:27" x14ac:dyDescent="0.25">
      <c r="AA340" s="1772"/>
    </row>
    <row r="341" spans="27:27" x14ac:dyDescent="0.25">
      <c r="AA341" s="1772"/>
    </row>
    <row r="342" spans="27:27" x14ac:dyDescent="0.25">
      <c r="AA342" s="1772"/>
    </row>
    <row r="343" spans="27:27" x14ac:dyDescent="0.25">
      <c r="AA343" s="1772"/>
    </row>
    <row r="344" spans="27:27" x14ac:dyDescent="0.25">
      <c r="AA344" s="1772"/>
    </row>
    <row r="345" spans="27:27" x14ac:dyDescent="0.25">
      <c r="AA345" s="1772"/>
    </row>
    <row r="346" spans="27:27" x14ac:dyDescent="0.25">
      <c r="AA346" s="1772"/>
    </row>
    <row r="347" spans="27:27" x14ac:dyDescent="0.25">
      <c r="AA347" s="1772"/>
    </row>
    <row r="348" spans="27:27" x14ac:dyDescent="0.25">
      <c r="AA348" s="1772"/>
    </row>
    <row r="349" spans="27:27" x14ac:dyDescent="0.25">
      <c r="AA349" s="1772"/>
    </row>
    <row r="350" spans="27:27" x14ac:dyDescent="0.25">
      <c r="AA350" s="1772"/>
    </row>
    <row r="351" spans="27:27" x14ac:dyDescent="0.25">
      <c r="AA351" s="1772"/>
    </row>
    <row r="352" spans="27:27" x14ac:dyDescent="0.25">
      <c r="AA352" s="1772"/>
    </row>
    <row r="353" spans="27:27" x14ac:dyDescent="0.25">
      <c r="AA353" s="1772"/>
    </row>
    <row r="354" spans="27:27" x14ac:dyDescent="0.25">
      <c r="AA354" s="1772"/>
    </row>
    <row r="355" spans="27:27" x14ac:dyDescent="0.25">
      <c r="AA355" s="1772"/>
    </row>
    <row r="356" spans="27:27" x14ac:dyDescent="0.25">
      <c r="AA356" s="1772"/>
    </row>
    <row r="357" spans="27:27" x14ac:dyDescent="0.25">
      <c r="AA357" s="1772"/>
    </row>
    <row r="358" spans="27:27" x14ac:dyDescent="0.25">
      <c r="AA358" s="1772"/>
    </row>
    <row r="359" spans="27:27" x14ac:dyDescent="0.25">
      <c r="AA359" s="1772"/>
    </row>
    <row r="360" spans="27:27" x14ac:dyDescent="0.25">
      <c r="AA360" s="1772"/>
    </row>
    <row r="361" spans="27:27" x14ac:dyDescent="0.25">
      <c r="AA361" s="1772"/>
    </row>
    <row r="362" spans="27:27" x14ac:dyDescent="0.25">
      <c r="AA362" s="1772"/>
    </row>
    <row r="363" spans="27:27" x14ac:dyDescent="0.25">
      <c r="AA363" s="1772"/>
    </row>
    <row r="364" spans="27:27" x14ac:dyDescent="0.25">
      <c r="AA364" s="1772"/>
    </row>
    <row r="365" spans="27:27" x14ac:dyDescent="0.25">
      <c r="AA365" s="1772"/>
    </row>
    <row r="366" spans="27:27" x14ac:dyDescent="0.25">
      <c r="AA366" s="1772"/>
    </row>
    <row r="367" spans="27:27" x14ac:dyDescent="0.25">
      <c r="AA367" s="1772"/>
    </row>
    <row r="368" spans="27:27" x14ac:dyDescent="0.25">
      <c r="AA368" s="1772"/>
    </row>
    <row r="369" spans="27:27" x14ac:dyDescent="0.25">
      <c r="AA369" s="1772"/>
    </row>
    <row r="370" spans="27:27" x14ac:dyDescent="0.25">
      <c r="AA370" s="1772"/>
    </row>
    <row r="371" spans="27:27" x14ac:dyDescent="0.25">
      <c r="AA371" s="1772"/>
    </row>
    <row r="372" spans="27:27" x14ac:dyDescent="0.25">
      <c r="AA372" s="1772"/>
    </row>
    <row r="373" spans="27:27" x14ac:dyDescent="0.25">
      <c r="AA373" s="1772"/>
    </row>
    <row r="374" spans="27:27" x14ac:dyDescent="0.25">
      <c r="AA374" s="1772"/>
    </row>
    <row r="375" spans="27:27" x14ac:dyDescent="0.25">
      <c r="AA375" s="1772"/>
    </row>
    <row r="376" spans="27:27" x14ac:dyDescent="0.25">
      <c r="AA376" s="1772"/>
    </row>
    <row r="377" spans="27:27" x14ac:dyDescent="0.25">
      <c r="AA377" s="1772"/>
    </row>
    <row r="378" spans="27:27" x14ac:dyDescent="0.25">
      <c r="AA378" s="1772"/>
    </row>
    <row r="379" spans="27:27" x14ac:dyDescent="0.25">
      <c r="AA379" s="1772"/>
    </row>
    <row r="380" spans="27:27" x14ac:dyDescent="0.25">
      <c r="AA380" s="1772"/>
    </row>
    <row r="381" spans="27:27" x14ac:dyDescent="0.25">
      <c r="AA381" s="1772"/>
    </row>
    <row r="382" spans="27:27" x14ac:dyDescent="0.25">
      <c r="AA382" s="1772"/>
    </row>
    <row r="383" spans="27:27" x14ac:dyDescent="0.25">
      <c r="AA383" s="1772"/>
    </row>
    <row r="384" spans="27:27" x14ac:dyDescent="0.25">
      <c r="AA384" s="1772"/>
    </row>
    <row r="385" spans="27:27" x14ac:dyDescent="0.25">
      <c r="AA385" s="1772"/>
    </row>
    <row r="386" spans="27:27" x14ac:dyDescent="0.25">
      <c r="AA386" s="1772"/>
    </row>
    <row r="387" spans="27:27" x14ac:dyDescent="0.25">
      <c r="AA387" s="1772"/>
    </row>
    <row r="388" spans="27:27" x14ac:dyDescent="0.25">
      <c r="AA388" s="1772"/>
    </row>
    <row r="389" spans="27:27" x14ac:dyDescent="0.25">
      <c r="AA389" s="1772"/>
    </row>
    <row r="390" spans="27:27" x14ac:dyDescent="0.25">
      <c r="AA390" s="1772"/>
    </row>
    <row r="391" spans="27:27" x14ac:dyDescent="0.25">
      <c r="AA391" s="1772"/>
    </row>
    <row r="392" spans="27:27" x14ac:dyDescent="0.25">
      <c r="AA392" s="1772"/>
    </row>
    <row r="393" spans="27:27" x14ac:dyDescent="0.25">
      <c r="AA393" s="1772"/>
    </row>
    <row r="394" spans="27:27" x14ac:dyDescent="0.25">
      <c r="AA394" s="1772"/>
    </row>
    <row r="395" spans="27:27" x14ac:dyDescent="0.25">
      <c r="AA395" s="1772"/>
    </row>
    <row r="396" spans="27:27" x14ac:dyDescent="0.25">
      <c r="AA396" s="1772"/>
    </row>
    <row r="397" spans="27:27" x14ac:dyDescent="0.25">
      <c r="AA397" s="1772"/>
    </row>
    <row r="398" spans="27:27" x14ac:dyDescent="0.25">
      <c r="AA398" s="1772"/>
    </row>
    <row r="399" spans="27:27" x14ac:dyDescent="0.25">
      <c r="AA399" s="1772"/>
    </row>
    <row r="400" spans="27:27" x14ac:dyDescent="0.25">
      <c r="AA400" s="1772"/>
    </row>
    <row r="401" spans="27:27" x14ac:dyDescent="0.25">
      <c r="AA401" s="1772"/>
    </row>
    <row r="402" spans="27:27" x14ac:dyDescent="0.25">
      <c r="AA402" s="1772"/>
    </row>
    <row r="403" spans="27:27" x14ac:dyDescent="0.25">
      <c r="AA403" s="1772"/>
    </row>
    <row r="404" spans="27:27" x14ac:dyDescent="0.25">
      <c r="AA404" s="1772"/>
    </row>
    <row r="405" spans="27:27" x14ac:dyDescent="0.25">
      <c r="AA405" s="1772"/>
    </row>
    <row r="406" spans="27:27" x14ac:dyDescent="0.25">
      <c r="AA406" s="1772"/>
    </row>
    <row r="407" spans="27:27" x14ac:dyDescent="0.25">
      <c r="AA407" s="1772"/>
    </row>
    <row r="408" spans="27:27" x14ac:dyDescent="0.25">
      <c r="AA408" s="1772"/>
    </row>
    <row r="409" spans="27:27" x14ac:dyDescent="0.25">
      <c r="AA409" s="1772"/>
    </row>
    <row r="410" spans="27:27" x14ac:dyDescent="0.25">
      <c r="AA410" s="1772"/>
    </row>
    <row r="411" spans="27:27" x14ac:dyDescent="0.25">
      <c r="AA411" s="1772"/>
    </row>
    <row r="412" spans="27:27" x14ac:dyDescent="0.25">
      <c r="AA412" s="1772"/>
    </row>
    <row r="413" spans="27:27" x14ac:dyDescent="0.25">
      <c r="AA413" s="1772"/>
    </row>
    <row r="414" spans="27:27" x14ac:dyDescent="0.25">
      <c r="AA414" s="1772"/>
    </row>
    <row r="415" spans="27:27" x14ac:dyDescent="0.25">
      <c r="AA415" s="1772"/>
    </row>
    <row r="416" spans="27:27" x14ac:dyDescent="0.25">
      <c r="AA416" s="1772"/>
    </row>
    <row r="417" spans="27:27" x14ac:dyDescent="0.25">
      <c r="AA417" s="1772"/>
    </row>
    <row r="418" spans="27:27" x14ac:dyDescent="0.25">
      <c r="AA418" s="1772"/>
    </row>
    <row r="419" spans="27:27" x14ac:dyDescent="0.25">
      <c r="AA419" s="1772"/>
    </row>
    <row r="420" spans="27:27" x14ac:dyDescent="0.25">
      <c r="AA420" s="1772"/>
    </row>
    <row r="421" spans="27:27" x14ac:dyDescent="0.25">
      <c r="AA421" s="1772"/>
    </row>
    <row r="422" spans="27:27" x14ac:dyDescent="0.25">
      <c r="AA422" s="1772"/>
    </row>
    <row r="423" spans="27:27" x14ac:dyDescent="0.25">
      <c r="AA423" s="1772"/>
    </row>
    <row r="424" spans="27:27" x14ac:dyDescent="0.25">
      <c r="AA424" s="1772"/>
    </row>
    <row r="425" spans="27:27" x14ac:dyDescent="0.25">
      <c r="AA425" s="1772"/>
    </row>
    <row r="426" spans="27:27" x14ac:dyDescent="0.25">
      <c r="AA426" s="1772"/>
    </row>
    <row r="427" spans="27:27" x14ac:dyDescent="0.25">
      <c r="AA427" s="1772"/>
    </row>
    <row r="428" spans="27:27" x14ac:dyDescent="0.25">
      <c r="AA428" s="1772"/>
    </row>
    <row r="429" spans="27:27" x14ac:dyDescent="0.25">
      <c r="AA429" s="1772"/>
    </row>
    <row r="430" spans="27:27" x14ac:dyDescent="0.25">
      <c r="AA430" s="1772"/>
    </row>
    <row r="431" spans="27:27" x14ac:dyDescent="0.25">
      <c r="AA431" s="1772"/>
    </row>
    <row r="432" spans="27:27" x14ac:dyDescent="0.25">
      <c r="AA432" s="1772"/>
    </row>
    <row r="433" spans="27:27" x14ac:dyDescent="0.25">
      <c r="AA433" s="1772"/>
    </row>
    <row r="434" spans="27:27" x14ac:dyDescent="0.25">
      <c r="AA434" s="1772"/>
    </row>
    <row r="435" spans="27:27" x14ac:dyDescent="0.25">
      <c r="AA435" s="1772"/>
    </row>
    <row r="436" spans="27:27" x14ac:dyDescent="0.25">
      <c r="AA436" s="1772"/>
    </row>
    <row r="437" spans="27:27" x14ac:dyDescent="0.25">
      <c r="AA437" s="1772"/>
    </row>
    <row r="438" spans="27:27" x14ac:dyDescent="0.25">
      <c r="AA438" s="1772"/>
    </row>
    <row r="439" spans="27:27" x14ac:dyDescent="0.25">
      <c r="AA439" s="1772"/>
    </row>
    <row r="440" spans="27:27" x14ac:dyDescent="0.25">
      <c r="AA440" s="1772"/>
    </row>
    <row r="441" spans="27:27" x14ac:dyDescent="0.25">
      <c r="AA441" s="1772"/>
    </row>
    <row r="442" spans="27:27" x14ac:dyDescent="0.25">
      <c r="AA442" s="1772"/>
    </row>
    <row r="443" spans="27:27" x14ac:dyDescent="0.25">
      <c r="AA443" s="1772"/>
    </row>
    <row r="444" spans="27:27" x14ac:dyDescent="0.25">
      <c r="AA444" s="1772"/>
    </row>
    <row r="445" spans="27:27" x14ac:dyDescent="0.25">
      <c r="AA445" s="1772"/>
    </row>
    <row r="446" spans="27:27" x14ac:dyDescent="0.25">
      <c r="AA446" s="1772"/>
    </row>
    <row r="447" spans="27:27" x14ac:dyDescent="0.25">
      <c r="AA447" s="1772"/>
    </row>
    <row r="448" spans="27:27" x14ac:dyDescent="0.25">
      <c r="AA448" s="1772"/>
    </row>
    <row r="449" spans="27:27" x14ac:dyDescent="0.25">
      <c r="AA449" s="1772"/>
    </row>
    <row r="450" spans="27:27" x14ac:dyDescent="0.25">
      <c r="AA450" s="1772"/>
    </row>
    <row r="451" spans="27:27" x14ac:dyDescent="0.25">
      <c r="AA451" s="1772"/>
    </row>
    <row r="452" spans="27:27" x14ac:dyDescent="0.25">
      <c r="AA452" s="1772"/>
    </row>
    <row r="453" spans="27:27" x14ac:dyDescent="0.25">
      <c r="AA453" s="1772"/>
    </row>
    <row r="454" spans="27:27" x14ac:dyDescent="0.25">
      <c r="AA454" s="1772"/>
    </row>
    <row r="455" spans="27:27" x14ac:dyDescent="0.25">
      <c r="AA455" s="1772"/>
    </row>
    <row r="456" spans="27:27" x14ac:dyDescent="0.25">
      <c r="AA456" s="1772"/>
    </row>
    <row r="457" spans="27:27" x14ac:dyDescent="0.25">
      <c r="AA457" s="1772"/>
    </row>
    <row r="458" spans="27:27" x14ac:dyDescent="0.25">
      <c r="AA458" s="1772"/>
    </row>
    <row r="459" spans="27:27" x14ac:dyDescent="0.25">
      <c r="AA459" s="1772"/>
    </row>
    <row r="460" spans="27:27" x14ac:dyDescent="0.25">
      <c r="AA460" s="1772"/>
    </row>
    <row r="461" spans="27:27" x14ac:dyDescent="0.25">
      <c r="AA461" s="1772"/>
    </row>
    <row r="462" spans="27:27" x14ac:dyDescent="0.25">
      <c r="AA462" s="1772"/>
    </row>
    <row r="463" spans="27:27" x14ac:dyDescent="0.25">
      <c r="AA463" s="1772"/>
    </row>
    <row r="464" spans="27:27" x14ac:dyDescent="0.25">
      <c r="AA464" s="1772"/>
    </row>
    <row r="465" spans="27:27" x14ac:dyDescent="0.25">
      <c r="AA465" s="1772"/>
    </row>
    <row r="466" spans="27:27" x14ac:dyDescent="0.25">
      <c r="AA466" s="1772"/>
    </row>
    <row r="467" spans="27:27" x14ac:dyDescent="0.25">
      <c r="AA467" s="1772"/>
    </row>
    <row r="468" spans="27:27" x14ac:dyDescent="0.25">
      <c r="AA468" s="1772"/>
    </row>
    <row r="469" spans="27:27" x14ac:dyDescent="0.25">
      <c r="AA469" s="1772"/>
    </row>
    <row r="470" spans="27:27" x14ac:dyDescent="0.25">
      <c r="AA470" s="1772"/>
    </row>
    <row r="471" spans="27:27" x14ac:dyDescent="0.25">
      <c r="AA471" s="1772"/>
    </row>
    <row r="472" spans="27:27" x14ac:dyDescent="0.25">
      <c r="AA472" s="1772"/>
    </row>
    <row r="473" spans="27:27" x14ac:dyDescent="0.25">
      <c r="AA473" s="1772"/>
    </row>
    <row r="474" spans="27:27" x14ac:dyDescent="0.25">
      <c r="AA474" s="1772"/>
    </row>
    <row r="475" spans="27:27" x14ac:dyDescent="0.25">
      <c r="AA475" s="1772"/>
    </row>
    <row r="476" spans="27:27" x14ac:dyDescent="0.25">
      <c r="AA476" s="1772"/>
    </row>
    <row r="477" spans="27:27" x14ac:dyDescent="0.25">
      <c r="AA477" s="1772"/>
    </row>
    <row r="478" spans="27:27" x14ac:dyDescent="0.25">
      <c r="AA478" s="1772"/>
    </row>
    <row r="479" spans="27:27" x14ac:dyDescent="0.25">
      <c r="AA479" s="1772"/>
    </row>
    <row r="480" spans="27:27" x14ac:dyDescent="0.25">
      <c r="AA480" s="1772"/>
    </row>
    <row r="481" spans="27:27" x14ac:dyDescent="0.25">
      <c r="AA481" s="1772"/>
    </row>
    <row r="482" spans="27:27" x14ac:dyDescent="0.25">
      <c r="AA482" s="1772"/>
    </row>
    <row r="483" spans="27:27" x14ac:dyDescent="0.25">
      <c r="AA483" s="1772"/>
    </row>
    <row r="484" spans="27:27" x14ac:dyDescent="0.25">
      <c r="AA484" s="1772"/>
    </row>
    <row r="485" spans="27:27" x14ac:dyDescent="0.25">
      <c r="AA485" s="1772"/>
    </row>
    <row r="486" spans="27:27" x14ac:dyDescent="0.25">
      <c r="AA486" s="1772"/>
    </row>
    <row r="487" spans="27:27" x14ac:dyDescent="0.25">
      <c r="AA487" s="1772"/>
    </row>
    <row r="488" spans="27:27" x14ac:dyDescent="0.25">
      <c r="AA488" s="1772"/>
    </row>
    <row r="489" spans="27:27" x14ac:dyDescent="0.25">
      <c r="AA489" s="1772"/>
    </row>
    <row r="490" spans="27:27" x14ac:dyDescent="0.25">
      <c r="AA490" s="1772"/>
    </row>
    <row r="491" spans="27:27" x14ac:dyDescent="0.25">
      <c r="AA491" s="1772"/>
    </row>
    <row r="492" spans="27:27" x14ac:dyDescent="0.25">
      <c r="AA492" s="1772"/>
    </row>
    <row r="493" spans="27:27" x14ac:dyDescent="0.25">
      <c r="AA493" s="1772"/>
    </row>
    <row r="494" spans="27:27" x14ac:dyDescent="0.25">
      <c r="AA494" s="1772"/>
    </row>
    <row r="495" spans="27:27" x14ac:dyDescent="0.25">
      <c r="AA495" s="1772"/>
    </row>
    <row r="496" spans="27:27" x14ac:dyDescent="0.25">
      <c r="AA496" s="1772"/>
    </row>
    <row r="497" spans="27:27" x14ac:dyDescent="0.25">
      <c r="AA497" s="1772"/>
    </row>
    <row r="498" spans="27:27" x14ac:dyDescent="0.25">
      <c r="AA498" s="1772"/>
    </row>
    <row r="499" spans="27:27" x14ac:dyDescent="0.25">
      <c r="AA499" s="1772"/>
    </row>
    <row r="500" spans="27:27" x14ac:dyDescent="0.25">
      <c r="AA500" s="1772"/>
    </row>
    <row r="501" spans="27:27" x14ac:dyDescent="0.25">
      <c r="AA501" s="1772"/>
    </row>
    <row r="502" spans="27:27" x14ac:dyDescent="0.25">
      <c r="AA502" s="1772"/>
    </row>
    <row r="503" spans="27:27" x14ac:dyDescent="0.25">
      <c r="AA503" s="1772"/>
    </row>
    <row r="504" spans="27:27" x14ac:dyDescent="0.25">
      <c r="AA504" s="1772"/>
    </row>
    <row r="505" spans="27:27" x14ac:dyDescent="0.25">
      <c r="AA505" s="1772"/>
    </row>
    <row r="506" spans="27:27" x14ac:dyDescent="0.25">
      <c r="AA506" s="1772"/>
    </row>
    <row r="507" spans="27:27" x14ac:dyDescent="0.25">
      <c r="AA507" s="1772"/>
    </row>
    <row r="508" spans="27:27" x14ac:dyDescent="0.25">
      <c r="AA508" s="1772"/>
    </row>
    <row r="509" spans="27:27" x14ac:dyDescent="0.25">
      <c r="AA509" s="1772"/>
    </row>
    <row r="510" spans="27:27" x14ac:dyDescent="0.25">
      <c r="AA510" s="1772"/>
    </row>
    <row r="511" spans="27:27" x14ac:dyDescent="0.25">
      <c r="AA511" s="1772"/>
    </row>
    <row r="512" spans="27:27" x14ac:dyDescent="0.25">
      <c r="AA512" s="1772"/>
    </row>
    <row r="513" spans="27:27" x14ac:dyDescent="0.25">
      <c r="AA513" s="1772"/>
    </row>
    <row r="514" spans="27:27" x14ac:dyDescent="0.25">
      <c r="AA514" s="1772"/>
    </row>
    <row r="515" spans="27:27" x14ac:dyDescent="0.25">
      <c r="AA515" s="1772"/>
    </row>
    <row r="516" spans="27:27" x14ac:dyDescent="0.25">
      <c r="AA516" s="1772"/>
    </row>
    <row r="517" spans="27:27" x14ac:dyDescent="0.25">
      <c r="AA517" s="1772"/>
    </row>
    <row r="518" spans="27:27" x14ac:dyDescent="0.25">
      <c r="AA518" s="1772"/>
    </row>
    <row r="519" spans="27:27" x14ac:dyDescent="0.25">
      <c r="AA519" s="1772"/>
    </row>
    <row r="520" spans="27:27" x14ac:dyDescent="0.25">
      <c r="AA520" s="1772"/>
    </row>
    <row r="521" spans="27:27" x14ac:dyDescent="0.25">
      <c r="AA521" s="1772"/>
    </row>
    <row r="522" spans="27:27" x14ac:dyDescent="0.25">
      <c r="AA522" s="1772"/>
    </row>
    <row r="523" spans="27:27" x14ac:dyDescent="0.25">
      <c r="AA523" s="1772"/>
    </row>
    <row r="524" spans="27:27" x14ac:dyDescent="0.25">
      <c r="AA524" s="1772"/>
    </row>
    <row r="525" spans="27:27" x14ac:dyDescent="0.25">
      <c r="AA525" s="1772"/>
    </row>
    <row r="526" spans="27:27" x14ac:dyDescent="0.25">
      <c r="AA526" s="1772"/>
    </row>
    <row r="527" spans="27:27" x14ac:dyDescent="0.25">
      <c r="AA527" s="1772"/>
    </row>
    <row r="528" spans="27:27" x14ac:dyDescent="0.25">
      <c r="AA528" s="1772"/>
    </row>
    <row r="529" spans="27:27" x14ac:dyDescent="0.25">
      <c r="AA529" s="1772"/>
    </row>
    <row r="530" spans="27:27" x14ac:dyDescent="0.25">
      <c r="AA530" s="1772"/>
    </row>
    <row r="531" spans="27:27" x14ac:dyDescent="0.25">
      <c r="AA531" s="1772"/>
    </row>
    <row r="532" spans="27:27" x14ac:dyDescent="0.25">
      <c r="AA532" s="1772"/>
    </row>
    <row r="533" spans="27:27" x14ac:dyDescent="0.25">
      <c r="AA533" s="1772"/>
    </row>
    <row r="534" spans="27:27" x14ac:dyDescent="0.25">
      <c r="AA534" s="1772"/>
    </row>
    <row r="535" spans="27:27" x14ac:dyDescent="0.25">
      <c r="AA535" s="1772"/>
    </row>
    <row r="536" spans="27:27" x14ac:dyDescent="0.25">
      <c r="AA536" s="1772"/>
    </row>
    <row r="537" spans="27:27" x14ac:dyDescent="0.25">
      <c r="AA537" s="1772"/>
    </row>
    <row r="538" spans="27:27" x14ac:dyDescent="0.25">
      <c r="AA538" s="1772"/>
    </row>
    <row r="539" spans="27:27" x14ac:dyDescent="0.25">
      <c r="AA539" s="1772"/>
    </row>
    <row r="540" spans="27:27" x14ac:dyDescent="0.25">
      <c r="AA540" s="1772"/>
    </row>
    <row r="541" spans="27:27" x14ac:dyDescent="0.25">
      <c r="AA541" s="1772"/>
    </row>
    <row r="542" spans="27:27" x14ac:dyDescent="0.25">
      <c r="AA542" s="1772"/>
    </row>
    <row r="543" spans="27:27" x14ac:dyDescent="0.25">
      <c r="AA543" s="1772"/>
    </row>
    <row r="544" spans="27:27" x14ac:dyDescent="0.25">
      <c r="AA544" s="1772"/>
    </row>
    <row r="545" spans="27:27" x14ac:dyDescent="0.25">
      <c r="AA545" s="1772"/>
    </row>
    <row r="546" spans="27:27" x14ac:dyDescent="0.25">
      <c r="AA546" s="1772"/>
    </row>
    <row r="547" spans="27:27" x14ac:dyDescent="0.25">
      <c r="AA547" s="1772"/>
    </row>
    <row r="548" spans="27:27" x14ac:dyDescent="0.25">
      <c r="AA548" s="1772"/>
    </row>
    <row r="549" spans="27:27" x14ac:dyDescent="0.25">
      <c r="AA549" s="1772"/>
    </row>
    <row r="550" spans="27:27" x14ac:dyDescent="0.25">
      <c r="AA550" s="1772"/>
    </row>
    <row r="551" spans="27:27" x14ac:dyDescent="0.25">
      <c r="AA551" s="1772"/>
    </row>
    <row r="552" spans="27:27" x14ac:dyDescent="0.25">
      <c r="AA552" s="1772"/>
    </row>
    <row r="553" spans="27:27" x14ac:dyDescent="0.25">
      <c r="AA553" s="1772"/>
    </row>
    <row r="554" spans="27:27" x14ac:dyDescent="0.25">
      <c r="AA554" s="1772"/>
    </row>
    <row r="555" spans="27:27" x14ac:dyDescent="0.25">
      <c r="AA555" s="1772"/>
    </row>
    <row r="556" spans="27:27" x14ac:dyDescent="0.25">
      <c r="AA556" s="1772"/>
    </row>
    <row r="557" spans="27:27" x14ac:dyDescent="0.25">
      <c r="AA557" s="1772"/>
    </row>
    <row r="558" spans="27:27" x14ac:dyDescent="0.25">
      <c r="AA558" s="1772"/>
    </row>
    <row r="559" spans="27:27" x14ac:dyDescent="0.25">
      <c r="AA559" s="1772"/>
    </row>
    <row r="560" spans="27:27" x14ac:dyDescent="0.25">
      <c r="AA560" s="1772"/>
    </row>
    <row r="561" spans="27:27" x14ac:dyDescent="0.25">
      <c r="AA561" s="1772"/>
    </row>
    <row r="562" spans="27:27" x14ac:dyDescent="0.25">
      <c r="AA562" s="1772"/>
    </row>
    <row r="563" spans="27:27" x14ac:dyDescent="0.25">
      <c r="AA563" s="1772"/>
    </row>
    <row r="564" spans="27:27" x14ac:dyDescent="0.25">
      <c r="AA564" s="1772"/>
    </row>
    <row r="565" spans="27:27" x14ac:dyDescent="0.25">
      <c r="AA565" s="1772"/>
    </row>
    <row r="566" spans="27:27" x14ac:dyDescent="0.25">
      <c r="AA566" s="1772"/>
    </row>
    <row r="567" spans="27:27" x14ac:dyDescent="0.25">
      <c r="AA567" s="1772"/>
    </row>
    <row r="568" spans="27:27" x14ac:dyDescent="0.25">
      <c r="AA568" s="1772"/>
    </row>
    <row r="569" spans="27:27" x14ac:dyDescent="0.25">
      <c r="AA569" s="1772"/>
    </row>
    <row r="570" spans="27:27" x14ac:dyDescent="0.25">
      <c r="AA570" s="1772"/>
    </row>
    <row r="571" spans="27:27" x14ac:dyDescent="0.25">
      <c r="AA571" s="1772"/>
    </row>
    <row r="572" spans="27:27" x14ac:dyDescent="0.25">
      <c r="AA572" s="1772"/>
    </row>
    <row r="573" spans="27:27" x14ac:dyDescent="0.25">
      <c r="AA573" s="1772"/>
    </row>
    <row r="574" spans="27:27" x14ac:dyDescent="0.25">
      <c r="AA574" s="1772"/>
    </row>
    <row r="575" spans="27:27" x14ac:dyDescent="0.25">
      <c r="AA575" s="1772"/>
    </row>
    <row r="576" spans="27:27" x14ac:dyDescent="0.25">
      <c r="AA576" s="1772"/>
    </row>
    <row r="577" spans="27:27" x14ac:dyDescent="0.25">
      <c r="AA577" s="1772"/>
    </row>
    <row r="578" spans="27:27" x14ac:dyDescent="0.25">
      <c r="AA578" s="1772"/>
    </row>
    <row r="579" spans="27:27" x14ac:dyDescent="0.25">
      <c r="AA579" s="1772"/>
    </row>
    <row r="580" spans="27:27" x14ac:dyDescent="0.25">
      <c r="AA580" s="1772"/>
    </row>
    <row r="581" spans="27:27" x14ac:dyDescent="0.25">
      <c r="AA581" s="1772"/>
    </row>
    <row r="582" spans="27:27" x14ac:dyDescent="0.25">
      <c r="AA582" s="1772"/>
    </row>
    <row r="583" spans="27:27" x14ac:dyDescent="0.25">
      <c r="AA583" s="1772"/>
    </row>
    <row r="584" spans="27:27" x14ac:dyDescent="0.25">
      <c r="AA584" s="1772"/>
    </row>
    <row r="585" spans="27:27" x14ac:dyDescent="0.25">
      <c r="AA585" s="1772"/>
    </row>
    <row r="586" spans="27:27" x14ac:dyDescent="0.25">
      <c r="AA586" s="1772"/>
    </row>
    <row r="587" spans="27:27" x14ac:dyDescent="0.25">
      <c r="AA587" s="1772"/>
    </row>
    <row r="588" spans="27:27" x14ac:dyDescent="0.25">
      <c r="AA588" s="1772"/>
    </row>
    <row r="589" spans="27:27" x14ac:dyDescent="0.25">
      <c r="AA589" s="1772"/>
    </row>
    <row r="590" spans="27:27" x14ac:dyDescent="0.25">
      <c r="AA590" s="1772"/>
    </row>
    <row r="591" spans="27:27" x14ac:dyDescent="0.25">
      <c r="AA591" s="1772"/>
    </row>
    <row r="592" spans="27:27" x14ac:dyDescent="0.25">
      <c r="AA592" s="1772"/>
    </row>
    <row r="593" spans="27:27" x14ac:dyDescent="0.25">
      <c r="AA593" s="1772"/>
    </row>
    <row r="594" spans="27:27" x14ac:dyDescent="0.25">
      <c r="AA594" s="1772"/>
    </row>
    <row r="595" spans="27:27" x14ac:dyDescent="0.25">
      <c r="AA595" s="1772"/>
    </row>
    <row r="596" spans="27:27" x14ac:dyDescent="0.25">
      <c r="AA596" s="1772"/>
    </row>
    <row r="597" spans="27:27" x14ac:dyDescent="0.25">
      <c r="AA597" s="1772"/>
    </row>
    <row r="598" spans="27:27" x14ac:dyDescent="0.25">
      <c r="AA598" s="1772"/>
    </row>
    <row r="599" spans="27:27" x14ac:dyDescent="0.25">
      <c r="AA599" s="1772"/>
    </row>
    <row r="600" spans="27:27" x14ac:dyDescent="0.25">
      <c r="AA600" s="1772"/>
    </row>
    <row r="601" spans="27:27" x14ac:dyDescent="0.25">
      <c r="AA601" s="1772"/>
    </row>
    <row r="602" spans="27:27" x14ac:dyDescent="0.25">
      <c r="AA602" s="1772"/>
    </row>
    <row r="603" spans="27:27" x14ac:dyDescent="0.25">
      <c r="AA603" s="1772"/>
    </row>
    <row r="604" spans="27:27" x14ac:dyDescent="0.25">
      <c r="AA604" s="1772"/>
    </row>
    <row r="605" spans="27:27" x14ac:dyDescent="0.25">
      <c r="AA605" s="1772"/>
    </row>
    <row r="606" spans="27:27" x14ac:dyDescent="0.25">
      <c r="AA606" s="1772"/>
    </row>
    <row r="607" spans="27:27" x14ac:dyDescent="0.25">
      <c r="AA607" s="1772"/>
    </row>
    <row r="608" spans="27:27" x14ac:dyDescent="0.25">
      <c r="AA608" s="1772"/>
    </row>
    <row r="609" spans="27:27" x14ac:dyDescent="0.25">
      <c r="AA609" s="1772"/>
    </row>
    <row r="610" spans="27:27" x14ac:dyDescent="0.25">
      <c r="AA610" s="1772"/>
    </row>
    <row r="611" spans="27:27" x14ac:dyDescent="0.25">
      <c r="AA611" s="1772"/>
    </row>
    <row r="612" spans="27:27" x14ac:dyDescent="0.25">
      <c r="AA612" s="1772"/>
    </row>
    <row r="613" spans="27:27" x14ac:dyDescent="0.25">
      <c r="AA613" s="1772"/>
    </row>
    <row r="614" spans="27:27" x14ac:dyDescent="0.25">
      <c r="AA614" s="1772"/>
    </row>
    <row r="615" spans="27:27" x14ac:dyDescent="0.25">
      <c r="AA615" s="1772"/>
    </row>
    <row r="616" spans="27:27" x14ac:dyDescent="0.25">
      <c r="AA616" s="1772"/>
    </row>
    <row r="617" spans="27:27" x14ac:dyDescent="0.25">
      <c r="AA617" s="1772"/>
    </row>
    <row r="618" spans="27:27" x14ac:dyDescent="0.25">
      <c r="AA618" s="1772"/>
    </row>
    <row r="619" spans="27:27" x14ac:dyDescent="0.25">
      <c r="AA619" s="1772"/>
    </row>
    <row r="620" spans="27:27" x14ac:dyDescent="0.25">
      <c r="AA620" s="1772"/>
    </row>
    <row r="621" spans="27:27" x14ac:dyDescent="0.25">
      <c r="AA621" s="1772"/>
    </row>
    <row r="622" spans="27:27" x14ac:dyDescent="0.25">
      <c r="AA622" s="1772"/>
    </row>
    <row r="623" spans="27:27" x14ac:dyDescent="0.25">
      <c r="AA623" s="1772"/>
    </row>
    <row r="624" spans="27:27" x14ac:dyDescent="0.25">
      <c r="AA624" s="1772"/>
    </row>
    <row r="625" spans="27:27" x14ac:dyDescent="0.25">
      <c r="AA625" s="1772"/>
    </row>
    <row r="626" spans="27:27" x14ac:dyDescent="0.25">
      <c r="AA626" s="1772"/>
    </row>
    <row r="627" spans="27:27" x14ac:dyDescent="0.25">
      <c r="AA627" s="1772"/>
    </row>
    <row r="628" spans="27:27" x14ac:dyDescent="0.25">
      <c r="AA628" s="1772"/>
    </row>
    <row r="629" spans="27:27" x14ac:dyDescent="0.25">
      <c r="AA629" s="1772"/>
    </row>
    <row r="630" spans="27:27" x14ac:dyDescent="0.25">
      <c r="AA630" s="1772"/>
    </row>
    <row r="631" spans="27:27" x14ac:dyDescent="0.25">
      <c r="AA631" s="1772"/>
    </row>
    <row r="632" spans="27:27" x14ac:dyDescent="0.25">
      <c r="AA632" s="1772"/>
    </row>
    <row r="633" spans="27:27" x14ac:dyDescent="0.25">
      <c r="AA633" s="1772"/>
    </row>
    <row r="634" spans="27:27" x14ac:dyDescent="0.25">
      <c r="AA634" s="1772"/>
    </row>
    <row r="635" spans="27:27" x14ac:dyDescent="0.25">
      <c r="AA635" s="1772"/>
    </row>
    <row r="636" spans="27:27" x14ac:dyDescent="0.25">
      <c r="AA636" s="1772"/>
    </row>
    <row r="637" spans="27:27" x14ac:dyDescent="0.25">
      <c r="AA637" s="1772"/>
    </row>
    <row r="638" spans="27:27" x14ac:dyDescent="0.25">
      <c r="AA638" s="1772"/>
    </row>
    <row r="639" spans="27:27" x14ac:dyDescent="0.25">
      <c r="AA639" s="1772"/>
    </row>
    <row r="640" spans="27:27" x14ac:dyDescent="0.25">
      <c r="AA640" s="1772"/>
    </row>
    <row r="641" spans="27:27" x14ac:dyDescent="0.25">
      <c r="AA641" s="1772"/>
    </row>
    <row r="642" spans="27:27" x14ac:dyDescent="0.25">
      <c r="AA642" s="1772"/>
    </row>
    <row r="643" spans="27:27" x14ac:dyDescent="0.25">
      <c r="AA643" s="1772"/>
    </row>
    <row r="644" spans="27:27" x14ac:dyDescent="0.25">
      <c r="AA644" s="1772"/>
    </row>
    <row r="645" spans="27:27" x14ac:dyDescent="0.25">
      <c r="AA645" s="1772"/>
    </row>
    <row r="646" spans="27:27" x14ac:dyDescent="0.25">
      <c r="AA646" s="1772"/>
    </row>
    <row r="647" spans="27:27" x14ac:dyDescent="0.25">
      <c r="AA647" s="1772"/>
    </row>
    <row r="648" spans="27:27" x14ac:dyDescent="0.25">
      <c r="AA648" s="1772"/>
    </row>
    <row r="649" spans="27:27" x14ac:dyDescent="0.25">
      <c r="AA649" s="1772"/>
    </row>
    <row r="650" spans="27:27" x14ac:dyDescent="0.25">
      <c r="AA650" s="1772"/>
    </row>
    <row r="651" spans="27:27" x14ac:dyDescent="0.25">
      <c r="AA651" s="1772"/>
    </row>
    <row r="652" spans="27:27" x14ac:dyDescent="0.25">
      <c r="AA652" s="1772"/>
    </row>
    <row r="653" spans="27:27" x14ac:dyDescent="0.25">
      <c r="AA653" s="1772"/>
    </row>
    <row r="654" spans="27:27" x14ac:dyDescent="0.25">
      <c r="AA654" s="1772"/>
    </row>
    <row r="655" spans="27:27" x14ac:dyDescent="0.25">
      <c r="AA655" s="1772"/>
    </row>
    <row r="656" spans="27:27" x14ac:dyDescent="0.25">
      <c r="AA656" s="1772"/>
    </row>
    <row r="657" spans="27:27" x14ac:dyDescent="0.25">
      <c r="AA657" s="1772"/>
    </row>
    <row r="658" spans="27:27" x14ac:dyDescent="0.25">
      <c r="AA658" s="1772"/>
    </row>
    <row r="659" spans="27:27" x14ac:dyDescent="0.25">
      <c r="AA659" s="1772"/>
    </row>
    <row r="660" spans="27:27" x14ac:dyDescent="0.25">
      <c r="AA660" s="1772"/>
    </row>
    <row r="661" spans="27:27" x14ac:dyDescent="0.25">
      <c r="AA661" s="1772"/>
    </row>
    <row r="662" spans="27:27" x14ac:dyDescent="0.25">
      <c r="AA662" s="1772"/>
    </row>
    <row r="663" spans="27:27" x14ac:dyDescent="0.25">
      <c r="AA663" s="1772"/>
    </row>
    <row r="664" spans="27:27" x14ac:dyDescent="0.25">
      <c r="AA664" s="1772"/>
    </row>
    <row r="665" spans="27:27" x14ac:dyDescent="0.25">
      <c r="AA665" s="1772"/>
    </row>
    <row r="666" spans="27:27" x14ac:dyDescent="0.25">
      <c r="AA666" s="1772"/>
    </row>
    <row r="667" spans="27:27" x14ac:dyDescent="0.25">
      <c r="AA667" s="1772"/>
    </row>
    <row r="668" spans="27:27" x14ac:dyDescent="0.25">
      <c r="AA668" s="1772"/>
    </row>
    <row r="669" spans="27:27" x14ac:dyDescent="0.25">
      <c r="AA669" s="1772"/>
    </row>
    <row r="670" spans="27:27" x14ac:dyDescent="0.25">
      <c r="AA670" s="1772"/>
    </row>
    <row r="671" spans="27:27" x14ac:dyDescent="0.25">
      <c r="AA671" s="1772"/>
    </row>
    <row r="672" spans="27:27" x14ac:dyDescent="0.25">
      <c r="AA672" s="1772"/>
    </row>
    <row r="673" spans="27:27" x14ac:dyDescent="0.25">
      <c r="AA673" s="1772"/>
    </row>
    <row r="674" spans="27:27" x14ac:dyDescent="0.25">
      <c r="AA674" s="1772"/>
    </row>
    <row r="675" spans="27:27" x14ac:dyDescent="0.25">
      <c r="AA675" s="1772"/>
    </row>
    <row r="676" spans="27:27" x14ac:dyDescent="0.25">
      <c r="AA676" s="1772"/>
    </row>
    <row r="677" spans="27:27" x14ac:dyDescent="0.25">
      <c r="AA677" s="1772"/>
    </row>
    <row r="678" spans="27:27" x14ac:dyDescent="0.25">
      <c r="AA678" s="1772"/>
    </row>
    <row r="679" spans="27:27" x14ac:dyDescent="0.25">
      <c r="AA679" s="1772"/>
    </row>
    <row r="680" spans="27:27" x14ac:dyDescent="0.25">
      <c r="AA680" s="1772"/>
    </row>
    <row r="681" spans="27:27" x14ac:dyDescent="0.25">
      <c r="AA681" s="1772"/>
    </row>
    <row r="682" spans="27:27" x14ac:dyDescent="0.25">
      <c r="AA682" s="1772"/>
    </row>
    <row r="683" spans="27:27" x14ac:dyDescent="0.25">
      <c r="AA683" s="1772"/>
    </row>
    <row r="684" spans="27:27" x14ac:dyDescent="0.25">
      <c r="AA684" s="1772"/>
    </row>
    <row r="685" spans="27:27" x14ac:dyDescent="0.25">
      <c r="AA685" s="1772"/>
    </row>
    <row r="686" spans="27:27" x14ac:dyDescent="0.25">
      <c r="AA686" s="1772"/>
    </row>
    <row r="687" spans="27:27" x14ac:dyDescent="0.25">
      <c r="AA687" s="1772"/>
    </row>
    <row r="688" spans="27:27" x14ac:dyDescent="0.25">
      <c r="AA688" s="1772"/>
    </row>
    <row r="689" spans="27:27" x14ac:dyDescent="0.25">
      <c r="AA689" s="1772"/>
    </row>
    <row r="690" spans="27:27" x14ac:dyDescent="0.25">
      <c r="AA690" s="1772"/>
    </row>
    <row r="691" spans="27:27" x14ac:dyDescent="0.25">
      <c r="AA691" s="1772"/>
    </row>
    <row r="692" spans="27:27" x14ac:dyDescent="0.25">
      <c r="AA692" s="1772"/>
    </row>
    <row r="693" spans="27:27" x14ac:dyDescent="0.25">
      <c r="AA693" s="1772"/>
    </row>
    <row r="694" spans="27:27" x14ac:dyDescent="0.25">
      <c r="AA694" s="1772"/>
    </row>
    <row r="695" spans="27:27" x14ac:dyDescent="0.25">
      <c r="AA695" s="1772"/>
    </row>
    <row r="696" spans="27:27" x14ac:dyDescent="0.25">
      <c r="AA696" s="1772"/>
    </row>
    <row r="697" spans="27:27" x14ac:dyDescent="0.25">
      <c r="AA697" s="1772"/>
    </row>
    <row r="698" spans="27:27" x14ac:dyDescent="0.25">
      <c r="AA698" s="1772"/>
    </row>
    <row r="699" spans="27:27" x14ac:dyDescent="0.25">
      <c r="AA699" s="1772"/>
    </row>
    <row r="700" spans="27:27" x14ac:dyDescent="0.25">
      <c r="AA700" s="1772"/>
    </row>
    <row r="701" spans="27:27" x14ac:dyDescent="0.25">
      <c r="AA701" s="1772"/>
    </row>
    <row r="702" spans="27:27" x14ac:dyDescent="0.25">
      <c r="AA702" s="1772"/>
    </row>
    <row r="703" spans="27:27" x14ac:dyDescent="0.25">
      <c r="AA703" s="1772"/>
    </row>
    <row r="704" spans="27:27" x14ac:dyDescent="0.25">
      <c r="AA704" s="1772"/>
    </row>
    <row r="705" spans="27:27" x14ac:dyDescent="0.25">
      <c r="AA705" s="1772"/>
    </row>
    <row r="706" spans="27:27" x14ac:dyDescent="0.25">
      <c r="AA706" s="1772"/>
    </row>
    <row r="707" spans="27:27" x14ac:dyDescent="0.25">
      <c r="AA707" s="1772"/>
    </row>
    <row r="708" spans="27:27" x14ac:dyDescent="0.25">
      <c r="AA708" s="1772"/>
    </row>
    <row r="709" spans="27:27" x14ac:dyDescent="0.25">
      <c r="AA709" s="1772"/>
    </row>
    <row r="710" spans="27:27" x14ac:dyDescent="0.25">
      <c r="AA710" s="1772"/>
    </row>
    <row r="711" spans="27:27" x14ac:dyDescent="0.25">
      <c r="AA711" s="1772"/>
    </row>
    <row r="712" spans="27:27" x14ac:dyDescent="0.25">
      <c r="AA712" s="1772"/>
    </row>
    <row r="713" spans="27:27" x14ac:dyDescent="0.25">
      <c r="AA713" s="1772"/>
    </row>
    <row r="714" spans="27:27" x14ac:dyDescent="0.25">
      <c r="AA714" s="1772"/>
    </row>
    <row r="715" spans="27:27" x14ac:dyDescent="0.25">
      <c r="AA715" s="1772"/>
    </row>
    <row r="716" spans="27:27" x14ac:dyDescent="0.25">
      <c r="AA716" s="1772"/>
    </row>
    <row r="717" spans="27:27" x14ac:dyDescent="0.25">
      <c r="AA717" s="1772"/>
    </row>
    <row r="718" spans="27:27" x14ac:dyDescent="0.25">
      <c r="AA718" s="1772"/>
    </row>
    <row r="719" spans="27:27" x14ac:dyDescent="0.25">
      <c r="AA719" s="1772"/>
    </row>
    <row r="720" spans="27:27" x14ac:dyDescent="0.25">
      <c r="AA720" s="1772"/>
    </row>
    <row r="721" spans="27:27" x14ac:dyDescent="0.25">
      <c r="AA721" s="1772"/>
    </row>
    <row r="722" spans="27:27" x14ac:dyDescent="0.25">
      <c r="AA722" s="1772"/>
    </row>
    <row r="723" spans="27:27" x14ac:dyDescent="0.25">
      <c r="AA723" s="1772"/>
    </row>
    <row r="724" spans="27:27" x14ac:dyDescent="0.25">
      <c r="AA724" s="1772"/>
    </row>
    <row r="725" spans="27:27" x14ac:dyDescent="0.25">
      <c r="AA725" s="1772"/>
    </row>
    <row r="726" spans="27:27" x14ac:dyDescent="0.25">
      <c r="AA726" s="1772"/>
    </row>
    <row r="727" spans="27:27" x14ac:dyDescent="0.25">
      <c r="AA727" s="1772"/>
    </row>
    <row r="728" spans="27:27" x14ac:dyDescent="0.25">
      <c r="AA728" s="1772"/>
    </row>
    <row r="729" spans="27:27" x14ac:dyDescent="0.25">
      <c r="AA729" s="1772"/>
    </row>
    <row r="730" spans="27:27" x14ac:dyDescent="0.25">
      <c r="AA730" s="1772"/>
    </row>
    <row r="731" spans="27:27" x14ac:dyDescent="0.25">
      <c r="AA731" s="1772"/>
    </row>
    <row r="732" spans="27:27" x14ac:dyDescent="0.25">
      <c r="AA732" s="1772"/>
    </row>
    <row r="733" spans="27:27" x14ac:dyDescent="0.25">
      <c r="AA733" s="1772"/>
    </row>
    <row r="734" spans="27:27" x14ac:dyDescent="0.25">
      <c r="AA734" s="1772"/>
    </row>
    <row r="735" spans="27:27" x14ac:dyDescent="0.25">
      <c r="AA735" s="1772"/>
    </row>
    <row r="736" spans="27:27" x14ac:dyDescent="0.25">
      <c r="AA736" s="1772"/>
    </row>
    <row r="737" spans="27:27" x14ac:dyDescent="0.25">
      <c r="AA737" s="1772"/>
    </row>
    <row r="738" spans="27:27" x14ac:dyDescent="0.25">
      <c r="AA738" s="1772"/>
    </row>
    <row r="739" spans="27:27" x14ac:dyDescent="0.25">
      <c r="AA739" s="1772"/>
    </row>
    <row r="740" spans="27:27" x14ac:dyDescent="0.25">
      <c r="AA740" s="1772"/>
    </row>
    <row r="741" spans="27:27" x14ac:dyDescent="0.25">
      <c r="AA741" s="1772"/>
    </row>
    <row r="742" spans="27:27" x14ac:dyDescent="0.25">
      <c r="AA742" s="1772"/>
    </row>
    <row r="743" spans="27:27" x14ac:dyDescent="0.25">
      <c r="AA743" s="1772"/>
    </row>
    <row r="744" spans="27:27" x14ac:dyDescent="0.25">
      <c r="AA744" s="1772"/>
    </row>
    <row r="745" spans="27:27" x14ac:dyDescent="0.25">
      <c r="AA745" s="1772"/>
    </row>
    <row r="746" spans="27:27" x14ac:dyDescent="0.25">
      <c r="AA746" s="1772"/>
    </row>
    <row r="747" spans="27:27" x14ac:dyDescent="0.25">
      <c r="AA747" s="1772"/>
    </row>
    <row r="748" spans="27:27" x14ac:dyDescent="0.25">
      <c r="AA748" s="1772"/>
    </row>
    <row r="749" spans="27:27" x14ac:dyDescent="0.25">
      <c r="AA749" s="1772"/>
    </row>
    <row r="750" spans="27:27" x14ac:dyDescent="0.25">
      <c r="AA750" s="1772"/>
    </row>
    <row r="751" spans="27:27" x14ac:dyDescent="0.25">
      <c r="AA751" s="1772"/>
    </row>
    <row r="752" spans="27:27" x14ac:dyDescent="0.25">
      <c r="AA752" s="1772"/>
    </row>
    <row r="753" spans="27:27" x14ac:dyDescent="0.25">
      <c r="AA753" s="1772"/>
    </row>
    <row r="754" spans="27:27" x14ac:dyDescent="0.25">
      <c r="AA754" s="1772"/>
    </row>
    <row r="755" spans="27:27" x14ac:dyDescent="0.25">
      <c r="AA755" s="1772"/>
    </row>
    <row r="756" spans="27:27" x14ac:dyDescent="0.25">
      <c r="AA756" s="1772"/>
    </row>
    <row r="757" spans="27:27" x14ac:dyDescent="0.25">
      <c r="AA757" s="1772"/>
    </row>
    <row r="758" spans="27:27" x14ac:dyDescent="0.25">
      <c r="AA758" s="1772"/>
    </row>
    <row r="759" spans="27:27" x14ac:dyDescent="0.25">
      <c r="AA759" s="1772"/>
    </row>
    <row r="760" spans="27:27" x14ac:dyDescent="0.25">
      <c r="AA760" s="1772"/>
    </row>
    <row r="761" spans="27:27" x14ac:dyDescent="0.25">
      <c r="AA761" s="1772"/>
    </row>
    <row r="762" spans="27:27" x14ac:dyDescent="0.25">
      <c r="AA762" s="1772"/>
    </row>
    <row r="763" spans="27:27" x14ac:dyDescent="0.25">
      <c r="AA763" s="1772"/>
    </row>
    <row r="764" spans="27:27" x14ac:dyDescent="0.25">
      <c r="AA764" s="1772"/>
    </row>
    <row r="765" spans="27:27" x14ac:dyDescent="0.25">
      <c r="AA765" s="1772"/>
    </row>
    <row r="766" spans="27:27" x14ac:dyDescent="0.25">
      <c r="AA766" s="1772"/>
    </row>
    <row r="767" spans="27:27" x14ac:dyDescent="0.25">
      <c r="AA767" s="1772"/>
    </row>
    <row r="768" spans="27:27" x14ac:dyDescent="0.25">
      <c r="AA768" s="1772"/>
    </row>
    <row r="769" spans="27:27" x14ac:dyDescent="0.25">
      <c r="AA769" s="1772"/>
    </row>
    <row r="770" spans="27:27" x14ac:dyDescent="0.25">
      <c r="AA770" s="1772"/>
    </row>
    <row r="771" spans="27:27" x14ac:dyDescent="0.25">
      <c r="AA771" s="1772"/>
    </row>
    <row r="772" spans="27:27" x14ac:dyDescent="0.25">
      <c r="AA772" s="1772"/>
    </row>
    <row r="773" spans="27:27" x14ac:dyDescent="0.25">
      <c r="AA773" s="1772"/>
    </row>
    <row r="774" spans="27:27" x14ac:dyDescent="0.25">
      <c r="AA774" s="1772"/>
    </row>
    <row r="775" spans="27:27" x14ac:dyDescent="0.25">
      <c r="AA775" s="1772"/>
    </row>
    <row r="776" spans="27:27" x14ac:dyDescent="0.25">
      <c r="AA776" s="1772"/>
    </row>
    <row r="777" spans="27:27" x14ac:dyDescent="0.25">
      <c r="AA777" s="1772"/>
    </row>
    <row r="778" spans="27:27" x14ac:dyDescent="0.25">
      <c r="AA778" s="1772"/>
    </row>
    <row r="779" spans="27:27" x14ac:dyDescent="0.25">
      <c r="AA779" s="1772"/>
    </row>
    <row r="780" spans="27:27" x14ac:dyDescent="0.25">
      <c r="AA780" s="1772"/>
    </row>
    <row r="781" spans="27:27" x14ac:dyDescent="0.25">
      <c r="AA781" s="1772"/>
    </row>
    <row r="782" spans="27:27" x14ac:dyDescent="0.25">
      <c r="AA782" s="1772"/>
    </row>
    <row r="783" spans="27:27" x14ac:dyDescent="0.25">
      <c r="AA783" s="1772"/>
    </row>
    <row r="784" spans="27:27" x14ac:dyDescent="0.25">
      <c r="AA784" s="1772"/>
    </row>
    <row r="785" spans="27:27" x14ac:dyDescent="0.25">
      <c r="AA785" s="1772"/>
    </row>
    <row r="786" spans="27:27" x14ac:dyDescent="0.25">
      <c r="AA786" s="1772"/>
    </row>
    <row r="787" spans="27:27" x14ac:dyDescent="0.25">
      <c r="AA787" s="1772"/>
    </row>
    <row r="788" spans="27:27" x14ac:dyDescent="0.25">
      <c r="AA788" s="1772"/>
    </row>
    <row r="789" spans="27:27" x14ac:dyDescent="0.25">
      <c r="AA789" s="1772"/>
    </row>
    <row r="790" spans="27:27" x14ac:dyDescent="0.25">
      <c r="AA790" s="1772"/>
    </row>
    <row r="791" spans="27:27" x14ac:dyDescent="0.25">
      <c r="AA791" s="1772"/>
    </row>
    <row r="792" spans="27:27" x14ac:dyDescent="0.25">
      <c r="AA792" s="1772"/>
    </row>
    <row r="793" spans="27:27" x14ac:dyDescent="0.25">
      <c r="AA793" s="1772"/>
    </row>
    <row r="794" spans="27:27" x14ac:dyDescent="0.25">
      <c r="AA794" s="1772"/>
    </row>
    <row r="795" spans="27:27" x14ac:dyDescent="0.25">
      <c r="AA795" s="1772"/>
    </row>
    <row r="796" spans="27:27" x14ac:dyDescent="0.25">
      <c r="AA796" s="1772"/>
    </row>
    <row r="797" spans="27:27" x14ac:dyDescent="0.25">
      <c r="AA797" s="1772"/>
    </row>
    <row r="798" spans="27:27" x14ac:dyDescent="0.25">
      <c r="AA798" s="1772"/>
    </row>
    <row r="799" spans="27:27" x14ac:dyDescent="0.25">
      <c r="AA799" s="1772"/>
    </row>
    <row r="800" spans="27:27" x14ac:dyDescent="0.25">
      <c r="AA800" s="1772"/>
    </row>
    <row r="801" spans="27:27" x14ac:dyDescent="0.25">
      <c r="AA801" s="1772"/>
    </row>
    <row r="802" spans="27:27" x14ac:dyDescent="0.25">
      <c r="AA802" s="1772"/>
    </row>
    <row r="803" spans="27:27" x14ac:dyDescent="0.25">
      <c r="AA803" s="1772"/>
    </row>
    <row r="804" spans="27:27" x14ac:dyDescent="0.25">
      <c r="AA804" s="1772"/>
    </row>
    <row r="805" spans="27:27" x14ac:dyDescent="0.25">
      <c r="AA805" s="1772"/>
    </row>
    <row r="806" spans="27:27" x14ac:dyDescent="0.25">
      <c r="AA806" s="1772"/>
    </row>
    <row r="807" spans="27:27" x14ac:dyDescent="0.25">
      <c r="AA807" s="1772"/>
    </row>
    <row r="808" spans="27:27" x14ac:dyDescent="0.25">
      <c r="AA808" s="1772"/>
    </row>
    <row r="809" spans="27:27" x14ac:dyDescent="0.25">
      <c r="AA809" s="1772"/>
    </row>
    <row r="810" spans="27:27" x14ac:dyDescent="0.25">
      <c r="AA810" s="1772"/>
    </row>
    <row r="811" spans="27:27" x14ac:dyDescent="0.25">
      <c r="AA811" s="1772"/>
    </row>
    <row r="812" spans="27:27" x14ac:dyDescent="0.25">
      <c r="AA812" s="1772"/>
    </row>
    <row r="813" spans="27:27" x14ac:dyDescent="0.25">
      <c r="AA813" s="1772"/>
    </row>
    <row r="814" spans="27:27" x14ac:dyDescent="0.25">
      <c r="AA814" s="1772"/>
    </row>
    <row r="815" spans="27:27" x14ac:dyDescent="0.25">
      <c r="AA815" s="1772"/>
    </row>
    <row r="816" spans="27:27" x14ac:dyDescent="0.25">
      <c r="AA816" s="1772"/>
    </row>
    <row r="817" spans="27:27" x14ac:dyDescent="0.25">
      <c r="AA817" s="1772"/>
    </row>
    <row r="818" spans="27:27" x14ac:dyDescent="0.25">
      <c r="AA818" s="1772"/>
    </row>
    <row r="819" spans="27:27" x14ac:dyDescent="0.25">
      <c r="AA819" s="1772"/>
    </row>
    <row r="820" spans="27:27" x14ac:dyDescent="0.25">
      <c r="AA820" s="1772"/>
    </row>
    <row r="821" spans="27:27" x14ac:dyDescent="0.25">
      <c r="AA821" s="1772"/>
    </row>
    <row r="822" spans="27:27" x14ac:dyDescent="0.25">
      <c r="AA822" s="1772"/>
    </row>
    <row r="823" spans="27:27" x14ac:dyDescent="0.25">
      <c r="AA823" s="1772"/>
    </row>
    <row r="824" spans="27:27" x14ac:dyDescent="0.25">
      <c r="AA824" s="1772"/>
    </row>
    <row r="825" spans="27:27" x14ac:dyDescent="0.25">
      <c r="AA825" s="1772"/>
    </row>
    <row r="826" spans="27:27" x14ac:dyDescent="0.25">
      <c r="AA826" s="1772"/>
    </row>
    <row r="827" spans="27:27" x14ac:dyDescent="0.25">
      <c r="AA827" s="1772"/>
    </row>
    <row r="828" spans="27:27" x14ac:dyDescent="0.25">
      <c r="AA828" s="1772"/>
    </row>
    <row r="829" spans="27:27" x14ac:dyDescent="0.25">
      <c r="AA829" s="1772"/>
    </row>
    <row r="830" spans="27:27" x14ac:dyDescent="0.25">
      <c r="AA830" s="1772"/>
    </row>
    <row r="831" spans="27:27" x14ac:dyDescent="0.25">
      <c r="AA831" s="1772"/>
    </row>
    <row r="832" spans="27:27" x14ac:dyDescent="0.25">
      <c r="AA832" s="1772"/>
    </row>
    <row r="833" spans="27:27" x14ac:dyDescent="0.25">
      <c r="AA833" s="1772"/>
    </row>
    <row r="834" spans="27:27" x14ac:dyDescent="0.25">
      <c r="AA834" s="1772"/>
    </row>
    <row r="835" spans="27:27" x14ac:dyDescent="0.25">
      <c r="AA835" s="1772"/>
    </row>
    <row r="836" spans="27:27" x14ac:dyDescent="0.25">
      <c r="AA836" s="1772"/>
    </row>
    <row r="837" spans="27:27" x14ac:dyDescent="0.25">
      <c r="AA837" s="1772"/>
    </row>
    <row r="838" spans="27:27" x14ac:dyDescent="0.25">
      <c r="AA838" s="1772"/>
    </row>
    <row r="839" spans="27:27" x14ac:dyDescent="0.25">
      <c r="AA839" s="1772"/>
    </row>
    <row r="840" spans="27:27" x14ac:dyDescent="0.25">
      <c r="AA840" s="1772"/>
    </row>
    <row r="841" spans="27:27" x14ac:dyDescent="0.25">
      <c r="AA841" s="1772"/>
    </row>
    <row r="842" spans="27:27" x14ac:dyDescent="0.25">
      <c r="AA842" s="1772"/>
    </row>
    <row r="843" spans="27:27" x14ac:dyDescent="0.25">
      <c r="AA843" s="1772"/>
    </row>
    <row r="844" spans="27:27" x14ac:dyDescent="0.25">
      <c r="AA844" s="1772"/>
    </row>
    <row r="845" spans="27:27" x14ac:dyDescent="0.25">
      <c r="AA845" s="1772"/>
    </row>
    <row r="846" spans="27:27" x14ac:dyDescent="0.25">
      <c r="AA846" s="1772"/>
    </row>
    <row r="847" spans="27:27" x14ac:dyDescent="0.25">
      <c r="AA847" s="1772"/>
    </row>
    <row r="848" spans="27:27" x14ac:dyDescent="0.25">
      <c r="AA848" s="1772"/>
    </row>
    <row r="849" spans="27:27" x14ac:dyDescent="0.25">
      <c r="AA849" s="1772"/>
    </row>
    <row r="850" spans="27:27" x14ac:dyDescent="0.25">
      <c r="AA850" s="1772"/>
    </row>
    <row r="851" spans="27:27" x14ac:dyDescent="0.25">
      <c r="AA851" s="1772"/>
    </row>
    <row r="852" spans="27:27" x14ac:dyDescent="0.25">
      <c r="AA852" s="1772"/>
    </row>
    <row r="853" spans="27:27" x14ac:dyDescent="0.25">
      <c r="AA853" s="1772"/>
    </row>
    <row r="854" spans="27:27" x14ac:dyDescent="0.25">
      <c r="AA854" s="1772"/>
    </row>
    <row r="855" spans="27:27" x14ac:dyDescent="0.25">
      <c r="AA855" s="1772"/>
    </row>
    <row r="856" spans="27:27" x14ac:dyDescent="0.25">
      <c r="AA856" s="1772"/>
    </row>
    <row r="857" spans="27:27" x14ac:dyDescent="0.25">
      <c r="AA857" s="1772"/>
    </row>
    <row r="858" spans="27:27" x14ac:dyDescent="0.25">
      <c r="AA858" s="1772"/>
    </row>
    <row r="859" spans="27:27" x14ac:dyDescent="0.25">
      <c r="AA859" s="1772"/>
    </row>
    <row r="860" spans="27:27" x14ac:dyDescent="0.25">
      <c r="AA860" s="1772"/>
    </row>
    <row r="861" spans="27:27" x14ac:dyDescent="0.25">
      <c r="AA861" s="1772"/>
    </row>
    <row r="862" spans="27:27" x14ac:dyDescent="0.25">
      <c r="AA862" s="1772"/>
    </row>
    <row r="863" spans="27:27" x14ac:dyDescent="0.25">
      <c r="AA863" s="1772"/>
    </row>
    <row r="864" spans="27:27" x14ac:dyDescent="0.25">
      <c r="AA864" s="1772"/>
    </row>
    <row r="865" spans="27:27" x14ac:dyDescent="0.25">
      <c r="AA865" s="1772"/>
    </row>
    <row r="866" spans="27:27" x14ac:dyDescent="0.25">
      <c r="AA866" s="1772"/>
    </row>
    <row r="867" spans="27:27" x14ac:dyDescent="0.25">
      <c r="AA867" s="1772"/>
    </row>
    <row r="868" spans="27:27" x14ac:dyDescent="0.25">
      <c r="AA868" s="1772"/>
    </row>
    <row r="869" spans="27:27" x14ac:dyDescent="0.25">
      <c r="AA869" s="1772"/>
    </row>
    <row r="870" spans="27:27" x14ac:dyDescent="0.25">
      <c r="AA870" s="1772"/>
    </row>
    <row r="871" spans="27:27" x14ac:dyDescent="0.25">
      <c r="AA871" s="1772"/>
    </row>
    <row r="872" spans="27:27" x14ac:dyDescent="0.25">
      <c r="AA872" s="1772"/>
    </row>
    <row r="873" spans="27:27" x14ac:dyDescent="0.25">
      <c r="AA873" s="1772"/>
    </row>
    <row r="874" spans="27:27" x14ac:dyDescent="0.25">
      <c r="AA874" s="1772"/>
    </row>
    <row r="875" spans="27:27" x14ac:dyDescent="0.25">
      <c r="AA875" s="1772"/>
    </row>
    <row r="876" spans="27:27" x14ac:dyDescent="0.25">
      <c r="AA876" s="1772"/>
    </row>
    <row r="877" spans="27:27" x14ac:dyDescent="0.25">
      <c r="AA877" s="1772"/>
    </row>
    <row r="878" spans="27:27" x14ac:dyDescent="0.25">
      <c r="AA878" s="1772"/>
    </row>
    <row r="879" spans="27:27" x14ac:dyDescent="0.25">
      <c r="AA879" s="1772"/>
    </row>
    <row r="880" spans="27:27" x14ac:dyDescent="0.25">
      <c r="AA880" s="1772"/>
    </row>
    <row r="881" spans="27:27" x14ac:dyDescent="0.25">
      <c r="AA881" s="1772"/>
    </row>
    <row r="882" spans="27:27" x14ac:dyDescent="0.25">
      <c r="AA882" s="1772"/>
    </row>
    <row r="883" spans="27:27" x14ac:dyDescent="0.25">
      <c r="AA883" s="1772"/>
    </row>
    <row r="884" spans="27:27" x14ac:dyDescent="0.25">
      <c r="AA884" s="1772"/>
    </row>
    <row r="885" spans="27:27" x14ac:dyDescent="0.25">
      <c r="AA885" s="1772"/>
    </row>
    <row r="886" spans="27:27" x14ac:dyDescent="0.25">
      <c r="AA886" s="1772"/>
    </row>
    <row r="887" spans="27:27" x14ac:dyDescent="0.25">
      <c r="AA887" s="1772"/>
    </row>
    <row r="888" spans="27:27" x14ac:dyDescent="0.25">
      <c r="AA888" s="1772"/>
    </row>
    <row r="889" spans="27:27" x14ac:dyDescent="0.25">
      <c r="AA889" s="1772"/>
    </row>
    <row r="890" spans="27:27" x14ac:dyDescent="0.25">
      <c r="AA890" s="1772"/>
    </row>
    <row r="891" spans="27:27" x14ac:dyDescent="0.25">
      <c r="AA891" s="1772"/>
    </row>
    <row r="892" spans="27:27" x14ac:dyDescent="0.25">
      <c r="AA892" s="1772"/>
    </row>
    <row r="893" spans="27:27" x14ac:dyDescent="0.25">
      <c r="AA893" s="1772"/>
    </row>
    <row r="894" spans="27:27" x14ac:dyDescent="0.25">
      <c r="AA894" s="1772"/>
    </row>
    <row r="895" spans="27:27" x14ac:dyDescent="0.25">
      <c r="AA895" s="1772"/>
    </row>
    <row r="896" spans="27:27" x14ac:dyDescent="0.25">
      <c r="AA896" s="1772"/>
    </row>
    <row r="897" spans="27:27" x14ac:dyDescent="0.25">
      <c r="AA897" s="1772"/>
    </row>
    <row r="898" spans="27:27" x14ac:dyDescent="0.25">
      <c r="AA898" s="1772"/>
    </row>
    <row r="899" spans="27:27" x14ac:dyDescent="0.25">
      <c r="AA899" s="1772"/>
    </row>
    <row r="900" spans="27:27" x14ac:dyDescent="0.25">
      <c r="AA900" s="1772"/>
    </row>
    <row r="901" spans="27:27" x14ac:dyDescent="0.25">
      <c r="AA901" s="1772"/>
    </row>
    <row r="902" spans="27:27" x14ac:dyDescent="0.25">
      <c r="AA902" s="1772"/>
    </row>
    <row r="903" spans="27:27" x14ac:dyDescent="0.25">
      <c r="AA903" s="1772"/>
    </row>
    <row r="904" spans="27:27" x14ac:dyDescent="0.25">
      <c r="AA904" s="1772"/>
    </row>
    <row r="905" spans="27:27" x14ac:dyDescent="0.25">
      <c r="AA905" s="1772"/>
    </row>
    <row r="906" spans="27:27" x14ac:dyDescent="0.25">
      <c r="AA906" s="1772"/>
    </row>
    <row r="907" spans="27:27" x14ac:dyDescent="0.25">
      <c r="AA907" s="1772"/>
    </row>
    <row r="908" spans="27:27" x14ac:dyDescent="0.25">
      <c r="AA908" s="1772"/>
    </row>
    <row r="909" spans="27:27" x14ac:dyDescent="0.25">
      <c r="AA909" s="1772"/>
    </row>
    <row r="910" spans="27:27" x14ac:dyDescent="0.25">
      <c r="AA910" s="1772"/>
    </row>
    <row r="911" spans="27:27" x14ac:dyDescent="0.25">
      <c r="AA911" s="1772"/>
    </row>
    <row r="912" spans="27:27" x14ac:dyDescent="0.25">
      <c r="AA912" s="1772"/>
    </row>
    <row r="913" spans="27:27" x14ac:dyDescent="0.25">
      <c r="AA913" s="1772"/>
    </row>
    <row r="914" spans="27:27" x14ac:dyDescent="0.25">
      <c r="AA914" s="1772"/>
    </row>
    <row r="915" spans="27:27" x14ac:dyDescent="0.25">
      <c r="AA915" s="1772"/>
    </row>
    <row r="916" spans="27:27" x14ac:dyDescent="0.25">
      <c r="AA916" s="1772"/>
    </row>
    <row r="917" spans="27:27" x14ac:dyDescent="0.25">
      <c r="AA917" s="1772"/>
    </row>
    <row r="918" spans="27:27" x14ac:dyDescent="0.25">
      <c r="AA918" s="1772"/>
    </row>
    <row r="919" spans="27:27" x14ac:dyDescent="0.25">
      <c r="AA919" s="1772"/>
    </row>
    <row r="920" spans="27:27" x14ac:dyDescent="0.25">
      <c r="AA920" s="1772"/>
    </row>
    <row r="921" spans="27:27" x14ac:dyDescent="0.25">
      <c r="AA921" s="1772"/>
    </row>
    <row r="922" spans="27:27" x14ac:dyDescent="0.25">
      <c r="AA922" s="1772"/>
    </row>
    <row r="923" spans="27:27" x14ac:dyDescent="0.25">
      <c r="AA923" s="1772"/>
    </row>
    <row r="924" spans="27:27" x14ac:dyDescent="0.25">
      <c r="AA924" s="1772"/>
    </row>
    <row r="925" spans="27:27" x14ac:dyDescent="0.25">
      <c r="AA925" s="1772"/>
    </row>
    <row r="926" spans="27:27" x14ac:dyDescent="0.25">
      <c r="AA926" s="1772"/>
    </row>
    <row r="927" spans="27:27" x14ac:dyDescent="0.25">
      <c r="AA927" s="1772"/>
    </row>
    <row r="928" spans="27:27" x14ac:dyDescent="0.25">
      <c r="AA928" s="1772"/>
    </row>
    <row r="929" spans="27:27" x14ac:dyDescent="0.25">
      <c r="AA929" s="1772"/>
    </row>
    <row r="930" spans="27:27" x14ac:dyDescent="0.25">
      <c r="AA930" s="1772"/>
    </row>
    <row r="931" spans="27:27" x14ac:dyDescent="0.25">
      <c r="AA931" s="1772"/>
    </row>
    <row r="932" spans="27:27" x14ac:dyDescent="0.25">
      <c r="AA932" s="1772"/>
    </row>
    <row r="933" spans="27:27" x14ac:dyDescent="0.25">
      <c r="AA933" s="1772"/>
    </row>
    <row r="934" spans="27:27" x14ac:dyDescent="0.25">
      <c r="AA934" s="1772"/>
    </row>
    <row r="935" spans="27:27" x14ac:dyDescent="0.25">
      <c r="AA935" s="1772"/>
    </row>
    <row r="936" spans="27:27" x14ac:dyDescent="0.25">
      <c r="AA936" s="1772"/>
    </row>
    <row r="937" spans="27:27" x14ac:dyDescent="0.25">
      <c r="AA937" s="1772"/>
    </row>
    <row r="938" spans="27:27" x14ac:dyDescent="0.25">
      <c r="AA938" s="1772"/>
    </row>
    <row r="939" spans="27:27" x14ac:dyDescent="0.25">
      <c r="AA939" s="1772"/>
    </row>
    <row r="940" spans="27:27" x14ac:dyDescent="0.25">
      <c r="AA940" s="1772"/>
    </row>
    <row r="941" spans="27:27" x14ac:dyDescent="0.25">
      <c r="AA941" s="1772"/>
    </row>
    <row r="942" spans="27:27" x14ac:dyDescent="0.25">
      <c r="AA942" s="1772"/>
    </row>
    <row r="943" spans="27:27" x14ac:dyDescent="0.25">
      <c r="AA943" s="1772"/>
    </row>
    <row r="944" spans="27:27" x14ac:dyDescent="0.25">
      <c r="AA944" s="1772"/>
    </row>
    <row r="945" spans="27:27" x14ac:dyDescent="0.25">
      <c r="AA945" s="1772"/>
    </row>
    <row r="946" spans="27:27" x14ac:dyDescent="0.25">
      <c r="AA946" s="1772"/>
    </row>
    <row r="947" spans="27:27" x14ac:dyDescent="0.25">
      <c r="AA947" s="1772"/>
    </row>
    <row r="948" spans="27:27" x14ac:dyDescent="0.25">
      <c r="AA948" s="1772"/>
    </row>
    <row r="949" spans="27:27" x14ac:dyDescent="0.25">
      <c r="AA949" s="1772"/>
    </row>
    <row r="950" spans="27:27" x14ac:dyDescent="0.25">
      <c r="AA950" s="1772"/>
    </row>
    <row r="951" spans="27:27" x14ac:dyDescent="0.25">
      <c r="AA951" s="1772"/>
    </row>
    <row r="952" spans="27:27" x14ac:dyDescent="0.25">
      <c r="AA952" s="1772"/>
    </row>
    <row r="953" spans="27:27" x14ac:dyDescent="0.25">
      <c r="AA953" s="1772"/>
    </row>
    <row r="954" spans="27:27" x14ac:dyDescent="0.25">
      <c r="AA954" s="1772"/>
    </row>
    <row r="955" spans="27:27" x14ac:dyDescent="0.25">
      <c r="AA955" s="1772"/>
    </row>
    <row r="956" spans="27:27" x14ac:dyDescent="0.25">
      <c r="AA956" s="1772"/>
    </row>
    <row r="957" spans="27:27" x14ac:dyDescent="0.25">
      <c r="AA957" s="1772"/>
    </row>
    <row r="958" spans="27:27" x14ac:dyDescent="0.25">
      <c r="AA958" s="1772"/>
    </row>
    <row r="959" spans="27:27" x14ac:dyDescent="0.25">
      <c r="AA959" s="1772"/>
    </row>
    <row r="960" spans="27:27" x14ac:dyDescent="0.25">
      <c r="AA960" s="1772"/>
    </row>
    <row r="961" spans="27:27" x14ac:dyDescent="0.25">
      <c r="AA961" s="1772"/>
    </row>
    <row r="962" spans="27:27" x14ac:dyDescent="0.25">
      <c r="AA962" s="1772"/>
    </row>
    <row r="963" spans="27:27" x14ac:dyDescent="0.25">
      <c r="AA963" s="1772"/>
    </row>
    <row r="964" spans="27:27" x14ac:dyDescent="0.25">
      <c r="AA964" s="1772"/>
    </row>
    <row r="965" spans="27:27" x14ac:dyDescent="0.25">
      <c r="AA965" s="1772"/>
    </row>
    <row r="966" spans="27:27" x14ac:dyDescent="0.25">
      <c r="AA966" s="1772"/>
    </row>
    <row r="967" spans="27:27" x14ac:dyDescent="0.25">
      <c r="AA967" s="1772"/>
    </row>
    <row r="968" spans="27:27" x14ac:dyDescent="0.25">
      <c r="AA968" s="1772"/>
    </row>
    <row r="969" spans="27:27" x14ac:dyDescent="0.25">
      <c r="AA969" s="1772"/>
    </row>
    <row r="970" spans="27:27" x14ac:dyDescent="0.25">
      <c r="AA970" s="1772"/>
    </row>
    <row r="971" spans="27:27" x14ac:dyDescent="0.25">
      <c r="AA971" s="1772"/>
    </row>
    <row r="972" spans="27:27" x14ac:dyDescent="0.25">
      <c r="AA972" s="1772"/>
    </row>
    <row r="973" spans="27:27" x14ac:dyDescent="0.25">
      <c r="AA973" s="1772"/>
    </row>
    <row r="974" spans="27:27" x14ac:dyDescent="0.25">
      <c r="AA974" s="1772"/>
    </row>
    <row r="975" spans="27:27" x14ac:dyDescent="0.25">
      <c r="AA975" s="1772"/>
    </row>
    <row r="976" spans="27:27" x14ac:dyDescent="0.25">
      <c r="AA976" s="1772"/>
    </row>
    <row r="977" spans="27:27" x14ac:dyDescent="0.25">
      <c r="AA977" s="1772"/>
    </row>
    <row r="978" spans="27:27" x14ac:dyDescent="0.25">
      <c r="AA978" s="1772"/>
    </row>
    <row r="979" spans="27:27" x14ac:dyDescent="0.25">
      <c r="AA979" s="1772"/>
    </row>
    <row r="980" spans="27:27" x14ac:dyDescent="0.25">
      <c r="AA980" s="1772"/>
    </row>
    <row r="981" spans="27:27" x14ac:dyDescent="0.25">
      <c r="AA981" s="1772"/>
    </row>
    <row r="982" spans="27:27" x14ac:dyDescent="0.25">
      <c r="AA982" s="1772"/>
    </row>
    <row r="983" spans="27:27" x14ac:dyDescent="0.25">
      <c r="AA983" s="1772"/>
    </row>
    <row r="984" spans="27:27" x14ac:dyDescent="0.25">
      <c r="AA984" s="1772"/>
    </row>
    <row r="985" spans="27:27" x14ac:dyDescent="0.25">
      <c r="AA985" s="1772"/>
    </row>
    <row r="986" spans="27:27" x14ac:dyDescent="0.25">
      <c r="AA986" s="1772"/>
    </row>
    <row r="987" spans="27:27" x14ac:dyDescent="0.25">
      <c r="AA987" s="1772"/>
    </row>
    <row r="988" spans="27:27" x14ac:dyDescent="0.25">
      <c r="AA988" s="1772"/>
    </row>
    <row r="989" spans="27:27" x14ac:dyDescent="0.25">
      <c r="AA989" s="1772"/>
    </row>
    <row r="990" spans="27:27" x14ac:dyDescent="0.25">
      <c r="AA990" s="1772"/>
    </row>
    <row r="991" spans="27:27" x14ac:dyDescent="0.25">
      <c r="AA991" s="1772"/>
    </row>
    <row r="992" spans="27:27" x14ac:dyDescent="0.25">
      <c r="AA992" s="1772"/>
    </row>
    <row r="993" spans="27:27" x14ac:dyDescent="0.25">
      <c r="AA993" s="1772"/>
    </row>
    <row r="994" spans="27:27" x14ac:dyDescent="0.25">
      <c r="AA994" s="1772"/>
    </row>
    <row r="995" spans="27:27" x14ac:dyDescent="0.25">
      <c r="AA995" s="1772"/>
    </row>
    <row r="996" spans="27:27" x14ac:dyDescent="0.25">
      <c r="AA996" s="1772"/>
    </row>
    <row r="997" spans="27:27" x14ac:dyDescent="0.25">
      <c r="AA997" s="1772"/>
    </row>
    <row r="998" spans="27:27" x14ac:dyDescent="0.25">
      <c r="AA998" s="1772"/>
    </row>
    <row r="999" spans="27:27" x14ac:dyDescent="0.25">
      <c r="AA999" s="1772"/>
    </row>
    <row r="1000" spans="27:27" x14ac:dyDescent="0.25">
      <c r="AA1000" s="1772"/>
    </row>
    <row r="1001" spans="27:27" x14ac:dyDescent="0.25">
      <c r="AA1001" s="1772"/>
    </row>
    <row r="1002" spans="27:27" x14ac:dyDescent="0.25">
      <c r="AA1002" s="1772"/>
    </row>
    <row r="1003" spans="27:27" x14ac:dyDescent="0.25">
      <c r="AA1003" s="1772"/>
    </row>
    <row r="1004" spans="27:27" x14ac:dyDescent="0.25">
      <c r="AA1004" s="1772"/>
    </row>
    <row r="1005" spans="27:27" x14ac:dyDescent="0.25">
      <c r="AA1005" s="1772"/>
    </row>
    <row r="1006" spans="27:27" x14ac:dyDescent="0.25">
      <c r="AA1006" s="1772"/>
    </row>
    <row r="1007" spans="27:27" x14ac:dyDescent="0.25">
      <c r="AA1007" s="1772"/>
    </row>
    <row r="1008" spans="27:27" x14ac:dyDescent="0.25">
      <c r="AA1008" s="1772"/>
    </row>
    <row r="1009" spans="27:27" x14ac:dyDescent="0.25">
      <c r="AA1009" s="1772"/>
    </row>
    <row r="1010" spans="27:27" x14ac:dyDescent="0.25">
      <c r="AA1010" s="1772"/>
    </row>
    <row r="1011" spans="27:27" x14ac:dyDescent="0.25">
      <c r="AA1011" s="1772"/>
    </row>
    <row r="1012" spans="27:27" x14ac:dyDescent="0.25">
      <c r="AA1012" s="1772"/>
    </row>
    <row r="1013" spans="27:27" x14ac:dyDescent="0.25">
      <c r="AA1013" s="1772"/>
    </row>
    <row r="1014" spans="27:27" x14ac:dyDescent="0.25">
      <c r="AA1014" s="1772"/>
    </row>
    <row r="1015" spans="27:27" x14ac:dyDescent="0.25">
      <c r="AA1015" s="1772"/>
    </row>
    <row r="1016" spans="27:27" x14ac:dyDescent="0.25">
      <c r="AA1016" s="1772"/>
    </row>
    <row r="1017" spans="27:27" x14ac:dyDescent="0.25">
      <c r="AA1017" s="1772"/>
    </row>
    <row r="1018" spans="27:27" x14ac:dyDescent="0.25">
      <c r="AA1018" s="1772"/>
    </row>
    <row r="1019" spans="27:27" x14ac:dyDescent="0.25">
      <c r="AA1019" s="1772"/>
    </row>
    <row r="1020" spans="27:27" x14ac:dyDescent="0.25">
      <c r="AA1020" s="1772"/>
    </row>
    <row r="1021" spans="27:27" x14ac:dyDescent="0.25">
      <c r="AA1021" s="1772"/>
    </row>
    <row r="1022" spans="27:27" x14ac:dyDescent="0.25">
      <c r="AA1022" s="1772"/>
    </row>
    <row r="1023" spans="27:27" x14ac:dyDescent="0.25">
      <c r="AA1023" s="1772"/>
    </row>
    <row r="1024" spans="27:27" x14ac:dyDescent="0.25">
      <c r="AA1024" s="1772"/>
    </row>
    <row r="1025" spans="27:27" x14ac:dyDescent="0.25">
      <c r="AA1025" s="1772"/>
    </row>
    <row r="1026" spans="27:27" x14ac:dyDescent="0.25">
      <c r="AA1026" s="1772"/>
    </row>
    <row r="1027" spans="27:27" x14ac:dyDescent="0.25">
      <c r="AA1027" s="1772"/>
    </row>
    <row r="1028" spans="27:27" x14ac:dyDescent="0.25">
      <c r="AA1028" s="1772"/>
    </row>
    <row r="1029" spans="27:27" x14ac:dyDescent="0.25">
      <c r="AA1029" s="1772"/>
    </row>
    <row r="1030" spans="27:27" x14ac:dyDescent="0.25">
      <c r="AA1030" s="1772"/>
    </row>
    <row r="1031" spans="27:27" x14ac:dyDescent="0.25">
      <c r="AA1031" s="1772"/>
    </row>
    <row r="1032" spans="27:27" x14ac:dyDescent="0.25">
      <c r="AA1032" s="1772"/>
    </row>
    <row r="1033" spans="27:27" x14ac:dyDescent="0.25">
      <c r="AA1033" s="1772"/>
    </row>
    <row r="1034" spans="27:27" x14ac:dyDescent="0.25">
      <c r="AA1034" s="1772"/>
    </row>
    <row r="1035" spans="27:27" x14ac:dyDescent="0.25">
      <c r="AA1035" s="1772"/>
    </row>
    <row r="1036" spans="27:27" x14ac:dyDescent="0.25">
      <c r="AA1036" s="1772"/>
    </row>
    <row r="1037" spans="27:27" x14ac:dyDescent="0.25">
      <c r="AA1037" s="1772"/>
    </row>
    <row r="1038" spans="27:27" x14ac:dyDescent="0.25">
      <c r="AA1038" s="1772"/>
    </row>
    <row r="1039" spans="27:27" x14ac:dyDescent="0.25">
      <c r="AA1039" s="1772"/>
    </row>
    <row r="1040" spans="27:27" x14ac:dyDescent="0.25">
      <c r="AA1040" s="1772"/>
    </row>
    <row r="1041" spans="27:27" x14ac:dyDescent="0.25">
      <c r="AA1041" s="1772"/>
    </row>
    <row r="1042" spans="27:27" x14ac:dyDescent="0.25">
      <c r="AA1042" s="1772"/>
    </row>
    <row r="1043" spans="27:27" x14ac:dyDescent="0.25">
      <c r="AA1043" s="1772"/>
    </row>
    <row r="1044" spans="27:27" x14ac:dyDescent="0.25">
      <c r="AA1044" s="1772"/>
    </row>
    <row r="1045" spans="27:27" x14ac:dyDescent="0.25">
      <c r="AA1045" s="1772"/>
    </row>
    <row r="1046" spans="27:27" x14ac:dyDescent="0.25">
      <c r="AA1046" s="1772"/>
    </row>
    <row r="1047" spans="27:27" x14ac:dyDescent="0.25">
      <c r="AA1047" s="1772"/>
    </row>
    <row r="1048" spans="27:27" x14ac:dyDescent="0.25">
      <c r="AA1048" s="1772"/>
    </row>
    <row r="1049" spans="27:27" x14ac:dyDescent="0.25">
      <c r="AA1049" s="1772"/>
    </row>
    <row r="1050" spans="27:27" x14ac:dyDescent="0.25">
      <c r="AA1050" s="1772"/>
    </row>
    <row r="1051" spans="27:27" x14ac:dyDescent="0.25">
      <c r="AA1051" s="1772"/>
    </row>
    <row r="1052" spans="27:27" x14ac:dyDescent="0.25">
      <c r="AA1052" s="1772"/>
    </row>
    <row r="1053" spans="27:27" x14ac:dyDescent="0.25">
      <c r="AA1053" s="1772"/>
    </row>
    <row r="1054" spans="27:27" x14ac:dyDescent="0.25">
      <c r="AA1054" s="1772"/>
    </row>
    <row r="1055" spans="27:27" x14ac:dyDescent="0.25">
      <c r="AA1055" s="1772"/>
    </row>
    <row r="1056" spans="27:27" x14ac:dyDescent="0.25">
      <c r="AA1056" s="1772"/>
    </row>
    <row r="1057" spans="27:27" x14ac:dyDescent="0.25">
      <c r="AA1057" s="1772"/>
    </row>
    <row r="1058" spans="27:27" x14ac:dyDescent="0.25">
      <c r="AA1058" s="1772"/>
    </row>
    <row r="1059" spans="27:27" x14ac:dyDescent="0.25">
      <c r="AA1059" s="1772"/>
    </row>
    <row r="1060" spans="27:27" x14ac:dyDescent="0.25">
      <c r="AA1060" s="1772"/>
    </row>
    <row r="1061" spans="27:27" x14ac:dyDescent="0.25">
      <c r="AA1061" s="1772"/>
    </row>
    <row r="1062" spans="27:27" x14ac:dyDescent="0.25">
      <c r="AA1062" s="1772"/>
    </row>
    <row r="1063" spans="27:27" x14ac:dyDescent="0.25">
      <c r="AA1063" s="1772"/>
    </row>
    <row r="1064" spans="27:27" x14ac:dyDescent="0.25">
      <c r="AA1064" s="1772"/>
    </row>
    <row r="1065" spans="27:27" x14ac:dyDescent="0.25">
      <c r="AA1065" s="1772"/>
    </row>
    <row r="1066" spans="27:27" x14ac:dyDescent="0.25">
      <c r="AA1066" s="1772"/>
    </row>
    <row r="1067" spans="27:27" x14ac:dyDescent="0.25">
      <c r="AA1067" s="1772"/>
    </row>
    <row r="1068" spans="27:27" x14ac:dyDescent="0.25">
      <c r="AA1068" s="1772"/>
    </row>
    <row r="1069" spans="27:27" x14ac:dyDescent="0.25">
      <c r="AA1069" s="1772"/>
    </row>
    <row r="1070" spans="27:27" x14ac:dyDescent="0.25">
      <c r="AA1070" s="1772"/>
    </row>
    <row r="1071" spans="27:27" x14ac:dyDescent="0.25">
      <c r="AA1071" s="1772"/>
    </row>
    <row r="1072" spans="27:27" x14ac:dyDescent="0.25">
      <c r="AA1072" s="1772"/>
    </row>
    <row r="1073" spans="27:27" x14ac:dyDescent="0.25">
      <c r="AA1073" s="1772"/>
    </row>
    <row r="1074" spans="27:27" x14ac:dyDescent="0.25">
      <c r="AA1074" s="1772"/>
    </row>
    <row r="1075" spans="27:27" x14ac:dyDescent="0.25">
      <c r="AA1075" s="1772"/>
    </row>
    <row r="1076" spans="27:27" x14ac:dyDescent="0.25">
      <c r="AA1076" s="1772"/>
    </row>
    <row r="1077" spans="27:27" x14ac:dyDescent="0.25">
      <c r="AA1077" s="1772"/>
    </row>
    <row r="1078" spans="27:27" x14ac:dyDescent="0.25">
      <c r="AA1078" s="1772"/>
    </row>
    <row r="1079" spans="27:27" x14ac:dyDescent="0.25">
      <c r="AA1079" s="1772"/>
    </row>
    <row r="1080" spans="27:27" x14ac:dyDescent="0.25">
      <c r="AA1080" s="1772"/>
    </row>
    <row r="1081" spans="27:27" x14ac:dyDescent="0.25">
      <c r="AA1081" s="1772"/>
    </row>
    <row r="1082" spans="27:27" x14ac:dyDescent="0.25">
      <c r="AA1082" s="1772"/>
    </row>
    <row r="1083" spans="27:27" x14ac:dyDescent="0.25">
      <c r="AA1083" s="1772"/>
    </row>
    <row r="1084" spans="27:27" x14ac:dyDescent="0.25">
      <c r="AA1084" s="1772"/>
    </row>
    <row r="1085" spans="27:27" x14ac:dyDescent="0.25">
      <c r="AA1085" s="1772"/>
    </row>
    <row r="1086" spans="27:27" x14ac:dyDescent="0.25">
      <c r="AA1086" s="1772"/>
    </row>
    <row r="1087" spans="27:27" x14ac:dyDescent="0.25">
      <c r="AA1087" s="1772"/>
    </row>
    <row r="1088" spans="27:27" x14ac:dyDescent="0.25">
      <c r="AA1088" s="1772"/>
    </row>
    <row r="1089" spans="27:27" x14ac:dyDescent="0.25">
      <c r="AA1089" s="1772"/>
    </row>
    <row r="1090" spans="27:27" x14ac:dyDescent="0.25">
      <c r="AA1090" s="1772"/>
    </row>
    <row r="1091" spans="27:27" x14ac:dyDescent="0.25">
      <c r="AA1091" s="1772"/>
    </row>
    <row r="1092" spans="27:27" x14ac:dyDescent="0.25">
      <c r="AA1092" s="1772"/>
    </row>
    <row r="1093" spans="27:27" x14ac:dyDescent="0.25">
      <c r="AA1093" s="1772"/>
    </row>
    <row r="1094" spans="27:27" x14ac:dyDescent="0.25">
      <c r="AA1094" s="1772"/>
    </row>
    <row r="1095" spans="27:27" x14ac:dyDescent="0.25">
      <c r="AA1095" s="1772"/>
    </row>
    <row r="1096" spans="27:27" x14ac:dyDescent="0.25">
      <c r="AA1096" s="1772"/>
    </row>
    <row r="1097" spans="27:27" x14ac:dyDescent="0.25">
      <c r="AA1097" s="1772"/>
    </row>
    <row r="1098" spans="27:27" x14ac:dyDescent="0.25">
      <c r="AA1098" s="1772"/>
    </row>
    <row r="1099" spans="27:27" x14ac:dyDescent="0.25">
      <c r="AA1099" s="1772"/>
    </row>
    <row r="1100" spans="27:27" x14ac:dyDescent="0.25">
      <c r="AA1100" s="1772"/>
    </row>
    <row r="1101" spans="27:27" x14ac:dyDescent="0.25">
      <c r="AA1101" s="1772"/>
    </row>
    <row r="1102" spans="27:27" x14ac:dyDescent="0.25">
      <c r="AA1102" s="1772"/>
    </row>
    <row r="1103" spans="27:27" x14ac:dyDescent="0.25">
      <c r="AA1103" s="1772"/>
    </row>
    <row r="1104" spans="27:27" x14ac:dyDescent="0.25">
      <c r="AA1104" s="1772"/>
    </row>
    <row r="1105" spans="27:27" x14ac:dyDescent="0.25">
      <c r="AA1105" s="1772"/>
    </row>
    <row r="1106" spans="27:27" x14ac:dyDescent="0.25">
      <c r="AA1106" s="1772"/>
    </row>
    <row r="1107" spans="27:27" x14ac:dyDescent="0.25">
      <c r="AA1107" s="1772"/>
    </row>
    <row r="1108" spans="27:27" x14ac:dyDescent="0.25">
      <c r="AA1108" s="1772"/>
    </row>
    <row r="1109" spans="27:27" x14ac:dyDescent="0.25">
      <c r="AA1109" s="1772"/>
    </row>
    <row r="1110" spans="27:27" x14ac:dyDescent="0.25">
      <c r="AA1110" s="1772"/>
    </row>
    <row r="1111" spans="27:27" x14ac:dyDescent="0.25">
      <c r="AA1111" s="1772"/>
    </row>
    <row r="1112" spans="27:27" x14ac:dyDescent="0.25">
      <c r="AA1112" s="1772"/>
    </row>
    <row r="1113" spans="27:27" x14ac:dyDescent="0.25">
      <c r="AA1113" s="1772"/>
    </row>
    <row r="1114" spans="27:27" x14ac:dyDescent="0.25">
      <c r="AA1114" s="1772"/>
    </row>
    <row r="1115" spans="27:27" x14ac:dyDescent="0.25">
      <c r="AA1115" s="1772"/>
    </row>
    <row r="1116" spans="27:27" x14ac:dyDescent="0.25">
      <c r="AA1116" s="1772"/>
    </row>
    <row r="1117" spans="27:27" x14ac:dyDescent="0.25">
      <c r="AA1117" s="1772"/>
    </row>
    <row r="1118" spans="27:27" x14ac:dyDescent="0.25">
      <c r="AA1118" s="1772"/>
    </row>
    <row r="1119" spans="27:27" x14ac:dyDescent="0.25">
      <c r="AA1119" s="1772"/>
    </row>
    <row r="1120" spans="27:27" x14ac:dyDescent="0.25">
      <c r="AA1120" s="1772"/>
    </row>
    <row r="1121" spans="27:27" x14ac:dyDescent="0.25">
      <c r="AA1121" s="1772"/>
    </row>
    <row r="1122" spans="27:27" x14ac:dyDescent="0.25">
      <c r="AA1122" s="1772"/>
    </row>
    <row r="1123" spans="27:27" x14ac:dyDescent="0.25">
      <c r="AA1123" s="1772"/>
    </row>
    <row r="1124" spans="27:27" x14ac:dyDescent="0.25">
      <c r="AA1124" s="1772"/>
    </row>
    <row r="1125" spans="27:27" x14ac:dyDescent="0.25">
      <c r="AA1125" s="1772"/>
    </row>
    <row r="1126" spans="27:27" x14ac:dyDescent="0.25">
      <c r="AA1126" s="1772"/>
    </row>
    <row r="1127" spans="27:27" x14ac:dyDescent="0.25">
      <c r="AA1127" s="1772"/>
    </row>
    <row r="1128" spans="27:27" x14ac:dyDescent="0.25">
      <c r="AA1128" s="1772"/>
    </row>
    <row r="1129" spans="27:27" x14ac:dyDescent="0.25">
      <c r="AA1129" s="1772"/>
    </row>
    <row r="1130" spans="27:27" x14ac:dyDescent="0.25">
      <c r="AA1130" s="1772"/>
    </row>
    <row r="1131" spans="27:27" x14ac:dyDescent="0.25">
      <c r="AA1131" s="1772"/>
    </row>
    <row r="1132" spans="27:27" x14ac:dyDescent="0.25">
      <c r="AA1132" s="1772"/>
    </row>
    <row r="1133" spans="27:27" x14ac:dyDescent="0.25">
      <c r="AA1133" s="1772"/>
    </row>
    <row r="1134" spans="27:27" x14ac:dyDescent="0.25">
      <c r="AA1134" s="1772"/>
    </row>
    <row r="1135" spans="27:27" x14ac:dyDescent="0.25">
      <c r="AA1135" s="1772"/>
    </row>
    <row r="1136" spans="27:27" x14ac:dyDescent="0.25">
      <c r="AA1136" s="1772"/>
    </row>
    <row r="1137" spans="27:27" x14ac:dyDescent="0.25">
      <c r="AA1137" s="1772"/>
    </row>
    <row r="1138" spans="27:27" x14ac:dyDescent="0.25">
      <c r="AA1138" s="1772"/>
    </row>
    <row r="1139" spans="27:27" x14ac:dyDescent="0.25">
      <c r="AA1139" s="1772"/>
    </row>
    <row r="1140" spans="27:27" x14ac:dyDescent="0.25">
      <c r="AA1140" s="1772"/>
    </row>
    <row r="1141" spans="27:27" x14ac:dyDescent="0.25">
      <c r="AA1141" s="1772"/>
    </row>
    <row r="1142" spans="27:27" x14ac:dyDescent="0.25">
      <c r="AA1142" s="1772"/>
    </row>
    <row r="1143" spans="27:27" x14ac:dyDescent="0.25">
      <c r="AA1143" s="1772"/>
    </row>
    <row r="1144" spans="27:27" x14ac:dyDescent="0.25">
      <c r="AA1144" s="1772"/>
    </row>
    <row r="1145" spans="27:27" x14ac:dyDescent="0.25">
      <c r="AA1145" s="1772"/>
    </row>
    <row r="1146" spans="27:27" x14ac:dyDescent="0.25">
      <c r="AA1146" s="1772"/>
    </row>
    <row r="1147" spans="27:27" x14ac:dyDescent="0.25">
      <c r="AA1147" s="1772"/>
    </row>
    <row r="1148" spans="27:27" x14ac:dyDescent="0.25">
      <c r="AA1148" s="1772"/>
    </row>
    <row r="1149" spans="27:27" x14ac:dyDescent="0.25">
      <c r="AA1149" s="1772"/>
    </row>
    <row r="1150" spans="27:27" x14ac:dyDescent="0.25">
      <c r="AA1150" s="1772"/>
    </row>
    <row r="1151" spans="27:27" x14ac:dyDescent="0.25">
      <c r="AA1151" s="1772"/>
    </row>
    <row r="1152" spans="27:27" x14ac:dyDescent="0.25">
      <c r="AA1152" s="1772"/>
    </row>
    <row r="1153" spans="27:27" x14ac:dyDescent="0.25">
      <c r="AA1153" s="1772"/>
    </row>
    <row r="1154" spans="27:27" x14ac:dyDescent="0.25">
      <c r="AA1154" s="1772"/>
    </row>
    <row r="1155" spans="27:27" x14ac:dyDescent="0.25">
      <c r="AA1155" s="1772"/>
    </row>
    <row r="1156" spans="27:27" x14ac:dyDescent="0.25">
      <c r="AA1156" s="1772"/>
    </row>
    <row r="1157" spans="27:27" x14ac:dyDescent="0.25">
      <c r="AA1157" s="1772"/>
    </row>
    <row r="1158" spans="27:27" x14ac:dyDescent="0.25">
      <c r="AA1158" s="1772"/>
    </row>
    <row r="1159" spans="27:27" x14ac:dyDescent="0.25">
      <c r="AA1159" s="1772"/>
    </row>
    <row r="1160" spans="27:27" x14ac:dyDescent="0.25">
      <c r="AA1160" s="1772"/>
    </row>
    <row r="1161" spans="27:27" x14ac:dyDescent="0.25">
      <c r="AA1161" s="1772"/>
    </row>
    <row r="1162" spans="27:27" x14ac:dyDescent="0.25">
      <c r="AA1162" s="1772"/>
    </row>
    <row r="1163" spans="27:27" x14ac:dyDescent="0.25">
      <c r="AA1163" s="1772"/>
    </row>
    <row r="1164" spans="27:27" x14ac:dyDescent="0.25">
      <c r="AA1164" s="1772"/>
    </row>
    <row r="1165" spans="27:27" x14ac:dyDescent="0.25">
      <c r="AA1165" s="1772"/>
    </row>
    <row r="1166" spans="27:27" x14ac:dyDescent="0.25">
      <c r="AA1166" s="1772"/>
    </row>
    <row r="1167" spans="27:27" x14ac:dyDescent="0.25">
      <c r="AA1167" s="1772"/>
    </row>
    <row r="1168" spans="27:27" x14ac:dyDescent="0.25">
      <c r="AA1168" s="1772"/>
    </row>
    <row r="1169" spans="27:27" x14ac:dyDescent="0.25">
      <c r="AA1169" s="1772"/>
    </row>
    <row r="1170" spans="27:27" x14ac:dyDescent="0.25">
      <c r="AA1170" s="1772"/>
    </row>
    <row r="1171" spans="27:27" x14ac:dyDescent="0.25">
      <c r="AA1171" s="1772"/>
    </row>
    <row r="1172" spans="27:27" x14ac:dyDescent="0.25">
      <c r="AA1172" s="1772"/>
    </row>
    <row r="1173" spans="27:27" x14ac:dyDescent="0.25">
      <c r="AA1173" s="1772"/>
    </row>
    <row r="1174" spans="27:27" x14ac:dyDescent="0.25">
      <c r="AA1174" s="1772"/>
    </row>
    <row r="1175" spans="27:27" x14ac:dyDescent="0.25">
      <c r="AA1175" s="1772"/>
    </row>
    <row r="1176" spans="27:27" x14ac:dyDescent="0.25">
      <c r="AA1176" s="1772"/>
    </row>
    <row r="1177" spans="27:27" x14ac:dyDescent="0.25">
      <c r="AA1177" s="1772"/>
    </row>
    <row r="1178" spans="27:27" x14ac:dyDescent="0.25">
      <c r="AA1178" s="1772"/>
    </row>
    <row r="1179" spans="27:27" x14ac:dyDescent="0.25">
      <c r="AA1179" s="1772"/>
    </row>
    <row r="1180" spans="27:27" x14ac:dyDescent="0.25">
      <c r="AA1180" s="1772"/>
    </row>
    <row r="1181" spans="27:27" x14ac:dyDescent="0.25">
      <c r="AA1181" s="1772"/>
    </row>
    <row r="1182" spans="27:27" x14ac:dyDescent="0.25">
      <c r="AA1182" s="1772"/>
    </row>
    <row r="1183" spans="27:27" x14ac:dyDescent="0.25">
      <c r="AA1183" s="1772"/>
    </row>
    <row r="1184" spans="27:27" x14ac:dyDescent="0.25">
      <c r="AA1184" s="1772"/>
    </row>
    <row r="1185" spans="27:27" x14ac:dyDescent="0.25">
      <c r="AA1185" s="1772"/>
    </row>
    <row r="1186" spans="27:27" x14ac:dyDescent="0.25">
      <c r="AA1186" s="1772"/>
    </row>
    <row r="1187" spans="27:27" x14ac:dyDescent="0.25">
      <c r="AA1187" s="1772"/>
    </row>
    <row r="1188" spans="27:27" x14ac:dyDescent="0.25">
      <c r="AA1188" s="1772"/>
    </row>
    <row r="1189" spans="27:27" x14ac:dyDescent="0.25">
      <c r="AA1189" s="1772"/>
    </row>
    <row r="1190" spans="27:27" x14ac:dyDescent="0.25">
      <c r="AA1190" s="1772"/>
    </row>
    <row r="1191" spans="27:27" x14ac:dyDescent="0.25">
      <c r="AA1191" s="1772"/>
    </row>
    <row r="1192" spans="27:27" x14ac:dyDescent="0.25">
      <c r="AA1192" s="1772"/>
    </row>
    <row r="1193" spans="27:27" x14ac:dyDescent="0.25">
      <c r="AA1193" s="1772"/>
    </row>
    <row r="1194" spans="27:27" x14ac:dyDescent="0.25">
      <c r="AA1194" s="1772"/>
    </row>
    <row r="1195" spans="27:27" x14ac:dyDescent="0.25">
      <c r="AA1195" s="1772"/>
    </row>
    <row r="1196" spans="27:27" x14ac:dyDescent="0.25">
      <c r="AA1196" s="1772"/>
    </row>
    <row r="1197" spans="27:27" x14ac:dyDescent="0.25">
      <c r="AA1197" s="1772"/>
    </row>
    <row r="1198" spans="27:27" x14ac:dyDescent="0.25">
      <c r="AA1198" s="1772"/>
    </row>
    <row r="1199" spans="27:27" x14ac:dyDescent="0.25">
      <c r="AA1199" s="1772"/>
    </row>
    <row r="1200" spans="27:27" x14ac:dyDescent="0.25">
      <c r="AA1200" s="1772"/>
    </row>
    <row r="1201" spans="27:27" x14ac:dyDescent="0.25">
      <c r="AA1201" s="1772"/>
    </row>
    <row r="1202" spans="27:27" x14ac:dyDescent="0.25">
      <c r="AA1202" s="1772"/>
    </row>
    <row r="1203" spans="27:27" x14ac:dyDescent="0.25">
      <c r="AA1203" s="1772"/>
    </row>
    <row r="1204" spans="27:27" x14ac:dyDescent="0.25">
      <c r="AA1204" s="1772"/>
    </row>
    <row r="1205" spans="27:27" x14ac:dyDescent="0.25">
      <c r="AA1205" s="1772"/>
    </row>
    <row r="1206" spans="27:27" x14ac:dyDescent="0.25">
      <c r="AA1206" s="1772"/>
    </row>
    <row r="1207" spans="27:27" x14ac:dyDescent="0.25">
      <c r="AA1207" s="1772"/>
    </row>
    <row r="1208" spans="27:27" x14ac:dyDescent="0.25">
      <c r="AA1208" s="1772"/>
    </row>
    <row r="1209" spans="27:27" x14ac:dyDescent="0.25">
      <c r="AA1209" s="1772"/>
    </row>
    <row r="1210" spans="27:27" x14ac:dyDescent="0.25">
      <c r="AA1210" s="1772"/>
    </row>
    <row r="1211" spans="27:27" x14ac:dyDescent="0.25">
      <c r="AA1211" s="1772"/>
    </row>
    <row r="1212" spans="27:27" x14ac:dyDescent="0.25">
      <c r="AA1212" s="1772"/>
    </row>
    <row r="1213" spans="27:27" x14ac:dyDescent="0.25">
      <c r="AA1213" s="1772"/>
    </row>
    <row r="1214" spans="27:27" x14ac:dyDescent="0.25">
      <c r="AA1214" s="1772"/>
    </row>
    <row r="1215" spans="27:27" x14ac:dyDescent="0.25">
      <c r="AA1215" s="1772"/>
    </row>
    <row r="1216" spans="27:27" x14ac:dyDescent="0.25">
      <c r="AA1216" s="1772"/>
    </row>
    <row r="1217" spans="27:27" x14ac:dyDescent="0.25">
      <c r="AA1217" s="1772"/>
    </row>
    <row r="1218" spans="27:27" x14ac:dyDescent="0.25">
      <c r="AA1218" s="1772"/>
    </row>
    <row r="1219" spans="27:27" x14ac:dyDescent="0.25">
      <c r="AA1219" s="1772"/>
    </row>
    <row r="1220" spans="27:27" x14ac:dyDescent="0.25">
      <c r="AA1220" s="1772"/>
    </row>
    <row r="1221" spans="27:27" x14ac:dyDescent="0.25">
      <c r="AA1221" s="1772"/>
    </row>
    <row r="1222" spans="27:27" x14ac:dyDescent="0.25">
      <c r="AA1222" s="1772"/>
    </row>
    <row r="1223" spans="27:27" x14ac:dyDescent="0.25">
      <c r="AA1223" s="1772"/>
    </row>
    <row r="1224" spans="27:27" x14ac:dyDescent="0.25">
      <c r="AA1224" s="1772"/>
    </row>
    <row r="1225" spans="27:27" x14ac:dyDescent="0.25">
      <c r="AA1225" s="1772"/>
    </row>
    <row r="1226" spans="27:27" x14ac:dyDescent="0.25">
      <c r="AA1226" s="1772"/>
    </row>
    <row r="1227" spans="27:27" x14ac:dyDescent="0.25">
      <c r="AA1227" s="1772"/>
    </row>
    <row r="1228" spans="27:27" x14ac:dyDescent="0.25">
      <c r="AA1228" s="1772"/>
    </row>
    <row r="1229" spans="27:27" x14ac:dyDescent="0.25">
      <c r="AA1229" s="1772"/>
    </row>
    <row r="1230" spans="27:27" x14ac:dyDescent="0.25">
      <c r="AA1230" s="1772"/>
    </row>
    <row r="1231" spans="27:27" x14ac:dyDescent="0.25">
      <c r="AA1231" s="1772"/>
    </row>
    <row r="1232" spans="27:27" x14ac:dyDescent="0.25">
      <c r="AA1232" s="1772"/>
    </row>
    <row r="1233" spans="27:27" x14ac:dyDescent="0.25">
      <c r="AA1233" s="1772"/>
    </row>
    <row r="1234" spans="27:27" x14ac:dyDescent="0.25">
      <c r="AA1234" s="1772"/>
    </row>
    <row r="1235" spans="27:27" x14ac:dyDescent="0.25">
      <c r="AA1235" s="1772"/>
    </row>
    <row r="1236" spans="27:27" x14ac:dyDescent="0.25">
      <c r="AA1236" s="1772"/>
    </row>
    <row r="1237" spans="27:27" x14ac:dyDescent="0.25">
      <c r="AA1237" s="1772"/>
    </row>
    <row r="1238" spans="27:27" x14ac:dyDescent="0.25">
      <c r="AA1238" s="1772"/>
    </row>
    <row r="1239" spans="27:27" x14ac:dyDescent="0.25">
      <c r="AA1239" s="1772"/>
    </row>
    <row r="1240" spans="27:27" x14ac:dyDescent="0.25">
      <c r="AA1240" s="1772"/>
    </row>
    <row r="1241" spans="27:27" x14ac:dyDescent="0.25">
      <c r="AA1241" s="1772"/>
    </row>
    <row r="1242" spans="27:27" x14ac:dyDescent="0.25">
      <c r="AA1242" s="1772"/>
    </row>
    <row r="1243" spans="27:27" x14ac:dyDescent="0.25">
      <c r="AA1243" s="1772"/>
    </row>
    <row r="1244" spans="27:27" x14ac:dyDescent="0.25">
      <c r="AA1244" s="1772"/>
    </row>
    <row r="1245" spans="27:27" x14ac:dyDescent="0.25">
      <c r="AA1245" s="1772"/>
    </row>
    <row r="1246" spans="27:27" x14ac:dyDescent="0.25">
      <c r="AA1246" s="1772"/>
    </row>
    <row r="1247" spans="27:27" x14ac:dyDescent="0.25">
      <c r="AA1247" s="1772"/>
    </row>
    <row r="1248" spans="27:27" x14ac:dyDescent="0.25">
      <c r="AA1248" s="1772"/>
    </row>
    <row r="1249" spans="27:27" x14ac:dyDescent="0.25">
      <c r="AA1249" s="1772"/>
    </row>
    <row r="1250" spans="27:27" x14ac:dyDescent="0.25">
      <c r="AA1250" s="1772"/>
    </row>
    <row r="1251" spans="27:27" x14ac:dyDescent="0.25">
      <c r="AA1251" s="1772"/>
    </row>
    <row r="1252" spans="27:27" x14ac:dyDescent="0.25">
      <c r="AA1252" s="1772"/>
    </row>
    <row r="1253" spans="27:27" x14ac:dyDescent="0.25">
      <c r="AA1253" s="1772"/>
    </row>
    <row r="1254" spans="27:27" x14ac:dyDescent="0.25">
      <c r="AA1254" s="1772"/>
    </row>
    <row r="1255" spans="27:27" x14ac:dyDescent="0.25">
      <c r="AA1255" s="1772"/>
    </row>
    <row r="1256" spans="27:27" x14ac:dyDescent="0.25">
      <c r="AA1256" s="1772"/>
    </row>
    <row r="1257" spans="27:27" x14ac:dyDescent="0.25">
      <c r="AA1257" s="1772"/>
    </row>
    <row r="1258" spans="27:27" x14ac:dyDescent="0.25">
      <c r="AA1258" s="1772"/>
    </row>
    <row r="1259" spans="27:27" x14ac:dyDescent="0.25">
      <c r="AA1259" s="1772"/>
    </row>
    <row r="1260" spans="27:27" x14ac:dyDescent="0.25">
      <c r="AA1260" s="1772"/>
    </row>
    <row r="1261" spans="27:27" x14ac:dyDescent="0.25">
      <c r="AA1261" s="1772"/>
    </row>
    <row r="1262" spans="27:27" x14ac:dyDescent="0.25">
      <c r="AA1262" s="1772"/>
    </row>
    <row r="1263" spans="27:27" x14ac:dyDescent="0.25">
      <c r="AA1263" s="1772"/>
    </row>
    <row r="1264" spans="27:27" x14ac:dyDescent="0.25">
      <c r="AA1264" s="1772"/>
    </row>
    <row r="1265" spans="27:27" x14ac:dyDescent="0.25">
      <c r="AA1265" s="1772"/>
    </row>
    <row r="1266" spans="27:27" x14ac:dyDescent="0.25">
      <c r="AA1266" s="1772"/>
    </row>
    <row r="1267" spans="27:27" x14ac:dyDescent="0.25">
      <c r="AA1267" s="1772"/>
    </row>
    <row r="1268" spans="27:27" x14ac:dyDescent="0.25">
      <c r="AA1268" s="1772"/>
    </row>
    <row r="1269" spans="27:27" x14ac:dyDescent="0.25">
      <c r="AA1269" s="1772"/>
    </row>
    <row r="1270" spans="27:27" x14ac:dyDescent="0.25">
      <c r="AA1270" s="1772"/>
    </row>
    <row r="1271" spans="27:27" x14ac:dyDescent="0.25">
      <c r="AA1271" s="1772"/>
    </row>
    <row r="1272" spans="27:27" x14ac:dyDescent="0.25">
      <c r="AA1272" s="1772"/>
    </row>
    <row r="1273" spans="27:27" x14ac:dyDescent="0.25">
      <c r="AA1273" s="1772"/>
    </row>
    <row r="1274" spans="27:27" x14ac:dyDescent="0.25">
      <c r="AA1274" s="1772"/>
    </row>
    <row r="1275" spans="27:27" x14ac:dyDescent="0.25">
      <c r="AA1275" s="1772"/>
    </row>
    <row r="1276" spans="27:27" x14ac:dyDescent="0.25">
      <c r="AA1276" s="1772"/>
    </row>
    <row r="1277" spans="27:27" x14ac:dyDescent="0.25">
      <c r="AA1277" s="1772"/>
    </row>
    <row r="1278" spans="27:27" x14ac:dyDescent="0.25">
      <c r="AA1278" s="1772"/>
    </row>
    <row r="1279" spans="27:27" x14ac:dyDescent="0.25">
      <c r="AA1279" s="1772"/>
    </row>
    <row r="1280" spans="27:27" x14ac:dyDescent="0.25">
      <c r="AA1280" s="1772"/>
    </row>
    <row r="1281" spans="27:27" x14ac:dyDescent="0.25">
      <c r="AA1281" s="1772"/>
    </row>
    <row r="1282" spans="27:27" x14ac:dyDescent="0.25">
      <c r="AA1282" s="1772"/>
    </row>
    <row r="1283" spans="27:27" x14ac:dyDescent="0.25">
      <c r="AA1283" s="1772"/>
    </row>
    <row r="1284" spans="27:27" x14ac:dyDescent="0.25">
      <c r="AA1284" s="1772"/>
    </row>
    <row r="1285" spans="27:27" x14ac:dyDescent="0.25">
      <c r="AA1285" s="1772"/>
    </row>
    <row r="1286" spans="27:27" x14ac:dyDescent="0.25">
      <c r="AA1286" s="1772"/>
    </row>
    <row r="1287" spans="27:27" x14ac:dyDescent="0.25">
      <c r="AA1287" s="1772"/>
    </row>
    <row r="1288" spans="27:27" x14ac:dyDescent="0.25">
      <c r="AA1288" s="1772"/>
    </row>
    <row r="1289" spans="27:27" x14ac:dyDescent="0.25">
      <c r="AA1289" s="1772"/>
    </row>
    <row r="1290" spans="27:27" x14ac:dyDescent="0.25">
      <c r="AA1290" s="1772"/>
    </row>
    <row r="1291" spans="27:27" x14ac:dyDescent="0.25">
      <c r="AA1291" s="1772"/>
    </row>
    <row r="1292" spans="27:27" x14ac:dyDescent="0.25">
      <c r="AA1292" s="1772"/>
    </row>
    <row r="1293" spans="27:27" x14ac:dyDescent="0.25">
      <c r="AA1293" s="1772"/>
    </row>
    <row r="1294" spans="27:27" x14ac:dyDescent="0.25">
      <c r="AA1294" s="1772"/>
    </row>
    <row r="1295" spans="27:27" x14ac:dyDescent="0.25">
      <c r="AA1295" s="1772"/>
    </row>
    <row r="1296" spans="27:27" x14ac:dyDescent="0.25">
      <c r="AA1296" s="1772"/>
    </row>
    <row r="1297" spans="27:27" x14ac:dyDescent="0.25">
      <c r="AA1297" s="1772"/>
    </row>
    <row r="1298" spans="27:27" x14ac:dyDescent="0.25">
      <c r="AA1298" s="1772"/>
    </row>
    <row r="1299" spans="27:27" x14ac:dyDescent="0.25">
      <c r="AA1299" s="1772"/>
    </row>
    <row r="1300" spans="27:27" x14ac:dyDescent="0.25">
      <c r="AA1300" s="1772"/>
    </row>
    <row r="1301" spans="27:27" x14ac:dyDescent="0.25">
      <c r="AA1301" s="1772"/>
    </row>
    <row r="1302" spans="27:27" x14ac:dyDescent="0.25">
      <c r="AA1302" s="1772"/>
    </row>
    <row r="1303" spans="27:27" x14ac:dyDescent="0.25">
      <c r="AA1303" s="1772"/>
    </row>
    <row r="1304" spans="27:27" x14ac:dyDescent="0.25">
      <c r="AA1304" s="1772"/>
    </row>
    <row r="1305" spans="27:27" x14ac:dyDescent="0.25">
      <c r="AA1305" s="1772"/>
    </row>
    <row r="1306" spans="27:27" x14ac:dyDescent="0.25">
      <c r="AA1306" s="1772"/>
    </row>
    <row r="1307" spans="27:27" x14ac:dyDescent="0.25">
      <c r="AA1307" s="1772"/>
    </row>
    <row r="1308" spans="27:27" x14ac:dyDescent="0.25">
      <c r="AA1308" s="1772"/>
    </row>
    <row r="1309" spans="27:27" x14ac:dyDescent="0.25">
      <c r="AA1309" s="1772"/>
    </row>
    <row r="1310" spans="27:27" x14ac:dyDescent="0.25">
      <c r="AA1310" s="1772"/>
    </row>
    <row r="1311" spans="27:27" x14ac:dyDescent="0.25">
      <c r="AA1311" s="1772"/>
    </row>
    <row r="1312" spans="27:27" x14ac:dyDescent="0.25">
      <c r="AA1312" s="1772"/>
    </row>
    <row r="1313" spans="27:27" x14ac:dyDescent="0.25">
      <c r="AA1313" s="1772"/>
    </row>
    <row r="1314" spans="27:27" x14ac:dyDescent="0.25">
      <c r="AA1314" s="1772"/>
    </row>
    <row r="1315" spans="27:27" x14ac:dyDescent="0.25">
      <c r="AA1315" s="1772"/>
    </row>
    <row r="1316" spans="27:27" x14ac:dyDescent="0.25">
      <c r="AA1316" s="1772"/>
    </row>
    <row r="1317" spans="27:27" x14ac:dyDescent="0.25">
      <c r="AA1317" s="1772"/>
    </row>
    <row r="1318" spans="27:27" x14ac:dyDescent="0.25">
      <c r="AA1318" s="1772"/>
    </row>
    <row r="1319" spans="27:27" x14ac:dyDescent="0.25">
      <c r="AA1319" s="1772"/>
    </row>
    <row r="1320" spans="27:27" x14ac:dyDescent="0.25">
      <c r="AA1320" s="1772"/>
    </row>
    <row r="1321" spans="27:27" x14ac:dyDescent="0.25">
      <c r="AA1321" s="1772"/>
    </row>
    <row r="1322" spans="27:27" x14ac:dyDescent="0.25">
      <c r="AA1322" s="1772"/>
    </row>
    <row r="1323" spans="27:27" x14ac:dyDescent="0.25">
      <c r="AA1323" s="1772"/>
    </row>
    <row r="1324" spans="27:27" x14ac:dyDescent="0.25">
      <c r="AA1324" s="1772"/>
    </row>
    <row r="1325" spans="27:27" x14ac:dyDescent="0.25">
      <c r="AA1325" s="1772"/>
    </row>
    <row r="1326" spans="27:27" x14ac:dyDescent="0.25">
      <c r="AA1326" s="1772"/>
    </row>
    <row r="1327" spans="27:27" x14ac:dyDescent="0.25">
      <c r="AA1327" s="1772"/>
    </row>
    <row r="1328" spans="27:27" x14ac:dyDescent="0.25">
      <c r="AA1328" s="1772"/>
    </row>
    <row r="1329" spans="27:27" x14ac:dyDescent="0.25">
      <c r="AA1329" s="1772"/>
    </row>
    <row r="1330" spans="27:27" x14ac:dyDescent="0.25">
      <c r="AA1330" s="1772"/>
    </row>
    <row r="1331" spans="27:27" x14ac:dyDescent="0.25">
      <c r="AA1331" s="1772"/>
    </row>
    <row r="1332" spans="27:27" x14ac:dyDescent="0.25">
      <c r="AA1332" s="1772"/>
    </row>
    <row r="1333" spans="27:27" x14ac:dyDescent="0.25">
      <c r="AA1333" s="1772"/>
    </row>
    <row r="1334" spans="27:27" x14ac:dyDescent="0.25">
      <c r="AA1334" s="1772"/>
    </row>
    <row r="1335" spans="27:27" x14ac:dyDescent="0.25">
      <c r="AA1335" s="1772"/>
    </row>
    <row r="1336" spans="27:27" x14ac:dyDescent="0.25">
      <c r="AA1336" s="1772"/>
    </row>
    <row r="1337" spans="27:27" x14ac:dyDescent="0.25">
      <c r="AA1337" s="1772"/>
    </row>
    <row r="1338" spans="27:27" x14ac:dyDescent="0.25">
      <c r="AA1338" s="1772"/>
    </row>
    <row r="1339" spans="27:27" x14ac:dyDescent="0.25">
      <c r="AA1339" s="1772"/>
    </row>
    <row r="1340" spans="27:27" x14ac:dyDescent="0.25">
      <c r="AA1340" s="1772"/>
    </row>
    <row r="1341" spans="27:27" x14ac:dyDescent="0.25">
      <c r="AA1341" s="1772"/>
    </row>
    <row r="1342" spans="27:27" x14ac:dyDescent="0.25">
      <c r="AA1342" s="1772"/>
    </row>
    <row r="1343" spans="27:27" x14ac:dyDescent="0.25">
      <c r="AA1343" s="1772"/>
    </row>
    <row r="1344" spans="27:27" x14ac:dyDescent="0.25">
      <c r="AA1344" s="1772"/>
    </row>
    <row r="1345" spans="27:27" x14ac:dyDescent="0.25">
      <c r="AA1345" s="1772"/>
    </row>
    <row r="1346" spans="27:27" x14ac:dyDescent="0.25">
      <c r="AA1346" s="1772"/>
    </row>
    <row r="1347" spans="27:27" x14ac:dyDescent="0.25">
      <c r="AA1347" s="1772"/>
    </row>
    <row r="1348" spans="27:27" x14ac:dyDescent="0.25">
      <c r="AA1348" s="1772"/>
    </row>
    <row r="1349" spans="27:27" x14ac:dyDescent="0.25">
      <c r="AA1349" s="1772"/>
    </row>
    <row r="1350" spans="27:27" x14ac:dyDescent="0.25">
      <c r="AA1350" s="1772"/>
    </row>
    <row r="1351" spans="27:27" x14ac:dyDescent="0.25">
      <c r="AA1351" s="1772"/>
    </row>
    <row r="1352" spans="27:27" x14ac:dyDescent="0.25">
      <c r="AA1352" s="1772"/>
    </row>
    <row r="1353" spans="27:27" x14ac:dyDescent="0.25">
      <c r="AA1353" s="1772"/>
    </row>
    <row r="1354" spans="27:27" x14ac:dyDescent="0.25">
      <c r="AA1354" s="1772"/>
    </row>
    <row r="1355" spans="27:27" x14ac:dyDescent="0.25">
      <c r="AA1355" s="1772"/>
    </row>
    <row r="1356" spans="27:27" x14ac:dyDescent="0.25">
      <c r="AA1356" s="1772"/>
    </row>
    <row r="1357" spans="27:27" x14ac:dyDescent="0.25">
      <c r="AA1357" s="1772"/>
    </row>
    <row r="1358" spans="27:27" x14ac:dyDescent="0.25">
      <c r="AA1358" s="1772"/>
    </row>
    <row r="1359" spans="27:27" x14ac:dyDescent="0.25">
      <c r="AA1359" s="1772"/>
    </row>
    <row r="1360" spans="27:27" x14ac:dyDescent="0.25">
      <c r="AA1360" s="1772"/>
    </row>
    <row r="1361" spans="27:27" x14ac:dyDescent="0.25">
      <c r="AA1361" s="1772"/>
    </row>
    <row r="1362" spans="27:27" x14ac:dyDescent="0.25">
      <c r="AA1362" s="1772"/>
    </row>
    <row r="1363" spans="27:27" x14ac:dyDescent="0.25">
      <c r="AA1363" s="1772"/>
    </row>
    <row r="1364" spans="27:27" x14ac:dyDescent="0.25">
      <c r="AA1364" s="1772"/>
    </row>
    <row r="1365" spans="27:27" x14ac:dyDescent="0.25">
      <c r="AA1365" s="1772"/>
    </row>
    <row r="1366" spans="27:27" x14ac:dyDescent="0.25">
      <c r="AA1366" s="1772"/>
    </row>
    <row r="1367" spans="27:27" x14ac:dyDescent="0.25">
      <c r="AA1367" s="1772"/>
    </row>
    <row r="1368" spans="27:27" x14ac:dyDescent="0.25">
      <c r="AA1368" s="1772"/>
    </row>
    <row r="1369" spans="27:27" x14ac:dyDescent="0.25">
      <c r="AA1369" s="1772"/>
    </row>
    <row r="1370" spans="27:27" x14ac:dyDescent="0.25">
      <c r="AA1370" s="1772"/>
    </row>
    <row r="1371" spans="27:27" x14ac:dyDescent="0.25">
      <c r="AA1371" s="1772"/>
    </row>
    <row r="1372" spans="27:27" x14ac:dyDescent="0.25">
      <c r="AA1372" s="1772"/>
    </row>
    <row r="1373" spans="27:27" x14ac:dyDescent="0.25">
      <c r="AA1373" s="1772"/>
    </row>
    <row r="1374" spans="27:27" x14ac:dyDescent="0.25">
      <c r="AA1374" s="1772"/>
    </row>
    <row r="1375" spans="27:27" x14ac:dyDescent="0.25">
      <c r="AA1375" s="1772"/>
    </row>
    <row r="1376" spans="27:27" x14ac:dyDescent="0.25">
      <c r="AA1376" s="1772"/>
    </row>
    <row r="1377" spans="27:27" x14ac:dyDescent="0.25">
      <c r="AA1377" s="1772"/>
    </row>
    <row r="1378" spans="27:27" x14ac:dyDescent="0.25">
      <c r="AA1378" s="1772"/>
    </row>
    <row r="1379" spans="27:27" x14ac:dyDescent="0.25">
      <c r="AA1379" s="1772"/>
    </row>
    <row r="1380" spans="27:27" x14ac:dyDescent="0.25">
      <c r="AA1380" s="1772"/>
    </row>
    <row r="1381" spans="27:27" x14ac:dyDescent="0.25">
      <c r="AA1381" s="1772"/>
    </row>
    <row r="1382" spans="27:27" x14ac:dyDescent="0.25">
      <c r="AA1382" s="1772"/>
    </row>
    <row r="1383" spans="27:27" x14ac:dyDescent="0.25">
      <c r="AA1383" s="1772"/>
    </row>
    <row r="1384" spans="27:27" x14ac:dyDescent="0.25">
      <c r="AA1384" s="1772"/>
    </row>
    <row r="1385" spans="27:27" x14ac:dyDescent="0.25">
      <c r="AA1385" s="1772"/>
    </row>
    <row r="1386" spans="27:27" x14ac:dyDescent="0.25">
      <c r="AA1386" s="1772"/>
    </row>
    <row r="1387" spans="27:27" x14ac:dyDescent="0.25">
      <c r="AA1387" s="1772"/>
    </row>
    <row r="1388" spans="27:27" x14ac:dyDescent="0.25">
      <c r="AA1388" s="1772"/>
    </row>
    <row r="1389" spans="27:27" x14ac:dyDescent="0.25">
      <c r="AA1389" s="1772"/>
    </row>
    <row r="1390" spans="27:27" x14ac:dyDescent="0.25">
      <c r="AA1390" s="1772"/>
    </row>
    <row r="1391" spans="27:27" x14ac:dyDescent="0.25">
      <c r="AA1391" s="1772"/>
    </row>
    <row r="1392" spans="27:27" x14ac:dyDescent="0.25">
      <c r="AA1392" s="1772"/>
    </row>
    <row r="1393" spans="27:27" x14ac:dyDescent="0.25">
      <c r="AA1393" s="1772"/>
    </row>
    <row r="1394" spans="27:27" x14ac:dyDescent="0.25">
      <c r="AA1394" s="1772"/>
    </row>
    <row r="1395" spans="27:27" x14ac:dyDescent="0.25">
      <c r="AA1395" s="1772"/>
    </row>
    <row r="1396" spans="27:27" x14ac:dyDescent="0.25">
      <c r="AA1396" s="1772"/>
    </row>
    <row r="1397" spans="27:27" x14ac:dyDescent="0.25">
      <c r="AA1397" s="1772"/>
    </row>
    <row r="1398" spans="27:27" x14ac:dyDescent="0.25">
      <c r="AA1398" s="1772"/>
    </row>
    <row r="1399" spans="27:27" x14ac:dyDescent="0.25">
      <c r="AA1399" s="1772"/>
    </row>
    <row r="1400" spans="27:27" x14ac:dyDescent="0.25">
      <c r="AA1400" s="1772"/>
    </row>
    <row r="1401" spans="27:27" x14ac:dyDescent="0.25">
      <c r="AA1401" s="1772"/>
    </row>
    <row r="1402" spans="27:27" x14ac:dyDescent="0.25">
      <c r="AA1402" s="1772"/>
    </row>
    <row r="1403" spans="27:27" x14ac:dyDescent="0.25">
      <c r="AA1403" s="1772"/>
    </row>
    <row r="1404" spans="27:27" x14ac:dyDescent="0.25">
      <c r="AA1404" s="1772"/>
    </row>
    <row r="1405" spans="27:27" x14ac:dyDescent="0.25">
      <c r="AA1405" s="1772"/>
    </row>
    <row r="1406" spans="27:27" x14ac:dyDescent="0.25">
      <c r="AA1406" s="1772"/>
    </row>
    <row r="1407" spans="27:27" x14ac:dyDescent="0.25">
      <c r="AA1407" s="1772"/>
    </row>
    <row r="1408" spans="27:27" x14ac:dyDescent="0.25">
      <c r="AA1408" s="1772"/>
    </row>
    <row r="1409" spans="27:27" x14ac:dyDescent="0.25">
      <c r="AA1409" s="1772"/>
    </row>
    <row r="1410" spans="27:27" x14ac:dyDescent="0.25">
      <c r="AA1410" s="1772"/>
    </row>
    <row r="1411" spans="27:27" x14ac:dyDescent="0.25">
      <c r="AA1411" s="1772"/>
    </row>
    <row r="1412" spans="27:27" x14ac:dyDescent="0.25">
      <c r="AA1412" s="1772"/>
    </row>
    <row r="1413" spans="27:27" x14ac:dyDescent="0.25">
      <c r="AA1413" s="1772"/>
    </row>
    <row r="1414" spans="27:27" x14ac:dyDescent="0.25">
      <c r="AA1414" s="1772"/>
    </row>
    <row r="1415" spans="27:27" x14ac:dyDescent="0.25">
      <c r="AA1415" s="1772"/>
    </row>
    <row r="1416" spans="27:27" x14ac:dyDescent="0.25">
      <c r="AA1416" s="1772"/>
    </row>
    <row r="1417" spans="27:27" x14ac:dyDescent="0.25">
      <c r="AA1417" s="1772"/>
    </row>
    <row r="1418" spans="27:27" x14ac:dyDescent="0.25">
      <c r="AA1418" s="1772"/>
    </row>
    <row r="1419" spans="27:27" x14ac:dyDescent="0.25">
      <c r="AA1419" s="1772"/>
    </row>
    <row r="1420" spans="27:27" x14ac:dyDescent="0.25">
      <c r="AA1420" s="1772"/>
    </row>
    <row r="1421" spans="27:27" x14ac:dyDescent="0.25">
      <c r="AA1421" s="1772"/>
    </row>
    <row r="1422" spans="27:27" x14ac:dyDescent="0.25">
      <c r="AA1422" s="1772"/>
    </row>
    <row r="1423" spans="27:27" x14ac:dyDescent="0.25">
      <c r="AA1423" s="1772"/>
    </row>
    <row r="1424" spans="27:27" x14ac:dyDescent="0.25">
      <c r="AA1424" s="1772"/>
    </row>
    <row r="1425" spans="27:27" x14ac:dyDescent="0.25">
      <c r="AA1425" s="1772"/>
    </row>
    <row r="1426" spans="27:27" x14ac:dyDescent="0.25">
      <c r="AA1426" s="1772"/>
    </row>
    <row r="1427" spans="27:27" x14ac:dyDescent="0.25">
      <c r="AA1427" s="1772"/>
    </row>
    <row r="1428" spans="27:27" x14ac:dyDescent="0.25">
      <c r="AA1428" s="1772"/>
    </row>
    <row r="1429" spans="27:27" x14ac:dyDescent="0.25">
      <c r="AA1429" s="1772"/>
    </row>
    <row r="1430" spans="27:27" x14ac:dyDescent="0.25">
      <c r="AA1430" s="1772"/>
    </row>
    <row r="1431" spans="27:27" x14ac:dyDescent="0.25">
      <c r="AA1431" s="1772"/>
    </row>
    <row r="1432" spans="27:27" x14ac:dyDescent="0.25">
      <c r="AA1432" s="1772"/>
    </row>
    <row r="1433" spans="27:27" x14ac:dyDescent="0.25">
      <c r="AA1433" s="1772"/>
    </row>
    <row r="1434" spans="27:27" x14ac:dyDescent="0.25">
      <c r="AA1434" s="1772"/>
    </row>
    <row r="1435" spans="27:27" x14ac:dyDescent="0.25">
      <c r="AA1435" s="1772"/>
    </row>
    <row r="1436" spans="27:27" x14ac:dyDescent="0.25">
      <c r="AA1436" s="1772"/>
    </row>
    <row r="1437" spans="27:27" x14ac:dyDescent="0.25">
      <c r="AA1437" s="1772"/>
    </row>
    <row r="1438" spans="27:27" x14ac:dyDescent="0.25">
      <c r="AA1438" s="1772"/>
    </row>
    <row r="1439" spans="27:27" x14ac:dyDescent="0.25">
      <c r="AA1439" s="1772"/>
    </row>
    <row r="1440" spans="27:27" x14ac:dyDescent="0.25">
      <c r="AA1440" s="1772"/>
    </row>
    <row r="1441" spans="27:27" x14ac:dyDescent="0.25">
      <c r="AA1441" s="1772"/>
    </row>
    <row r="1442" spans="27:27" x14ac:dyDescent="0.25">
      <c r="AA1442" s="1772"/>
    </row>
    <row r="1443" spans="27:27" x14ac:dyDescent="0.25">
      <c r="AA1443" s="1772"/>
    </row>
    <row r="1444" spans="27:27" x14ac:dyDescent="0.25">
      <c r="AA1444" s="1772"/>
    </row>
    <row r="1445" spans="27:27" x14ac:dyDescent="0.25">
      <c r="AA1445" s="1772"/>
    </row>
    <row r="1446" spans="27:27" x14ac:dyDescent="0.25">
      <c r="AA1446" s="1772"/>
    </row>
    <row r="1447" spans="27:27" x14ac:dyDescent="0.25">
      <c r="AA1447" s="1772"/>
    </row>
    <row r="1448" spans="27:27" x14ac:dyDescent="0.25">
      <c r="AA1448" s="1772"/>
    </row>
    <row r="1449" spans="27:27" x14ac:dyDescent="0.25">
      <c r="AA1449" s="1772"/>
    </row>
    <row r="1450" spans="27:27" x14ac:dyDescent="0.25">
      <c r="AA1450" s="1772"/>
    </row>
    <row r="1451" spans="27:27" x14ac:dyDescent="0.25">
      <c r="AA1451" s="1772"/>
    </row>
    <row r="1452" spans="27:27" x14ac:dyDescent="0.25">
      <c r="AA1452" s="1772"/>
    </row>
    <row r="1453" spans="27:27" x14ac:dyDescent="0.25">
      <c r="AA1453" s="1772"/>
    </row>
    <row r="1454" spans="27:27" x14ac:dyDescent="0.25">
      <c r="AA1454" s="1772"/>
    </row>
    <row r="1455" spans="27:27" x14ac:dyDescent="0.25">
      <c r="AA1455" s="1772"/>
    </row>
    <row r="1456" spans="27:27" x14ac:dyDescent="0.25">
      <c r="AA1456" s="1772"/>
    </row>
    <row r="1457" spans="27:27" x14ac:dyDescent="0.25">
      <c r="AA1457" s="1772"/>
    </row>
    <row r="1458" spans="27:27" x14ac:dyDescent="0.25">
      <c r="AA1458" s="1772"/>
    </row>
    <row r="1459" spans="27:27" x14ac:dyDescent="0.25">
      <c r="AA1459" s="1772"/>
    </row>
    <row r="1460" spans="27:27" x14ac:dyDescent="0.25">
      <c r="AA1460" s="1772"/>
    </row>
    <row r="1461" spans="27:27" x14ac:dyDescent="0.25">
      <c r="AA1461" s="1772"/>
    </row>
    <row r="1462" spans="27:27" x14ac:dyDescent="0.25">
      <c r="AA1462" s="1772"/>
    </row>
    <row r="1463" spans="27:27" x14ac:dyDescent="0.25">
      <c r="AA1463" s="1772"/>
    </row>
    <row r="1464" spans="27:27" x14ac:dyDescent="0.25">
      <c r="AA1464" s="1772"/>
    </row>
    <row r="1465" spans="27:27" x14ac:dyDescent="0.25">
      <c r="AA1465" s="1772"/>
    </row>
    <row r="1466" spans="27:27" x14ac:dyDescent="0.25">
      <c r="AA1466" s="1772"/>
    </row>
    <row r="1467" spans="27:27" x14ac:dyDescent="0.25">
      <c r="AA1467" s="1772"/>
    </row>
    <row r="1468" spans="27:27" x14ac:dyDescent="0.25">
      <c r="AA1468" s="1772"/>
    </row>
    <row r="1469" spans="27:27" x14ac:dyDescent="0.25">
      <c r="AA1469" s="1772"/>
    </row>
    <row r="1470" spans="27:27" x14ac:dyDescent="0.25">
      <c r="AA1470" s="1772"/>
    </row>
    <row r="1471" spans="27:27" x14ac:dyDescent="0.25">
      <c r="AA1471" s="1772"/>
    </row>
    <row r="1472" spans="27:27" x14ac:dyDescent="0.25">
      <c r="AA1472" s="1772"/>
    </row>
    <row r="1473" spans="27:27" x14ac:dyDescent="0.25">
      <c r="AA1473" s="1772"/>
    </row>
    <row r="1474" spans="27:27" x14ac:dyDescent="0.25">
      <c r="AA1474" s="1772"/>
    </row>
    <row r="1475" spans="27:27" x14ac:dyDescent="0.25">
      <c r="AA1475" s="1772"/>
    </row>
    <row r="1476" spans="27:27" x14ac:dyDescent="0.25">
      <c r="AA1476" s="1772"/>
    </row>
    <row r="1477" spans="27:27" x14ac:dyDescent="0.25">
      <c r="AA1477" s="1772"/>
    </row>
    <row r="1478" spans="27:27" x14ac:dyDescent="0.25">
      <c r="AA1478" s="1772"/>
    </row>
    <row r="1479" spans="27:27" x14ac:dyDescent="0.25">
      <c r="AA1479" s="1772"/>
    </row>
    <row r="1480" spans="27:27" x14ac:dyDescent="0.25">
      <c r="AA1480" s="1772"/>
    </row>
    <row r="1481" spans="27:27" x14ac:dyDescent="0.25">
      <c r="AA1481" s="1772"/>
    </row>
    <row r="1482" spans="27:27" x14ac:dyDescent="0.25">
      <c r="AA1482" s="1772"/>
    </row>
    <row r="1483" spans="27:27" x14ac:dyDescent="0.25">
      <c r="AA1483" s="1772"/>
    </row>
    <row r="1484" spans="27:27" x14ac:dyDescent="0.25">
      <c r="AA1484" s="1772"/>
    </row>
    <row r="1485" spans="27:27" x14ac:dyDescent="0.25">
      <c r="AA1485" s="1772"/>
    </row>
    <row r="1486" spans="27:27" x14ac:dyDescent="0.25">
      <c r="AA1486" s="1772"/>
    </row>
    <row r="1487" spans="27:27" x14ac:dyDescent="0.25">
      <c r="AA1487" s="1772"/>
    </row>
    <row r="1488" spans="27:27" x14ac:dyDescent="0.25">
      <c r="AA1488" s="1772"/>
    </row>
    <row r="1489" spans="27:27" x14ac:dyDescent="0.25">
      <c r="AA1489" s="1772"/>
    </row>
    <row r="1490" spans="27:27" x14ac:dyDescent="0.25">
      <c r="AA1490" s="1772"/>
    </row>
    <row r="1491" spans="27:27" x14ac:dyDescent="0.25">
      <c r="AA1491" s="1772"/>
    </row>
    <row r="1492" spans="27:27" x14ac:dyDescent="0.25">
      <c r="AA1492" s="1772"/>
    </row>
    <row r="1493" spans="27:27" x14ac:dyDescent="0.25">
      <c r="AA1493" s="1772"/>
    </row>
    <row r="1494" spans="27:27" x14ac:dyDescent="0.25">
      <c r="AA1494" s="1772"/>
    </row>
    <row r="1495" spans="27:27" x14ac:dyDescent="0.25">
      <c r="AA1495" s="1772"/>
    </row>
    <row r="1496" spans="27:27" x14ac:dyDescent="0.25">
      <c r="AA1496" s="1772"/>
    </row>
    <row r="1497" spans="27:27" x14ac:dyDescent="0.25">
      <c r="AA1497" s="1772"/>
    </row>
    <row r="1498" spans="27:27" x14ac:dyDescent="0.25">
      <c r="AA1498" s="1772"/>
    </row>
    <row r="1499" spans="27:27" x14ac:dyDescent="0.25">
      <c r="AA1499" s="1772"/>
    </row>
    <row r="1500" spans="27:27" x14ac:dyDescent="0.25">
      <c r="AA1500" s="1772"/>
    </row>
    <row r="1501" spans="27:27" x14ac:dyDescent="0.25">
      <c r="AA1501" s="1772"/>
    </row>
    <row r="1502" spans="27:27" x14ac:dyDescent="0.25">
      <c r="AA1502" s="1772"/>
    </row>
    <row r="1503" spans="27:27" x14ac:dyDescent="0.25">
      <c r="AA1503" s="1772"/>
    </row>
    <row r="1504" spans="27:27" x14ac:dyDescent="0.25">
      <c r="AA1504" s="1772"/>
    </row>
    <row r="1505" spans="27:27" x14ac:dyDescent="0.25">
      <c r="AA1505" s="1772"/>
    </row>
    <row r="1506" spans="27:27" x14ac:dyDescent="0.25">
      <c r="AA1506" s="1772"/>
    </row>
    <row r="1507" spans="27:27" x14ac:dyDescent="0.25">
      <c r="AA1507" s="1772"/>
    </row>
    <row r="1508" spans="27:27" x14ac:dyDescent="0.25">
      <c r="AA1508" s="1772"/>
    </row>
    <row r="1509" spans="27:27" x14ac:dyDescent="0.25">
      <c r="AA1509" s="1772"/>
    </row>
    <row r="1510" spans="27:27" x14ac:dyDescent="0.25">
      <c r="AA1510" s="1772"/>
    </row>
    <row r="1511" spans="27:27" x14ac:dyDescent="0.25">
      <c r="AA1511" s="1772"/>
    </row>
    <row r="1512" spans="27:27" x14ac:dyDescent="0.25">
      <c r="AA1512" s="1772"/>
    </row>
    <row r="1513" spans="27:27" x14ac:dyDescent="0.25">
      <c r="AA1513" s="1772"/>
    </row>
    <row r="1514" spans="27:27" x14ac:dyDescent="0.25">
      <c r="AA1514" s="1772"/>
    </row>
    <row r="1515" spans="27:27" x14ac:dyDescent="0.25">
      <c r="AA1515" s="1772"/>
    </row>
    <row r="1516" spans="27:27" x14ac:dyDescent="0.25">
      <c r="AA1516" s="1772"/>
    </row>
    <row r="1517" spans="27:27" x14ac:dyDescent="0.25">
      <c r="AA1517" s="1772"/>
    </row>
    <row r="1518" spans="27:27" x14ac:dyDescent="0.25">
      <c r="AA1518" s="1772"/>
    </row>
    <row r="1519" spans="27:27" x14ac:dyDescent="0.25">
      <c r="AA1519" s="1772"/>
    </row>
    <row r="1520" spans="27:27" x14ac:dyDescent="0.25">
      <c r="AA1520" s="1772"/>
    </row>
    <row r="1521" spans="27:27" x14ac:dyDescent="0.25">
      <c r="AA1521" s="1772"/>
    </row>
    <row r="1522" spans="27:27" x14ac:dyDescent="0.25">
      <c r="AA1522" s="1772"/>
    </row>
    <row r="1523" spans="27:27" x14ac:dyDescent="0.25">
      <c r="AA1523" s="1772"/>
    </row>
    <row r="1524" spans="27:27" x14ac:dyDescent="0.25">
      <c r="AA1524" s="1772"/>
    </row>
    <row r="1525" spans="27:27" x14ac:dyDescent="0.25">
      <c r="AA1525" s="1772"/>
    </row>
    <row r="1526" spans="27:27" x14ac:dyDescent="0.25">
      <c r="AA1526" s="1772"/>
    </row>
    <row r="1527" spans="27:27" x14ac:dyDescent="0.25">
      <c r="AA1527" s="1772"/>
    </row>
    <row r="1528" spans="27:27" x14ac:dyDescent="0.25">
      <c r="AA1528" s="1772"/>
    </row>
  </sheetData>
  <mergeCells count="2">
    <mergeCell ref="B2:I2"/>
    <mergeCell ref="K2:W2"/>
  </mergeCells>
  <printOptions horizontalCentered="1"/>
  <pageMargins left="0" right="0" top="0.27559055118110198" bottom="0" header="0" footer="0"/>
  <pageSetup paperSize="9" scale="5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
  <sheetViews>
    <sheetView zoomScaleNormal="100" workbookViewId="0">
      <selection activeCell="A5" sqref="A5"/>
    </sheetView>
  </sheetViews>
  <sheetFormatPr defaultColWidth="9.140625" defaultRowHeight="16.5" x14ac:dyDescent="0.3"/>
  <cols>
    <col min="1" max="1" width="13" style="1812" customWidth="1"/>
    <col min="2" max="2" width="13.5703125" style="1812" customWidth="1"/>
    <col min="3" max="3" width="13.7109375" style="1812" customWidth="1"/>
    <col min="4" max="4" width="13.5703125" style="1812" customWidth="1"/>
    <col min="5" max="5" width="14" style="1812" customWidth="1"/>
    <col min="6" max="6" width="12.7109375" style="1812" customWidth="1"/>
    <col min="7" max="16384" width="9.140625" style="1812"/>
  </cols>
  <sheetData>
    <row r="1" spans="1:6" ht="20.25" x14ac:dyDescent="0.3">
      <c r="A1" s="1808" t="s">
        <v>3431</v>
      </c>
      <c r="B1" s="1809"/>
      <c r="C1" s="1809"/>
      <c r="D1" s="1810"/>
      <c r="E1" s="1809"/>
      <c r="F1" s="1811"/>
    </row>
    <row r="2" spans="1:6" ht="4.5" customHeight="1" thickBot="1" x14ac:dyDescent="0.35">
      <c r="A2" s="1813"/>
      <c r="B2" s="1809"/>
      <c r="C2" s="1809"/>
      <c r="D2" s="1810"/>
      <c r="E2" s="1809"/>
      <c r="F2" s="1811"/>
    </row>
    <row r="3" spans="1:6" ht="18.75" thickTop="1" thickBot="1" x14ac:dyDescent="0.35">
      <c r="A3" s="1814"/>
      <c r="B3" s="1815" t="s">
        <v>3432</v>
      </c>
      <c r="C3" s="1816" t="s">
        <v>3433</v>
      </c>
      <c r="D3" s="1816" t="s">
        <v>3432</v>
      </c>
      <c r="E3" s="1817" t="s">
        <v>3434</v>
      </c>
      <c r="F3" s="1818"/>
    </row>
    <row r="4" spans="1:6" ht="17.25" x14ac:dyDescent="0.3">
      <c r="A4" s="1819"/>
      <c r="B4" s="1820" t="s">
        <v>693</v>
      </c>
      <c r="C4" s="1821" t="s">
        <v>3435</v>
      </c>
      <c r="D4" s="1821" t="s">
        <v>693</v>
      </c>
      <c r="E4" s="1822" t="s">
        <v>3436</v>
      </c>
      <c r="F4" s="1823" t="s">
        <v>3433</v>
      </c>
    </row>
    <row r="5" spans="1:6" ht="18" thickBot="1" x14ac:dyDescent="0.35">
      <c r="A5" s="1824"/>
      <c r="B5" s="1825" t="s">
        <v>3437</v>
      </c>
      <c r="C5" s="1826"/>
      <c r="D5" s="1826" t="s">
        <v>3438</v>
      </c>
      <c r="E5" s="1826" t="s">
        <v>3437</v>
      </c>
      <c r="F5" s="1827" t="s">
        <v>3439</v>
      </c>
    </row>
    <row r="6" spans="1:6" ht="18" hidden="1" thickTop="1" x14ac:dyDescent="0.3">
      <c r="A6" s="1828">
        <v>40179</v>
      </c>
      <c r="B6" s="1829">
        <v>403964</v>
      </c>
      <c r="C6" s="1830">
        <v>19483893</v>
      </c>
      <c r="D6" s="1830">
        <v>20</v>
      </c>
      <c r="E6" s="1831">
        <v>20198</v>
      </c>
      <c r="F6" s="1832">
        <v>974195</v>
      </c>
    </row>
    <row r="7" spans="1:6" ht="18" hidden="1" thickTop="1" x14ac:dyDescent="0.3">
      <c r="A7" s="1828">
        <v>40210</v>
      </c>
      <c r="B7" s="1829">
        <v>381478</v>
      </c>
      <c r="C7" s="1830">
        <v>17757496</v>
      </c>
      <c r="D7" s="1830">
        <v>18</v>
      </c>
      <c r="E7" s="1831">
        <v>21193</v>
      </c>
      <c r="F7" s="1832">
        <v>986528</v>
      </c>
    </row>
    <row r="8" spans="1:6" ht="18" hidden="1" thickTop="1" x14ac:dyDescent="0.3">
      <c r="A8" s="1828">
        <v>40238</v>
      </c>
      <c r="B8" s="1829">
        <v>476460</v>
      </c>
      <c r="C8" s="1830">
        <v>21813844</v>
      </c>
      <c r="D8" s="1830">
        <v>21</v>
      </c>
      <c r="E8" s="1831">
        <v>22688</v>
      </c>
      <c r="F8" s="1832">
        <v>1038755</v>
      </c>
    </row>
    <row r="9" spans="1:6" ht="18" hidden="1" thickTop="1" x14ac:dyDescent="0.3">
      <c r="A9" s="1828">
        <v>40269</v>
      </c>
      <c r="B9" s="1829">
        <v>478241</v>
      </c>
      <c r="C9" s="1830">
        <v>22600161</v>
      </c>
      <c r="D9" s="1830">
        <v>22</v>
      </c>
      <c r="E9" s="1831">
        <v>21738</v>
      </c>
      <c r="F9" s="1832">
        <v>1027280</v>
      </c>
    </row>
    <row r="10" spans="1:6" ht="18" hidden="1" thickTop="1" x14ac:dyDescent="0.3">
      <c r="A10" s="1828">
        <v>40299</v>
      </c>
      <c r="B10" s="1829">
        <v>419366</v>
      </c>
      <c r="C10" s="1830">
        <v>20193361</v>
      </c>
      <c r="D10" s="1830">
        <v>20</v>
      </c>
      <c r="E10" s="1831">
        <v>20969</v>
      </c>
      <c r="F10" s="1832">
        <v>1009668</v>
      </c>
    </row>
    <row r="11" spans="1:6" ht="18" hidden="1" thickTop="1" x14ac:dyDescent="0.3">
      <c r="A11" s="1828">
        <v>40330</v>
      </c>
      <c r="B11" s="1829">
        <v>448294</v>
      </c>
      <c r="C11" s="1830">
        <v>21051307</v>
      </c>
      <c r="D11" s="1830">
        <v>22</v>
      </c>
      <c r="E11" s="1831">
        <v>20377</v>
      </c>
      <c r="F11" s="1832">
        <v>956878</v>
      </c>
    </row>
    <row r="12" spans="1:6" ht="18" hidden="1" thickTop="1" x14ac:dyDescent="0.3">
      <c r="A12" s="1828">
        <v>40360</v>
      </c>
      <c r="B12" s="1829">
        <v>447586</v>
      </c>
      <c r="C12" s="1830">
        <v>21884958</v>
      </c>
      <c r="D12" s="1830">
        <v>22</v>
      </c>
      <c r="E12" s="1831">
        <v>20345</v>
      </c>
      <c r="F12" s="1832">
        <v>994771</v>
      </c>
    </row>
    <row r="13" spans="1:6" ht="18" hidden="1" thickTop="1" x14ac:dyDescent="0.3">
      <c r="A13" s="1828">
        <v>40391</v>
      </c>
      <c r="B13" s="1829">
        <v>435490</v>
      </c>
      <c r="C13" s="1830">
        <v>21023041</v>
      </c>
      <c r="D13" s="1830">
        <v>22</v>
      </c>
      <c r="E13" s="1831">
        <v>19795</v>
      </c>
      <c r="F13" s="1832">
        <v>955593</v>
      </c>
    </row>
    <row r="14" spans="1:6" ht="18" hidden="1" thickTop="1" x14ac:dyDescent="0.3">
      <c r="A14" s="1828">
        <v>40422</v>
      </c>
      <c r="B14" s="1829">
        <v>431049</v>
      </c>
      <c r="C14" s="1830">
        <v>20726682</v>
      </c>
      <c r="D14" s="1830">
        <v>21</v>
      </c>
      <c r="E14" s="1831">
        <v>20526</v>
      </c>
      <c r="F14" s="1832">
        <v>986985</v>
      </c>
    </row>
    <row r="15" spans="1:6" ht="18" hidden="1" thickTop="1" x14ac:dyDescent="0.3">
      <c r="A15" s="1828">
        <v>40452</v>
      </c>
      <c r="B15" s="1829">
        <v>443872</v>
      </c>
      <c r="C15" s="1830">
        <v>21052303</v>
      </c>
      <c r="D15" s="1830">
        <v>21</v>
      </c>
      <c r="E15" s="1831">
        <v>21137</v>
      </c>
      <c r="F15" s="1832">
        <v>1002491</v>
      </c>
    </row>
    <row r="16" spans="1:6" ht="18" hidden="1" thickTop="1" x14ac:dyDescent="0.3">
      <c r="A16" s="1828">
        <v>40483</v>
      </c>
      <c r="B16" s="1829">
        <v>478387</v>
      </c>
      <c r="C16" s="1830">
        <v>22094405.145189997</v>
      </c>
      <c r="D16" s="1830">
        <v>20</v>
      </c>
      <c r="E16" s="1831">
        <v>23919.35</v>
      </c>
      <c r="F16" s="1832">
        <v>1104720.2572594997</v>
      </c>
    </row>
    <row r="17" spans="1:6" ht="18" hidden="1" thickTop="1" x14ac:dyDescent="0.3">
      <c r="A17" s="1828">
        <v>40513</v>
      </c>
      <c r="B17" s="1829">
        <v>562286</v>
      </c>
      <c r="C17" s="1830">
        <v>29385611</v>
      </c>
      <c r="D17" s="1830">
        <v>23</v>
      </c>
      <c r="E17" s="1831">
        <v>26776</v>
      </c>
      <c r="F17" s="1832">
        <v>1399315</v>
      </c>
    </row>
    <row r="18" spans="1:6" ht="18" hidden="1" thickTop="1" x14ac:dyDescent="0.3">
      <c r="A18" s="1828">
        <v>40544</v>
      </c>
      <c r="B18" s="1833">
        <v>404261</v>
      </c>
      <c r="C18" s="1834">
        <v>18665282</v>
      </c>
      <c r="D18" s="1834">
        <v>19</v>
      </c>
      <c r="E18" s="1835">
        <v>21277</v>
      </c>
      <c r="F18" s="1836">
        <v>982383</v>
      </c>
    </row>
    <row r="19" spans="1:6" ht="18" hidden="1" thickTop="1" x14ac:dyDescent="0.3">
      <c r="A19" s="1828">
        <v>40575</v>
      </c>
      <c r="B19" s="1833">
        <v>410417</v>
      </c>
      <c r="C19" s="1834">
        <v>20754567</v>
      </c>
      <c r="D19" s="1834">
        <v>18</v>
      </c>
      <c r="E19" s="1835">
        <v>22801</v>
      </c>
      <c r="F19" s="1836">
        <v>1153032</v>
      </c>
    </row>
    <row r="20" spans="1:6" ht="18" hidden="1" thickTop="1" x14ac:dyDescent="0.3">
      <c r="A20" s="1828">
        <v>40603</v>
      </c>
      <c r="B20" s="1833">
        <v>480048</v>
      </c>
      <c r="C20" s="1834">
        <v>22665919</v>
      </c>
      <c r="D20" s="1834">
        <v>22</v>
      </c>
      <c r="E20" s="1835">
        <v>21820</v>
      </c>
      <c r="F20" s="1836">
        <v>1030269</v>
      </c>
    </row>
    <row r="21" spans="1:6" ht="18" hidden="1" thickTop="1" x14ac:dyDescent="0.3">
      <c r="A21" s="1828">
        <v>40634</v>
      </c>
      <c r="B21" s="1833">
        <v>429435</v>
      </c>
      <c r="C21" s="1834">
        <v>20514130</v>
      </c>
      <c r="D21" s="1834">
        <v>20</v>
      </c>
      <c r="E21" s="1835">
        <v>21472</v>
      </c>
      <c r="F21" s="1836">
        <v>1025707</v>
      </c>
    </row>
    <row r="22" spans="1:6" ht="18" hidden="1" thickTop="1" x14ac:dyDescent="0.3">
      <c r="A22" s="1828">
        <v>40664</v>
      </c>
      <c r="B22" s="1833">
        <v>472258</v>
      </c>
      <c r="C22" s="1834">
        <v>22338190</v>
      </c>
      <c r="D22" s="1834">
        <v>22</v>
      </c>
      <c r="E22" s="1835">
        <v>21466</v>
      </c>
      <c r="F22" s="1836">
        <v>1015372</v>
      </c>
    </row>
    <row r="23" spans="1:6" ht="18" hidden="1" thickTop="1" x14ac:dyDescent="0.3">
      <c r="A23" s="1828">
        <v>40695</v>
      </c>
      <c r="B23" s="1833">
        <v>459609</v>
      </c>
      <c r="C23" s="1834">
        <v>23452306</v>
      </c>
      <c r="D23" s="1834">
        <v>22</v>
      </c>
      <c r="E23" s="1835">
        <v>20891</v>
      </c>
      <c r="F23" s="1836">
        <v>1066014</v>
      </c>
    </row>
    <row r="24" spans="1:6" ht="18" hidden="1" thickTop="1" x14ac:dyDescent="0.3">
      <c r="A24" s="1828">
        <v>40725</v>
      </c>
      <c r="B24" s="1833">
        <v>436511</v>
      </c>
      <c r="C24" s="1834">
        <v>22202850</v>
      </c>
      <c r="D24" s="1834">
        <v>21</v>
      </c>
      <c r="E24" s="1835">
        <v>20786</v>
      </c>
      <c r="F24" s="1836">
        <v>1057279</v>
      </c>
    </row>
    <row r="25" spans="1:6" ht="18" hidden="1" thickTop="1" x14ac:dyDescent="0.3">
      <c r="A25" s="1828">
        <v>40756</v>
      </c>
      <c r="B25" s="1833">
        <v>446499</v>
      </c>
      <c r="C25" s="1834">
        <v>21637527</v>
      </c>
      <c r="D25" s="1834">
        <v>22</v>
      </c>
      <c r="E25" s="1835">
        <v>20295</v>
      </c>
      <c r="F25" s="1836">
        <v>983524</v>
      </c>
    </row>
    <row r="26" spans="1:6" ht="18" hidden="1" thickTop="1" x14ac:dyDescent="0.3">
      <c r="A26" s="1828">
        <v>40787</v>
      </c>
      <c r="B26" s="1833">
        <v>439837</v>
      </c>
      <c r="C26" s="1834">
        <v>20864985</v>
      </c>
      <c r="D26" s="1834">
        <v>21</v>
      </c>
      <c r="E26" s="1835">
        <v>20945</v>
      </c>
      <c r="F26" s="1836">
        <v>993571</v>
      </c>
    </row>
    <row r="27" spans="1:6" ht="18" hidden="1" thickTop="1" x14ac:dyDescent="0.3">
      <c r="A27" s="1828">
        <v>40817</v>
      </c>
      <c r="B27" s="1833">
        <v>429409</v>
      </c>
      <c r="C27" s="1834">
        <v>21844470</v>
      </c>
      <c r="D27" s="1834">
        <v>20</v>
      </c>
      <c r="E27" s="1835">
        <v>21470</v>
      </c>
      <c r="F27" s="1836">
        <v>1092223</v>
      </c>
    </row>
    <row r="28" spans="1:6" ht="18" hidden="1" thickTop="1" x14ac:dyDescent="0.3">
      <c r="A28" s="1828">
        <v>40848</v>
      </c>
      <c r="B28" s="1833">
        <v>441789</v>
      </c>
      <c r="C28" s="1834">
        <v>21637089</v>
      </c>
      <c r="D28" s="1834">
        <v>20</v>
      </c>
      <c r="E28" s="1835">
        <v>22089</v>
      </c>
      <c r="F28" s="1836">
        <v>1081854</v>
      </c>
    </row>
    <row r="29" spans="1:6" ht="18" hidden="1" thickTop="1" x14ac:dyDescent="0.3">
      <c r="A29" s="1828">
        <v>40878</v>
      </c>
      <c r="B29" s="1833">
        <v>509153</v>
      </c>
      <c r="C29" s="1834">
        <v>26909768</v>
      </c>
      <c r="D29" s="1834">
        <v>22</v>
      </c>
      <c r="E29" s="1835">
        <v>23143</v>
      </c>
      <c r="F29" s="1836">
        <v>1223171</v>
      </c>
    </row>
    <row r="30" spans="1:6" ht="16.5" hidden="1" customHeight="1" thickTop="1" x14ac:dyDescent="0.3">
      <c r="A30" s="1837">
        <v>40909</v>
      </c>
      <c r="B30" s="1833">
        <v>411557</v>
      </c>
      <c r="C30" s="1834">
        <v>20402574</v>
      </c>
      <c r="D30" s="1834">
        <v>20</v>
      </c>
      <c r="E30" s="1835">
        <v>20578</v>
      </c>
      <c r="F30" s="1836">
        <v>1020129</v>
      </c>
    </row>
    <row r="31" spans="1:6" ht="16.5" hidden="1" customHeight="1" x14ac:dyDescent="0.3">
      <c r="A31" s="1837">
        <v>40940</v>
      </c>
      <c r="B31" s="1833">
        <v>401302</v>
      </c>
      <c r="C31" s="1834">
        <v>20239873</v>
      </c>
      <c r="D31" s="1834">
        <v>18</v>
      </c>
      <c r="E31" s="1835">
        <v>22295</v>
      </c>
      <c r="F31" s="1836">
        <v>1124437</v>
      </c>
    </row>
    <row r="32" spans="1:6" ht="16.5" hidden="1" customHeight="1" x14ac:dyDescent="0.3">
      <c r="A32" s="1837">
        <v>40969</v>
      </c>
      <c r="B32" s="1833">
        <v>432715</v>
      </c>
      <c r="C32" s="1834">
        <v>21349071</v>
      </c>
      <c r="D32" s="1834">
        <v>20</v>
      </c>
      <c r="E32" s="1835">
        <v>21636</v>
      </c>
      <c r="F32" s="1836">
        <v>1067454</v>
      </c>
    </row>
    <row r="33" spans="1:6" ht="16.5" hidden="1" customHeight="1" x14ac:dyDescent="0.3">
      <c r="A33" s="1837">
        <v>41000</v>
      </c>
      <c r="B33" s="1833">
        <v>436837</v>
      </c>
      <c r="C33" s="1834">
        <v>21910904</v>
      </c>
      <c r="D33" s="1834">
        <v>21</v>
      </c>
      <c r="E33" s="1835">
        <v>20802</v>
      </c>
      <c r="F33" s="1836">
        <v>1043376</v>
      </c>
    </row>
    <row r="34" spans="1:6" ht="16.5" hidden="1" customHeight="1" x14ac:dyDescent="0.3">
      <c r="A34" s="1837">
        <v>41030</v>
      </c>
      <c r="B34" s="1833">
        <v>470150</v>
      </c>
      <c r="C34" s="1834">
        <v>22379207</v>
      </c>
      <c r="D34" s="1834">
        <v>22</v>
      </c>
      <c r="E34" s="1835">
        <v>21370</v>
      </c>
      <c r="F34" s="1836">
        <v>1017237</v>
      </c>
    </row>
    <row r="35" spans="1:6" ht="16.5" hidden="1" customHeight="1" x14ac:dyDescent="0.3">
      <c r="A35" s="1837">
        <v>41061</v>
      </c>
      <c r="B35" s="1833">
        <v>423483</v>
      </c>
      <c r="C35" s="1834">
        <v>21139261</v>
      </c>
      <c r="D35" s="1834">
        <v>21</v>
      </c>
      <c r="E35" s="1835">
        <v>20166</v>
      </c>
      <c r="F35" s="1836">
        <v>1006631</v>
      </c>
    </row>
    <row r="36" spans="1:6" ht="16.5" hidden="1" customHeight="1" x14ac:dyDescent="0.3">
      <c r="A36" s="1837">
        <v>41091</v>
      </c>
      <c r="B36" s="1833">
        <v>453418</v>
      </c>
      <c r="C36" s="1834">
        <v>23746073</v>
      </c>
      <c r="D36" s="1834">
        <v>22</v>
      </c>
      <c r="E36" s="1835">
        <v>20610</v>
      </c>
      <c r="F36" s="1836">
        <v>1079367</v>
      </c>
    </row>
    <row r="37" spans="1:6" ht="16.5" hidden="1" customHeight="1" x14ac:dyDescent="0.3">
      <c r="A37" s="1837">
        <v>41122</v>
      </c>
      <c r="B37" s="1833">
        <v>428256</v>
      </c>
      <c r="C37" s="1834">
        <v>21776630</v>
      </c>
      <c r="D37" s="1834">
        <v>21</v>
      </c>
      <c r="E37" s="1835">
        <v>20393</v>
      </c>
      <c r="F37" s="1836">
        <v>1036982</v>
      </c>
    </row>
    <row r="38" spans="1:6" ht="16.5" hidden="1" customHeight="1" x14ac:dyDescent="0.3">
      <c r="A38" s="1837">
        <v>41153</v>
      </c>
      <c r="B38" s="1833">
        <v>397667</v>
      </c>
      <c r="C38" s="1834">
        <v>20543860</v>
      </c>
      <c r="D38" s="1834">
        <v>19</v>
      </c>
      <c r="E38" s="1835">
        <v>20930</v>
      </c>
      <c r="F38" s="1836">
        <v>1081256</v>
      </c>
    </row>
    <row r="39" spans="1:6" ht="16.5" hidden="1" customHeight="1" x14ac:dyDescent="0.3">
      <c r="A39" s="1837">
        <v>41183</v>
      </c>
      <c r="B39" s="1833">
        <v>476909</v>
      </c>
      <c r="C39" s="1834">
        <v>25001750</v>
      </c>
      <c r="D39" s="1834">
        <v>23</v>
      </c>
      <c r="E39" s="1835">
        <v>20735</v>
      </c>
      <c r="F39" s="1836">
        <v>1087033</v>
      </c>
    </row>
    <row r="40" spans="1:6" ht="16.5" hidden="1" customHeight="1" x14ac:dyDescent="0.3">
      <c r="A40" s="1837">
        <v>41214</v>
      </c>
      <c r="B40" s="1833">
        <v>423120</v>
      </c>
      <c r="C40" s="1834">
        <v>21648556</v>
      </c>
      <c r="D40" s="1834">
        <v>20</v>
      </c>
      <c r="E40" s="1835">
        <v>21156</v>
      </c>
      <c r="F40" s="1836">
        <v>1082428</v>
      </c>
    </row>
    <row r="41" spans="1:6" ht="16.5" hidden="1" customHeight="1" x14ac:dyDescent="0.3">
      <c r="A41" s="1837">
        <v>41244</v>
      </c>
      <c r="B41" s="1833">
        <v>458402</v>
      </c>
      <c r="C41" s="1834">
        <v>25455656</v>
      </c>
      <c r="D41" s="1834">
        <v>20</v>
      </c>
      <c r="E41" s="1835">
        <v>22920</v>
      </c>
      <c r="F41" s="1836">
        <v>1272783</v>
      </c>
    </row>
    <row r="42" spans="1:6" ht="16.5" customHeight="1" thickTop="1" x14ac:dyDescent="0.3">
      <c r="A42" s="1838">
        <v>41275</v>
      </c>
      <c r="B42" s="1833">
        <v>419313</v>
      </c>
      <c r="C42" s="1834">
        <v>21859942</v>
      </c>
      <c r="D42" s="1834">
        <v>21</v>
      </c>
      <c r="E42" s="1835">
        <v>19967</v>
      </c>
      <c r="F42" s="1836">
        <v>1040950</v>
      </c>
    </row>
    <row r="43" spans="1:6" ht="16.5" customHeight="1" x14ac:dyDescent="0.3">
      <c r="A43" s="1838">
        <v>41306</v>
      </c>
      <c r="B43" s="1833">
        <v>369245</v>
      </c>
      <c r="C43" s="1834">
        <v>19588068</v>
      </c>
      <c r="D43" s="1834">
        <v>19</v>
      </c>
      <c r="E43" s="1835">
        <v>19434</v>
      </c>
      <c r="F43" s="1836">
        <v>1030951</v>
      </c>
    </row>
    <row r="44" spans="1:6" ht="16.5" customHeight="1" x14ac:dyDescent="0.3">
      <c r="A44" s="1838">
        <v>41334</v>
      </c>
      <c r="B44" s="1833">
        <v>405034</v>
      </c>
      <c r="C44" s="1834">
        <v>20478459</v>
      </c>
      <c r="D44" s="1834">
        <v>20</v>
      </c>
      <c r="E44" s="1835">
        <v>20252</v>
      </c>
      <c r="F44" s="1836">
        <v>1023923</v>
      </c>
    </row>
    <row r="45" spans="1:6" ht="16.5" customHeight="1" x14ac:dyDescent="0.3">
      <c r="A45" s="1838">
        <v>41365</v>
      </c>
      <c r="B45" s="1833">
        <v>423835</v>
      </c>
      <c r="C45" s="1834">
        <v>21031319</v>
      </c>
      <c r="D45" s="1834">
        <v>20</v>
      </c>
      <c r="E45" s="1835">
        <v>21192</v>
      </c>
      <c r="F45" s="1836">
        <v>1051565</v>
      </c>
    </row>
    <row r="46" spans="1:6" ht="16.5" customHeight="1" x14ac:dyDescent="0.3">
      <c r="A46" s="1838">
        <v>41395</v>
      </c>
      <c r="B46" s="1833">
        <v>438561</v>
      </c>
      <c r="C46" s="1834">
        <v>22595813</v>
      </c>
      <c r="D46" s="1834">
        <v>22</v>
      </c>
      <c r="E46" s="1835">
        <v>19935</v>
      </c>
      <c r="F46" s="1836">
        <v>1027082.4090909091</v>
      </c>
    </row>
    <row r="47" spans="1:6" ht="16.5" customHeight="1" x14ac:dyDescent="0.3">
      <c r="A47" s="1838">
        <v>41426</v>
      </c>
      <c r="B47" s="1833">
        <v>386585</v>
      </c>
      <c r="C47" s="1834">
        <v>20300449</v>
      </c>
      <c r="D47" s="1834">
        <v>20</v>
      </c>
      <c r="E47" s="1835">
        <v>19329</v>
      </c>
      <c r="F47" s="1836">
        <v>1015022</v>
      </c>
    </row>
    <row r="48" spans="1:6" ht="16.5" customHeight="1" x14ac:dyDescent="0.3">
      <c r="A48" s="1838">
        <v>41456</v>
      </c>
      <c r="B48" s="1833">
        <v>458023</v>
      </c>
      <c r="C48" s="1834">
        <v>23757105</v>
      </c>
      <c r="D48" s="1834">
        <v>23</v>
      </c>
      <c r="E48" s="1835">
        <v>19914</v>
      </c>
      <c r="F48" s="1836">
        <v>1032918</v>
      </c>
    </row>
    <row r="49" spans="1:6" ht="16.5" customHeight="1" x14ac:dyDescent="0.3">
      <c r="A49" s="1838">
        <v>41487</v>
      </c>
      <c r="B49" s="1833">
        <v>397266</v>
      </c>
      <c r="C49" s="1834">
        <v>22034024</v>
      </c>
      <c r="D49" s="1834">
        <v>21</v>
      </c>
      <c r="E49" s="1835">
        <v>18917</v>
      </c>
      <c r="F49" s="1836">
        <v>1049239</v>
      </c>
    </row>
    <row r="50" spans="1:6" ht="16.5" customHeight="1" x14ac:dyDescent="0.3">
      <c r="A50" s="1838">
        <v>41518</v>
      </c>
      <c r="B50" s="1833">
        <v>398583</v>
      </c>
      <c r="C50" s="1834">
        <v>21175010</v>
      </c>
      <c r="D50" s="1834">
        <v>20</v>
      </c>
      <c r="E50" s="1835">
        <v>19929</v>
      </c>
      <c r="F50" s="1836">
        <v>1058751</v>
      </c>
    </row>
    <row r="51" spans="1:6" ht="16.5" customHeight="1" x14ac:dyDescent="0.3">
      <c r="A51" s="1838">
        <v>41548</v>
      </c>
      <c r="B51" s="1833">
        <v>452289</v>
      </c>
      <c r="C51" s="1834">
        <v>24684836</v>
      </c>
      <c r="D51" s="1834">
        <v>23</v>
      </c>
      <c r="E51" s="1835">
        <v>19665</v>
      </c>
      <c r="F51" s="1836">
        <v>1073254</v>
      </c>
    </row>
    <row r="52" spans="1:6" ht="16.5" customHeight="1" x14ac:dyDescent="0.3">
      <c r="A52" s="1838">
        <v>41579</v>
      </c>
      <c r="B52" s="1833">
        <v>393808</v>
      </c>
      <c r="C52" s="1834">
        <v>20725114</v>
      </c>
      <c r="D52" s="1834">
        <v>20</v>
      </c>
      <c r="E52" s="1835">
        <v>19690</v>
      </c>
      <c r="F52" s="1836">
        <v>1036256</v>
      </c>
    </row>
    <row r="53" spans="1:6" ht="16.5" customHeight="1" x14ac:dyDescent="0.3">
      <c r="A53" s="1838">
        <v>41609</v>
      </c>
      <c r="B53" s="1833">
        <v>477819</v>
      </c>
      <c r="C53" s="1834">
        <v>26505337</v>
      </c>
      <c r="D53" s="1834">
        <v>21</v>
      </c>
      <c r="E53" s="1835">
        <v>22753</v>
      </c>
      <c r="F53" s="1836">
        <v>1262159</v>
      </c>
    </row>
    <row r="54" spans="1:6" ht="16.5" customHeight="1" x14ac:dyDescent="0.3">
      <c r="A54" s="1838">
        <v>41653</v>
      </c>
      <c r="B54" s="1833">
        <v>374235</v>
      </c>
      <c r="C54" s="1834">
        <v>19560273</v>
      </c>
      <c r="D54" s="1834">
        <v>19</v>
      </c>
      <c r="E54" s="1835">
        <v>19697</v>
      </c>
      <c r="F54" s="1836">
        <v>1029488</v>
      </c>
    </row>
    <row r="55" spans="1:6" ht="16.5" customHeight="1" x14ac:dyDescent="0.3">
      <c r="A55" s="1838">
        <v>41671</v>
      </c>
      <c r="B55" s="1833">
        <v>372478</v>
      </c>
      <c r="C55" s="1834">
        <v>19906878</v>
      </c>
      <c r="D55" s="1834">
        <v>18</v>
      </c>
      <c r="E55" s="1835">
        <v>20693</v>
      </c>
      <c r="F55" s="1836">
        <v>1105938</v>
      </c>
    </row>
    <row r="56" spans="1:6" ht="16.5" customHeight="1" x14ac:dyDescent="0.3">
      <c r="A56" s="1838">
        <v>41699</v>
      </c>
      <c r="B56" s="1833">
        <v>385697</v>
      </c>
      <c r="C56" s="1834">
        <v>19847409</v>
      </c>
      <c r="D56" s="1834">
        <v>19</v>
      </c>
      <c r="E56" s="1835">
        <v>20300</v>
      </c>
      <c r="F56" s="1836">
        <v>1044600</v>
      </c>
    </row>
    <row r="57" spans="1:6" ht="16.5" customHeight="1" x14ac:dyDescent="0.3">
      <c r="A57" s="1838">
        <v>41743</v>
      </c>
      <c r="B57" s="1833">
        <v>444814</v>
      </c>
      <c r="C57" s="1834">
        <v>23067406</v>
      </c>
      <c r="D57" s="1834">
        <v>22</v>
      </c>
      <c r="E57" s="1835">
        <v>20219</v>
      </c>
      <c r="F57" s="1836">
        <v>1048518</v>
      </c>
    </row>
    <row r="58" spans="1:6" ht="16.5" customHeight="1" x14ac:dyDescent="0.3">
      <c r="A58" s="1838">
        <v>41773</v>
      </c>
      <c r="B58" s="1833">
        <v>421691</v>
      </c>
      <c r="C58" s="1834">
        <v>22238506</v>
      </c>
      <c r="D58" s="1834">
        <v>21</v>
      </c>
      <c r="E58" s="1835">
        <v>20081</v>
      </c>
      <c r="F58" s="1836">
        <v>1058976</v>
      </c>
    </row>
    <row r="59" spans="1:6" ht="16.5" customHeight="1" x14ac:dyDescent="0.3">
      <c r="A59" s="1838">
        <v>41791</v>
      </c>
      <c r="B59" s="1833">
        <v>403572</v>
      </c>
      <c r="C59" s="1834">
        <v>21524293</v>
      </c>
      <c r="D59" s="1834">
        <v>21</v>
      </c>
      <c r="E59" s="1835">
        <v>19218</v>
      </c>
      <c r="F59" s="1836">
        <v>1024966</v>
      </c>
    </row>
    <row r="60" spans="1:6" ht="16.5" customHeight="1" x14ac:dyDescent="0.3">
      <c r="A60" s="1838">
        <v>41821</v>
      </c>
      <c r="B60" s="1833">
        <v>432321</v>
      </c>
      <c r="C60" s="1834">
        <v>22733366</v>
      </c>
      <c r="D60" s="1834">
        <v>22</v>
      </c>
      <c r="E60" s="1835">
        <v>19651</v>
      </c>
      <c r="F60" s="1836">
        <v>1033335</v>
      </c>
    </row>
    <row r="61" spans="1:6" ht="16.5" customHeight="1" x14ac:dyDescent="0.3">
      <c r="A61" s="1838">
        <v>41852</v>
      </c>
      <c r="B61" s="1833">
        <v>383127</v>
      </c>
      <c r="C61" s="1834">
        <v>20032811</v>
      </c>
      <c r="D61" s="1834">
        <v>20</v>
      </c>
      <c r="E61" s="1835">
        <v>19156</v>
      </c>
      <c r="F61" s="1836">
        <v>1001641</v>
      </c>
    </row>
    <row r="62" spans="1:6" ht="16.5" customHeight="1" x14ac:dyDescent="0.3">
      <c r="A62" s="1838">
        <v>41883</v>
      </c>
      <c r="B62" s="1833">
        <v>413404</v>
      </c>
      <c r="C62" s="1834">
        <v>21889470</v>
      </c>
      <c r="D62" s="1834">
        <v>22</v>
      </c>
      <c r="E62" s="1835">
        <v>18791</v>
      </c>
      <c r="F62" s="1836">
        <v>994976</v>
      </c>
    </row>
    <row r="63" spans="1:6" ht="16.5" customHeight="1" x14ac:dyDescent="0.3">
      <c r="A63" s="1838">
        <v>41913</v>
      </c>
      <c r="B63" s="1833">
        <v>419457</v>
      </c>
      <c r="C63" s="1834">
        <v>22474559</v>
      </c>
      <c r="D63" s="1834">
        <v>22</v>
      </c>
      <c r="E63" s="1835">
        <v>19066</v>
      </c>
      <c r="F63" s="1836">
        <v>1021571</v>
      </c>
    </row>
    <row r="64" spans="1:6" ht="16.5" customHeight="1" x14ac:dyDescent="0.3">
      <c r="A64" s="1838">
        <v>41944</v>
      </c>
      <c r="B64" s="1833">
        <v>375825</v>
      </c>
      <c r="C64" s="1834">
        <v>20664615</v>
      </c>
      <c r="D64" s="1834">
        <v>20</v>
      </c>
      <c r="E64" s="1835">
        <v>18791</v>
      </c>
      <c r="F64" s="1836">
        <v>1033231</v>
      </c>
    </row>
    <row r="65" spans="1:10" ht="16.5" customHeight="1" x14ac:dyDescent="0.3">
      <c r="A65" s="1838">
        <v>41974</v>
      </c>
      <c r="B65" s="1833">
        <v>455435</v>
      </c>
      <c r="C65" s="1834">
        <v>25291403</v>
      </c>
      <c r="D65" s="1834">
        <v>21</v>
      </c>
      <c r="E65" s="1835">
        <v>21687</v>
      </c>
      <c r="F65" s="1836">
        <v>1204353</v>
      </c>
    </row>
    <row r="66" spans="1:10" ht="16.5" customHeight="1" x14ac:dyDescent="0.3">
      <c r="A66" s="1838">
        <v>42005</v>
      </c>
      <c r="B66" s="1833">
        <v>363305</v>
      </c>
      <c r="C66" s="1834">
        <v>17953593</v>
      </c>
      <c r="D66" s="1834">
        <v>20</v>
      </c>
      <c r="E66" s="1835">
        <v>18165</v>
      </c>
      <c r="F66" s="1836">
        <v>897680</v>
      </c>
    </row>
    <row r="67" spans="1:10" ht="16.5" customHeight="1" x14ac:dyDescent="0.3">
      <c r="A67" s="1838">
        <v>42036</v>
      </c>
      <c r="B67" s="1833">
        <v>337515</v>
      </c>
      <c r="C67" s="1834">
        <v>18506021</v>
      </c>
      <c r="D67" s="1834">
        <v>17</v>
      </c>
      <c r="E67" s="1835">
        <v>19854</v>
      </c>
      <c r="F67" s="1836">
        <v>1088589</v>
      </c>
    </row>
    <row r="68" spans="1:10" ht="16.5" customHeight="1" x14ac:dyDescent="0.3">
      <c r="A68" s="1838">
        <v>42064</v>
      </c>
      <c r="B68" s="1833">
        <v>321981</v>
      </c>
      <c r="C68" s="1834">
        <v>16981424</v>
      </c>
      <c r="D68" s="1834">
        <v>21</v>
      </c>
      <c r="E68" s="1835">
        <v>15332</v>
      </c>
      <c r="F68" s="1836">
        <v>808639</v>
      </c>
    </row>
    <row r="69" spans="1:10" ht="16.5" customHeight="1" x14ac:dyDescent="0.3">
      <c r="A69" s="1838">
        <v>42095</v>
      </c>
      <c r="B69" s="1833">
        <v>398233</v>
      </c>
      <c r="C69" s="1834">
        <v>20767752</v>
      </c>
      <c r="D69" s="1834">
        <v>22</v>
      </c>
      <c r="E69" s="1835">
        <v>18102</v>
      </c>
      <c r="F69" s="1836">
        <v>943989</v>
      </c>
    </row>
    <row r="70" spans="1:10" ht="16.5" customHeight="1" x14ac:dyDescent="0.3">
      <c r="A70" s="1838">
        <v>42125</v>
      </c>
      <c r="B70" s="1833">
        <v>351700</v>
      </c>
      <c r="C70" s="1834">
        <v>18484938</v>
      </c>
      <c r="D70" s="1834">
        <v>20</v>
      </c>
      <c r="E70" s="1835">
        <v>17585</v>
      </c>
      <c r="F70" s="1836">
        <v>924247</v>
      </c>
    </row>
    <row r="71" spans="1:10" ht="16.5" customHeight="1" x14ac:dyDescent="0.3">
      <c r="A71" s="1838">
        <v>42156</v>
      </c>
      <c r="B71" s="1833">
        <v>402427</v>
      </c>
      <c r="C71" s="1834">
        <v>22461853</v>
      </c>
      <c r="D71" s="1834">
        <v>22</v>
      </c>
      <c r="E71" s="1835">
        <v>18292</v>
      </c>
      <c r="F71" s="1836">
        <v>1021039</v>
      </c>
    </row>
    <row r="72" spans="1:10" ht="16.5" customHeight="1" x14ac:dyDescent="0.3">
      <c r="A72" s="1838">
        <v>42186</v>
      </c>
      <c r="B72" s="1833">
        <v>408924</v>
      </c>
      <c r="C72" s="1834">
        <v>22778237</v>
      </c>
      <c r="D72" s="1834">
        <v>23</v>
      </c>
      <c r="E72" s="1835">
        <v>17779</v>
      </c>
      <c r="F72" s="1836">
        <v>990358</v>
      </c>
    </row>
    <row r="73" spans="1:10" ht="16.5" customHeight="1" x14ac:dyDescent="0.3">
      <c r="A73" s="1838">
        <v>42217</v>
      </c>
      <c r="B73" s="1833">
        <v>364553</v>
      </c>
      <c r="C73" s="1834">
        <v>19314158</v>
      </c>
      <c r="D73" s="1834">
        <v>21</v>
      </c>
      <c r="E73" s="1835">
        <v>17360</v>
      </c>
      <c r="F73" s="1836">
        <v>919722</v>
      </c>
    </row>
    <row r="74" spans="1:10" ht="16.5" customHeight="1" x14ac:dyDescent="0.3">
      <c r="A74" s="1838">
        <v>42248</v>
      </c>
      <c r="B74" s="1833">
        <v>382301</v>
      </c>
      <c r="C74" s="1834">
        <v>19976716</v>
      </c>
      <c r="D74" s="1834">
        <v>21</v>
      </c>
      <c r="E74" s="1835">
        <v>18205</v>
      </c>
      <c r="F74" s="1836">
        <v>951272</v>
      </c>
    </row>
    <row r="75" spans="1:10" ht="16.5" customHeight="1" x14ac:dyDescent="0.3">
      <c r="A75" s="1838">
        <v>42278</v>
      </c>
      <c r="B75" s="1833">
        <v>407755</v>
      </c>
      <c r="C75" s="1834">
        <v>21167741</v>
      </c>
      <c r="D75" s="1834">
        <v>22</v>
      </c>
      <c r="E75" s="1835">
        <v>18534</v>
      </c>
      <c r="F75" s="1836">
        <v>962170</v>
      </c>
    </row>
    <row r="76" spans="1:10" ht="16.5" customHeight="1" x14ac:dyDescent="0.3">
      <c r="A76" s="1838">
        <v>42309</v>
      </c>
      <c r="B76" s="1833">
        <v>373606</v>
      </c>
      <c r="C76" s="1834">
        <v>18662222</v>
      </c>
      <c r="D76" s="1834">
        <v>19</v>
      </c>
      <c r="E76" s="1835">
        <v>19663</v>
      </c>
      <c r="F76" s="1836">
        <v>982222</v>
      </c>
    </row>
    <row r="77" spans="1:10" ht="16.5" customHeight="1" x14ac:dyDescent="0.3">
      <c r="A77" s="1838">
        <v>42339</v>
      </c>
      <c r="B77" s="1833">
        <v>449448</v>
      </c>
      <c r="C77" s="1834">
        <v>25270380</v>
      </c>
      <c r="D77" s="1834">
        <v>22</v>
      </c>
      <c r="E77" s="1835">
        <v>20429</v>
      </c>
      <c r="F77" s="1836">
        <v>1148654</v>
      </c>
    </row>
    <row r="78" spans="1:10" ht="16.5" customHeight="1" x14ac:dyDescent="0.3">
      <c r="A78" s="1838">
        <v>42370</v>
      </c>
      <c r="B78" s="1833">
        <v>332953</v>
      </c>
      <c r="C78" s="1834">
        <v>16843614</v>
      </c>
      <c r="D78" s="1834">
        <v>20</v>
      </c>
      <c r="E78" s="1835">
        <v>16648</v>
      </c>
      <c r="F78" s="1836">
        <v>842181</v>
      </c>
    </row>
    <row r="79" spans="1:10" ht="16.5" customHeight="1" x14ac:dyDescent="0.3">
      <c r="A79" s="1838">
        <v>42401</v>
      </c>
      <c r="B79" s="1833">
        <v>346286</v>
      </c>
      <c r="C79" s="1834">
        <v>19258711</v>
      </c>
      <c r="D79" s="1834">
        <v>19</v>
      </c>
      <c r="E79" s="1835">
        <v>18226</v>
      </c>
      <c r="F79" s="1836">
        <v>1013616</v>
      </c>
      <c r="J79" s="1839"/>
    </row>
    <row r="80" spans="1:10" ht="16.5" customHeight="1" x14ac:dyDescent="0.3">
      <c r="A80" s="1838">
        <v>42430</v>
      </c>
      <c r="B80" s="1833">
        <v>392250</v>
      </c>
      <c r="C80" s="1834">
        <v>20945508</v>
      </c>
      <c r="D80" s="1834">
        <v>22</v>
      </c>
      <c r="E80" s="1835">
        <v>17830</v>
      </c>
      <c r="F80" s="1836">
        <v>952069</v>
      </c>
    </row>
    <row r="81" spans="1:6" ht="16.5" customHeight="1" x14ac:dyDescent="0.3">
      <c r="A81" s="1838">
        <v>42461</v>
      </c>
      <c r="B81" s="1833">
        <v>354308</v>
      </c>
      <c r="C81" s="1834">
        <v>18585728</v>
      </c>
      <c r="D81" s="1834">
        <v>20</v>
      </c>
      <c r="E81" s="1835">
        <v>17715</v>
      </c>
      <c r="F81" s="1836">
        <v>929286</v>
      </c>
    </row>
    <row r="82" spans="1:6" ht="16.5" customHeight="1" x14ac:dyDescent="0.3">
      <c r="A82" s="1838">
        <v>42491</v>
      </c>
      <c r="B82" s="1833">
        <v>386095</v>
      </c>
      <c r="C82" s="1834">
        <v>21254863</v>
      </c>
      <c r="D82" s="1834">
        <v>22</v>
      </c>
      <c r="E82" s="1835">
        <v>17550</v>
      </c>
      <c r="F82" s="1836">
        <v>966130</v>
      </c>
    </row>
    <row r="83" spans="1:6" ht="16.5" customHeight="1" x14ac:dyDescent="0.3">
      <c r="A83" s="1838">
        <v>42522</v>
      </c>
      <c r="B83" s="1833">
        <v>381449</v>
      </c>
      <c r="C83" s="1834">
        <v>22063492</v>
      </c>
      <c r="D83" s="1834">
        <v>22</v>
      </c>
      <c r="E83" s="1835">
        <v>17339</v>
      </c>
      <c r="F83" s="1836">
        <v>1002886</v>
      </c>
    </row>
    <row r="84" spans="1:6" ht="16.5" customHeight="1" x14ac:dyDescent="0.3">
      <c r="A84" s="1838">
        <v>42552</v>
      </c>
      <c r="B84" s="1833">
        <v>363559</v>
      </c>
      <c r="C84" s="1834">
        <v>22425493</v>
      </c>
      <c r="D84" s="1834">
        <v>20</v>
      </c>
      <c r="E84" s="1835">
        <f>B84/D84</f>
        <v>18177.95</v>
      </c>
      <c r="F84" s="1836">
        <f>C84/D84</f>
        <v>1121274.6499999999</v>
      </c>
    </row>
    <row r="85" spans="1:6" ht="16.5" customHeight="1" x14ac:dyDescent="0.3">
      <c r="A85" s="1838">
        <v>42583</v>
      </c>
      <c r="B85" s="1833">
        <v>386287</v>
      </c>
      <c r="C85" s="1834">
        <v>21038007</v>
      </c>
      <c r="D85" s="1834">
        <v>22</v>
      </c>
      <c r="E85" s="1835">
        <f>B85/D85</f>
        <v>17558.5</v>
      </c>
      <c r="F85" s="1836">
        <f>C85/D85</f>
        <v>956273.04545454541</v>
      </c>
    </row>
    <row r="86" spans="1:6" ht="16.5" customHeight="1" x14ac:dyDescent="0.3">
      <c r="A86" s="1838">
        <v>42614</v>
      </c>
      <c r="B86" s="1833">
        <v>365155</v>
      </c>
      <c r="C86" s="1834">
        <v>19410018</v>
      </c>
      <c r="D86" s="1834">
        <v>21</v>
      </c>
      <c r="E86" s="1835">
        <v>17388</v>
      </c>
      <c r="F86" s="1836">
        <v>924287</v>
      </c>
    </row>
    <row r="87" spans="1:6" ht="16.5" customHeight="1" x14ac:dyDescent="0.3">
      <c r="A87" s="1838">
        <v>42644</v>
      </c>
      <c r="B87" s="1833">
        <v>382182</v>
      </c>
      <c r="C87" s="1834">
        <v>20935481</v>
      </c>
      <c r="D87" s="1834">
        <v>21</v>
      </c>
      <c r="E87" s="1835">
        <v>18199</v>
      </c>
      <c r="F87" s="1836">
        <v>996928</v>
      </c>
    </row>
    <row r="88" spans="1:6" ht="16.5" customHeight="1" x14ac:dyDescent="0.3">
      <c r="A88" s="1838">
        <v>42675</v>
      </c>
      <c r="B88" s="1833">
        <v>377752</v>
      </c>
      <c r="C88" s="1834">
        <v>21384728</v>
      </c>
      <c r="D88" s="1834">
        <v>21</v>
      </c>
      <c r="E88" s="1835">
        <v>17988</v>
      </c>
      <c r="F88" s="1836">
        <v>1018320</v>
      </c>
    </row>
    <row r="89" spans="1:6" ht="16.5" customHeight="1" x14ac:dyDescent="0.3">
      <c r="A89" s="1838">
        <v>42705</v>
      </c>
      <c r="B89" s="1833">
        <v>422965</v>
      </c>
      <c r="C89" s="1834">
        <v>26388957</v>
      </c>
      <c r="D89" s="1834">
        <v>22</v>
      </c>
      <c r="E89" s="1835">
        <v>19226</v>
      </c>
      <c r="F89" s="1836">
        <v>1199498</v>
      </c>
    </row>
    <row r="90" spans="1:6" ht="16.5" customHeight="1" x14ac:dyDescent="0.3">
      <c r="A90" s="1838">
        <v>42736</v>
      </c>
      <c r="B90" s="1833">
        <v>333247</v>
      </c>
      <c r="C90" s="1834">
        <v>19554231</v>
      </c>
      <c r="D90" s="1834">
        <v>21</v>
      </c>
      <c r="E90" s="1835">
        <v>15869</v>
      </c>
      <c r="F90" s="1836">
        <v>931154</v>
      </c>
    </row>
    <row r="91" spans="1:6" ht="16.5" customHeight="1" x14ac:dyDescent="0.3">
      <c r="A91" s="1838">
        <v>42767</v>
      </c>
      <c r="B91" s="1833">
        <v>299566</v>
      </c>
      <c r="C91" s="1834">
        <v>17632668</v>
      </c>
      <c r="D91" s="1834">
        <v>17</v>
      </c>
      <c r="E91" s="1835">
        <v>17622</v>
      </c>
      <c r="F91" s="1836">
        <v>1037216</v>
      </c>
    </row>
    <row r="92" spans="1:6" ht="16.5" customHeight="1" x14ac:dyDescent="0.3">
      <c r="A92" s="1838">
        <v>42795</v>
      </c>
      <c r="B92" s="1833">
        <v>376579</v>
      </c>
      <c r="C92" s="1834">
        <v>21707266</v>
      </c>
      <c r="D92" s="1834">
        <v>22</v>
      </c>
      <c r="E92" s="1835">
        <v>17117</v>
      </c>
      <c r="F92" s="1836">
        <v>986694</v>
      </c>
    </row>
    <row r="93" spans="1:6" ht="16.5" customHeight="1" x14ac:dyDescent="0.3">
      <c r="A93" s="1840">
        <v>42826</v>
      </c>
      <c r="B93" s="1841">
        <v>329937</v>
      </c>
      <c r="C93" s="1842">
        <v>18200962</v>
      </c>
      <c r="D93" s="1842">
        <v>20</v>
      </c>
      <c r="E93" s="1843">
        <v>16497</v>
      </c>
      <c r="F93" s="1844">
        <v>910048</v>
      </c>
    </row>
    <row r="94" spans="1:6" ht="16.5" customHeight="1" x14ac:dyDescent="0.3">
      <c r="A94" s="1840">
        <v>42856</v>
      </c>
      <c r="B94" s="1833">
        <v>376131</v>
      </c>
      <c r="C94" s="1834">
        <v>20968771</v>
      </c>
      <c r="D94" s="1834">
        <v>22</v>
      </c>
      <c r="E94" s="1835">
        <v>17097</v>
      </c>
      <c r="F94" s="1836">
        <v>953126</v>
      </c>
    </row>
    <row r="95" spans="1:6" ht="16.5" customHeight="1" thickBot="1" x14ac:dyDescent="0.35">
      <c r="A95" s="1845">
        <v>42887</v>
      </c>
      <c r="B95" s="1846">
        <v>350441</v>
      </c>
      <c r="C95" s="1847">
        <v>20765102</v>
      </c>
      <c r="D95" s="1847">
        <v>21</v>
      </c>
      <c r="E95" s="1848">
        <v>16688</v>
      </c>
      <c r="F95" s="1849">
        <v>988814</v>
      </c>
    </row>
    <row r="96" spans="1:6" ht="17.25" thickTop="1" x14ac:dyDescent="0.3">
      <c r="A96" s="1640" t="s">
        <v>3440</v>
      </c>
      <c r="B96" s="1850"/>
      <c r="C96" s="1850"/>
      <c r="D96" s="1850"/>
      <c r="E96" s="1850"/>
      <c r="F96" s="1850"/>
    </row>
    <row r="102" spans="5:5" x14ac:dyDescent="0.3">
      <c r="E102" s="1812" t="s">
        <v>446</v>
      </c>
    </row>
  </sheetData>
  <pageMargins left="0.70866141732283472" right="0.70866141732283472" top="0.74803149606299213" bottom="0.55118110236220474" header="0.31496062992125984" footer="0.31496062992125984"/>
  <pageSetup paperSize="9" scale="7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7"/>
  <sheetViews>
    <sheetView workbookViewId="0">
      <selection activeCell="L44" sqref="L44"/>
    </sheetView>
  </sheetViews>
  <sheetFormatPr defaultColWidth="9.140625" defaultRowHeight="16.5" x14ac:dyDescent="0.3"/>
  <cols>
    <col min="1" max="1" width="9.42578125" style="1853" bestFit="1" customWidth="1"/>
    <col min="2" max="3" width="15" style="1853" customWidth="1"/>
    <col min="4" max="4" width="12.5703125" style="1853" customWidth="1"/>
    <col min="5" max="5" width="15.42578125" style="1853" customWidth="1"/>
    <col min="6" max="6" width="16.7109375" style="1853" customWidth="1"/>
    <col min="7" max="16384" width="9.140625" style="1853"/>
  </cols>
  <sheetData>
    <row r="1" spans="1:6" ht="20.25" x14ac:dyDescent="0.3">
      <c r="A1" s="1851" t="s">
        <v>3441</v>
      </c>
      <c r="B1" s="1852"/>
      <c r="C1" s="1852"/>
      <c r="D1" s="1852"/>
      <c r="E1" s="1852"/>
      <c r="F1" s="1852"/>
    </row>
    <row r="2" spans="1:6" ht="21" thickBot="1" x14ac:dyDescent="0.35">
      <c r="A2" s="1851" t="s">
        <v>3442</v>
      </c>
      <c r="B2" s="1854"/>
      <c r="C2" s="1852"/>
      <c r="D2" s="1852"/>
      <c r="E2" s="1852"/>
      <c r="F2" s="1852"/>
    </row>
    <row r="3" spans="1:6" ht="18" thickTop="1" thickBot="1" x14ac:dyDescent="0.35">
      <c r="A3" s="1855"/>
      <c r="B3" s="1856"/>
      <c r="C3" s="1856"/>
      <c r="D3" s="1856"/>
      <c r="E3" s="3486" t="s">
        <v>3434</v>
      </c>
      <c r="F3" s="3487"/>
    </row>
    <row r="4" spans="1:6" ht="57" customHeight="1" thickBot="1" x14ac:dyDescent="0.35">
      <c r="A4" s="1857"/>
      <c r="B4" s="1858" t="s">
        <v>3443</v>
      </c>
      <c r="C4" s="1858" t="s">
        <v>3444</v>
      </c>
      <c r="D4" s="1858" t="s">
        <v>3445</v>
      </c>
      <c r="E4" s="1858" t="s">
        <v>3443</v>
      </c>
      <c r="F4" s="1859" t="s">
        <v>3444</v>
      </c>
    </row>
    <row r="5" spans="1:6" ht="18" hidden="1" thickTop="1" x14ac:dyDescent="0.3">
      <c r="A5" s="1860">
        <v>40179</v>
      </c>
      <c r="B5" s="1861">
        <v>23220</v>
      </c>
      <c r="C5" s="1861">
        <v>146156</v>
      </c>
      <c r="D5" s="1861">
        <v>20</v>
      </c>
      <c r="E5" s="1861">
        <v>1661</v>
      </c>
      <c r="F5" s="1862">
        <v>6643</v>
      </c>
    </row>
    <row r="6" spans="1:6" ht="18" hidden="1" thickTop="1" x14ac:dyDescent="0.3">
      <c r="A6" s="1860">
        <v>40210</v>
      </c>
      <c r="B6" s="1861">
        <v>23636</v>
      </c>
      <c r="C6" s="1861">
        <v>122529</v>
      </c>
      <c r="D6" s="1861">
        <v>18</v>
      </c>
      <c r="E6" s="1861">
        <v>1313</v>
      </c>
      <c r="F6" s="1862">
        <v>6807</v>
      </c>
    </row>
    <row r="7" spans="1:6" ht="18" hidden="1" thickTop="1" x14ac:dyDescent="0.3">
      <c r="A7" s="1860">
        <v>40238</v>
      </c>
      <c r="B7" s="1861">
        <v>31374</v>
      </c>
      <c r="C7" s="1861">
        <v>147960</v>
      </c>
      <c r="D7" s="1861">
        <v>21</v>
      </c>
      <c r="E7" s="1861">
        <v>1494</v>
      </c>
      <c r="F7" s="1862">
        <v>7046</v>
      </c>
    </row>
    <row r="8" spans="1:6" ht="18" hidden="1" thickTop="1" x14ac:dyDescent="0.3">
      <c r="A8" s="1860">
        <v>40269</v>
      </c>
      <c r="B8" s="1861">
        <v>28196</v>
      </c>
      <c r="C8" s="1861">
        <v>155766</v>
      </c>
      <c r="D8" s="1861">
        <v>22</v>
      </c>
      <c r="E8" s="1861">
        <v>1282</v>
      </c>
      <c r="F8" s="1862">
        <v>7080</v>
      </c>
    </row>
    <row r="9" spans="1:6" ht="18" hidden="1" thickTop="1" x14ac:dyDescent="0.3">
      <c r="A9" s="1860">
        <v>40299</v>
      </c>
      <c r="B9" s="1861">
        <v>26950</v>
      </c>
      <c r="C9" s="1861">
        <v>128348</v>
      </c>
      <c r="D9" s="1861">
        <v>20</v>
      </c>
      <c r="E9" s="1861">
        <v>1348</v>
      </c>
      <c r="F9" s="1862">
        <v>6417</v>
      </c>
    </row>
    <row r="10" spans="1:6" ht="18" hidden="1" thickTop="1" x14ac:dyDescent="0.3">
      <c r="A10" s="1860">
        <v>40330</v>
      </c>
      <c r="B10" s="1861">
        <v>32021</v>
      </c>
      <c r="C10" s="1861">
        <v>157459</v>
      </c>
      <c r="D10" s="1861">
        <v>22</v>
      </c>
      <c r="E10" s="1861">
        <v>1456</v>
      </c>
      <c r="F10" s="1862">
        <v>7157</v>
      </c>
    </row>
    <row r="11" spans="1:6" ht="18" hidden="1" thickTop="1" x14ac:dyDescent="0.3">
      <c r="A11" s="1860">
        <v>40360</v>
      </c>
      <c r="B11" s="1861">
        <v>29038</v>
      </c>
      <c r="C11" s="1861">
        <v>131775</v>
      </c>
      <c r="D11" s="1861">
        <v>22</v>
      </c>
      <c r="E11" s="1861">
        <v>1320</v>
      </c>
      <c r="F11" s="1862">
        <v>5990</v>
      </c>
    </row>
    <row r="12" spans="1:6" ht="18" hidden="1" thickTop="1" x14ac:dyDescent="0.3">
      <c r="A12" s="1860">
        <v>40391</v>
      </c>
      <c r="B12" s="1861">
        <v>30325</v>
      </c>
      <c r="C12" s="1861">
        <v>128293</v>
      </c>
      <c r="D12" s="1861">
        <v>22</v>
      </c>
      <c r="E12" s="1861">
        <v>1378</v>
      </c>
      <c r="F12" s="1862">
        <v>5831</v>
      </c>
    </row>
    <row r="13" spans="1:6" ht="18" hidden="1" thickTop="1" x14ac:dyDescent="0.3">
      <c r="A13" s="1860">
        <v>40422</v>
      </c>
      <c r="B13" s="1861">
        <v>31858</v>
      </c>
      <c r="C13" s="1861">
        <v>148964</v>
      </c>
      <c r="D13" s="1861">
        <v>21</v>
      </c>
      <c r="E13" s="1861">
        <v>1517</v>
      </c>
      <c r="F13" s="1862">
        <v>7094</v>
      </c>
    </row>
    <row r="14" spans="1:6" ht="18" hidden="1" thickTop="1" x14ac:dyDescent="0.3">
      <c r="A14" s="1860">
        <v>40452</v>
      </c>
      <c r="B14" s="1861">
        <v>29896</v>
      </c>
      <c r="C14" s="1861">
        <v>147274</v>
      </c>
      <c r="D14" s="1861">
        <v>21</v>
      </c>
      <c r="E14" s="1861">
        <v>1424</v>
      </c>
      <c r="F14" s="1862">
        <v>7013</v>
      </c>
    </row>
    <row r="15" spans="1:6" ht="18" hidden="1" thickTop="1" x14ac:dyDescent="0.3">
      <c r="A15" s="1860">
        <v>40483</v>
      </c>
      <c r="B15" s="1861">
        <v>34491</v>
      </c>
      <c r="C15" s="1861">
        <v>152572.0152884</v>
      </c>
      <c r="D15" s="1861">
        <v>20</v>
      </c>
      <c r="E15" s="1861">
        <v>1724.55</v>
      </c>
      <c r="F15" s="1862">
        <v>7628.6007644199999</v>
      </c>
    </row>
    <row r="16" spans="1:6" ht="18" hidden="1" thickTop="1" x14ac:dyDescent="0.3">
      <c r="A16" s="1860">
        <v>40522</v>
      </c>
      <c r="B16" s="1861">
        <v>45307</v>
      </c>
      <c r="C16" s="1861">
        <v>220826</v>
      </c>
      <c r="D16" s="1861">
        <v>23</v>
      </c>
      <c r="E16" s="1861">
        <v>1970</v>
      </c>
      <c r="F16" s="1862">
        <v>9601</v>
      </c>
    </row>
    <row r="17" spans="1:6" ht="18" hidden="1" thickTop="1" x14ac:dyDescent="0.3">
      <c r="A17" s="1860">
        <v>40553</v>
      </c>
      <c r="B17" s="1861">
        <v>30565</v>
      </c>
      <c r="C17" s="1861">
        <v>153705.071</v>
      </c>
      <c r="D17" s="1861">
        <v>19</v>
      </c>
      <c r="E17" s="1861">
        <v>1609</v>
      </c>
      <c r="F17" s="1862">
        <v>8090</v>
      </c>
    </row>
    <row r="18" spans="1:6" ht="18" hidden="1" thickTop="1" x14ac:dyDescent="0.3">
      <c r="A18" s="1860">
        <v>40584</v>
      </c>
      <c r="B18" s="1861">
        <v>30735</v>
      </c>
      <c r="C18" s="1861">
        <v>142370</v>
      </c>
      <c r="D18" s="1861">
        <v>18</v>
      </c>
      <c r="E18" s="1861">
        <v>1708</v>
      </c>
      <c r="F18" s="1862">
        <v>7909</v>
      </c>
    </row>
    <row r="19" spans="1:6" ht="18" hidden="1" thickTop="1" x14ac:dyDescent="0.3">
      <c r="A19" s="1860">
        <v>40612</v>
      </c>
      <c r="B19" s="1861">
        <v>38636</v>
      </c>
      <c r="C19" s="1861">
        <v>168058</v>
      </c>
      <c r="D19" s="1861">
        <v>22</v>
      </c>
      <c r="E19" s="1861">
        <v>1756</v>
      </c>
      <c r="F19" s="1862">
        <v>7639</v>
      </c>
    </row>
    <row r="20" spans="1:6" ht="18" hidden="1" thickTop="1" x14ac:dyDescent="0.3">
      <c r="A20" s="1860">
        <v>40643</v>
      </c>
      <c r="B20" s="1861">
        <v>33065</v>
      </c>
      <c r="C20" s="1861">
        <v>187887</v>
      </c>
      <c r="D20" s="1861">
        <v>20</v>
      </c>
      <c r="E20" s="1861">
        <v>1653</v>
      </c>
      <c r="F20" s="1862">
        <v>9394</v>
      </c>
    </row>
    <row r="21" spans="1:6" ht="18" hidden="1" thickTop="1" x14ac:dyDescent="0.3">
      <c r="A21" s="1860">
        <v>40673</v>
      </c>
      <c r="B21" s="1861">
        <v>38149</v>
      </c>
      <c r="C21" s="1861">
        <v>169093</v>
      </c>
      <c r="D21" s="1861">
        <v>22</v>
      </c>
      <c r="E21" s="1861">
        <v>1734</v>
      </c>
      <c r="F21" s="1862">
        <v>7686</v>
      </c>
    </row>
    <row r="22" spans="1:6" ht="18" hidden="1" thickTop="1" x14ac:dyDescent="0.3">
      <c r="A22" s="1860">
        <v>40704</v>
      </c>
      <c r="B22" s="1861">
        <v>39231</v>
      </c>
      <c r="C22" s="1861">
        <v>158713</v>
      </c>
      <c r="D22" s="1861">
        <v>22</v>
      </c>
      <c r="E22" s="1861">
        <v>1783</v>
      </c>
      <c r="F22" s="1862">
        <v>7214</v>
      </c>
    </row>
    <row r="23" spans="1:6" ht="18" hidden="1" thickTop="1" x14ac:dyDescent="0.3">
      <c r="A23" s="1860">
        <v>40734</v>
      </c>
      <c r="B23" s="1861">
        <v>35465</v>
      </c>
      <c r="C23" s="1861">
        <v>156666</v>
      </c>
      <c r="D23" s="1861">
        <v>21</v>
      </c>
      <c r="E23" s="1861">
        <v>1689</v>
      </c>
      <c r="F23" s="1862">
        <v>7460</v>
      </c>
    </row>
    <row r="24" spans="1:6" ht="18" hidden="1" thickTop="1" x14ac:dyDescent="0.3">
      <c r="A24" s="1860">
        <v>40756</v>
      </c>
      <c r="B24" s="1861">
        <v>37355</v>
      </c>
      <c r="C24" s="1861">
        <v>195303</v>
      </c>
      <c r="D24" s="1861">
        <v>22</v>
      </c>
      <c r="E24" s="1861">
        <v>1698</v>
      </c>
      <c r="F24" s="1862">
        <v>8877</v>
      </c>
    </row>
    <row r="25" spans="1:6" ht="18" hidden="1" thickTop="1" x14ac:dyDescent="0.3">
      <c r="A25" s="1860">
        <v>40796</v>
      </c>
      <c r="B25" s="1861">
        <v>37949</v>
      </c>
      <c r="C25" s="1861">
        <v>168911</v>
      </c>
      <c r="D25" s="1861">
        <v>21</v>
      </c>
      <c r="E25" s="1861">
        <v>1807</v>
      </c>
      <c r="F25" s="1862">
        <v>8043</v>
      </c>
    </row>
    <row r="26" spans="1:6" ht="18" hidden="1" thickTop="1" x14ac:dyDescent="0.3">
      <c r="A26" s="1860">
        <v>40826</v>
      </c>
      <c r="B26" s="1861">
        <v>35347</v>
      </c>
      <c r="C26" s="1861">
        <v>173163</v>
      </c>
      <c r="D26" s="1861">
        <v>20</v>
      </c>
      <c r="E26" s="1861">
        <v>1767</v>
      </c>
      <c r="F26" s="1862">
        <v>8658</v>
      </c>
    </row>
    <row r="27" spans="1:6" ht="18" hidden="1" thickTop="1" x14ac:dyDescent="0.3">
      <c r="A27" s="1860">
        <v>40857</v>
      </c>
      <c r="B27" s="1861">
        <v>35318</v>
      </c>
      <c r="C27" s="1861">
        <v>189167</v>
      </c>
      <c r="D27" s="1861">
        <v>20</v>
      </c>
      <c r="E27" s="1861">
        <v>1766</v>
      </c>
      <c r="F27" s="1862">
        <v>9458</v>
      </c>
    </row>
    <row r="28" spans="1:6" ht="18" hidden="1" thickTop="1" x14ac:dyDescent="0.3">
      <c r="A28" s="1860">
        <v>40887</v>
      </c>
      <c r="B28" s="1861">
        <v>47397</v>
      </c>
      <c r="C28" s="1861">
        <v>245244</v>
      </c>
      <c r="D28" s="1861">
        <v>22</v>
      </c>
      <c r="E28" s="1861">
        <v>2154</v>
      </c>
      <c r="F28" s="1862">
        <v>11147</v>
      </c>
    </row>
    <row r="29" spans="1:6" ht="18" hidden="1" thickTop="1" x14ac:dyDescent="0.3">
      <c r="A29" s="1863">
        <v>40918</v>
      </c>
      <c r="B29" s="1861">
        <v>28635</v>
      </c>
      <c r="C29" s="1861">
        <v>129253</v>
      </c>
      <c r="D29" s="1861">
        <v>20</v>
      </c>
      <c r="E29" s="1861">
        <v>1432</v>
      </c>
      <c r="F29" s="1862">
        <v>6463</v>
      </c>
    </row>
    <row r="30" spans="1:6" ht="18" hidden="1" thickTop="1" x14ac:dyDescent="0.3">
      <c r="A30" s="1863">
        <v>40949</v>
      </c>
      <c r="B30" s="1861">
        <v>35146</v>
      </c>
      <c r="C30" s="1861">
        <v>156697</v>
      </c>
      <c r="D30" s="1861">
        <v>18</v>
      </c>
      <c r="E30" s="1861">
        <v>1953</v>
      </c>
      <c r="F30" s="1862">
        <v>8705</v>
      </c>
    </row>
    <row r="31" spans="1:6" ht="18" hidden="1" thickTop="1" x14ac:dyDescent="0.3">
      <c r="A31" s="1863">
        <v>40978</v>
      </c>
      <c r="B31" s="1861">
        <v>38191</v>
      </c>
      <c r="C31" s="1861">
        <v>141038</v>
      </c>
      <c r="D31" s="1861">
        <v>20</v>
      </c>
      <c r="E31" s="1861">
        <v>1910</v>
      </c>
      <c r="F31" s="1862">
        <v>7052</v>
      </c>
    </row>
    <row r="32" spans="1:6" ht="18" hidden="1" thickTop="1" x14ac:dyDescent="0.3">
      <c r="A32" s="1863">
        <v>41009</v>
      </c>
      <c r="B32" s="1861">
        <v>40768</v>
      </c>
      <c r="C32" s="1861">
        <v>167377</v>
      </c>
      <c r="D32" s="1861">
        <v>21</v>
      </c>
      <c r="E32" s="1861">
        <v>1941</v>
      </c>
      <c r="F32" s="1862">
        <v>7970</v>
      </c>
    </row>
    <row r="33" spans="1:6" ht="18" hidden="1" thickTop="1" x14ac:dyDescent="0.3">
      <c r="A33" s="1863">
        <v>41030</v>
      </c>
      <c r="B33" s="1861">
        <v>39880</v>
      </c>
      <c r="C33" s="1861">
        <v>154833</v>
      </c>
      <c r="D33" s="1861">
        <v>22</v>
      </c>
      <c r="E33" s="1861">
        <v>1813</v>
      </c>
      <c r="F33" s="1862">
        <v>7038</v>
      </c>
    </row>
    <row r="34" spans="1:6" ht="18" hidden="1" thickTop="1" x14ac:dyDescent="0.3">
      <c r="A34" s="1863">
        <v>41061</v>
      </c>
      <c r="B34" s="1861">
        <v>38969</v>
      </c>
      <c r="C34" s="1861">
        <v>198870</v>
      </c>
      <c r="D34" s="1861">
        <v>21</v>
      </c>
      <c r="E34" s="1861">
        <v>1856</v>
      </c>
      <c r="F34" s="1862">
        <v>9470</v>
      </c>
    </row>
    <row r="35" spans="1:6" ht="18" hidden="1" thickTop="1" x14ac:dyDescent="0.3">
      <c r="A35" s="1863">
        <v>41091</v>
      </c>
      <c r="B35" s="1861">
        <v>44750</v>
      </c>
      <c r="C35" s="1861">
        <v>170474</v>
      </c>
      <c r="D35" s="1861">
        <v>22</v>
      </c>
      <c r="E35" s="1861">
        <v>2034</v>
      </c>
      <c r="F35" s="1862">
        <v>7749</v>
      </c>
    </row>
    <row r="36" spans="1:6" ht="18" hidden="1" thickTop="1" x14ac:dyDescent="0.3">
      <c r="A36" s="1863">
        <v>41122</v>
      </c>
      <c r="B36" s="1861">
        <v>37355</v>
      </c>
      <c r="C36" s="1861">
        <v>195303</v>
      </c>
      <c r="D36" s="1861">
        <v>21</v>
      </c>
      <c r="E36" s="1861">
        <v>1779</v>
      </c>
      <c r="F36" s="1862">
        <v>9300</v>
      </c>
    </row>
    <row r="37" spans="1:6" ht="18" hidden="1" thickTop="1" x14ac:dyDescent="0.3">
      <c r="A37" s="1863">
        <v>41153</v>
      </c>
      <c r="B37" s="1861">
        <v>35953</v>
      </c>
      <c r="C37" s="1861">
        <v>141745</v>
      </c>
      <c r="D37" s="1861">
        <v>19</v>
      </c>
      <c r="E37" s="1861">
        <v>1892</v>
      </c>
      <c r="F37" s="1862">
        <v>7460</v>
      </c>
    </row>
    <row r="38" spans="1:6" ht="18" hidden="1" thickTop="1" x14ac:dyDescent="0.3">
      <c r="A38" s="1863">
        <v>41183</v>
      </c>
      <c r="B38" s="1861">
        <v>46809</v>
      </c>
      <c r="C38" s="1861">
        <v>163355</v>
      </c>
      <c r="D38" s="1861">
        <v>23</v>
      </c>
      <c r="E38" s="1861">
        <v>2035</v>
      </c>
      <c r="F38" s="1862">
        <v>7102</v>
      </c>
    </row>
    <row r="39" spans="1:6" ht="18" hidden="1" thickTop="1" x14ac:dyDescent="0.3">
      <c r="A39" s="1863">
        <v>41214</v>
      </c>
      <c r="B39" s="1861">
        <v>40944</v>
      </c>
      <c r="C39" s="1861">
        <v>195912</v>
      </c>
      <c r="D39" s="1861">
        <v>20</v>
      </c>
      <c r="E39" s="1861">
        <v>2047</v>
      </c>
      <c r="F39" s="1862">
        <v>9796</v>
      </c>
    </row>
    <row r="40" spans="1:6" ht="6" hidden="1" customHeight="1" thickTop="1" x14ac:dyDescent="0.3">
      <c r="A40" s="1863">
        <v>41244</v>
      </c>
      <c r="B40" s="1861">
        <v>51809</v>
      </c>
      <c r="C40" s="1861">
        <v>236716</v>
      </c>
      <c r="D40" s="1861">
        <v>20</v>
      </c>
      <c r="E40" s="1861">
        <v>2590</v>
      </c>
      <c r="F40" s="1862">
        <v>11836</v>
      </c>
    </row>
    <row r="41" spans="1:6" ht="18" thickTop="1" x14ac:dyDescent="0.3">
      <c r="A41" s="1864">
        <v>41275</v>
      </c>
      <c r="B41" s="1865">
        <v>41346</v>
      </c>
      <c r="C41" s="1865">
        <v>188703</v>
      </c>
      <c r="D41" s="1865">
        <v>21</v>
      </c>
      <c r="E41" s="1865">
        <v>1969</v>
      </c>
      <c r="F41" s="1866">
        <v>8986</v>
      </c>
    </row>
    <row r="42" spans="1:6" ht="17.25" x14ac:dyDescent="0.3">
      <c r="A42" s="1864">
        <v>41306</v>
      </c>
      <c r="B42" s="1865">
        <v>38760</v>
      </c>
      <c r="C42" s="1865">
        <v>157540</v>
      </c>
      <c r="D42" s="1865">
        <v>19</v>
      </c>
      <c r="E42" s="1865">
        <v>2040</v>
      </c>
      <c r="F42" s="1866">
        <v>8292</v>
      </c>
    </row>
    <row r="43" spans="1:6" ht="17.25" x14ac:dyDescent="0.3">
      <c r="A43" s="1864">
        <v>41334</v>
      </c>
      <c r="B43" s="1865">
        <v>41981</v>
      </c>
      <c r="C43" s="1865">
        <v>182730</v>
      </c>
      <c r="D43" s="1865">
        <v>20</v>
      </c>
      <c r="E43" s="1865">
        <v>2099</v>
      </c>
      <c r="F43" s="1866">
        <v>9136</v>
      </c>
    </row>
    <row r="44" spans="1:6" ht="17.25" x14ac:dyDescent="0.3">
      <c r="A44" s="1864">
        <v>41365</v>
      </c>
      <c r="B44" s="1865">
        <v>46054</v>
      </c>
      <c r="C44" s="1865">
        <v>187865</v>
      </c>
      <c r="D44" s="1865">
        <v>20</v>
      </c>
      <c r="E44" s="1865">
        <v>2303</v>
      </c>
      <c r="F44" s="1866">
        <v>9393</v>
      </c>
    </row>
    <row r="45" spans="1:6" ht="17.25" x14ac:dyDescent="0.3">
      <c r="A45" s="1864">
        <v>41395</v>
      </c>
      <c r="B45" s="1865">
        <v>43996</v>
      </c>
      <c r="C45" s="1865">
        <v>189972</v>
      </c>
      <c r="D45" s="1865">
        <v>22</v>
      </c>
      <c r="E45" s="1865">
        <v>2000</v>
      </c>
      <c r="F45" s="1866">
        <v>8635</v>
      </c>
    </row>
    <row r="46" spans="1:6" ht="17.25" x14ac:dyDescent="0.3">
      <c r="A46" s="1864">
        <v>41426</v>
      </c>
      <c r="B46" s="1865">
        <v>41101</v>
      </c>
      <c r="C46" s="1865">
        <v>185678</v>
      </c>
      <c r="D46" s="1865">
        <v>20</v>
      </c>
      <c r="E46" s="1865">
        <v>2055</v>
      </c>
      <c r="F46" s="1866">
        <v>9284</v>
      </c>
    </row>
    <row r="47" spans="1:6" ht="17.25" x14ac:dyDescent="0.3">
      <c r="A47" s="1864">
        <v>41456</v>
      </c>
      <c r="B47" s="1865">
        <v>51673</v>
      </c>
      <c r="C47" s="1865">
        <v>191077</v>
      </c>
      <c r="D47" s="1865">
        <v>23</v>
      </c>
      <c r="E47" s="1865">
        <v>2247</v>
      </c>
      <c r="F47" s="1866">
        <v>8308</v>
      </c>
    </row>
    <row r="48" spans="1:6" ht="17.25" x14ac:dyDescent="0.3">
      <c r="A48" s="1864">
        <v>41487</v>
      </c>
      <c r="B48" s="1865">
        <v>43000</v>
      </c>
      <c r="C48" s="1865">
        <v>180041</v>
      </c>
      <c r="D48" s="1865">
        <v>21</v>
      </c>
      <c r="E48" s="1865">
        <v>2048</v>
      </c>
      <c r="F48" s="1866">
        <v>8573</v>
      </c>
    </row>
    <row r="49" spans="1:6" ht="17.25" x14ac:dyDescent="0.3">
      <c r="A49" s="1864">
        <v>41518</v>
      </c>
      <c r="B49" s="1865">
        <v>46634</v>
      </c>
      <c r="C49" s="1865">
        <v>181738</v>
      </c>
      <c r="D49" s="1865">
        <v>20</v>
      </c>
      <c r="E49" s="1865">
        <v>2332</v>
      </c>
      <c r="F49" s="1866">
        <v>9087</v>
      </c>
    </row>
    <row r="50" spans="1:6" ht="17.25" x14ac:dyDescent="0.3">
      <c r="A50" s="1864">
        <v>41548</v>
      </c>
      <c r="B50" s="1865">
        <v>50066</v>
      </c>
      <c r="C50" s="1865">
        <v>251847</v>
      </c>
      <c r="D50" s="1865">
        <v>23</v>
      </c>
      <c r="E50" s="1865">
        <v>2177</v>
      </c>
      <c r="F50" s="1866">
        <v>10950</v>
      </c>
    </row>
    <row r="51" spans="1:6" ht="17.25" x14ac:dyDescent="0.3">
      <c r="A51" s="1864">
        <v>41579</v>
      </c>
      <c r="B51" s="1865">
        <v>43504</v>
      </c>
      <c r="C51" s="1865">
        <v>201655</v>
      </c>
      <c r="D51" s="1865">
        <v>20</v>
      </c>
      <c r="E51" s="1865">
        <v>2175</v>
      </c>
      <c r="F51" s="1866">
        <v>10083</v>
      </c>
    </row>
    <row r="52" spans="1:6" ht="17.25" x14ac:dyDescent="0.3">
      <c r="A52" s="1864">
        <v>41609</v>
      </c>
      <c r="B52" s="1865">
        <v>61375</v>
      </c>
      <c r="C52" s="1865">
        <v>278115</v>
      </c>
      <c r="D52" s="1865">
        <v>21</v>
      </c>
      <c r="E52" s="1865">
        <v>2923</v>
      </c>
      <c r="F52" s="1866">
        <v>13244</v>
      </c>
    </row>
    <row r="53" spans="1:6" ht="17.25" x14ac:dyDescent="0.3">
      <c r="A53" s="1864">
        <v>41640</v>
      </c>
      <c r="B53" s="1865">
        <v>42403</v>
      </c>
      <c r="C53" s="1865">
        <v>180340</v>
      </c>
      <c r="D53" s="1865">
        <v>19</v>
      </c>
      <c r="E53" s="1865">
        <v>2232</v>
      </c>
      <c r="F53" s="1866">
        <v>9492</v>
      </c>
    </row>
    <row r="54" spans="1:6" ht="17.25" x14ac:dyDescent="0.3">
      <c r="A54" s="1864">
        <v>41671</v>
      </c>
      <c r="B54" s="1865">
        <v>46387</v>
      </c>
      <c r="C54" s="1865">
        <v>180036</v>
      </c>
      <c r="D54" s="1865">
        <v>18</v>
      </c>
      <c r="E54" s="1865">
        <v>2577</v>
      </c>
      <c r="F54" s="1866">
        <v>10002</v>
      </c>
    </row>
    <row r="55" spans="1:6" ht="17.25" x14ac:dyDescent="0.3">
      <c r="A55" s="1864">
        <v>41699</v>
      </c>
      <c r="B55" s="1865">
        <v>44655</v>
      </c>
      <c r="C55" s="1865">
        <v>152932</v>
      </c>
      <c r="D55" s="1865">
        <v>19</v>
      </c>
      <c r="E55" s="1865">
        <v>2350</v>
      </c>
      <c r="F55" s="1866">
        <v>8049</v>
      </c>
    </row>
    <row r="56" spans="1:6" ht="17.25" x14ac:dyDescent="0.3">
      <c r="A56" s="1864">
        <v>41730</v>
      </c>
      <c r="B56" s="1865">
        <v>55001</v>
      </c>
      <c r="C56" s="1865">
        <v>183452</v>
      </c>
      <c r="D56" s="1865">
        <v>22</v>
      </c>
      <c r="E56" s="1865">
        <v>2500</v>
      </c>
      <c r="F56" s="1866">
        <v>8339</v>
      </c>
    </row>
    <row r="57" spans="1:6" ht="17.25" x14ac:dyDescent="0.3">
      <c r="A57" s="1864">
        <v>41760</v>
      </c>
      <c r="B57" s="1865">
        <v>48119</v>
      </c>
      <c r="C57" s="1865">
        <v>197452</v>
      </c>
      <c r="D57" s="1865">
        <v>21</v>
      </c>
      <c r="E57" s="1865">
        <v>2291</v>
      </c>
      <c r="F57" s="1866">
        <v>9402</v>
      </c>
    </row>
    <row r="58" spans="1:6" ht="17.25" x14ac:dyDescent="0.3">
      <c r="A58" s="1864">
        <v>41791</v>
      </c>
      <c r="B58" s="1865">
        <v>53390</v>
      </c>
      <c r="C58" s="1865">
        <v>200862</v>
      </c>
      <c r="D58" s="1865">
        <v>21</v>
      </c>
      <c r="E58" s="1865">
        <v>2542</v>
      </c>
      <c r="F58" s="1866">
        <v>9565</v>
      </c>
    </row>
    <row r="59" spans="1:6" ht="17.25" x14ac:dyDescent="0.3">
      <c r="A59" s="1864">
        <v>41821</v>
      </c>
      <c r="B59" s="1865">
        <v>53313</v>
      </c>
      <c r="C59" s="1865">
        <v>183321</v>
      </c>
      <c r="D59" s="1865">
        <v>22</v>
      </c>
      <c r="E59" s="1865">
        <v>2423</v>
      </c>
      <c r="F59" s="1866">
        <v>8333</v>
      </c>
    </row>
    <row r="60" spans="1:6" ht="17.25" x14ac:dyDescent="0.3">
      <c r="A60" s="1864">
        <v>41852</v>
      </c>
      <c r="B60" s="1865">
        <v>46756</v>
      </c>
      <c r="C60" s="1865">
        <v>216798</v>
      </c>
      <c r="D60" s="1865">
        <v>20</v>
      </c>
      <c r="E60" s="1865">
        <v>2338</v>
      </c>
      <c r="F60" s="1866">
        <v>10840</v>
      </c>
    </row>
    <row r="61" spans="1:6" ht="17.25" x14ac:dyDescent="0.3">
      <c r="A61" s="1864">
        <v>41883</v>
      </c>
      <c r="B61" s="1865">
        <v>55791</v>
      </c>
      <c r="C61" s="1865">
        <v>250739</v>
      </c>
      <c r="D61" s="1865">
        <v>22</v>
      </c>
      <c r="E61" s="1865">
        <v>2536</v>
      </c>
      <c r="F61" s="1866">
        <v>11397</v>
      </c>
    </row>
    <row r="62" spans="1:6" ht="17.25" x14ac:dyDescent="0.3">
      <c r="A62" s="1864">
        <v>41913</v>
      </c>
      <c r="B62" s="1865">
        <v>56053</v>
      </c>
      <c r="C62" s="1865">
        <v>243022</v>
      </c>
      <c r="D62" s="1865">
        <v>22</v>
      </c>
      <c r="E62" s="1865">
        <v>2548</v>
      </c>
      <c r="F62" s="1866">
        <v>11046</v>
      </c>
    </row>
    <row r="63" spans="1:6" ht="17.25" x14ac:dyDescent="0.3">
      <c r="A63" s="1864">
        <v>41944</v>
      </c>
      <c r="B63" s="1865">
        <v>47833</v>
      </c>
      <c r="C63" s="1865">
        <v>205673</v>
      </c>
      <c r="D63" s="1865">
        <v>20</v>
      </c>
      <c r="E63" s="1865">
        <v>2392</v>
      </c>
      <c r="F63" s="1866">
        <v>10284</v>
      </c>
    </row>
    <row r="64" spans="1:6" ht="17.25" x14ac:dyDescent="0.3">
      <c r="A64" s="1864">
        <v>41974</v>
      </c>
      <c r="B64" s="1865">
        <v>72510</v>
      </c>
      <c r="C64" s="1865">
        <v>289473</v>
      </c>
      <c r="D64" s="1865">
        <v>21</v>
      </c>
      <c r="E64" s="1865">
        <v>3453</v>
      </c>
      <c r="F64" s="1866">
        <v>13784</v>
      </c>
    </row>
    <row r="65" spans="1:6" ht="17.25" x14ac:dyDescent="0.3">
      <c r="A65" s="1864">
        <v>42005</v>
      </c>
      <c r="B65" s="1865">
        <v>48380</v>
      </c>
      <c r="C65" s="1865">
        <v>173092</v>
      </c>
      <c r="D65" s="1865">
        <v>20</v>
      </c>
      <c r="E65" s="1865">
        <v>2419</v>
      </c>
      <c r="F65" s="1866">
        <v>8655</v>
      </c>
    </row>
    <row r="66" spans="1:6" ht="17.25" x14ac:dyDescent="0.3">
      <c r="A66" s="1864">
        <v>42036</v>
      </c>
      <c r="B66" s="1865">
        <v>51454</v>
      </c>
      <c r="C66" s="1865">
        <v>187546</v>
      </c>
      <c r="D66" s="1865">
        <v>17</v>
      </c>
      <c r="E66" s="1865">
        <v>3027</v>
      </c>
      <c r="F66" s="1866">
        <v>11032</v>
      </c>
    </row>
    <row r="67" spans="1:6" ht="17.25" x14ac:dyDescent="0.3">
      <c r="A67" s="1864">
        <v>42064</v>
      </c>
      <c r="B67" s="1865">
        <v>58553</v>
      </c>
      <c r="C67" s="1865">
        <v>268463</v>
      </c>
      <c r="D67" s="1865">
        <v>21</v>
      </c>
      <c r="E67" s="1865">
        <v>2788</v>
      </c>
      <c r="F67" s="1866">
        <v>12784</v>
      </c>
    </row>
    <row r="68" spans="1:6" ht="17.25" x14ac:dyDescent="0.3">
      <c r="A68" s="1864">
        <v>42095</v>
      </c>
      <c r="B68" s="1865">
        <v>57856</v>
      </c>
      <c r="C68" s="1865">
        <v>203457</v>
      </c>
      <c r="D68" s="1865">
        <v>22</v>
      </c>
      <c r="E68" s="1865">
        <v>2630</v>
      </c>
      <c r="F68" s="1866">
        <v>9248</v>
      </c>
    </row>
    <row r="69" spans="1:6" ht="17.25" x14ac:dyDescent="0.3">
      <c r="A69" s="1864">
        <v>42125</v>
      </c>
      <c r="B69" s="1865">
        <v>52109</v>
      </c>
      <c r="C69" s="1865">
        <v>206401</v>
      </c>
      <c r="D69" s="1865">
        <v>20</v>
      </c>
      <c r="E69" s="1865">
        <v>2605</v>
      </c>
      <c r="F69" s="1866">
        <v>10320</v>
      </c>
    </row>
    <row r="70" spans="1:6" ht="17.25" x14ac:dyDescent="0.3">
      <c r="A70" s="1864">
        <v>42156</v>
      </c>
      <c r="B70" s="1865">
        <v>63741</v>
      </c>
      <c r="C70" s="1865">
        <v>252415</v>
      </c>
      <c r="D70" s="1865">
        <v>22</v>
      </c>
      <c r="E70" s="1865">
        <v>2897</v>
      </c>
      <c r="F70" s="1866">
        <v>11473</v>
      </c>
    </row>
    <row r="71" spans="1:6" ht="17.25" x14ac:dyDescent="0.3">
      <c r="A71" s="1864">
        <v>42186</v>
      </c>
      <c r="B71" s="1865">
        <v>60872</v>
      </c>
      <c r="C71" s="1865">
        <v>165725</v>
      </c>
      <c r="D71" s="1865">
        <v>23</v>
      </c>
      <c r="E71" s="1865">
        <v>2647</v>
      </c>
      <c r="F71" s="1866">
        <v>7205</v>
      </c>
    </row>
    <row r="72" spans="1:6" ht="17.25" x14ac:dyDescent="0.3">
      <c r="A72" s="1864">
        <v>42217</v>
      </c>
      <c r="B72" s="1865">
        <v>55863</v>
      </c>
      <c r="C72" s="1865">
        <v>157986</v>
      </c>
      <c r="D72" s="1865">
        <v>21</v>
      </c>
      <c r="E72" s="1865">
        <v>2660</v>
      </c>
      <c r="F72" s="1866">
        <v>7523</v>
      </c>
    </row>
    <row r="73" spans="1:6" ht="17.25" x14ac:dyDescent="0.3">
      <c r="A73" s="1864">
        <v>42248</v>
      </c>
      <c r="B73" s="1865">
        <v>57801</v>
      </c>
      <c r="C73" s="1865">
        <v>162159</v>
      </c>
      <c r="D73" s="1865">
        <v>21</v>
      </c>
      <c r="E73" s="1865">
        <v>2752</v>
      </c>
      <c r="F73" s="1866">
        <v>7722</v>
      </c>
    </row>
    <row r="74" spans="1:6" ht="17.25" x14ac:dyDescent="0.3">
      <c r="A74" s="1864">
        <v>42278</v>
      </c>
      <c r="B74" s="1865">
        <v>59189</v>
      </c>
      <c r="C74" s="1865">
        <v>199123</v>
      </c>
      <c r="D74" s="1865">
        <v>22</v>
      </c>
      <c r="E74" s="1865">
        <v>2690</v>
      </c>
      <c r="F74" s="1866">
        <v>9051</v>
      </c>
    </row>
    <row r="75" spans="1:6" ht="17.25" x14ac:dyDescent="0.3">
      <c r="A75" s="1864">
        <v>42309</v>
      </c>
      <c r="B75" s="1865">
        <v>60462</v>
      </c>
      <c r="C75" s="1865">
        <v>177585</v>
      </c>
      <c r="D75" s="1865">
        <v>19</v>
      </c>
      <c r="E75" s="1865">
        <v>3182</v>
      </c>
      <c r="F75" s="1866">
        <v>9347</v>
      </c>
    </row>
    <row r="76" spans="1:6" ht="17.25" x14ac:dyDescent="0.3">
      <c r="A76" s="1864">
        <v>42339</v>
      </c>
      <c r="B76" s="1865">
        <v>76922</v>
      </c>
      <c r="C76" s="1865">
        <v>253578</v>
      </c>
      <c r="D76" s="1865">
        <v>22</v>
      </c>
      <c r="E76" s="1865">
        <v>3496</v>
      </c>
      <c r="F76" s="1866">
        <v>11526</v>
      </c>
    </row>
    <row r="77" spans="1:6" ht="17.25" x14ac:dyDescent="0.3">
      <c r="A77" s="1864">
        <v>42370</v>
      </c>
      <c r="B77" s="1865">
        <v>52011</v>
      </c>
      <c r="C77" s="1865">
        <v>253516</v>
      </c>
      <c r="D77" s="1865">
        <v>20</v>
      </c>
      <c r="E77" s="1865">
        <v>2601</v>
      </c>
      <c r="F77" s="1866">
        <v>12676</v>
      </c>
    </row>
    <row r="78" spans="1:6" ht="17.25" x14ac:dyDescent="0.3">
      <c r="A78" s="1864">
        <v>42401</v>
      </c>
      <c r="B78" s="1865">
        <v>62518</v>
      </c>
      <c r="C78" s="1865">
        <v>211597</v>
      </c>
      <c r="D78" s="1865">
        <v>19</v>
      </c>
      <c r="E78" s="1865">
        <v>3290</v>
      </c>
      <c r="F78" s="1866">
        <v>11137</v>
      </c>
    </row>
    <row r="79" spans="1:6" ht="17.25" x14ac:dyDescent="0.3">
      <c r="A79" s="1864">
        <v>42430</v>
      </c>
      <c r="B79" s="1865">
        <v>64922</v>
      </c>
      <c r="C79" s="1865">
        <v>223848</v>
      </c>
      <c r="D79" s="1865">
        <v>22</v>
      </c>
      <c r="E79" s="1865">
        <v>2951</v>
      </c>
      <c r="F79" s="1866">
        <v>10175</v>
      </c>
    </row>
    <row r="80" spans="1:6" ht="17.25" x14ac:dyDescent="0.3">
      <c r="A80" s="1864">
        <v>42461</v>
      </c>
      <c r="B80" s="1865">
        <v>57129</v>
      </c>
      <c r="C80" s="1865">
        <v>215673</v>
      </c>
      <c r="D80" s="1865">
        <v>20</v>
      </c>
      <c r="E80" s="1865">
        <v>2856</v>
      </c>
      <c r="F80" s="1866">
        <v>10784</v>
      </c>
    </row>
    <row r="81" spans="1:6" ht="17.25" x14ac:dyDescent="0.3">
      <c r="A81" s="1864">
        <v>42491</v>
      </c>
      <c r="B81" s="1865">
        <v>69200</v>
      </c>
      <c r="C81" s="1865">
        <v>219755</v>
      </c>
      <c r="D81" s="1865">
        <v>22</v>
      </c>
      <c r="E81" s="1865">
        <v>3145</v>
      </c>
      <c r="F81" s="1866">
        <v>9989</v>
      </c>
    </row>
    <row r="82" spans="1:6" ht="17.25" x14ac:dyDescent="0.3">
      <c r="A82" s="1864">
        <v>42522</v>
      </c>
      <c r="B82" s="1865">
        <v>65589</v>
      </c>
      <c r="C82" s="1865">
        <v>261357</v>
      </c>
      <c r="D82" s="1865">
        <v>22</v>
      </c>
      <c r="E82" s="1865">
        <v>2981</v>
      </c>
      <c r="F82" s="1866">
        <v>11880</v>
      </c>
    </row>
    <row r="83" spans="1:6" ht="17.25" x14ac:dyDescent="0.3">
      <c r="A83" s="1864">
        <v>42552</v>
      </c>
      <c r="B83" s="1865">
        <v>57011</v>
      </c>
      <c r="C83" s="1865">
        <v>222186</v>
      </c>
      <c r="D83" s="1865">
        <v>20</v>
      </c>
      <c r="E83" s="1865">
        <v>2851</v>
      </c>
      <c r="F83" s="1866">
        <v>11109</v>
      </c>
    </row>
    <row r="84" spans="1:6" ht="17.25" x14ac:dyDescent="0.3">
      <c r="A84" s="1864">
        <v>42583</v>
      </c>
      <c r="B84" s="1865">
        <v>68655</v>
      </c>
      <c r="C84" s="1865">
        <v>226764</v>
      </c>
      <c r="D84" s="1865">
        <v>22</v>
      </c>
      <c r="E84" s="1865">
        <v>3121</v>
      </c>
      <c r="F84" s="1866">
        <v>10307</v>
      </c>
    </row>
    <row r="85" spans="1:6" ht="17.25" x14ac:dyDescent="0.3">
      <c r="A85" s="1864">
        <v>42614</v>
      </c>
      <c r="B85" s="1865">
        <v>63895</v>
      </c>
      <c r="C85" s="1865">
        <v>220931</v>
      </c>
      <c r="D85" s="1865">
        <v>21</v>
      </c>
      <c r="E85" s="1865">
        <v>3043</v>
      </c>
      <c r="F85" s="1866">
        <v>10521</v>
      </c>
    </row>
    <row r="86" spans="1:6" ht="17.25" x14ac:dyDescent="0.3">
      <c r="A86" s="1864">
        <v>42644</v>
      </c>
      <c r="B86" s="1865">
        <v>64811</v>
      </c>
      <c r="C86" s="1865">
        <v>188398</v>
      </c>
      <c r="D86" s="1865">
        <v>21</v>
      </c>
      <c r="E86" s="1865">
        <v>3086</v>
      </c>
      <c r="F86" s="1866">
        <v>8971</v>
      </c>
    </row>
    <row r="87" spans="1:6" ht="17.25" x14ac:dyDescent="0.3">
      <c r="A87" s="1864">
        <v>42675</v>
      </c>
      <c r="B87" s="1865">
        <v>65062</v>
      </c>
      <c r="C87" s="1865">
        <v>196024</v>
      </c>
      <c r="D87" s="1865">
        <v>21</v>
      </c>
      <c r="E87" s="1865">
        <v>3098</v>
      </c>
      <c r="F87" s="1866">
        <v>9334</v>
      </c>
    </row>
    <row r="88" spans="1:6" ht="17.25" x14ac:dyDescent="0.3">
      <c r="A88" s="1864">
        <v>42705</v>
      </c>
      <c r="B88" s="1865">
        <v>81451</v>
      </c>
      <c r="C88" s="1865">
        <v>260639</v>
      </c>
      <c r="D88" s="1865">
        <v>22</v>
      </c>
      <c r="E88" s="1865">
        <v>3702</v>
      </c>
      <c r="F88" s="1866">
        <v>11847</v>
      </c>
    </row>
    <row r="89" spans="1:6" ht="17.25" x14ac:dyDescent="0.3">
      <c r="A89" s="1864">
        <v>42736</v>
      </c>
      <c r="B89" s="1865">
        <v>66836</v>
      </c>
      <c r="C89" s="1865">
        <v>227128</v>
      </c>
      <c r="D89" s="1865">
        <v>21</v>
      </c>
      <c r="E89" s="1865">
        <v>3183</v>
      </c>
      <c r="F89" s="1866">
        <v>10816</v>
      </c>
    </row>
    <row r="90" spans="1:6" ht="17.25" x14ac:dyDescent="0.3">
      <c r="A90" s="1864">
        <v>42767</v>
      </c>
      <c r="B90" s="1865">
        <v>62308</v>
      </c>
      <c r="C90" s="1865">
        <v>172975</v>
      </c>
      <c r="D90" s="1865">
        <v>17</v>
      </c>
      <c r="E90" s="1865">
        <v>3665</v>
      </c>
      <c r="F90" s="1866">
        <v>10175</v>
      </c>
    </row>
    <row r="91" spans="1:6" ht="17.25" x14ac:dyDescent="0.3">
      <c r="A91" s="1864">
        <v>42795</v>
      </c>
      <c r="B91" s="1865">
        <v>76832</v>
      </c>
      <c r="C91" s="1865">
        <v>260402</v>
      </c>
      <c r="D91" s="1865">
        <v>22</v>
      </c>
      <c r="E91" s="1865">
        <v>3492</v>
      </c>
      <c r="F91" s="1866">
        <v>11836</v>
      </c>
    </row>
    <row r="92" spans="1:6" ht="17.25" x14ac:dyDescent="0.3">
      <c r="A92" s="1864">
        <v>42826</v>
      </c>
      <c r="B92" s="1865">
        <v>65388</v>
      </c>
      <c r="C92" s="1865">
        <v>234471</v>
      </c>
      <c r="D92" s="1865">
        <v>20</v>
      </c>
      <c r="E92" s="1865">
        <v>3269</v>
      </c>
      <c r="F92" s="1866">
        <v>11724</v>
      </c>
    </row>
    <row r="93" spans="1:6" ht="17.25" x14ac:dyDescent="0.3">
      <c r="A93" s="1864">
        <v>42856</v>
      </c>
      <c r="B93" s="1865">
        <v>83833</v>
      </c>
      <c r="C93" s="1865">
        <v>216262</v>
      </c>
      <c r="D93" s="1865">
        <v>22</v>
      </c>
      <c r="E93" s="1865">
        <v>3811</v>
      </c>
      <c r="F93" s="1866">
        <v>9830</v>
      </c>
    </row>
    <row r="94" spans="1:6" ht="18" thickBot="1" x14ac:dyDescent="0.35">
      <c r="A94" s="1867">
        <v>42887</v>
      </c>
      <c r="B94" s="1868">
        <v>78973</v>
      </c>
      <c r="C94" s="1868">
        <v>253396</v>
      </c>
      <c r="D94" s="1868">
        <v>21</v>
      </c>
      <c r="E94" s="1868">
        <v>3761</v>
      </c>
      <c r="F94" s="1869">
        <v>12066</v>
      </c>
    </row>
    <row r="95" spans="1:6" ht="45" customHeight="1" thickTop="1" x14ac:dyDescent="0.3">
      <c r="A95" s="3488" t="s">
        <v>3446</v>
      </c>
      <c r="B95" s="3488"/>
      <c r="C95" s="3488"/>
      <c r="D95" s="3488"/>
      <c r="E95" s="3488"/>
      <c r="F95" s="3488"/>
    </row>
    <row r="96" spans="1:6" x14ac:dyDescent="0.3">
      <c r="A96" s="1870" t="s">
        <v>3447</v>
      </c>
      <c r="B96" s="1871"/>
      <c r="C96" s="1871"/>
      <c r="D96" s="1871"/>
      <c r="E96" s="1871"/>
      <c r="F96" s="1871"/>
    </row>
    <row r="97" spans="1:6" x14ac:dyDescent="0.3">
      <c r="A97" s="1870" t="s">
        <v>3440</v>
      </c>
      <c r="B97" s="1871"/>
      <c r="C97" s="1871"/>
      <c r="D97" s="1871"/>
      <c r="E97" s="1871"/>
      <c r="F97" s="1871"/>
    </row>
  </sheetData>
  <mergeCells count="2">
    <mergeCell ref="E3:F3"/>
    <mergeCell ref="A95:F95"/>
  </mergeCells>
  <pageMargins left="0.7" right="0.7" top="0.75" bottom="0.75" header="0.3" footer="0.3"/>
  <pageSetup paperSize="9" scale="67" fitToWidth="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
  <sheetViews>
    <sheetView zoomScaleNormal="100" workbookViewId="0">
      <selection activeCell="A2" sqref="A2"/>
    </sheetView>
  </sheetViews>
  <sheetFormatPr defaultRowHeight="16.5" x14ac:dyDescent="0.25"/>
  <cols>
    <col min="1" max="1" width="9.42578125" style="1877" bestFit="1" customWidth="1"/>
    <col min="2" max="2" width="14.140625" style="1877" customWidth="1"/>
    <col min="3" max="3" width="14.85546875" style="1877" customWidth="1"/>
    <col min="4" max="4" width="16" style="1877" customWidth="1"/>
    <col min="5" max="5" width="13.5703125" style="1877" customWidth="1"/>
    <col min="6" max="6" width="18.7109375" style="1877" customWidth="1"/>
    <col min="7" max="7" width="9.140625" style="1877"/>
    <col min="8" max="257" width="9.140625" style="1874"/>
    <col min="258" max="258" width="14.140625" style="1874" customWidth="1"/>
    <col min="259" max="259" width="14.85546875" style="1874" customWidth="1"/>
    <col min="260" max="260" width="16" style="1874" customWidth="1"/>
    <col min="261" max="261" width="13.5703125" style="1874" customWidth="1"/>
    <col min="262" max="262" width="18.7109375" style="1874" customWidth="1"/>
    <col min="263" max="513" width="9.140625" style="1874"/>
    <col min="514" max="514" width="14.140625" style="1874" customWidth="1"/>
    <col min="515" max="515" width="14.85546875" style="1874" customWidth="1"/>
    <col min="516" max="516" width="16" style="1874" customWidth="1"/>
    <col min="517" max="517" width="13.5703125" style="1874" customWidth="1"/>
    <col min="518" max="518" width="18.7109375" style="1874" customWidth="1"/>
    <col min="519" max="769" width="9.140625" style="1874"/>
    <col min="770" max="770" width="14.140625" style="1874" customWidth="1"/>
    <col min="771" max="771" width="14.85546875" style="1874" customWidth="1"/>
    <col min="772" max="772" width="16" style="1874" customWidth="1"/>
    <col min="773" max="773" width="13.5703125" style="1874" customWidth="1"/>
    <col min="774" max="774" width="18.7109375" style="1874" customWidth="1"/>
    <col min="775" max="1025" width="9.140625" style="1874"/>
    <col min="1026" max="1026" width="14.140625" style="1874" customWidth="1"/>
    <col min="1027" max="1027" width="14.85546875" style="1874" customWidth="1"/>
    <col min="1028" max="1028" width="16" style="1874" customWidth="1"/>
    <col min="1029" max="1029" width="13.5703125" style="1874" customWidth="1"/>
    <col min="1030" max="1030" width="18.7109375" style="1874" customWidth="1"/>
    <col min="1031" max="1281" width="9.140625" style="1874"/>
    <col min="1282" max="1282" width="14.140625" style="1874" customWidth="1"/>
    <col min="1283" max="1283" width="14.85546875" style="1874" customWidth="1"/>
    <col min="1284" max="1284" width="16" style="1874" customWidth="1"/>
    <col min="1285" max="1285" width="13.5703125" style="1874" customWidth="1"/>
    <col min="1286" max="1286" width="18.7109375" style="1874" customWidth="1"/>
    <col min="1287" max="1537" width="9.140625" style="1874"/>
    <col min="1538" max="1538" width="14.140625" style="1874" customWidth="1"/>
    <col min="1539" max="1539" width="14.85546875" style="1874" customWidth="1"/>
    <col min="1540" max="1540" width="16" style="1874" customWidth="1"/>
    <col min="1541" max="1541" width="13.5703125" style="1874" customWidth="1"/>
    <col min="1542" max="1542" width="18.7109375" style="1874" customWidth="1"/>
    <col min="1543" max="1793" width="9.140625" style="1874"/>
    <col min="1794" max="1794" width="14.140625" style="1874" customWidth="1"/>
    <col min="1795" max="1795" width="14.85546875" style="1874" customWidth="1"/>
    <col min="1796" max="1796" width="16" style="1874" customWidth="1"/>
    <col min="1797" max="1797" width="13.5703125" style="1874" customWidth="1"/>
    <col min="1798" max="1798" width="18.7109375" style="1874" customWidth="1"/>
    <col min="1799" max="2049" width="9.140625" style="1874"/>
    <col min="2050" max="2050" width="14.140625" style="1874" customWidth="1"/>
    <col min="2051" max="2051" width="14.85546875" style="1874" customWidth="1"/>
    <col min="2052" max="2052" width="16" style="1874" customWidth="1"/>
    <col min="2053" max="2053" width="13.5703125" style="1874" customWidth="1"/>
    <col min="2054" max="2054" width="18.7109375" style="1874" customWidth="1"/>
    <col min="2055" max="2305" width="9.140625" style="1874"/>
    <col min="2306" max="2306" width="14.140625" style="1874" customWidth="1"/>
    <col min="2307" max="2307" width="14.85546875" style="1874" customWidth="1"/>
    <col min="2308" max="2308" width="16" style="1874" customWidth="1"/>
    <col min="2309" max="2309" width="13.5703125" style="1874" customWidth="1"/>
    <col min="2310" max="2310" width="18.7109375" style="1874" customWidth="1"/>
    <col min="2311" max="2561" width="9.140625" style="1874"/>
    <col min="2562" max="2562" width="14.140625" style="1874" customWidth="1"/>
    <col min="2563" max="2563" width="14.85546875" style="1874" customWidth="1"/>
    <col min="2564" max="2564" width="16" style="1874" customWidth="1"/>
    <col min="2565" max="2565" width="13.5703125" style="1874" customWidth="1"/>
    <col min="2566" max="2566" width="18.7109375" style="1874" customWidth="1"/>
    <col min="2567" max="2817" width="9.140625" style="1874"/>
    <col min="2818" max="2818" width="14.140625" style="1874" customWidth="1"/>
    <col min="2819" max="2819" width="14.85546875" style="1874" customWidth="1"/>
    <col min="2820" max="2820" width="16" style="1874" customWidth="1"/>
    <col min="2821" max="2821" width="13.5703125" style="1874" customWidth="1"/>
    <col min="2822" max="2822" width="18.7109375" style="1874" customWidth="1"/>
    <col min="2823" max="3073" width="9.140625" style="1874"/>
    <col min="3074" max="3074" width="14.140625" style="1874" customWidth="1"/>
    <col min="3075" max="3075" width="14.85546875" style="1874" customWidth="1"/>
    <col min="3076" max="3076" width="16" style="1874" customWidth="1"/>
    <col min="3077" max="3077" width="13.5703125" style="1874" customWidth="1"/>
    <col min="3078" max="3078" width="18.7109375" style="1874" customWidth="1"/>
    <col min="3079" max="3329" width="9.140625" style="1874"/>
    <col min="3330" max="3330" width="14.140625" style="1874" customWidth="1"/>
    <col min="3331" max="3331" width="14.85546875" style="1874" customWidth="1"/>
    <col min="3332" max="3332" width="16" style="1874" customWidth="1"/>
    <col min="3333" max="3333" width="13.5703125" style="1874" customWidth="1"/>
    <col min="3334" max="3334" width="18.7109375" style="1874" customWidth="1"/>
    <col min="3335" max="3585" width="9.140625" style="1874"/>
    <col min="3586" max="3586" width="14.140625" style="1874" customWidth="1"/>
    <col min="3587" max="3587" width="14.85546875" style="1874" customWidth="1"/>
    <col min="3588" max="3588" width="16" style="1874" customWidth="1"/>
    <col min="3589" max="3589" width="13.5703125" style="1874" customWidth="1"/>
    <col min="3590" max="3590" width="18.7109375" style="1874" customWidth="1"/>
    <col min="3591" max="3841" width="9.140625" style="1874"/>
    <col min="3842" max="3842" width="14.140625" style="1874" customWidth="1"/>
    <col min="3843" max="3843" width="14.85546875" style="1874" customWidth="1"/>
    <col min="3844" max="3844" width="16" style="1874" customWidth="1"/>
    <col min="3845" max="3845" width="13.5703125" style="1874" customWidth="1"/>
    <col min="3846" max="3846" width="18.7109375" style="1874" customWidth="1"/>
    <col min="3847" max="4097" width="9.140625" style="1874"/>
    <col min="4098" max="4098" width="14.140625" style="1874" customWidth="1"/>
    <col min="4099" max="4099" width="14.85546875" style="1874" customWidth="1"/>
    <col min="4100" max="4100" width="16" style="1874" customWidth="1"/>
    <col min="4101" max="4101" width="13.5703125" style="1874" customWidth="1"/>
    <col min="4102" max="4102" width="18.7109375" style="1874" customWidth="1"/>
    <col min="4103" max="4353" width="9.140625" style="1874"/>
    <col min="4354" max="4354" width="14.140625" style="1874" customWidth="1"/>
    <col min="4355" max="4355" width="14.85546875" style="1874" customWidth="1"/>
    <col min="4356" max="4356" width="16" style="1874" customWidth="1"/>
    <col min="4357" max="4357" width="13.5703125" style="1874" customWidth="1"/>
    <col min="4358" max="4358" width="18.7109375" style="1874" customWidth="1"/>
    <col min="4359" max="4609" width="9.140625" style="1874"/>
    <col min="4610" max="4610" width="14.140625" style="1874" customWidth="1"/>
    <col min="4611" max="4611" width="14.85546875" style="1874" customWidth="1"/>
    <col min="4612" max="4612" width="16" style="1874" customWidth="1"/>
    <col min="4613" max="4613" width="13.5703125" style="1874" customWidth="1"/>
    <col min="4614" max="4614" width="18.7109375" style="1874" customWidth="1"/>
    <col min="4615" max="4865" width="9.140625" style="1874"/>
    <col min="4866" max="4866" width="14.140625" style="1874" customWidth="1"/>
    <col min="4867" max="4867" width="14.85546875" style="1874" customWidth="1"/>
    <col min="4868" max="4868" width="16" style="1874" customWidth="1"/>
    <col min="4869" max="4869" width="13.5703125" style="1874" customWidth="1"/>
    <col min="4870" max="4870" width="18.7109375" style="1874" customWidth="1"/>
    <col min="4871" max="5121" width="9.140625" style="1874"/>
    <col min="5122" max="5122" width="14.140625" style="1874" customWidth="1"/>
    <col min="5123" max="5123" width="14.85546875" style="1874" customWidth="1"/>
    <col min="5124" max="5124" width="16" style="1874" customWidth="1"/>
    <col min="5125" max="5125" width="13.5703125" style="1874" customWidth="1"/>
    <col min="5126" max="5126" width="18.7109375" style="1874" customWidth="1"/>
    <col min="5127" max="5377" width="9.140625" style="1874"/>
    <col min="5378" max="5378" width="14.140625" style="1874" customWidth="1"/>
    <col min="5379" max="5379" width="14.85546875" style="1874" customWidth="1"/>
    <col min="5380" max="5380" width="16" style="1874" customWidth="1"/>
    <col min="5381" max="5381" width="13.5703125" style="1874" customWidth="1"/>
    <col min="5382" max="5382" width="18.7109375" style="1874" customWidth="1"/>
    <col min="5383" max="5633" width="9.140625" style="1874"/>
    <col min="5634" max="5634" width="14.140625" style="1874" customWidth="1"/>
    <col min="5635" max="5635" width="14.85546875" style="1874" customWidth="1"/>
    <col min="5636" max="5636" width="16" style="1874" customWidth="1"/>
    <col min="5637" max="5637" width="13.5703125" style="1874" customWidth="1"/>
    <col min="5638" max="5638" width="18.7109375" style="1874" customWidth="1"/>
    <col min="5639" max="5889" width="9.140625" style="1874"/>
    <col min="5890" max="5890" width="14.140625" style="1874" customWidth="1"/>
    <col min="5891" max="5891" width="14.85546875" style="1874" customWidth="1"/>
    <col min="5892" max="5892" width="16" style="1874" customWidth="1"/>
    <col min="5893" max="5893" width="13.5703125" style="1874" customWidth="1"/>
    <col min="5894" max="5894" width="18.7109375" style="1874" customWidth="1"/>
    <col min="5895" max="6145" width="9.140625" style="1874"/>
    <col min="6146" max="6146" width="14.140625" style="1874" customWidth="1"/>
    <col min="6147" max="6147" width="14.85546875" style="1874" customWidth="1"/>
    <col min="6148" max="6148" width="16" style="1874" customWidth="1"/>
    <col min="6149" max="6149" width="13.5703125" style="1874" customWidth="1"/>
    <col min="6150" max="6150" width="18.7109375" style="1874" customWidth="1"/>
    <col min="6151" max="6401" width="9.140625" style="1874"/>
    <col min="6402" max="6402" width="14.140625" style="1874" customWidth="1"/>
    <col min="6403" max="6403" width="14.85546875" style="1874" customWidth="1"/>
    <col min="6404" max="6404" width="16" style="1874" customWidth="1"/>
    <col min="6405" max="6405" width="13.5703125" style="1874" customWidth="1"/>
    <col min="6406" max="6406" width="18.7109375" style="1874" customWidth="1"/>
    <col min="6407" max="6657" width="9.140625" style="1874"/>
    <col min="6658" max="6658" width="14.140625" style="1874" customWidth="1"/>
    <col min="6659" max="6659" width="14.85546875" style="1874" customWidth="1"/>
    <col min="6660" max="6660" width="16" style="1874" customWidth="1"/>
    <col min="6661" max="6661" width="13.5703125" style="1874" customWidth="1"/>
    <col min="6662" max="6662" width="18.7109375" style="1874" customWidth="1"/>
    <col min="6663" max="6913" width="9.140625" style="1874"/>
    <col min="6914" max="6914" width="14.140625" style="1874" customWidth="1"/>
    <col min="6915" max="6915" width="14.85546875" style="1874" customWidth="1"/>
    <col min="6916" max="6916" width="16" style="1874" customWidth="1"/>
    <col min="6917" max="6917" width="13.5703125" style="1874" customWidth="1"/>
    <col min="6918" max="6918" width="18.7109375" style="1874" customWidth="1"/>
    <col min="6919" max="7169" width="9.140625" style="1874"/>
    <col min="7170" max="7170" width="14.140625" style="1874" customWidth="1"/>
    <col min="7171" max="7171" width="14.85546875" style="1874" customWidth="1"/>
    <col min="7172" max="7172" width="16" style="1874" customWidth="1"/>
    <col min="7173" max="7173" width="13.5703125" style="1874" customWidth="1"/>
    <col min="7174" max="7174" width="18.7109375" style="1874" customWidth="1"/>
    <col min="7175" max="7425" width="9.140625" style="1874"/>
    <col min="7426" max="7426" width="14.140625" style="1874" customWidth="1"/>
    <col min="7427" max="7427" width="14.85546875" style="1874" customWidth="1"/>
    <col min="7428" max="7428" width="16" style="1874" customWidth="1"/>
    <col min="7429" max="7429" width="13.5703125" style="1874" customWidth="1"/>
    <col min="7430" max="7430" width="18.7109375" style="1874" customWidth="1"/>
    <col min="7431" max="7681" width="9.140625" style="1874"/>
    <col min="7682" max="7682" width="14.140625" style="1874" customWidth="1"/>
    <col min="7683" max="7683" width="14.85546875" style="1874" customWidth="1"/>
    <col min="7684" max="7684" width="16" style="1874" customWidth="1"/>
    <col min="7685" max="7685" width="13.5703125" style="1874" customWidth="1"/>
    <col min="7686" max="7686" width="18.7109375" style="1874" customWidth="1"/>
    <col min="7687" max="7937" width="9.140625" style="1874"/>
    <col min="7938" max="7938" width="14.140625" style="1874" customWidth="1"/>
    <col min="7939" max="7939" width="14.85546875" style="1874" customWidth="1"/>
    <col min="7940" max="7940" width="16" style="1874" customWidth="1"/>
    <col min="7941" max="7941" width="13.5703125" style="1874" customWidth="1"/>
    <col min="7942" max="7942" width="18.7109375" style="1874" customWidth="1"/>
    <col min="7943" max="8193" width="9.140625" style="1874"/>
    <col min="8194" max="8194" width="14.140625" style="1874" customWidth="1"/>
    <col min="8195" max="8195" width="14.85546875" style="1874" customWidth="1"/>
    <col min="8196" max="8196" width="16" style="1874" customWidth="1"/>
    <col min="8197" max="8197" width="13.5703125" style="1874" customWidth="1"/>
    <col min="8198" max="8198" width="18.7109375" style="1874" customWidth="1"/>
    <col min="8199" max="8449" width="9.140625" style="1874"/>
    <col min="8450" max="8450" width="14.140625" style="1874" customWidth="1"/>
    <col min="8451" max="8451" width="14.85546875" style="1874" customWidth="1"/>
    <col min="8452" max="8452" width="16" style="1874" customWidth="1"/>
    <col min="8453" max="8453" width="13.5703125" style="1874" customWidth="1"/>
    <col min="8454" max="8454" width="18.7109375" style="1874" customWidth="1"/>
    <col min="8455" max="8705" width="9.140625" style="1874"/>
    <col min="8706" max="8706" width="14.140625" style="1874" customWidth="1"/>
    <col min="8707" max="8707" width="14.85546875" style="1874" customWidth="1"/>
    <col min="8708" max="8708" width="16" style="1874" customWidth="1"/>
    <col min="8709" max="8709" width="13.5703125" style="1874" customWidth="1"/>
    <col min="8710" max="8710" width="18.7109375" style="1874" customWidth="1"/>
    <col min="8711" max="8961" width="9.140625" style="1874"/>
    <col min="8962" max="8962" width="14.140625" style="1874" customWidth="1"/>
    <col min="8963" max="8963" width="14.85546875" style="1874" customWidth="1"/>
    <col min="8964" max="8964" width="16" style="1874" customWidth="1"/>
    <col min="8965" max="8965" width="13.5703125" style="1874" customWidth="1"/>
    <col min="8966" max="8966" width="18.7109375" style="1874" customWidth="1"/>
    <col min="8967" max="9217" width="9.140625" style="1874"/>
    <col min="9218" max="9218" width="14.140625" style="1874" customWidth="1"/>
    <col min="9219" max="9219" width="14.85546875" style="1874" customWidth="1"/>
    <col min="9220" max="9220" width="16" style="1874" customWidth="1"/>
    <col min="9221" max="9221" width="13.5703125" style="1874" customWidth="1"/>
    <col min="9222" max="9222" width="18.7109375" style="1874" customWidth="1"/>
    <col min="9223" max="9473" width="9.140625" style="1874"/>
    <col min="9474" max="9474" width="14.140625" style="1874" customWidth="1"/>
    <col min="9475" max="9475" width="14.85546875" style="1874" customWidth="1"/>
    <col min="9476" max="9476" width="16" style="1874" customWidth="1"/>
    <col min="9477" max="9477" width="13.5703125" style="1874" customWidth="1"/>
    <col min="9478" max="9478" width="18.7109375" style="1874" customWidth="1"/>
    <col min="9479" max="9729" width="9.140625" style="1874"/>
    <col min="9730" max="9730" width="14.140625" style="1874" customWidth="1"/>
    <col min="9731" max="9731" width="14.85546875" style="1874" customWidth="1"/>
    <col min="9732" max="9732" width="16" style="1874" customWidth="1"/>
    <col min="9733" max="9733" width="13.5703125" style="1874" customWidth="1"/>
    <col min="9734" max="9734" width="18.7109375" style="1874" customWidth="1"/>
    <col min="9735" max="9985" width="9.140625" style="1874"/>
    <col min="9986" max="9986" width="14.140625" style="1874" customWidth="1"/>
    <col min="9987" max="9987" width="14.85546875" style="1874" customWidth="1"/>
    <col min="9988" max="9988" width="16" style="1874" customWidth="1"/>
    <col min="9989" max="9989" width="13.5703125" style="1874" customWidth="1"/>
    <col min="9990" max="9990" width="18.7109375" style="1874" customWidth="1"/>
    <col min="9991" max="10241" width="9.140625" style="1874"/>
    <col min="10242" max="10242" width="14.140625" style="1874" customWidth="1"/>
    <col min="10243" max="10243" width="14.85546875" style="1874" customWidth="1"/>
    <col min="10244" max="10244" width="16" style="1874" customWidth="1"/>
    <col min="10245" max="10245" width="13.5703125" style="1874" customWidth="1"/>
    <col min="10246" max="10246" width="18.7109375" style="1874" customWidth="1"/>
    <col min="10247" max="10497" width="9.140625" style="1874"/>
    <col min="10498" max="10498" width="14.140625" style="1874" customWidth="1"/>
    <col min="10499" max="10499" width="14.85546875" style="1874" customWidth="1"/>
    <col min="10500" max="10500" width="16" style="1874" customWidth="1"/>
    <col min="10501" max="10501" width="13.5703125" style="1874" customWidth="1"/>
    <col min="10502" max="10502" width="18.7109375" style="1874" customWidth="1"/>
    <col min="10503" max="10753" width="9.140625" style="1874"/>
    <col min="10754" max="10754" width="14.140625" style="1874" customWidth="1"/>
    <col min="10755" max="10755" width="14.85546875" style="1874" customWidth="1"/>
    <col min="10756" max="10756" width="16" style="1874" customWidth="1"/>
    <col min="10757" max="10757" width="13.5703125" style="1874" customWidth="1"/>
    <col min="10758" max="10758" width="18.7109375" style="1874" customWidth="1"/>
    <col min="10759" max="11009" width="9.140625" style="1874"/>
    <col min="11010" max="11010" width="14.140625" style="1874" customWidth="1"/>
    <col min="11011" max="11011" width="14.85546875" style="1874" customWidth="1"/>
    <col min="11012" max="11012" width="16" style="1874" customWidth="1"/>
    <col min="11013" max="11013" width="13.5703125" style="1874" customWidth="1"/>
    <col min="11014" max="11014" width="18.7109375" style="1874" customWidth="1"/>
    <col min="11015" max="11265" width="9.140625" style="1874"/>
    <col min="11266" max="11266" width="14.140625" style="1874" customWidth="1"/>
    <col min="11267" max="11267" width="14.85546875" style="1874" customWidth="1"/>
    <col min="11268" max="11268" width="16" style="1874" customWidth="1"/>
    <col min="11269" max="11269" width="13.5703125" style="1874" customWidth="1"/>
    <col min="11270" max="11270" width="18.7109375" style="1874" customWidth="1"/>
    <col min="11271" max="11521" width="9.140625" style="1874"/>
    <col min="11522" max="11522" width="14.140625" style="1874" customWidth="1"/>
    <col min="11523" max="11523" width="14.85546875" style="1874" customWidth="1"/>
    <col min="11524" max="11524" width="16" style="1874" customWidth="1"/>
    <col min="11525" max="11525" width="13.5703125" style="1874" customWidth="1"/>
    <col min="11526" max="11526" width="18.7109375" style="1874" customWidth="1"/>
    <col min="11527" max="11777" width="9.140625" style="1874"/>
    <col min="11778" max="11778" width="14.140625" style="1874" customWidth="1"/>
    <col min="11779" max="11779" width="14.85546875" style="1874" customWidth="1"/>
    <col min="11780" max="11780" width="16" style="1874" customWidth="1"/>
    <col min="11781" max="11781" width="13.5703125" style="1874" customWidth="1"/>
    <col min="11782" max="11782" width="18.7109375" style="1874" customWidth="1"/>
    <col min="11783" max="12033" width="9.140625" style="1874"/>
    <col min="12034" max="12034" width="14.140625" style="1874" customWidth="1"/>
    <col min="12035" max="12035" width="14.85546875" style="1874" customWidth="1"/>
    <col min="12036" max="12036" width="16" style="1874" customWidth="1"/>
    <col min="12037" max="12037" width="13.5703125" style="1874" customWidth="1"/>
    <col min="12038" max="12038" width="18.7109375" style="1874" customWidth="1"/>
    <col min="12039" max="12289" width="9.140625" style="1874"/>
    <col min="12290" max="12290" width="14.140625" style="1874" customWidth="1"/>
    <col min="12291" max="12291" width="14.85546875" style="1874" customWidth="1"/>
    <col min="12292" max="12292" width="16" style="1874" customWidth="1"/>
    <col min="12293" max="12293" width="13.5703125" style="1874" customWidth="1"/>
    <col min="12294" max="12294" width="18.7109375" style="1874" customWidth="1"/>
    <col min="12295" max="12545" width="9.140625" style="1874"/>
    <col min="12546" max="12546" width="14.140625" style="1874" customWidth="1"/>
    <col min="12547" max="12547" width="14.85546875" style="1874" customWidth="1"/>
    <col min="12548" max="12548" width="16" style="1874" customWidth="1"/>
    <col min="12549" max="12549" width="13.5703125" style="1874" customWidth="1"/>
    <col min="12550" max="12550" width="18.7109375" style="1874" customWidth="1"/>
    <col min="12551" max="12801" width="9.140625" style="1874"/>
    <col min="12802" max="12802" width="14.140625" style="1874" customWidth="1"/>
    <col min="12803" max="12803" width="14.85546875" style="1874" customWidth="1"/>
    <col min="12804" max="12804" width="16" style="1874" customWidth="1"/>
    <col min="12805" max="12805" width="13.5703125" style="1874" customWidth="1"/>
    <col min="12806" max="12806" width="18.7109375" style="1874" customWidth="1"/>
    <col min="12807" max="13057" width="9.140625" style="1874"/>
    <col min="13058" max="13058" width="14.140625" style="1874" customWidth="1"/>
    <col min="13059" max="13059" width="14.85546875" style="1874" customWidth="1"/>
    <col min="13060" max="13060" width="16" style="1874" customWidth="1"/>
    <col min="13061" max="13061" width="13.5703125" style="1874" customWidth="1"/>
    <col min="13062" max="13062" width="18.7109375" style="1874" customWidth="1"/>
    <col min="13063" max="13313" width="9.140625" style="1874"/>
    <col min="13314" max="13314" width="14.140625" style="1874" customWidth="1"/>
    <col min="13315" max="13315" width="14.85546875" style="1874" customWidth="1"/>
    <col min="13316" max="13316" width="16" style="1874" customWidth="1"/>
    <col min="13317" max="13317" width="13.5703125" style="1874" customWidth="1"/>
    <col min="13318" max="13318" width="18.7109375" style="1874" customWidth="1"/>
    <col min="13319" max="13569" width="9.140625" style="1874"/>
    <col min="13570" max="13570" width="14.140625" style="1874" customWidth="1"/>
    <col min="13571" max="13571" width="14.85546875" style="1874" customWidth="1"/>
    <col min="13572" max="13572" width="16" style="1874" customWidth="1"/>
    <col min="13573" max="13573" width="13.5703125" style="1874" customWidth="1"/>
    <col min="13574" max="13574" width="18.7109375" style="1874" customWidth="1"/>
    <col min="13575" max="13825" width="9.140625" style="1874"/>
    <col min="13826" max="13826" width="14.140625" style="1874" customWidth="1"/>
    <col min="13827" max="13827" width="14.85546875" style="1874" customWidth="1"/>
    <col min="13828" max="13828" width="16" style="1874" customWidth="1"/>
    <col min="13829" max="13829" width="13.5703125" style="1874" customWidth="1"/>
    <col min="13830" max="13830" width="18.7109375" style="1874" customWidth="1"/>
    <col min="13831" max="14081" width="9.140625" style="1874"/>
    <col min="14082" max="14082" width="14.140625" style="1874" customWidth="1"/>
    <col min="14083" max="14083" width="14.85546875" style="1874" customWidth="1"/>
    <col min="14084" max="14084" width="16" style="1874" customWidth="1"/>
    <col min="14085" max="14085" width="13.5703125" style="1874" customWidth="1"/>
    <col min="14086" max="14086" width="18.7109375" style="1874" customWidth="1"/>
    <col min="14087" max="14337" width="9.140625" style="1874"/>
    <col min="14338" max="14338" width="14.140625" style="1874" customWidth="1"/>
    <col min="14339" max="14339" width="14.85546875" style="1874" customWidth="1"/>
    <col min="14340" max="14340" width="16" style="1874" customWidth="1"/>
    <col min="14341" max="14341" width="13.5703125" style="1874" customWidth="1"/>
    <col min="14342" max="14342" width="18.7109375" style="1874" customWidth="1"/>
    <col min="14343" max="14593" width="9.140625" style="1874"/>
    <col min="14594" max="14594" width="14.140625" style="1874" customWidth="1"/>
    <col min="14595" max="14595" width="14.85546875" style="1874" customWidth="1"/>
    <col min="14596" max="14596" width="16" style="1874" customWidth="1"/>
    <col min="14597" max="14597" width="13.5703125" style="1874" customWidth="1"/>
    <col min="14598" max="14598" width="18.7109375" style="1874" customWidth="1"/>
    <col min="14599" max="14849" width="9.140625" style="1874"/>
    <col min="14850" max="14850" width="14.140625" style="1874" customWidth="1"/>
    <col min="14851" max="14851" width="14.85546875" style="1874" customWidth="1"/>
    <col min="14852" max="14852" width="16" style="1874" customWidth="1"/>
    <col min="14853" max="14853" width="13.5703125" style="1874" customWidth="1"/>
    <col min="14854" max="14854" width="18.7109375" style="1874" customWidth="1"/>
    <col min="14855" max="15105" width="9.140625" style="1874"/>
    <col min="15106" max="15106" width="14.140625" style="1874" customWidth="1"/>
    <col min="15107" max="15107" width="14.85546875" style="1874" customWidth="1"/>
    <col min="15108" max="15108" width="16" style="1874" customWidth="1"/>
    <col min="15109" max="15109" width="13.5703125" style="1874" customWidth="1"/>
    <col min="15110" max="15110" width="18.7109375" style="1874" customWidth="1"/>
    <col min="15111" max="15361" width="9.140625" style="1874"/>
    <col min="15362" max="15362" width="14.140625" style="1874" customWidth="1"/>
    <col min="15363" max="15363" width="14.85546875" style="1874" customWidth="1"/>
    <col min="15364" max="15364" width="16" style="1874" customWidth="1"/>
    <col min="15365" max="15365" width="13.5703125" style="1874" customWidth="1"/>
    <col min="15366" max="15366" width="18.7109375" style="1874" customWidth="1"/>
    <col min="15367" max="15617" width="9.140625" style="1874"/>
    <col min="15618" max="15618" width="14.140625" style="1874" customWidth="1"/>
    <col min="15619" max="15619" width="14.85546875" style="1874" customWidth="1"/>
    <col min="15620" max="15620" width="16" style="1874" customWidth="1"/>
    <col min="15621" max="15621" width="13.5703125" style="1874" customWidth="1"/>
    <col min="15622" max="15622" width="18.7109375" style="1874" customWidth="1"/>
    <col min="15623" max="15873" width="9.140625" style="1874"/>
    <col min="15874" max="15874" width="14.140625" style="1874" customWidth="1"/>
    <col min="15875" max="15875" width="14.85546875" style="1874" customWidth="1"/>
    <col min="15876" max="15876" width="16" style="1874" customWidth="1"/>
    <col min="15877" max="15877" width="13.5703125" style="1874" customWidth="1"/>
    <col min="15878" max="15878" width="18.7109375" style="1874" customWidth="1"/>
    <col min="15879" max="16129" width="9.140625" style="1874"/>
    <col min="16130" max="16130" width="14.140625" style="1874" customWidth="1"/>
    <col min="16131" max="16131" width="14.85546875" style="1874" customWidth="1"/>
    <col min="16132" max="16132" width="16" style="1874" customWidth="1"/>
    <col min="16133" max="16133" width="13.5703125" style="1874" customWidth="1"/>
    <col min="16134" max="16134" width="18.7109375" style="1874" customWidth="1"/>
    <col min="16135" max="16384" width="9.140625" style="1874"/>
  </cols>
  <sheetData>
    <row r="1" spans="1:8" ht="19.5" customHeight="1" x14ac:dyDescent="0.25">
      <c r="A1" s="1872" t="s">
        <v>3448</v>
      </c>
      <c r="B1" s="1873"/>
      <c r="C1" s="1873"/>
      <c r="D1" s="1873"/>
      <c r="E1" s="1873"/>
      <c r="F1" s="1873"/>
      <c r="G1" s="1873"/>
      <c r="H1" s="1873"/>
    </row>
    <row r="2" spans="1:8" ht="27.75" customHeight="1" x14ac:dyDescent="0.25">
      <c r="A2" s="1872" t="s">
        <v>4707</v>
      </c>
      <c r="B2" s="1875"/>
      <c r="C2" s="1873"/>
      <c r="D2" s="1873"/>
      <c r="E2" s="1873"/>
      <c r="F2" s="1873"/>
      <c r="G2" s="1873"/>
      <c r="H2" s="1873"/>
    </row>
    <row r="3" spans="1:8" ht="6" customHeight="1" thickBot="1" x14ac:dyDescent="0.3">
      <c r="A3" s="1876"/>
      <c r="B3" s="1873"/>
      <c r="C3" s="1873"/>
      <c r="D3" s="1873"/>
      <c r="E3" s="1873"/>
      <c r="F3" s="1873"/>
    </row>
    <row r="4" spans="1:8" s="1885" customFormat="1" ht="33.75" customHeight="1" thickTop="1" thickBot="1" x14ac:dyDescent="0.3">
      <c r="A4" s="1878"/>
      <c r="B4" s="1879" t="s">
        <v>3449</v>
      </c>
      <c r="C4" s="1880" t="s">
        <v>3450</v>
      </c>
      <c r="D4" s="1881" t="s">
        <v>3374</v>
      </c>
      <c r="E4" s="1882" t="s">
        <v>3451</v>
      </c>
      <c r="F4" s="1883" t="s">
        <v>3452</v>
      </c>
      <c r="G4" s="1884"/>
    </row>
    <row r="5" spans="1:8" s="1885" customFormat="1" ht="15" hidden="1" customHeight="1" x14ac:dyDescent="0.25">
      <c r="A5" s="1886">
        <v>40179</v>
      </c>
      <c r="B5" s="1887">
        <v>5914</v>
      </c>
      <c r="C5" s="1888" t="s">
        <v>1962</v>
      </c>
      <c r="D5" s="1889">
        <v>1734</v>
      </c>
      <c r="E5" s="1890" t="s">
        <v>1962</v>
      </c>
      <c r="F5" s="1891" t="s">
        <v>1962</v>
      </c>
      <c r="G5" s="1884"/>
    </row>
    <row r="6" spans="1:8" ht="15" hidden="1" customHeight="1" x14ac:dyDescent="0.25">
      <c r="A6" s="1892">
        <v>40210</v>
      </c>
      <c r="B6" s="1893">
        <v>36283</v>
      </c>
      <c r="C6" s="1894" t="s">
        <v>1962</v>
      </c>
      <c r="D6" s="1895" t="s">
        <v>1962</v>
      </c>
      <c r="E6" s="1896" t="s">
        <v>1962</v>
      </c>
      <c r="F6" s="1897" t="s">
        <v>1962</v>
      </c>
      <c r="G6" s="1884"/>
    </row>
    <row r="7" spans="1:8" ht="15" hidden="1" customHeight="1" x14ac:dyDescent="0.25">
      <c r="A7" s="1892">
        <v>40238</v>
      </c>
      <c r="B7" s="1893">
        <v>5631262</v>
      </c>
      <c r="C7" s="1894">
        <v>2527</v>
      </c>
      <c r="D7" s="1895">
        <v>25135</v>
      </c>
      <c r="E7" s="1896" t="s">
        <v>1962</v>
      </c>
      <c r="F7" s="1897" t="s">
        <v>1962</v>
      </c>
      <c r="G7" s="1884"/>
    </row>
    <row r="8" spans="1:8" ht="15" hidden="1" customHeight="1" x14ac:dyDescent="0.25">
      <c r="A8" s="1892">
        <v>40269</v>
      </c>
      <c r="B8" s="1893">
        <v>261209</v>
      </c>
      <c r="C8" s="1894">
        <v>141027</v>
      </c>
      <c r="D8" s="1895">
        <v>285999</v>
      </c>
      <c r="E8" s="1896" t="s">
        <v>1962</v>
      </c>
      <c r="F8" s="1897" t="s">
        <v>1962</v>
      </c>
      <c r="G8" s="1884"/>
    </row>
    <row r="9" spans="1:8" ht="15" hidden="1" customHeight="1" x14ac:dyDescent="0.25">
      <c r="A9" s="1892">
        <v>40299</v>
      </c>
      <c r="B9" s="1893">
        <v>317114</v>
      </c>
      <c r="C9" s="1894">
        <v>1834</v>
      </c>
      <c r="D9" s="1895">
        <v>680</v>
      </c>
      <c r="E9" s="1896" t="s">
        <v>1962</v>
      </c>
      <c r="F9" s="1897" t="s">
        <v>1962</v>
      </c>
      <c r="G9" s="1884"/>
    </row>
    <row r="10" spans="1:8" ht="15" hidden="1" customHeight="1" x14ac:dyDescent="0.25">
      <c r="A10" s="1892">
        <v>40330</v>
      </c>
      <c r="B10" s="1893">
        <v>17493394</v>
      </c>
      <c r="C10" s="1894">
        <v>109726</v>
      </c>
      <c r="D10" s="1895">
        <v>737439</v>
      </c>
      <c r="E10" s="1896" t="s">
        <v>1962</v>
      </c>
      <c r="F10" s="1897" t="s">
        <v>1962</v>
      </c>
      <c r="G10" s="1884"/>
    </row>
    <row r="11" spans="1:8" ht="15" hidden="1" customHeight="1" x14ac:dyDescent="0.25">
      <c r="A11" s="1892">
        <v>40360</v>
      </c>
      <c r="B11" s="1893">
        <v>2123979</v>
      </c>
      <c r="C11" s="1894">
        <v>866</v>
      </c>
      <c r="D11" s="1895">
        <v>953488</v>
      </c>
      <c r="E11" s="1896" t="s">
        <v>1962</v>
      </c>
      <c r="F11" s="1897" t="s">
        <v>1962</v>
      </c>
      <c r="G11" s="1884"/>
    </row>
    <row r="12" spans="1:8" ht="15" hidden="1" customHeight="1" x14ac:dyDescent="0.25">
      <c r="A12" s="1892">
        <v>40391</v>
      </c>
      <c r="B12" s="1893">
        <v>595552</v>
      </c>
      <c r="C12" s="1894" t="s">
        <v>1962</v>
      </c>
      <c r="D12" s="1895">
        <v>9358</v>
      </c>
      <c r="E12" s="1896" t="s">
        <v>1962</v>
      </c>
      <c r="F12" s="1897" t="s">
        <v>1962</v>
      </c>
      <c r="G12" s="1884"/>
    </row>
    <row r="13" spans="1:8" ht="15" hidden="1" customHeight="1" x14ac:dyDescent="0.25">
      <c r="A13" s="1892">
        <v>40422</v>
      </c>
      <c r="B13" s="1893">
        <v>11209868</v>
      </c>
      <c r="C13" s="1894">
        <v>132114</v>
      </c>
      <c r="D13" s="1895">
        <v>402628</v>
      </c>
      <c r="E13" s="1896" t="s">
        <v>1962</v>
      </c>
      <c r="F13" s="1897" t="s">
        <v>1962</v>
      </c>
      <c r="G13" s="1884"/>
    </row>
    <row r="14" spans="1:8" ht="15" hidden="1" customHeight="1" x14ac:dyDescent="0.25">
      <c r="A14" s="1892">
        <v>40452</v>
      </c>
      <c r="B14" s="1893">
        <v>1114121</v>
      </c>
      <c r="C14" s="1894">
        <v>159410</v>
      </c>
      <c r="D14" s="1895">
        <v>4540</v>
      </c>
      <c r="E14" s="1896" t="s">
        <v>1962</v>
      </c>
      <c r="F14" s="1897" t="s">
        <v>1962</v>
      </c>
      <c r="G14" s="1884"/>
    </row>
    <row r="15" spans="1:8" ht="15" hidden="1" customHeight="1" x14ac:dyDescent="0.25">
      <c r="A15" s="1892">
        <v>40483</v>
      </c>
      <c r="B15" s="1893">
        <v>798847</v>
      </c>
      <c r="C15" s="1894">
        <v>105</v>
      </c>
      <c r="D15" s="1895">
        <v>43355</v>
      </c>
      <c r="E15" s="1896" t="s">
        <v>1962</v>
      </c>
      <c r="F15" s="1897" t="s">
        <v>1962</v>
      </c>
      <c r="G15" s="1884"/>
    </row>
    <row r="16" spans="1:8" ht="15" hidden="1" customHeight="1" x14ac:dyDescent="0.25">
      <c r="A16" s="1892">
        <v>40522</v>
      </c>
      <c r="B16" s="1893">
        <v>12250666</v>
      </c>
      <c r="C16" s="1894">
        <v>228749</v>
      </c>
      <c r="D16" s="1895">
        <v>442063</v>
      </c>
      <c r="E16" s="1896" t="s">
        <v>1962</v>
      </c>
      <c r="F16" s="1897" t="s">
        <v>1962</v>
      </c>
      <c r="G16" s="1884"/>
    </row>
    <row r="17" spans="1:7" ht="15" hidden="1" customHeight="1" x14ac:dyDescent="0.25">
      <c r="A17" s="1892" t="s">
        <v>3453</v>
      </c>
      <c r="B17" s="1893">
        <v>42710761.229999997</v>
      </c>
      <c r="C17" s="1894">
        <v>20051764.09</v>
      </c>
      <c r="D17" s="1895">
        <v>85130197.120000005</v>
      </c>
      <c r="E17" s="1896" t="s">
        <v>1962</v>
      </c>
      <c r="F17" s="1897" t="s">
        <v>1962</v>
      </c>
      <c r="G17" s="1884"/>
    </row>
    <row r="18" spans="1:7" ht="15" hidden="1" customHeight="1" x14ac:dyDescent="0.25">
      <c r="A18" s="1892">
        <v>40575</v>
      </c>
      <c r="B18" s="1893">
        <v>123920650</v>
      </c>
      <c r="C18" s="1894">
        <v>32240708</v>
      </c>
      <c r="D18" s="1895">
        <v>123847523</v>
      </c>
      <c r="E18" s="1896" t="s">
        <v>1962</v>
      </c>
      <c r="F18" s="1897" t="s">
        <v>1962</v>
      </c>
      <c r="G18" s="1884"/>
    </row>
    <row r="19" spans="1:7" ht="15" hidden="1" customHeight="1" x14ac:dyDescent="0.25">
      <c r="A19" s="1892">
        <v>40603</v>
      </c>
      <c r="B19" s="1893">
        <v>99294349</v>
      </c>
      <c r="C19" s="1894">
        <v>25082461</v>
      </c>
      <c r="D19" s="1895">
        <v>222570228</v>
      </c>
      <c r="E19" s="1896" t="s">
        <v>1962</v>
      </c>
      <c r="F19" s="1897" t="s">
        <v>1962</v>
      </c>
      <c r="G19" s="1884"/>
    </row>
    <row r="20" spans="1:7" ht="15" hidden="1" customHeight="1" x14ac:dyDescent="0.25">
      <c r="A20" s="1898">
        <v>40634</v>
      </c>
      <c r="B20" s="1899">
        <v>29858403</v>
      </c>
      <c r="C20" s="1900">
        <v>3530757</v>
      </c>
      <c r="D20" s="1901">
        <v>88100029</v>
      </c>
      <c r="E20" s="1896" t="s">
        <v>1962</v>
      </c>
      <c r="F20" s="1897" t="s">
        <v>1962</v>
      </c>
      <c r="G20" s="1884"/>
    </row>
    <row r="21" spans="1:7" ht="15" hidden="1" customHeight="1" x14ac:dyDescent="0.25">
      <c r="A21" s="1892">
        <v>40664</v>
      </c>
      <c r="B21" s="1893">
        <v>97627671</v>
      </c>
      <c r="C21" s="1894">
        <v>7238224</v>
      </c>
      <c r="D21" s="1895">
        <v>63187907</v>
      </c>
      <c r="E21" s="1896" t="s">
        <v>1962</v>
      </c>
      <c r="F21" s="1897" t="s">
        <v>1962</v>
      </c>
      <c r="G21" s="1884"/>
    </row>
    <row r="22" spans="1:7" ht="15" hidden="1" customHeight="1" x14ac:dyDescent="0.25">
      <c r="A22" s="1902">
        <v>40695</v>
      </c>
      <c r="B22" s="1899">
        <v>243294149</v>
      </c>
      <c r="C22" s="1900">
        <v>6541718</v>
      </c>
      <c r="D22" s="1901">
        <v>175521436</v>
      </c>
      <c r="E22" s="1896" t="s">
        <v>1962</v>
      </c>
      <c r="F22" s="1897" t="s">
        <v>1962</v>
      </c>
      <c r="G22" s="1884"/>
    </row>
    <row r="23" spans="1:7" ht="15" hidden="1" customHeight="1" x14ac:dyDescent="0.25">
      <c r="A23" s="1902">
        <v>40725</v>
      </c>
      <c r="B23" s="1903">
        <v>95678196</v>
      </c>
      <c r="C23" s="1904">
        <v>41123886</v>
      </c>
      <c r="D23" s="1905">
        <v>87007348</v>
      </c>
      <c r="E23" s="1896" t="s">
        <v>1962</v>
      </c>
      <c r="F23" s="1897" t="s">
        <v>1962</v>
      </c>
      <c r="G23" s="1884"/>
    </row>
    <row r="24" spans="1:7" ht="15" hidden="1" customHeight="1" x14ac:dyDescent="0.25">
      <c r="A24" s="1902">
        <v>40756</v>
      </c>
      <c r="B24" s="1893">
        <v>56293259</v>
      </c>
      <c r="C24" s="1894">
        <v>10259906</v>
      </c>
      <c r="D24" s="1895">
        <v>5818117</v>
      </c>
      <c r="E24" s="1896" t="s">
        <v>1962</v>
      </c>
      <c r="F24" s="1897" t="s">
        <v>1962</v>
      </c>
      <c r="G24" s="1884"/>
    </row>
    <row r="25" spans="1:7" ht="15" hidden="1" customHeight="1" x14ac:dyDescent="0.25">
      <c r="A25" s="1892">
        <v>40787</v>
      </c>
      <c r="B25" s="1893">
        <v>154997328</v>
      </c>
      <c r="C25" s="1894">
        <v>49993959</v>
      </c>
      <c r="D25" s="1895">
        <v>65697275</v>
      </c>
      <c r="E25" s="1896" t="s">
        <v>1962</v>
      </c>
      <c r="F25" s="1897" t="s">
        <v>1962</v>
      </c>
      <c r="G25" s="1884"/>
    </row>
    <row r="26" spans="1:7" ht="15" hidden="1" customHeight="1" x14ac:dyDescent="0.25">
      <c r="A26" s="1898">
        <v>40817</v>
      </c>
      <c r="B26" s="1899">
        <v>118639609</v>
      </c>
      <c r="C26" s="1900">
        <v>147606114</v>
      </c>
      <c r="D26" s="1901">
        <v>12133244</v>
      </c>
      <c r="E26" s="1896" t="s">
        <v>1962</v>
      </c>
      <c r="F26" s="1897" t="s">
        <v>1962</v>
      </c>
      <c r="G26" s="1884"/>
    </row>
    <row r="27" spans="1:7" ht="15" hidden="1" customHeight="1" x14ac:dyDescent="0.25">
      <c r="A27" s="1902">
        <v>40848</v>
      </c>
      <c r="B27" s="1903">
        <v>110148458</v>
      </c>
      <c r="C27" s="1904">
        <v>118824093</v>
      </c>
      <c r="D27" s="1905">
        <v>54402021</v>
      </c>
      <c r="E27" s="1896" t="s">
        <v>1962</v>
      </c>
      <c r="F27" s="1897" t="s">
        <v>1962</v>
      </c>
      <c r="G27" s="1884"/>
    </row>
    <row r="28" spans="1:7" ht="15" hidden="1" customHeight="1" x14ac:dyDescent="0.25">
      <c r="A28" s="1902">
        <v>40878</v>
      </c>
      <c r="B28" s="1903">
        <v>218896482.87</v>
      </c>
      <c r="C28" s="1904">
        <v>109118764.59</v>
      </c>
      <c r="D28" s="1905">
        <v>101581718.31</v>
      </c>
      <c r="E28" s="1896" t="s">
        <v>1962</v>
      </c>
      <c r="F28" s="1897" t="s">
        <v>1962</v>
      </c>
      <c r="G28" s="1884"/>
    </row>
    <row r="29" spans="1:7" ht="18.600000000000001" hidden="1" customHeight="1" x14ac:dyDescent="0.25">
      <c r="A29" s="1906">
        <v>40909</v>
      </c>
      <c r="B29" s="1907">
        <v>67205197</v>
      </c>
      <c r="C29" s="1908">
        <v>86124266</v>
      </c>
      <c r="D29" s="1861">
        <v>130921956</v>
      </c>
      <c r="E29" s="1909" t="s">
        <v>1962</v>
      </c>
      <c r="F29" s="1910" t="s">
        <v>1962</v>
      </c>
      <c r="G29" s="1884"/>
    </row>
    <row r="30" spans="1:7" ht="18.600000000000001" hidden="1" customHeight="1" x14ac:dyDescent="0.25">
      <c r="A30" s="1906">
        <v>40940</v>
      </c>
      <c r="B30" s="1907">
        <v>63186761</v>
      </c>
      <c r="C30" s="1908">
        <v>18290075</v>
      </c>
      <c r="D30" s="1861">
        <v>156104652</v>
      </c>
      <c r="E30" s="1909" t="s">
        <v>1962</v>
      </c>
      <c r="F30" s="1910" t="s">
        <v>1962</v>
      </c>
      <c r="G30" s="1884"/>
    </row>
    <row r="31" spans="1:7" ht="18.600000000000001" hidden="1" customHeight="1" x14ac:dyDescent="0.25">
      <c r="A31" s="1906" t="s">
        <v>3454</v>
      </c>
      <c r="B31" s="1907">
        <v>77590526</v>
      </c>
      <c r="C31" s="1908">
        <v>4777455</v>
      </c>
      <c r="D31" s="1861">
        <v>193807221</v>
      </c>
      <c r="E31" s="1909">
        <v>202000</v>
      </c>
      <c r="F31" s="1910">
        <v>102000</v>
      </c>
      <c r="G31" s="1884"/>
    </row>
    <row r="32" spans="1:7" ht="18.600000000000001" hidden="1" customHeight="1" x14ac:dyDescent="0.25">
      <c r="A32" s="1906">
        <v>41000</v>
      </c>
      <c r="B32" s="1907">
        <v>89966108</v>
      </c>
      <c r="C32" s="1908">
        <v>4694300</v>
      </c>
      <c r="D32" s="1861">
        <v>22166126</v>
      </c>
      <c r="E32" s="1909" t="s">
        <v>1962</v>
      </c>
      <c r="F32" s="1910">
        <v>20000</v>
      </c>
      <c r="G32" s="1884"/>
    </row>
    <row r="33" spans="1:11" ht="18.600000000000001" hidden="1" customHeight="1" x14ac:dyDescent="0.25">
      <c r="A33" s="1906">
        <v>41030</v>
      </c>
      <c r="B33" s="1907">
        <v>57865612</v>
      </c>
      <c r="C33" s="1908">
        <v>4537372</v>
      </c>
      <c r="D33" s="1861">
        <v>32092133</v>
      </c>
      <c r="E33" s="1909" t="s">
        <v>1962</v>
      </c>
      <c r="F33" s="1910" t="s">
        <v>1962</v>
      </c>
      <c r="G33" s="1884"/>
      <c r="I33" s="1911"/>
    </row>
    <row r="34" spans="1:11" ht="18.600000000000001" hidden="1" customHeight="1" x14ac:dyDescent="0.25">
      <c r="A34" s="1906">
        <v>41061</v>
      </c>
      <c r="B34" s="1907">
        <v>229005570</v>
      </c>
      <c r="C34" s="1908">
        <v>98201094</v>
      </c>
      <c r="D34" s="1861">
        <v>95352323</v>
      </c>
      <c r="E34" s="1909">
        <v>20000</v>
      </c>
      <c r="F34" s="1910">
        <v>200000</v>
      </c>
      <c r="G34" s="1884"/>
    </row>
    <row r="35" spans="1:11" ht="18.600000000000001" hidden="1" customHeight="1" x14ac:dyDescent="0.25">
      <c r="A35" s="1906">
        <v>41091</v>
      </c>
      <c r="B35" s="1907">
        <v>179729112</v>
      </c>
      <c r="C35" s="1908">
        <v>130501823</v>
      </c>
      <c r="D35" s="1861">
        <v>136179553</v>
      </c>
      <c r="E35" s="1909">
        <v>10000</v>
      </c>
      <c r="F35" s="1910">
        <v>50000</v>
      </c>
      <c r="G35" s="1884"/>
      <c r="K35" s="1911"/>
    </row>
    <row r="36" spans="1:11" ht="18.600000000000001" hidden="1" customHeight="1" x14ac:dyDescent="0.25">
      <c r="A36" s="1906">
        <v>41122</v>
      </c>
      <c r="B36" s="1907">
        <v>56293259</v>
      </c>
      <c r="C36" s="1908">
        <v>10259906</v>
      </c>
      <c r="D36" s="1861">
        <v>5818117</v>
      </c>
      <c r="E36" s="1909"/>
      <c r="F36" s="1912"/>
      <c r="G36" s="1884"/>
    </row>
    <row r="37" spans="1:11" ht="18.600000000000001" hidden="1" customHeight="1" x14ac:dyDescent="0.25">
      <c r="A37" s="1906">
        <v>41153</v>
      </c>
      <c r="B37" s="1907">
        <v>86502356</v>
      </c>
      <c r="C37" s="1908">
        <v>9571051</v>
      </c>
      <c r="D37" s="1861">
        <v>165668582</v>
      </c>
      <c r="E37" s="1909">
        <v>637161</v>
      </c>
      <c r="F37" s="1912">
        <v>18571203</v>
      </c>
      <c r="G37" s="1884"/>
    </row>
    <row r="38" spans="1:11" ht="18.600000000000001" hidden="1" customHeight="1" x14ac:dyDescent="0.25">
      <c r="A38" s="1906">
        <v>41183</v>
      </c>
      <c r="B38" s="1907">
        <v>159774119</v>
      </c>
      <c r="C38" s="1908">
        <v>18762159</v>
      </c>
      <c r="D38" s="1861">
        <v>9251408</v>
      </c>
      <c r="E38" s="1909">
        <v>2809135</v>
      </c>
      <c r="F38" s="1912">
        <v>15861760</v>
      </c>
      <c r="G38" s="1884"/>
    </row>
    <row r="39" spans="1:11" ht="18.600000000000001" hidden="1" customHeight="1" x14ac:dyDescent="0.25">
      <c r="A39" s="1906">
        <v>41214</v>
      </c>
      <c r="B39" s="1907">
        <v>177652454</v>
      </c>
      <c r="C39" s="1908">
        <v>5602096</v>
      </c>
      <c r="D39" s="1861">
        <v>139653634</v>
      </c>
      <c r="E39" s="1909">
        <v>416711</v>
      </c>
      <c r="F39" s="1912">
        <v>7245472</v>
      </c>
      <c r="G39" s="1884"/>
    </row>
    <row r="40" spans="1:11" ht="18.600000000000001" hidden="1" customHeight="1" x14ac:dyDescent="0.25">
      <c r="A40" s="1906">
        <v>41244</v>
      </c>
      <c r="B40" s="1907">
        <v>208473917</v>
      </c>
      <c r="C40" s="1908">
        <v>10945983</v>
      </c>
      <c r="D40" s="1861">
        <v>308800446</v>
      </c>
      <c r="E40" s="1909">
        <v>424096</v>
      </c>
      <c r="F40" s="1912">
        <v>53286689</v>
      </c>
      <c r="G40" s="1884"/>
    </row>
    <row r="41" spans="1:11" ht="18.600000000000001" customHeight="1" x14ac:dyDescent="0.25">
      <c r="A41" s="1913">
        <v>41275</v>
      </c>
      <c r="B41" s="1914">
        <v>187320502</v>
      </c>
      <c r="C41" s="1915">
        <v>14894644</v>
      </c>
      <c r="D41" s="1865">
        <v>181670798</v>
      </c>
      <c r="E41" s="1916">
        <v>402209</v>
      </c>
      <c r="F41" s="1917">
        <v>26155257</v>
      </c>
      <c r="G41" s="1884"/>
    </row>
    <row r="42" spans="1:11" ht="18.600000000000001" customHeight="1" x14ac:dyDescent="0.25">
      <c r="A42" s="1913">
        <v>41306</v>
      </c>
      <c r="B42" s="1914">
        <v>89250999</v>
      </c>
      <c r="C42" s="1915">
        <v>4249208</v>
      </c>
      <c r="D42" s="1865">
        <v>317103778</v>
      </c>
      <c r="E42" s="1916">
        <v>2400000</v>
      </c>
      <c r="F42" s="1917">
        <v>2865133</v>
      </c>
      <c r="G42" s="1884"/>
    </row>
    <row r="43" spans="1:11" ht="18.600000000000001" customHeight="1" x14ac:dyDescent="0.25">
      <c r="A43" s="1913">
        <v>41334</v>
      </c>
      <c r="B43" s="1914">
        <v>79364775</v>
      </c>
      <c r="C43" s="1915">
        <v>6184299</v>
      </c>
      <c r="D43" s="1865">
        <v>88541706</v>
      </c>
      <c r="E43" s="1916">
        <v>402000</v>
      </c>
      <c r="F43" s="1917">
        <v>11595668</v>
      </c>
      <c r="G43" s="1884"/>
    </row>
    <row r="44" spans="1:11" ht="18.600000000000001" customHeight="1" x14ac:dyDescent="0.25">
      <c r="A44" s="1913">
        <v>41365</v>
      </c>
      <c r="B44" s="1914">
        <v>213829538</v>
      </c>
      <c r="C44" s="1915">
        <v>5313120</v>
      </c>
      <c r="D44" s="1865">
        <v>107384937</v>
      </c>
      <c r="E44" s="1916">
        <v>421732</v>
      </c>
      <c r="F44" s="1917">
        <v>4660575</v>
      </c>
      <c r="G44" s="1884"/>
    </row>
    <row r="45" spans="1:11" ht="18.600000000000001" customHeight="1" x14ac:dyDescent="0.25">
      <c r="A45" s="1913">
        <v>41395</v>
      </c>
      <c r="B45" s="1914">
        <v>467253081</v>
      </c>
      <c r="C45" s="1915">
        <v>7400948</v>
      </c>
      <c r="D45" s="1865">
        <v>246091204</v>
      </c>
      <c r="E45" s="1916">
        <v>405142</v>
      </c>
      <c r="F45" s="1917">
        <v>6057182</v>
      </c>
      <c r="G45" s="1884"/>
    </row>
    <row r="46" spans="1:11" ht="18.600000000000001" customHeight="1" x14ac:dyDescent="0.25">
      <c r="A46" s="1913">
        <v>41426</v>
      </c>
      <c r="B46" s="1914">
        <v>209094945</v>
      </c>
      <c r="C46" s="1915">
        <v>7284420</v>
      </c>
      <c r="D46" s="1865">
        <v>138307816</v>
      </c>
      <c r="E46" s="1916">
        <v>2610095</v>
      </c>
      <c r="F46" s="1917">
        <v>18286302</v>
      </c>
      <c r="G46" s="1884"/>
    </row>
    <row r="47" spans="1:11" ht="18.600000000000001" customHeight="1" x14ac:dyDescent="0.25">
      <c r="A47" s="1913">
        <v>41456</v>
      </c>
      <c r="B47" s="1914">
        <v>773600367</v>
      </c>
      <c r="C47" s="1915">
        <v>49776804</v>
      </c>
      <c r="D47" s="1865">
        <v>340361721</v>
      </c>
      <c r="E47" s="1916">
        <v>3189927</v>
      </c>
      <c r="F47" s="1917">
        <v>10727872</v>
      </c>
      <c r="G47" s="1884"/>
    </row>
    <row r="48" spans="1:11" ht="18.600000000000001" customHeight="1" x14ac:dyDescent="0.25">
      <c r="A48" s="1913">
        <v>41487</v>
      </c>
      <c r="B48" s="1914">
        <v>92768349</v>
      </c>
      <c r="C48" s="1915">
        <v>14132965</v>
      </c>
      <c r="D48" s="1865">
        <v>34393677</v>
      </c>
      <c r="E48" s="1916">
        <v>4640560</v>
      </c>
      <c r="F48" s="1917">
        <v>8783081</v>
      </c>
      <c r="G48" s="1884"/>
    </row>
    <row r="49" spans="1:7" ht="18.600000000000001" customHeight="1" x14ac:dyDescent="0.25">
      <c r="A49" s="1913">
        <v>41518</v>
      </c>
      <c r="B49" s="1914">
        <v>163124527</v>
      </c>
      <c r="C49" s="1915">
        <v>10164981</v>
      </c>
      <c r="D49" s="1865">
        <v>86374122</v>
      </c>
      <c r="E49" s="1916">
        <v>4369129</v>
      </c>
      <c r="F49" s="1917">
        <v>10320463</v>
      </c>
      <c r="G49" s="1884"/>
    </row>
    <row r="50" spans="1:7" ht="18.600000000000001" customHeight="1" x14ac:dyDescent="0.25">
      <c r="A50" s="1913">
        <v>41548</v>
      </c>
      <c r="B50" s="1914">
        <v>96938430</v>
      </c>
      <c r="C50" s="1915">
        <v>4773380</v>
      </c>
      <c r="D50" s="1865">
        <v>9620516</v>
      </c>
      <c r="E50" s="1916">
        <v>205099</v>
      </c>
      <c r="F50" s="1918">
        <v>1976160</v>
      </c>
      <c r="G50" s="1884"/>
    </row>
    <row r="51" spans="1:7" ht="18.600000000000001" customHeight="1" x14ac:dyDescent="0.25">
      <c r="A51" s="1913">
        <v>41579</v>
      </c>
      <c r="B51" s="1914">
        <v>122406723</v>
      </c>
      <c r="C51" s="1915">
        <v>20344755</v>
      </c>
      <c r="D51" s="1865">
        <v>71856798</v>
      </c>
      <c r="E51" s="1916">
        <v>301274</v>
      </c>
      <c r="F51" s="1917">
        <v>2735985</v>
      </c>
      <c r="G51" s="1884"/>
    </row>
    <row r="52" spans="1:7" ht="18.600000000000001" customHeight="1" x14ac:dyDescent="0.25">
      <c r="A52" s="1913">
        <v>41609</v>
      </c>
      <c r="B52" s="1914">
        <v>197454964</v>
      </c>
      <c r="C52" s="1915">
        <v>19022130</v>
      </c>
      <c r="D52" s="1865">
        <v>117843309</v>
      </c>
      <c r="E52" s="1916">
        <v>766965</v>
      </c>
      <c r="F52" s="1917">
        <v>13104246</v>
      </c>
      <c r="G52" s="1884"/>
    </row>
    <row r="53" spans="1:7" ht="18.600000000000001" customHeight="1" x14ac:dyDescent="0.25">
      <c r="A53" s="1913">
        <v>41640</v>
      </c>
      <c r="B53" s="1914">
        <v>42429002</v>
      </c>
      <c r="C53" s="1915">
        <v>359113</v>
      </c>
      <c r="D53" s="1865">
        <v>63003683</v>
      </c>
      <c r="E53" s="1916">
        <v>18319</v>
      </c>
      <c r="F53" s="1917">
        <v>455997</v>
      </c>
      <c r="G53" s="1884"/>
    </row>
    <row r="54" spans="1:7" ht="18.600000000000001" customHeight="1" x14ac:dyDescent="0.25">
      <c r="A54" s="1913">
        <v>41671</v>
      </c>
      <c r="B54" s="1914">
        <v>212162066</v>
      </c>
      <c r="C54" s="1915">
        <v>655537</v>
      </c>
      <c r="D54" s="1865">
        <v>33810009</v>
      </c>
      <c r="E54" s="1916" t="s">
        <v>1962</v>
      </c>
      <c r="F54" s="1917">
        <v>1776907</v>
      </c>
      <c r="G54" s="1884"/>
    </row>
    <row r="55" spans="1:7" ht="18.600000000000001" customHeight="1" x14ac:dyDescent="0.25">
      <c r="A55" s="1913">
        <v>41699</v>
      </c>
      <c r="B55" s="1914">
        <v>89557336</v>
      </c>
      <c r="C55" s="1915">
        <v>48922059</v>
      </c>
      <c r="D55" s="1865">
        <v>25720678</v>
      </c>
      <c r="E55" s="1916">
        <v>19485</v>
      </c>
      <c r="F55" s="1917">
        <v>4669867</v>
      </c>
      <c r="G55" s="1884"/>
    </row>
    <row r="56" spans="1:7" ht="18.600000000000001" customHeight="1" x14ac:dyDescent="0.25">
      <c r="A56" s="1913">
        <v>41730</v>
      </c>
      <c r="B56" s="1914">
        <v>143133760</v>
      </c>
      <c r="C56" s="1915">
        <v>16686333</v>
      </c>
      <c r="D56" s="1865">
        <v>50286992</v>
      </c>
      <c r="E56" s="1916">
        <v>2214911</v>
      </c>
      <c r="F56" s="1917">
        <v>5903540</v>
      </c>
      <c r="G56" s="1884"/>
    </row>
    <row r="57" spans="1:7" ht="18.600000000000001" customHeight="1" x14ac:dyDescent="0.25">
      <c r="A57" s="1913">
        <v>41760</v>
      </c>
      <c r="B57" s="1914">
        <v>29430452</v>
      </c>
      <c r="C57" s="1915">
        <v>2158982</v>
      </c>
      <c r="D57" s="1865">
        <v>7260734</v>
      </c>
      <c r="E57" s="1916" t="s">
        <v>1962</v>
      </c>
      <c r="F57" s="1917">
        <v>1630073</v>
      </c>
      <c r="G57" s="1884"/>
    </row>
    <row r="58" spans="1:7" ht="18.600000000000001" customHeight="1" x14ac:dyDescent="0.25">
      <c r="A58" s="1913">
        <v>41791</v>
      </c>
      <c r="B58" s="1914">
        <v>164953999</v>
      </c>
      <c r="C58" s="1915">
        <v>10080334</v>
      </c>
      <c r="D58" s="1865">
        <v>34713653</v>
      </c>
      <c r="E58" s="1916">
        <v>4146</v>
      </c>
      <c r="F58" s="1917">
        <v>12204585</v>
      </c>
      <c r="G58" s="1884"/>
    </row>
    <row r="59" spans="1:7" ht="18.600000000000001" customHeight="1" x14ac:dyDescent="0.25">
      <c r="A59" s="1913">
        <v>41821</v>
      </c>
      <c r="B59" s="1914">
        <v>112953390</v>
      </c>
      <c r="C59" s="1915">
        <v>3273468</v>
      </c>
      <c r="D59" s="1865">
        <v>26500771</v>
      </c>
      <c r="E59" s="1916">
        <v>15033</v>
      </c>
      <c r="F59" s="1917">
        <v>20267800</v>
      </c>
      <c r="G59" s="1884"/>
    </row>
    <row r="60" spans="1:7" ht="18.600000000000001" customHeight="1" x14ac:dyDescent="0.25">
      <c r="A60" s="1913">
        <v>41852</v>
      </c>
      <c r="B60" s="1914">
        <v>80015746</v>
      </c>
      <c r="C60" s="1915">
        <v>5443375</v>
      </c>
      <c r="D60" s="1865">
        <v>46418277</v>
      </c>
      <c r="E60" s="1916">
        <v>599268</v>
      </c>
      <c r="F60" s="1917">
        <v>2785137</v>
      </c>
      <c r="G60" s="1884"/>
    </row>
    <row r="61" spans="1:7" ht="18.600000000000001" customHeight="1" x14ac:dyDescent="0.25">
      <c r="A61" s="1913">
        <v>41883</v>
      </c>
      <c r="B61" s="1914">
        <v>246405564</v>
      </c>
      <c r="C61" s="1915">
        <v>11457692</v>
      </c>
      <c r="D61" s="1865">
        <v>19283464</v>
      </c>
      <c r="E61" s="1916">
        <v>335131</v>
      </c>
      <c r="F61" s="1917">
        <v>41571231</v>
      </c>
      <c r="G61" s="1884"/>
    </row>
    <row r="62" spans="1:7" ht="18.600000000000001" customHeight="1" x14ac:dyDescent="0.25">
      <c r="A62" s="1913">
        <v>41913</v>
      </c>
      <c r="B62" s="1914">
        <v>102047802</v>
      </c>
      <c r="C62" s="1915">
        <v>1757577</v>
      </c>
      <c r="D62" s="1865">
        <v>67003839</v>
      </c>
      <c r="E62" s="1916">
        <v>212891</v>
      </c>
      <c r="F62" s="1917">
        <v>2307064</v>
      </c>
      <c r="G62" s="1884"/>
    </row>
    <row r="63" spans="1:7" ht="18.600000000000001" customHeight="1" x14ac:dyDescent="0.25">
      <c r="A63" s="1913">
        <v>41944</v>
      </c>
      <c r="B63" s="1914">
        <v>98164090</v>
      </c>
      <c r="C63" s="1915">
        <v>2960701</v>
      </c>
      <c r="D63" s="1865">
        <v>16744927</v>
      </c>
      <c r="E63" s="1916">
        <v>302359</v>
      </c>
      <c r="F63" s="1917">
        <v>4165577</v>
      </c>
      <c r="G63" s="1884"/>
    </row>
    <row r="64" spans="1:7" ht="18.600000000000001" customHeight="1" x14ac:dyDescent="0.25">
      <c r="A64" s="1913">
        <v>41974</v>
      </c>
      <c r="B64" s="1914">
        <v>164781840</v>
      </c>
      <c r="C64" s="1915">
        <v>10189772</v>
      </c>
      <c r="D64" s="1865">
        <v>105170761</v>
      </c>
      <c r="E64" s="1916">
        <v>503993</v>
      </c>
      <c r="F64" s="1917">
        <v>10065276</v>
      </c>
      <c r="G64" s="1884"/>
    </row>
    <row r="65" spans="1:7" ht="18.600000000000001" customHeight="1" x14ac:dyDescent="0.25">
      <c r="A65" s="1913">
        <v>42005</v>
      </c>
      <c r="B65" s="1914">
        <v>43965291</v>
      </c>
      <c r="C65" s="1915">
        <v>9259452</v>
      </c>
      <c r="D65" s="1865">
        <v>10908494</v>
      </c>
      <c r="E65" s="1916">
        <v>1718</v>
      </c>
      <c r="F65" s="1917">
        <v>5009398</v>
      </c>
      <c r="G65" s="1884"/>
    </row>
    <row r="66" spans="1:7" ht="18.600000000000001" customHeight="1" x14ac:dyDescent="0.25">
      <c r="A66" s="1913">
        <v>42036</v>
      </c>
      <c r="B66" s="1914">
        <v>55482645</v>
      </c>
      <c r="C66" s="1915">
        <v>6516572</v>
      </c>
      <c r="D66" s="1865">
        <v>69702212</v>
      </c>
      <c r="E66" s="1916">
        <v>2000</v>
      </c>
      <c r="F66" s="1917">
        <v>891782</v>
      </c>
      <c r="G66" s="1884"/>
    </row>
    <row r="67" spans="1:7" ht="18.600000000000001" customHeight="1" x14ac:dyDescent="0.25">
      <c r="A67" s="1913">
        <v>42064</v>
      </c>
      <c r="B67" s="1914">
        <v>681783884</v>
      </c>
      <c r="C67" s="1915">
        <v>52389677</v>
      </c>
      <c r="D67" s="1865">
        <v>86235761</v>
      </c>
      <c r="E67" s="1916">
        <v>2630567</v>
      </c>
      <c r="F67" s="1917">
        <v>27887906</v>
      </c>
      <c r="G67" s="1884"/>
    </row>
    <row r="68" spans="1:7" ht="18.600000000000001" customHeight="1" x14ac:dyDescent="0.25">
      <c r="A68" s="1913">
        <v>42095</v>
      </c>
      <c r="B68" s="1914">
        <v>56695403</v>
      </c>
      <c r="C68" s="1915">
        <v>24361080</v>
      </c>
      <c r="D68" s="1865">
        <v>27538571</v>
      </c>
      <c r="E68" s="1916">
        <v>404764</v>
      </c>
      <c r="F68" s="1917">
        <v>710782</v>
      </c>
      <c r="G68" s="1884"/>
    </row>
    <row r="69" spans="1:7" ht="18.600000000000001" customHeight="1" x14ac:dyDescent="0.25">
      <c r="A69" s="1913">
        <v>42125</v>
      </c>
      <c r="B69" s="1914">
        <v>59362533</v>
      </c>
      <c r="C69" s="1915">
        <v>21463277</v>
      </c>
      <c r="D69" s="1865">
        <v>13871059</v>
      </c>
      <c r="E69" s="1916">
        <v>415489</v>
      </c>
      <c r="F69" s="1917">
        <v>6133321</v>
      </c>
      <c r="G69" s="1884"/>
    </row>
    <row r="70" spans="1:7" ht="18.600000000000001" customHeight="1" x14ac:dyDescent="0.25">
      <c r="A70" s="1913">
        <v>42156</v>
      </c>
      <c r="B70" s="1914">
        <v>340915995</v>
      </c>
      <c r="C70" s="1915">
        <v>9458134</v>
      </c>
      <c r="D70" s="1865">
        <v>78990387</v>
      </c>
      <c r="E70" s="1916">
        <v>404484</v>
      </c>
      <c r="F70" s="1917">
        <v>19210750</v>
      </c>
      <c r="G70" s="1884"/>
    </row>
    <row r="71" spans="1:7" ht="18.600000000000001" customHeight="1" x14ac:dyDescent="0.25">
      <c r="A71" s="1913">
        <v>42186</v>
      </c>
      <c r="B71" s="1914">
        <v>609776072</v>
      </c>
      <c r="C71" s="1915">
        <v>2801482</v>
      </c>
      <c r="D71" s="1865">
        <v>81747801</v>
      </c>
      <c r="E71" s="1916">
        <v>404769</v>
      </c>
      <c r="F71" s="1917">
        <v>2579895</v>
      </c>
      <c r="G71" s="1884"/>
    </row>
    <row r="72" spans="1:7" ht="18.600000000000001" customHeight="1" x14ac:dyDescent="0.25">
      <c r="A72" s="1913">
        <v>42217</v>
      </c>
      <c r="B72" s="1914">
        <v>136898870</v>
      </c>
      <c r="C72" s="1915">
        <v>5388175</v>
      </c>
      <c r="D72" s="1865">
        <v>9428930</v>
      </c>
      <c r="E72" s="1916">
        <v>408694</v>
      </c>
      <c r="F72" s="1917">
        <v>1257135</v>
      </c>
      <c r="G72" s="1884"/>
    </row>
    <row r="73" spans="1:7" ht="18.600000000000001" customHeight="1" x14ac:dyDescent="0.25">
      <c r="A73" s="1913">
        <v>42248</v>
      </c>
      <c r="B73" s="1914">
        <v>252217891</v>
      </c>
      <c r="C73" s="1915">
        <v>37127936</v>
      </c>
      <c r="D73" s="1865">
        <v>24523853</v>
      </c>
      <c r="E73" s="1916">
        <v>425062</v>
      </c>
      <c r="F73" s="1917">
        <v>51490311</v>
      </c>
      <c r="G73" s="1884"/>
    </row>
    <row r="74" spans="1:7" ht="18.600000000000001" customHeight="1" x14ac:dyDescent="0.25">
      <c r="A74" s="1913">
        <v>42278</v>
      </c>
      <c r="B74" s="1914">
        <v>68864369</v>
      </c>
      <c r="C74" s="1915">
        <v>5502996</v>
      </c>
      <c r="D74" s="1865">
        <v>7384218</v>
      </c>
      <c r="E74" s="1916">
        <v>715434</v>
      </c>
      <c r="F74" s="1917">
        <v>8174770</v>
      </c>
      <c r="G74" s="1884"/>
    </row>
    <row r="75" spans="1:7" ht="18.600000000000001" customHeight="1" x14ac:dyDescent="0.25">
      <c r="A75" s="1913">
        <v>42309</v>
      </c>
      <c r="B75" s="1914">
        <v>104955815</v>
      </c>
      <c r="C75" s="1915">
        <v>6983788</v>
      </c>
      <c r="D75" s="1865">
        <v>8428491</v>
      </c>
      <c r="E75" s="1916">
        <v>240076</v>
      </c>
      <c r="F75" s="1917">
        <v>2635640</v>
      </c>
      <c r="G75" s="1884"/>
    </row>
    <row r="76" spans="1:7" ht="18.600000000000001" customHeight="1" x14ac:dyDescent="0.25">
      <c r="A76" s="1913">
        <v>42339</v>
      </c>
      <c r="B76" s="1914">
        <v>226086488</v>
      </c>
      <c r="C76" s="1915">
        <v>6750636</v>
      </c>
      <c r="D76" s="1865">
        <v>64318486</v>
      </c>
      <c r="E76" s="1916">
        <v>497822</v>
      </c>
      <c r="F76" s="1917">
        <v>70731889</v>
      </c>
      <c r="G76" s="1884"/>
    </row>
    <row r="77" spans="1:7" ht="18.600000000000001" customHeight="1" x14ac:dyDescent="0.25">
      <c r="A77" s="1913">
        <v>42370</v>
      </c>
      <c r="B77" s="1914">
        <v>90431920</v>
      </c>
      <c r="C77" s="1915">
        <v>6689813</v>
      </c>
      <c r="D77" s="1865">
        <v>15640251</v>
      </c>
      <c r="E77" s="1916">
        <v>20</v>
      </c>
      <c r="F77" s="1917">
        <v>16520571</v>
      </c>
      <c r="G77" s="1884"/>
    </row>
    <row r="78" spans="1:7" ht="18.600000000000001" customHeight="1" x14ac:dyDescent="0.25">
      <c r="A78" s="1913">
        <v>42401</v>
      </c>
      <c r="B78" s="1914">
        <v>84577616</v>
      </c>
      <c r="C78" s="1915">
        <v>12510435</v>
      </c>
      <c r="D78" s="1865">
        <v>7158729</v>
      </c>
      <c r="E78" s="1916">
        <v>219977</v>
      </c>
      <c r="F78" s="1917">
        <v>3863514</v>
      </c>
      <c r="G78" s="1884"/>
    </row>
    <row r="79" spans="1:7" ht="18.600000000000001" customHeight="1" x14ac:dyDescent="0.25">
      <c r="A79" s="1913">
        <v>42430</v>
      </c>
      <c r="B79" s="1914">
        <v>118029189</v>
      </c>
      <c r="C79" s="1915">
        <v>14938010</v>
      </c>
      <c r="D79" s="1865">
        <v>340279334</v>
      </c>
      <c r="E79" s="1916">
        <v>479531</v>
      </c>
      <c r="F79" s="1917">
        <v>15006287</v>
      </c>
      <c r="G79" s="1884"/>
    </row>
    <row r="80" spans="1:7" ht="18.600000000000001" customHeight="1" x14ac:dyDescent="0.25">
      <c r="A80" s="1913">
        <v>42461</v>
      </c>
      <c r="B80" s="1914">
        <v>51058957</v>
      </c>
      <c r="C80" s="1915">
        <v>5676433</v>
      </c>
      <c r="D80" s="1865">
        <v>6823971</v>
      </c>
      <c r="E80" s="1916">
        <v>412383</v>
      </c>
      <c r="F80" s="1917">
        <v>12586705</v>
      </c>
      <c r="G80" s="1884"/>
    </row>
    <row r="81" spans="1:7" ht="18.600000000000001" customHeight="1" x14ac:dyDescent="0.25">
      <c r="A81" s="1913">
        <v>42491</v>
      </c>
      <c r="B81" s="1914">
        <v>87171022</v>
      </c>
      <c r="C81" s="1915">
        <v>6574265</v>
      </c>
      <c r="D81" s="1865">
        <v>7603650</v>
      </c>
      <c r="E81" s="1916">
        <v>402110</v>
      </c>
      <c r="F81" s="1917">
        <v>4059033</v>
      </c>
      <c r="G81" s="1884"/>
    </row>
    <row r="82" spans="1:7" ht="18.600000000000001" customHeight="1" x14ac:dyDescent="0.25">
      <c r="A82" s="1913">
        <v>42522</v>
      </c>
      <c r="B82" s="1914">
        <v>274612388</v>
      </c>
      <c r="C82" s="1915">
        <v>18356214</v>
      </c>
      <c r="D82" s="1865">
        <v>61567654</v>
      </c>
      <c r="E82" s="1916">
        <v>481498</v>
      </c>
      <c r="F82" s="1917">
        <v>48553076</v>
      </c>
      <c r="G82" s="1884"/>
    </row>
    <row r="83" spans="1:7" ht="18.600000000000001" customHeight="1" x14ac:dyDescent="0.25">
      <c r="A83" s="1913">
        <v>42552</v>
      </c>
      <c r="B83" s="1914">
        <v>70819226</v>
      </c>
      <c r="C83" s="1915">
        <v>7660878</v>
      </c>
      <c r="D83" s="1865">
        <v>17666753</v>
      </c>
      <c r="E83" s="1916">
        <v>401966</v>
      </c>
      <c r="F83" s="1917">
        <v>3585376</v>
      </c>
      <c r="G83" s="1884"/>
    </row>
    <row r="84" spans="1:7" ht="18.600000000000001" customHeight="1" x14ac:dyDescent="0.25">
      <c r="A84" s="1913">
        <v>42583</v>
      </c>
      <c r="B84" s="1914">
        <v>36860017</v>
      </c>
      <c r="C84" s="1915">
        <v>8189854</v>
      </c>
      <c r="D84" s="1865">
        <v>9887319</v>
      </c>
      <c r="E84" s="1916">
        <v>410067</v>
      </c>
      <c r="F84" s="1917">
        <v>4317143</v>
      </c>
      <c r="G84" s="1884"/>
    </row>
    <row r="85" spans="1:7" ht="18.600000000000001" customHeight="1" x14ac:dyDescent="0.25">
      <c r="A85" s="1913">
        <v>42614</v>
      </c>
      <c r="B85" s="1914">
        <v>141942780</v>
      </c>
      <c r="C85" s="1915">
        <v>19754888</v>
      </c>
      <c r="D85" s="1865">
        <v>64260782</v>
      </c>
      <c r="E85" s="1916">
        <v>563900</v>
      </c>
      <c r="F85" s="1917">
        <v>33832277</v>
      </c>
      <c r="G85" s="1884"/>
    </row>
    <row r="86" spans="1:7" ht="18.600000000000001" customHeight="1" x14ac:dyDescent="0.25">
      <c r="A86" s="1913">
        <v>42644</v>
      </c>
      <c r="B86" s="1914">
        <v>70621993</v>
      </c>
      <c r="C86" s="1865">
        <v>10376135</v>
      </c>
      <c r="D86" s="1865">
        <v>5044016</v>
      </c>
      <c r="E86" s="1916">
        <v>101011</v>
      </c>
      <c r="F86" s="1917">
        <v>23910504</v>
      </c>
      <c r="G86" s="1884"/>
    </row>
    <row r="87" spans="1:7" ht="18.600000000000001" customHeight="1" x14ac:dyDescent="0.25">
      <c r="A87" s="1913">
        <v>42675</v>
      </c>
      <c r="B87" s="1914">
        <v>134947323</v>
      </c>
      <c r="C87" s="1915">
        <v>5593400</v>
      </c>
      <c r="D87" s="1865">
        <v>21923598</v>
      </c>
      <c r="E87" s="1916">
        <v>400000</v>
      </c>
      <c r="F87" s="1917">
        <v>3997512</v>
      </c>
      <c r="G87" s="1884"/>
    </row>
    <row r="88" spans="1:7" ht="18.600000000000001" customHeight="1" x14ac:dyDescent="0.25">
      <c r="A88" s="1913">
        <v>42705</v>
      </c>
      <c r="B88" s="1914">
        <v>241538997</v>
      </c>
      <c r="C88" s="1915">
        <v>15453663</v>
      </c>
      <c r="D88" s="1865">
        <v>132758196</v>
      </c>
      <c r="E88" s="1916">
        <v>654201</v>
      </c>
      <c r="F88" s="1917">
        <v>27970058</v>
      </c>
      <c r="G88" s="1884"/>
    </row>
    <row r="89" spans="1:7" ht="18.600000000000001" customHeight="1" x14ac:dyDescent="0.25">
      <c r="A89" s="1913">
        <v>42736</v>
      </c>
      <c r="B89" s="1914">
        <v>281015461</v>
      </c>
      <c r="C89" s="1915">
        <v>3008339</v>
      </c>
      <c r="D89" s="1865">
        <v>6152549</v>
      </c>
      <c r="E89" s="1916">
        <v>215961</v>
      </c>
      <c r="F89" s="1917">
        <v>18302359</v>
      </c>
      <c r="G89" s="1884"/>
    </row>
    <row r="90" spans="1:7" ht="18.600000000000001" customHeight="1" x14ac:dyDescent="0.25">
      <c r="A90" s="1913">
        <v>42767</v>
      </c>
      <c r="B90" s="1914">
        <v>64638632</v>
      </c>
      <c r="C90" s="1915">
        <v>4759053</v>
      </c>
      <c r="D90" s="1865">
        <v>4880597</v>
      </c>
      <c r="E90" s="1916">
        <v>413716</v>
      </c>
      <c r="F90" s="1917">
        <v>17652530</v>
      </c>
      <c r="G90" s="1884"/>
    </row>
    <row r="91" spans="1:7" ht="18.600000000000001" customHeight="1" x14ac:dyDescent="0.25">
      <c r="A91" s="1913">
        <v>42795</v>
      </c>
      <c r="B91" s="1914">
        <v>78274702</v>
      </c>
      <c r="C91" s="1915">
        <v>5782697</v>
      </c>
      <c r="D91" s="1865">
        <v>35143413</v>
      </c>
      <c r="E91" s="1916">
        <v>430098</v>
      </c>
      <c r="F91" s="1917">
        <v>34636526</v>
      </c>
      <c r="G91" s="1884"/>
    </row>
    <row r="92" spans="1:7" ht="18.600000000000001" customHeight="1" x14ac:dyDescent="0.25">
      <c r="A92" s="1913">
        <v>42826</v>
      </c>
      <c r="B92" s="1914">
        <v>53592776</v>
      </c>
      <c r="C92" s="1915">
        <v>5554122</v>
      </c>
      <c r="D92" s="1865">
        <v>7460502</v>
      </c>
      <c r="E92" s="1916">
        <v>407323</v>
      </c>
      <c r="F92" s="1917">
        <v>66887556</v>
      </c>
      <c r="G92" s="1884"/>
    </row>
    <row r="93" spans="1:7" ht="18.600000000000001" customHeight="1" x14ac:dyDescent="0.25">
      <c r="A93" s="1913">
        <v>42856</v>
      </c>
      <c r="B93" s="1914">
        <v>192636349</v>
      </c>
      <c r="C93" s="1915">
        <v>4117944</v>
      </c>
      <c r="D93" s="1865">
        <v>52567561</v>
      </c>
      <c r="E93" s="1916">
        <v>400062</v>
      </c>
      <c r="F93" s="1917">
        <v>2045501</v>
      </c>
      <c r="G93" s="1884"/>
    </row>
    <row r="94" spans="1:7" ht="18.600000000000001" customHeight="1" thickBot="1" x14ac:dyDescent="0.3">
      <c r="A94" s="1919">
        <v>42887</v>
      </c>
      <c r="B94" s="1920">
        <v>290923268</v>
      </c>
      <c r="C94" s="1921">
        <v>15595839</v>
      </c>
      <c r="D94" s="1868">
        <v>61953301</v>
      </c>
      <c r="E94" s="1922">
        <v>407462</v>
      </c>
      <c r="F94" s="1923">
        <v>38741031</v>
      </c>
      <c r="G94" s="1884"/>
    </row>
    <row r="95" spans="1:7" ht="17.25" customHeight="1" thickTop="1" x14ac:dyDescent="0.25">
      <c r="A95" s="1877" t="s">
        <v>3440</v>
      </c>
      <c r="D95" s="1874"/>
      <c r="E95" s="1874"/>
      <c r="F95" s="1874"/>
      <c r="G95" s="1874"/>
    </row>
    <row r="96" spans="1:7" ht="15.95" customHeight="1" x14ac:dyDescent="0.25">
      <c r="A96" s="1924"/>
    </row>
    <row r="97" spans="1:7" ht="15.95" customHeight="1" x14ac:dyDescent="0.25">
      <c r="A97" s="1925"/>
    </row>
    <row r="99" spans="1:7" x14ac:dyDescent="0.25">
      <c r="G99" s="1926"/>
    </row>
  </sheetData>
  <printOptions horizontalCentered="1"/>
  <pageMargins left="0.7" right="0.7" top="0.75" bottom="0.75" header="0.3" footer="0.3"/>
  <pageSetup paperSize="9" scale="6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8"/>
  <sheetViews>
    <sheetView workbookViewId="0">
      <pane xSplit="50" ySplit="3" topLeftCell="BA4" activePane="bottomRight" state="frozen"/>
      <selection pane="topRight" activeCell="AY1" sqref="AY1"/>
      <selection pane="bottomLeft" activeCell="A4" sqref="A4"/>
      <selection pane="bottomRight" activeCell="BB50" sqref="BB50"/>
    </sheetView>
  </sheetViews>
  <sheetFormatPr defaultColWidth="30.42578125" defaultRowHeight="14.25" x14ac:dyDescent="0.25"/>
  <cols>
    <col min="1" max="1" width="37.42578125" style="1931" customWidth="1"/>
    <col min="2" max="10" width="10.85546875" style="1926" hidden="1" customWidth="1"/>
    <col min="11" max="15" width="11.7109375" style="1926" hidden="1" customWidth="1"/>
    <col min="16" max="42" width="11.85546875" style="1926" hidden="1" customWidth="1"/>
    <col min="43" max="43" width="12.85546875" style="1926" hidden="1" customWidth="1"/>
    <col min="44" max="47" width="12" style="1926" hidden="1" customWidth="1"/>
    <col min="48" max="48" width="12.85546875" style="1926" hidden="1" customWidth="1"/>
    <col min="49" max="52" width="12.7109375" style="1926" hidden="1" customWidth="1"/>
    <col min="53" max="65" width="12.7109375" style="1926" customWidth="1"/>
    <col min="66" max="66" width="11.85546875" style="1926" customWidth="1"/>
    <col min="67" max="67" width="11.140625" style="1926" customWidth="1"/>
    <col min="68" max="68" width="4.140625" style="1926" customWidth="1"/>
    <col min="69" max="69" width="29.7109375" style="1933" customWidth="1"/>
    <col min="70" max="70" width="45.5703125" style="1926" customWidth="1"/>
    <col min="71" max="265" width="30.42578125" style="1926"/>
    <col min="266" max="266" width="34.85546875" style="1926" customWidth="1"/>
    <col min="267" max="275" width="10.85546875" style="1926" customWidth="1"/>
    <col min="276" max="287" width="11.7109375" style="1926" customWidth="1"/>
    <col min="288" max="288" width="30.42578125" style="1926"/>
    <col min="289" max="289" width="37" style="1926" customWidth="1"/>
    <col min="290" max="521" width="30.42578125" style="1926"/>
    <col min="522" max="522" width="34.85546875" style="1926" customWidth="1"/>
    <col min="523" max="531" width="10.85546875" style="1926" customWidth="1"/>
    <col min="532" max="543" width="11.7109375" style="1926" customWidth="1"/>
    <col min="544" max="544" width="30.42578125" style="1926"/>
    <col min="545" max="545" width="37" style="1926" customWidth="1"/>
    <col min="546" max="777" width="30.42578125" style="1926"/>
    <col min="778" max="778" width="34.85546875" style="1926" customWidth="1"/>
    <col min="779" max="787" width="10.85546875" style="1926" customWidth="1"/>
    <col min="788" max="799" width="11.7109375" style="1926" customWidth="1"/>
    <col min="800" max="800" width="30.42578125" style="1926"/>
    <col min="801" max="801" width="37" style="1926" customWidth="1"/>
    <col min="802" max="1033" width="30.42578125" style="1926"/>
    <col min="1034" max="1034" width="34.85546875" style="1926" customWidth="1"/>
    <col min="1035" max="1043" width="10.85546875" style="1926" customWidth="1"/>
    <col min="1044" max="1055" width="11.7109375" style="1926" customWidth="1"/>
    <col min="1056" max="1056" width="30.42578125" style="1926"/>
    <col min="1057" max="1057" width="37" style="1926" customWidth="1"/>
    <col min="1058" max="1289" width="30.42578125" style="1926"/>
    <col min="1290" max="1290" width="34.85546875" style="1926" customWidth="1"/>
    <col min="1291" max="1299" width="10.85546875" style="1926" customWidth="1"/>
    <col min="1300" max="1311" width="11.7109375" style="1926" customWidth="1"/>
    <col min="1312" max="1312" width="30.42578125" style="1926"/>
    <col min="1313" max="1313" width="37" style="1926" customWidth="1"/>
    <col min="1314" max="1545" width="30.42578125" style="1926"/>
    <col min="1546" max="1546" width="34.85546875" style="1926" customWidth="1"/>
    <col min="1547" max="1555" width="10.85546875" style="1926" customWidth="1"/>
    <col min="1556" max="1567" width="11.7109375" style="1926" customWidth="1"/>
    <col min="1568" max="1568" width="30.42578125" style="1926"/>
    <col min="1569" max="1569" width="37" style="1926" customWidth="1"/>
    <col min="1570" max="1801" width="30.42578125" style="1926"/>
    <col min="1802" max="1802" width="34.85546875" style="1926" customWidth="1"/>
    <col min="1803" max="1811" width="10.85546875" style="1926" customWidth="1"/>
    <col min="1812" max="1823" width="11.7109375" style="1926" customWidth="1"/>
    <col min="1824" max="1824" width="30.42578125" style="1926"/>
    <col min="1825" max="1825" width="37" style="1926" customWidth="1"/>
    <col min="1826" max="2057" width="30.42578125" style="1926"/>
    <col min="2058" max="2058" width="34.85546875" style="1926" customWidth="1"/>
    <col min="2059" max="2067" width="10.85546875" style="1926" customWidth="1"/>
    <col min="2068" max="2079" width="11.7109375" style="1926" customWidth="1"/>
    <col min="2080" max="2080" width="30.42578125" style="1926"/>
    <col min="2081" max="2081" width="37" style="1926" customWidth="1"/>
    <col min="2082" max="2313" width="30.42578125" style="1926"/>
    <col min="2314" max="2314" width="34.85546875" style="1926" customWidth="1"/>
    <col min="2315" max="2323" width="10.85546875" style="1926" customWidth="1"/>
    <col min="2324" max="2335" width="11.7109375" style="1926" customWidth="1"/>
    <col min="2336" max="2336" width="30.42578125" style="1926"/>
    <col min="2337" max="2337" width="37" style="1926" customWidth="1"/>
    <col min="2338" max="2569" width="30.42578125" style="1926"/>
    <col min="2570" max="2570" width="34.85546875" style="1926" customWidth="1"/>
    <col min="2571" max="2579" width="10.85546875" style="1926" customWidth="1"/>
    <col min="2580" max="2591" width="11.7109375" style="1926" customWidth="1"/>
    <col min="2592" max="2592" width="30.42578125" style="1926"/>
    <col min="2593" max="2593" width="37" style="1926" customWidth="1"/>
    <col min="2594" max="2825" width="30.42578125" style="1926"/>
    <col min="2826" max="2826" width="34.85546875" style="1926" customWidth="1"/>
    <col min="2827" max="2835" width="10.85546875" style="1926" customWidth="1"/>
    <col min="2836" max="2847" width="11.7109375" style="1926" customWidth="1"/>
    <col min="2848" max="2848" width="30.42578125" style="1926"/>
    <col min="2849" max="2849" width="37" style="1926" customWidth="1"/>
    <col min="2850" max="3081" width="30.42578125" style="1926"/>
    <col min="3082" max="3082" width="34.85546875" style="1926" customWidth="1"/>
    <col min="3083" max="3091" width="10.85546875" style="1926" customWidth="1"/>
    <col min="3092" max="3103" width="11.7109375" style="1926" customWidth="1"/>
    <col min="3104" max="3104" width="30.42578125" style="1926"/>
    <col min="3105" max="3105" width="37" style="1926" customWidth="1"/>
    <col min="3106" max="3337" width="30.42578125" style="1926"/>
    <col min="3338" max="3338" width="34.85546875" style="1926" customWidth="1"/>
    <col min="3339" max="3347" width="10.85546875" style="1926" customWidth="1"/>
    <col min="3348" max="3359" width="11.7109375" style="1926" customWidth="1"/>
    <col min="3360" max="3360" width="30.42578125" style="1926"/>
    <col min="3361" max="3361" width="37" style="1926" customWidth="1"/>
    <col min="3362" max="3593" width="30.42578125" style="1926"/>
    <col min="3594" max="3594" width="34.85546875" style="1926" customWidth="1"/>
    <col min="3595" max="3603" width="10.85546875" style="1926" customWidth="1"/>
    <col min="3604" max="3615" width="11.7109375" style="1926" customWidth="1"/>
    <col min="3616" max="3616" width="30.42578125" style="1926"/>
    <col min="3617" max="3617" width="37" style="1926" customWidth="1"/>
    <col min="3618" max="3849" width="30.42578125" style="1926"/>
    <col min="3850" max="3850" width="34.85546875" style="1926" customWidth="1"/>
    <col min="3851" max="3859" width="10.85546875" style="1926" customWidth="1"/>
    <col min="3860" max="3871" width="11.7109375" style="1926" customWidth="1"/>
    <col min="3872" max="3872" width="30.42578125" style="1926"/>
    <col min="3873" max="3873" width="37" style="1926" customWidth="1"/>
    <col min="3874" max="4105" width="30.42578125" style="1926"/>
    <col min="4106" max="4106" width="34.85546875" style="1926" customWidth="1"/>
    <col min="4107" max="4115" width="10.85546875" style="1926" customWidth="1"/>
    <col min="4116" max="4127" width="11.7109375" style="1926" customWidth="1"/>
    <col min="4128" max="4128" width="30.42578125" style="1926"/>
    <col min="4129" max="4129" width="37" style="1926" customWidth="1"/>
    <col min="4130" max="4361" width="30.42578125" style="1926"/>
    <col min="4362" max="4362" width="34.85546875" style="1926" customWidth="1"/>
    <col min="4363" max="4371" width="10.85546875" style="1926" customWidth="1"/>
    <col min="4372" max="4383" width="11.7109375" style="1926" customWidth="1"/>
    <col min="4384" max="4384" width="30.42578125" style="1926"/>
    <col min="4385" max="4385" width="37" style="1926" customWidth="1"/>
    <col min="4386" max="4617" width="30.42578125" style="1926"/>
    <col min="4618" max="4618" width="34.85546875" style="1926" customWidth="1"/>
    <col min="4619" max="4627" width="10.85546875" style="1926" customWidth="1"/>
    <col min="4628" max="4639" width="11.7109375" style="1926" customWidth="1"/>
    <col min="4640" max="4640" width="30.42578125" style="1926"/>
    <col min="4641" max="4641" width="37" style="1926" customWidth="1"/>
    <col min="4642" max="4873" width="30.42578125" style="1926"/>
    <col min="4874" max="4874" width="34.85546875" style="1926" customWidth="1"/>
    <col min="4875" max="4883" width="10.85546875" style="1926" customWidth="1"/>
    <col min="4884" max="4895" width="11.7109375" style="1926" customWidth="1"/>
    <col min="4896" max="4896" width="30.42578125" style="1926"/>
    <col min="4897" max="4897" width="37" style="1926" customWidth="1"/>
    <col min="4898" max="5129" width="30.42578125" style="1926"/>
    <col min="5130" max="5130" width="34.85546875" style="1926" customWidth="1"/>
    <col min="5131" max="5139" width="10.85546875" style="1926" customWidth="1"/>
    <col min="5140" max="5151" width="11.7109375" style="1926" customWidth="1"/>
    <col min="5152" max="5152" width="30.42578125" style="1926"/>
    <col min="5153" max="5153" width="37" style="1926" customWidth="1"/>
    <col min="5154" max="5385" width="30.42578125" style="1926"/>
    <col min="5386" max="5386" width="34.85546875" style="1926" customWidth="1"/>
    <col min="5387" max="5395" width="10.85546875" style="1926" customWidth="1"/>
    <col min="5396" max="5407" width="11.7109375" style="1926" customWidth="1"/>
    <col min="5408" max="5408" width="30.42578125" style="1926"/>
    <col min="5409" max="5409" width="37" style="1926" customWidth="1"/>
    <col min="5410" max="5641" width="30.42578125" style="1926"/>
    <col min="5642" max="5642" width="34.85546875" style="1926" customWidth="1"/>
    <col min="5643" max="5651" width="10.85546875" style="1926" customWidth="1"/>
    <col min="5652" max="5663" width="11.7109375" style="1926" customWidth="1"/>
    <col min="5664" max="5664" width="30.42578125" style="1926"/>
    <col min="5665" max="5665" width="37" style="1926" customWidth="1"/>
    <col min="5666" max="5897" width="30.42578125" style="1926"/>
    <col min="5898" max="5898" width="34.85546875" style="1926" customWidth="1"/>
    <col min="5899" max="5907" width="10.85546875" style="1926" customWidth="1"/>
    <col min="5908" max="5919" width="11.7109375" style="1926" customWidth="1"/>
    <col min="5920" max="5920" width="30.42578125" style="1926"/>
    <col min="5921" max="5921" width="37" style="1926" customWidth="1"/>
    <col min="5922" max="6153" width="30.42578125" style="1926"/>
    <col min="6154" max="6154" width="34.85546875" style="1926" customWidth="1"/>
    <col min="6155" max="6163" width="10.85546875" style="1926" customWidth="1"/>
    <col min="6164" max="6175" width="11.7109375" style="1926" customWidth="1"/>
    <col min="6176" max="6176" width="30.42578125" style="1926"/>
    <col min="6177" max="6177" width="37" style="1926" customWidth="1"/>
    <col min="6178" max="6409" width="30.42578125" style="1926"/>
    <col min="6410" max="6410" width="34.85546875" style="1926" customWidth="1"/>
    <col min="6411" max="6419" width="10.85546875" style="1926" customWidth="1"/>
    <col min="6420" max="6431" width="11.7109375" style="1926" customWidth="1"/>
    <col min="6432" max="6432" width="30.42578125" style="1926"/>
    <col min="6433" max="6433" width="37" style="1926" customWidth="1"/>
    <col min="6434" max="6665" width="30.42578125" style="1926"/>
    <col min="6666" max="6666" width="34.85546875" style="1926" customWidth="1"/>
    <col min="6667" max="6675" width="10.85546875" style="1926" customWidth="1"/>
    <col min="6676" max="6687" width="11.7109375" style="1926" customWidth="1"/>
    <col min="6688" max="6688" width="30.42578125" style="1926"/>
    <col min="6689" max="6689" width="37" style="1926" customWidth="1"/>
    <col min="6690" max="6921" width="30.42578125" style="1926"/>
    <col min="6922" max="6922" width="34.85546875" style="1926" customWidth="1"/>
    <col min="6923" max="6931" width="10.85546875" style="1926" customWidth="1"/>
    <col min="6932" max="6943" width="11.7109375" style="1926" customWidth="1"/>
    <col min="6944" max="6944" width="30.42578125" style="1926"/>
    <col min="6945" max="6945" width="37" style="1926" customWidth="1"/>
    <col min="6946" max="7177" width="30.42578125" style="1926"/>
    <col min="7178" max="7178" width="34.85546875" style="1926" customWidth="1"/>
    <col min="7179" max="7187" width="10.85546875" style="1926" customWidth="1"/>
    <col min="7188" max="7199" width="11.7109375" style="1926" customWidth="1"/>
    <col min="7200" max="7200" width="30.42578125" style="1926"/>
    <col min="7201" max="7201" width="37" style="1926" customWidth="1"/>
    <col min="7202" max="7433" width="30.42578125" style="1926"/>
    <col min="7434" max="7434" width="34.85546875" style="1926" customWidth="1"/>
    <col min="7435" max="7443" width="10.85546875" style="1926" customWidth="1"/>
    <col min="7444" max="7455" width="11.7109375" style="1926" customWidth="1"/>
    <col min="7456" max="7456" width="30.42578125" style="1926"/>
    <col min="7457" max="7457" width="37" style="1926" customWidth="1"/>
    <col min="7458" max="7689" width="30.42578125" style="1926"/>
    <col min="7690" max="7690" width="34.85546875" style="1926" customWidth="1"/>
    <col min="7691" max="7699" width="10.85546875" style="1926" customWidth="1"/>
    <col min="7700" max="7711" width="11.7109375" style="1926" customWidth="1"/>
    <col min="7712" max="7712" width="30.42578125" style="1926"/>
    <col min="7713" max="7713" width="37" style="1926" customWidth="1"/>
    <col min="7714" max="7945" width="30.42578125" style="1926"/>
    <col min="7946" max="7946" width="34.85546875" style="1926" customWidth="1"/>
    <col min="7947" max="7955" width="10.85546875" style="1926" customWidth="1"/>
    <col min="7956" max="7967" width="11.7109375" style="1926" customWidth="1"/>
    <col min="7968" max="7968" width="30.42578125" style="1926"/>
    <col min="7969" max="7969" width="37" style="1926" customWidth="1"/>
    <col min="7970" max="8201" width="30.42578125" style="1926"/>
    <col min="8202" max="8202" width="34.85546875" style="1926" customWidth="1"/>
    <col min="8203" max="8211" width="10.85546875" style="1926" customWidth="1"/>
    <col min="8212" max="8223" width="11.7109375" style="1926" customWidth="1"/>
    <col min="8224" max="8224" width="30.42578125" style="1926"/>
    <col min="8225" max="8225" width="37" style="1926" customWidth="1"/>
    <col min="8226" max="8457" width="30.42578125" style="1926"/>
    <col min="8458" max="8458" width="34.85546875" style="1926" customWidth="1"/>
    <col min="8459" max="8467" width="10.85546875" style="1926" customWidth="1"/>
    <col min="8468" max="8479" width="11.7109375" style="1926" customWidth="1"/>
    <col min="8480" max="8480" width="30.42578125" style="1926"/>
    <col min="8481" max="8481" width="37" style="1926" customWidth="1"/>
    <col min="8482" max="8713" width="30.42578125" style="1926"/>
    <col min="8714" max="8714" width="34.85546875" style="1926" customWidth="1"/>
    <col min="8715" max="8723" width="10.85546875" style="1926" customWidth="1"/>
    <col min="8724" max="8735" width="11.7109375" style="1926" customWidth="1"/>
    <col min="8736" max="8736" width="30.42578125" style="1926"/>
    <col min="8737" max="8737" width="37" style="1926" customWidth="1"/>
    <col min="8738" max="8969" width="30.42578125" style="1926"/>
    <col min="8970" max="8970" width="34.85546875" style="1926" customWidth="1"/>
    <col min="8971" max="8979" width="10.85546875" style="1926" customWidth="1"/>
    <col min="8980" max="8991" width="11.7109375" style="1926" customWidth="1"/>
    <col min="8992" max="8992" width="30.42578125" style="1926"/>
    <col min="8993" max="8993" width="37" style="1926" customWidth="1"/>
    <col min="8994" max="9225" width="30.42578125" style="1926"/>
    <col min="9226" max="9226" width="34.85546875" style="1926" customWidth="1"/>
    <col min="9227" max="9235" width="10.85546875" style="1926" customWidth="1"/>
    <col min="9236" max="9247" width="11.7109375" style="1926" customWidth="1"/>
    <col min="9248" max="9248" width="30.42578125" style="1926"/>
    <col min="9249" max="9249" width="37" style="1926" customWidth="1"/>
    <col min="9250" max="9481" width="30.42578125" style="1926"/>
    <col min="9482" max="9482" width="34.85546875" style="1926" customWidth="1"/>
    <col min="9483" max="9491" width="10.85546875" style="1926" customWidth="1"/>
    <col min="9492" max="9503" width="11.7109375" style="1926" customWidth="1"/>
    <col min="9504" max="9504" width="30.42578125" style="1926"/>
    <col min="9505" max="9505" width="37" style="1926" customWidth="1"/>
    <col min="9506" max="9737" width="30.42578125" style="1926"/>
    <col min="9738" max="9738" width="34.85546875" style="1926" customWidth="1"/>
    <col min="9739" max="9747" width="10.85546875" style="1926" customWidth="1"/>
    <col min="9748" max="9759" width="11.7109375" style="1926" customWidth="1"/>
    <col min="9760" max="9760" width="30.42578125" style="1926"/>
    <col min="9761" max="9761" width="37" style="1926" customWidth="1"/>
    <col min="9762" max="9993" width="30.42578125" style="1926"/>
    <col min="9994" max="9994" width="34.85546875" style="1926" customWidth="1"/>
    <col min="9995" max="10003" width="10.85546875" style="1926" customWidth="1"/>
    <col min="10004" max="10015" width="11.7109375" style="1926" customWidth="1"/>
    <col min="10016" max="10016" width="30.42578125" style="1926"/>
    <col min="10017" max="10017" width="37" style="1926" customWidth="1"/>
    <col min="10018" max="10249" width="30.42578125" style="1926"/>
    <col min="10250" max="10250" width="34.85546875" style="1926" customWidth="1"/>
    <col min="10251" max="10259" width="10.85546875" style="1926" customWidth="1"/>
    <col min="10260" max="10271" width="11.7109375" style="1926" customWidth="1"/>
    <col min="10272" max="10272" width="30.42578125" style="1926"/>
    <col min="10273" max="10273" width="37" style="1926" customWidth="1"/>
    <col min="10274" max="10505" width="30.42578125" style="1926"/>
    <col min="10506" max="10506" width="34.85546875" style="1926" customWidth="1"/>
    <col min="10507" max="10515" width="10.85546875" style="1926" customWidth="1"/>
    <col min="10516" max="10527" width="11.7109375" style="1926" customWidth="1"/>
    <col min="10528" max="10528" width="30.42578125" style="1926"/>
    <col min="10529" max="10529" width="37" style="1926" customWidth="1"/>
    <col min="10530" max="10761" width="30.42578125" style="1926"/>
    <col min="10762" max="10762" width="34.85546875" style="1926" customWidth="1"/>
    <col min="10763" max="10771" width="10.85546875" style="1926" customWidth="1"/>
    <col min="10772" max="10783" width="11.7109375" style="1926" customWidth="1"/>
    <col min="10784" max="10784" width="30.42578125" style="1926"/>
    <col min="10785" max="10785" width="37" style="1926" customWidth="1"/>
    <col min="10786" max="11017" width="30.42578125" style="1926"/>
    <col min="11018" max="11018" width="34.85546875" style="1926" customWidth="1"/>
    <col min="11019" max="11027" width="10.85546875" style="1926" customWidth="1"/>
    <col min="11028" max="11039" width="11.7109375" style="1926" customWidth="1"/>
    <col min="11040" max="11040" width="30.42578125" style="1926"/>
    <col min="11041" max="11041" width="37" style="1926" customWidth="1"/>
    <col min="11042" max="11273" width="30.42578125" style="1926"/>
    <col min="11274" max="11274" width="34.85546875" style="1926" customWidth="1"/>
    <col min="11275" max="11283" width="10.85546875" style="1926" customWidth="1"/>
    <col min="11284" max="11295" width="11.7109375" style="1926" customWidth="1"/>
    <col min="11296" max="11296" width="30.42578125" style="1926"/>
    <col min="11297" max="11297" width="37" style="1926" customWidth="1"/>
    <col min="11298" max="11529" width="30.42578125" style="1926"/>
    <col min="11530" max="11530" width="34.85546875" style="1926" customWidth="1"/>
    <col min="11531" max="11539" width="10.85546875" style="1926" customWidth="1"/>
    <col min="11540" max="11551" width="11.7109375" style="1926" customWidth="1"/>
    <col min="11552" max="11552" width="30.42578125" style="1926"/>
    <col min="11553" max="11553" width="37" style="1926" customWidth="1"/>
    <col min="11554" max="11785" width="30.42578125" style="1926"/>
    <col min="11786" max="11786" width="34.85546875" style="1926" customWidth="1"/>
    <col min="11787" max="11795" width="10.85546875" style="1926" customWidth="1"/>
    <col min="11796" max="11807" width="11.7109375" style="1926" customWidth="1"/>
    <col min="11808" max="11808" width="30.42578125" style="1926"/>
    <col min="11809" max="11809" width="37" style="1926" customWidth="1"/>
    <col min="11810" max="12041" width="30.42578125" style="1926"/>
    <col min="12042" max="12042" width="34.85546875" style="1926" customWidth="1"/>
    <col min="12043" max="12051" width="10.85546875" style="1926" customWidth="1"/>
    <col min="12052" max="12063" width="11.7109375" style="1926" customWidth="1"/>
    <col min="12064" max="12064" width="30.42578125" style="1926"/>
    <col min="12065" max="12065" width="37" style="1926" customWidth="1"/>
    <col min="12066" max="12297" width="30.42578125" style="1926"/>
    <col min="12298" max="12298" width="34.85546875" style="1926" customWidth="1"/>
    <col min="12299" max="12307" width="10.85546875" style="1926" customWidth="1"/>
    <col min="12308" max="12319" width="11.7109375" style="1926" customWidth="1"/>
    <col min="12320" max="12320" width="30.42578125" style="1926"/>
    <col min="12321" max="12321" width="37" style="1926" customWidth="1"/>
    <col min="12322" max="12553" width="30.42578125" style="1926"/>
    <col min="12554" max="12554" width="34.85546875" style="1926" customWidth="1"/>
    <col min="12555" max="12563" width="10.85546875" style="1926" customWidth="1"/>
    <col min="12564" max="12575" width="11.7109375" style="1926" customWidth="1"/>
    <col min="12576" max="12576" width="30.42578125" style="1926"/>
    <col min="12577" max="12577" width="37" style="1926" customWidth="1"/>
    <col min="12578" max="12809" width="30.42578125" style="1926"/>
    <col min="12810" max="12810" width="34.85546875" style="1926" customWidth="1"/>
    <col min="12811" max="12819" width="10.85546875" style="1926" customWidth="1"/>
    <col min="12820" max="12831" width="11.7109375" style="1926" customWidth="1"/>
    <col min="12832" max="12832" width="30.42578125" style="1926"/>
    <col min="12833" max="12833" width="37" style="1926" customWidth="1"/>
    <col min="12834" max="13065" width="30.42578125" style="1926"/>
    <col min="13066" max="13066" width="34.85546875" style="1926" customWidth="1"/>
    <col min="13067" max="13075" width="10.85546875" style="1926" customWidth="1"/>
    <col min="13076" max="13087" width="11.7109375" style="1926" customWidth="1"/>
    <col min="13088" max="13088" width="30.42578125" style="1926"/>
    <col min="13089" max="13089" width="37" style="1926" customWidth="1"/>
    <col min="13090" max="13321" width="30.42578125" style="1926"/>
    <col min="13322" max="13322" width="34.85546875" style="1926" customWidth="1"/>
    <col min="13323" max="13331" width="10.85546875" style="1926" customWidth="1"/>
    <col min="13332" max="13343" width="11.7109375" style="1926" customWidth="1"/>
    <col min="13344" max="13344" width="30.42578125" style="1926"/>
    <col min="13345" max="13345" width="37" style="1926" customWidth="1"/>
    <col min="13346" max="13577" width="30.42578125" style="1926"/>
    <col min="13578" max="13578" width="34.85546875" style="1926" customWidth="1"/>
    <col min="13579" max="13587" width="10.85546875" style="1926" customWidth="1"/>
    <col min="13588" max="13599" width="11.7109375" style="1926" customWidth="1"/>
    <col min="13600" max="13600" width="30.42578125" style="1926"/>
    <col min="13601" max="13601" width="37" style="1926" customWidth="1"/>
    <col min="13602" max="13833" width="30.42578125" style="1926"/>
    <col min="13834" max="13834" width="34.85546875" style="1926" customWidth="1"/>
    <col min="13835" max="13843" width="10.85546875" style="1926" customWidth="1"/>
    <col min="13844" max="13855" width="11.7109375" style="1926" customWidth="1"/>
    <col min="13856" max="13856" width="30.42578125" style="1926"/>
    <col min="13857" max="13857" width="37" style="1926" customWidth="1"/>
    <col min="13858" max="14089" width="30.42578125" style="1926"/>
    <col min="14090" max="14090" width="34.85546875" style="1926" customWidth="1"/>
    <col min="14091" max="14099" width="10.85546875" style="1926" customWidth="1"/>
    <col min="14100" max="14111" width="11.7109375" style="1926" customWidth="1"/>
    <col min="14112" max="14112" width="30.42578125" style="1926"/>
    <col min="14113" max="14113" width="37" style="1926" customWidth="1"/>
    <col min="14114" max="14345" width="30.42578125" style="1926"/>
    <col min="14346" max="14346" width="34.85546875" style="1926" customWidth="1"/>
    <col min="14347" max="14355" width="10.85546875" style="1926" customWidth="1"/>
    <col min="14356" max="14367" width="11.7109375" style="1926" customWidth="1"/>
    <col min="14368" max="14368" width="30.42578125" style="1926"/>
    <col min="14369" max="14369" width="37" style="1926" customWidth="1"/>
    <col min="14370" max="14601" width="30.42578125" style="1926"/>
    <col min="14602" max="14602" width="34.85546875" style="1926" customWidth="1"/>
    <col min="14603" max="14611" width="10.85546875" style="1926" customWidth="1"/>
    <col min="14612" max="14623" width="11.7109375" style="1926" customWidth="1"/>
    <col min="14624" max="14624" width="30.42578125" style="1926"/>
    <col min="14625" max="14625" width="37" style="1926" customWidth="1"/>
    <col min="14626" max="14857" width="30.42578125" style="1926"/>
    <col min="14858" max="14858" width="34.85546875" style="1926" customWidth="1"/>
    <col min="14859" max="14867" width="10.85546875" style="1926" customWidth="1"/>
    <col min="14868" max="14879" width="11.7109375" style="1926" customWidth="1"/>
    <col min="14880" max="14880" width="30.42578125" style="1926"/>
    <col min="14881" max="14881" width="37" style="1926" customWidth="1"/>
    <col min="14882" max="15113" width="30.42578125" style="1926"/>
    <col min="15114" max="15114" width="34.85546875" style="1926" customWidth="1"/>
    <col min="15115" max="15123" width="10.85546875" style="1926" customWidth="1"/>
    <col min="15124" max="15135" width="11.7109375" style="1926" customWidth="1"/>
    <col min="15136" max="15136" width="30.42578125" style="1926"/>
    <col min="15137" max="15137" width="37" style="1926" customWidth="1"/>
    <col min="15138" max="15369" width="30.42578125" style="1926"/>
    <col min="15370" max="15370" width="34.85546875" style="1926" customWidth="1"/>
    <col min="15371" max="15379" width="10.85546875" style="1926" customWidth="1"/>
    <col min="15380" max="15391" width="11.7109375" style="1926" customWidth="1"/>
    <col min="15392" max="15392" width="30.42578125" style="1926"/>
    <col min="15393" max="15393" width="37" style="1926" customWidth="1"/>
    <col min="15394" max="15625" width="30.42578125" style="1926"/>
    <col min="15626" max="15626" width="34.85546875" style="1926" customWidth="1"/>
    <col min="15627" max="15635" width="10.85546875" style="1926" customWidth="1"/>
    <col min="15636" max="15647" width="11.7109375" style="1926" customWidth="1"/>
    <col min="15648" max="15648" width="30.42578125" style="1926"/>
    <col min="15649" max="15649" width="37" style="1926" customWidth="1"/>
    <col min="15650" max="15881" width="30.42578125" style="1926"/>
    <col min="15882" max="15882" width="34.85546875" style="1926" customWidth="1"/>
    <col min="15883" max="15891" width="10.85546875" style="1926" customWidth="1"/>
    <col min="15892" max="15903" width="11.7109375" style="1926" customWidth="1"/>
    <col min="15904" max="15904" width="30.42578125" style="1926"/>
    <col min="15905" max="15905" width="37" style="1926" customWidth="1"/>
    <col min="15906" max="16137" width="30.42578125" style="1926"/>
    <col min="16138" max="16138" width="34.85546875" style="1926" customWidth="1"/>
    <col min="16139" max="16147" width="10.85546875" style="1926" customWidth="1"/>
    <col min="16148" max="16159" width="11.7109375" style="1926" customWidth="1"/>
    <col min="16160" max="16160" width="30.42578125" style="1926"/>
    <col min="16161" max="16161" width="37" style="1926" customWidth="1"/>
    <col min="16162" max="16384" width="30.42578125" style="1926"/>
  </cols>
  <sheetData>
    <row r="1" spans="1:70" s="1929" customFormat="1" ht="26.25" x14ac:dyDescent="0.25">
      <c r="A1" s="1927" t="s">
        <v>3455</v>
      </c>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8"/>
      <c r="Z1" s="1928"/>
      <c r="AA1" s="1928"/>
      <c r="AB1" s="1928"/>
      <c r="AC1" s="1928"/>
      <c r="AD1" s="1928"/>
      <c r="AE1" s="1928"/>
      <c r="AF1" s="1928"/>
      <c r="AG1" s="1928"/>
      <c r="AH1" s="1928"/>
      <c r="AI1" s="1928"/>
      <c r="AJ1" s="1928"/>
      <c r="AK1" s="1928"/>
      <c r="AL1" s="1928"/>
      <c r="AM1" s="1928"/>
      <c r="AN1" s="1928"/>
      <c r="AO1" s="1928"/>
      <c r="AP1" s="1928"/>
      <c r="AQ1" s="1928"/>
      <c r="AR1" s="1928"/>
      <c r="AS1" s="1928"/>
      <c r="AT1" s="1928"/>
      <c r="BQ1" s="1930"/>
    </row>
    <row r="2" spans="1:70" ht="15" thickBot="1" x14ac:dyDescent="0.3">
      <c r="AU2" s="1932"/>
      <c r="AV2" s="1932"/>
      <c r="AW2" s="1932"/>
      <c r="AX2" s="1932"/>
      <c r="AY2" s="1932"/>
      <c r="AZ2" s="1932"/>
      <c r="BA2" s="1932"/>
      <c r="BB2" s="1932"/>
      <c r="BC2" s="1932"/>
      <c r="BD2" s="1932"/>
      <c r="BE2" s="1932"/>
      <c r="BF2" s="1932"/>
      <c r="BG2" s="1932"/>
      <c r="BH2" s="1932"/>
      <c r="BI2" s="1932"/>
      <c r="BJ2" s="1932"/>
      <c r="BK2" s="1932"/>
      <c r="BL2" s="1932"/>
      <c r="BM2" s="1932"/>
      <c r="BN2" s="3489"/>
      <c r="BO2" s="3489"/>
    </row>
    <row r="3" spans="1:70" s="1932" customFormat="1" ht="26.25" customHeight="1" thickBot="1" x14ac:dyDescent="0.3">
      <c r="A3" s="1934"/>
      <c r="B3" s="1935">
        <v>40910</v>
      </c>
      <c r="C3" s="1935">
        <v>40941</v>
      </c>
      <c r="D3" s="1935">
        <v>40971</v>
      </c>
      <c r="E3" s="1935">
        <v>41003</v>
      </c>
      <c r="F3" s="1935">
        <v>41034</v>
      </c>
      <c r="G3" s="1935">
        <v>41066</v>
      </c>
      <c r="H3" s="1935">
        <v>41097</v>
      </c>
      <c r="I3" s="1935">
        <v>41129</v>
      </c>
      <c r="J3" s="1935">
        <v>41161</v>
      </c>
      <c r="K3" s="1935">
        <v>41192</v>
      </c>
      <c r="L3" s="1935">
        <v>41224</v>
      </c>
      <c r="M3" s="1935">
        <v>41255</v>
      </c>
      <c r="N3" s="1935">
        <v>41275</v>
      </c>
      <c r="O3" s="1935">
        <v>41307</v>
      </c>
      <c r="P3" s="1936">
        <v>41336</v>
      </c>
      <c r="Q3" s="1936">
        <v>41399</v>
      </c>
      <c r="R3" s="1936">
        <v>41431</v>
      </c>
      <c r="S3" s="1936">
        <v>41462</v>
      </c>
      <c r="T3" s="1936">
        <v>41494</v>
      </c>
      <c r="U3" s="1936">
        <v>41526</v>
      </c>
      <c r="V3" s="1936">
        <v>41557</v>
      </c>
      <c r="W3" s="1936">
        <v>41588</v>
      </c>
      <c r="X3" s="1936">
        <v>41619</v>
      </c>
      <c r="Y3" s="1936">
        <v>41640</v>
      </c>
      <c r="Z3" s="1936">
        <v>41671</v>
      </c>
      <c r="AA3" s="1936">
        <v>41700</v>
      </c>
      <c r="AB3" s="1936">
        <v>41732</v>
      </c>
      <c r="AC3" s="1936">
        <v>41762</v>
      </c>
      <c r="AD3" s="1936">
        <v>41794</v>
      </c>
      <c r="AE3" s="1936">
        <v>41825</v>
      </c>
      <c r="AF3" s="1936">
        <v>41857</v>
      </c>
      <c r="AG3" s="1936">
        <v>41889</v>
      </c>
      <c r="AH3" s="1936">
        <v>41919</v>
      </c>
      <c r="AI3" s="1936">
        <v>41950</v>
      </c>
      <c r="AJ3" s="1936">
        <v>41980</v>
      </c>
      <c r="AK3" s="1936">
        <v>42012</v>
      </c>
      <c r="AL3" s="1936">
        <v>42037</v>
      </c>
      <c r="AM3" s="1936">
        <v>42064</v>
      </c>
      <c r="AN3" s="1936">
        <v>42096</v>
      </c>
      <c r="AO3" s="1936">
        <v>42127</v>
      </c>
      <c r="AP3" s="1936">
        <v>42159</v>
      </c>
      <c r="AQ3" s="1936">
        <v>42189</v>
      </c>
      <c r="AR3" s="1936">
        <v>42220</v>
      </c>
      <c r="AS3" s="1936">
        <v>42252</v>
      </c>
      <c r="AT3" s="1936">
        <v>42282</v>
      </c>
      <c r="AU3" s="1936">
        <v>42313</v>
      </c>
      <c r="AV3" s="1936">
        <v>42343</v>
      </c>
      <c r="AW3" s="1936">
        <v>42375</v>
      </c>
      <c r="AX3" s="1936">
        <v>42407</v>
      </c>
      <c r="AY3" s="1936">
        <v>42436</v>
      </c>
      <c r="AZ3" s="1936">
        <v>42461</v>
      </c>
      <c r="BA3" s="1936">
        <v>42491</v>
      </c>
      <c r="BB3" s="1936">
        <v>42523</v>
      </c>
      <c r="BC3" s="1936">
        <v>42553</v>
      </c>
      <c r="BD3" s="1936">
        <v>42584</v>
      </c>
      <c r="BE3" s="1936">
        <v>42615</v>
      </c>
      <c r="BF3" s="1936">
        <v>42646</v>
      </c>
      <c r="BG3" s="1936">
        <v>42677</v>
      </c>
      <c r="BH3" s="1936">
        <v>42708</v>
      </c>
      <c r="BI3" s="1936">
        <v>42739</v>
      </c>
      <c r="BJ3" s="1936">
        <v>42771</v>
      </c>
      <c r="BK3" s="1936">
        <v>42799</v>
      </c>
      <c r="BL3" s="1936">
        <v>42830</v>
      </c>
      <c r="BM3" s="1936">
        <v>42860</v>
      </c>
      <c r="BQ3" s="1937"/>
    </row>
    <row r="4" spans="1:70" ht="26.25" customHeight="1" x14ac:dyDescent="0.25">
      <c r="A4" s="1938" t="s">
        <v>3456</v>
      </c>
      <c r="B4" s="1939">
        <v>430</v>
      </c>
      <c r="C4" s="1940">
        <v>430</v>
      </c>
      <c r="D4" s="1940">
        <v>432</v>
      </c>
      <c r="E4" s="1940">
        <v>431</v>
      </c>
      <c r="F4" s="1940">
        <v>431</v>
      </c>
      <c r="G4" s="1940">
        <v>430</v>
      </c>
      <c r="H4" s="1940">
        <v>432</v>
      </c>
      <c r="I4" s="1940">
        <v>433</v>
      </c>
      <c r="J4" s="1940">
        <v>436</v>
      </c>
      <c r="K4" s="1940">
        <v>437</v>
      </c>
      <c r="L4" s="1940">
        <v>438</v>
      </c>
      <c r="M4" s="1940">
        <v>441</v>
      </c>
      <c r="N4" s="1940">
        <v>442</v>
      </c>
      <c r="O4" s="1940">
        <v>443</v>
      </c>
      <c r="P4" s="1941">
        <v>446</v>
      </c>
      <c r="Q4" s="1941">
        <v>447</v>
      </c>
      <c r="R4" s="1941">
        <v>450</v>
      </c>
      <c r="S4" s="1941">
        <v>448</v>
      </c>
      <c r="T4" s="1941">
        <v>448</v>
      </c>
      <c r="U4" s="1941">
        <v>449</v>
      </c>
      <c r="V4" s="1941">
        <v>448</v>
      </c>
      <c r="W4" s="1941">
        <v>449</v>
      </c>
      <c r="X4" s="1941">
        <v>450</v>
      </c>
      <c r="Y4" s="1941">
        <v>450</v>
      </c>
      <c r="Z4" s="1941">
        <v>449</v>
      </c>
      <c r="AA4" s="1941">
        <v>451</v>
      </c>
      <c r="AB4" s="1941">
        <v>451</v>
      </c>
      <c r="AC4" s="1941">
        <v>452</v>
      </c>
      <c r="AD4" s="1941">
        <v>454</v>
      </c>
      <c r="AE4" s="1941">
        <v>453</v>
      </c>
      <c r="AF4" s="1941">
        <v>453</v>
      </c>
      <c r="AG4" s="1941">
        <v>453</v>
      </c>
      <c r="AH4" s="1941">
        <v>453</v>
      </c>
      <c r="AI4" s="1941">
        <v>453</v>
      </c>
      <c r="AJ4" s="1941">
        <v>455</v>
      </c>
      <c r="AK4" s="1941">
        <v>456</v>
      </c>
      <c r="AL4" s="1941">
        <v>454</v>
      </c>
      <c r="AM4" s="1941">
        <v>459</v>
      </c>
      <c r="AN4" s="1941">
        <v>461</v>
      </c>
      <c r="AO4" s="1941">
        <v>462</v>
      </c>
      <c r="AP4" s="1941">
        <v>460</v>
      </c>
      <c r="AQ4" s="1940">
        <v>460</v>
      </c>
      <c r="AR4" s="1942">
        <v>460</v>
      </c>
      <c r="AS4" s="1942">
        <v>461</v>
      </c>
      <c r="AT4" s="1943">
        <v>460</v>
      </c>
      <c r="AU4" s="1943">
        <v>459</v>
      </c>
      <c r="AV4" s="1943">
        <v>464</v>
      </c>
      <c r="AW4" s="1943">
        <v>464</v>
      </c>
      <c r="AX4" s="1943">
        <v>465</v>
      </c>
      <c r="AY4" s="1943">
        <v>465</v>
      </c>
      <c r="AZ4" s="1943">
        <v>465</v>
      </c>
      <c r="BA4" s="1943">
        <v>463</v>
      </c>
      <c r="BB4" s="1943">
        <v>461</v>
      </c>
      <c r="BC4" s="1943">
        <v>463</v>
      </c>
      <c r="BD4" s="1943">
        <v>461</v>
      </c>
      <c r="BE4" s="1943">
        <v>458</v>
      </c>
      <c r="BF4" s="1943">
        <v>455</v>
      </c>
      <c r="BG4" s="1943">
        <v>454</v>
      </c>
      <c r="BH4" s="1943">
        <v>456</v>
      </c>
      <c r="BI4" s="1943">
        <v>453</v>
      </c>
      <c r="BJ4" s="1943">
        <v>453</v>
      </c>
      <c r="BK4" s="1943">
        <v>452</v>
      </c>
      <c r="BL4" s="1943">
        <v>453</v>
      </c>
      <c r="BM4" s="1943">
        <v>453</v>
      </c>
      <c r="BN4" s="1944"/>
      <c r="BO4" s="1945"/>
      <c r="BP4" s="1945"/>
      <c r="BQ4" s="1946"/>
    </row>
    <row r="5" spans="1:70" ht="6.75" customHeight="1" thickBot="1" x14ac:dyDescent="0.3">
      <c r="A5" s="1947"/>
      <c r="B5" s="1940"/>
      <c r="C5" s="1940"/>
      <c r="D5" s="1940"/>
      <c r="E5" s="1940"/>
      <c r="F5" s="1940"/>
      <c r="G5" s="1940"/>
      <c r="H5" s="1940"/>
      <c r="I5" s="1940"/>
      <c r="J5" s="1940"/>
      <c r="K5" s="1940"/>
      <c r="L5" s="1940"/>
      <c r="M5" s="1940"/>
      <c r="N5" s="1940"/>
      <c r="O5" s="1940"/>
      <c r="P5" s="1941"/>
      <c r="Q5" s="1941"/>
      <c r="R5" s="1941"/>
      <c r="S5" s="1941"/>
      <c r="T5" s="1941"/>
      <c r="U5" s="1941"/>
      <c r="V5" s="1941"/>
      <c r="W5" s="1941"/>
      <c r="X5" s="1941"/>
      <c r="Y5" s="1941"/>
      <c r="Z5" s="1941"/>
      <c r="AA5" s="1941"/>
      <c r="AB5" s="1941"/>
      <c r="AC5" s="1941"/>
      <c r="AD5" s="1941"/>
      <c r="AE5" s="1941"/>
      <c r="AF5" s="1941"/>
      <c r="AG5" s="1941"/>
      <c r="AH5" s="1941"/>
      <c r="AI5" s="1941"/>
      <c r="AJ5" s="1941"/>
      <c r="AK5" s="1941"/>
      <c r="AL5" s="1941"/>
      <c r="AM5" s="1941"/>
      <c r="AN5" s="1941"/>
      <c r="AO5" s="1941"/>
      <c r="AP5" s="1941"/>
      <c r="AQ5" s="1940"/>
      <c r="AR5" s="1948"/>
      <c r="AS5" s="1948"/>
      <c r="AT5" s="1948"/>
      <c r="AU5" s="1948"/>
      <c r="AV5" s="1948"/>
      <c r="AW5" s="1948"/>
      <c r="AX5" s="1948"/>
      <c r="AY5" s="1948"/>
      <c r="AZ5" s="1949"/>
      <c r="BA5" s="1949"/>
      <c r="BB5" s="1949"/>
      <c r="BC5" s="1949"/>
      <c r="BD5" s="1949"/>
      <c r="BE5" s="1949"/>
      <c r="BF5" s="1949"/>
      <c r="BG5" s="1949"/>
      <c r="BH5" s="1949"/>
      <c r="BI5" s="1949"/>
      <c r="BJ5" s="1949"/>
      <c r="BK5" s="1949"/>
      <c r="BL5" s="1949"/>
      <c r="BM5" s="1949"/>
      <c r="BN5" s="1944"/>
      <c r="BO5" s="1945"/>
      <c r="BP5" s="1945"/>
    </row>
    <row r="6" spans="1:70" ht="12.75" customHeight="1" thickBot="1" x14ac:dyDescent="0.3">
      <c r="A6" s="1950"/>
      <c r="B6" s="1951"/>
      <c r="C6" s="1951"/>
      <c r="D6" s="1951"/>
      <c r="E6" s="1951"/>
      <c r="F6" s="1951"/>
      <c r="G6" s="1951"/>
      <c r="H6" s="1951"/>
      <c r="I6" s="1951"/>
      <c r="J6" s="1951"/>
      <c r="K6" s="1951"/>
      <c r="L6" s="1951"/>
      <c r="M6" s="1951"/>
      <c r="N6" s="1951"/>
      <c r="O6" s="1951"/>
      <c r="P6" s="1952"/>
      <c r="Q6" s="1952"/>
      <c r="R6" s="1952"/>
      <c r="S6" s="1952"/>
      <c r="T6" s="1952"/>
      <c r="U6" s="1952"/>
      <c r="V6" s="1952"/>
      <c r="W6" s="1952"/>
      <c r="X6" s="1952"/>
      <c r="Y6" s="1952"/>
      <c r="Z6" s="1952"/>
      <c r="AA6" s="1952"/>
      <c r="AB6" s="1952"/>
      <c r="AC6" s="1952"/>
      <c r="AD6" s="1952"/>
      <c r="AE6" s="1952"/>
      <c r="AF6" s="1952"/>
      <c r="AG6" s="1952"/>
      <c r="AH6" s="1952"/>
      <c r="AI6" s="1952"/>
      <c r="AJ6" s="1952"/>
      <c r="AK6" s="1952"/>
      <c r="AL6" s="1952"/>
      <c r="AM6" s="1952"/>
      <c r="AN6" s="1952"/>
      <c r="AO6" s="1952"/>
      <c r="AP6" s="1952"/>
      <c r="AQ6" s="1953"/>
      <c r="AR6" s="1953"/>
      <c r="AS6" s="1953"/>
      <c r="AT6" s="1953"/>
      <c r="AU6" s="1953"/>
      <c r="AV6" s="1953"/>
      <c r="AW6" s="1953"/>
      <c r="AX6" s="1953"/>
      <c r="AY6" s="1953"/>
      <c r="AZ6" s="1953"/>
      <c r="BA6" s="1953"/>
      <c r="BB6" s="1953"/>
      <c r="BC6" s="1953"/>
      <c r="BD6" s="1953"/>
      <c r="BE6" s="1953"/>
      <c r="BF6" s="1953"/>
      <c r="BG6" s="1953"/>
      <c r="BH6" s="1953"/>
      <c r="BI6" s="1953"/>
      <c r="BJ6" s="1953"/>
      <c r="BK6" s="1953"/>
      <c r="BL6" s="1953"/>
      <c r="BM6" s="1953"/>
      <c r="BN6" s="1944"/>
      <c r="BO6" s="1945"/>
      <c r="BP6" s="1945"/>
    </row>
    <row r="7" spans="1:70" s="1959" customFormat="1" ht="66" customHeight="1" x14ac:dyDescent="0.25">
      <c r="A7" s="1938" t="s">
        <v>3443</v>
      </c>
      <c r="B7" s="1954">
        <v>4736872</v>
      </c>
      <c r="C7" s="1954">
        <v>4319467</v>
      </c>
      <c r="D7" s="1954">
        <v>4841422</v>
      </c>
      <c r="E7" s="1954">
        <v>4758541</v>
      </c>
      <c r="F7" s="1954">
        <v>4845776</v>
      </c>
      <c r="G7" s="1954">
        <v>4496701</v>
      </c>
      <c r="H7" s="1954">
        <v>4733299</v>
      </c>
      <c r="I7" s="1954">
        <v>4753864</v>
      </c>
      <c r="J7" s="1954">
        <v>4589854</v>
      </c>
      <c r="K7" s="1954">
        <v>5016549</v>
      </c>
      <c r="L7" s="1954">
        <v>4831238</v>
      </c>
      <c r="M7" s="1954">
        <v>6407067</v>
      </c>
      <c r="N7" s="1954">
        <v>4875444</v>
      </c>
      <c r="O7" s="1954">
        <v>4576070</v>
      </c>
      <c r="P7" s="1955">
        <v>5159362</v>
      </c>
      <c r="Q7" s="1955">
        <v>5247975</v>
      </c>
      <c r="R7" s="1955">
        <v>4677566</v>
      </c>
      <c r="S7" s="1955">
        <v>5215652</v>
      </c>
      <c r="T7" s="1955">
        <v>5146740</v>
      </c>
      <c r="U7" s="1955">
        <v>4946438</v>
      </c>
      <c r="V7" s="1955">
        <v>5139787</v>
      </c>
      <c r="W7" s="1955">
        <v>5093468</v>
      </c>
      <c r="X7" s="1955">
        <v>6796552</v>
      </c>
      <c r="Y7" s="1955">
        <v>5089885</v>
      </c>
      <c r="Z7" s="1955">
        <v>4795824</v>
      </c>
      <c r="AA7" s="1955">
        <v>5439117</v>
      </c>
      <c r="AB7" s="1955">
        <v>5556138</v>
      </c>
      <c r="AC7" s="1955">
        <v>5635041</v>
      </c>
      <c r="AD7" s="1955">
        <v>5320280</v>
      </c>
      <c r="AE7" s="1955">
        <v>5507836</v>
      </c>
      <c r="AF7" s="1955">
        <v>5233474</v>
      </c>
      <c r="AG7" s="1955">
        <v>5283765</v>
      </c>
      <c r="AH7" s="1955">
        <v>5542287</v>
      </c>
      <c r="AI7" s="1955">
        <v>5430649</v>
      </c>
      <c r="AJ7" s="1955">
        <v>7185702</v>
      </c>
      <c r="AK7" s="1955">
        <v>5576038</v>
      </c>
      <c r="AL7" s="1955">
        <v>5217581</v>
      </c>
      <c r="AM7" s="1955">
        <v>5980306</v>
      </c>
      <c r="AN7" s="1955">
        <v>5385116</v>
      </c>
      <c r="AO7" s="1955">
        <v>5476327</v>
      </c>
      <c r="AP7" s="1955">
        <v>5381144</v>
      </c>
      <c r="AQ7" s="1954">
        <v>5583771</v>
      </c>
      <c r="AR7" s="1942">
        <v>5722712</v>
      </c>
      <c r="AS7" s="1942">
        <v>5278224</v>
      </c>
      <c r="AT7" s="1942">
        <v>5641964</v>
      </c>
      <c r="AU7" s="1942">
        <v>5639078</v>
      </c>
      <c r="AV7" s="1942">
        <v>7340347</v>
      </c>
      <c r="AW7" s="1942">
        <v>5541738</v>
      </c>
      <c r="AX7" s="1942">
        <v>5436047</v>
      </c>
      <c r="AY7" s="1942">
        <v>5734387</v>
      </c>
      <c r="AZ7" s="1943">
        <v>5520603</v>
      </c>
      <c r="BA7" s="1943">
        <v>6001113</v>
      </c>
      <c r="BB7" s="1943">
        <v>5408488</v>
      </c>
      <c r="BC7" s="1943">
        <v>5762671</v>
      </c>
      <c r="BD7" s="1943">
        <v>6034651</v>
      </c>
      <c r="BE7" s="1943">
        <v>5574065</v>
      </c>
      <c r="BF7" s="1956">
        <v>6189540</v>
      </c>
      <c r="BG7" s="1943">
        <v>5990000</v>
      </c>
      <c r="BH7" s="1943">
        <v>8031505</v>
      </c>
      <c r="BI7" s="1943">
        <v>6197949</v>
      </c>
      <c r="BJ7" s="1943">
        <v>5467258</v>
      </c>
      <c r="BK7" s="1943">
        <v>6180864</v>
      </c>
      <c r="BL7" s="1943">
        <v>5874355</v>
      </c>
      <c r="BM7" s="1943">
        <v>6477234</v>
      </c>
      <c r="BN7" s="1944"/>
      <c r="BO7" s="1945"/>
      <c r="BP7" s="1945"/>
      <c r="BQ7" s="1957"/>
      <c r="BR7" s="1958"/>
    </row>
    <row r="8" spans="1:70" s="1963" customFormat="1" ht="26.25" customHeight="1" thickBot="1" x14ac:dyDescent="0.3">
      <c r="A8" s="1938" t="s">
        <v>3457</v>
      </c>
      <c r="B8" s="1960">
        <v>9717.9310000000005</v>
      </c>
      <c r="C8" s="1960">
        <v>8695.5310000000009</v>
      </c>
      <c r="D8" s="1960">
        <v>9537</v>
      </c>
      <c r="E8" s="1960">
        <v>9328.3799999999992</v>
      </c>
      <c r="F8" s="1960">
        <v>9365.3790000000008</v>
      </c>
      <c r="G8" s="1960">
        <v>8566.6859999999997</v>
      </c>
      <c r="H8" s="1960">
        <v>9187.1509999999998</v>
      </c>
      <c r="I8" s="1960">
        <v>9327.4629999999997</v>
      </c>
      <c r="J8" s="1960">
        <v>8899.0619999999999</v>
      </c>
      <c r="K8" s="1960">
        <v>10019.85</v>
      </c>
      <c r="L8" s="1960">
        <v>9953.0740000000005</v>
      </c>
      <c r="M8" s="1960">
        <v>14412.458000000001</v>
      </c>
      <c r="N8" s="1960">
        <v>10301.35</v>
      </c>
      <c r="O8" s="1960">
        <v>9300.4850000000006</v>
      </c>
      <c r="P8" s="1961">
        <v>10679.24</v>
      </c>
      <c r="Q8" s="1961">
        <v>11267.702789999999</v>
      </c>
      <c r="R8" s="1961">
        <v>9276.9660000000003</v>
      </c>
      <c r="S8" s="1961">
        <v>10612.598168220002</v>
      </c>
      <c r="T8" s="1961">
        <v>10549.572</v>
      </c>
      <c r="U8" s="1961">
        <v>9942</v>
      </c>
      <c r="V8" s="1961">
        <v>10729.645</v>
      </c>
      <c r="W8" s="1961">
        <v>10840.106</v>
      </c>
      <c r="X8" s="1961">
        <v>15747.023999999999</v>
      </c>
      <c r="Y8" s="1961">
        <v>11116.937</v>
      </c>
      <c r="Z8" s="1961">
        <v>12597.385472538999</v>
      </c>
      <c r="AA8" s="1961">
        <v>11425</v>
      </c>
      <c r="AB8" s="1961">
        <v>11616.532999999999</v>
      </c>
      <c r="AC8" s="1961">
        <v>11411.8463010512</v>
      </c>
      <c r="AD8" s="1961">
        <v>10729.509122245256</v>
      </c>
      <c r="AE8" s="1961">
        <v>11263.006257917899</v>
      </c>
      <c r="AF8" s="1961">
        <v>10996.251</v>
      </c>
      <c r="AG8" s="1961">
        <v>10655</v>
      </c>
      <c r="AH8" s="1961">
        <v>11325.603999999999</v>
      </c>
      <c r="AI8" s="1961">
        <v>11628.968000000001</v>
      </c>
      <c r="AJ8" s="1961">
        <v>17038.289164287296</v>
      </c>
      <c r="AK8" s="1961">
        <v>11990.63</v>
      </c>
      <c r="AL8" s="1961">
        <v>11039</v>
      </c>
      <c r="AM8" s="1961">
        <v>12689.204079463199</v>
      </c>
      <c r="AN8" s="1961">
        <v>11416</v>
      </c>
      <c r="AO8" s="1961">
        <v>11568.88887716</v>
      </c>
      <c r="AP8" s="1961">
        <v>11032.510690999999</v>
      </c>
      <c r="AQ8" s="1960">
        <v>11767</v>
      </c>
      <c r="AR8" s="1942">
        <v>12212</v>
      </c>
      <c r="AS8" s="1942">
        <v>10979.015160000001</v>
      </c>
      <c r="AT8" s="1942">
        <v>12170</v>
      </c>
      <c r="AU8" s="1942">
        <v>12319</v>
      </c>
      <c r="AV8" s="1942">
        <v>17686.962684089995</v>
      </c>
      <c r="AW8" s="1942">
        <v>12299.68105725</v>
      </c>
      <c r="AX8" s="1942">
        <v>11863</v>
      </c>
      <c r="AY8" s="1942">
        <v>12300</v>
      </c>
      <c r="AZ8" s="1943">
        <v>12047</v>
      </c>
      <c r="BA8" s="1943">
        <v>12894.22292939</v>
      </c>
      <c r="BB8" s="1943">
        <v>11442</v>
      </c>
      <c r="BC8" s="1943">
        <v>12705.697960490001</v>
      </c>
      <c r="BD8" s="1943">
        <v>13047</v>
      </c>
      <c r="BE8" s="1943">
        <v>11945</v>
      </c>
      <c r="BF8" s="1956">
        <v>13772.597298999999</v>
      </c>
      <c r="BG8" s="1943">
        <v>13412</v>
      </c>
      <c r="BH8" s="1943">
        <v>19581.846663389999</v>
      </c>
      <c r="BI8" s="1943">
        <v>13905</v>
      </c>
      <c r="BJ8" s="1943">
        <v>12044.143946</v>
      </c>
      <c r="BK8" s="1943">
        <v>13521</v>
      </c>
      <c r="BL8" s="1943">
        <v>12691.390219000001</v>
      </c>
      <c r="BM8" s="1943">
        <v>13828</v>
      </c>
      <c r="BN8" s="1944"/>
      <c r="BO8" s="1945"/>
      <c r="BP8" s="1945"/>
      <c r="BQ8" s="1957"/>
      <c r="BR8" s="1962"/>
    </row>
    <row r="9" spans="1:70" ht="12.75" customHeight="1" thickBot="1" x14ac:dyDescent="0.3">
      <c r="A9" s="1950"/>
      <c r="B9" s="1951"/>
      <c r="C9" s="1951"/>
      <c r="D9" s="1951"/>
      <c r="E9" s="1951"/>
      <c r="F9" s="1951"/>
      <c r="G9" s="1951"/>
      <c r="H9" s="1951"/>
      <c r="I9" s="1951"/>
      <c r="J9" s="1951"/>
      <c r="K9" s="1951"/>
      <c r="L9" s="1951"/>
      <c r="M9" s="1951"/>
      <c r="N9" s="1951"/>
      <c r="O9" s="1951"/>
      <c r="P9" s="1952"/>
      <c r="Q9" s="1952"/>
      <c r="R9" s="1952"/>
      <c r="S9" s="1952"/>
      <c r="T9" s="1952"/>
      <c r="U9" s="1952"/>
      <c r="V9" s="1952"/>
      <c r="W9" s="1952"/>
      <c r="X9" s="1952"/>
      <c r="Y9" s="1952"/>
      <c r="Z9" s="1952"/>
      <c r="AA9" s="1952"/>
      <c r="AB9" s="1952"/>
      <c r="AC9" s="1952"/>
      <c r="AD9" s="1952"/>
      <c r="AE9" s="1952"/>
      <c r="AF9" s="1952"/>
      <c r="AG9" s="1952"/>
      <c r="AH9" s="1952"/>
      <c r="AI9" s="1952"/>
      <c r="AJ9" s="1952"/>
      <c r="AK9" s="1952"/>
      <c r="AL9" s="1952"/>
      <c r="AM9" s="1952"/>
      <c r="AN9" s="1952"/>
      <c r="AO9" s="1952"/>
      <c r="AP9" s="1952"/>
      <c r="AQ9" s="1953"/>
      <c r="AR9" s="1953"/>
      <c r="AS9" s="1953"/>
      <c r="AT9" s="1953"/>
      <c r="AU9" s="1953"/>
      <c r="AV9" s="1953"/>
      <c r="AW9" s="1953"/>
      <c r="AX9" s="1953"/>
      <c r="AY9" s="1953"/>
      <c r="AZ9" s="1953"/>
      <c r="BA9" s="1953"/>
      <c r="BB9" s="1953"/>
      <c r="BC9" s="1953"/>
      <c r="BD9" s="1953"/>
      <c r="BE9" s="1953"/>
      <c r="BF9" s="1953"/>
      <c r="BG9" s="1953"/>
      <c r="BH9" s="1953"/>
      <c r="BI9" s="1953"/>
      <c r="BJ9" s="1953"/>
      <c r="BK9" s="1953"/>
      <c r="BL9" s="1953"/>
      <c r="BM9" s="1953"/>
      <c r="BN9" s="1944"/>
      <c r="BO9" s="1945"/>
      <c r="BP9" s="1945"/>
    </row>
    <row r="10" spans="1:70" s="1959" customFormat="1" ht="21" customHeight="1" x14ac:dyDescent="0.25">
      <c r="A10" s="1964" t="s">
        <v>3458</v>
      </c>
      <c r="B10" s="1954"/>
      <c r="C10" s="1954"/>
      <c r="D10" s="1954"/>
      <c r="E10" s="1954"/>
      <c r="F10" s="1954"/>
      <c r="G10" s="1954"/>
      <c r="H10" s="1954"/>
      <c r="I10" s="1954"/>
      <c r="J10" s="1954"/>
      <c r="K10" s="1954"/>
      <c r="L10" s="1954"/>
      <c r="M10" s="1954"/>
      <c r="N10" s="1954"/>
      <c r="O10" s="1954"/>
      <c r="P10" s="1955"/>
      <c r="Q10" s="1955"/>
      <c r="R10" s="1955"/>
      <c r="S10" s="1955"/>
      <c r="T10" s="1955"/>
      <c r="U10" s="1955"/>
      <c r="V10" s="1955"/>
      <c r="W10" s="1955"/>
      <c r="X10" s="1955"/>
      <c r="Y10" s="1955"/>
      <c r="Z10" s="1955"/>
      <c r="AA10" s="1955"/>
      <c r="AB10" s="1955"/>
      <c r="AC10" s="1955"/>
      <c r="AD10" s="1955"/>
      <c r="AE10" s="1955"/>
      <c r="AF10" s="1955"/>
      <c r="AG10" s="1955"/>
      <c r="AH10" s="1955"/>
      <c r="AI10" s="1955"/>
      <c r="AJ10" s="1955"/>
      <c r="AK10" s="1955"/>
      <c r="AL10" s="1955"/>
      <c r="AM10" s="1955"/>
      <c r="AN10" s="1955"/>
      <c r="AO10" s="1955"/>
      <c r="AP10" s="1955"/>
      <c r="AQ10" s="1954"/>
      <c r="AR10" s="1948"/>
      <c r="AS10" s="1948"/>
      <c r="AT10" s="1948"/>
      <c r="AU10" s="1948"/>
      <c r="AV10" s="1948"/>
      <c r="AW10" s="1948"/>
      <c r="AX10" s="1948"/>
      <c r="AY10" s="1948"/>
      <c r="AZ10" s="1948"/>
      <c r="BA10" s="1948"/>
      <c r="BB10" s="1948"/>
      <c r="BC10" s="1948"/>
      <c r="BD10" s="1948"/>
      <c r="BE10" s="1948"/>
      <c r="BF10" s="1948"/>
      <c r="BG10" s="1948"/>
      <c r="BH10" s="1948"/>
      <c r="BI10" s="1948"/>
      <c r="BJ10" s="1948"/>
      <c r="BK10" s="1948"/>
      <c r="BL10" s="1948"/>
      <c r="BM10" s="1948"/>
      <c r="BN10" s="1944"/>
      <c r="BO10" s="1945"/>
      <c r="BP10" s="1945"/>
      <c r="BQ10" s="1965"/>
    </row>
    <row r="11" spans="1:70" s="1959" customFormat="1" ht="21" customHeight="1" x14ac:dyDescent="0.25">
      <c r="A11" s="1964" t="s">
        <v>3459</v>
      </c>
      <c r="B11" s="1954">
        <v>217833</v>
      </c>
      <c r="C11" s="1954">
        <v>218440</v>
      </c>
      <c r="D11" s="1954">
        <v>220363</v>
      </c>
      <c r="E11" s="1954">
        <v>222289</v>
      </c>
      <c r="F11" s="1954">
        <v>223633</v>
      </c>
      <c r="G11" s="1954">
        <v>226293</v>
      </c>
      <c r="H11" s="1954">
        <v>228062</v>
      </c>
      <c r="I11" s="1954">
        <v>230520</v>
      </c>
      <c r="J11" s="1954">
        <v>232313</v>
      </c>
      <c r="K11" s="1954">
        <v>234282</v>
      </c>
      <c r="L11" s="1954">
        <v>236503</v>
      </c>
      <c r="M11" s="1954">
        <v>237812</v>
      </c>
      <c r="N11" s="1954">
        <v>239431</v>
      </c>
      <c r="O11" s="1954">
        <v>240890</v>
      </c>
      <c r="P11" s="1955">
        <v>243148</v>
      </c>
      <c r="Q11" s="1955">
        <v>247861</v>
      </c>
      <c r="R11" s="1955">
        <v>249000</v>
      </c>
      <c r="S11" s="1955">
        <v>248770</v>
      </c>
      <c r="T11" s="1955">
        <v>249862</v>
      </c>
      <c r="U11" s="1955">
        <v>249642</v>
      </c>
      <c r="V11" s="1955">
        <v>250272</v>
      </c>
      <c r="W11" s="1955">
        <v>257682</v>
      </c>
      <c r="X11" s="1955">
        <v>252165</v>
      </c>
      <c r="Y11" s="1955">
        <v>252070</v>
      </c>
      <c r="Z11" s="1955">
        <v>252161</v>
      </c>
      <c r="AA11" s="1955">
        <v>252895</v>
      </c>
      <c r="AB11" s="1955">
        <v>252541</v>
      </c>
      <c r="AC11" s="1955">
        <v>252930</v>
      </c>
      <c r="AD11" s="1955">
        <v>253033</v>
      </c>
      <c r="AE11" s="1955">
        <v>253289</v>
      </c>
      <c r="AF11" s="1955">
        <v>252512</v>
      </c>
      <c r="AG11" s="1955">
        <v>252682</v>
      </c>
      <c r="AH11" s="1955">
        <v>252812</v>
      </c>
      <c r="AI11" s="1955">
        <v>252541</v>
      </c>
      <c r="AJ11" s="1955">
        <v>250726</v>
      </c>
      <c r="AK11" s="1955">
        <v>265937</v>
      </c>
      <c r="AL11" s="1955">
        <v>266358</v>
      </c>
      <c r="AM11" s="1955">
        <v>266642</v>
      </c>
      <c r="AN11" s="1955">
        <v>266410</v>
      </c>
      <c r="AO11" s="1955">
        <v>268626</v>
      </c>
      <c r="AP11" s="1955">
        <v>267241</v>
      </c>
      <c r="AQ11" s="1954">
        <v>268192</v>
      </c>
      <c r="AR11" s="1942">
        <v>269386</v>
      </c>
      <c r="AS11" s="1942">
        <v>268893</v>
      </c>
      <c r="AT11" s="1942">
        <v>265119</v>
      </c>
      <c r="AU11" s="1942">
        <v>265161</v>
      </c>
      <c r="AV11" s="1942">
        <v>268819</v>
      </c>
      <c r="AW11" s="1942">
        <v>265463</v>
      </c>
      <c r="AX11" s="1942">
        <v>265728</v>
      </c>
      <c r="AY11" s="1942">
        <v>266566</v>
      </c>
      <c r="AZ11" s="1942">
        <v>256809</v>
      </c>
      <c r="BA11" s="1942">
        <v>258179</v>
      </c>
      <c r="BB11" s="1942">
        <v>257767</v>
      </c>
      <c r="BC11" s="1942">
        <v>257823</v>
      </c>
      <c r="BD11" s="1942">
        <v>258048</v>
      </c>
      <c r="BE11" s="1942">
        <v>258048</v>
      </c>
      <c r="BF11" s="1942">
        <v>258162</v>
      </c>
      <c r="BG11" s="1942">
        <v>257569</v>
      </c>
      <c r="BH11" s="1942">
        <v>257866</v>
      </c>
      <c r="BI11" s="1942">
        <v>257845</v>
      </c>
      <c r="BJ11" s="1942">
        <v>257514</v>
      </c>
      <c r="BK11" s="1942">
        <v>257969</v>
      </c>
      <c r="BL11" s="1942">
        <v>257460</v>
      </c>
      <c r="BM11" s="1942">
        <v>259008</v>
      </c>
      <c r="BN11" s="1944"/>
      <c r="BO11" s="1945"/>
      <c r="BP11" s="1945"/>
      <c r="BQ11" s="1957"/>
    </row>
    <row r="12" spans="1:70" s="1959" customFormat="1" ht="21" customHeight="1" x14ac:dyDescent="0.25">
      <c r="A12" s="1964" t="s">
        <v>3460</v>
      </c>
      <c r="B12" s="1954">
        <v>1125462</v>
      </c>
      <c r="C12" s="1954">
        <v>1123191</v>
      </c>
      <c r="D12" s="1954">
        <v>1131773</v>
      </c>
      <c r="E12" s="1954">
        <v>1137796</v>
      </c>
      <c r="F12" s="1954">
        <v>1145652</v>
      </c>
      <c r="G12" s="1954">
        <v>1152561</v>
      </c>
      <c r="H12" s="1954">
        <v>1158333</v>
      </c>
      <c r="I12" s="1954">
        <v>1156033</v>
      </c>
      <c r="J12" s="1954">
        <v>1160146</v>
      </c>
      <c r="K12" s="1954">
        <v>1166886</v>
      </c>
      <c r="L12" s="1954">
        <v>1173671</v>
      </c>
      <c r="M12" s="1954">
        <v>1172152</v>
      </c>
      <c r="N12" s="1954">
        <v>1179490</v>
      </c>
      <c r="O12" s="1954">
        <v>1183780</v>
      </c>
      <c r="P12" s="1955">
        <v>1182678</v>
      </c>
      <c r="Q12" s="1955">
        <v>1183040</v>
      </c>
      <c r="R12" s="1955">
        <v>1190074</v>
      </c>
      <c r="S12" s="1955">
        <v>1195802</v>
      </c>
      <c r="T12" s="1955">
        <v>1180108</v>
      </c>
      <c r="U12" s="1955">
        <v>1187521</v>
      </c>
      <c r="V12" s="1955">
        <v>1191561</v>
      </c>
      <c r="W12" s="1955">
        <v>1201494</v>
      </c>
      <c r="X12" s="1955">
        <f>1175622+37972</f>
        <v>1213594</v>
      </c>
      <c r="Y12" s="1955">
        <f>1184810+38424</f>
        <v>1223234</v>
      </c>
      <c r="Z12" s="1955">
        <v>1226926</v>
      </c>
      <c r="AA12" s="1955">
        <v>1236622</v>
      </c>
      <c r="AB12" s="1955">
        <v>1248579</v>
      </c>
      <c r="AC12" s="1955">
        <v>1259241</v>
      </c>
      <c r="AD12" s="1955">
        <v>1271746</v>
      </c>
      <c r="AE12" s="1955">
        <v>1280600</v>
      </c>
      <c r="AF12" s="1955">
        <v>1292888</v>
      </c>
      <c r="AG12" s="1955">
        <v>1303518</v>
      </c>
      <c r="AH12" s="1955">
        <v>1303973</v>
      </c>
      <c r="AI12" s="1955">
        <v>1307517</v>
      </c>
      <c r="AJ12" s="1955">
        <v>1311014</v>
      </c>
      <c r="AK12" s="1955">
        <v>1317748</v>
      </c>
      <c r="AL12" s="1955">
        <v>1306992</v>
      </c>
      <c r="AM12" s="1955">
        <v>1317885</v>
      </c>
      <c r="AN12" s="1955">
        <v>1321883</v>
      </c>
      <c r="AO12" s="1955">
        <v>1332786</v>
      </c>
      <c r="AP12" s="1955">
        <f>1238424+98349</f>
        <v>1336773</v>
      </c>
      <c r="AQ12" s="1954">
        <v>1350469</v>
      </c>
      <c r="AR12" s="1942">
        <v>1350319</v>
      </c>
      <c r="AS12" s="1942">
        <v>1370899</v>
      </c>
      <c r="AT12" s="1942">
        <v>1384618</v>
      </c>
      <c r="AU12" s="1942">
        <v>1395334</v>
      </c>
      <c r="AV12" s="1942">
        <v>1401132</v>
      </c>
      <c r="AW12" s="1942">
        <v>1413190</v>
      </c>
      <c r="AX12" s="1942">
        <v>1429076</v>
      </c>
      <c r="AY12" s="1942">
        <v>1428073</v>
      </c>
      <c r="AZ12" s="1942">
        <v>1400973</v>
      </c>
      <c r="BA12" s="1942">
        <v>1417480</v>
      </c>
      <c r="BB12" s="1942">
        <v>1430146</v>
      </c>
      <c r="BC12" s="1942">
        <v>1436010</v>
      </c>
      <c r="BD12" s="1942">
        <v>1449564</v>
      </c>
      <c r="BE12" s="1942">
        <v>1410072</v>
      </c>
      <c r="BF12" s="1942">
        <v>1416629</v>
      </c>
      <c r="BG12" s="1942">
        <v>1427165</v>
      </c>
      <c r="BH12" s="1942">
        <v>1436119</v>
      </c>
      <c r="BI12" s="1942">
        <v>1446329</v>
      </c>
      <c r="BJ12" s="1942">
        <v>1545809</v>
      </c>
      <c r="BK12" s="1942">
        <v>1543408</v>
      </c>
      <c r="BL12" s="1942">
        <f>1395985+152842</f>
        <v>1548827</v>
      </c>
      <c r="BM12" s="1942">
        <v>1564123</v>
      </c>
      <c r="BN12" s="1944"/>
      <c r="BO12" s="1945"/>
      <c r="BP12" s="1945"/>
      <c r="BQ12" s="1957"/>
    </row>
    <row r="13" spans="1:70" s="1959" customFormat="1" ht="21" customHeight="1" x14ac:dyDescent="0.25">
      <c r="A13" s="1964" t="s">
        <v>3461</v>
      </c>
      <c r="B13" s="1954">
        <v>1343295</v>
      </c>
      <c r="C13" s="1954">
        <v>1341631</v>
      </c>
      <c r="D13" s="1954">
        <v>1352136</v>
      </c>
      <c r="E13" s="1954">
        <v>1360085</v>
      </c>
      <c r="F13" s="1954">
        <v>1369285</v>
      </c>
      <c r="G13" s="1954">
        <v>1378854</v>
      </c>
      <c r="H13" s="1954">
        <v>1386395</v>
      </c>
      <c r="I13" s="1954">
        <v>1386553</v>
      </c>
      <c r="J13" s="1954">
        <v>1392459</v>
      </c>
      <c r="K13" s="1954">
        <v>1401168</v>
      </c>
      <c r="L13" s="1954">
        <v>1410174</v>
      </c>
      <c r="M13" s="1954">
        <v>1409964</v>
      </c>
      <c r="N13" s="1954">
        <v>1418921</v>
      </c>
      <c r="O13" s="1954">
        <v>1424670</v>
      </c>
      <c r="P13" s="1955">
        <v>1425826</v>
      </c>
      <c r="Q13" s="1955">
        <v>1430901</v>
      </c>
      <c r="R13" s="1955">
        <v>1439074</v>
      </c>
      <c r="S13" s="1955">
        <v>1444572</v>
      </c>
      <c r="T13" s="1955">
        <v>1429970</v>
      </c>
      <c r="U13" s="1955">
        <v>1437163</v>
      </c>
      <c r="V13" s="1955">
        <v>1441833</v>
      </c>
      <c r="W13" s="1955">
        <v>1459176</v>
      </c>
      <c r="X13" s="1955">
        <f>X11+X12</f>
        <v>1465759</v>
      </c>
      <c r="Y13" s="1955">
        <f>Y11+Y12</f>
        <v>1475304</v>
      </c>
      <c r="Z13" s="1955">
        <v>1479087</v>
      </c>
      <c r="AA13" s="1955">
        <v>1489517</v>
      </c>
      <c r="AB13" s="1955">
        <v>1501120</v>
      </c>
      <c r="AC13" s="1955">
        <v>1512171</v>
      </c>
      <c r="AD13" s="1955">
        <v>1524779</v>
      </c>
      <c r="AE13" s="1955">
        <v>1533889</v>
      </c>
      <c r="AF13" s="1955">
        <v>1545400</v>
      </c>
      <c r="AG13" s="1955">
        <v>1556200</v>
      </c>
      <c r="AH13" s="1955">
        <v>1556785</v>
      </c>
      <c r="AI13" s="1955">
        <v>1560058</v>
      </c>
      <c r="AJ13" s="1955">
        <v>1561740</v>
      </c>
      <c r="AK13" s="1955">
        <v>1583685</v>
      </c>
      <c r="AL13" s="1955">
        <v>1573350</v>
      </c>
      <c r="AM13" s="1955">
        <v>1584527</v>
      </c>
      <c r="AN13" s="1955">
        <v>1588293</v>
      </c>
      <c r="AO13" s="1955">
        <v>1601412</v>
      </c>
      <c r="AP13" s="1955">
        <f>AP11+AP12</f>
        <v>1604014</v>
      </c>
      <c r="AQ13" s="1954">
        <v>1618661</v>
      </c>
      <c r="AR13" s="1942">
        <v>1619705</v>
      </c>
      <c r="AS13" s="1942">
        <v>1639792</v>
      </c>
      <c r="AT13" s="1942">
        <v>1649737</v>
      </c>
      <c r="AU13" s="1942">
        <v>1660495</v>
      </c>
      <c r="AV13" s="1942">
        <v>1669951</v>
      </c>
      <c r="AW13" s="1942">
        <v>1678653</v>
      </c>
      <c r="AX13" s="1942">
        <v>1694804</v>
      </c>
      <c r="AY13" s="1942">
        <v>1694639</v>
      </c>
      <c r="AZ13" s="1942">
        <v>1657782</v>
      </c>
      <c r="BA13" s="1942">
        <v>1675659</v>
      </c>
      <c r="BB13" s="1942">
        <v>1687913</v>
      </c>
      <c r="BC13" s="1942">
        <v>1693833</v>
      </c>
      <c r="BD13" s="1942">
        <v>1707612</v>
      </c>
      <c r="BE13" s="1942">
        <v>1668120</v>
      </c>
      <c r="BF13" s="1942">
        <v>1674791</v>
      </c>
      <c r="BG13" s="1942">
        <v>1684734</v>
      </c>
      <c r="BH13" s="1942">
        <v>1693985</v>
      </c>
      <c r="BI13" s="1942">
        <v>1704174</v>
      </c>
      <c r="BJ13" s="1942">
        <f>BJ11+BJ12</f>
        <v>1803323</v>
      </c>
      <c r="BK13" s="1942">
        <v>1801377</v>
      </c>
      <c r="BL13" s="1942">
        <v>1806287</v>
      </c>
      <c r="BM13" s="1942">
        <v>1823131</v>
      </c>
      <c r="BN13" s="1944"/>
      <c r="BO13" s="1945"/>
      <c r="BP13" s="1945"/>
      <c r="BQ13" s="1965"/>
    </row>
    <row r="14" spans="1:70" ht="21" customHeight="1" x14ac:dyDescent="0.25">
      <c r="A14" s="1938" t="s">
        <v>3462</v>
      </c>
      <c r="B14" s="1940"/>
      <c r="C14" s="1940"/>
      <c r="D14" s="1940"/>
      <c r="E14" s="1940"/>
      <c r="F14" s="1940"/>
      <c r="G14" s="1940"/>
      <c r="H14" s="1940"/>
      <c r="I14" s="1940"/>
      <c r="J14" s="1940"/>
      <c r="K14" s="1940"/>
      <c r="L14" s="1940"/>
      <c r="M14" s="1940"/>
      <c r="N14" s="1940"/>
      <c r="O14" s="1940"/>
      <c r="P14" s="1941"/>
      <c r="Q14" s="1941"/>
      <c r="R14" s="1941"/>
      <c r="S14" s="1941"/>
      <c r="T14" s="1941"/>
      <c r="U14" s="1941"/>
      <c r="V14" s="1941"/>
      <c r="W14" s="1941"/>
      <c r="X14" s="1941"/>
      <c r="Y14" s="1941"/>
      <c r="Z14" s="1941"/>
      <c r="AA14" s="1941"/>
      <c r="AB14" s="1941"/>
      <c r="AC14" s="1941"/>
      <c r="AD14" s="1941"/>
      <c r="AE14" s="1941"/>
      <c r="AF14" s="1941"/>
      <c r="AG14" s="1941"/>
      <c r="AH14" s="1941"/>
      <c r="AI14" s="1941"/>
      <c r="AJ14" s="1941"/>
      <c r="AK14" s="1941"/>
      <c r="AL14" s="1941"/>
      <c r="AM14" s="1941"/>
      <c r="AN14" s="1941"/>
      <c r="AO14" s="1941"/>
      <c r="AP14" s="1941"/>
      <c r="AQ14" s="1940"/>
      <c r="AR14" s="1948"/>
      <c r="AS14" s="1948"/>
      <c r="AT14" s="1948"/>
      <c r="AU14" s="1948"/>
      <c r="AV14" s="1948"/>
      <c r="AW14" s="1948"/>
      <c r="AX14" s="1948"/>
      <c r="AY14" s="1948"/>
      <c r="AZ14" s="1948"/>
      <c r="BA14" s="1948"/>
      <c r="BB14" s="1948"/>
      <c r="BC14" s="1948"/>
      <c r="BD14" s="1948"/>
      <c r="BE14" s="1948"/>
      <c r="BF14" s="1948"/>
      <c r="BG14" s="1948"/>
      <c r="BH14" s="1948"/>
      <c r="BI14" s="1948"/>
      <c r="BJ14" s="1948"/>
      <c r="BK14" s="1948"/>
      <c r="BL14" s="1948"/>
      <c r="BM14" s="1948"/>
      <c r="BN14" s="1944"/>
      <c r="BO14" s="1945"/>
      <c r="BP14" s="1945"/>
    </row>
    <row r="15" spans="1:70" ht="21" customHeight="1" x14ac:dyDescent="0.25">
      <c r="A15" s="1938" t="s">
        <v>3463</v>
      </c>
      <c r="B15" s="1948">
        <v>1777.4069999999999</v>
      </c>
      <c r="C15" s="1948">
        <v>1936.1579999999999</v>
      </c>
      <c r="D15" s="1948">
        <v>1783.1</v>
      </c>
      <c r="E15" s="1948">
        <v>1826.7139999999999</v>
      </c>
      <c r="F15" s="1948">
        <v>1802.921</v>
      </c>
      <c r="G15" s="1948">
        <v>2058.0140000000001</v>
      </c>
      <c r="H15" s="1948">
        <v>1840.4</v>
      </c>
      <c r="I15" s="1948">
        <v>1876.7748510900001</v>
      </c>
      <c r="J15" s="1948">
        <v>2145.3510000000001</v>
      </c>
      <c r="K15" s="1948">
        <v>1888.6757088499999</v>
      </c>
      <c r="L15" s="1948">
        <v>1936.9884865000001</v>
      </c>
      <c r="M15" s="1948">
        <v>2030.9</v>
      </c>
      <c r="N15" s="1948">
        <v>1944.5847732499999</v>
      </c>
      <c r="O15" s="1948">
        <v>2204.8490000000002</v>
      </c>
      <c r="P15" s="1966">
        <v>2184</v>
      </c>
      <c r="Q15" s="1966">
        <v>1998.104</v>
      </c>
      <c r="R15" s="1966">
        <v>2287.8440000000001</v>
      </c>
      <c r="S15" s="1966">
        <v>2010.63382864</v>
      </c>
      <c r="T15" s="1966">
        <v>2051.136</v>
      </c>
      <c r="U15" s="1966">
        <v>2096.4110000000001</v>
      </c>
      <c r="V15" s="1966">
        <v>2069.3939999999998</v>
      </c>
      <c r="W15" s="1966">
        <v>2360.2869999999998</v>
      </c>
      <c r="X15" s="1966">
        <v>2150.1</v>
      </c>
      <c r="Y15" s="1966">
        <v>2083.1619999999998</v>
      </c>
      <c r="Z15" s="1966">
        <v>2375.2124715299997</v>
      </c>
      <c r="AA15" s="1966">
        <v>2762.3</v>
      </c>
      <c r="AB15" s="1966">
        <v>2128.5</v>
      </c>
      <c r="AC15" s="1966">
        <v>2127.5531944978407</v>
      </c>
      <c r="AD15" s="1966">
        <v>2183.9802014154002</v>
      </c>
      <c r="AE15" s="1966">
        <v>2170.4123403595731</v>
      </c>
      <c r="AF15" s="1966">
        <v>2511.826</v>
      </c>
      <c r="AG15" s="1966">
        <v>2502.8000000000002</v>
      </c>
      <c r="AH15" s="1966">
        <v>2205.2550000000001</v>
      </c>
      <c r="AI15" s="1966">
        <v>2592.556</v>
      </c>
      <c r="AJ15" s="1966">
        <v>2289.9284545</v>
      </c>
      <c r="AK15" s="1966">
        <v>2207.8710000000001</v>
      </c>
      <c r="AL15" s="1966">
        <v>2604.3139999999999</v>
      </c>
      <c r="AM15" s="1966">
        <v>2217.2256069599998</v>
      </c>
      <c r="AN15" s="1966">
        <v>2234.4</v>
      </c>
      <c r="AO15" s="1966">
        <v>2571.6</v>
      </c>
      <c r="AP15" s="1966">
        <v>2239.1999999999998</v>
      </c>
      <c r="AQ15" s="1948">
        <v>2221.5</v>
      </c>
      <c r="AR15" s="1948">
        <v>2595.4</v>
      </c>
      <c r="AS15" s="1948">
        <v>2286.6660000000002</v>
      </c>
      <c r="AT15" s="1948">
        <v>2282.6999999999998</v>
      </c>
      <c r="AU15" s="1948">
        <v>2340.1999999999998</v>
      </c>
      <c r="AV15" s="1948">
        <v>2392.2612589599999</v>
      </c>
      <c r="AW15" s="1948">
        <v>2750.5519697300001</v>
      </c>
      <c r="AX15" s="1948">
        <v>2666.4</v>
      </c>
      <c r="AY15" s="1948">
        <v>2280.1999999999998</v>
      </c>
      <c r="AZ15" s="1948">
        <v>2735.3</v>
      </c>
      <c r="BA15" s="1948">
        <v>2314.1048989700002</v>
      </c>
      <c r="BB15" s="1948">
        <v>2280</v>
      </c>
      <c r="BC15" s="1948">
        <v>2581.5</v>
      </c>
      <c r="BD15" s="1967">
        <v>2308.8000000000002</v>
      </c>
      <c r="BE15" s="1967">
        <v>2321.5</v>
      </c>
      <c r="BF15" s="1967">
        <v>2358.1169850000001</v>
      </c>
      <c r="BG15" s="1967">
        <v>2449.8000000000002</v>
      </c>
      <c r="BH15" s="1967">
        <v>2485.6527569999998</v>
      </c>
      <c r="BI15" s="1967">
        <v>2396</v>
      </c>
      <c r="BJ15" s="1967">
        <v>2764.0099570000002</v>
      </c>
      <c r="BK15" s="1967">
        <v>2372.6371899999999</v>
      </c>
      <c r="BL15" s="1967">
        <v>2706.1488840000002</v>
      </c>
      <c r="BM15" s="1968">
        <v>2449.113409</v>
      </c>
      <c r="BN15" s="1944"/>
      <c r="BO15" s="1945"/>
      <c r="BP15" s="1945"/>
    </row>
    <row r="16" spans="1:70" ht="3" hidden="1" customHeight="1" x14ac:dyDescent="0.25">
      <c r="A16" s="1969"/>
      <c r="B16" s="1940"/>
      <c r="C16" s="1940"/>
      <c r="D16" s="1940"/>
      <c r="E16" s="1940"/>
      <c r="F16" s="1940"/>
      <c r="G16" s="1940"/>
      <c r="H16" s="1940"/>
      <c r="I16" s="1940"/>
      <c r="J16" s="1940"/>
      <c r="K16" s="1940"/>
      <c r="L16" s="1940"/>
      <c r="M16" s="1940"/>
      <c r="N16" s="1940"/>
      <c r="O16" s="1940"/>
      <c r="P16" s="1941"/>
      <c r="Q16" s="1941"/>
      <c r="R16" s="1941"/>
      <c r="S16" s="1941"/>
      <c r="T16" s="1941"/>
      <c r="U16" s="1941"/>
      <c r="V16" s="1941"/>
      <c r="W16" s="1941"/>
      <c r="X16" s="1941"/>
      <c r="Y16" s="1941"/>
      <c r="Z16" s="1941"/>
      <c r="AA16" s="1941"/>
      <c r="AB16" s="1941"/>
      <c r="AC16" s="1941"/>
      <c r="AD16" s="1941"/>
      <c r="AE16" s="1941"/>
      <c r="AF16" s="1941"/>
      <c r="AG16" s="1941"/>
      <c r="AH16" s="1941"/>
      <c r="AI16" s="1941"/>
      <c r="AJ16" s="1941"/>
      <c r="AK16" s="1941"/>
      <c r="AL16" s="1941"/>
      <c r="AM16" s="1941"/>
      <c r="AN16" s="1941"/>
      <c r="AO16" s="1941"/>
      <c r="AP16" s="1941"/>
      <c r="AQ16" s="1940"/>
      <c r="AR16" s="1948"/>
      <c r="AS16" s="1948"/>
      <c r="AT16" s="1948"/>
      <c r="AU16" s="1948"/>
      <c r="AV16" s="1948"/>
      <c r="AW16" s="1948"/>
      <c r="AX16" s="1948"/>
      <c r="AY16" s="1948"/>
      <c r="AZ16" s="1948"/>
      <c r="BA16" s="1948"/>
      <c r="BB16" s="1948"/>
      <c r="BC16" s="1948"/>
      <c r="BD16" s="1948"/>
      <c r="BE16" s="1948"/>
      <c r="BF16" s="1948"/>
      <c r="BG16" s="1948"/>
      <c r="BH16" s="1948"/>
      <c r="BI16" s="1948"/>
      <c r="BJ16" s="1948"/>
      <c r="BK16" s="1948"/>
      <c r="BL16" s="1948"/>
      <c r="BM16" s="1948"/>
      <c r="BN16" s="1944"/>
      <c r="BO16" s="1945"/>
      <c r="BP16" s="1945"/>
    </row>
    <row r="17" spans="1:69" ht="52.5" customHeight="1" x14ac:dyDescent="0.25">
      <c r="A17" s="1970" t="s">
        <v>3464</v>
      </c>
      <c r="B17" s="1940"/>
      <c r="C17" s="1940"/>
      <c r="D17" s="1971">
        <v>95</v>
      </c>
      <c r="E17" s="1940"/>
      <c r="F17" s="1940"/>
      <c r="G17" s="1971">
        <v>78.242999999999995</v>
      </c>
      <c r="H17" s="1940"/>
      <c r="I17" s="1940"/>
      <c r="J17" s="1971">
        <v>83.507603654000008</v>
      </c>
      <c r="K17" s="1940"/>
      <c r="L17" s="1940"/>
      <c r="M17" s="1971">
        <v>87.3</v>
      </c>
      <c r="N17" s="1940"/>
      <c r="O17" s="1940"/>
      <c r="P17" s="1972">
        <v>89.837412358800009</v>
      </c>
      <c r="Q17" s="1941"/>
      <c r="R17" s="1941">
        <v>115.1</v>
      </c>
      <c r="S17" s="1941"/>
      <c r="T17" s="1941"/>
      <c r="U17" s="1941">
        <v>117.9</v>
      </c>
      <c r="V17" s="1941"/>
      <c r="W17" s="1941"/>
      <c r="X17" s="1973">
        <v>124.21299999999999</v>
      </c>
      <c r="Y17" s="1973"/>
      <c r="Z17" s="1973"/>
      <c r="AA17" s="1973">
        <v>139.63999999999999</v>
      </c>
      <c r="AB17" s="1973"/>
      <c r="AC17" s="1973"/>
      <c r="AD17" s="1973">
        <v>150.70099999999999</v>
      </c>
      <c r="AE17" s="1973"/>
      <c r="AF17" s="1973"/>
      <c r="AG17" s="1973">
        <v>158.79</v>
      </c>
      <c r="AH17" s="1973"/>
      <c r="AI17" s="1973"/>
      <c r="AJ17" s="1973">
        <v>180.48079826594008</v>
      </c>
      <c r="AK17" s="1973"/>
      <c r="AL17" s="1973"/>
      <c r="AM17" s="1973">
        <v>198.345</v>
      </c>
      <c r="AN17" s="1973"/>
      <c r="AO17" s="1973"/>
      <c r="AP17" s="1973">
        <v>198.8</v>
      </c>
      <c r="AQ17" s="1971"/>
      <c r="AR17" s="1971"/>
      <c r="AS17" s="1971">
        <v>175.7</v>
      </c>
      <c r="AT17" s="1971"/>
      <c r="AU17" s="1971"/>
      <c r="AV17" s="1971">
        <v>202.73486250069999</v>
      </c>
      <c r="AW17" s="1971"/>
      <c r="AX17" s="1971"/>
      <c r="AY17" s="1971">
        <v>207.7</v>
      </c>
      <c r="AZ17" s="1971"/>
      <c r="BA17" s="1971"/>
      <c r="BB17" s="1971">
        <v>204.64500000000001</v>
      </c>
      <c r="BC17" s="1971"/>
      <c r="BD17" s="1971"/>
      <c r="BE17" s="1974">
        <v>214.02099999999999</v>
      </c>
      <c r="BF17" s="1975"/>
      <c r="BG17" s="1975"/>
      <c r="BH17" s="1967">
        <v>193.3</v>
      </c>
      <c r="BI17" s="1975"/>
      <c r="BJ17" s="1975"/>
      <c r="BK17" s="1967">
        <v>201.47935059</v>
      </c>
      <c r="BL17" s="1975"/>
      <c r="BM17" s="1975"/>
      <c r="BN17" s="1944"/>
      <c r="BO17" s="1945"/>
      <c r="BP17" s="1945"/>
    </row>
    <row r="18" spans="1:69" ht="18" thickBot="1" x14ac:dyDescent="0.3">
      <c r="A18" s="1976"/>
      <c r="B18" s="1977"/>
      <c r="C18" s="1977"/>
      <c r="D18" s="1977"/>
      <c r="E18" s="1977"/>
      <c r="F18" s="1977"/>
      <c r="G18" s="1977"/>
      <c r="H18" s="1977"/>
      <c r="I18" s="1977"/>
      <c r="J18" s="1977"/>
      <c r="K18" s="1977"/>
      <c r="L18" s="1977"/>
      <c r="M18" s="1977"/>
      <c r="N18" s="1977"/>
      <c r="O18" s="1977"/>
      <c r="P18" s="1977"/>
      <c r="Q18" s="1977"/>
      <c r="R18" s="1977"/>
      <c r="S18" s="1977"/>
      <c r="T18" s="1977"/>
      <c r="U18" s="1977"/>
      <c r="V18" s="1977"/>
      <c r="W18" s="1977"/>
      <c r="X18" s="1977"/>
      <c r="Y18" s="1977"/>
      <c r="Z18" s="1977"/>
      <c r="AA18" s="1977"/>
      <c r="AB18" s="1977"/>
      <c r="AC18" s="1977"/>
      <c r="AD18" s="1977"/>
      <c r="AE18" s="1977"/>
      <c r="AF18" s="1977"/>
      <c r="AG18" s="1977"/>
      <c r="AH18" s="1977"/>
      <c r="AI18" s="1977"/>
      <c r="AJ18" s="1977"/>
      <c r="AK18" s="1977"/>
      <c r="AL18" s="1977"/>
      <c r="AM18" s="1977"/>
      <c r="AN18" s="1977"/>
      <c r="AO18" s="1977"/>
      <c r="AP18" s="1977"/>
      <c r="AQ18" s="1978"/>
      <c r="AR18" s="1978"/>
      <c r="AS18" s="1978"/>
      <c r="AT18" s="1978"/>
      <c r="AU18" s="1978"/>
      <c r="AV18" s="1978"/>
      <c r="AW18" s="1978"/>
      <c r="AX18" s="1978"/>
      <c r="AY18" s="1978"/>
      <c r="AZ18" s="1978"/>
      <c r="BA18" s="1978"/>
      <c r="BB18" s="1978"/>
      <c r="BC18" s="1978"/>
      <c r="BD18" s="1978"/>
      <c r="BE18" s="1978"/>
      <c r="BF18" s="1978"/>
      <c r="BG18" s="1978"/>
      <c r="BH18" s="1978"/>
      <c r="BI18" s="1978"/>
      <c r="BJ18" s="1978"/>
      <c r="BK18" s="1978"/>
      <c r="BL18" s="1978"/>
      <c r="BM18" s="1978"/>
      <c r="BN18" s="1944"/>
      <c r="BO18" s="1945"/>
      <c r="BP18" s="1945"/>
    </row>
    <row r="19" spans="1:69" x14ac:dyDescent="0.25">
      <c r="A19" s="1926" t="s">
        <v>3465</v>
      </c>
      <c r="BN19" s="1944"/>
      <c r="BO19" s="1945"/>
      <c r="BP19" s="1945"/>
    </row>
    <row r="20" spans="1:69" x14ac:dyDescent="0.25">
      <c r="A20" s="1926" t="s">
        <v>3466</v>
      </c>
      <c r="BN20" s="1944"/>
      <c r="BO20" s="1945"/>
      <c r="BP20" s="1945"/>
    </row>
    <row r="21" spans="1:69" ht="16.5" x14ac:dyDescent="0.25">
      <c r="A21" s="1926" t="s">
        <v>3467</v>
      </c>
      <c r="B21" s="1911"/>
      <c r="C21" s="1911"/>
      <c r="D21" s="1911"/>
      <c r="E21" s="1911"/>
      <c r="F21" s="1911"/>
      <c r="G21" s="1911"/>
      <c r="H21" s="1911"/>
      <c r="I21" s="1911"/>
      <c r="J21" s="1911"/>
      <c r="K21" s="1911"/>
      <c r="L21" s="1911"/>
      <c r="M21" s="1911"/>
      <c r="N21" s="1911"/>
      <c r="O21" s="1911"/>
      <c r="P21" s="1911"/>
      <c r="Q21" s="1911"/>
      <c r="R21" s="1911"/>
      <c r="BN21" s="1944"/>
      <c r="BO21" s="1945"/>
      <c r="BP21" s="1945"/>
    </row>
    <row r="22" spans="1:69" s="1983" customFormat="1" ht="20.25" x14ac:dyDescent="0.35">
      <c r="A22" s="1979" t="s">
        <v>3468</v>
      </c>
      <c r="B22" s="1980"/>
      <c r="C22" s="1980"/>
      <c r="D22" s="1980"/>
      <c r="E22" s="1980"/>
      <c r="F22" s="1980"/>
      <c r="G22" s="1980"/>
      <c r="H22" s="1980"/>
      <c r="I22" s="1980"/>
      <c r="J22" s="1980"/>
      <c r="K22" s="1980"/>
      <c r="L22" s="1980"/>
      <c r="M22" s="1980"/>
      <c r="N22" s="1980"/>
      <c r="O22" s="1980"/>
      <c r="P22" s="1980"/>
      <c r="Q22" s="1980"/>
      <c r="R22" s="1980"/>
      <c r="S22" s="1980"/>
      <c r="T22" s="1980"/>
      <c r="U22" s="1980"/>
      <c r="V22" s="1980"/>
      <c r="W22" s="1980"/>
      <c r="X22" s="1980"/>
      <c r="Y22" s="1980"/>
      <c r="Z22" s="1980"/>
      <c r="AA22" s="1980"/>
      <c r="AB22" s="1980"/>
      <c r="AC22" s="1980"/>
      <c r="AD22" s="1980"/>
      <c r="AE22" s="1980"/>
      <c r="AF22" s="1980"/>
      <c r="AG22" s="1980"/>
      <c r="AH22" s="1980"/>
      <c r="AI22" s="1980"/>
      <c r="AJ22" s="1980"/>
      <c r="AK22" s="1980"/>
      <c r="AL22" s="1980"/>
      <c r="AM22" s="1980"/>
      <c r="AN22" s="1980"/>
      <c r="AO22" s="1980"/>
      <c r="AP22" s="1980"/>
      <c r="AQ22" s="1980"/>
      <c r="AR22" s="1980"/>
      <c r="AS22" s="1980"/>
      <c r="AT22" s="1980"/>
      <c r="AU22" s="1981"/>
      <c r="AV22" s="1981"/>
      <c r="AW22" s="1981"/>
      <c r="AX22" s="1981"/>
      <c r="AY22" s="1981"/>
      <c r="AZ22" s="1981"/>
      <c r="BA22" s="1981"/>
      <c r="BB22" s="1981"/>
      <c r="BC22" s="1981"/>
      <c r="BD22" s="1981"/>
      <c r="BE22" s="1981"/>
      <c r="BF22" s="1981"/>
      <c r="BG22" s="1981"/>
      <c r="BH22" s="1981"/>
      <c r="BI22" s="1981"/>
      <c r="BJ22" s="1981"/>
      <c r="BK22" s="1981"/>
      <c r="BL22" s="1981"/>
      <c r="BM22" s="1981"/>
      <c r="BN22" s="1944"/>
      <c r="BO22" s="1945"/>
      <c r="BP22" s="1945"/>
      <c r="BQ22" s="1982"/>
    </row>
    <row r="23" spans="1:69" s="1983" customFormat="1" ht="17.25" thickBot="1" x14ac:dyDescent="0.35">
      <c r="B23" s="1981"/>
      <c r="C23" s="1981"/>
      <c r="D23" s="1981"/>
      <c r="E23" s="1981"/>
      <c r="F23" s="1981"/>
      <c r="G23" s="1981"/>
      <c r="H23" s="1981"/>
      <c r="I23" s="1981"/>
      <c r="J23" s="1981"/>
      <c r="K23" s="1981"/>
      <c r="L23" s="1981"/>
      <c r="M23" s="1981"/>
      <c r="N23" s="1981"/>
      <c r="O23" s="1981"/>
      <c r="P23" s="1981"/>
      <c r="Q23" s="1981"/>
      <c r="R23" s="1981"/>
      <c r="S23" s="1981"/>
      <c r="T23" s="1981"/>
      <c r="U23" s="1981"/>
      <c r="V23" s="1981"/>
      <c r="W23" s="1981"/>
      <c r="X23" s="1981"/>
      <c r="Y23" s="1981"/>
      <c r="Z23" s="1981"/>
      <c r="AA23" s="1981"/>
      <c r="AB23" s="1981"/>
      <c r="AC23" s="1981"/>
      <c r="AD23" s="1981"/>
      <c r="AE23" s="1981"/>
      <c r="AF23" s="1981"/>
      <c r="AG23" s="1981"/>
      <c r="AH23" s="1981"/>
      <c r="AI23" s="1981"/>
      <c r="AJ23" s="1981"/>
      <c r="AK23" s="1981"/>
      <c r="AL23" s="1981"/>
      <c r="AM23" s="1981"/>
      <c r="AN23" s="1981"/>
      <c r="AO23" s="1981"/>
      <c r="AP23" s="1981"/>
      <c r="AQ23" s="1981"/>
      <c r="AR23" s="1981"/>
      <c r="AS23" s="1981"/>
      <c r="AT23" s="1981"/>
      <c r="AU23" s="1981"/>
      <c r="AV23" s="1981"/>
      <c r="AW23" s="1981"/>
      <c r="AX23" s="1981"/>
      <c r="AY23" s="1981"/>
      <c r="AZ23" s="1981"/>
      <c r="BA23" s="1981"/>
      <c r="BB23" s="1981"/>
      <c r="BC23" s="1981"/>
      <c r="BD23" s="1981"/>
      <c r="BE23" s="1981"/>
      <c r="BF23" s="1981"/>
      <c r="BG23" s="1981"/>
      <c r="BH23" s="1981"/>
      <c r="BI23" s="1981"/>
      <c r="BJ23" s="1981"/>
      <c r="BK23" s="1981"/>
      <c r="BL23" s="1981"/>
      <c r="BM23" s="1981"/>
      <c r="BN23" s="1944"/>
      <c r="BO23" s="1945"/>
      <c r="BP23" s="1945"/>
      <c r="BQ23" s="1982"/>
    </row>
    <row r="24" spans="1:69" s="1989" customFormat="1" ht="27" customHeight="1" thickBot="1" x14ac:dyDescent="0.3">
      <c r="A24" s="1984"/>
      <c r="B24" s="1985">
        <v>40910</v>
      </c>
      <c r="C24" s="1985">
        <v>40941</v>
      </c>
      <c r="D24" s="1985">
        <v>40971</v>
      </c>
      <c r="E24" s="1985">
        <v>41003</v>
      </c>
      <c r="F24" s="1985">
        <v>41034</v>
      </c>
      <c r="G24" s="1985">
        <v>41066</v>
      </c>
      <c r="H24" s="1985">
        <v>41097</v>
      </c>
      <c r="I24" s="1985">
        <v>41129</v>
      </c>
      <c r="J24" s="1985">
        <v>41161</v>
      </c>
      <c r="K24" s="1985">
        <v>41192</v>
      </c>
      <c r="L24" s="1985">
        <v>41224</v>
      </c>
      <c r="M24" s="1985">
        <v>41255</v>
      </c>
      <c r="N24" s="1985">
        <v>41275</v>
      </c>
      <c r="O24" s="1985">
        <v>41307</v>
      </c>
      <c r="P24" s="1986">
        <v>41336</v>
      </c>
      <c r="Q24" s="1986">
        <f t="shared" ref="Q24:AL24" si="0">Q3</f>
        <v>41399</v>
      </c>
      <c r="R24" s="1986">
        <f t="shared" si="0"/>
        <v>41431</v>
      </c>
      <c r="S24" s="1986">
        <f t="shared" si="0"/>
        <v>41462</v>
      </c>
      <c r="T24" s="1986">
        <f t="shared" si="0"/>
        <v>41494</v>
      </c>
      <c r="U24" s="1986">
        <f t="shared" si="0"/>
        <v>41526</v>
      </c>
      <c r="V24" s="1986">
        <f t="shared" si="0"/>
        <v>41557</v>
      </c>
      <c r="W24" s="1986">
        <f t="shared" si="0"/>
        <v>41588</v>
      </c>
      <c r="X24" s="1986">
        <f t="shared" si="0"/>
        <v>41619</v>
      </c>
      <c r="Y24" s="1986">
        <f t="shared" si="0"/>
        <v>41640</v>
      </c>
      <c r="Z24" s="1986">
        <f t="shared" si="0"/>
        <v>41671</v>
      </c>
      <c r="AA24" s="1986">
        <f t="shared" si="0"/>
        <v>41700</v>
      </c>
      <c r="AB24" s="1986">
        <f t="shared" si="0"/>
        <v>41732</v>
      </c>
      <c r="AC24" s="1986">
        <f t="shared" si="0"/>
        <v>41762</v>
      </c>
      <c r="AD24" s="1986">
        <f t="shared" si="0"/>
        <v>41794</v>
      </c>
      <c r="AE24" s="1986">
        <f t="shared" si="0"/>
        <v>41825</v>
      </c>
      <c r="AF24" s="1986">
        <f t="shared" si="0"/>
        <v>41857</v>
      </c>
      <c r="AG24" s="1986">
        <f t="shared" si="0"/>
        <v>41889</v>
      </c>
      <c r="AH24" s="1986">
        <f t="shared" si="0"/>
        <v>41919</v>
      </c>
      <c r="AI24" s="1986">
        <f t="shared" si="0"/>
        <v>41950</v>
      </c>
      <c r="AJ24" s="1986">
        <f t="shared" si="0"/>
        <v>41980</v>
      </c>
      <c r="AK24" s="1986">
        <f t="shared" si="0"/>
        <v>42012</v>
      </c>
      <c r="AL24" s="1986">
        <f t="shared" si="0"/>
        <v>42037</v>
      </c>
      <c r="AM24" s="1986">
        <v>42064</v>
      </c>
      <c r="AN24" s="1986">
        <v>42096</v>
      </c>
      <c r="AO24" s="1986">
        <f t="shared" ref="AO24:AT24" si="1">AO3</f>
        <v>42127</v>
      </c>
      <c r="AP24" s="1986">
        <f t="shared" si="1"/>
        <v>42159</v>
      </c>
      <c r="AQ24" s="1987">
        <f t="shared" si="1"/>
        <v>42189</v>
      </c>
      <c r="AR24" s="1987">
        <f t="shared" si="1"/>
        <v>42220</v>
      </c>
      <c r="AS24" s="1987">
        <f t="shared" si="1"/>
        <v>42252</v>
      </c>
      <c r="AT24" s="1987">
        <f t="shared" si="1"/>
        <v>42282</v>
      </c>
      <c r="AU24" s="1987">
        <v>42313</v>
      </c>
      <c r="AV24" s="1987">
        <v>42343</v>
      </c>
      <c r="AW24" s="1987">
        <v>42375</v>
      </c>
      <c r="AX24" s="1987">
        <v>42401</v>
      </c>
      <c r="AY24" s="1987">
        <v>42430</v>
      </c>
      <c r="AZ24" s="1987">
        <v>42461</v>
      </c>
      <c r="BA24" s="1987">
        <v>42491</v>
      </c>
      <c r="BB24" s="1987">
        <v>42522</v>
      </c>
      <c r="BC24" s="1987">
        <v>42552</v>
      </c>
      <c r="BD24" s="1987">
        <v>42584</v>
      </c>
      <c r="BE24" s="1936">
        <v>42615</v>
      </c>
      <c r="BF24" s="1936">
        <v>42645</v>
      </c>
      <c r="BG24" s="1936">
        <v>42677</v>
      </c>
      <c r="BH24" s="1936">
        <f t="shared" ref="BH24:BM24" si="2">BH3</f>
        <v>42708</v>
      </c>
      <c r="BI24" s="1936">
        <f t="shared" si="2"/>
        <v>42739</v>
      </c>
      <c r="BJ24" s="1936">
        <f t="shared" si="2"/>
        <v>42771</v>
      </c>
      <c r="BK24" s="1936">
        <f t="shared" si="2"/>
        <v>42799</v>
      </c>
      <c r="BL24" s="1936">
        <f t="shared" si="2"/>
        <v>42830</v>
      </c>
      <c r="BM24" s="1936">
        <f t="shared" si="2"/>
        <v>42860</v>
      </c>
      <c r="BN24" s="1944"/>
      <c r="BO24" s="1945"/>
      <c r="BP24" s="1945"/>
      <c r="BQ24" s="1988"/>
    </row>
    <row r="25" spans="1:69" s="1989" customFormat="1" ht="14.25" customHeight="1" x14ac:dyDescent="0.25">
      <c r="A25" s="1990"/>
      <c r="B25" s="1991"/>
      <c r="C25" s="1991"/>
      <c r="D25" s="1991"/>
      <c r="E25" s="1991"/>
      <c r="F25" s="1991"/>
      <c r="G25" s="1991"/>
      <c r="H25" s="1991"/>
      <c r="I25" s="1991"/>
      <c r="J25" s="1991"/>
      <c r="K25" s="1991"/>
      <c r="L25" s="1991"/>
      <c r="M25" s="1991"/>
      <c r="N25" s="1991"/>
      <c r="O25" s="1991"/>
      <c r="P25" s="1991"/>
      <c r="Q25" s="1991"/>
      <c r="R25" s="1991"/>
      <c r="S25" s="1991"/>
      <c r="T25" s="1991"/>
      <c r="U25" s="1991"/>
      <c r="V25" s="1991"/>
      <c r="W25" s="1991"/>
      <c r="X25" s="1991"/>
      <c r="Y25" s="1991"/>
      <c r="Z25" s="1991"/>
      <c r="AA25" s="1991"/>
      <c r="AB25" s="1991"/>
      <c r="AC25" s="1991"/>
      <c r="AD25" s="1991"/>
      <c r="AE25" s="1991"/>
      <c r="AF25" s="1991"/>
      <c r="AG25" s="1991"/>
      <c r="AH25" s="1991"/>
      <c r="AI25" s="1991"/>
      <c r="AJ25" s="1991"/>
      <c r="AK25" s="1991"/>
      <c r="AL25" s="1991"/>
      <c r="AM25" s="1991"/>
      <c r="AN25" s="1991"/>
      <c r="AO25" s="1991"/>
      <c r="AP25" s="1991"/>
      <c r="AQ25" s="1992"/>
      <c r="AR25" s="1992"/>
      <c r="AS25" s="1992"/>
      <c r="AT25" s="1992"/>
      <c r="AU25" s="1992"/>
      <c r="AV25" s="1992"/>
      <c r="AW25" s="1992"/>
      <c r="AX25" s="1992"/>
      <c r="AY25" s="1992"/>
      <c r="AZ25" s="1992"/>
      <c r="BA25" s="1992"/>
      <c r="BB25" s="1992"/>
      <c r="BC25" s="1992"/>
      <c r="BD25" s="1992"/>
      <c r="BE25" s="1992"/>
      <c r="BF25" s="1992"/>
      <c r="BG25" s="1992"/>
      <c r="BH25" s="1992"/>
      <c r="BI25" s="1992"/>
      <c r="BJ25" s="1992"/>
      <c r="BK25" s="1992"/>
      <c r="BL25" s="1992"/>
      <c r="BM25" s="1992"/>
      <c r="BN25" s="1944"/>
      <c r="BO25" s="1945"/>
      <c r="BP25" s="1945"/>
      <c r="BQ25" s="1988"/>
    </row>
    <row r="26" spans="1:69" s="1989" customFormat="1" ht="39.75" customHeight="1" x14ac:dyDescent="0.25">
      <c r="A26" s="1993" t="s">
        <v>3469</v>
      </c>
      <c r="B26" s="1994">
        <v>218504</v>
      </c>
      <c r="C26" s="1994">
        <v>224119</v>
      </c>
      <c r="D26" s="1994">
        <v>228136</v>
      </c>
      <c r="E26" s="1994">
        <v>226594</v>
      </c>
      <c r="F26" s="1994">
        <v>231147</v>
      </c>
      <c r="G26" s="1994">
        <v>235129</v>
      </c>
      <c r="H26" s="1994">
        <v>239464</v>
      </c>
      <c r="I26" s="1994">
        <v>218381</v>
      </c>
      <c r="J26" s="1994">
        <v>220362</v>
      </c>
      <c r="K26" s="1994">
        <v>197884</v>
      </c>
      <c r="L26" s="1994">
        <v>196323</v>
      </c>
      <c r="M26" s="1994">
        <v>200345</v>
      </c>
      <c r="N26" s="1994">
        <v>204835</v>
      </c>
      <c r="O26" s="1994">
        <v>211679</v>
      </c>
      <c r="P26" s="1995">
        <v>216738</v>
      </c>
      <c r="Q26" s="1995">
        <v>225759</v>
      </c>
      <c r="R26" s="1995">
        <v>229500</v>
      </c>
      <c r="S26" s="1995">
        <v>234910</v>
      </c>
      <c r="T26" s="1995">
        <v>235346</v>
      </c>
      <c r="U26" s="1995">
        <v>234435</v>
      </c>
      <c r="V26" s="1995">
        <v>234949</v>
      </c>
      <c r="W26" s="1995">
        <v>237508</v>
      </c>
      <c r="X26" s="1995">
        <v>240808</v>
      </c>
      <c r="Y26" s="1995">
        <v>240601</v>
      </c>
      <c r="Z26" s="1995">
        <v>243965</v>
      </c>
      <c r="AA26" s="1995">
        <v>235627</v>
      </c>
      <c r="AB26" s="1995">
        <v>252507</v>
      </c>
      <c r="AC26" s="1995">
        <v>257288</v>
      </c>
      <c r="AD26" s="1995">
        <v>260171</v>
      </c>
      <c r="AE26" s="1995">
        <v>264655</v>
      </c>
      <c r="AF26" s="1995">
        <v>269188</v>
      </c>
      <c r="AG26" s="1995">
        <v>266521</v>
      </c>
      <c r="AH26" s="1995">
        <v>276104</v>
      </c>
      <c r="AI26" s="1995">
        <v>280712</v>
      </c>
      <c r="AJ26" s="1995">
        <v>285085</v>
      </c>
      <c r="AK26" s="1995">
        <v>288922</v>
      </c>
      <c r="AL26" s="1995">
        <v>294619</v>
      </c>
      <c r="AM26" s="1995">
        <v>299638</v>
      </c>
      <c r="AN26" s="1995">
        <v>217817</v>
      </c>
      <c r="AO26" s="1995">
        <v>300581</v>
      </c>
      <c r="AP26" s="1995">
        <v>278541</v>
      </c>
      <c r="AQ26" s="1960">
        <v>313550</v>
      </c>
      <c r="AR26" s="1960">
        <v>316850</v>
      </c>
      <c r="AS26" s="1960">
        <v>321076</v>
      </c>
      <c r="AT26" s="1960">
        <v>327319</v>
      </c>
      <c r="AU26" s="1960">
        <v>329258</v>
      </c>
      <c r="AV26" s="1960">
        <v>332711</v>
      </c>
      <c r="AW26" s="1960">
        <v>336839</v>
      </c>
      <c r="AX26" s="1960">
        <v>341151</v>
      </c>
      <c r="AY26" s="1960">
        <v>346276</v>
      </c>
      <c r="AZ26" s="1960">
        <v>350329</v>
      </c>
      <c r="BA26" s="1960">
        <v>350941</v>
      </c>
      <c r="BB26" s="1960">
        <v>356070</v>
      </c>
      <c r="BC26" s="1960">
        <v>361477</v>
      </c>
      <c r="BD26" s="1996">
        <v>368884</v>
      </c>
      <c r="BE26" s="1960">
        <v>366412</v>
      </c>
      <c r="BF26" s="1997">
        <v>345876</v>
      </c>
      <c r="BG26" s="1997">
        <v>349620</v>
      </c>
      <c r="BH26" s="1997">
        <v>355463</v>
      </c>
      <c r="BI26" s="1997">
        <v>360778</v>
      </c>
      <c r="BJ26" s="1997">
        <v>365140</v>
      </c>
      <c r="BK26" s="1997">
        <v>370891</v>
      </c>
      <c r="BL26" s="1997">
        <v>373385</v>
      </c>
      <c r="BM26" s="1997">
        <v>376192</v>
      </c>
      <c r="BN26" s="1944"/>
      <c r="BO26" s="1945"/>
      <c r="BP26" s="1945"/>
      <c r="BQ26" s="1957"/>
    </row>
    <row r="27" spans="1:69" s="1989" customFormat="1" ht="6.75" customHeight="1" thickBot="1" x14ac:dyDescent="0.3">
      <c r="A27" s="1993"/>
      <c r="B27" s="1998"/>
      <c r="C27" s="1998"/>
      <c r="D27" s="1998"/>
      <c r="E27" s="1998"/>
      <c r="F27" s="1998"/>
      <c r="G27" s="1998"/>
      <c r="H27" s="1998"/>
      <c r="I27" s="1998"/>
      <c r="J27" s="1998"/>
      <c r="K27" s="1998"/>
      <c r="L27" s="1998"/>
      <c r="M27" s="1998"/>
      <c r="N27" s="1998"/>
      <c r="O27" s="1998"/>
      <c r="P27" s="1998"/>
      <c r="Q27" s="1998"/>
      <c r="R27" s="1998"/>
      <c r="S27" s="1998"/>
      <c r="T27" s="1998"/>
      <c r="U27" s="1998"/>
      <c r="V27" s="1998"/>
      <c r="W27" s="1998"/>
      <c r="X27" s="1998"/>
      <c r="Y27" s="1998"/>
      <c r="Z27" s="1998"/>
      <c r="AA27" s="1998"/>
      <c r="AB27" s="1998"/>
      <c r="AC27" s="1998"/>
      <c r="AD27" s="1998"/>
      <c r="AE27" s="1998"/>
      <c r="AF27" s="1998"/>
      <c r="AG27" s="1998"/>
      <c r="AH27" s="1998"/>
      <c r="AI27" s="1998"/>
      <c r="AJ27" s="1998"/>
      <c r="AK27" s="1998"/>
      <c r="AL27" s="1998"/>
      <c r="AM27" s="1998"/>
      <c r="AN27" s="1998"/>
      <c r="AO27" s="1998"/>
      <c r="AP27" s="1998"/>
      <c r="AQ27" s="1960"/>
      <c r="AR27" s="1960"/>
      <c r="AS27" s="1960"/>
      <c r="AT27" s="1960"/>
      <c r="AU27" s="1960"/>
      <c r="AV27" s="1960"/>
      <c r="AW27" s="1960"/>
      <c r="AX27" s="1960"/>
      <c r="AY27" s="1960"/>
      <c r="AZ27" s="1960"/>
      <c r="BA27" s="1960"/>
      <c r="BB27" s="1960"/>
      <c r="BC27" s="1960"/>
      <c r="BD27" s="1960"/>
      <c r="BE27" s="1960"/>
      <c r="BF27" s="1999"/>
      <c r="BG27" s="1999"/>
      <c r="BH27" s="1999"/>
      <c r="BI27" s="1999"/>
      <c r="BJ27" s="1999"/>
      <c r="BK27" s="1999"/>
      <c r="BL27" s="1999"/>
      <c r="BM27" s="1999"/>
      <c r="BN27" s="1944"/>
      <c r="BO27" s="1945"/>
      <c r="BP27" s="1945"/>
      <c r="BQ27" s="1988"/>
    </row>
    <row r="28" spans="1:69" s="1989" customFormat="1" ht="17.25" customHeight="1" thickBot="1" x14ac:dyDescent="0.3">
      <c r="A28" s="1990"/>
      <c r="B28" s="2000"/>
      <c r="C28" s="2000"/>
      <c r="D28" s="2000"/>
      <c r="E28" s="2000"/>
      <c r="F28" s="2000"/>
      <c r="G28" s="2000"/>
      <c r="H28" s="2000"/>
      <c r="I28" s="2000"/>
      <c r="J28" s="2000"/>
      <c r="K28" s="2000"/>
      <c r="L28" s="2000"/>
      <c r="M28" s="2000"/>
      <c r="N28" s="2000"/>
      <c r="O28" s="2000"/>
      <c r="P28" s="2000"/>
      <c r="Q28" s="2000"/>
      <c r="R28" s="2000"/>
      <c r="S28" s="2000"/>
      <c r="T28" s="2000"/>
      <c r="U28" s="2000"/>
      <c r="V28" s="2000"/>
      <c r="W28" s="2000"/>
      <c r="X28" s="2000"/>
      <c r="Y28" s="2000"/>
      <c r="Z28" s="2000"/>
      <c r="AA28" s="2000"/>
      <c r="AB28" s="2000"/>
      <c r="AC28" s="2000"/>
      <c r="AD28" s="2000"/>
      <c r="AE28" s="2000"/>
      <c r="AF28" s="2000"/>
      <c r="AG28" s="2000"/>
      <c r="AH28" s="2000"/>
      <c r="AI28" s="2000"/>
      <c r="AJ28" s="2000"/>
      <c r="AK28" s="2000"/>
      <c r="AL28" s="2000"/>
      <c r="AM28" s="2000"/>
      <c r="AN28" s="2000"/>
      <c r="AO28" s="2000"/>
      <c r="AP28" s="2000"/>
      <c r="AQ28" s="2001"/>
      <c r="AR28" s="2001"/>
      <c r="AS28" s="2001"/>
      <c r="AT28" s="2001"/>
      <c r="AU28" s="2001"/>
      <c r="AV28" s="2001"/>
      <c r="AW28" s="2001"/>
      <c r="AX28" s="2001"/>
      <c r="AY28" s="2001"/>
      <c r="AZ28" s="2001"/>
      <c r="BA28" s="2001"/>
      <c r="BB28" s="2001"/>
      <c r="BC28" s="2001"/>
      <c r="BD28" s="2001"/>
      <c r="BE28" s="2001"/>
      <c r="BF28" s="2002"/>
      <c r="BG28" s="2002"/>
      <c r="BH28" s="2002"/>
      <c r="BI28" s="2002"/>
      <c r="BJ28" s="2002"/>
      <c r="BK28" s="2002"/>
      <c r="BL28" s="2002"/>
      <c r="BM28" s="2002"/>
      <c r="BN28" s="1944"/>
      <c r="BO28" s="1945"/>
      <c r="BP28" s="1945"/>
      <c r="BQ28" s="1988"/>
    </row>
    <row r="29" spans="1:69" s="1989" customFormat="1" ht="17.25" x14ac:dyDescent="0.25">
      <c r="A29" s="1993" t="s">
        <v>3443</v>
      </c>
      <c r="B29" s="2003">
        <v>238413</v>
      </c>
      <c r="C29" s="2003">
        <v>238093</v>
      </c>
      <c r="D29" s="2003">
        <v>261162</v>
      </c>
      <c r="E29" s="2003">
        <v>277292</v>
      </c>
      <c r="F29" s="2003">
        <v>283585</v>
      </c>
      <c r="G29" s="2003">
        <v>266059</v>
      </c>
      <c r="H29" s="2003">
        <v>290958</v>
      </c>
      <c r="I29" s="2003">
        <v>283367</v>
      </c>
      <c r="J29" s="2003">
        <v>264927</v>
      </c>
      <c r="K29" s="2003">
        <v>315412</v>
      </c>
      <c r="L29" s="2003">
        <v>295863</v>
      </c>
      <c r="M29" s="2003">
        <v>392058</v>
      </c>
      <c r="N29" s="2003">
        <v>351065</v>
      </c>
      <c r="O29" s="2003">
        <v>327122</v>
      </c>
      <c r="P29" s="2004">
        <v>380181</v>
      </c>
      <c r="Q29" s="2004">
        <v>385013</v>
      </c>
      <c r="R29" s="2004">
        <v>366954</v>
      </c>
      <c r="S29" s="2004">
        <v>406022</v>
      </c>
      <c r="T29" s="2004">
        <v>392209</v>
      </c>
      <c r="U29" s="2004">
        <v>375620</v>
      </c>
      <c r="V29" s="2004">
        <v>410190</v>
      </c>
      <c r="W29" s="2004">
        <v>398849</v>
      </c>
      <c r="X29" s="2004">
        <v>525624</v>
      </c>
      <c r="Y29" s="2004">
        <v>402112</v>
      </c>
      <c r="Z29" s="2004">
        <v>375413</v>
      </c>
      <c r="AA29" s="2004">
        <v>422037</v>
      </c>
      <c r="AB29" s="2004">
        <v>435923</v>
      </c>
      <c r="AC29" s="2004">
        <v>441066</v>
      </c>
      <c r="AD29" s="2004">
        <v>420177</v>
      </c>
      <c r="AE29" s="2004">
        <v>454337</v>
      </c>
      <c r="AF29" s="2004">
        <v>481938</v>
      </c>
      <c r="AG29" s="2004">
        <v>466579</v>
      </c>
      <c r="AH29" s="2004">
        <v>504400</v>
      </c>
      <c r="AI29" s="2004">
        <v>500404</v>
      </c>
      <c r="AJ29" s="2004">
        <v>614221</v>
      </c>
      <c r="AK29" s="2004">
        <v>506560</v>
      </c>
      <c r="AL29" s="2004">
        <v>482473</v>
      </c>
      <c r="AM29" s="2004">
        <v>540918</v>
      </c>
      <c r="AN29" s="2004">
        <v>534150</v>
      </c>
      <c r="AO29" s="2004">
        <v>545998</v>
      </c>
      <c r="AP29" s="2004">
        <v>533719</v>
      </c>
      <c r="AQ29" s="1960">
        <v>559970</v>
      </c>
      <c r="AR29" s="1960">
        <v>538596</v>
      </c>
      <c r="AS29" s="1960">
        <v>542153</v>
      </c>
      <c r="AT29" s="1960">
        <v>605573</v>
      </c>
      <c r="AU29" s="1960">
        <v>513673</v>
      </c>
      <c r="AV29" s="1960">
        <v>752770</v>
      </c>
      <c r="AW29" s="1960">
        <v>566194</v>
      </c>
      <c r="AX29" s="1960">
        <v>550438</v>
      </c>
      <c r="AY29" s="1960">
        <v>588246</v>
      </c>
      <c r="AZ29" s="1960">
        <v>580411</v>
      </c>
      <c r="BA29" s="1960">
        <v>601131</v>
      </c>
      <c r="BB29" s="1960">
        <v>582876</v>
      </c>
      <c r="BC29" s="1960">
        <v>626682</v>
      </c>
      <c r="BD29" s="1960">
        <v>584459</v>
      </c>
      <c r="BE29" s="1960">
        <v>573380</v>
      </c>
      <c r="BF29" s="1997">
        <v>604324</v>
      </c>
      <c r="BG29" s="1997">
        <v>607626</v>
      </c>
      <c r="BH29" s="1997">
        <v>830011</v>
      </c>
      <c r="BI29" s="1997">
        <v>605621</v>
      </c>
      <c r="BJ29" s="1997">
        <v>569487</v>
      </c>
      <c r="BK29" s="1997">
        <v>670574</v>
      </c>
      <c r="BL29" s="1997">
        <v>266338</v>
      </c>
      <c r="BM29" s="1997">
        <v>318235</v>
      </c>
      <c r="BN29" s="1944"/>
      <c r="BO29" s="1945"/>
      <c r="BP29" s="1945"/>
      <c r="BQ29" s="1957"/>
    </row>
    <row r="30" spans="1:69" s="1989" customFormat="1" ht="17.25" x14ac:dyDescent="0.25">
      <c r="A30" s="1993" t="s">
        <v>3470</v>
      </c>
      <c r="B30" s="1994">
        <v>43475.962768999998</v>
      </c>
      <c r="C30" s="1994">
        <v>53599.680598999999</v>
      </c>
      <c r="D30" s="1994">
        <v>50754</v>
      </c>
      <c r="E30" s="1994">
        <v>44273.632428999998</v>
      </c>
      <c r="F30" s="1994">
        <v>56415.093000000001</v>
      </c>
      <c r="G30" s="1994">
        <v>69886.773830000006</v>
      </c>
      <c r="H30" s="1994">
        <v>95686.427930000005</v>
      </c>
      <c r="I30" s="1994">
        <v>99053.420203000001</v>
      </c>
      <c r="J30" s="1994">
        <v>109788.97238200001</v>
      </c>
      <c r="K30" s="1994">
        <v>94589.501147999996</v>
      </c>
      <c r="L30" s="1994">
        <v>111014.214874</v>
      </c>
      <c r="M30" s="1994">
        <v>135896.03765000001</v>
      </c>
      <c r="N30" s="1994">
        <v>91072.939985999998</v>
      </c>
      <c r="O30" s="1994">
        <v>105733.91310200001</v>
      </c>
      <c r="P30" s="1995">
        <v>156737.17344799999</v>
      </c>
      <c r="Q30" s="1995">
        <v>88654.171180000005</v>
      </c>
      <c r="R30" s="1995">
        <v>123315.401</v>
      </c>
      <c r="S30" s="1995">
        <v>110439.07325723401</v>
      </c>
      <c r="T30" s="1995">
        <v>83870.612330999997</v>
      </c>
      <c r="U30" s="1995">
        <v>131569.13808400001</v>
      </c>
      <c r="V30" s="1995">
        <v>105040.50852712478</v>
      </c>
      <c r="W30" s="1995">
        <v>84908.775735624222</v>
      </c>
      <c r="X30" s="1995">
        <v>187514.1931471756</v>
      </c>
      <c r="Y30" s="1995">
        <v>117692.056832556</v>
      </c>
      <c r="Z30" s="1995">
        <v>82396.713636</v>
      </c>
      <c r="AA30" s="1995">
        <v>104323</v>
      </c>
      <c r="AB30" s="1995">
        <v>97269</v>
      </c>
      <c r="AC30" s="1995">
        <v>126271.62020400001</v>
      </c>
      <c r="AD30" s="1995">
        <v>179424.24770530299</v>
      </c>
      <c r="AE30" s="1995">
        <v>143778.00127400001</v>
      </c>
      <c r="AF30" s="1995">
        <v>126622.30538200001</v>
      </c>
      <c r="AG30" s="1995">
        <v>146464.13355699999</v>
      </c>
      <c r="AH30" s="1995">
        <v>159790.540978</v>
      </c>
      <c r="AI30" s="1995">
        <v>201645.420835</v>
      </c>
      <c r="AJ30" s="1995">
        <v>268652.59542799997</v>
      </c>
      <c r="AK30" s="1995">
        <v>177035.007265758</v>
      </c>
      <c r="AL30" s="1995">
        <v>213554.44691599999</v>
      </c>
      <c r="AM30" s="1995">
        <f>254231630497.023/1000000</f>
        <v>254231.630497023</v>
      </c>
      <c r="AN30" s="1995">
        <v>212520</v>
      </c>
      <c r="AO30" s="1995">
        <v>170706.24584941001</v>
      </c>
      <c r="AP30" s="1995">
        <v>267765.77055000002</v>
      </c>
      <c r="AQ30" s="1960">
        <v>229795</v>
      </c>
      <c r="AR30" s="1960">
        <v>208017</v>
      </c>
      <c r="AS30" s="1960">
        <v>214494.343333</v>
      </c>
      <c r="AT30" s="1960">
        <v>190866</v>
      </c>
      <c r="AU30" s="1960">
        <v>203633</v>
      </c>
      <c r="AV30" s="1960">
        <v>351154.71471042</v>
      </c>
      <c r="AW30" s="1960">
        <v>181541.17812525001</v>
      </c>
      <c r="AX30" s="1960">
        <v>170732</v>
      </c>
      <c r="AY30" s="1960">
        <v>231749</v>
      </c>
      <c r="AZ30" s="1960">
        <v>168293</v>
      </c>
      <c r="BA30" s="1960">
        <v>234637.17565963001</v>
      </c>
      <c r="BB30" s="1960">
        <v>369827</v>
      </c>
      <c r="BC30" s="1960">
        <v>223513.18693299999</v>
      </c>
      <c r="BD30" s="1960">
        <v>245973</v>
      </c>
      <c r="BE30" s="1960">
        <v>287574</v>
      </c>
      <c r="BF30" s="1997">
        <v>249802.531403</v>
      </c>
      <c r="BG30" s="1997">
        <v>218255</v>
      </c>
      <c r="BH30" s="1997">
        <v>311998.57844089001</v>
      </c>
      <c r="BI30" s="1997">
        <v>231406</v>
      </c>
      <c r="BJ30" s="1997">
        <v>222901.55628799999</v>
      </c>
      <c r="BK30" s="1997">
        <v>471003</v>
      </c>
      <c r="BL30" s="1997">
        <v>284167.12</v>
      </c>
      <c r="BM30" s="1997">
        <v>296991</v>
      </c>
      <c r="BN30" s="1944"/>
      <c r="BO30" s="1945"/>
      <c r="BP30" s="1945"/>
      <c r="BQ30" s="1957"/>
    </row>
    <row r="31" spans="1:69" s="1989" customFormat="1" ht="18" thickBot="1" x14ac:dyDescent="0.3">
      <c r="A31" s="2005" t="s">
        <v>3471</v>
      </c>
      <c r="B31" s="2006">
        <v>43475.962</v>
      </c>
      <c r="C31" s="2006">
        <v>48537.821684000002</v>
      </c>
      <c r="D31" s="2006">
        <v>49277</v>
      </c>
      <c r="E31" s="2006">
        <v>48025.854202000002</v>
      </c>
      <c r="F31" s="2006">
        <v>49703.701975999997</v>
      </c>
      <c r="G31" s="2006">
        <v>53067.547285000001</v>
      </c>
      <c r="H31" s="2006">
        <v>59155.958806000002</v>
      </c>
      <c r="I31" s="2006">
        <v>64143.141479999998</v>
      </c>
      <c r="J31" s="2006">
        <v>69214.900469</v>
      </c>
      <c r="K31" s="2006">
        <v>71752.360537</v>
      </c>
      <c r="L31" s="2006">
        <v>75321.620022000003</v>
      </c>
      <c r="M31" s="2006">
        <v>80369.488157999993</v>
      </c>
      <c r="N31" s="2006">
        <v>91072.939985999998</v>
      </c>
      <c r="O31" s="2006">
        <v>98403.426544000002</v>
      </c>
      <c r="P31" s="2007">
        <v>117848.008845</v>
      </c>
      <c r="Q31" s="2007">
        <v>115113.088988</v>
      </c>
      <c r="R31" s="2007">
        <v>116480.074398</v>
      </c>
      <c r="S31" s="2007">
        <v>115617.07399999999</v>
      </c>
      <c r="T31" s="2007">
        <v>111648.766497</v>
      </c>
      <c r="U31" s="2007">
        <v>113862.141118</v>
      </c>
      <c r="V31" s="2007">
        <v>112979.97785884212</v>
      </c>
      <c r="W31" s="2007">
        <v>110428.05039309504</v>
      </c>
      <c r="X31" s="2007">
        <v>116851.89562260175</v>
      </c>
      <c r="Y31" s="2007">
        <v>117692.05683255615</v>
      </c>
      <c r="Z31" s="2007">
        <v>100044.38523428794</v>
      </c>
      <c r="AA31" s="2007">
        <v>101471</v>
      </c>
      <c r="AB31" s="2007">
        <v>100420</v>
      </c>
      <c r="AC31" s="2007">
        <v>105590.64532</v>
      </c>
      <c r="AD31" s="2007">
        <v>117896.24571768557</v>
      </c>
      <c r="AE31" s="2007">
        <v>121593.60000000001</v>
      </c>
      <c r="AF31" s="2007">
        <v>122222.22262</v>
      </c>
      <c r="AG31" s="2007">
        <v>124915.768279893</v>
      </c>
      <c r="AH31" s="2007">
        <v>128403.24555000001</v>
      </c>
      <c r="AI31" s="2007">
        <v>135061.62512099999</v>
      </c>
      <c r="AJ31" s="2007">
        <v>146194.20597995099</v>
      </c>
      <c r="AK31" s="2007">
        <v>177035.007265758</v>
      </c>
      <c r="AL31" s="2007">
        <v>195294.72709080801</v>
      </c>
      <c r="AM31" s="2007">
        <v>214940</v>
      </c>
      <c r="AN31" s="2007">
        <v>214335</v>
      </c>
      <c r="AO31" s="2007">
        <v>205609</v>
      </c>
      <c r="AP31" s="2007">
        <v>215968.851</v>
      </c>
      <c r="AQ31" s="2008">
        <v>217944</v>
      </c>
      <c r="AR31" s="2008">
        <v>216703</v>
      </c>
      <c r="AS31" s="2008">
        <v>216457.7</v>
      </c>
      <c r="AT31" s="2008">
        <v>213899</v>
      </c>
      <c r="AU31" s="2008">
        <v>212965</v>
      </c>
      <c r="AV31" s="2008">
        <v>224481.08805775986</v>
      </c>
      <c r="AW31" s="2008">
        <v>181541.17812525001</v>
      </c>
      <c r="AX31" s="2008">
        <v>176137</v>
      </c>
      <c r="AY31" s="2008">
        <v>194674</v>
      </c>
      <c r="AZ31" s="2008">
        <v>188079</v>
      </c>
      <c r="BA31" s="2008">
        <v>197391</v>
      </c>
      <c r="BB31" s="2008">
        <v>226130</v>
      </c>
      <c r="BC31" s="2008">
        <v>225756.2</v>
      </c>
      <c r="BD31" s="2008">
        <v>228283</v>
      </c>
      <c r="BE31" s="2008">
        <v>234871</v>
      </c>
      <c r="BF31" s="2009">
        <v>236364.23817</v>
      </c>
      <c r="BG31" s="2009">
        <v>234718</v>
      </c>
      <c r="BH31" s="2009">
        <v>241157.990483</v>
      </c>
      <c r="BI31" s="2009">
        <v>231406</v>
      </c>
      <c r="BJ31" s="2010">
        <v>227153</v>
      </c>
      <c r="BK31" s="2010">
        <v>308437</v>
      </c>
      <c r="BL31" s="2009">
        <v>302369.43099999998</v>
      </c>
      <c r="BM31" s="2009">
        <v>301293.80719001801</v>
      </c>
      <c r="BN31" s="1944"/>
      <c r="BO31" s="1945"/>
      <c r="BP31" s="1945"/>
      <c r="BQ31" s="1988"/>
    </row>
    <row r="32" spans="1:69" ht="16.5" x14ac:dyDescent="0.25">
      <c r="A32" s="1931" t="s">
        <v>3472</v>
      </c>
      <c r="B32" s="1911"/>
      <c r="C32" s="1911"/>
      <c r="D32" s="1911"/>
      <c r="E32" s="1911"/>
      <c r="F32" s="1911"/>
      <c r="G32" s="1911"/>
      <c r="H32" s="1911"/>
      <c r="I32" s="1911"/>
      <c r="J32" s="1911"/>
      <c r="K32" s="1911"/>
      <c r="L32" s="1911"/>
      <c r="M32" s="1911"/>
      <c r="N32" s="1911"/>
      <c r="O32" s="1911"/>
      <c r="P32" s="1911"/>
      <c r="Q32" s="1911"/>
      <c r="R32" s="1911"/>
      <c r="BN32" s="1944"/>
      <c r="BO32" s="1945"/>
      <c r="BP32" s="1945"/>
    </row>
    <row r="33" spans="1:70" x14ac:dyDescent="0.25">
      <c r="A33" s="1931" t="s">
        <v>3473</v>
      </c>
      <c r="BN33" s="1944"/>
      <c r="BO33" s="1945"/>
      <c r="BP33" s="1945"/>
    </row>
    <row r="34" spans="1:70" x14ac:dyDescent="0.25">
      <c r="A34" s="1931" t="s">
        <v>3474</v>
      </c>
      <c r="BN34" s="1944"/>
      <c r="BO34" s="1945"/>
      <c r="BP34" s="1945"/>
    </row>
    <row r="35" spans="1:70" x14ac:dyDescent="0.25">
      <c r="BN35" s="1944"/>
      <c r="BO35" s="1945"/>
      <c r="BP35" s="1945"/>
    </row>
    <row r="36" spans="1:70" s="1983" customFormat="1" ht="20.25" x14ac:dyDescent="0.35">
      <c r="A36" s="1979" t="s">
        <v>3475</v>
      </c>
      <c r="B36" s="1980"/>
      <c r="C36" s="1980"/>
      <c r="D36" s="1980"/>
      <c r="E36" s="1980"/>
      <c r="F36" s="1980"/>
      <c r="G36" s="1980"/>
      <c r="H36" s="1980"/>
      <c r="I36" s="1980"/>
      <c r="J36" s="1980"/>
      <c r="K36" s="1980"/>
      <c r="L36" s="1980"/>
      <c r="M36" s="1980"/>
      <c r="N36" s="1980"/>
      <c r="O36" s="1980"/>
      <c r="P36" s="1980"/>
      <c r="Q36" s="1980"/>
      <c r="R36" s="1980"/>
      <c r="S36" s="1980"/>
      <c r="T36" s="1980"/>
      <c r="U36" s="1980"/>
      <c r="V36" s="1980"/>
      <c r="W36" s="1980"/>
      <c r="X36" s="1980"/>
      <c r="Y36" s="1980"/>
      <c r="Z36" s="1980"/>
      <c r="AA36" s="1980"/>
      <c r="AB36" s="1980"/>
      <c r="AC36" s="1980"/>
      <c r="AD36" s="1980"/>
      <c r="AE36" s="1980"/>
      <c r="AF36" s="1980"/>
      <c r="AG36" s="1980"/>
      <c r="AH36" s="1980"/>
      <c r="AI36" s="1980"/>
      <c r="AJ36" s="1980"/>
      <c r="AK36" s="1980"/>
      <c r="AL36" s="1980"/>
      <c r="AM36" s="1980"/>
      <c r="AN36" s="1980"/>
      <c r="AO36" s="1980"/>
      <c r="AP36" s="1980"/>
      <c r="AQ36" s="1980"/>
      <c r="AR36" s="1980"/>
      <c r="AS36" s="1980"/>
      <c r="AT36" s="1981"/>
      <c r="AU36" s="1981"/>
      <c r="AV36" s="1981"/>
      <c r="AW36" s="1981"/>
      <c r="AX36" s="1981"/>
      <c r="AY36" s="1981"/>
      <c r="AZ36" s="1981"/>
      <c r="BA36" s="1981"/>
      <c r="BB36" s="1981"/>
      <c r="BC36" s="1981"/>
      <c r="BD36" s="1981"/>
      <c r="BE36" s="1981"/>
      <c r="BF36" s="1981"/>
      <c r="BG36" s="1981"/>
      <c r="BH36" s="1981"/>
      <c r="BI36" s="1981"/>
      <c r="BJ36" s="1981"/>
      <c r="BK36" s="1981"/>
      <c r="BL36" s="1981"/>
      <c r="BM36" s="1981"/>
      <c r="BN36" s="1944"/>
      <c r="BO36" s="1945"/>
      <c r="BP36" s="1945"/>
      <c r="BQ36" s="1982"/>
    </row>
    <row r="37" spans="1:70" s="1983" customFormat="1" ht="17.25" thickBot="1" x14ac:dyDescent="0.35">
      <c r="B37" s="1981"/>
      <c r="C37" s="1981"/>
      <c r="D37" s="1981"/>
      <c r="E37" s="1981"/>
      <c r="F37" s="1981"/>
      <c r="G37" s="1981"/>
      <c r="H37" s="1981"/>
      <c r="I37" s="1981"/>
      <c r="J37" s="1981"/>
      <c r="K37" s="1981"/>
      <c r="L37" s="1981"/>
      <c r="M37" s="1981"/>
      <c r="N37" s="1981"/>
      <c r="O37" s="1981"/>
      <c r="P37" s="1981"/>
      <c r="Q37" s="1981"/>
      <c r="R37" s="1981"/>
      <c r="S37" s="1981"/>
      <c r="T37" s="1981"/>
      <c r="U37" s="1981"/>
      <c r="V37" s="1981"/>
      <c r="W37" s="1981"/>
      <c r="X37" s="1981"/>
      <c r="Y37" s="1981"/>
      <c r="Z37" s="1981"/>
      <c r="AA37" s="1981"/>
      <c r="AB37" s="1981"/>
      <c r="AC37" s="1981"/>
      <c r="AD37" s="1981"/>
      <c r="AE37" s="1981"/>
      <c r="AF37" s="1981"/>
      <c r="AG37" s="1981"/>
      <c r="AH37" s="1981"/>
      <c r="AI37" s="1981"/>
      <c r="AJ37" s="1981"/>
      <c r="AK37" s="1981"/>
      <c r="AL37" s="1981"/>
      <c r="AM37" s="1981"/>
      <c r="AN37" s="1981"/>
      <c r="AO37" s="1981"/>
      <c r="AP37" s="1981"/>
      <c r="AQ37" s="1981"/>
      <c r="AR37" s="1981"/>
      <c r="AS37" s="1981"/>
      <c r="AT37" s="1981"/>
      <c r="AU37" s="1981"/>
      <c r="AV37" s="1981"/>
      <c r="AW37" s="1981"/>
      <c r="AX37" s="1981"/>
      <c r="AY37" s="1981"/>
      <c r="AZ37" s="1981"/>
      <c r="BA37" s="1981"/>
      <c r="BB37" s="1981"/>
      <c r="BC37" s="1981"/>
      <c r="BD37" s="1981"/>
      <c r="BE37" s="1981"/>
      <c r="BF37" s="1981"/>
      <c r="BG37" s="1981"/>
      <c r="BH37" s="1981"/>
      <c r="BI37" s="1981"/>
      <c r="BJ37" s="1981"/>
      <c r="BK37" s="1981"/>
      <c r="BL37" s="1981"/>
      <c r="BM37" s="1981"/>
      <c r="BN37" s="1944"/>
      <c r="BO37" s="1945"/>
      <c r="BP37" s="1945"/>
      <c r="BQ37" s="1982"/>
    </row>
    <row r="38" spans="1:70" s="1989" customFormat="1" ht="27" customHeight="1" thickBot="1" x14ac:dyDescent="0.3">
      <c r="A38" s="2011"/>
      <c r="B38" s="2012">
        <v>40910</v>
      </c>
      <c r="C38" s="2013">
        <v>40941</v>
      </c>
      <c r="D38" s="2013">
        <v>40971</v>
      </c>
      <c r="E38" s="2013">
        <v>41003</v>
      </c>
      <c r="F38" s="2013">
        <v>41034</v>
      </c>
      <c r="G38" s="2013">
        <v>41066</v>
      </c>
      <c r="H38" s="2013">
        <v>41097</v>
      </c>
      <c r="I38" s="2013">
        <v>41129</v>
      </c>
      <c r="J38" s="2013">
        <v>41161</v>
      </c>
      <c r="K38" s="2013">
        <v>41192</v>
      </c>
      <c r="L38" s="2013">
        <v>41224</v>
      </c>
      <c r="M38" s="2013">
        <v>41255</v>
      </c>
      <c r="N38" s="2013">
        <v>41275</v>
      </c>
      <c r="O38" s="2013">
        <v>41307</v>
      </c>
      <c r="P38" s="2014">
        <v>41336</v>
      </c>
      <c r="Q38" s="2014">
        <f t="shared" ref="Q38:AL38" si="3">Q17</f>
        <v>0</v>
      </c>
      <c r="R38" s="2014">
        <f t="shared" si="3"/>
        <v>115.1</v>
      </c>
      <c r="S38" s="2014">
        <f t="shared" si="3"/>
        <v>0</v>
      </c>
      <c r="T38" s="2014">
        <f t="shared" si="3"/>
        <v>0</v>
      </c>
      <c r="U38" s="2014">
        <f t="shared" si="3"/>
        <v>117.9</v>
      </c>
      <c r="V38" s="2014">
        <f t="shared" si="3"/>
        <v>0</v>
      </c>
      <c r="W38" s="2014">
        <f t="shared" si="3"/>
        <v>0</v>
      </c>
      <c r="X38" s="2014">
        <f t="shared" si="3"/>
        <v>124.21299999999999</v>
      </c>
      <c r="Y38" s="2014">
        <f t="shared" si="3"/>
        <v>0</v>
      </c>
      <c r="Z38" s="2014">
        <f t="shared" si="3"/>
        <v>0</v>
      </c>
      <c r="AA38" s="2014">
        <f t="shared" si="3"/>
        <v>139.63999999999999</v>
      </c>
      <c r="AB38" s="2014">
        <f t="shared" si="3"/>
        <v>0</v>
      </c>
      <c r="AC38" s="2014">
        <f t="shared" si="3"/>
        <v>0</v>
      </c>
      <c r="AD38" s="2014">
        <f t="shared" si="3"/>
        <v>150.70099999999999</v>
      </c>
      <c r="AE38" s="2014">
        <f t="shared" si="3"/>
        <v>0</v>
      </c>
      <c r="AF38" s="2014">
        <f t="shared" si="3"/>
        <v>0</v>
      </c>
      <c r="AG38" s="2014">
        <f t="shared" si="3"/>
        <v>158.79</v>
      </c>
      <c r="AH38" s="2014">
        <f t="shared" si="3"/>
        <v>0</v>
      </c>
      <c r="AI38" s="2014">
        <f t="shared" si="3"/>
        <v>0</v>
      </c>
      <c r="AJ38" s="2014">
        <f t="shared" si="3"/>
        <v>180.48079826594008</v>
      </c>
      <c r="AK38" s="2014">
        <f t="shared" si="3"/>
        <v>0</v>
      </c>
      <c r="AL38" s="2014">
        <f t="shared" si="3"/>
        <v>0</v>
      </c>
      <c r="AM38" s="2014">
        <v>42064</v>
      </c>
      <c r="AN38" s="2014">
        <v>42096</v>
      </c>
      <c r="AO38" s="2014">
        <f t="shared" ref="AO38" si="4">AO17</f>
        <v>0</v>
      </c>
      <c r="AP38" s="2015">
        <v>42185</v>
      </c>
      <c r="AQ38" s="2015">
        <v>42186</v>
      </c>
      <c r="AR38" s="2015">
        <v>42218</v>
      </c>
      <c r="AS38" s="2015">
        <v>42250</v>
      </c>
      <c r="AT38" s="2015">
        <v>42281</v>
      </c>
      <c r="AU38" s="2015">
        <v>42313</v>
      </c>
      <c r="AV38" s="2015">
        <v>42343</v>
      </c>
      <c r="AW38" s="2015">
        <v>42375</v>
      </c>
      <c r="AX38" s="2015">
        <v>42401</v>
      </c>
      <c r="AY38" s="2015">
        <v>42430</v>
      </c>
      <c r="AZ38" s="2015">
        <v>42461</v>
      </c>
      <c r="BA38" s="2015">
        <v>42491</v>
      </c>
      <c r="BB38" s="2015">
        <v>42522</v>
      </c>
      <c r="BC38" s="2015">
        <v>42552</v>
      </c>
      <c r="BD38" s="2015">
        <v>42583</v>
      </c>
      <c r="BE38" s="1936">
        <v>42615</v>
      </c>
      <c r="BF38" s="1936">
        <v>42645</v>
      </c>
      <c r="BG38" s="1936">
        <v>42677</v>
      </c>
      <c r="BH38" s="1936">
        <f t="shared" ref="BH38:BM38" si="5">BH3</f>
        <v>42708</v>
      </c>
      <c r="BI38" s="1936">
        <f t="shared" si="5"/>
        <v>42739</v>
      </c>
      <c r="BJ38" s="1936">
        <f t="shared" si="5"/>
        <v>42771</v>
      </c>
      <c r="BK38" s="1936">
        <f t="shared" si="5"/>
        <v>42799</v>
      </c>
      <c r="BL38" s="1936">
        <f t="shared" si="5"/>
        <v>42830</v>
      </c>
      <c r="BM38" s="1936">
        <f t="shared" si="5"/>
        <v>42860</v>
      </c>
      <c r="BN38" s="1944"/>
      <c r="BO38" s="1945"/>
      <c r="BP38" s="1945"/>
      <c r="BQ38" s="1988"/>
    </row>
    <row r="39" spans="1:70" s="1989" customFormat="1" ht="14.25" customHeight="1" x14ac:dyDescent="0.25">
      <c r="A39" s="2016"/>
      <c r="B39" s="2017"/>
      <c r="C39" s="2017"/>
      <c r="D39" s="2017"/>
      <c r="E39" s="2017"/>
      <c r="F39" s="2017"/>
      <c r="G39" s="2017"/>
      <c r="H39" s="2017"/>
      <c r="I39" s="2017"/>
      <c r="J39" s="2017"/>
      <c r="K39" s="2017"/>
      <c r="L39" s="2017"/>
      <c r="M39" s="2017"/>
      <c r="N39" s="2017"/>
      <c r="O39" s="2017"/>
      <c r="P39" s="2017"/>
      <c r="Q39" s="2017"/>
      <c r="R39" s="2017"/>
      <c r="S39" s="2017"/>
      <c r="T39" s="2017"/>
      <c r="U39" s="2017"/>
      <c r="V39" s="2017"/>
      <c r="W39" s="2017"/>
      <c r="X39" s="2017"/>
      <c r="Y39" s="2017"/>
      <c r="Z39" s="2017"/>
      <c r="AA39" s="2017"/>
      <c r="AB39" s="2017"/>
      <c r="AC39" s="2017"/>
      <c r="AD39" s="2017"/>
      <c r="AE39" s="2017"/>
      <c r="AF39" s="2017"/>
      <c r="AG39" s="2017"/>
      <c r="AH39" s="2017"/>
      <c r="AI39" s="2017"/>
      <c r="AJ39" s="2017"/>
      <c r="AK39" s="2017"/>
      <c r="AL39" s="2017"/>
      <c r="AM39" s="2017"/>
      <c r="AN39" s="2017"/>
      <c r="AO39" s="2017"/>
      <c r="AP39" s="2017"/>
      <c r="AQ39" s="2018"/>
      <c r="AR39" s="2018"/>
      <c r="AS39" s="2018"/>
      <c r="AT39" s="2018"/>
      <c r="AU39" s="2018"/>
      <c r="AV39" s="2018"/>
      <c r="AW39" s="2018"/>
      <c r="AX39" s="2018"/>
      <c r="AY39" s="2018"/>
      <c r="AZ39" s="2018"/>
      <c r="BA39" s="2018"/>
      <c r="BB39" s="2018"/>
      <c r="BC39" s="2018"/>
      <c r="BD39" s="2018"/>
      <c r="BE39" s="2018"/>
      <c r="BF39" s="2018"/>
      <c r="BG39" s="2018"/>
      <c r="BH39" s="2018"/>
      <c r="BI39" s="2018"/>
      <c r="BJ39" s="2018"/>
      <c r="BK39" s="2018"/>
      <c r="BL39" s="2018"/>
      <c r="BM39" s="2018"/>
      <c r="BN39" s="1944"/>
      <c r="BO39" s="1945"/>
      <c r="BP39" s="1945"/>
      <c r="BQ39" s="1988"/>
    </row>
    <row r="40" spans="1:70" s="1989" customFormat="1" ht="36" customHeight="1" x14ac:dyDescent="0.25">
      <c r="A40" s="2019" t="s">
        <v>3476</v>
      </c>
      <c r="B40" s="2020">
        <v>218504</v>
      </c>
      <c r="C40" s="2020">
        <v>224119</v>
      </c>
      <c r="D40" s="2020">
        <v>228136</v>
      </c>
      <c r="E40" s="2020">
        <v>226594</v>
      </c>
      <c r="F40" s="2020">
        <v>231147</v>
      </c>
      <c r="G40" s="2020">
        <v>235129</v>
      </c>
      <c r="H40" s="2020">
        <v>239464</v>
      </c>
      <c r="I40" s="2020">
        <v>218381</v>
      </c>
      <c r="J40" s="2020">
        <v>220362</v>
      </c>
      <c r="K40" s="2020">
        <v>197884</v>
      </c>
      <c r="L40" s="2020">
        <v>196323</v>
      </c>
      <c r="M40" s="2020">
        <v>200345</v>
      </c>
      <c r="N40" s="2020">
        <v>204835</v>
      </c>
      <c r="O40" s="2020">
        <v>211679</v>
      </c>
      <c r="P40" s="2021">
        <v>216738</v>
      </c>
      <c r="Q40" s="2021">
        <v>225759</v>
      </c>
      <c r="R40" s="2021">
        <v>229500</v>
      </c>
      <c r="S40" s="2021">
        <v>234910</v>
      </c>
      <c r="T40" s="2021">
        <v>235346</v>
      </c>
      <c r="U40" s="2021">
        <v>234435</v>
      </c>
      <c r="V40" s="2021">
        <v>234949</v>
      </c>
      <c r="W40" s="2021">
        <v>237508</v>
      </c>
      <c r="X40" s="2021">
        <v>240808</v>
      </c>
      <c r="Y40" s="2021">
        <v>240601</v>
      </c>
      <c r="Z40" s="2021">
        <v>243965</v>
      </c>
      <c r="AA40" s="2021">
        <v>235627</v>
      </c>
      <c r="AB40" s="2021">
        <v>252507</v>
      </c>
      <c r="AC40" s="2021">
        <v>257288</v>
      </c>
      <c r="AD40" s="2021">
        <v>260171</v>
      </c>
      <c r="AE40" s="2021">
        <v>264655</v>
      </c>
      <c r="AF40" s="2021">
        <v>269188</v>
      </c>
      <c r="AG40" s="2021">
        <v>266521</v>
      </c>
      <c r="AH40" s="2021">
        <v>276104</v>
      </c>
      <c r="AI40" s="2021">
        <v>280712</v>
      </c>
      <c r="AJ40" s="2021">
        <v>285085</v>
      </c>
      <c r="AK40" s="2021">
        <v>288922</v>
      </c>
      <c r="AL40" s="2021">
        <v>294619</v>
      </c>
      <c r="AM40" s="2021">
        <v>299638</v>
      </c>
      <c r="AN40" s="2021">
        <v>217817</v>
      </c>
      <c r="AO40" s="2021">
        <v>300581</v>
      </c>
      <c r="AP40" s="2021"/>
      <c r="AQ40" s="2022"/>
      <c r="AR40" s="2022"/>
      <c r="AS40" s="2022"/>
      <c r="AT40" s="2022"/>
      <c r="AU40" s="2022"/>
      <c r="AV40" s="2022"/>
      <c r="AW40" s="2022">
        <v>672570</v>
      </c>
      <c r="AX40" s="2022">
        <v>679467</v>
      </c>
      <c r="AY40" s="2022">
        <v>687041</v>
      </c>
      <c r="AZ40" s="2022">
        <v>693664</v>
      </c>
      <c r="BA40" s="2022">
        <v>702420</v>
      </c>
      <c r="BB40" s="2022">
        <v>710824</v>
      </c>
      <c r="BC40" s="2022">
        <v>719508</v>
      </c>
      <c r="BD40" s="2022">
        <v>731005</v>
      </c>
      <c r="BE40" s="2022">
        <v>758476</v>
      </c>
      <c r="BF40" s="2022">
        <v>832915</v>
      </c>
      <c r="BG40" s="2022">
        <v>858067</v>
      </c>
      <c r="BH40" s="2022">
        <v>879560</v>
      </c>
      <c r="BI40" s="2022">
        <v>889071</v>
      </c>
      <c r="BJ40" s="2022">
        <v>908689</v>
      </c>
      <c r="BK40" s="2022">
        <v>919742</v>
      </c>
      <c r="BL40" s="2022">
        <v>925848</v>
      </c>
      <c r="BM40" s="2022">
        <v>935242</v>
      </c>
      <c r="BN40" s="1944"/>
      <c r="BO40" s="1945"/>
      <c r="BP40" s="1945"/>
      <c r="BQ40" s="2023"/>
      <c r="BR40" s="2024"/>
    </row>
    <row r="41" spans="1:70" s="1989" customFormat="1" ht="18.75" customHeight="1" thickBot="1" x14ac:dyDescent="0.3">
      <c r="A41" s="2019" t="s">
        <v>3477</v>
      </c>
      <c r="B41" s="2025"/>
      <c r="C41" s="2025"/>
      <c r="D41" s="2025"/>
      <c r="E41" s="2025"/>
      <c r="F41" s="2025"/>
      <c r="G41" s="2025"/>
      <c r="H41" s="2025"/>
      <c r="I41" s="2025"/>
      <c r="J41" s="2025"/>
      <c r="K41" s="2025"/>
      <c r="L41" s="2025"/>
      <c r="M41" s="2025"/>
      <c r="N41" s="2025"/>
      <c r="O41" s="2025"/>
      <c r="P41" s="2025"/>
      <c r="Q41" s="2025"/>
      <c r="R41" s="2025"/>
      <c r="S41" s="2025"/>
      <c r="T41" s="2025"/>
      <c r="U41" s="2025"/>
      <c r="V41" s="2025"/>
      <c r="W41" s="2025"/>
      <c r="X41" s="2025"/>
      <c r="Y41" s="2025"/>
      <c r="Z41" s="2025"/>
      <c r="AA41" s="2025"/>
      <c r="AB41" s="2025"/>
      <c r="AC41" s="2025"/>
      <c r="AD41" s="2025"/>
      <c r="AE41" s="2025"/>
      <c r="AF41" s="2025"/>
      <c r="AG41" s="2025"/>
      <c r="AH41" s="2025"/>
      <c r="AI41" s="2025"/>
      <c r="AJ41" s="2025"/>
      <c r="AK41" s="2025"/>
      <c r="AL41" s="2025"/>
      <c r="AM41" s="2025"/>
      <c r="AN41" s="2025"/>
      <c r="AO41" s="2025"/>
      <c r="AP41" s="2025"/>
      <c r="AQ41" s="2022"/>
      <c r="AR41" s="2022"/>
      <c r="AS41" s="2022"/>
      <c r="AT41" s="2022"/>
      <c r="AU41" s="2022"/>
      <c r="AV41" s="2022"/>
      <c r="AW41" s="2022">
        <v>513</v>
      </c>
      <c r="AX41" s="2022">
        <v>529</v>
      </c>
      <c r="AY41" s="2022">
        <v>536</v>
      </c>
      <c r="AZ41" s="2022">
        <v>545</v>
      </c>
      <c r="BA41" s="2022">
        <v>581</v>
      </c>
      <c r="BB41" s="2022">
        <v>564</v>
      </c>
      <c r="BC41" s="2022">
        <v>579</v>
      </c>
      <c r="BD41" s="2022">
        <v>366</v>
      </c>
      <c r="BE41" s="2022">
        <v>349</v>
      </c>
      <c r="BF41" s="2022">
        <v>373</v>
      </c>
      <c r="BG41" s="2022">
        <v>381</v>
      </c>
      <c r="BH41" s="2022">
        <v>446</v>
      </c>
      <c r="BI41" s="2022">
        <v>383</v>
      </c>
      <c r="BJ41" s="2022">
        <v>371</v>
      </c>
      <c r="BK41" s="2022">
        <v>394</v>
      </c>
      <c r="BL41" s="2022">
        <v>412</v>
      </c>
      <c r="BM41" s="2022">
        <v>447</v>
      </c>
      <c r="BN41" s="1944"/>
      <c r="BO41" s="1945"/>
      <c r="BP41" s="1945"/>
      <c r="BQ41" s="1988"/>
    </row>
    <row r="42" spans="1:70" s="1989" customFormat="1" ht="11.25" customHeight="1" thickBot="1" x14ac:dyDescent="0.3">
      <c r="A42" s="2016"/>
      <c r="B42" s="2026"/>
      <c r="C42" s="2026"/>
      <c r="D42" s="2026"/>
      <c r="E42" s="2026"/>
      <c r="F42" s="2026"/>
      <c r="G42" s="2026"/>
      <c r="H42" s="2026"/>
      <c r="I42" s="2026"/>
      <c r="J42" s="2026"/>
      <c r="K42" s="2026"/>
      <c r="L42" s="2026"/>
      <c r="M42" s="2026"/>
      <c r="N42" s="2026"/>
      <c r="O42" s="2026"/>
      <c r="P42" s="2026"/>
      <c r="Q42" s="2026"/>
      <c r="R42" s="2026"/>
      <c r="S42" s="2026"/>
      <c r="T42" s="2026"/>
      <c r="U42" s="2026"/>
      <c r="V42" s="2026"/>
      <c r="W42" s="2026"/>
      <c r="X42" s="2026"/>
      <c r="Y42" s="2026"/>
      <c r="Z42" s="2026"/>
      <c r="AA42" s="2026"/>
      <c r="AB42" s="2026"/>
      <c r="AC42" s="2026"/>
      <c r="AD42" s="2026"/>
      <c r="AE42" s="2026"/>
      <c r="AF42" s="2026"/>
      <c r="AG42" s="2026"/>
      <c r="AH42" s="2026"/>
      <c r="AI42" s="2026"/>
      <c r="AJ42" s="2026"/>
      <c r="AK42" s="2026"/>
      <c r="AL42" s="2026"/>
      <c r="AM42" s="2026"/>
      <c r="AN42" s="2026"/>
      <c r="AO42" s="2026"/>
      <c r="AP42" s="2026"/>
      <c r="AQ42" s="2027"/>
      <c r="AR42" s="2028"/>
      <c r="AS42" s="2028"/>
      <c r="AT42" s="2028"/>
      <c r="AU42" s="2028"/>
      <c r="AV42" s="2028"/>
      <c r="AW42" s="2028"/>
      <c r="AX42" s="2028"/>
      <c r="AY42" s="2028"/>
      <c r="AZ42" s="2028"/>
      <c r="BA42" s="2028"/>
      <c r="BB42" s="2028"/>
      <c r="BC42" s="2028"/>
      <c r="BD42" s="2028"/>
      <c r="BE42" s="2028"/>
      <c r="BF42" s="2028"/>
      <c r="BG42" s="2028"/>
      <c r="BH42" s="2028"/>
      <c r="BI42" s="2028"/>
      <c r="BJ42" s="2028"/>
      <c r="BK42" s="2028"/>
      <c r="BL42" s="2028"/>
      <c r="BM42" s="2028"/>
      <c r="BN42" s="1944"/>
      <c r="BO42" s="1945"/>
      <c r="BP42" s="1945"/>
      <c r="BQ42" s="1988"/>
    </row>
    <row r="43" spans="1:70" s="1989" customFormat="1" ht="17.25" x14ac:dyDescent="0.25">
      <c r="A43" s="2019" t="s">
        <v>3478</v>
      </c>
      <c r="B43" s="2029">
        <v>238413</v>
      </c>
      <c r="C43" s="2029">
        <v>238093</v>
      </c>
      <c r="D43" s="2029">
        <v>261162</v>
      </c>
      <c r="E43" s="2029">
        <v>277292</v>
      </c>
      <c r="F43" s="2029">
        <v>283585</v>
      </c>
      <c r="G43" s="2029">
        <v>266059</v>
      </c>
      <c r="H43" s="2029">
        <v>290958</v>
      </c>
      <c r="I43" s="2029">
        <v>283367</v>
      </c>
      <c r="J43" s="2029">
        <v>264927</v>
      </c>
      <c r="K43" s="2029">
        <v>315412</v>
      </c>
      <c r="L43" s="2029">
        <v>295863</v>
      </c>
      <c r="M43" s="2029">
        <v>392058</v>
      </c>
      <c r="N43" s="2029">
        <v>351065</v>
      </c>
      <c r="O43" s="2029">
        <v>327122</v>
      </c>
      <c r="P43" s="2030">
        <v>380181</v>
      </c>
      <c r="Q43" s="2030">
        <v>385013</v>
      </c>
      <c r="R43" s="2030">
        <v>366954</v>
      </c>
      <c r="S43" s="2030">
        <v>406022</v>
      </c>
      <c r="T43" s="2030">
        <v>392209</v>
      </c>
      <c r="U43" s="2030">
        <v>375620</v>
      </c>
      <c r="V43" s="2030">
        <v>410190</v>
      </c>
      <c r="W43" s="2030">
        <v>398849</v>
      </c>
      <c r="X43" s="2030">
        <v>525624</v>
      </c>
      <c r="Y43" s="2030">
        <v>402112</v>
      </c>
      <c r="Z43" s="2030">
        <v>375413</v>
      </c>
      <c r="AA43" s="2030">
        <v>422037</v>
      </c>
      <c r="AB43" s="2030">
        <v>435923</v>
      </c>
      <c r="AC43" s="2030">
        <v>441066</v>
      </c>
      <c r="AD43" s="2030">
        <v>420177</v>
      </c>
      <c r="AE43" s="2030">
        <v>454337</v>
      </c>
      <c r="AF43" s="2030">
        <v>481938</v>
      </c>
      <c r="AG43" s="2030">
        <v>466579</v>
      </c>
      <c r="AH43" s="2030">
        <v>504400</v>
      </c>
      <c r="AI43" s="2030">
        <v>500404</v>
      </c>
      <c r="AJ43" s="2030">
        <v>614221</v>
      </c>
      <c r="AK43" s="2030">
        <v>506560</v>
      </c>
      <c r="AL43" s="2030">
        <v>482473</v>
      </c>
      <c r="AM43" s="2030">
        <v>540918</v>
      </c>
      <c r="AN43" s="2030">
        <v>534150</v>
      </c>
      <c r="AO43" s="2030">
        <v>545998</v>
      </c>
      <c r="AP43" s="2030"/>
      <c r="AQ43" s="2031"/>
      <c r="AR43" s="2032"/>
      <c r="AS43" s="2032"/>
      <c r="AT43" s="2032"/>
      <c r="AU43" s="2032"/>
      <c r="AV43" s="2032"/>
      <c r="AW43" s="2032">
        <v>484014</v>
      </c>
      <c r="AX43" s="2032">
        <v>441607</v>
      </c>
      <c r="AY43" s="2032">
        <v>478285</v>
      </c>
      <c r="AZ43" s="2032">
        <v>472079</v>
      </c>
      <c r="BA43" s="2032">
        <v>492814</v>
      </c>
      <c r="BB43" s="2032">
        <v>464036</v>
      </c>
      <c r="BC43" s="2032">
        <v>509329</v>
      </c>
      <c r="BD43" s="2032">
        <v>516251</v>
      </c>
      <c r="BE43" s="2032">
        <v>510762</v>
      </c>
      <c r="BF43" s="2032">
        <v>557220</v>
      </c>
      <c r="BG43" s="2032">
        <v>552943</v>
      </c>
      <c r="BH43" s="2032">
        <v>689013</v>
      </c>
      <c r="BI43" s="2032">
        <v>618500</v>
      </c>
      <c r="BJ43" s="2032">
        <v>574868</v>
      </c>
      <c r="BK43" s="2032">
        <v>655362</v>
      </c>
      <c r="BL43" s="2032">
        <v>653193</v>
      </c>
      <c r="BM43" s="2032">
        <v>706131</v>
      </c>
      <c r="BN43" s="1944"/>
      <c r="BO43" s="1945"/>
      <c r="BP43" s="1945"/>
      <c r="BQ43" s="1988"/>
    </row>
    <row r="44" spans="1:70" s="1989" customFormat="1" ht="17.25" x14ac:dyDescent="0.25">
      <c r="A44" s="2019" t="s">
        <v>3479</v>
      </c>
      <c r="B44" s="2020">
        <v>43475.962768999998</v>
      </c>
      <c r="C44" s="2020">
        <v>53599.680598999999</v>
      </c>
      <c r="D44" s="2020">
        <v>50754</v>
      </c>
      <c r="E44" s="2020">
        <v>44273.632428999998</v>
      </c>
      <c r="F44" s="2020">
        <v>56415.093000000001</v>
      </c>
      <c r="G44" s="2020">
        <v>69886.773830000006</v>
      </c>
      <c r="H44" s="2020">
        <v>95686.427930000005</v>
      </c>
      <c r="I44" s="2020">
        <v>99053.420203000001</v>
      </c>
      <c r="J44" s="2020">
        <v>109788.97238200001</v>
      </c>
      <c r="K44" s="2020">
        <v>94589.501147999996</v>
      </c>
      <c r="L44" s="2020">
        <v>111014.214874</v>
      </c>
      <c r="M44" s="2020">
        <v>135896.03765000001</v>
      </c>
      <c r="N44" s="2020">
        <v>91072.939985999998</v>
      </c>
      <c r="O44" s="2020">
        <v>105733.91310200001</v>
      </c>
      <c r="P44" s="2021">
        <v>156737.17344799999</v>
      </c>
      <c r="Q44" s="2021">
        <v>88654.171180000005</v>
      </c>
      <c r="R44" s="2021">
        <v>123315.401</v>
      </c>
      <c r="S44" s="2021">
        <v>110439.07325723401</v>
      </c>
      <c r="T44" s="2021">
        <v>83870.612330999997</v>
      </c>
      <c r="U44" s="2021">
        <v>131569.13808400001</v>
      </c>
      <c r="V44" s="2021">
        <v>105040.50852712478</v>
      </c>
      <c r="W44" s="2021">
        <v>84908.775735624222</v>
      </c>
      <c r="X44" s="2021">
        <v>187514.1931471756</v>
      </c>
      <c r="Y44" s="2021">
        <v>117692.056832556</v>
      </c>
      <c r="Z44" s="2021">
        <v>82396.713636</v>
      </c>
      <c r="AA44" s="2021">
        <v>104323</v>
      </c>
      <c r="AB44" s="2021">
        <v>97269</v>
      </c>
      <c r="AC44" s="2021">
        <v>126271.62020400001</v>
      </c>
      <c r="AD44" s="2021">
        <v>179424.24770530299</v>
      </c>
      <c r="AE44" s="2021">
        <v>143778.00127400001</v>
      </c>
      <c r="AF44" s="2021">
        <v>126622.30538200001</v>
      </c>
      <c r="AG44" s="2021">
        <v>146464.13355699999</v>
      </c>
      <c r="AH44" s="2021">
        <v>159790.540978</v>
      </c>
      <c r="AI44" s="2021">
        <v>201645.420835</v>
      </c>
      <c r="AJ44" s="2021">
        <v>268652.59542799997</v>
      </c>
      <c r="AK44" s="2021">
        <v>177035.007265758</v>
      </c>
      <c r="AL44" s="2021">
        <v>213554.44691599999</v>
      </c>
      <c r="AM44" s="2021">
        <f>254231630497.023/1000000</f>
        <v>254231.630497023</v>
      </c>
      <c r="AN44" s="2021">
        <v>212520</v>
      </c>
      <c r="AO44" s="2021">
        <v>170706.24584941001</v>
      </c>
      <c r="AP44" s="2021"/>
      <c r="AQ44" s="2033"/>
      <c r="AR44" s="2032"/>
      <c r="AS44" s="2032"/>
      <c r="AT44" s="2032"/>
      <c r="AU44" s="2032"/>
      <c r="AV44" s="2032"/>
      <c r="AW44" s="2032">
        <v>144.076719</v>
      </c>
      <c r="AX44" s="2032">
        <v>139.514498</v>
      </c>
      <c r="AY44" s="2032">
        <v>151.15639999999999</v>
      </c>
      <c r="AZ44" s="2032">
        <v>152.35351800000001</v>
      </c>
      <c r="BA44" s="2032">
        <v>171.221</v>
      </c>
      <c r="BB44" s="2032">
        <v>165.06743270000001</v>
      </c>
      <c r="BC44" s="2032">
        <v>191.357879</v>
      </c>
      <c r="BD44" s="2032">
        <v>198</v>
      </c>
      <c r="BE44" s="2032">
        <v>209</v>
      </c>
      <c r="BF44" s="2032">
        <v>240.162262</v>
      </c>
      <c r="BG44" s="2032">
        <v>254</v>
      </c>
      <c r="BH44" s="2032">
        <v>356.887002</v>
      </c>
      <c r="BI44" s="2032">
        <v>261</v>
      </c>
      <c r="BJ44" s="2032">
        <v>264.89435500000002</v>
      </c>
      <c r="BK44" s="2032">
        <v>319.31384800000001</v>
      </c>
      <c r="BL44" s="2032">
        <v>318.80098099999998</v>
      </c>
      <c r="BM44" s="2032">
        <v>371</v>
      </c>
      <c r="BN44" s="1944"/>
      <c r="BO44" s="1945"/>
      <c r="BP44" s="1945"/>
      <c r="BQ44" s="1988"/>
    </row>
    <row r="45" spans="1:70" s="1989" customFormat="1" ht="18" thickBot="1" x14ac:dyDescent="0.3">
      <c r="A45" s="2034"/>
      <c r="B45" s="2035"/>
      <c r="C45" s="2035"/>
      <c r="D45" s="2035"/>
      <c r="E45" s="2035"/>
      <c r="F45" s="2035"/>
      <c r="G45" s="2035"/>
      <c r="H45" s="2035"/>
      <c r="I45" s="2035"/>
      <c r="J45" s="2035"/>
      <c r="K45" s="2035"/>
      <c r="L45" s="2035"/>
      <c r="M45" s="2035"/>
      <c r="N45" s="2035"/>
      <c r="O45" s="2035"/>
      <c r="P45" s="2036"/>
      <c r="Q45" s="2036"/>
      <c r="R45" s="2036"/>
      <c r="S45" s="2036"/>
      <c r="T45" s="2036"/>
      <c r="U45" s="2036"/>
      <c r="V45" s="2036"/>
      <c r="W45" s="2036"/>
      <c r="X45" s="2036"/>
      <c r="Y45" s="2036"/>
      <c r="Z45" s="2036"/>
      <c r="AA45" s="2036"/>
      <c r="AB45" s="2036"/>
      <c r="AC45" s="2036"/>
      <c r="AD45" s="2036"/>
      <c r="AE45" s="2036"/>
      <c r="AF45" s="2036"/>
      <c r="AG45" s="2036"/>
      <c r="AH45" s="2036"/>
      <c r="AI45" s="2036"/>
      <c r="AJ45" s="2036"/>
      <c r="AK45" s="2036"/>
      <c r="AL45" s="2036"/>
      <c r="AM45" s="2036"/>
      <c r="AN45" s="2036"/>
      <c r="AO45" s="2036"/>
      <c r="AP45" s="2036"/>
      <c r="AQ45" s="2037"/>
      <c r="AR45" s="2038"/>
      <c r="AS45" s="2038"/>
      <c r="AT45" s="2038"/>
      <c r="AU45" s="2038"/>
      <c r="AV45" s="2038"/>
      <c r="AW45" s="2038"/>
      <c r="AX45" s="2038"/>
      <c r="AY45" s="2038"/>
      <c r="AZ45" s="2038"/>
      <c r="BA45" s="2038"/>
      <c r="BB45" s="2038"/>
      <c r="BC45" s="2038"/>
      <c r="BD45" s="2038"/>
      <c r="BE45" s="2038"/>
      <c r="BF45" s="2038"/>
      <c r="BG45" s="2038"/>
      <c r="BH45" s="2038"/>
      <c r="BI45" s="2038"/>
      <c r="BJ45" s="2038"/>
      <c r="BK45" s="2038"/>
      <c r="BL45" s="2038"/>
      <c r="BM45" s="2038"/>
      <c r="BN45" s="1944"/>
      <c r="BO45" s="1945"/>
      <c r="BP45" s="1945"/>
      <c r="BQ45" s="1988"/>
    </row>
    <row r="46" spans="1:70" x14ac:dyDescent="0.25">
      <c r="A46" s="1931" t="s">
        <v>3480</v>
      </c>
      <c r="BN46" s="1944"/>
      <c r="BO46" s="1945"/>
    </row>
    <row r="47" spans="1:70" x14ac:dyDescent="0.25">
      <c r="A47" s="1931" t="s">
        <v>3481</v>
      </c>
      <c r="BN47" s="1944"/>
      <c r="BO47" s="1945"/>
    </row>
    <row r="48" spans="1:70" x14ac:dyDescent="0.25">
      <c r="A48" s="2039" t="s">
        <v>3482</v>
      </c>
      <c r="BN48" s="1944"/>
    </row>
  </sheetData>
  <mergeCells count="1">
    <mergeCell ref="BN2:BO2"/>
  </mergeCells>
  <pageMargins left="0.45" right="0.45" top="0.5" bottom="0.5" header="0.3" footer="0.3"/>
  <pageSetup paperSize="9" scale="5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29"/>
  <sheetViews>
    <sheetView zoomScaleNormal="100" workbookViewId="0">
      <pane xSplit="45" ySplit="3" topLeftCell="AT4" activePane="bottomRight" state="frozen"/>
      <selection pane="topRight" activeCell="AT1" sqref="AT1"/>
      <selection pane="bottomLeft" activeCell="A5" sqref="A5"/>
      <selection pane="bottomRight" activeCell="AZ1" sqref="AZ1:AZ1048576"/>
    </sheetView>
  </sheetViews>
  <sheetFormatPr defaultRowHeight="12.75" x14ac:dyDescent="0.2"/>
  <cols>
    <col min="1" max="1" width="41.42578125" style="2041" customWidth="1"/>
    <col min="2" max="52" width="13.28515625" style="2041" hidden="1" customWidth="1"/>
    <col min="53" max="55" width="13.28515625" style="2041" customWidth="1"/>
    <col min="56" max="56" width="12" style="2042" bestFit="1" customWidth="1"/>
    <col min="57" max="60" width="12" style="2042" customWidth="1"/>
    <col min="61" max="64" width="13.42578125" style="2042" customWidth="1"/>
    <col min="65" max="68" width="9.140625" style="2042"/>
    <col min="69" max="16384" width="9.140625" style="2041"/>
  </cols>
  <sheetData>
    <row r="1" spans="1:68" ht="17.25" x14ac:dyDescent="0.3">
      <c r="A1" s="2040" t="s">
        <v>3483</v>
      </c>
    </row>
    <row r="2" spans="1:68" ht="15.75" x14ac:dyDescent="0.25">
      <c r="A2" s="2043"/>
      <c r="B2" s="2044"/>
      <c r="C2" s="2044"/>
      <c r="D2" s="2044"/>
      <c r="E2" s="2044"/>
      <c r="F2" s="2044"/>
      <c r="G2" s="2044"/>
      <c r="H2" s="2044"/>
      <c r="I2" s="2044"/>
      <c r="J2" s="2044"/>
      <c r="K2" s="2044"/>
      <c r="L2" s="2044"/>
      <c r="M2" s="2044"/>
      <c r="N2" s="2044"/>
      <c r="O2" s="2044"/>
      <c r="P2" s="2044"/>
      <c r="Q2" s="2044"/>
      <c r="R2" s="2044"/>
      <c r="S2" s="2044"/>
      <c r="T2" s="2044"/>
      <c r="U2" s="2044"/>
      <c r="V2" s="2044"/>
      <c r="W2" s="2044"/>
      <c r="X2" s="2044"/>
      <c r="Y2" s="2044"/>
      <c r="Z2" s="2044"/>
      <c r="AA2" s="2044"/>
      <c r="AB2" s="2044"/>
      <c r="AC2" s="2044"/>
      <c r="AD2" s="2044"/>
      <c r="AE2" s="2044"/>
      <c r="AF2" s="2044"/>
      <c r="AG2" s="2044"/>
      <c r="AH2" s="2044"/>
      <c r="AI2" s="2044"/>
      <c r="AJ2" s="2044"/>
      <c r="AK2" s="2044"/>
      <c r="AL2" s="2044"/>
      <c r="AM2" s="2044"/>
      <c r="AN2" s="2044"/>
      <c r="AO2" s="2044"/>
      <c r="AP2" s="2044"/>
      <c r="AR2" s="2044"/>
      <c r="AS2" s="2044"/>
      <c r="AV2" s="2044"/>
      <c r="AW2" s="2044"/>
      <c r="AY2" s="2044"/>
      <c r="AZ2" s="2045"/>
      <c r="BA2" s="2045"/>
      <c r="BB2" s="2045"/>
      <c r="BI2" s="2045"/>
      <c r="BJ2" s="2045"/>
      <c r="BK2" s="2045"/>
      <c r="BL2" s="2046" t="s">
        <v>11</v>
      </c>
    </row>
    <row r="3" spans="1:68" ht="14.25" x14ac:dyDescent="0.25">
      <c r="A3" s="2047" t="s">
        <v>414</v>
      </c>
      <c r="B3" s="2048">
        <v>40940</v>
      </c>
      <c r="C3" s="2048">
        <v>40969</v>
      </c>
      <c r="D3" s="2048">
        <v>41000</v>
      </c>
      <c r="E3" s="2048">
        <v>41030</v>
      </c>
      <c r="F3" s="2048">
        <v>41061</v>
      </c>
      <c r="G3" s="2048">
        <v>41091</v>
      </c>
      <c r="H3" s="2048">
        <v>41122</v>
      </c>
      <c r="I3" s="2048">
        <v>41153</v>
      </c>
      <c r="J3" s="2048">
        <v>41183</v>
      </c>
      <c r="K3" s="2048">
        <v>41214</v>
      </c>
      <c r="L3" s="2048">
        <v>41244</v>
      </c>
      <c r="M3" s="2048">
        <v>41275</v>
      </c>
      <c r="N3" s="2048">
        <v>41306</v>
      </c>
      <c r="O3" s="2048">
        <v>41334</v>
      </c>
      <c r="P3" s="2048">
        <v>41365</v>
      </c>
      <c r="Q3" s="2048">
        <v>41395</v>
      </c>
      <c r="R3" s="2048">
        <v>41426</v>
      </c>
      <c r="S3" s="2048">
        <v>41456</v>
      </c>
      <c r="T3" s="2048">
        <v>41487</v>
      </c>
      <c r="U3" s="2048">
        <v>41518</v>
      </c>
      <c r="V3" s="2048">
        <v>41548</v>
      </c>
      <c r="W3" s="2048">
        <v>41579</v>
      </c>
      <c r="X3" s="2048">
        <v>41609</v>
      </c>
      <c r="Y3" s="2048">
        <v>41640</v>
      </c>
      <c r="Z3" s="2048">
        <v>41671</v>
      </c>
      <c r="AA3" s="2048">
        <v>41699</v>
      </c>
      <c r="AB3" s="2048">
        <v>41730</v>
      </c>
      <c r="AC3" s="2048">
        <v>41760</v>
      </c>
      <c r="AD3" s="2048">
        <v>41791</v>
      </c>
      <c r="AE3" s="2048">
        <v>41821</v>
      </c>
      <c r="AF3" s="2048">
        <v>41852</v>
      </c>
      <c r="AG3" s="2048">
        <v>41883</v>
      </c>
      <c r="AH3" s="2048">
        <v>41913</v>
      </c>
      <c r="AI3" s="2048">
        <v>41944</v>
      </c>
      <c r="AJ3" s="2048">
        <v>41974</v>
      </c>
      <c r="AK3" s="2048">
        <v>42005</v>
      </c>
      <c r="AL3" s="2048">
        <v>42036</v>
      </c>
      <c r="AM3" s="2048">
        <v>42064</v>
      </c>
      <c r="AN3" s="2048">
        <v>42095</v>
      </c>
      <c r="AO3" s="2048">
        <v>42125</v>
      </c>
      <c r="AP3" s="2048">
        <v>42156</v>
      </c>
      <c r="AQ3" s="2048">
        <v>42186</v>
      </c>
      <c r="AR3" s="2048">
        <v>42217</v>
      </c>
      <c r="AS3" s="2048">
        <v>42248</v>
      </c>
      <c r="AT3" s="2048">
        <v>42278</v>
      </c>
      <c r="AU3" s="2048">
        <v>42309</v>
      </c>
      <c r="AV3" s="2048">
        <v>42339</v>
      </c>
      <c r="AW3" s="2048">
        <v>42370</v>
      </c>
      <c r="AX3" s="2049">
        <v>42401</v>
      </c>
      <c r="AY3" s="2049">
        <v>42430</v>
      </c>
      <c r="AZ3" s="2049">
        <v>42461</v>
      </c>
      <c r="BA3" s="2049">
        <v>42491</v>
      </c>
      <c r="BB3" s="2049">
        <v>42522</v>
      </c>
      <c r="BC3" s="2049">
        <v>42552</v>
      </c>
      <c r="BD3" s="2049">
        <v>42583</v>
      </c>
      <c r="BE3" s="2049">
        <v>42614</v>
      </c>
      <c r="BF3" s="2049">
        <v>42644</v>
      </c>
      <c r="BG3" s="2049">
        <v>42675</v>
      </c>
      <c r="BH3" s="2049">
        <v>42705</v>
      </c>
      <c r="BI3" s="2049">
        <v>42736</v>
      </c>
      <c r="BJ3" s="2049">
        <v>42767</v>
      </c>
      <c r="BK3" s="2049">
        <v>42795</v>
      </c>
      <c r="BL3" s="2049">
        <v>42826</v>
      </c>
    </row>
    <row r="4" spans="1:68" ht="14.25" x14ac:dyDescent="0.25">
      <c r="A4" s="2050" t="s">
        <v>3484</v>
      </c>
      <c r="B4" s="2051">
        <v>3784.9486335699999</v>
      </c>
      <c r="C4" s="2051">
        <v>4146.7953958849994</v>
      </c>
      <c r="D4" s="2051">
        <v>4022.084003985</v>
      </c>
      <c r="E4" s="2051">
        <v>3584.497060485</v>
      </c>
      <c r="F4" s="2051">
        <v>3225.2424225109999</v>
      </c>
      <c r="G4" s="2051">
        <v>3388.0164518410006</v>
      </c>
      <c r="H4" s="2051">
        <v>3213.4017549810055</v>
      </c>
      <c r="I4" s="2051">
        <v>3294.4372535110065</v>
      </c>
      <c r="J4" s="2051">
        <v>3154.4285983910063</v>
      </c>
      <c r="K4" s="2051">
        <v>3148.0892080410067</v>
      </c>
      <c r="L4" s="2051">
        <v>3345.1358636110058</v>
      </c>
      <c r="M4" s="2051">
        <v>3128.3774049100002</v>
      </c>
      <c r="N4" s="2051">
        <v>3203.3190910810063</v>
      </c>
      <c r="O4" s="2051">
        <v>3322.5468090010063</v>
      </c>
      <c r="P4" s="2051">
        <v>3313.392617461006</v>
      </c>
      <c r="Q4" s="2051">
        <v>3325.3249562447063</v>
      </c>
      <c r="R4" s="2051">
        <v>3428.9582647047064</v>
      </c>
      <c r="S4" s="2051">
        <v>3200.2595633639089</v>
      </c>
      <c r="T4" s="2051">
        <v>3427.7854060795316</v>
      </c>
      <c r="U4" s="2051">
        <v>3675.1366027608988</v>
      </c>
      <c r="V4" s="2051">
        <v>3458.5248819868975</v>
      </c>
      <c r="W4" s="2051">
        <v>3286.6199989168977</v>
      </c>
      <c r="X4" s="2051">
        <v>3316.0467721327036</v>
      </c>
      <c r="Y4" s="2051">
        <v>3201.0535848027043</v>
      </c>
      <c r="Z4" s="2051">
        <v>3244.2693786322957</v>
      </c>
      <c r="AA4" s="2051">
        <v>3209.5673300822955</v>
      </c>
      <c r="AB4" s="2051">
        <v>3372.8599289422968</v>
      </c>
      <c r="AC4" s="2051">
        <v>3262.1931688182876</v>
      </c>
      <c r="AD4" s="2051">
        <v>3357.269089338251</v>
      </c>
      <c r="AE4" s="2051">
        <v>3454.970170245861</v>
      </c>
      <c r="AF4" s="2051">
        <v>3199.8626864938701</v>
      </c>
      <c r="AG4" s="2051">
        <v>3611.2009549747509</v>
      </c>
      <c r="AH4" s="2051">
        <v>3738.534652824751</v>
      </c>
      <c r="AI4" s="2051">
        <v>3669.9878765200015</v>
      </c>
      <c r="AJ4" s="2051">
        <v>3829.0192880300006</v>
      </c>
      <c r="AK4" s="2051">
        <v>3696.6955143384366</v>
      </c>
      <c r="AL4" s="2051">
        <v>3877.2012400383878</v>
      </c>
      <c r="AM4" s="2051">
        <v>4057.4989944483882</v>
      </c>
      <c r="AN4" s="2051">
        <v>3787.1285439083886</v>
      </c>
      <c r="AO4" s="2051">
        <v>3805.8541573683879</v>
      </c>
      <c r="AP4" s="2051">
        <v>4098.195514651612</v>
      </c>
      <c r="AQ4" s="2051">
        <v>3667.253724035113</v>
      </c>
      <c r="AR4" s="2051">
        <v>3618.0046117023244</v>
      </c>
      <c r="AS4" s="2051">
        <v>3759.7951593273237</v>
      </c>
      <c r="AT4" s="2051">
        <v>3443.2439499577231</v>
      </c>
      <c r="AU4" s="2051">
        <v>3699.9854227800001</v>
      </c>
      <c r="AV4" s="2051">
        <v>3589.3408642577242</v>
      </c>
      <c r="AW4" s="2051">
        <v>3539.1884541786817</v>
      </c>
      <c r="AX4" s="2052">
        <v>3434.3436062520545</v>
      </c>
      <c r="AY4" s="2052">
        <v>3436.3616314499141</v>
      </c>
      <c r="AZ4" s="2052">
        <v>3330.2070528821923</v>
      </c>
      <c r="BA4" s="2052">
        <v>3342.136397937531</v>
      </c>
      <c r="BB4" s="2052">
        <v>3255.9114061509599</v>
      </c>
      <c r="BC4" s="2052">
        <v>3231.9418372969235</v>
      </c>
      <c r="BD4" s="2052">
        <v>3305.8552276699997</v>
      </c>
      <c r="BE4" s="2052">
        <v>3378.2537612132601</v>
      </c>
      <c r="BF4" s="2052">
        <v>3221.5421643699992</v>
      </c>
      <c r="BG4" s="2052">
        <v>3382.4812056800001</v>
      </c>
      <c r="BH4" s="2052">
        <v>3566.3286025253437</v>
      </c>
      <c r="BI4" s="2052">
        <v>3580.7706822065197</v>
      </c>
      <c r="BJ4" s="2052">
        <v>3418.2423842825847</v>
      </c>
      <c r="BK4" s="2052">
        <v>3346.9676388092034</v>
      </c>
      <c r="BL4" s="2052">
        <v>3290.9979959106026</v>
      </c>
    </row>
    <row r="5" spans="1:68" ht="14.25" x14ac:dyDescent="0.25">
      <c r="A5" s="2050" t="s">
        <v>3485</v>
      </c>
      <c r="B5" s="2053">
        <v>9316.2234302199995</v>
      </c>
      <c r="C5" s="2053">
        <v>9415.8096210905005</v>
      </c>
      <c r="D5" s="2053">
        <v>9535.3307578904987</v>
      </c>
      <c r="E5" s="2053">
        <v>7634.3834235704999</v>
      </c>
      <c r="F5" s="2053">
        <v>7685.6638522344992</v>
      </c>
      <c r="G5" s="2053">
        <v>7769.0335341344999</v>
      </c>
      <c r="H5" s="2053">
        <v>7781.6829723244946</v>
      </c>
      <c r="I5" s="2053">
        <v>7825.2223860644945</v>
      </c>
      <c r="J5" s="2053">
        <v>7905.8672250044929</v>
      </c>
      <c r="K5" s="2053">
        <v>7949.0957587237699</v>
      </c>
      <c r="L5" s="2053">
        <v>8093.0274049682712</v>
      </c>
      <c r="M5" s="2053">
        <v>8105.9256304500004</v>
      </c>
      <c r="N5" s="2053">
        <v>8122.4054758394614</v>
      </c>
      <c r="O5" s="2053">
        <v>8173.5077580255911</v>
      </c>
      <c r="P5" s="2053">
        <v>8181.4418704855907</v>
      </c>
      <c r="Q5" s="2053">
        <v>8248.0292083418917</v>
      </c>
      <c r="R5" s="2053">
        <v>8327.257198237392</v>
      </c>
      <c r="S5" s="2053">
        <v>8362.6018428981879</v>
      </c>
      <c r="T5" s="2053">
        <v>8616.3561014105671</v>
      </c>
      <c r="U5" s="2053">
        <v>8540.2080518612001</v>
      </c>
      <c r="V5" s="2053">
        <v>8725.4808364296132</v>
      </c>
      <c r="W5" s="2053">
        <v>8992.3185840638089</v>
      </c>
      <c r="X5" s="2053">
        <v>9146.039682133809</v>
      </c>
      <c r="Y5" s="2053">
        <v>9175.2192890207971</v>
      </c>
      <c r="Z5" s="2053">
        <v>9165.592346084215</v>
      </c>
      <c r="AA5" s="2053">
        <v>9268.3452642042157</v>
      </c>
      <c r="AB5" s="2053">
        <v>9265.6731395319603</v>
      </c>
      <c r="AC5" s="2053">
        <v>9443.9182049919418</v>
      </c>
      <c r="AD5" s="2053">
        <v>9436.8506816582358</v>
      </c>
      <c r="AE5" s="2053">
        <v>9484.7520766305843</v>
      </c>
      <c r="AF5" s="2053">
        <v>9672.0489355405734</v>
      </c>
      <c r="AG5" s="2053">
        <v>9624.0057615456135</v>
      </c>
      <c r="AH5" s="2053">
        <v>9714.1897551355596</v>
      </c>
      <c r="AI5" s="2053">
        <v>9831.3831511399912</v>
      </c>
      <c r="AJ5" s="2053">
        <v>9827.8521064000015</v>
      </c>
      <c r="AK5" s="2053">
        <v>9877.0160043965298</v>
      </c>
      <c r="AL5" s="2053">
        <v>9829.7011622365717</v>
      </c>
      <c r="AM5" s="2053">
        <v>9871.1268300740157</v>
      </c>
      <c r="AN5" s="2053">
        <v>9952.575729425751</v>
      </c>
      <c r="AO5" s="2053">
        <v>9997.967484201452</v>
      </c>
      <c r="AP5" s="2053">
        <v>10008.43832362624</v>
      </c>
      <c r="AQ5" s="2051">
        <v>10011.175122769673</v>
      </c>
      <c r="AR5" s="2051">
        <v>10098.517125396067</v>
      </c>
      <c r="AS5" s="2051">
        <v>10207.617707772424</v>
      </c>
      <c r="AT5" s="2051">
        <v>10276.030584333654</v>
      </c>
      <c r="AU5" s="2051">
        <v>10275.747553329642</v>
      </c>
      <c r="AV5" s="2053">
        <v>10416.145620100175</v>
      </c>
      <c r="AW5" s="2053">
        <v>10420.027987303169</v>
      </c>
      <c r="AX5" s="2054">
        <v>10446.55052447</v>
      </c>
      <c r="AY5" s="2054">
        <v>10267.802319351869</v>
      </c>
      <c r="AZ5" s="2054">
        <v>10295.257761591469</v>
      </c>
      <c r="BA5" s="2054">
        <v>10406.18839023574</v>
      </c>
      <c r="BB5" s="2054">
        <v>10420.132125957958</v>
      </c>
      <c r="BC5" s="2054">
        <v>10486.575870950001</v>
      </c>
      <c r="BD5" s="2054">
        <v>10404.078447350003</v>
      </c>
      <c r="BE5" s="2054">
        <v>10405.677823118294</v>
      </c>
      <c r="BF5" s="2054">
        <v>10455.245300459999</v>
      </c>
      <c r="BG5" s="2054">
        <v>10487.004091872937</v>
      </c>
      <c r="BH5" s="2054">
        <v>10595.847004370002</v>
      </c>
      <c r="BI5" s="2052">
        <v>10555.723294758551</v>
      </c>
      <c r="BJ5" s="2052">
        <v>10564.848610890002</v>
      </c>
      <c r="BK5" s="2052">
        <v>10585.225225872317</v>
      </c>
      <c r="BL5" s="2052">
        <v>10696.128538712366</v>
      </c>
    </row>
    <row r="6" spans="1:68" ht="14.25" x14ac:dyDescent="0.25">
      <c r="A6" s="2050" t="s">
        <v>3486</v>
      </c>
      <c r="B6" s="2051">
        <v>1290.6051660000001</v>
      </c>
      <c r="C6" s="2051">
        <v>1277.0112658987998</v>
      </c>
      <c r="D6" s="2051">
        <v>1278.857266</v>
      </c>
      <c r="E6" s="2051">
        <v>1051.3130000000001</v>
      </c>
      <c r="F6" s="2051">
        <v>1106.2239999999999</v>
      </c>
      <c r="G6" s="2051">
        <v>1106.097</v>
      </c>
      <c r="H6" s="2051">
        <v>1105.9380000000001</v>
      </c>
      <c r="I6" s="2051">
        <v>1106.499</v>
      </c>
      <c r="J6" s="2051">
        <v>1186.9690000000001</v>
      </c>
      <c r="K6" s="2051">
        <v>1211.5940000000001</v>
      </c>
      <c r="L6" s="2051">
        <v>1212.627</v>
      </c>
      <c r="M6" s="2051">
        <v>1398.2760000000001</v>
      </c>
      <c r="N6" s="2051">
        <v>1399.2170000000001</v>
      </c>
      <c r="O6" s="2051">
        <v>1399.761</v>
      </c>
      <c r="P6" s="2051">
        <v>1193.356</v>
      </c>
      <c r="Q6" s="2051">
        <v>1130.297</v>
      </c>
      <c r="R6" s="2051">
        <v>1101.19</v>
      </c>
      <c r="S6" s="2051">
        <v>1057.5060000000001</v>
      </c>
      <c r="T6" s="2051">
        <v>1058.1569999999999</v>
      </c>
      <c r="U6" s="2051">
        <v>1110.588</v>
      </c>
      <c r="V6" s="2051">
        <v>1061.039</v>
      </c>
      <c r="W6" s="2051">
        <v>1061.634</v>
      </c>
      <c r="X6" s="2051">
        <v>1061.9880000000001</v>
      </c>
      <c r="Y6" s="2051">
        <v>957.51099999999997</v>
      </c>
      <c r="Z6" s="2051">
        <v>1007.919</v>
      </c>
      <c r="AA6" s="2051">
        <v>1110.106</v>
      </c>
      <c r="AB6" s="2051">
        <v>1135.75</v>
      </c>
      <c r="AC6" s="2051">
        <v>1168.5239999999999</v>
      </c>
      <c r="AD6" s="2051">
        <v>1173.8989999999999</v>
      </c>
      <c r="AE6" s="2051">
        <v>1173.9290000000001</v>
      </c>
      <c r="AF6" s="2051">
        <v>1128.962</v>
      </c>
      <c r="AG6" s="2051">
        <v>1153.1197500000001</v>
      </c>
      <c r="AH6" s="2051">
        <v>1099.771</v>
      </c>
      <c r="AI6" s="2051">
        <v>1093.9359999999999</v>
      </c>
      <c r="AJ6" s="2051">
        <v>1094.367</v>
      </c>
      <c r="AK6" s="2051">
        <v>1015.933</v>
      </c>
      <c r="AL6" s="2051">
        <v>939.09500000000003</v>
      </c>
      <c r="AM6" s="2051">
        <v>982.322</v>
      </c>
      <c r="AN6" s="2051">
        <v>1027.1479999999999</v>
      </c>
      <c r="AO6" s="2051">
        <v>838.95699999999999</v>
      </c>
      <c r="AP6" s="2051">
        <v>787.16300000000001</v>
      </c>
      <c r="AQ6" s="2051">
        <v>827.42700000000002</v>
      </c>
      <c r="AR6" s="2051">
        <v>826.66099999999994</v>
      </c>
      <c r="AS6" s="2051">
        <v>817.45899999999995</v>
      </c>
      <c r="AT6" s="2051">
        <v>819.81299999999999</v>
      </c>
      <c r="AU6" s="2051">
        <v>831.47699999999998</v>
      </c>
      <c r="AV6" s="2051">
        <v>831.27599999999995</v>
      </c>
      <c r="AW6" s="2051">
        <v>829.80799999999999</v>
      </c>
      <c r="AX6" s="2052">
        <v>832.09500000000003</v>
      </c>
      <c r="AY6" s="2052">
        <v>836.91200000000003</v>
      </c>
      <c r="AZ6" s="2052">
        <v>835.41600000000005</v>
      </c>
      <c r="BA6" s="2052">
        <v>815.03308300000003</v>
      </c>
      <c r="BB6" s="2052">
        <v>858.86400000000003</v>
      </c>
      <c r="BC6" s="2052">
        <v>859.16800000000001</v>
      </c>
      <c r="BD6" s="2052">
        <v>859.18100000000004</v>
      </c>
      <c r="BE6" s="2052">
        <v>859.25599999999997</v>
      </c>
      <c r="BF6" s="2052">
        <v>860.077</v>
      </c>
      <c r="BG6" s="2052">
        <v>860.46299999999997</v>
      </c>
      <c r="BH6" s="2052">
        <v>860.46199999999999</v>
      </c>
      <c r="BI6" s="2052">
        <v>861.11</v>
      </c>
      <c r="BJ6" s="2052">
        <v>861.55899999999997</v>
      </c>
      <c r="BK6" s="2052">
        <v>861.86400000000003</v>
      </c>
      <c r="BL6" s="2052">
        <v>881.48500000000001</v>
      </c>
    </row>
    <row r="7" spans="1:68" ht="14.25" x14ac:dyDescent="0.25">
      <c r="A7" s="2050" t="s">
        <v>467</v>
      </c>
      <c r="B7" s="2053">
        <v>1049.5340839299993</v>
      </c>
      <c r="C7" s="2053">
        <v>1035.4049702700015</v>
      </c>
      <c r="D7" s="2053">
        <v>1040.5369035600033</v>
      </c>
      <c r="E7" s="2053">
        <v>1017.7621709900027</v>
      </c>
      <c r="F7" s="2053">
        <v>1053.8905977500001</v>
      </c>
      <c r="G7" s="2053">
        <v>1026.8778699199981</v>
      </c>
      <c r="H7" s="2053">
        <v>1029.0696868600005</v>
      </c>
      <c r="I7" s="2053">
        <v>1066.4551997700005</v>
      </c>
      <c r="J7" s="2053">
        <v>1035.9338482200012</v>
      </c>
      <c r="K7" s="2053">
        <v>1101.7836990000019</v>
      </c>
      <c r="L7" s="2053">
        <v>1101.4117712299994</v>
      </c>
      <c r="M7" s="2053">
        <v>1059.8975900900002</v>
      </c>
      <c r="N7" s="2053">
        <v>1144.7319792299995</v>
      </c>
      <c r="O7" s="2053">
        <v>1145.6658957799989</v>
      </c>
      <c r="P7" s="2053">
        <v>1034.1520761699983</v>
      </c>
      <c r="Q7" s="2053">
        <v>1024.829464619999</v>
      </c>
      <c r="R7" s="2053">
        <v>1116.2583365200005</v>
      </c>
      <c r="S7" s="2053">
        <v>1038.7184114700012</v>
      </c>
      <c r="T7" s="2053">
        <v>1128.2178182700004</v>
      </c>
      <c r="U7" s="2053">
        <v>1022.4848672200012</v>
      </c>
      <c r="V7" s="2053">
        <v>959.63591970000073</v>
      </c>
      <c r="W7" s="2053">
        <v>982.01230300999828</v>
      </c>
      <c r="X7" s="2053">
        <v>939.57567293000034</v>
      </c>
      <c r="Y7" s="2053">
        <v>939.52300000000002</v>
      </c>
      <c r="Z7" s="2053">
        <v>949.51946127000429</v>
      </c>
      <c r="AA7" s="2053">
        <v>944.67310577999501</v>
      </c>
      <c r="AB7" s="2053">
        <v>922.92985149999618</v>
      </c>
      <c r="AC7" s="2053">
        <v>925.58467952999501</v>
      </c>
      <c r="AD7" s="2053">
        <v>929.61111616999813</v>
      </c>
      <c r="AE7" s="2053">
        <v>927.90292083999634</v>
      </c>
      <c r="AF7" s="2053">
        <v>950.25936095999907</v>
      </c>
      <c r="AG7" s="2053">
        <v>947.22736095999903</v>
      </c>
      <c r="AH7" s="2053">
        <v>405.63400000000001</v>
      </c>
      <c r="AI7" s="2053">
        <v>973.7171097900009</v>
      </c>
      <c r="AJ7" s="2053">
        <v>2915.3857860599974</v>
      </c>
      <c r="AK7" s="2053">
        <v>914.95158881999964</v>
      </c>
      <c r="AL7" s="2053">
        <v>940.64749199000164</v>
      </c>
      <c r="AM7" s="2053">
        <v>898.06081856999776</v>
      </c>
      <c r="AN7" s="2053">
        <v>904.00015748000044</v>
      </c>
      <c r="AO7" s="2053">
        <v>923.54817405000017</v>
      </c>
      <c r="AP7" s="2053">
        <v>900.22477961999994</v>
      </c>
      <c r="AQ7" s="2051">
        <v>893.62689414000317</v>
      </c>
      <c r="AR7" s="2051">
        <v>889.35303468999575</v>
      </c>
      <c r="AS7" s="2051">
        <v>888.45204606999971</v>
      </c>
      <c r="AT7" s="2051">
        <v>886.67939750000187</v>
      </c>
      <c r="AU7" s="2051">
        <v>882.29426043999581</v>
      </c>
      <c r="AV7" s="2053">
        <v>867.77306620999627</v>
      </c>
      <c r="AW7" s="2053">
        <v>890.79272574999618</v>
      </c>
      <c r="AX7" s="2054">
        <v>865.89003259000015</v>
      </c>
      <c r="AY7" s="2054">
        <v>862.42203259000303</v>
      </c>
      <c r="AZ7" s="2054">
        <v>864.14684803000546</v>
      </c>
      <c r="BA7" s="2054">
        <v>832.32920728000545</v>
      </c>
      <c r="BB7" s="2054">
        <v>821.41062785000042</v>
      </c>
      <c r="BC7" s="2054">
        <v>809.73011337000366</v>
      </c>
      <c r="BD7" s="2054">
        <v>809.34795873999599</v>
      </c>
      <c r="BE7" s="2054">
        <v>810.43249041000365</v>
      </c>
      <c r="BF7" s="2054">
        <v>805.44527805000405</v>
      </c>
      <c r="BG7" s="2054">
        <v>796.79824873999496</v>
      </c>
      <c r="BH7" s="2054">
        <v>784.50463398000522</v>
      </c>
      <c r="BI7" s="2054">
        <v>777.34836773000336</v>
      </c>
      <c r="BJ7" s="2054">
        <v>806.32457499000077</v>
      </c>
      <c r="BK7" s="2054">
        <v>759.17105713999933</v>
      </c>
      <c r="BL7" s="2054">
        <v>761.57717086000162</v>
      </c>
    </row>
    <row r="8" spans="1:68" ht="14.25" x14ac:dyDescent="0.25">
      <c r="A8" s="2050" t="s">
        <v>657</v>
      </c>
      <c r="B8" s="2051">
        <v>1753.9680650199998</v>
      </c>
      <c r="C8" s="2051">
        <v>1774.1520941600004</v>
      </c>
      <c r="D8" s="2051">
        <v>1787.8331137299999</v>
      </c>
      <c r="E8" s="2051">
        <v>1395.2307854299997</v>
      </c>
      <c r="F8" s="2051">
        <v>1472.85677018</v>
      </c>
      <c r="G8" s="2051">
        <v>1475.1329524554644</v>
      </c>
      <c r="H8" s="2051">
        <v>1467.34213931</v>
      </c>
      <c r="I8" s="2051">
        <v>1470.5541987900001</v>
      </c>
      <c r="J8" s="2051">
        <v>1491.4065421199998</v>
      </c>
      <c r="K8" s="2051">
        <v>1518.9228208700001</v>
      </c>
      <c r="L8" s="2051">
        <v>1594.0724050400001</v>
      </c>
      <c r="M8" s="2051">
        <v>1606.2662365599999</v>
      </c>
      <c r="N8" s="2051">
        <v>1605.2700167499995</v>
      </c>
      <c r="O8" s="2051">
        <v>1585.0209128299998</v>
      </c>
      <c r="P8" s="2051">
        <v>1581.5227964000001</v>
      </c>
      <c r="Q8" s="2051">
        <v>1594.7889929200001</v>
      </c>
      <c r="R8" s="2051">
        <v>1633.2042625899996</v>
      </c>
      <c r="S8" s="2051">
        <v>1628.5791776099998</v>
      </c>
      <c r="T8" s="2051">
        <v>1607.4693381700001</v>
      </c>
      <c r="U8" s="2051">
        <v>1580.6486043600003</v>
      </c>
      <c r="V8" s="2051">
        <v>1608.4649095600003</v>
      </c>
      <c r="W8" s="2051">
        <v>1604.9155631599999</v>
      </c>
      <c r="X8" s="2051">
        <v>1595.2074937100001</v>
      </c>
      <c r="Y8" s="2051">
        <v>1586.6967480300002</v>
      </c>
      <c r="Z8" s="2051">
        <v>1576.4994108699998</v>
      </c>
      <c r="AA8" s="2051">
        <v>1587.5429659400004</v>
      </c>
      <c r="AB8" s="2051">
        <v>1582.2983194999997</v>
      </c>
      <c r="AC8" s="2051">
        <v>1610.9319729000001</v>
      </c>
      <c r="AD8" s="2051">
        <v>1633.3828057500002</v>
      </c>
      <c r="AE8" s="2051">
        <v>1636.210760430793</v>
      </c>
      <c r="AF8" s="2051">
        <v>1689.0061177341456</v>
      </c>
      <c r="AG8" s="2051">
        <v>1683.9681872263866</v>
      </c>
      <c r="AH8" s="2051">
        <v>1728.4101491355852</v>
      </c>
      <c r="AI8" s="2051">
        <v>1749.15051756</v>
      </c>
      <c r="AJ8" s="2051">
        <v>1784.8334949700002</v>
      </c>
      <c r="AK8" s="2051">
        <v>1746.4247669700007</v>
      </c>
      <c r="AL8" s="2051">
        <v>1723.7254569800004</v>
      </c>
      <c r="AM8" s="2051">
        <v>1703.6596541400013</v>
      </c>
      <c r="AN8" s="2051">
        <v>1772.4242830200019</v>
      </c>
      <c r="AO8" s="2051">
        <v>1734.3680079200019</v>
      </c>
      <c r="AP8" s="2051">
        <v>1732.5763233996006</v>
      </c>
      <c r="AQ8" s="2051">
        <v>1738.1832551200009</v>
      </c>
      <c r="AR8" s="2051">
        <v>1759.5888913400015</v>
      </c>
      <c r="AS8" s="2051">
        <v>1767.1726364899998</v>
      </c>
      <c r="AT8" s="2051">
        <v>1785.8085636100016</v>
      </c>
      <c r="AU8" s="2051">
        <v>1771.8237305300022</v>
      </c>
      <c r="AV8" s="2051">
        <v>1774.7141900800025</v>
      </c>
      <c r="AW8" s="2051">
        <v>1750.6291802500009</v>
      </c>
      <c r="AX8" s="2052">
        <v>1765.3181984400001</v>
      </c>
      <c r="AY8" s="2052">
        <v>1778.51572848</v>
      </c>
      <c r="AZ8" s="2052">
        <v>1779.0533431599999</v>
      </c>
      <c r="BA8" s="2052">
        <v>1767.1911027200003</v>
      </c>
      <c r="BB8" s="2052">
        <v>1770.6957691399996</v>
      </c>
      <c r="BC8" s="2052">
        <v>1850.1265258600004</v>
      </c>
      <c r="BD8" s="2052">
        <v>1907.9891711700004</v>
      </c>
      <c r="BE8" s="2052">
        <v>1971.5026998499998</v>
      </c>
      <c r="BF8" s="2052">
        <v>1965.7905880699993</v>
      </c>
      <c r="BG8" s="2052">
        <v>1969.7836855899995</v>
      </c>
      <c r="BH8" s="2052">
        <v>2020.07404434</v>
      </c>
      <c r="BI8" s="2054">
        <v>2033.9373661200002</v>
      </c>
      <c r="BJ8" s="2054">
        <v>2021.4640648399998</v>
      </c>
      <c r="BK8" s="2054">
        <v>2051.7948176799996</v>
      </c>
      <c r="BL8" s="2054">
        <v>2040.7888594000003</v>
      </c>
    </row>
    <row r="9" spans="1:68" ht="14.25" x14ac:dyDescent="0.25">
      <c r="A9" s="2050" t="s">
        <v>425</v>
      </c>
      <c r="B9" s="2051">
        <v>3615.5609109199995</v>
      </c>
      <c r="C9" s="2051">
        <v>3591.6548253400001</v>
      </c>
      <c r="D9" s="2051">
        <v>3469.77614696</v>
      </c>
      <c r="E9" s="2051">
        <v>2711.2755812099999</v>
      </c>
      <c r="F9" s="2051">
        <v>2822.6144497200007</v>
      </c>
      <c r="G9" s="2051">
        <v>2681.4932744534253</v>
      </c>
      <c r="H9" s="2051">
        <v>2726.8820131899997</v>
      </c>
      <c r="I9" s="2051">
        <v>2798.1972356799997</v>
      </c>
      <c r="J9" s="2051">
        <v>2723.2698446399995</v>
      </c>
      <c r="K9" s="2051">
        <v>2718.6264536499998</v>
      </c>
      <c r="L9" s="2051">
        <v>2999.4531696499989</v>
      </c>
      <c r="M9" s="2051">
        <v>3074.4410800299988</v>
      </c>
      <c r="N9" s="2051">
        <v>3047.1624065300002</v>
      </c>
      <c r="O9" s="2051">
        <v>3136.2570574599995</v>
      </c>
      <c r="P9" s="2051">
        <v>3092.3309591300003</v>
      </c>
      <c r="Q9" s="2051">
        <v>3105.6022608900003</v>
      </c>
      <c r="R9" s="2051">
        <v>3188.7636856999998</v>
      </c>
      <c r="S9" s="2051">
        <v>3189.1649630400011</v>
      </c>
      <c r="T9" s="2051">
        <v>3188.2292967999992</v>
      </c>
      <c r="U9" s="2051">
        <v>3216.6004821800002</v>
      </c>
      <c r="V9" s="2051">
        <v>3217.7280058900005</v>
      </c>
      <c r="W9" s="2051">
        <v>3258.1434047400003</v>
      </c>
      <c r="X9" s="2051">
        <v>3448.6695504000004</v>
      </c>
      <c r="Y9" s="2051">
        <v>3562.8312456199988</v>
      </c>
      <c r="Z9" s="2051">
        <v>3494.8946900800001</v>
      </c>
      <c r="AA9" s="2051">
        <v>3446.7721609599998</v>
      </c>
      <c r="AB9" s="2051">
        <v>3386.3477944199999</v>
      </c>
      <c r="AC9" s="2051">
        <v>3332.902685234656</v>
      </c>
      <c r="AD9" s="2051">
        <v>3373.7901256299992</v>
      </c>
      <c r="AE9" s="2051">
        <v>3338.8892463825368</v>
      </c>
      <c r="AF9" s="2051">
        <v>3538.4120660798635</v>
      </c>
      <c r="AG9" s="2051">
        <v>3459.2873462780199</v>
      </c>
      <c r="AH9" s="2051">
        <v>3960.929102158429</v>
      </c>
      <c r="AI9" s="2051">
        <v>3676.5465251399992</v>
      </c>
      <c r="AJ9" s="2051">
        <v>1918.3702627100001</v>
      </c>
      <c r="AK9" s="2051">
        <v>4101.9822124599987</v>
      </c>
      <c r="AL9" s="2051">
        <v>3974.5677442600004</v>
      </c>
      <c r="AM9" s="2051">
        <v>3907.3169374400004</v>
      </c>
      <c r="AN9" s="2051">
        <v>3932.8893692599986</v>
      </c>
      <c r="AO9" s="2051">
        <v>4071.0051506499985</v>
      </c>
      <c r="AP9" s="2051">
        <v>3970.4546269400007</v>
      </c>
      <c r="AQ9" s="2051">
        <v>3792.8778268299998</v>
      </c>
      <c r="AR9" s="2051">
        <v>3905.8351481799987</v>
      </c>
      <c r="AS9" s="2051">
        <v>4102.1663902500004</v>
      </c>
      <c r="AT9" s="2051">
        <v>4309.1927375200003</v>
      </c>
      <c r="AU9" s="2051">
        <v>4409.7743337169986</v>
      </c>
      <c r="AV9" s="2051">
        <v>5040.55307825</v>
      </c>
      <c r="AW9" s="2051">
        <v>5257.3123353199999</v>
      </c>
      <c r="AX9" s="2052">
        <v>5404.6482547279456</v>
      </c>
      <c r="AY9" s="2052">
        <v>5517.1750307478087</v>
      </c>
      <c r="AZ9" s="2052">
        <v>5794.3018848178081</v>
      </c>
      <c r="BA9" s="2052">
        <v>5799.6647953700012</v>
      </c>
      <c r="BB9" s="2052">
        <v>6049.0979057590403</v>
      </c>
      <c r="BC9" s="2052">
        <v>6235.9105228057606</v>
      </c>
      <c r="BD9" s="2052">
        <v>5854.078689500001</v>
      </c>
      <c r="BE9" s="2052">
        <v>5927.3222861599997</v>
      </c>
      <c r="BF9" s="2052">
        <v>6096.3414357699994</v>
      </c>
      <c r="BG9" s="2052">
        <v>6242.0639767800003</v>
      </c>
      <c r="BH9" s="2052">
        <v>6959.9584637746584</v>
      </c>
      <c r="BI9" s="2052">
        <v>6990.2804771100009</v>
      </c>
      <c r="BJ9" s="2052">
        <v>6945.4745610999998</v>
      </c>
      <c r="BK9" s="2052">
        <v>7018.6468945046627</v>
      </c>
      <c r="BL9" s="2052">
        <v>7205.4743059000039</v>
      </c>
    </row>
    <row r="10" spans="1:68" ht="14.25" x14ac:dyDescent="0.25">
      <c r="A10" s="2055" t="s">
        <v>426</v>
      </c>
      <c r="B10" s="2056">
        <v>20810.840289659995</v>
      </c>
      <c r="C10" s="2056">
        <v>21240.828172644302</v>
      </c>
      <c r="D10" s="2056">
        <v>21134.4181921255</v>
      </c>
      <c r="E10" s="2056">
        <v>17394.462021685504</v>
      </c>
      <c r="F10" s="2056">
        <v>17366.4920923955</v>
      </c>
      <c r="G10" s="2056">
        <v>17446.651082804387</v>
      </c>
      <c r="H10" s="2056">
        <v>17324.316566665497</v>
      </c>
      <c r="I10" s="2056">
        <v>17561.3652738155</v>
      </c>
      <c r="J10" s="2056">
        <v>17497.875058375503</v>
      </c>
      <c r="K10" s="2056">
        <v>17648.11194028478</v>
      </c>
      <c r="L10" s="2056">
        <v>18345.727614499276</v>
      </c>
      <c r="M10" s="2057">
        <v>18373.183942039999</v>
      </c>
      <c r="N10" s="2057">
        <v>18522.105969430468</v>
      </c>
      <c r="O10" s="2057">
        <v>18762.759433096595</v>
      </c>
      <c r="P10" s="2057">
        <v>18396.196319646595</v>
      </c>
      <c r="Q10" s="2057">
        <v>18428.871883016596</v>
      </c>
      <c r="R10" s="2057">
        <v>18795.631747752101</v>
      </c>
      <c r="S10" s="2057">
        <v>18476.829958382099</v>
      </c>
      <c r="T10" s="2057">
        <v>19026.214960730096</v>
      </c>
      <c r="U10" s="2057">
        <v>19145.6666083821</v>
      </c>
      <c r="V10" s="2057">
        <v>19030.873553566511</v>
      </c>
      <c r="W10" s="2057">
        <v>19185.643853890706</v>
      </c>
      <c r="X10" s="2057">
        <v>19507.527171306516</v>
      </c>
      <c r="Y10" s="2057">
        <v>19422.834867473503</v>
      </c>
      <c r="Z10" s="2057">
        <v>19438.694286936516</v>
      </c>
      <c r="AA10" s="2057">
        <v>19567.006826966506</v>
      </c>
      <c r="AB10" s="2057">
        <v>19665.859033894252</v>
      </c>
      <c r="AC10" s="2057">
        <v>19744.054711474877</v>
      </c>
      <c r="AD10" s="2057">
        <v>19904.802818546483</v>
      </c>
      <c r="AE10" s="2057">
        <v>20016.654174529769</v>
      </c>
      <c r="AF10" s="2057">
        <v>20178.551166808451</v>
      </c>
      <c r="AG10" s="2057">
        <v>20478.809360984771</v>
      </c>
      <c r="AH10" s="2057">
        <v>20647.468659254326</v>
      </c>
      <c r="AI10" s="2057">
        <v>20994.721180149991</v>
      </c>
      <c r="AJ10" s="2057">
        <v>21369.827938169998</v>
      </c>
      <c r="AK10" s="2057">
        <v>21353.003086984969</v>
      </c>
      <c r="AL10" s="2057">
        <v>21284.93809550496</v>
      </c>
      <c r="AM10" s="2057">
        <v>21419.985234672407</v>
      </c>
      <c r="AN10" s="2057">
        <v>21376.166083094144</v>
      </c>
      <c r="AO10" s="2057">
        <v>21371.69997418984</v>
      </c>
      <c r="AP10" s="2057">
        <v>21497.052568237454</v>
      </c>
      <c r="AQ10" s="2057">
        <v>20930.54382289479</v>
      </c>
      <c r="AR10" s="2057">
        <v>21097.959811308388</v>
      </c>
      <c r="AS10" s="2057">
        <v>21542.662939909751</v>
      </c>
      <c r="AT10" s="2057">
        <v>21520.768232921379</v>
      </c>
      <c r="AU10" s="2057">
        <v>21871.10230079664</v>
      </c>
      <c r="AV10" s="2057">
        <v>22519.802818897897</v>
      </c>
      <c r="AW10" s="2057">
        <v>22687.758682801847</v>
      </c>
      <c r="AX10" s="2058">
        <v>22748.845616479997</v>
      </c>
      <c r="AY10" s="2058">
        <v>22699.188742619597</v>
      </c>
      <c r="AZ10" s="2058">
        <v>22898.382890481473</v>
      </c>
      <c r="BA10" s="2058">
        <v>22962.542976543278</v>
      </c>
      <c r="BB10" s="2058">
        <v>23176.111834857958</v>
      </c>
      <c r="BC10" s="2058">
        <v>23473.452870282686</v>
      </c>
      <c r="BD10" s="2058">
        <v>23140.530494430001</v>
      </c>
      <c r="BE10" s="2058">
        <v>23352.445060751557</v>
      </c>
      <c r="BF10" s="2058">
        <v>23404.44176672</v>
      </c>
      <c r="BG10" s="2058">
        <v>23738.594208662929</v>
      </c>
      <c r="BH10" s="2058">
        <v>24787.174748990008</v>
      </c>
      <c r="BI10" s="2058">
        <v>24799.170187925076</v>
      </c>
      <c r="BJ10" s="2058">
        <v>24617.913196102585</v>
      </c>
      <c r="BK10" s="2058">
        <v>24623.669634006179</v>
      </c>
      <c r="BL10" s="2058">
        <v>24876.451870782974</v>
      </c>
    </row>
    <row r="11" spans="1:68" s="2062" customFormat="1" ht="14.25" x14ac:dyDescent="0.25">
      <c r="A11" s="2059"/>
      <c r="B11" s="2060"/>
      <c r="C11" s="2060"/>
      <c r="D11" s="2060"/>
      <c r="E11" s="2060"/>
      <c r="F11" s="2060"/>
      <c r="G11" s="2060"/>
      <c r="H11" s="2060"/>
      <c r="I11" s="2060"/>
      <c r="J11" s="2060"/>
      <c r="K11" s="2060"/>
      <c r="L11" s="2060"/>
      <c r="M11" s="2060"/>
      <c r="N11" s="2060"/>
      <c r="O11" s="2060"/>
      <c r="P11" s="2060"/>
      <c r="Q11" s="2060"/>
      <c r="R11" s="2060"/>
      <c r="S11" s="2060"/>
      <c r="T11" s="2060"/>
      <c r="U11" s="2060"/>
      <c r="V11" s="2060"/>
      <c r="W11" s="2060"/>
      <c r="X11" s="2060"/>
      <c r="Y11" s="2060"/>
      <c r="Z11" s="2060"/>
      <c r="AA11" s="2060"/>
      <c r="AB11" s="2060"/>
      <c r="AC11" s="2060"/>
      <c r="AD11" s="2060"/>
      <c r="AE11" s="2060"/>
      <c r="AF11" s="2060"/>
      <c r="AG11" s="2060"/>
      <c r="AH11" s="2060"/>
      <c r="AI11" s="2060"/>
      <c r="AJ11" s="2060"/>
      <c r="AK11" s="2060"/>
      <c r="AL11" s="2060"/>
      <c r="AM11" s="2060"/>
      <c r="AN11" s="2060"/>
      <c r="AO11" s="2060"/>
      <c r="AP11" s="2060"/>
      <c r="AQ11" s="2060"/>
      <c r="AR11" s="2060"/>
      <c r="AS11" s="2060"/>
      <c r="AT11" s="2060"/>
      <c r="AU11" s="2060"/>
      <c r="AV11" s="2060"/>
      <c r="AW11" s="2060"/>
      <c r="AX11" s="2060"/>
      <c r="AY11" s="2060"/>
      <c r="AZ11" s="2060"/>
      <c r="BA11" s="2060"/>
      <c r="BB11" s="2060"/>
      <c r="BC11" s="2060"/>
      <c r="BD11" s="2061"/>
      <c r="BE11" s="2061"/>
      <c r="BF11" s="2061"/>
      <c r="BG11" s="2061"/>
      <c r="BH11" s="2061"/>
      <c r="BI11" s="2060"/>
      <c r="BJ11" s="2060"/>
      <c r="BK11" s="2060"/>
      <c r="BL11" s="2060"/>
      <c r="BM11" s="2042"/>
      <c r="BN11" s="2042"/>
      <c r="BO11" s="2042"/>
      <c r="BP11" s="2042"/>
    </row>
    <row r="12" spans="1:68" ht="14.25" x14ac:dyDescent="0.25">
      <c r="A12" s="2063"/>
      <c r="B12" s="2046"/>
      <c r="C12" s="2046"/>
      <c r="D12" s="2046"/>
      <c r="E12" s="2046"/>
      <c r="F12" s="2046"/>
      <c r="G12" s="2046"/>
      <c r="H12" s="2046"/>
      <c r="I12" s="2046"/>
      <c r="J12" s="2046"/>
      <c r="K12" s="2046"/>
      <c r="L12" s="2046"/>
      <c r="M12" s="2046"/>
      <c r="N12" s="2046"/>
      <c r="O12" s="2046"/>
      <c r="P12" s="2046"/>
      <c r="Q12" s="2046"/>
      <c r="R12" s="2046"/>
      <c r="S12" s="2046"/>
      <c r="T12" s="2046"/>
      <c r="U12" s="2046"/>
      <c r="V12" s="2046"/>
      <c r="W12" s="2046"/>
      <c r="X12" s="2046"/>
      <c r="Y12" s="2046"/>
      <c r="Z12" s="2046"/>
      <c r="AA12" s="2046"/>
      <c r="AB12" s="2046"/>
      <c r="AC12" s="2046"/>
      <c r="AD12" s="2046"/>
      <c r="AE12" s="2046"/>
      <c r="AF12" s="2046"/>
      <c r="AG12" s="2046"/>
      <c r="AH12" s="2046"/>
      <c r="AI12" s="2046"/>
      <c r="AJ12" s="2046"/>
      <c r="AK12" s="2046"/>
      <c r="AL12" s="2046"/>
      <c r="AM12" s="2046"/>
      <c r="AN12" s="2046"/>
      <c r="AO12" s="2046"/>
      <c r="AP12" s="2046"/>
      <c r="AQ12" s="2046"/>
      <c r="AR12" s="2046"/>
      <c r="AS12" s="2046"/>
      <c r="AT12" s="2061"/>
      <c r="AU12" s="2061"/>
      <c r="AV12" s="2046"/>
      <c r="AW12" s="2046"/>
      <c r="AX12" s="2046"/>
      <c r="AY12" s="2046"/>
      <c r="AZ12" s="2046"/>
      <c r="BA12" s="2046"/>
      <c r="BB12" s="2046"/>
      <c r="BC12" s="2061"/>
      <c r="BD12" s="2046"/>
      <c r="BE12" s="2046"/>
      <c r="BF12" s="2046"/>
      <c r="BG12" s="2046"/>
      <c r="BH12" s="2046"/>
      <c r="BI12" s="2046"/>
      <c r="BJ12" s="2046"/>
      <c r="BK12" s="2046"/>
      <c r="BL12" s="2046" t="s">
        <v>11</v>
      </c>
    </row>
    <row r="13" spans="1:68" ht="14.25" x14ac:dyDescent="0.25">
      <c r="A13" s="2047" t="s">
        <v>427</v>
      </c>
      <c r="B13" s="2048">
        <v>40940</v>
      </c>
      <c r="C13" s="2048">
        <v>40969</v>
      </c>
      <c r="D13" s="2048">
        <v>41000</v>
      </c>
      <c r="E13" s="2048">
        <v>41030</v>
      </c>
      <c r="F13" s="2048">
        <v>41061</v>
      </c>
      <c r="G13" s="2048">
        <v>41091</v>
      </c>
      <c r="H13" s="2048">
        <v>41122</v>
      </c>
      <c r="I13" s="2048">
        <v>41153</v>
      </c>
      <c r="J13" s="2048">
        <v>41183</v>
      </c>
      <c r="K13" s="2048">
        <v>41214</v>
      </c>
      <c r="L13" s="2048">
        <v>41244</v>
      </c>
      <c r="M13" s="2048">
        <v>41275</v>
      </c>
      <c r="N13" s="2048">
        <v>41306</v>
      </c>
      <c r="O13" s="2048">
        <v>41334</v>
      </c>
      <c r="P13" s="2048">
        <v>41365</v>
      </c>
      <c r="Q13" s="2048">
        <v>41395</v>
      </c>
      <c r="R13" s="2048">
        <v>41426</v>
      </c>
      <c r="S13" s="2048">
        <v>41456</v>
      </c>
      <c r="T13" s="2048">
        <v>41487</v>
      </c>
      <c r="U13" s="2048">
        <v>41518</v>
      </c>
      <c r="V13" s="2048">
        <v>41548</v>
      </c>
      <c r="W13" s="2048">
        <v>41579</v>
      </c>
      <c r="X13" s="2048">
        <v>41609</v>
      </c>
      <c r="Y13" s="2048">
        <v>41640</v>
      </c>
      <c r="Z13" s="2048">
        <v>41671</v>
      </c>
      <c r="AA13" s="2048">
        <v>41699</v>
      </c>
      <c r="AB13" s="2048">
        <v>41730</v>
      </c>
      <c r="AC13" s="2048">
        <v>41760</v>
      </c>
      <c r="AD13" s="2048">
        <v>41791</v>
      </c>
      <c r="AE13" s="2048">
        <v>41821</v>
      </c>
      <c r="AF13" s="2048">
        <v>41852</v>
      </c>
      <c r="AG13" s="2048">
        <v>41883</v>
      </c>
      <c r="AH13" s="2048">
        <v>41913</v>
      </c>
      <c r="AI13" s="2048">
        <v>41944</v>
      </c>
      <c r="AJ13" s="2048">
        <v>41974</v>
      </c>
      <c r="AK13" s="2048">
        <v>42005</v>
      </c>
      <c r="AL13" s="2048">
        <v>42036</v>
      </c>
      <c r="AM13" s="2048">
        <v>42064</v>
      </c>
      <c r="AN13" s="2048">
        <v>42095</v>
      </c>
      <c r="AO13" s="2048">
        <v>42125</v>
      </c>
      <c r="AP13" s="2048">
        <v>42156</v>
      </c>
      <c r="AQ13" s="2048">
        <v>42186</v>
      </c>
      <c r="AR13" s="2048">
        <v>42217</v>
      </c>
      <c r="AS13" s="2048">
        <v>42248</v>
      </c>
      <c r="AT13" s="2048">
        <v>42278</v>
      </c>
      <c r="AU13" s="2048">
        <v>42309</v>
      </c>
      <c r="AV13" s="2048">
        <v>42339</v>
      </c>
      <c r="AW13" s="2048">
        <v>42370</v>
      </c>
      <c r="AX13" s="2049">
        <v>42401</v>
      </c>
      <c r="AY13" s="2049">
        <v>42430</v>
      </c>
      <c r="AZ13" s="2049">
        <v>42461</v>
      </c>
      <c r="BA13" s="2049">
        <v>42491</v>
      </c>
      <c r="BB13" s="2049">
        <v>42522</v>
      </c>
      <c r="BC13" s="2049">
        <v>42552</v>
      </c>
      <c r="BD13" s="2049">
        <v>42583</v>
      </c>
      <c r="BE13" s="2049">
        <v>42614</v>
      </c>
      <c r="BF13" s="2049">
        <v>42644</v>
      </c>
      <c r="BG13" s="2049">
        <v>42675</v>
      </c>
      <c r="BH13" s="2049">
        <v>42705</v>
      </c>
      <c r="BI13" s="2049">
        <v>42736</v>
      </c>
      <c r="BJ13" s="2049">
        <v>42767</v>
      </c>
      <c r="BK13" s="2049">
        <v>42795</v>
      </c>
      <c r="BL13" s="2049">
        <v>42826</v>
      </c>
    </row>
    <row r="14" spans="1:68" ht="14.25" x14ac:dyDescent="0.25">
      <c r="A14" s="2050" t="s">
        <v>3487</v>
      </c>
      <c r="B14" s="2064">
        <v>1746.58243204</v>
      </c>
      <c r="C14" s="2064">
        <v>1746.58243204</v>
      </c>
      <c r="D14" s="2064">
        <v>1746.5824324499997</v>
      </c>
      <c r="E14" s="2064">
        <v>1325.00000004</v>
      </c>
      <c r="F14" s="2064">
        <v>1325.00000004</v>
      </c>
      <c r="G14" s="2064">
        <v>1325.00000004</v>
      </c>
      <c r="H14" s="2064">
        <v>1325.00000004</v>
      </c>
      <c r="I14" s="2064">
        <v>1325.00000004</v>
      </c>
      <c r="J14" s="2064">
        <v>1325.00000004</v>
      </c>
      <c r="K14" s="2064">
        <v>1325.00000004</v>
      </c>
      <c r="L14" s="2064">
        <v>1325.00000004</v>
      </c>
      <c r="M14" s="2064">
        <v>1325.00000004</v>
      </c>
      <c r="N14" s="2064">
        <v>1325.00000004</v>
      </c>
      <c r="O14" s="2064">
        <v>1325.00000004</v>
      </c>
      <c r="P14" s="2064">
        <v>1325.00000004</v>
      </c>
      <c r="Q14" s="2064">
        <v>1325.00000004</v>
      </c>
      <c r="R14" s="2064">
        <v>1325.00000004</v>
      </c>
      <c r="S14" s="2064">
        <v>1325.00000004</v>
      </c>
      <c r="T14" s="2064">
        <v>1325.00000004</v>
      </c>
      <c r="U14" s="2064">
        <v>1325.00000004</v>
      </c>
      <c r="V14" s="2064">
        <v>1325.00000004</v>
      </c>
      <c r="W14" s="2064">
        <v>1325.00000004</v>
      </c>
      <c r="X14" s="2064">
        <v>1325.00000004</v>
      </c>
      <c r="Y14" s="2064">
        <v>1325.00000004</v>
      </c>
      <c r="Z14" s="2064">
        <v>1325.00000004</v>
      </c>
      <c r="AA14" s="2064">
        <v>1325.00000004</v>
      </c>
      <c r="AB14" s="2064">
        <v>1325.00000004</v>
      </c>
      <c r="AC14" s="2064">
        <v>1325.00000004</v>
      </c>
      <c r="AD14" s="2064">
        <v>1325.00000004</v>
      </c>
      <c r="AE14" s="2064">
        <v>1325.00000004</v>
      </c>
      <c r="AF14" s="2064">
        <v>1325.00000004</v>
      </c>
      <c r="AG14" s="2064">
        <v>1325.00000004</v>
      </c>
      <c r="AH14" s="2064">
        <v>1325.00000004</v>
      </c>
      <c r="AI14" s="2064">
        <v>1325.00000004</v>
      </c>
      <c r="AJ14" s="2064">
        <v>1325.00000004</v>
      </c>
      <c r="AK14" s="2064">
        <v>1325.00000004</v>
      </c>
      <c r="AL14" s="2064">
        <v>1475.00000004</v>
      </c>
      <c r="AM14" s="2064">
        <v>1475.00000004</v>
      </c>
      <c r="AN14" s="2064">
        <v>1475.00000004</v>
      </c>
      <c r="AO14" s="2064">
        <v>1475.00000004</v>
      </c>
      <c r="AP14" s="2064">
        <v>1475.00000004</v>
      </c>
      <c r="AQ14" s="2064">
        <v>1475.00000004</v>
      </c>
      <c r="AR14" s="2064">
        <v>1475.00000004</v>
      </c>
      <c r="AS14" s="2064">
        <v>1475.00000004</v>
      </c>
      <c r="AT14" s="2064">
        <v>1475.00000004</v>
      </c>
      <c r="AU14" s="2064">
        <v>1775.00000004</v>
      </c>
      <c r="AV14" s="2064">
        <v>1775.00000004</v>
      </c>
      <c r="AW14" s="2064">
        <v>1775.00000004</v>
      </c>
      <c r="AX14" s="2052">
        <v>1775.00000004</v>
      </c>
      <c r="AY14" s="2052">
        <v>1775.00000004</v>
      </c>
      <c r="AZ14" s="2052">
        <v>1775.00000004</v>
      </c>
      <c r="BA14" s="2052">
        <v>1775</v>
      </c>
      <c r="BB14" s="2052">
        <v>1825</v>
      </c>
      <c r="BC14" s="2052">
        <v>1825.00000004</v>
      </c>
      <c r="BD14" s="2052">
        <v>1825.00000004</v>
      </c>
      <c r="BE14" s="2052">
        <v>1825.00000004</v>
      </c>
      <c r="BF14" s="2052">
        <v>1825.00000004</v>
      </c>
      <c r="BG14" s="2052">
        <v>1825.00000004</v>
      </c>
      <c r="BH14" s="2052">
        <v>1975.00000004</v>
      </c>
      <c r="BI14" s="2052">
        <v>1975.00000004</v>
      </c>
      <c r="BJ14" s="2052">
        <v>1975.00000004</v>
      </c>
      <c r="BK14" s="2052">
        <v>1975.00000004</v>
      </c>
      <c r="BL14" s="2052">
        <v>1975.00000004</v>
      </c>
    </row>
    <row r="15" spans="1:68" ht="14.25" x14ac:dyDescent="0.25">
      <c r="A15" s="2050" t="s">
        <v>3488</v>
      </c>
      <c r="B15" s="2064">
        <v>599.53232722149994</v>
      </c>
      <c r="C15" s="2064">
        <v>597.48768222150011</v>
      </c>
      <c r="D15" s="2064">
        <v>585.08768969800064</v>
      </c>
      <c r="E15" s="2064">
        <v>550.85495347150015</v>
      </c>
      <c r="F15" s="2064">
        <v>550.85495377149937</v>
      </c>
      <c r="G15" s="2064">
        <v>645.15164702100037</v>
      </c>
      <c r="H15" s="2064">
        <v>646.24856795400092</v>
      </c>
      <c r="I15" s="2064">
        <v>672.13719595400096</v>
      </c>
      <c r="J15" s="2064">
        <v>719.21607130400037</v>
      </c>
      <c r="K15" s="2064">
        <v>719.21607129400115</v>
      </c>
      <c r="L15" s="2064">
        <v>694.21606729400105</v>
      </c>
      <c r="M15" s="2064">
        <v>670.71247913400077</v>
      </c>
      <c r="N15" s="2064">
        <v>670.71248195892997</v>
      </c>
      <c r="O15" s="2064">
        <v>670.71248957391742</v>
      </c>
      <c r="P15" s="2064">
        <v>670.71248505391691</v>
      </c>
      <c r="Q15" s="2064">
        <v>660.71248457391744</v>
      </c>
      <c r="R15" s="2064">
        <v>610.71248834191704</v>
      </c>
      <c r="S15" s="2064">
        <v>734.33972089841654</v>
      </c>
      <c r="T15" s="2064">
        <v>733.24190232691672</v>
      </c>
      <c r="U15" s="2064">
        <v>733.7838401344161</v>
      </c>
      <c r="V15" s="2064">
        <v>782.94232321041534</v>
      </c>
      <c r="W15" s="2064">
        <v>782.85444522441719</v>
      </c>
      <c r="X15" s="2064">
        <v>752.85457930648761</v>
      </c>
      <c r="Y15" s="2064">
        <v>763.24215569149976</v>
      </c>
      <c r="Z15" s="2064">
        <v>763.24215869149975</v>
      </c>
      <c r="AA15" s="2064">
        <v>763.24215869149975</v>
      </c>
      <c r="AB15" s="2064">
        <v>748.24215869149975</v>
      </c>
      <c r="AC15" s="2064">
        <v>748.32769254350285</v>
      </c>
      <c r="AD15" s="2064">
        <v>747.54909254350275</v>
      </c>
      <c r="AE15" s="2064">
        <v>773.27414996748257</v>
      </c>
      <c r="AF15" s="2064">
        <v>795.52384592534258</v>
      </c>
      <c r="AG15" s="2064">
        <v>793.82143868338437</v>
      </c>
      <c r="AH15" s="2064">
        <v>860.00679545936248</v>
      </c>
      <c r="AI15" s="2064">
        <v>866.69740693486267</v>
      </c>
      <c r="AJ15" s="2064">
        <v>832.47084905478573</v>
      </c>
      <c r="AK15" s="2064">
        <v>833.7203840475006</v>
      </c>
      <c r="AL15" s="2064">
        <v>832.06366670750049</v>
      </c>
      <c r="AM15" s="2064">
        <v>832.4695897075004</v>
      </c>
      <c r="AN15" s="2064">
        <v>832.06366825008206</v>
      </c>
      <c r="AO15" s="2064">
        <v>832.06366843008232</v>
      </c>
      <c r="AP15" s="2064">
        <v>833.32054886750029</v>
      </c>
      <c r="AQ15" s="2064">
        <v>771.86210399964807</v>
      </c>
      <c r="AR15" s="2064">
        <v>785.97295392969988</v>
      </c>
      <c r="AS15" s="2064">
        <v>770.83561280299853</v>
      </c>
      <c r="AT15" s="2064">
        <v>814.82260084253028</v>
      </c>
      <c r="AU15" s="2064">
        <v>809.20022965300086</v>
      </c>
      <c r="AV15" s="2064">
        <v>808.7943096896505</v>
      </c>
      <c r="AW15" s="2064">
        <v>831.23117294492624</v>
      </c>
      <c r="AX15" s="2052">
        <v>831.23116803964899</v>
      </c>
      <c r="AY15" s="2052">
        <v>831.23116803965002</v>
      </c>
      <c r="AZ15" s="2052">
        <v>831.23116816365052</v>
      </c>
      <c r="BA15" s="2052">
        <v>819.23116751314922</v>
      </c>
      <c r="BB15" s="2052">
        <v>819.23116751314922</v>
      </c>
      <c r="BC15" s="2052">
        <v>847.19829774964808</v>
      </c>
      <c r="BD15" s="2052">
        <v>634.12934612630363</v>
      </c>
      <c r="BE15" s="2052">
        <v>616.03525001061348</v>
      </c>
      <c r="BF15" s="2052">
        <v>659.80150435696885</v>
      </c>
      <c r="BG15" s="2052">
        <v>659.80147525396637</v>
      </c>
      <c r="BH15" s="2052">
        <v>659.80147510061363</v>
      </c>
      <c r="BI15" s="2052">
        <v>671.07288027696802</v>
      </c>
      <c r="BJ15" s="2052">
        <v>668.57317798975748</v>
      </c>
      <c r="BK15" s="2052">
        <v>668.57317774810792</v>
      </c>
      <c r="BL15" s="2052">
        <v>668.57317774810792</v>
      </c>
    </row>
    <row r="16" spans="1:68" ht="14.25" x14ac:dyDescent="0.25">
      <c r="A16" s="2050" t="s">
        <v>3489</v>
      </c>
      <c r="B16" s="2064">
        <v>0</v>
      </c>
      <c r="C16" s="2064">
        <v>0</v>
      </c>
      <c r="D16" s="2064">
        <v>0</v>
      </c>
      <c r="E16" s="2064">
        <v>0</v>
      </c>
      <c r="F16" s="2064">
        <v>0</v>
      </c>
      <c r="G16" s="2064">
        <v>0</v>
      </c>
      <c r="H16" s="2064">
        <v>0</v>
      </c>
      <c r="I16" s="2064">
        <v>0</v>
      </c>
      <c r="J16" s="2064">
        <v>0</v>
      </c>
      <c r="K16" s="2064">
        <v>0</v>
      </c>
      <c r="L16" s="2064">
        <v>0</v>
      </c>
      <c r="M16" s="2064">
        <v>0</v>
      </c>
      <c r="N16" s="2064">
        <v>0</v>
      </c>
      <c r="O16" s="2064">
        <v>0</v>
      </c>
      <c r="P16" s="2064">
        <v>0</v>
      </c>
      <c r="Q16" s="2064">
        <v>0</v>
      </c>
      <c r="R16" s="2064">
        <v>0</v>
      </c>
      <c r="S16" s="2064">
        <v>0</v>
      </c>
      <c r="T16" s="2064">
        <v>0</v>
      </c>
      <c r="U16" s="2064">
        <v>0</v>
      </c>
      <c r="V16" s="2064">
        <v>0</v>
      </c>
      <c r="W16" s="2064">
        <v>0</v>
      </c>
      <c r="X16" s="2064">
        <v>0</v>
      </c>
      <c r="Y16" s="2064">
        <v>0</v>
      </c>
      <c r="Z16" s="2064">
        <v>0</v>
      </c>
      <c r="AA16" s="2064">
        <v>0</v>
      </c>
      <c r="AB16" s="2064">
        <v>0</v>
      </c>
      <c r="AC16" s="2064">
        <v>0</v>
      </c>
      <c r="AD16" s="2064">
        <v>0</v>
      </c>
      <c r="AE16" s="2064">
        <v>0</v>
      </c>
      <c r="AF16" s="2064">
        <v>0</v>
      </c>
      <c r="AG16" s="2064">
        <v>0</v>
      </c>
      <c r="AH16" s="2064">
        <v>0</v>
      </c>
      <c r="AI16" s="2064">
        <v>0</v>
      </c>
      <c r="AJ16" s="2064">
        <v>0</v>
      </c>
      <c r="AK16" s="2064">
        <v>0</v>
      </c>
      <c r="AL16" s="2064">
        <v>0</v>
      </c>
      <c r="AM16" s="2064">
        <v>0</v>
      </c>
      <c r="AN16" s="2064">
        <v>0</v>
      </c>
      <c r="AO16" s="2064">
        <v>0</v>
      </c>
      <c r="AP16" s="2064">
        <v>0</v>
      </c>
      <c r="AQ16" s="2064">
        <v>0</v>
      </c>
      <c r="AR16" s="2064">
        <v>0</v>
      </c>
      <c r="AS16" s="2064">
        <v>0</v>
      </c>
      <c r="AT16" s="2064">
        <v>0</v>
      </c>
      <c r="AU16" s="2064">
        <v>0</v>
      </c>
      <c r="AV16" s="2064">
        <v>0</v>
      </c>
      <c r="AW16" s="2064">
        <v>0</v>
      </c>
      <c r="AX16" s="2052">
        <v>0</v>
      </c>
      <c r="AY16" s="2052">
        <v>0</v>
      </c>
      <c r="AZ16" s="2052">
        <v>0</v>
      </c>
      <c r="BA16" s="2052">
        <v>0</v>
      </c>
      <c r="BB16" s="2052">
        <v>0</v>
      </c>
      <c r="BC16" s="2052">
        <v>0</v>
      </c>
      <c r="BD16" s="2052">
        <v>0</v>
      </c>
      <c r="BE16" s="2052">
        <v>0</v>
      </c>
      <c r="BF16" s="2052">
        <v>0</v>
      </c>
      <c r="BG16" s="2052">
        <v>0</v>
      </c>
      <c r="BH16" s="2052">
        <v>0</v>
      </c>
      <c r="BI16" s="2052">
        <v>0</v>
      </c>
      <c r="BJ16" s="2052">
        <v>0</v>
      </c>
      <c r="BK16" s="2052">
        <v>0</v>
      </c>
      <c r="BL16" s="2052">
        <v>0</v>
      </c>
    </row>
    <row r="17" spans="1:68" ht="14.25" x14ac:dyDescent="0.25">
      <c r="A17" s="2050" t="s">
        <v>3490</v>
      </c>
      <c r="B17" s="2064">
        <v>174.68465315537588</v>
      </c>
      <c r="C17" s="2064">
        <v>138.83161136000064</v>
      </c>
      <c r="D17" s="2064">
        <v>166.05437092823649</v>
      </c>
      <c r="E17" s="2064">
        <v>184.09390129199969</v>
      </c>
      <c r="F17" s="2064">
        <v>214.51573574299965</v>
      </c>
      <c r="G17" s="2064">
        <v>152.83371287038995</v>
      </c>
      <c r="H17" s="2064">
        <v>183.68492711000061</v>
      </c>
      <c r="I17" s="2064">
        <v>97.722879887501534</v>
      </c>
      <c r="J17" s="2064">
        <v>78.951812543999964</v>
      </c>
      <c r="K17" s="2064">
        <v>106.59191788399994</v>
      </c>
      <c r="L17" s="2064">
        <v>129.06181087241649</v>
      </c>
      <c r="M17" s="2064">
        <v>138.63510564942897</v>
      </c>
      <c r="N17" s="2064">
        <v>174.03551509249951</v>
      </c>
      <c r="O17" s="2064">
        <v>138.81410591500051</v>
      </c>
      <c r="P17" s="2064">
        <v>166.94650340549961</v>
      </c>
      <c r="Q17" s="2064">
        <v>202.46809445749884</v>
      </c>
      <c r="R17" s="2064">
        <v>238.49052996700198</v>
      </c>
      <c r="S17" s="2064">
        <v>168.69020238549959</v>
      </c>
      <c r="T17" s="2064">
        <v>195.02616721850077</v>
      </c>
      <c r="U17" s="2064">
        <v>92.981908756502534</v>
      </c>
      <c r="V17" s="2064">
        <v>80.497340199501778</v>
      </c>
      <c r="W17" s="2064">
        <v>110.35300234900004</v>
      </c>
      <c r="X17" s="2064">
        <v>132.31135786501284</v>
      </c>
      <c r="Y17" s="2064">
        <v>154.90767153200554</v>
      </c>
      <c r="Z17" s="2064">
        <v>191.2673920019993</v>
      </c>
      <c r="AA17" s="2064">
        <v>134.18046513999943</v>
      </c>
      <c r="AB17" s="2064">
        <v>169.56187140749978</v>
      </c>
      <c r="AC17" s="2064">
        <v>204.00408966017156</v>
      </c>
      <c r="AD17" s="2064">
        <v>162.03582013999878</v>
      </c>
      <c r="AE17" s="2064">
        <v>181.02625737277651</v>
      </c>
      <c r="AF17" s="2064">
        <v>169.9038893095867</v>
      </c>
      <c r="AG17" s="2064">
        <v>186.86123331597574</v>
      </c>
      <c r="AH17" s="2064">
        <v>90.006159540000084</v>
      </c>
      <c r="AI17" s="2064">
        <v>102.00333708000016</v>
      </c>
      <c r="AJ17" s="2064">
        <v>150.19311207821463</v>
      </c>
      <c r="AK17" s="2064">
        <v>-216.06557044155002</v>
      </c>
      <c r="AL17" s="2064">
        <v>209.65880384789824</v>
      </c>
      <c r="AM17" s="2064">
        <v>150.29535886365224</v>
      </c>
      <c r="AN17" s="2064">
        <v>158.84471261826491</v>
      </c>
      <c r="AO17" s="2064">
        <v>194.65759772665669</v>
      </c>
      <c r="AP17" s="2064">
        <v>239.42893458454776</v>
      </c>
      <c r="AQ17" s="2064">
        <v>172.04503190000008</v>
      </c>
      <c r="AR17" s="2064">
        <v>169.00169310994983</v>
      </c>
      <c r="AS17" s="2064">
        <v>85.847129245998914</v>
      </c>
      <c r="AT17" s="2064">
        <v>70.68240364646995</v>
      </c>
      <c r="AU17" s="2064">
        <v>107.70849731405603</v>
      </c>
      <c r="AV17" s="2064">
        <v>134.06343513600004</v>
      </c>
      <c r="AW17" s="2064">
        <v>139.82272541743328</v>
      </c>
      <c r="AX17" s="2052">
        <v>165.65544617525006</v>
      </c>
      <c r="AY17" s="2052">
        <v>106.80229341558814</v>
      </c>
      <c r="AZ17" s="2052">
        <v>138.557794619622</v>
      </c>
      <c r="BA17" s="2052">
        <v>170.65712077381801</v>
      </c>
      <c r="BB17" s="2052">
        <v>202.02155803649973</v>
      </c>
      <c r="BC17" s="2052">
        <v>185.60365223580055</v>
      </c>
      <c r="BD17" s="2052">
        <v>213.32282774911232</v>
      </c>
      <c r="BE17" s="2052">
        <v>87.657877071237024</v>
      </c>
      <c r="BF17" s="2052">
        <v>76.283308970000022</v>
      </c>
      <c r="BG17" s="2052">
        <v>110.54931157376718</v>
      </c>
      <c r="BH17" s="2052">
        <v>167.09030305206204</v>
      </c>
      <c r="BI17" s="2052">
        <v>164.47564709906888</v>
      </c>
      <c r="BJ17" s="2052">
        <v>194.79945758999634</v>
      </c>
      <c r="BK17" s="2052">
        <v>209.29435350919366</v>
      </c>
      <c r="BL17" s="2052">
        <v>248.62936686845492</v>
      </c>
    </row>
    <row r="18" spans="1:68" ht="14.25" x14ac:dyDescent="0.25">
      <c r="A18" s="2050" t="s">
        <v>3491</v>
      </c>
      <c r="B18" s="2064">
        <v>14673.987694020007</v>
      </c>
      <c r="C18" s="2064">
        <v>15022.280191680002</v>
      </c>
      <c r="D18" s="2064">
        <v>14950.51709168</v>
      </c>
      <c r="E18" s="2064">
        <v>12226.293971069999</v>
      </c>
      <c r="F18" s="2064">
        <v>11892.032891719997</v>
      </c>
      <c r="G18" s="2064">
        <v>12056.502985439998</v>
      </c>
      <c r="H18" s="2064">
        <v>12136.8419505</v>
      </c>
      <c r="I18" s="2064">
        <v>12195.952606729999</v>
      </c>
      <c r="J18" s="2064">
        <v>12297.28802287</v>
      </c>
      <c r="K18" s="2064">
        <v>12244.178058209996</v>
      </c>
      <c r="L18" s="2064">
        <v>12481.682409219993</v>
      </c>
      <c r="M18" s="2064">
        <v>12805.170594069996</v>
      </c>
      <c r="N18" s="2064">
        <v>12881.226528809995</v>
      </c>
      <c r="O18" s="2064">
        <v>13034.154719470002</v>
      </c>
      <c r="P18" s="2064">
        <v>12777.125437519997</v>
      </c>
      <c r="Q18" s="2064">
        <v>12855.538266410002</v>
      </c>
      <c r="R18" s="2064">
        <v>12936.980305380001</v>
      </c>
      <c r="S18" s="2064">
        <v>12753.110069369999</v>
      </c>
      <c r="T18" s="2064">
        <v>12769.440596630004</v>
      </c>
      <c r="U18" s="2064">
        <v>12859.20819573</v>
      </c>
      <c r="V18" s="2064">
        <v>12841.551802059997</v>
      </c>
      <c r="W18" s="2064">
        <v>12847.820847959993</v>
      </c>
      <c r="X18" s="2064">
        <v>12681.677415169997</v>
      </c>
      <c r="Y18" s="2064">
        <v>12598.589176169999</v>
      </c>
      <c r="Z18" s="2064">
        <v>12606.652558670003</v>
      </c>
      <c r="AA18" s="2064">
        <v>12516.867773700002</v>
      </c>
      <c r="AB18" s="2064">
        <v>12728.165184020003</v>
      </c>
      <c r="AC18" s="2064">
        <v>12619.011896249995</v>
      </c>
      <c r="AD18" s="2064">
        <v>12670.801787809994</v>
      </c>
      <c r="AE18" s="2064">
        <v>12746.752611029999</v>
      </c>
      <c r="AF18" s="2064">
        <v>12640.080890633646</v>
      </c>
      <c r="AG18" s="2064">
        <v>12886.816174719101</v>
      </c>
      <c r="AH18" s="2064">
        <v>12980.330780480786</v>
      </c>
      <c r="AI18" s="2064">
        <v>12986.737583169997</v>
      </c>
      <c r="AJ18" s="2064">
        <v>13046.342853210004</v>
      </c>
      <c r="AK18" s="2064">
        <v>12912.732273344805</v>
      </c>
      <c r="AL18" s="2064">
        <v>12792.471171226414</v>
      </c>
      <c r="AM18" s="2064">
        <v>12875.36210425326</v>
      </c>
      <c r="AN18" s="2064">
        <v>13219.451940166635</v>
      </c>
      <c r="AO18" s="2064">
        <v>13105.709520297352</v>
      </c>
      <c r="AP18" s="2064">
        <v>13265.866946603664</v>
      </c>
      <c r="AQ18" s="2064">
        <v>13048.951064894271</v>
      </c>
      <c r="AR18" s="2064">
        <v>12982.570250911642</v>
      </c>
      <c r="AS18" s="2064">
        <v>13009.324764056431</v>
      </c>
      <c r="AT18" s="2064">
        <v>13221.405926468185</v>
      </c>
      <c r="AU18" s="2064">
        <v>13242.494205370045</v>
      </c>
      <c r="AV18" s="2064">
        <v>13263.809498084305</v>
      </c>
      <c r="AW18" s="2064">
        <v>13256.534100927116</v>
      </c>
      <c r="AX18" s="2052">
        <v>13256.360152814792</v>
      </c>
      <c r="AY18" s="2052">
        <v>13288.908411514871</v>
      </c>
      <c r="AZ18" s="2052">
        <v>16875.40673020258</v>
      </c>
      <c r="BA18" s="2052">
        <v>16765.248431349995</v>
      </c>
      <c r="BB18" s="2052">
        <v>17137.679123249982</v>
      </c>
      <c r="BC18" s="2052">
        <v>17376.099993186908</v>
      </c>
      <c r="BD18" s="2052">
        <v>17428.407302862764</v>
      </c>
      <c r="BE18" s="2052">
        <v>17678.75502074324</v>
      </c>
      <c r="BF18" s="2052">
        <v>17738.381566440814</v>
      </c>
      <c r="BG18" s="2052">
        <v>17946.484293900001</v>
      </c>
      <c r="BH18" s="2052">
        <v>18285.0117527652</v>
      </c>
      <c r="BI18" s="2052">
        <v>18783.867083362984</v>
      </c>
      <c r="BJ18" s="2052">
        <v>18611.171095912996</v>
      </c>
      <c r="BK18" s="2052">
        <v>18739.13105871269</v>
      </c>
      <c r="BL18" s="2052">
        <v>18979.902545366847</v>
      </c>
    </row>
    <row r="19" spans="1:68" s="2068" customFormat="1" ht="15.75" x14ac:dyDescent="0.25">
      <c r="A19" s="2065" t="s">
        <v>3492</v>
      </c>
      <c r="B19" s="2066">
        <v>14551.555964250007</v>
      </c>
      <c r="C19" s="2066">
        <v>14902.643488680002</v>
      </c>
      <c r="D19" s="2066">
        <v>14831.144394680001</v>
      </c>
      <c r="E19" s="2066">
        <v>12109.832539069999</v>
      </c>
      <c r="F19" s="2066">
        <v>11778.019082239998</v>
      </c>
      <c r="G19" s="2066">
        <v>11949.233858439999</v>
      </c>
      <c r="H19" s="2066">
        <v>12026.675456499999</v>
      </c>
      <c r="I19" s="2066">
        <v>12076.429211659999</v>
      </c>
      <c r="J19" s="2066">
        <v>12177.216458729999</v>
      </c>
      <c r="K19" s="2066">
        <v>12127.075089559998</v>
      </c>
      <c r="L19" s="2066">
        <v>12370.895662509995</v>
      </c>
      <c r="M19" s="2066">
        <v>12696.615796389995</v>
      </c>
      <c r="N19" s="2066">
        <v>12774.912824429997</v>
      </c>
      <c r="O19" s="2066">
        <v>12930.049730080002</v>
      </c>
      <c r="P19" s="2066">
        <v>12675.321549519997</v>
      </c>
      <c r="Q19" s="2066">
        <v>12755.96350263</v>
      </c>
      <c r="R19" s="2066">
        <v>12794.52027936</v>
      </c>
      <c r="S19" s="2066">
        <v>12588.450738419999</v>
      </c>
      <c r="T19" s="2066">
        <v>12593.328752050003</v>
      </c>
      <c r="U19" s="2066">
        <v>12687.318257049999</v>
      </c>
      <c r="V19" s="2066">
        <v>12673.612646059997</v>
      </c>
      <c r="W19" s="2066">
        <v>12678.074341059993</v>
      </c>
      <c r="X19" s="2066">
        <v>12495.064819719997</v>
      </c>
      <c r="Y19" s="2066">
        <v>12416.832218329999</v>
      </c>
      <c r="Z19" s="2066">
        <v>12416.327303240001</v>
      </c>
      <c r="AA19" s="2066">
        <v>12398.51194604</v>
      </c>
      <c r="AB19" s="2066">
        <v>12612.756203890003</v>
      </c>
      <c r="AC19" s="2066">
        <v>12506.284809149995</v>
      </c>
      <c r="AD19" s="2066">
        <v>12560.846690849994</v>
      </c>
      <c r="AE19" s="2066">
        <v>12619.01920137</v>
      </c>
      <c r="AF19" s="2066">
        <v>12515.133505893646</v>
      </c>
      <c r="AG19" s="2066">
        <v>12762.893653859101</v>
      </c>
      <c r="AH19" s="2066">
        <v>12856.408259620786</v>
      </c>
      <c r="AI19" s="2066">
        <v>12846.057671599998</v>
      </c>
      <c r="AJ19" s="2066">
        <v>12898.127239020005</v>
      </c>
      <c r="AK19" s="2066">
        <v>12775.631758314805</v>
      </c>
      <c r="AL19" s="2066">
        <v>12655.370656226414</v>
      </c>
      <c r="AM19" s="2066">
        <v>12738.261589223259</v>
      </c>
      <c r="AN19" s="2066">
        <v>13043.080241426636</v>
      </c>
      <c r="AO19" s="2066">
        <v>12932.628574297352</v>
      </c>
      <c r="AP19" s="2066">
        <v>13100.456734923664</v>
      </c>
      <c r="AQ19" s="2064">
        <v>12861.953987354271</v>
      </c>
      <c r="AR19" s="2064">
        <v>12802.991847871643</v>
      </c>
      <c r="AS19" s="2064">
        <v>12833.000492556432</v>
      </c>
      <c r="AT19" s="2064">
        <v>13047.897504268185</v>
      </c>
      <c r="AU19" s="2064">
        <v>13076.869333600045</v>
      </c>
      <c r="AV19" s="2066">
        <v>13101.419448314304</v>
      </c>
      <c r="AW19" s="2066">
        <v>13095.686274477115</v>
      </c>
      <c r="AX19" s="2067">
        <v>13103.118408104794</v>
      </c>
      <c r="AY19" s="2067">
        <v>13138.767070704873</v>
      </c>
      <c r="AZ19" s="2067">
        <v>13196.305067102581</v>
      </c>
      <c r="BA19" s="2067">
        <v>13080.319003549996</v>
      </c>
      <c r="BB19" s="2067">
        <v>13466.830935869984</v>
      </c>
      <c r="BC19" s="2067">
        <v>13642.682349716908</v>
      </c>
      <c r="BD19" s="2067">
        <v>13753.828811512767</v>
      </c>
      <c r="BE19" s="2067">
        <v>13699.949119393243</v>
      </c>
      <c r="BF19" s="2067">
        <v>13796.306534330814</v>
      </c>
      <c r="BG19" s="2067">
        <v>13970.039204050003</v>
      </c>
      <c r="BH19" s="2067">
        <v>14043.5684854552</v>
      </c>
      <c r="BI19" s="2052">
        <v>14093.767107802982</v>
      </c>
      <c r="BJ19" s="2052">
        <v>14063.318879082992</v>
      </c>
      <c r="BK19" s="2052">
        <v>14080.719229781658</v>
      </c>
      <c r="BL19" s="2052">
        <v>14267.990155636848</v>
      </c>
      <c r="BM19" s="2042"/>
      <c r="BN19" s="2042"/>
      <c r="BO19" s="2042"/>
      <c r="BP19" s="2042"/>
    </row>
    <row r="20" spans="1:68" ht="14.25" x14ac:dyDescent="0.25">
      <c r="A20" s="2050" t="s">
        <v>664</v>
      </c>
      <c r="B20" s="2064">
        <v>1816.2484834300003</v>
      </c>
      <c r="C20" s="2064">
        <v>1871.3934472400003</v>
      </c>
      <c r="D20" s="2064">
        <v>1823.9683416599994</v>
      </c>
      <c r="E20" s="2064">
        <v>1415.7926568399998</v>
      </c>
      <c r="F20" s="2064">
        <v>1740.0558439700003</v>
      </c>
      <c r="G20" s="2064">
        <v>1573.7345048299999</v>
      </c>
      <c r="H20" s="2064">
        <v>1401.1215261600003</v>
      </c>
      <c r="I20" s="2064">
        <v>1583.2044379400002</v>
      </c>
      <c r="J20" s="2064">
        <v>1385.15929467</v>
      </c>
      <c r="K20" s="2064">
        <v>1459.4611832399996</v>
      </c>
      <c r="L20" s="2064">
        <v>1770.0614025900002</v>
      </c>
      <c r="M20" s="2064">
        <v>1850.4168175099996</v>
      </c>
      <c r="N20" s="2064">
        <v>1810.5282499099999</v>
      </c>
      <c r="O20" s="2064">
        <v>1949.0623081799997</v>
      </c>
      <c r="P20" s="2064">
        <v>1804.3358888600001</v>
      </c>
      <c r="Q20" s="2064">
        <v>1640.3018918900004</v>
      </c>
      <c r="R20" s="2064">
        <v>1865.9683750199999</v>
      </c>
      <c r="S20" s="2064">
        <v>1545.2656388999997</v>
      </c>
      <c r="T20" s="2064">
        <v>1910.7907514600001</v>
      </c>
      <c r="U20" s="2064">
        <v>2070.54935471</v>
      </c>
      <c r="V20" s="2064">
        <v>2120.6724401199999</v>
      </c>
      <c r="W20" s="2064">
        <v>2192.7014391800003</v>
      </c>
      <c r="X20" s="2064">
        <v>2396.9668014700001</v>
      </c>
      <c r="Y20" s="2064">
        <v>2595.5052623199995</v>
      </c>
      <c r="Z20" s="2064">
        <v>2580.2813334799998</v>
      </c>
      <c r="AA20" s="2064">
        <v>2899.7717887999997</v>
      </c>
      <c r="AB20" s="2064">
        <v>2793.1222935299993</v>
      </c>
      <c r="AC20" s="2064">
        <v>2960.8303499099993</v>
      </c>
      <c r="AD20" s="2064">
        <v>3078.3956087700003</v>
      </c>
      <c r="AE20" s="2064">
        <v>3025.6830691499995</v>
      </c>
      <c r="AF20" s="2064">
        <v>3254.0411064189998</v>
      </c>
      <c r="AG20" s="2064">
        <v>3301.8126503000003</v>
      </c>
      <c r="AH20" s="2064">
        <v>3477.2955768400002</v>
      </c>
      <c r="AI20" s="2064">
        <v>3575.1337587800008</v>
      </c>
      <c r="AJ20" s="2064">
        <v>3625.4098094999999</v>
      </c>
      <c r="AK20" s="2064">
        <v>3451.3163360500002</v>
      </c>
      <c r="AL20" s="2064">
        <v>4002.4317127300001</v>
      </c>
      <c r="AM20" s="2064">
        <v>4099.3227502899999</v>
      </c>
      <c r="AN20" s="2064">
        <v>3668.6098897894985</v>
      </c>
      <c r="AO20" s="2064">
        <v>3559.3600213699997</v>
      </c>
      <c r="AP20" s="2064">
        <v>3687.7407699099999</v>
      </c>
      <c r="AQ20" s="2064">
        <v>3517.0215815446663</v>
      </c>
      <c r="AR20" s="2064">
        <v>3661.6867347200005</v>
      </c>
      <c r="AS20" s="2064">
        <v>4000.0865004936004</v>
      </c>
      <c r="AT20" s="2064">
        <v>3541.0446523508986</v>
      </c>
      <c r="AU20" s="2064">
        <v>3606.1145415144665</v>
      </c>
      <c r="AV20" s="2064">
        <v>3835.5236469627248</v>
      </c>
      <c r="AW20" s="2064">
        <v>4389.8431062571372</v>
      </c>
      <c r="AX20" s="2052">
        <v>4365.9022720600005</v>
      </c>
      <c r="AY20" s="2052">
        <v>4434.2311773900001</v>
      </c>
      <c r="AZ20" s="2052">
        <v>1023.4398458400002</v>
      </c>
      <c r="BA20" s="2052">
        <v>974.06662237</v>
      </c>
      <c r="BB20" s="2052">
        <v>933.80490799000006</v>
      </c>
      <c r="BC20" s="2052">
        <v>946.5549568199998</v>
      </c>
      <c r="BD20" s="2052">
        <v>942.84598686999993</v>
      </c>
      <c r="BE20" s="2052">
        <v>836.88720908999994</v>
      </c>
      <c r="BF20" s="2052">
        <v>803.54577884999992</v>
      </c>
      <c r="BG20" s="2052">
        <v>847.59292643000026</v>
      </c>
      <c r="BH20" s="2052">
        <v>843.35158961000013</v>
      </c>
      <c r="BI20" s="2052">
        <v>869.21577429999991</v>
      </c>
      <c r="BJ20" s="2052">
        <v>928.78164730000015</v>
      </c>
      <c r="BK20" s="2052">
        <v>805.91581670999994</v>
      </c>
      <c r="BL20" s="2052">
        <v>772.23062445999994</v>
      </c>
    </row>
    <row r="21" spans="1:68" ht="14.25" x14ac:dyDescent="0.25">
      <c r="A21" s="2050" t="s">
        <v>437</v>
      </c>
      <c r="B21" s="2064">
        <v>1799.8046994554986</v>
      </c>
      <c r="C21" s="2064">
        <v>1864.2528078224993</v>
      </c>
      <c r="D21" s="2064">
        <v>1862.2082661299992</v>
      </c>
      <c r="E21" s="2064">
        <v>1692.4265391454996</v>
      </c>
      <c r="F21" s="2064">
        <v>1644.0326673576606</v>
      </c>
      <c r="G21" s="2064">
        <v>1693.4282335971793</v>
      </c>
      <c r="H21" s="2064">
        <v>1631.4195957471791</v>
      </c>
      <c r="I21" s="2064">
        <v>1687.3481527838196</v>
      </c>
      <c r="J21" s="2064">
        <v>1692.2598568708188</v>
      </c>
      <c r="K21" s="2064">
        <v>1793.6647095710955</v>
      </c>
      <c r="L21" s="2064">
        <v>1945.7059241178026</v>
      </c>
      <c r="M21" s="2064">
        <v>1583.2489452885827</v>
      </c>
      <c r="N21" s="2064">
        <v>1660.603190898051</v>
      </c>
      <c r="O21" s="2064">
        <v>1645.0158121701809</v>
      </c>
      <c r="P21" s="2064">
        <v>1652.0760039620964</v>
      </c>
      <c r="Q21" s="2064">
        <v>1744.851146639181</v>
      </c>
      <c r="R21" s="2064">
        <v>1818.4800479889018</v>
      </c>
      <c r="S21" s="2064">
        <v>1950.424325898819</v>
      </c>
      <c r="T21" s="2064">
        <v>2092.7155430588191</v>
      </c>
      <c r="U21" s="2064">
        <v>2064.1435028648857</v>
      </c>
      <c r="V21" s="2064">
        <v>1880.2096480220112</v>
      </c>
      <c r="W21" s="2064">
        <v>1926.9139964014933</v>
      </c>
      <c r="X21" s="2064">
        <v>2218.7168944220116</v>
      </c>
      <c r="Y21" s="2064">
        <v>1985.5904765195039</v>
      </c>
      <c r="Z21" s="2064">
        <v>1972.2507203140117</v>
      </c>
      <c r="AA21" s="2064">
        <v>1927.9445168920113</v>
      </c>
      <c r="AB21" s="2064">
        <v>1901.7674149797515</v>
      </c>
      <c r="AC21" s="2064">
        <v>1886.8805592166605</v>
      </c>
      <c r="AD21" s="2064">
        <v>1921.0224354300935</v>
      </c>
      <c r="AE21" s="2064">
        <v>1964.920014049894</v>
      </c>
      <c r="AF21" s="2064">
        <v>1994.0033608783267</v>
      </c>
      <c r="AG21" s="2064">
        <v>1984.4977902220121</v>
      </c>
      <c r="AH21" s="2064">
        <v>1914.8292231520109</v>
      </c>
      <c r="AI21" s="2064">
        <v>2139.14897036</v>
      </c>
      <c r="AJ21" s="2064">
        <v>2390.4111904900005</v>
      </c>
      <c r="AK21" s="2064">
        <v>3046.2996005074833</v>
      </c>
      <c r="AL21" s="2064">
        <v>1973.312739295822</v>
      </c>
      <c r="AM21" s="2064">
        <v>1987.5354303920108</v>
      </c>
      <c r="AN21" s="2064">
        <v>2022.1958714371826</v>
      </c>
      <c r="AO21" s="2064">
        <v>2204.9091645160111</v>
      </c>
      <c r="AP21" s="2064">
        <v>1995.6953669103707</v>
      </c>
      <c r="AQ21" s="2064">
        <v>1945.6640394770111</v>
      </c>
      <c r="AR21" s="2064">
        <v>2023.7281758620102</v>
      </c>
      <c r="AS21" s="2064">
        <v>2201.5689331232115</v>
      </c>
      <c r="AT21" s="2064">
        <v>2397.8126471387277</v>
      </c>
      <c r="AU21" s="2064">
        <v>2330.5848261245992</v>
      </c>
      <c r="AV21" s="2064">
        <v>2702.6119290699999</v>
      </c>
      <c r="AW21" s="2064">
        <v>2295.3275763679453</v>
      </c>
      <c r="AX21" s="2052">
        <v>2354.6965760959711</v>
      </c>
      <c r="AY21" s="2052">
        <v>2263.0156921693228</v>
      </c>
      <c r="AZ21" s="2052">
        <v>2254.747353292119</v>
      </c>
      <c r="BA21" s="2052">
        <v>2458.3396344982448</v>
      </c>
      <c r="BB21" s="2052">
        <v>2258.3750768500004</v>
      </c>
      <c r="BC21" s="2052">
        <v>2292.995968752999</v>
      </c>
      <c r="BD21" s="2052">
        <v>2096.8250312299992</v>
      </c>
      <c r="BE21" s="2052">
        <v>2308.1097029917291</v>
      </c>
      <c r="BF21" s="2052">
        <v>2301.4296075299999</v>
      </c>
      <c r="BG21" s="2052">
        <v>2349.1662012700003</v>
      </c>
      <c r="BH21" s="2052">
        <v>2856.9196301800002</v>
      </c>
      <c r="BI21" s="2052">
        <v>2335.5388014096661</v>
      </c>
      <c r="BJ21" s="2052">
        <v>2239.5878153600679</v>
      </c>
      <c r="BK21" s="2052">
        <v>2225.755809337013</v>
      </c>
      <c r="BL21" s="2052">
        <v>2232.1164126844119</v>
      </c>
    </row>
    <row r="22" spans="1:68" ht="14.25" x14ac:dyDescent="0.25">
      <c r="A22" s="2069" t="s">
        <v>438</v>
      </c>
      <c r="B22" s="2070">
        <v>20810.840289322379</v>
      </c>
      <c r="C22" s="2070">
        <v>21240.828172364003</v>
      </c>
      <c r="D22" s="2070">
        <v>21134.418192546233</v>
      </c>
      <c r="E22" s="2070">
        <v>17394.462021858999</v>
      </c>
      <c r="F22" s="2070">
        <v>17366.492092602155</v>
      </c>
      <c r="G22" s="2070">
        <v>17446.651083798566</v>
      </c>
      <c r="H22" s="2070">
        <v>17324.316567511185</v>
      </c>
      <c r="I22" s="2070">
        <v>17561.365273335323</v>
      </c>
      <c r="J22" s="2070">
        <v>17497.875058298818</v>
      </c>
      <c r="K22" s="2070">
        <v>17648.11194023909</v>
      </c>
      <c r="L22" s="2070">
        <v>18345.727614134215</v>
      </c>
      <c r="M22" s="2071">
        <v>18373.183941692008</v>
      </c>
      <c r="N22" s="2071">
        <v>18522.105966709474</v>
      </c>
      <c r="O22" s="2071">
        <v>18762.7594353491</v>
      </c>
      <c r="P22" s="2071">
        <v>18396.19631884151</v>
      </c>
      <c r="Q22" s="2071">
        <v>18428.871884010601</v>
      </c>
      <c r="R22" s="2071">
        <v>18795.631746737821</v>
      </c>
      <c r="S22" s="2071">
        <v>18476.829957492737</v>
      </c>
      <c r="T22" s="2071">
        <v>19026.214960734244</v>
      </c>
      <c r="U22" s="2071">
        <v>19145.666802235803</v>
      </c>
      <c r="V22" s="2071">
        <v>19030.873553651923</v>
      </c>
      <c r="W22" s="2071">
        <v>19185.643731154905</v>
      </c>
      <c r="X22" s="2071">
        <v>19507.527048273507</v>
      </c>
      <c r="Y22" s="2071">
        <v>19422.834742273008</v>
      </c>
      <c r="Z22" s="2071">
        <v>19438.694163197513</v>
      </c>
      <c r="AA22" s="2071">
        <v>19567.006703263512</v>
      </c>
      <c r="AB22" s="2071">
        <v>19665.858922668755</v>
      </c>
      <c r="AC22" s="2071">
        <v>19744.054587620329</v>
      </c>
      <c r="AD22" s="2071">
        <v>19904.804744733592</v>
      </c>
      <c r="AE22" s="2071">
        <v>20016.656101610151</v>
      </c>
      <c r="AF22" s="2071">
        <v>20178.553093205905</v>
      </c>
      <c r="AG22" s="2071">
        <v>20478.809287280474</v>
      </c>
      <c r="AH22" s="2071">
        <v>20647.468535512158</v>
      </c>
      <c r="AI22" s="2071">
        <v>20994.721056364862</v>
      </c>
      <c r="AJ22" s="2071">
        <v>21369.827814373006</v>
      </c>
      <c r="AK22" s="2071">
        <v>21353.003023548241</v>
      </c>
      <c r="AL22" s="2071">
        <v>21284.938093847635</v>
      </c>
      <c r="AM22" s="2071">
        <v>21419.985233546424</v>
      </c>
      <c r="AN22" s="2071">
        <v>21376.166082301665</v>
      </c>
      <c r="AO22" s="2071">
        <v>21371.699972380102</v>
      </c>
      <c r="AP22" s="2071">
        <v>21497.052566916085</v>
      </c>
      <c r="AQ22" s="2071">
        <v>20930.543821855597</v>
      </c>
      <c r="AR22" s="2071">
        <v>21097.959808573301</v>
      </c>
      <c r="AS22" s="2071">
        <v>21542.662939762246</v>
      </c>
      <c r="AT22" s="2071">
        <v>21520.768230486814</v>
      </c>
      <c r="AU22" s="2071">
        <v>21871.102300016169</v>
      </c>
      <c r="AV22" s="2071">
        <v>22519.80281898268</v>
      </c>
      <c r="AW22" s="2071">
        <v>22687.758681954558</v>
      </c>
      <c r="AX22" s="2058">
        <v>22748.845615225662</v>
      </c>
      <c r="AY22" s="2058">
        <v>22699.188742569433</v>
      </c>
      <c r="AZ22" s="2058">
        <v>22898.38289215797</v>
      </c>
      <c r="BA22" s="2058">
        <v>22962.542976505203</v>
      </c>
      <c r="BB22" s="2058">
        <v>23176.111833639632</v>
      </c>
      <c r="BC22" s="2058">
        <v>23473.452868785356</v>
      </c>
      <c r="BD22" s="2058">
        <v>23140.530494878181</v>
      </c>
      <c r="BE22" s="2058">
        <v>23352.445059946818</v>
      </c>
      <c r="BF22" s="2058">
        <v>23404.441766187781</v>
      </c>
      <c r="BG22" s="2058">
        <v>23738.594208467734</v>
      </c>
      <c r="BH22" s="2058">
        <v>24787.174750747876</v>
      </c>
      <c r="BI22" s="2058">
        <v>24799.170186488685</v>
      </c>
      <c r="BJ22" s="2058">
        <v>24617.913194192817</v>
      </c>
      <c r="BK22" s="2058">
        <v>24623.670216057006</v>
      </c>
      <c r="BL22" s="2058">
        <v>24876.452127167824</v>
      </c>
    </row>
    <row r="23" spans="1:68" s="2074" customFormat="1" ht="14.25" x14ac:dyDescent="0.25">
      <c r="A23" s="2072" t="s">
        <v>533</v>
      </c>
      <c r="B23" s="2073"/>
      <c r="C23" s="2073"/>
      <c r="D23" s="2073"/>
      <c r="E23" s="2073"/>
      <c r="F23" s="2073"/>
      <c r="G23" s="2073"/>
      <c r="H23" s="2073"/>
      <c r="I23" s="2073"/>
      <c r="J23" s="2073"/>
      <c r="K23" s="2073"/>
      <c r="L23" s="2073"/>
      <c r="M23" s="2073"/>
      <c r="N23" s="2073"/>
      <c r="O23" s="2073"/>
      <c r="P23" s="2073"/>
      <c r="Q23" s="2073"/>
      <c r="R23" s="2073"/>
      <c r="S23" s="2073"/>
      <c r="T23" s="2073"/>
      <c r="U23" s="2073"/>
      <c r="V23" s="2073"/>
      <c r="W23" s="2073"/>
      <c r="X23" s="2073"/>
      <c r="Y23" s="2073"/>
      <c r="Z23" s="2073"/>
      <c r="AA23" s="2073"/>
      <c r="AB23" s="2073"/>
      <c r="AC23" s="2073"/>
      <c r="AD23" s="2073"/>
      <c r="AE23" s="2073"/>
      <c r="AF23" s="2073"/>
      <c r="AG23" s="2073"/>
      <c r="AH23" s="2073"/>
      <c r="AI23" s="2073"/>
      <c r="AJ23" s="2073"/>
      <c r="AK23" s="2073"/>
      <c r="AL23" s="2073"/>
      <c r="AM23" s="2073"/>
      <c r="AN23" s="2073"/>
      <c r="AO23" s="2073"/>
      <c r="AP23" s="2073"/>
      <c r="AQ23" s="2073"/>
      <c r="AR23" s="2073"/>
      <c r="AS23" s="2073"/>
      <c r="AT23" s="2073"/>
      <c r="AU23" s="2073"/>
      <c r="AV23" s="2073"/>
      <c r="AW23" s="2073"/>
      <c r="AX23" s="2073"/>
      <c r="AY23" s="2073"/>
      <c r="AZ23" s="2073"/>
      <c r="BA23" s="2073"/>
      <c r="BB23" s="2073"/>
      <c r="BC23" s="2073"/>
      <c r="BD23" s="2061"/>
      <c r="BE23" s="2061"/>
      <c r="BF23" s="2061"/>
      <c r="BG23" s="2061"/>
      <c r="BH23" s="2061"/>
      <c r="BI23" s="2061"/>
      <c r="BJ23" s="2061"/>
      <c r="BK23" s="2061"/>
      <c r="BL23" s="2061"/>
      <c r="BM23" s="2042"/>
      <c r="BN23" s="2042"/>
      <c r="BO23" s="2042"/>
      <c r="BP23" s="2042"/>
    </row>
    <row r="24" spans="1:68" s="2074" customFormat="1" ht="14.25" x14ac:dyDescent="0.25">
      <c r="A24" s="2075" t="s">
        <v>3493</v>
      </c>
      <c r="B24" s="2073"/>
      <c r="C24" s="2073"/>
      <c r="D24" s="2073"/>
      <c r="E24" s="2073"/>
      <c r="F24" s="2073"/>
      <c r="G24" s="2073"/>
      <c r="H24" s="2073"/>
      <c r="I24" s="2073"/>
      <c r="J24" s="2073"/>
      <c r="K24" s="2073"/>
      <c r="L24" s="2073"/>
      <c r="M24" s="2073"/>
      <c r="N24" s="2073"/>
      <c r="O24" s="2073"/>
      <c r="P24" s="2073"/>
      <c r="Q24" s="2073"/>
      <c r="R24" s="2073"/>
      <c r="S24" s="2073"/>
      <c r="T24" s="2073"/>
      <c r="U24" s="2073"/>
      <c r="V24" s="2073"/>
      <c r="W24" s="2073"/>
      <c r="X24" s="2073"/>
      <c r="Y24" s="2073"/>
      <c r="Z24" s="2073"/>
      <c r="AA24" s="2073"/>
      <c r="AB24" s="2073"/>
      <c r="AC24" s="2073"/>
      <c r="AD24" s="2073">
        <v>0.75129096898639425</v>
      </c>
      <c r="AE24" s="2073"/>
      <c r="AF24" s="2073"/>
      <c r="AG24" s="2073"/>
      <c r="AH24" s="2073"/>
      <c r="AI24" s="2073"/>
      <c r="AJ24" s="2073"/>
      <c r="AK24" s="2073"/>
      <c r="AL24" s="2073"/>
      <c r="AM24" s="2073"/>
      <c r="AN24" s="2073"/>
      <c r="AO24" s="2073"/>
      <c r="AP24" s="2073"/>
      <c r="AQ24" s="2073"/>
      <c r="AR24" s="2073"/>
      <c r="AS24" s="2073"/>
      <c r="AT24" s="2073"/>
      <c r="AU24" s="2073"/>
      <c r="AV24" s="2073"/>
      <c r="AW24" s="2073"/>
      <c r="AX24" s="2073"/>
      <c r="AY24" s="2073"/>
      <c r="AZ24" s="2073"/>
      <c r="BA24" s="2073"/>
      <c r="BB24" s="2073"/>
      <c r="BC24" s="2073"/>
      <c r="BD24" s="2061"/>
      <c r="BE24" s="2061"/>
      <c r="BF24" s="2061"/>
      <c r="BG24" s="2061"/>
      <c r="BH24" s="2061"/>
      <c r="BI24" s="2061"/>
      <c r="BJ24" s="2061"/>
      <c r="BK24" s="2061"/>
      <c r="BL24" s="2061"/>
      <c r="BM24" s="2042"/>
      <c r="BN24" s="2042"/>
      <c r="BO24" s="2042"/>
      <c r="BP24" s="2042"/>
    </row>
    <row r="25" spans="1:68" s="2077" customFormat="1" ht="14.25" x14ac:dyDescent="0.25">
      <c r="A25" s="2072" t="s">
        <v>3494</v>
      </c>
      <c r="B25" s="2076"/>
      <c r="C25" s="2076"/>
      <c r="D25" s="2076"/>
      <c r="E25" s="2076"/>
      <c r="F25" s="2076"/>
      <c r="G25" s="2076"/>
      <c r="H25" s="2076"/>
      <c r="I25" s="2076"/>
      <c r="J25" s="2076"/>
      <c r="K25" s="2076"/>
      <c r="L25" s="2076"/>
      <c r="M25" s="2076"/>
      <c r="N25" s="2076"/>
      <c r="O25" s="2076"/>
      <c r="P25" s="2076"/>
      <c r="Q25" s="2076"/>
      <c r="R25" s="2076"/>
      <c r="S25" s="2076"/>
      <c r="T25" s="2076"/>
      <c r="U25" s="2076"/>
      <c r="V25" s="2076"/>
      <c r="W25" s="2076"/>
      <c r="X25" s="2076"/>
      <c r="Y25" s="2076"/>
      <c r="Z25" s="2076"/>
      <c r="AA25" s="2076"/>
      <c r="AB25" s="2076"/>
      <c r="AC25" s="2076"/>
      <c r="AD25" s="2076"/>
      <c r="AE25" s="2076"/>
      <c r="AF25" s="2076"/>
      <c r="AG25" s="2076"/>
      <c r="AH25" s="2076"/>
      <c r="AI25" s="2076"/>
      <c r="AJ25" s="2076"/>
      <c r="AK25" s="2076"/>
      <c r="AL25" s="2076"/>
      <c r="AM25" s="2076"/>
      <c r="AN25" s="2076"/>
      <c r="AO25" s="2076"/>
      <c r="AP25" s="2076"/>
      <c r="AQ25" s="2076"/>
      <c r="AR25" s="2076"/>
      <c r="AS25" s="2076"/>
      <c r="AT25" s="2076"/>
      <c r="AU25" s="2076"/>
      <c r="AV25" s="2076"/>
      <c r="AW25" s="2076"/>
      <c r="AX25" s="2076"/>
      <c r="AY25" s="2076"/>
      <c r="AZ25" s="2076"/>
      <c r="BA25" s="2076"/>
      <c r="BB25" s="2076"/>
      <c r="BC25" s="2076"/>
      <c r="BD25" s="2061"/>
      <c r="BE25" s="2061"/>
      <c r="BF25" s="2061"/>
      <c r="BG25" s="2061"/>
      <c r="BH25" s="2061"/>
      <c r="BI25" s="2061"/>
      <c r="BJ25" s="2061"/>
      <c r="BK25" s="2061"/>
      <c r="BL25" s="2061"/>
      <c r="BM25" s="2042"/>
      <c r="BN25" s="2042"/>
      <c r="BO25" s="2042"/>
      <c r="BP25" s="2042"/>
    </row>
    <row r="26" spans="1:68" s="2077" customFormat="1" ht="15.75" x14ac:dyDescent="0.25">
      <c r="A26" s="2043"/>
      <c r="BD26" s="2042"/>
      <c r="BE26" s="2042"/>
      <c r="BF26" s="2042"/>
      <c r="BG26" s="2042"/>
      <c r="BH26" s="2042"/>
      <c r="BI26" s="2042"/>
      <c r="BJ26" s="2042"/>
      <c r="BK26" s="2042"/>
      <c r="BL26" s="2042"/>
      <c r="BM26" s="2042"/>
      <c r="BN26" s="2042"/>
      <c r="BO26" s="2042"/>
      <c r="BP26" s="2042"/>
    </row>
    <row r="27" spans="1:68" s="2077" customFormat="1" ht="15.75" x14ac:dyDescent="0.25">
      <c r="A27" s="2043"/>
      <c r="BD27" s="2042"/>
      <c r="BE27" s="2042"/>
      <c r="BF27" s="2042"/>
      <c r="BG27" s="2042"/>
      <c r="BH27" s="2042"/>
      <c r="BI27" s="2042"/>
      <c r="BJ27" s="2042"/>
      <c r="BK27" s="2042"/>
      <c r="BL27" s="2042"/>
      <c r="BM27" s="2042"/>
      <c r="BN27" s="2042"/>
      <c r="BO27" s="2042"/>
      <c r="BP27" s="2042"/>
    </row>
    <row r="28" spans="1:68" s="2077" customFormat="1" ht="15.75" x14ac:dyDescent="0.25">
      <c r="A28" s="2043"/>
      <c r="B28" s="2078"/>
      <c r="C28" s="2078"/>
      <c r="D28" s="2078"/>
      <c r="E28" s="2078"/>
      <c r="F28" s="2078"/>
      <c r="G28" s="2078"/>
      <c r="H28" s="2078"/>
      <c r="I28" s="2078"/>
      <c r="J28" s="2078"/>
      <c r="K28" s="2078"/>
      <c r="L28" s="2078"/>
      <c r="M28" s="2078"/>
      <c r="N28" s="2078"/>
      <c r="O28" s="2078"/>
      <c r="P28" s="2078"/>
      <c r="Q28" s="2078"/>
      <c r="R28" s="2079"/>
      <c r="S28" s="2078"/>
      <c r="T28" s="2078"/>
      <c r="U28" s="2078"/>
      <c r="V28" s="2078"/>
      <c r="W28" s="2078"/>
      <c r="X28" s="2078"/>
      <c r="Y28" s="2078"/>
      <c r="Z28" s="2078"/>
      <c r="AA28" s="2078"/>
      <c r="AB28" s="2078"/>
      <c r="AC28" s="2079"/>
      <c r="AD28" s="2079"/>
      <c r="AE28" s="2079"/>
      <c r="AF28" s="2079"/>
      <c r="AG28" s="2079"/>
      <c r="AH28" s="2079"/>
      <c r="AI28" s="2079"/>
      <c r="AJ28" s="2079"/>
      <c r="AK28" s="2079"/>
      <c r="AL28" s="2079"/>
      <c r="AM28" s="2079"/>
      <c r="AN28" s="2079"/>
      <c r="AO28" s="2079"/>
      <c r="AP28" s="2079"/>
      <c r="AQ28" s="2079"/>
      <c r="AR28" s="2079"/>
      <c r="AS28" s="2079"/>
      <c r="AZ28" s="2079"/>
      <c r="BA28" s="2079"/>
      <c r="BB28" s="2079"/>
      <c r="BC28" s="2079"/>
      <c r="BD28" s="2042"/>
      <c r="BE28" s="2042"/>
      <c r="BF28" s="2042"/>
      <c r="BG28" s="2042"/>
      <c r="BH28" s="2042"/>
      <c r="BI28" s="2042"/>
      <c r="BJ28" s="2042"/>
      <c r="BK28" s="2042"/>
      <c r="BL28" s="2042"/>
      <c r="BM28" s="2042"/>
      <c r="BN28" s="2042"/>
      <c r="BO28" s="2042"/>
      <c r="BP28" s="2042"/>
    </row>
    <row r="29" spans="1:68" s="2077" customFormat="1" ht="15.75" x14ac:dyDescent="0.25">
      <c r="A29" s="2043"/>
      <c r="BD29" s="2042"/>
      <c r="BE29" s="2042"/>
      <c r="BF29" s="2042"/>
      <c r="BG29" s="2042"/>
      <c r="BH29" s="2042"/>
      <c r="BI29" s="2042"/>
      <c r="BJ29" s="2042"/>
      <c r="BK29" s="2042"/>
      <c r="BL29" s="2042"/>
      <c r="BM29" s="2042"/>
      <c r="BN29" s="2042"/>
      <c r="BO29" s="2042"/>
      <c r="BP29" s="2042"/>
    </row>
  </sheetData>
  <printOptions horizontalCentered="1" verticalCentered="1"/>
  <pageMargins left="0" right="0" top="0.75" bottom="0.75" header="0.3" footer="0.3"/>
  <pageSetup paperSize="9" scale="6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8"/>
  <sheetViews>
    <sheetView view="pageBreakPreview" zoomScaleNormal="100" zoomScaleSheetLayoutView="100" workbookViewId="0">
      <pane xSplit="1" ySplit="3" topLeftCell="Q4" activePane="bottomRight" state="frozen"/>
      <selection pane="topRight" activeCell="B1" sqref="B1"/>
      <selection pane="bottomLeft" activeCell="A6" sqref="A6"/>
      <selection pane="bottomRight" activeCell="A2" sqref="A2"/>
    </sheetView>
  </sheetViews>
  <sheetFormatPr defaultRowHeight="16.5" x14ac:dyDescent="0.3"/>
  <cols>
    <col min="1" max="1" width="55.42578125" style="1332" customWidth="1"/>
    <col min="2" max="2" width="10.5703125" style="1332" hidden="1" customWidth="1"/>
    <col min="3" max="3" width="11.85546875" style="1332" hidden="1" customWidth="1"/>
    <col min="4" max="4" width="9.85546875" style="1332" hidden="1" customWidth="1"/>
    <col min="5" max="5" width="10.42578125" style="1332" hidden="1" customWidth="1"/>
    <col min="6" max="8" width="10.85546875" style="1332" hidden="1" customWidth="1"/>
    <col min="9" max="25" width="10.7109375" style="1332" customWidth="1"/>
    <col min="26" max="16384" width="9.140625" style="1332"/>
  </cols>
  <sheetData>
    <row r="1" spans="1:29" ht="21.75" customHeight="1" x14ac:dyDescent="0.3">
      <c r="A1" s="3490" t="s">
        <v>3495</v>
      </c>
      <c r="B1" s="3490"/>
      <c r="C1" s="3490"/>
      <c r="D1" s="3490"/>
      <c r="E1" s="3491"/>
      <c r="F1" s="3491"/>
      <c r="G1" s="3491"/>
      <c r="H1" s="3491"/>
      <c r="I1" s="3491"/>
      <c r="J1" s="3491"/>
      <c r="K1" s="3491"/>
      <c r="L1" s="3491"/>
      <c r="M1" s="3491"/>
      <c r="N1" s="3491"/>
      <c r="O1" s="3491"/>
      <c r="P1" s="3491"/>
      <c r="Q1" s="3491"/>
      <c r="R1" s="3491"/>
    </row>
    <row r="2" spans="1:29" ht="13.5" customHeight="1" thickBot="1" x14ac:dyDescent="0.35">
      <c r="A2" s="1363"/>
      <c r="B2" s="1363"/>
      <c r="C2" s="1363"/>
      <c r="E2" s="1338"/>
      <c r="F2" s="1338"/>
      <c r="G2" s="1338"/>
      <c r="H2" s="1338"/>
      <c r="Y2" s="2080"/>
      <c r="Z2" s="2080"/>
      <c r="AA2" s="2080"/>
      <c r="AB2" s="2080" t="s">
        <v>11</v>
      </c>
    </row>
    <row r="3" spans="1:29" ht="25.5" customHeight="1" thickTop="1" thickBot="1" x14ac:dyDescent="0.35">
      <c r="A3" s="2081"/>
      <c r="B3" s="2082">
        <v>40451</v>
      </c>
      <c r="C3" s="2083">
        <v>40543</v>
      </c>
      <c r="D3" s="2083">
        <v>40633</v>
      </c>
      <c r="E3" s="2083">
        <v>40724</v>
      </c>
      <c r="F3" s="2083">
        <v>40816</v>
      </c>
      <c r="G3" s="2083">
        <v>40907</v>
      </c>
      <c r="H3" s="2083">
        <v>40969</v>
      </c>
      <c r="I3" s="2083">
        <v>41061</v>
      </c>
      <c r="J3" s="2083">
        <v>41153</v>
      </c>
      <c r="K3" s="2083">
        <v>41244</v>
      </c>
      <c r="L3" s="2083">
        <v>41334</v>
      </c>
      <c r="M3" s="2083">
        <v>41426</v>
      </c>
      <c r="N3" s="2083">
        <v>41518</v>
      </c>
      <c r="O3" s="2083">
        <v>41609</v>
      </c>
      <c r="P3" s="2083">
        <v>41699</v>
      </c>
      <c r="Q3" s="2083">
        <v>41791</v>
      </c>
      <c r="R3" s="2083">
        <v>41883</v>
      </c>
      <c r="S3" s="2083">
        <v>41974</v>
      </c>
      <c r="T3" s="2083">
        <v>42064</v>
      </c>
      <c r="U3" s="2083">
        <v>42156</v>
      </c>
      <c r="V3" s="2083">
        <v>42248</v>
      </c>
      <c r="W3" s="2083">
        <v>42339</v>
      </c>
      <c r="X3" s="2083">
        <v>42430</v>
      </c>
      <c r="Y3" s="2083">
        <v>42522</v>
      </c>
      <c r="Z3" s="2083">
        <v>42614</v>
      </c>
      <c r="AA3" s="2083">
        <v>42705</v>
      </c>
      <c r="AB3" s="2083">
        <v>42795</v>
      </c>
    </row>
    <row r="4" spans="1:29" ht="18" customHeight="1" thickTop="1" x14ac:dyDescent="0.3">
      <c r="A4" s="2084" t="s">
        <v>3496</v>
      </c>
      <c r="B4" s="2085">
        <v>472.36257554000002</v>
      </c>
      <c r="C4" s="2086">
        <v>510</v>
      </c>
      <c r="D4" s="2086">
        <v>491</v>
      </c>
      <c r="E4" s="2086">
        <v>498</v>
      </c>
      <c r="F4" s="2086">
        <v>497</v>
      </c>
      <c r="G4" s="2086">
        <v>476</v>
      </c>
      <c r="H4" s="2086">
        <v>491</v>
      </c>
      <c r="I4" s="2086">
        <v>422</v>
      </c>
      <c r="J4" s="2086">
        <v>408.45183361999989</v>
      </c>
      <c r="K4" s="2086">
        <v>408</v>
      </c>
      <c r="L4" s="2086">
        <v>415</v>
      </c>
      <c r="M4" s="2086">
        <v>400</v>
      </c>
      <c r="N4" s="2086">
        <v>408</v>
      </c>
      <c r="O4" s="2086">
        <v>399</v>
      </c>
      <c r="P4" s="2086">
        <v>405</v>
      </c>
      <c r="Q4" s="2086">
        <v>412</v>
      </c>
      <c r="R4" s="2086">
        <v>400</v>
      </c>
      <c r="S4" s="2086">
        <v>398</v>
      </c>
      <c r="T4" s="2086">
        <v>414</v>
      </c>
      <c r="U4" s="2086">
        <v>406</v>
      </c>
      <c r="V4" s="2086">
        <v>401.86626766947501</v>
      </c>
      <c r="W4" s="2086">
        <v>395.52858592927186</v>
      </c>
      <c r="X4" s="2086">
        <v>418</v>
      </c>
      <c r="Y4" s="2086">
        <v>433</v>
      </c>
      <c r="Z4" s="2086">
        <v>434</v>
      </c>
      <c r="AA4" s="2086">
        <v>444</v>
      </c>
      <c r="AB4" s="2086">
        <v>462</v>
      </c>
      <c r="AC4" s="2087"/>
    </row>
    <row r="5" spans="1:29" ht="18" customHeight="1" x14ac:dyDescent="0.3">
      <c r="A5" s="2084" t="s">
        <v>3497</v>
      </c>
      <c r="B5" s="2085">
        <v>335.91336057999996</v>
      </c>
      <c r="C5" s="2086">
        <v>357</v>
      </c>
      <c r="D5" s="2086">
        <v>319</v>
      </c>
      <c r="E5" s="2086">
        <v>321</v>
      </c>
      <c r="F5" s="2086">
        <v>324</v>
      </c>
      <c r="G5" s="2086">
        <v>304</v>
      </c>
      <c r="H5" s="2086">
        <v>304</v>
      </c>
      <c r="I5" s="2086">
        <v>241</v>
      </c>
      <c r="J5" s="2086">
        <v>235.49498532999999</v>
      </c>
      <c r="K5" s="2086">
        <v>234</v>
      </c>
      <c r="L5" s="2086">
        <v>228</v>
      </c>
      <c r="M5" s="2086">
        <v>235</v>
      </c>
      <c r="N5" s="2086">
        <v>231</v>
      </c>
      <c r="O5" s="2086">
        <v>229</v>
      </c>
      <c r="P5" s="2086">
        <v>223</v>
      </c>
      <c r="Q5" s="2086">
        <v>224</v>
      </c>
      <c r="R5" s="2086">
        <v>224</v>
      </c>
      <c r="S5" s="2086">
        <v>219</v>
      </c>
      <c r="T5" s="2086">
        <v>241</v>
      </c>
      <c r="U5" s="2086">
        <v>231</v>
      </c>
      <c r="V5" s="2086">
        <v>224.83341470972292</v>
      </c>
      <c r="W5" s="2086">
        <v>229.86400646224232</v>
      </c>
      <c r="X5" s="2086">
        <v>229</v>
      </c>
      <c r="Y5" s="2086">
        <v>229</v>
      </c>
      <c r="Z5" s="2086">
        <v>235</v>
      </c>
      <c r="AA5" s="2086">
        <v>235</v>
      </c>
      <c r="AB5" s="2086">
        <v>233</v>
      </c>
    </row>
    <row r="6" spans="1:29" ht="18" customHeight="1" x14ac:dyDescent="0.3">
      <c r="A6" s="2088" t="s">
        <v>3498</v>
      </c>
      <c r="B6" s="2089">
        <v>136.44921496000006</v>
      </c>
      <c r="C6" s="2090">
        <v>153</v>
      </c>
      <c r="D6" s="2090">
        <f>D4-D5</f>
        <v>172</v>
      </c>
      <c r="E6" s="2090">
        <f>E4-E5</f>
        <v>177</v>
      </c>
      <c r="F6" s="2090">
        <f>F4-F5</f>
        <v>173</v>
      </c>
      <c r="G6" s="2090">
        <v>172</v>
      </c>
      <c r="H6" s="2090">
        <f>H4-H5</f>
        <v>187</v>
      </c>
      <c r="I6" s="2090">
        <f>I4-I5</f>
        <v>181</v>
      </c>
      <c r="J6" s="2090">
        <f t="shared" ref="J6:O6" si="0">J4-J5</f>
        <v>172.9568482899999</v>
      </c>
      <c r="K6" s="2090">
        <v>174</v>
      </c>
      <c r="L6" s="2090">
        <f t="shared" si="0"/>
        <v>187</v>
      </c>
      <c r="M6" s="2090">
        <f t="shared" si="0"/>
        <v>165</v>
      </c>
      <c r="N6" s="2090">
        <f t="shared" si="0"/>
        <v>177</v>
      </c>
      <c r="O6" s="2090">
        <f t="shared" si="0"/>
        <v>170</v>
      </c>
      <c r="P6" s="2090">
        <v>182</v>
      </c>
      <c r="Q6" s="2090">
        <v>188</v>
      </c>
      <c r="R6" s="2090">
        <f>R4-R5</f>
        <v>176</v>
      </c>
      <c r="S6" s="2090">
        <f>S4-S5</f>
        <v>179</v>
      </c>
      <c r="T6" s="2090">
        <v>173</v>
      </c>
      <c r="U6" s="2090">
        <f>U4-U5</f>
        <v>175</v>
      </c>
      <c r="V6" s="2090">
        <v>177.03285295975209</v>
      </c>
      <c r="W6" s="2090">
        <v>165.66457946702954</v>
      </c>
      <c r="X6" s="2090">
        <v>189</v>
      </c>
      <c r="Y6" s="2090">
        <v>204</v>
      </c>
      <c r="Z6" s="2090">
        <v>199</v>
      </c>
      <c r="AA6" s="2090">
        <v>209</v>
      </c>
      <c r="AB6" s="2090">
        <v>229</v>
      </c>
    </row>
    <row r="7" spans="1:29" ht="18" customHeight="1" x14ac:dyDescent="0.3">
      <c r="A7" s="2084"/>
      <c r="B7" s="2085"/>
      <c r="C7" s="2086"/>
      <c r="D7" s="2086"/>
      <c r="E7" s="2086"/>
      <c r="F7" s="2086"/>
      <c r="G7" s="2086"/>
      <c r="H7" s="2086"/>
      <c r="I7" s="2086"/>
      <c r="J7" s="2086"/>
      <c r="K7" s="2086"/>
      <c r="L7" s="2086"/>
      <c r="M7" s="2086"/>
      <c r="N7" s="2086"/>
      <c r="O7" s="2086"/>
      <c r="P7" s="2086"/>
      <c r="Q7" s="2086"/>
      <c r="R7" s="2086"/>
      <c r="S7" s="2086"/>
      <c r="T7" s="2086"/>
      <c r="U7" s="2086"/>
      <c r="V7" s="2086"/>
      <c r="W7" s="2086"/>
      <c r="X7" s="2086"/>
      <c r="Y7" s="2086"/>
      <c r="Z7" s="2086"/>
      <c r="AA7" s="2086"/>
      <c r="AB7" s="2086"/>
    </row>
    <row r="8" spans="1:29" ht="18" customHeight="1" x14ac:dyDescent="0.3">
      <c r="A8" s="2088" t="s">
        <v>3499</v>
      </c>
      <c r="B8" s="2089">
        <v>184.51846550000002</v>
      </c>
      <c r="C8" s="2090">
        <v>202</v>
      </c>
      <c r="D8" s="2090">
        <f>D9+D10</f>
        <v>168.01905119000003</v>
      </c>
      <c r="E8" s="2090">
        <f>E9+E10</f>
        <v>175</v>
      </c>
      <c r="F8" s="2090">
        <f>F9+F10</f>
        <v>185</v>
      </c>
      <c r="G8" s="2090">
        <v>184</v>
      </c>
      <c r="H8" s="2090">
        <f>H9+H10</f>
        <v>189</v>
      </c>
      <c r="I8" s="2090">
        <f>I9+I10</f>
        <v>167</v>
      </c>
      <c r="J8" s="2090">
        <v>177.96196124999997</v>
      </c>
      <c r="K8" s="2090">
        <v>185</v>
      </c>
      <c r="L8" s="2090">
        <f>L9+L10</f>
        <v>182</v>
      </c>
      <c r="M8" s="2090">
        <f>M9+M10</f>
        <v>198</v>
      </c>
      <c r="N8" s="2090">
        <f>N9+N10</f>
        <v>193</v>
      </c>
      <c r="O8" s="2090">
        <f t="shared" ref="O8:S8" si="1">O9+O10</f>
        <v>202</v>
      </c>
      <c r="P8" s="2090">
        <v>191</v>
      </c>
      <c r="Q8" s="2090">
        <v>194</v>
      </c>
      <c r="R8" s="2090">
        <f t="shared" si="1"/>
        <v>197</v>
      </c>
      <c r="S8" s="2090">
        <f t="shared" si="1"/>
        <v>214</v>
      </c>
      <c r="T8" s="2090">
        <v>197</v>
      </c>
      <c r="U8" s="2090">
        <f t="shared" ref="U8" si="2">U9+U10</f>
        <v>210</v>
      </c>
      <c r="V8" s="2090">
        <v>222.59457931750001</v>
      </c>
      <c r="W8" s="2090">
        <v>229.45092545999995</v>
      </c>
      <c r="X8" s="2090">
        <v>234</v>
      </c>
      <c r="Y8" s="2090">
        <v>247</v>
      </c>
      <c r="Z8" s="2090">
        <v>237</v>
      </c>
      <c r="AA8" s="2090">
        <v>262</v>
      </c>
      <c r="AB8" s="2090">
        <v>242</v>
      </c>
    </row>
    <row r="9" spans="1:29" ht="18" customHeight="1" x14ac:dyDescent="0.3">
      <c r="A9" s="2084" t="s">
        <v>3500</v>
      </c>
      <c r="B9" s="2085">
        <v>55.894596980000038</v>
      </c>
      <c r="C9" s="2086">
        <v>65</v>
      </c>
      <c r="D9" s="2086">
        <v>58.019051190000013</v>
      </c>
      <c r="E9" s="2086">
        <v>65</v>
      </c>
      <c r="F9" s="2086">
        <v>67</v>
      </c>
      <c r="G9" s="2086">
        <v>67</v>
      </c>
      <c r="H9" s="2086">
        <v>66</v>
      </c>
      <c r="I9" s="2086">
        <v>67</v>
      </c>
      <c r="J9" s="2086">
        <v>70.554284209999977</v>
      </c>
      <c r="K9" s="2086">
        <v>72</v>
      </c>
      <c r="L9" s="2086">
        <v>70</v>
      </c>
      <c r="M9" s="2086">
        <v>78</v>
      </c>
      <c r="N9" s="2086">
        <v>79</v>
      </c>
      <c r="O9" s="2086">
        <v>79</v>
      </c>
      <c r="P9" s="2086">
        <v>73</v>
      </c>
      <c r="Q9" s="2086">
        <v>81</v>
      </c>
      <c r="R9" s="2086">
        <v>81</v>
      </c>
      <c r="S9" s="2086">
        <v>97</v>
      </c>
      <c r="T9" s="2086">
        <v>83</v>
      </c>
      <c r="U9" s="2086">
        <v>91</v>
      </c>
      <c r="V9" s="2086">
        <v>89.594579317500006</v>
      </c>
      <c r="W9" s="2086">
        <v>110.45092545999997</v>
      </c>
      <c r="X9" s="2086">
        <v>115</v>
      </c>
      <c r="Y9" s="2086">
        <v>118</v>
      </c>
      <c r="Z9" s="2086">
        <v>106</v>
      </c>
      <c r="AA9" s="2086">
        <v>112</v>
      </c>
      <c r="AB9" s="2086">
        <v>112</v>
      </c>
      <c r="AC9" s="2087"/>
    </row>
    <row r="10" spans="1:29" ht="18" customHeight="1" x14ac:dyDescent="0.3">
      <c r="A10" s="2084" t="s">
        <v>3501</v>
      </c>
      <c r="B10" s="2085">
        <v>128.62386851999997</v>
      </c>
      <c r="C10" s="2086">
        <v>137</v>
      </c>
      <c r="D10" s="2086">
        <v>110</v>
      </c>
      <c r="E10" s="2086">
        <v>110</v>
      </c>
      <c r="F10" s="2086">
        <v>118</v>
      </c>
      <c r="G10" s="2086">
        <v>117</v>
      </c>
      <c r="H10" s="2086">
        <v>123</v>
      </c>
      <c r="I10" s="2086">
        <v>100</v>
      </c>
      <c r="J10" s="2086">
        <v>107.40767704</v>
      </c>
      <c r="K10" s="2086">
        <v>113</v>
      </c>
      <c r="L10" s="2086">
        <v>112</v>
      </c>
      <c r="M10" s="2086">
        <v>120</v>
      </c>
      <c r="N10" s="2086">
        <v>114</v>
      </c>
      <c r="O10" s="2086">
        <v>123</v>
      </c>
      <c r="P10" s="2086">
        <v>118</v>
      </c>
      <c r="Q10" s="2086">
        <v>113</v>
      </c>
      <c r="R10" s="2086">
        <v>116</v>
      </c>
      <c r="S10" s="2086">
        <v>117</v>
      </c>
      <c r="T10" s="2086">
        <v>114</v>
      </c>
      <c r="U10" s="2086">
        <v>119</v>
      </c>
      <c r="V10" s="2086">
        <v>133</v>
      </c>
      <c r="W10" s="2086">
        <v>119</v>
      </c>
      <c r="X10" s="2086">
        <v>119</v>
      </c>
      <c r="Y10" s="2086">
        <v>129</v>
      </c>
      <c r="Z10" s="2086">
        <v>131</v>
      </c>
      <c r="AA10" s="2086">
        <v>150</v>
      </c>
      <c r="AB10" s="2086">
        <v>130</v>
      </c>
    </row>
    <row r="11" spans="1:29" ht="18" customHeight="1" x14ac:dyDescent="0.3">
      <c r="A11" s="2084"/>
      <c r="B11" s="2085"/>
      <c r="C11" s="2086"/>
      <c r="D11" s="2086"/>
      <c r="E11" s="2086"/>
      <c r="F11" s="2086"/>
      <c r="G11" s="2086"/>
      <c r="H11" s="2086"/>
      <c r="I11" s="2086"/>
      <c r="J11" s="2086"/>
      <c r="K11" s="2086"/>
      <c r="L11" s="2086"/>
      <c r="M11" s="2086"/>
      <c r="N11" s="2086"/>
      <c r="O11" s="2086"/>
      <c r="P11" s="2086"/>
      <c r="Q11" s="2086"/>
      <c r="R11" s="2086"/>
      <c r="S11" s="2086"/>
      <c r="T11" s="2086"/>
      <c r="U11" s="2086"/>
      <c r="V11" s="2086"/>
      <c r="W11" s="2086"/>
      <c r="X11" s="2086"/>
      <c r="Y11" s="2086"/>
      <c r="Z11" s="2086"/>
      <c r="AA11" s="2086"/>
      <c r="AB11" s="2086"/>
    </row>
    <row r="12" spans="1:29" ht="18" customHeight="1" x14ac:dyDescent="0.3">
      <c r="A12" s="2088" t="s">
        <v>3502</v>
      </c>
      <c r="B12" s="2089">
        <v>320.96768046000011</v>
      </c>
      <c r="C12" s="2090">
        <v>355</v>
      </c>
      <c r="D12" s="2090">
        <f>D6+D8</f>
        <v>340.01905119000003</v>
      </c>
      <c r="E12" s="2090">
        <f>E6+E8</f>
        <v>352</v>
      </c>
      <c r="F12" s="2090">
        <f>F6+F8</f>
        <v>358</v>
      </c>
      <c r="G12" s="2090">
        <v>356</v>
      </c>
      <c r="H12" s="2090">
        <f>H6+H8</f>
        <v>376</v>
      </c>
      <c r="I12" s="2090">
        <f>I6+I8</f>
        <v>348</v>
      </c>
      <c r="J12" s="2090">
        <v>350.91880953999987</v>
      </c>
      <c r="K12" s="2090">
        <v>359</v>
      </c>
      <c r="L12" s="2090">
        <f>L6+L8</f>
        <v>369</v>
      </c>
      <c r="M12" s="2090">
        <f>M6+M8</f>
        <v>363</v>
      </c>
      <c r="N12" s="2090">
        <f>N6+N8</f>
        <v>370</v>
      </c>
      <c r="O12" s="2090">
        <f t="shared" ref="O12" si="3">O6+O8</f>
        <v>372</v>
      </c>
      <c r="P12" s="2090">
        <v>373</v>
      </c>
      <c r="Q12" s="2090">
        <v>382</v>
      </c>
      <c r="R12" s="2090">
        <f>R6+R8</f>
        <v>373</v>
      </c>
      <c r="S12" s="2090">
        <f>S6+S8</f>
        <v>393</v>
      </c>
      <c r="T12" s="2090">
        <v>370</v>
      </c>
      <c r="U12" s="2090">
        <f>U6+U8</f>
        <v>385</v>
      </c>
      <c r="V12" s="2090">
        <v>399.62743227725207</v>
      </c>
      <c r="W12" s="2090">
        <v>395.11550492702952</v>
      </c>
      <c r="X12" s="2090">
        <v>423</v>
      </c>
      <c r="Y12" s="2090">
        <v>451</v>
      </c>
      <c r="Z12" s="2090">
        <v>436</v>
      </c>
      <c r="AA12" s="2090">
        <v>471</v>
      </c>
      <c r="AB12" s="2090">
        <v>471</v>
      </c>
      <c r="AC12" s="2087"/>
    </row>
    <row r="13" spans="1:29" ht="18" customHeight="1" x14ac:dyDescent="0.3">
      <c r="A13" s="2088"/>
      <c r="B13" s="2085"/>
      <c r="C13" s="2086"/>
      <c r="D13" s="2086"/>
      <c r="E13" s="2086"/>
      <c r="F13" s="2086"/>
      <c r="G13" s="2086"/>
      <c r="H13" s="2086"/>
      <c r="I13" s="2086"/>
      <c r="J13" s="2086"/>
      <c r="K13" s="2086"/>
      <c r="L13" s="2086"/>
      <c r="M13" s="2086"/>
      <c r="N13" s="2086"/>
      <c r="O13" s="2086"/>
      <c r="P13" s="2086"/>
      <c r="Q13" s="2086"/>
      <c r="R13" s="2086"/>
      <c r="S13" s="2086"/>
      <c r="T13" s="2086"/>
      <c r="U13" s="2086"/>
      <c r="V13" s="2086"/>
      <c r="W13" s="2086"/>
      <c r="X13" s="2086"/>
      <c r="Y13" s="2086"/>
      <c r="Z13" s="2086"/>
      <c r="AA13" s="2086"/>
      <c r="AB13" s="2086"/>
    </row>
    <row r="14" spans="1:29" ht="18" customHeight="1" x14ac:dyDescent="0.3">
      <c r="A14" s="2088" t="s">
        <v>3503</v>
      </c>
      <c r="B14" s="2089">
        <v>209.14297093000002</v>
      </c>
      <c r="C14" s="2090">
        <v>244</v>
      </c>
      <c r="D14" s="2090">
        <f>D15+D16</f>
        <v>231</v>
      </c>
      <c r="E14" s="2090">
        <f>E15+E16</f>
        <v>241</v>
      </c>
      <c r="F14" s="2090">
        <f>F15+F16</f>
        <v>251</v>
      </c>
      <c r="G14" s="2090">
        <v>240</v>
      </c>
      <c r="H14" s="2090">
        <f>H15+H16</f>
        <v>246</v>
      </c>
      <c r="I14" s="2090">
        <f>I15+I16</f>
        <v>225</v>
      </c>
      <c r="J14" s="2090">
        <v>223.43907991</v>
      </c>
      <c r="K14" s="2090">
        <v>240</v>
      </c>
      <c r="L14" s="2090">
        <f>L15+L16</f>
        <v>243</v>
      </c>
      <c r="M14" s="2090">
        <f>M15+M16</f>
        <v>220</v>
      </c>
      <c r="N14" s="2090">
        <f>N15+N16</f>
        <v>246</v>
      </c>
      <c r="O14" s="2090">
        <f t="shared" ref="O14:S14" si="4">O15+O16</f>
        <v>239</v>
      </c>
      <c r="P14" s="2090">
        <v>246</v>
      </c>
      <c r="Q14" s="2090">
        <v>248</v>
      </c>
      <c r="R14" s="2090">
        <f t="shared" si="4"/>
        <v>247</v>
      </c>
      <c r="S14" s="2090">
        <f t="shared" si="4"/>
        <v>265</v>
      </c>
      <c r="T14" s="2090">
        <v>273</v>
      </c>
      <c r="U14" s="2090">
        <f t="shared" ref="U14" si="5">U15+U16</f>
        <v>277</v>
      </c>
      <c r="V14" s="2090">
        <v>310.5876818328307</v>
      </c>
      <c r="W14" s="2090">
        <v>263</v>
      </c>
      <c r="X14" s="2090">
        <v>289</v>
      </c>
      <c r="Y14" s="2090">
        <v>291</v>
      </c>
      <c r="Z14" s="2090">
        <v>304</v>
      </c>
      <c r="AA14" s="2090">
        <v>305</v>
      </c>
      <c r="AB14" s="2090">
        <v>341</v>
      </c>
    </row>
    <row r="15" spans="1:29" ht="18" customHeight="1" x14ac:dyDescent="0.3">
      <c r="A15" s="2084" t="s">
        <v>3504</v>
      </c>
      <c r="B15" s="2085">
        <v>61.287354260000001</v>
      </c>
      <c r="C15" s="2086">
        <v>66</v>
      </c>
      <c r="D15" s="2086">
        <v>64</v>
      </c>
      <c r="E15" s="2086">
        <v>67</v>
      </c>
      <c r="F15" s="2086">
        <v>73</v>
      </c>
      <c r="G15" s="2086">
        <v>68</v>
      </c>
      <c r="H15" s="2086">
        <v>71</v>
      </c>
      <c r="I15" s="2086">
        <v>59</v>
      </c>
      <c r="J15" s="2086">
        <v>56.377752529999903</v>
      </c>
      <c r="K15" s="2086">
        <v>64</v>
      </c>
      <c r="L15" s="2086">
        <v>65</v>
      </c>
      <c r="M15" s="2086">
        <v>64</v>
      </c>
      <c r="N15" s="2086">
        <v>61</v>
      </c>
      <c r="O15" s="2086">
        <v>65</v>
      </c>
      <c r="P15" s="2086">
        <v>68</v>
      </c>
      <c r="Q15" s="2086">
        <v>66</v>
      </c>
      <c r="R15" s="2086">
        <v>70</v>
      </c>
      <c r="S15" s="2086">
        <v>71</v>
      </c>
      <c r="T15" s="2086">
        <v>91</v>
      </c>
      <c r="U15" s="2086">
        <v>88</v>
      </c>
      <c r="V15" s="2086">
        <v>74.79489670000001</v>
      </c>
      <c r="W15" s="2086">
        <v>66</v>
      </c>
      <c r="X15" s="2086">
        <v>82</v>
      </c>
      <c r="Y15" s="2086">
        <v>85</v>
      </c>
      <c r="Z15" s="2086">
        <v>90</v>
      </c>
      <c r="AA15" s="2086">
        <v>91</v>
      </c>
      <c r="AB15" s="2086">
        <v>101</v>
      </c>
      <c r="AC15" s="2087"/>
    </row>
    <row r="16" spans="1:29" ht="18" customHeight="1" x14ac:dyDescent="0.3">
      <c r="A16" s="2084" t="s">
        <v>3505</v>
      </c>
      <c r="B16" s="2085">
        <v>147.85561667000002</v>
      </c>
      <c r="C16" s="2086">
        <v>178</v>
      </c>
      <c r="D16" s="2086">
        <v>167</v>
      </c>
      <c r="E16" s="2086">
        <v>174</v>
      </c>
      <c r="F16" s="2086">
        <v>178</v>
      </c>
      <c r="G16" s="2086">
        <v>172</v>
      </c>
      <c r="H16" s="2086">
        <v>175</v>
      </c>
      <c r="I16" s="2086">
        <v>166</v>
      </c>
      <c r="J16" s="2086">
        <v>167.06132738000011</v>
      </c>
      <c r="K16" s="2086">
        <v>176</v>
      </c>
      <c r="L16" s="2086">
        <v>178</v>
      </c>
      <c r="M16" s="2086">
        <v>156</v>
      </c>
      <c r="N16" s="2086">
        <v>185</v>
      </c>
      <c r="O16" s="2086">
        <v>174</v>
      </c>
      <c r="P16" s="2086">
        <v>178</v>
      </c>
      <c r="Q16" s="2086">
        <v>182</v>
      </c>
      <c r="R16" s="2086">
        <v>177</v>
      </c>
      <c r="S16" s="2086">
        <v>194</v>
      </c>
      <c r="T16" s="2086">
        <v>182</v>
      </c>
      <c r="U16" s="2086">
        <v>189</v>
      </c>
      <c r="V16" s="2086">
        <v>235.79278513283069</v>
      </c>
      <c r="W16" s="2086">
        <v>196.98818191637574</v>
      </c>
      <c r="X16" s="2086">
        <v>207</v>
      </c>
      <c r="Y16" s="2086">
        <v>206</v>
      </c>
      <c r="Z16" s="2086">
        <v>214</v>
      </c>
      <c r="AA16" s="2086">
        <v>214</v>
      </c>
      <c r="AB16" s="2086">
        <v>240</v>
      </c>
    </row>
    <row r="17" spans="1:29" ht="18" customHeight="1" x14ac:dyDescent="0.3">
      <c r="A17" s="2084"/>
      <c r="B17" s="2085"/>
      <c r="C17" s="2086"/>
      <c r="D17" s="2086"/>
      <c r="E17" s="2086"/>
      <c r="F17" s="2086"/>
      <c r="G17" s="2086"/>
      <c r="H17" s="2086"/>
      <c r="I17" s="2086"/>
      <c r="J17" s="2086"/>
      <c r="K17" s="2086"/>
      <c r="L17" s="2086"/>
      <c r="M17" s="2086"/>
      <c r="N17" s="2086"/>
      <c r="O17" s="2086"/>
      <c r="P17" s="2086"/>
      <c r="Q17" s="2086"/>
      <c r="R17" s="2086"/>
      <c r="S17" s="2086"/>
      <c r="T17" s="2086"/>
      <c r="U17" s="2086"/>
      <c r="V17" s="2086"/>
      <c r="W17" s="2086"/>
      <c r="X17" s="2086"/>
      <c r="Y17" s="2086"/>
      <c r="Z17" s="2086"/>
      <c r="AA17" s="2086"/>
      <c r="AB17" s="2086"/>
    </row>
    <row r="18" spans="1:29" ht="18" customHeight="1" x14ac:dyDescent="0.3">
      <c r="A18" s="2088" t="s">
        <v>3506</v>
      </c>
      <c r="B18" s="2089">
        <v>111.82470953000009</v>
      </c>
      <c r="C18" s="2090">
        <v>111</v>
      </c>
      <c r="D18" s="2090">
        <f>D12-D14</f>
        <v>109.01905119000003</v>
      </c>
      <c r="E18" s="2090">
        <f>E12-E14</f>
        <v>111</v>
      </c>
      <c r="F18" s="2090">
        <f>F12-F14</f>
        <v>107</v>
      </c>
      <c r="G18" s="2090">
        <v>116</v>
      </c>
      <c r="H18" s="2090">
        <f>H12-H14</f>
        <v>130</v>
      </c>
      <c r="I18" s="2090">
        <f>I12-I14</f>
        <v>123</v>
      </c>
      <c r="J18" s="2090">
        <v>128</v>
      </c>
      <c r="K18" s="2090">
        <v>119</v>
      </c>
      <c r="L18" s="2090">
        <f t="shared" ref="L18:S18" si="6">L12-L14</f>
        <v>126</v>
      </c>
      <c r="M18" s="2090">
        <f t="shared" si="6"/>
        <v>143</v>
      </c>
      <c r="N18" s="2090">
        <f t="shared" si="6"/>
        <v>124</v>
      </c>
      <c r="O18" s="2090">
        <f t="shared" si="6"/>
        <v>133</v>
      </c>
      <c r="P18" s="2090">
        <v>127</v>
      </c>
      <c r="Q18" s="2090">
        <v>134</v>
      </c>
      <c r="R18" s="2090">
        <f t="shared" si="6"/>
        <v>126</v>
      </c>
      <c r="S18" s="2090">
        <f t="shared" si="6"/>
        <v>128</v>
      </c>
      <c r="T18" s="2090">
        <v>97</v>
      </c>
      <c r="U18" s="2090">
        <f t="shared" ref="U18" si="7">U12-U14</f>
        <v>108</v>
      </c>
      <c r="V18" s="2090">
        <v>89.039750444421372</v>
      </c>
      <c r="W18" s="2090">
        <v>131.50715414465378</v>
      </c>
      <c r="X18" s="2090">
        <v>134</v>
      </c>
      <c r="Y18" s="2090">
        <v>160</v>
      </c>
      <c r="Z18" s="2090">
        <v>132</v>
      </c>
      <c r="AA18" s="2090">
        <v>166</v>
      </c>
      <c r="AB18" s="2090">
        <v>130</v>
      </c>
      <c r="AC18" s="2087"/>
    </row>
    <row r="19" spans="1:29" ht="18" customHeight="1" x14ac:dyDescent="0.3">
      <c r="A19" s="2084"/>
      <c r="B19" s="2085"/>
      <c r="C19" s="2086"/>
      <c r="D19" s="2086"/>
      <c r="E19" s="2086"/>
      <c r="F19" s="2086"/>
      <c r="G19" s="2086"/>
      <c r="H19" s="2086"/>
      <c r="I19" s="2086"/>
      <c r="J19" s="2086"/>
      <c r="K19" s="2086"/>
      <c r="L19" s="2086"/>
      <c r="M19" s="2086"/>
      <c r="N19" s="2086"/>
      <c r="O19" s="2086"/>
      <c r="P19" s="2086"/>
      <c r="Q19" s="2086"/>
      <c r="R19" s="2086"/>
      <c r="S19" s="2086"/>
      <c r="T19" s="2086"/>
      <c r="U19" s="2086"/>
      <c r="V19" s="2086"/>
      <c r="W19" s="2086"/>
      <c r="X19" s="2086"/>
      <c r="Y19" s="2086"/>
      <c r="Z19" s="2086"/>
      <c r="AA19" s="2086"/>
      <c r="AB19" s="2086"/>
    </row>
    <row r="20" spans="1:29" ht="18" customHeight="1" x14ac:dyDescent="0.3">
      <c r="A20" s="2084" t="s">
        <v>3507</v>
      </c>
      <c r="B20" s="2085">
        <v>26.476855660000002</v>
      </c>
      <c r="C20" s="2086">
        <v>34</v>
      </c>
      <c r="D20" s="2086">
        <v>14</v>
      </c>
      <c r="E20" s="2086">
        <v>50</v>
      </c>
      <c r="F20" s="2086">
        <v>22</v>
      </c>
      <c r="G20" s="2086">
        <v>13</v>
      </c>
      <c r="H20" s="2086">
        <v>17</v>
      </c>
      <c r="I20" s="2086">
        <v>17</v>
      </c>
      <c r="J20" s="2086">
        <v>13.67015</v>
      </c>
      <c r="K20" s="2086">
        <v>22</v>
      </c>
      <c r="L20" s="2086">
        <v>17</v>
      </c>
      <c r="M20" s="2086">
        <v>17</v>
      </c>
      <c r="N20" s="2086">
        <v>12</v>
      </c>
      <c r="O20" s="2086">
        <v>31</v>
      </c>
      <c r="P20" s="2086">
        <v>17</v>
      </c>
      <c r="Q20" s="2086">
        <v>7</v>
      </c>
      <c r="R20" s="2091">
        <v>0.4</v>
      </c>
      <c r="S20" s="2086">
        <v>10</v>
      </c>
      <c r="T20" s="2086">
        <v>30</v>
      </c>
      <c r="U20" s="2086">
        <v>5</v>
      </c>
      <c r="V20" s="2086">
        <v>-21.500401710000002</v>
      </c>
      <c r="W20" s="2086">
        <v>62.864840700000002</v>
      </c>
      <c r="X20" s="2086">
        <v>115</v>
      </c>
      <c r="Y20" s="2086">
        <v>73</v>
      </c>
      <c r="Z20" s="2086">
        <v>59</v>
      </c>
      <c r="AA20" s="2086">
        <v>56</v>
      </c>
      <c r="AB20" s="2086">
        <v>56</v>
      </c>
      <c r="AC20" s="2087"/>
    </row>
    <row r="21" spans="1:29" ht="18" customHeight="1" x14ac:dyDescent="0.3">
      <c r="A21" s="2084"/>
      <c r="B21" s="2085"/>
      <c r="C21" s="2086"/>
      <c r="D21" s="2086"/>
      <c r="E21" s="2086"/>
      <c r="F21" s="2086"/>
      <c r="G21" s="2086"/>
      <c r="H21" s="2086"/>
      <c r="I21" s="2086"/>
      <c r="J21" s="2086"/>
      <c r="K21" s="2086"/>
      <c r="L21" s="2086"/>
      <c r="M21" s="2086"/>
      <c r="N21" s="2086"/>
      <c r="O21" s="2086"/>
      <c r="P21" s="2086"/>
      <c r="Q21" s="2086"/>
      <c r="R21" s="2086"/>
      <c r="S21" s="2086"/>
      <c r="T21" s="2086"/>
      <c r="U21" s="2086"/>
      <c r="V21" s="2086"/>
      <c r="W21" s="2086"/>
      <c r="X21" s="2086"/>
      <c r="Y21" s="2086"/>
      <c r="Z21" s="2086"/>
      <c r="AA21" s="2086"/>
      <c r="AB21" s="2086"/>
    </row>
    <row r="22" spans="1:29" ht="18" customHeight="1" x14ac:dyDescent="0.3">
      <c r="A22" s="2088" t="s">
        <v>3508</v>
      </c>
      <c r="B22" s="2089">
        <v>86</v>
      </c>
      <c r="C22" s="2090">
        <v>77</v>
      </c>
      <c r="D22" s="2090">
        <f>D18-D20</f>
        <v>95.019051190000027</v>
      </c>
      <c r="E22" s="2090">
        <f>E18-E20</f>
        <v>61</v>
      </c>
      <c r="F22" s="2090">
        <f>F18-F20</f>
        <v>85</v>
      </c>
      <c r="G22" s="2090">
        <v>103</v>
      </c>
      <c r="H22" s="2090">
        <f>H18-H20</f>
        <v>113</v>
      </c>
      <c r="I22" s="2090">
        <f>I18-I20</f>
        <v>106</v>
      </c>
      <c r="J22" s="2090">
        <v>114.32984999999999</v>
      </c>
      <c r="K22" s="2090">
        <v>97</v>
      </c>
      <c r="L22" s="2090">
        <f>L18-L20</f>
        <v>109</v>
      </c>
      <c r="M22" s="2090">
        <f>M18-M20</f>
        <v>126</v>
      </c>
      <c r="N22" s="2090">
        <f>N18-N20</f>
        <v>112</v>
      </c>
      <c r="O22" s="2090">
        <f t="shared" ref="O22:S22" si="8">O18-O20</f>
        <v>102</v>
      </c>
      <c r="P22" s="2090">
        <v>110</v>
      </c>
      <c r="Q22" s="2090">
        <v>127</v>
      </c>
      <c r="R22" s="2090">
        <f t="shared" si="8"/>
        <v>125.6</v>
      </c>
      <c r="S22" s="2090">
        <f t="shared" si="8"/>
        <v>118</v>
      </c>
      <c r="T22" s="2090">
        <v>67</v>
      </c>
      <c r="U22" s="2090">
        <f t="shared" ref="U22" si="9">U18-U20</f>
        <v>103</v>
      </c>
      <c r="V22" s="2090">
        <v>110.54015215442138</v>
      </c>
      <c r="W22" s="2090">
        <v>68.64231344465378</v>
      </c>
      <c r="X22" s="2090">
        <v>20</v>
      </c>
      <c r="Y22" s="2090">
        <v>87</v>
      </c>
      <c r="Z22" s="2090">
        <v>73</v>
      </c>
      <c r="AA22" s="2090">
        <v>110</v>
      </c>
      <c r="AB22" s="2090">
        <v>74</v>
      </c>
      <c r="AC22" s="2087"/>
    </row>
    <row r="23" spans="1:29" ht="18" customHeight="1" x14ac:dyDescent="0.3">
      <c r="A23" s="2084"/>
      <c r="B23" s="2085"/>
      <c r="C23" s="2086"/>
      <c r="D23" s="2086"/>
      <c r="E23" s="2086"/>
      <c r="F23" s="2086"/>
      <c r="G23" s="2086"/>
      <c r="H23" s="2086"/>
      <c r="I23" s="2086"/>
      <c r="J23" s="2086"/>
      <c r="K23" s="2086"/>
      <c r="L23" s="2086"/>
      <c r="M23" s="2086"/>
      <c r="N23" s="2086"/>
      <c r="O23" s="2086"/>
      <c r="P23" s="2086"/>
      <c r="Q23" s="2086"/>
      <c r="R23" s="2086"/>
      <c r="S23" s="2086"/>
      <c r="T23" s="2086"/>
      <c r="U23" s="2086"/>
      <c r="V23" s="2086"/>
      <c r="W23" s="2086"/>
      <c r="X23" s="2086"/>
      <c r="Y23" s="2086"/>
      <c r="Z23" s="2086"/>
      <c r="AA23" s="2086"/>
      <c r="AB23" s="2086"/>
    </row>
    <row r="24" spans="1:29" ht="18" customHeight="1" x14ac:dyDescent="0.3">
      <c r="A24" s="2084" t="s">
        <v>3509</v>
      </c>
      <c r="B24" s="2085">
        <v>13.971818000000001</v>
      </c>
      <c r="C24" s="2086">
        <v>12</v>
      </c>
      <c r="D24" s="2086">
        <v>13</v>
      </c>
      <c r="E24" s="2086">
        <v>17</v>
      </c>
      <c r="F24" s="2086">
        <v>14</v>
      </c>
      <c r="G24" s="2086">
        <v>17</v>
      </c>
      <c r="H24" s="2086">
        <v>17</v>
      </c>
      <c r="I24" s="2086">
        <v>18</v>
      </c>
      <c r="J24" s="2086">
        <v>18.839625000000002</v>
      </c>
      <c r="K24" s="2086">
        <v>18</v>
      </c>
      <c r="L24" s="2086">
        <v>18</v>
      </c>
      <c r="M24" s="2086">
        <v>22</v>
      </c>
      <c r="N24" s="2086">
        <v>18</v>
      </c>
      <c r="O24" s="2086">
        <v>18</v>
      </c>
      <c r="P24" s="2086">
        <v>20</v>
      </c>
      <c r="Q24" s="2086">
        <v>12</v>
      </c>
      <c r="R24" s="2086">
        <v>18</v>
      </c>
      <c r="S24" s="2086">
        <v>19</v>
      </c>
      <c r="T24" s="2086">
        <v>21</v>
      </c>
      <c r="U24" s="2086">
        <v>20</v>
      </c>
      <c r="V24" s="2086">
        <v>14.644615752414341</v>
      </c>
      <c r="W24" s="2086">
        <v>18.636109964079402</v>
      </c>
      <c r="X24" s="2086">
        <v>22</v>
      </c>
      <c r="Y24" s="2086">
        <v>21</v>
      </c>
      <c r="Z24" s="2086">
        <v>12</v>
      </c>
      <c r="AA24" s="2086">
        <v>25</v>
      </c>
      <c r="AB24" s="2086">
        <v>21</v>
      </c>
    </row>
    <row r="25" spans="1:29" ht="18" customHeight="1" x14ac:dyDescent="0.3">
      <c r="A25" s="2084"/>
      <c r="B25" s="2085"/>
      <c r="C25" s="2086"/>
      <c r="D25" s="2086"/>
      <c r="E25" s="2086"/>
      <c r="F25" s="2086"/>
      <c r="G25" s="2086"/>
      <c r="H25" s="2086"/>
      <c r="I25" s="2086"/>
      <c r="J25" s="2086"/>
      <c r="K25" s="2086"/>
      <c r="L25" s="2086"/>
      <c r="M25" s="2086"/>
      <c r="N25" s="2086"/>
      <c r="O25" s="2086"/>
      <c r="P25" s="2086"/>
      <c r="Q25" s="2086"/>
      <c r="R25" s="2086"/>
      <c r="S25" s="2086"/>
      <c r="T25" s="2086"/>
      <c r="U25" s="2086"/>
      <c r="V25" s="2086"/>
      <c r="W25" s="2086"/>
      <c r="X25" s="2086"/>
      <c r="Y25" s="2086"/>
      <c r="Z25" s="2086"/>
      <c r="AA25" s="2086"/>
      <c r="AB25" s="2086"/>
    </row>
    <row r="26" spans="1:29" ht="18" customHeight="1" thickBot="1" x14ac:dyDescent="0.35">
      <c r="A26" s="2092" t="s">
        <v>3510</v>
      </c>
      <c r="B26" s="2093">
        <v>72.028182000000001</v>
      </c>
      <c r="C26" s="2094">
        <v>65</v>
      </c>
      <c r="D26" s="2094">
        <f>D22-D24</f>
        <v>82.019051190000027</v>
      </c>
      <c r="E26" s="2094">
        <f>E22-E24</f>
        <v>44</v>
      </c>
      <c r="F26" s="2094">
        <f>F22-F24</f>
        <v>71</v>
      </c>
      <c r="G26" s="2094">
        <v>86</v>
      </c>
      <c r="H26" s="2094">
        <f>H22-H24</f>
        <v>96</v>
      </c>
      <c r="I26" s="2094">
        <f>I22-I24</f>
        <v>88</v>
      </c>
      <c r="J26" s="2094">
        <v>95.490224999999995</v>
      </c>
      <c r="K26" s="2094">
        <v>79</v>
      </c>
      <c r="L26" s="2094">
        <f>L22-L24</f>
        <v>91</v>
      </c>
      <c r="M26" s="2094">
        <f>M22-M24</f>
        <v>104</v>
      </c>
      <c r="N26" s="2094">
        <f>N22-N24</f>
        <v>94</v>
      </c>
      <c r="O26" s="2094">
        <f t="shared" ref="O26:S26" si="10">O22-O24</f>
        <v>84</v>
      </c>
      <c r="P26" s="2094">
        <v>90</v>
      </c>
      <c r="Q26" s="2094">
        <v>115</v>
      </c>
      <c r="R26" s="2094">
        <f t="shared" si="10"/>
        <v>107.6</v>
      </c>
      <c r="S26" s="2094">
        <f t="shared" si="10"/>
        <v>99</v>
      </c>
      <c r="T26" s="2094">
        <v>46</v>
      </c>
      <c r="U26" s="2094">
        <f t="shared" ref="U26" si="11">U22-U24</f>
        <v>83</v>
      </c>
      <c r="V26" s="2094">
        <v>95.895536402007039</v>
      </c>
      <c r="W26" s="2094">
        <v>50.006203480574378</v>
      </c>
      <c r="X26" s="2094">
        <v>-2</v>
      </c>
      <c r="Y26" s="2094">
        <v>66</v>
      </c>
      <c r="Z26" s="2094">
        <v>61</v>
      </c>
      <c r="AA26" s="2094">
        <v>85</v>
      </c>
      <c r="AB26" s="2094">
        <v>53</v>
      </c>
      <c r="AC26" s="2087"/>
    </row>
    <row r="27" spans="1:29" ht="17.25" thickTop="1" x14ac:dyDescent="0.3">
      <c r="A27" s="3492" t="s">
        <v>3493</v>
      </c>
      <c r="B27" s="3492"/>
      <c r="C27" s="3492"/>
      <c r="D27" s="3492"/>
      <c r="E27" s="3492"/>
      <c r="F27" s="3492"/>
      <c r="G27" s="3492"/>
      <c r="H27" s="3492"/>
      <c r="I27" s="3492"/>
      <c r="J27" s="3492"/>
      <c r="K27" s="3492"/>
      <c r="L27" s="3492"/>
      <c r="M27" s="3492"/>
      <c r="N27" s="3492"/>
      <c r="O27" s="3492"/>
    </row>
    <row r="28" spans="1:29" x14ac:dyDescent="0.3">
      <c r="A28" s="2095" t="s">
        <v>3511</v>
      </c>
      <c r="B28" s="1198"/>
      <c r="C28" s="1198"/>
      <c r="D28" s="1198"/>
      <c r="E28" s="1198"/>
      <c r="F28" s="1198"/>
      <c r="G28" s="1198"/>
      <c r="H28" s="1198"/>
      <c r="I28" s="1198"/>
      <c r="J28" s="1198"/>
      <c r="K28" s="1198"/>
      <c r="L28" s="1198"/>
      <c r="M28" s="1198"/>
      <c r="N28" s="1198"/>
      <c r="O28" s="1198"/>
    </row>
  </sheetData>
  <mergeCells count="2">
    <mergeCell ref="A1:R1"/>
    <mergeCell ref="A27:O27"/>
  </mergeCells>
  <pageMargins left="0.19685039370078741" right="0.19685039370078741" top="0.51181102362204722" bottom="0" header="7.874015748031496E-2" footer="7.874015748031496E-2"/>
  <pageSetup paperSize="9" scale="54"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4"/>
  <sheetViews>
    <sheetView workbookViewId="0">
      <selection activeCell="A2" sqref="A2:XFD2"/>
    </sheetView>
  </sheetViews>
  <sheetFormatPr defaultRowHeight="14.25" x14ac:dyDescent="0.25"/>
  <cols>
    <col min="1" max="1" width="51" style="2100" customWidth="1"/>
    <col min="2" max="2" width="11.7109375" style="2100" bestFit="1" customWidth="1"/>
    <col min="3" max="3" width="12.85546875" style="2100" customWidth="1"/>
    <col min="4" max="4" width="11.7109375" style="2100" customWidth="1"/>
    <col min="5" max="5" width="14.7109375" style="2100" customWidth="1"/>
    <col min="6" max="6" width="13.85546875" style="2100" customWidth="1"/>
    <col min="7" max="7" width="13.5703125" style="2100" customWidth="1"/>
    <col min="8" max="8" width="10.5703125" style="2100" customWidth="1"/>
    <col min="9" max="9" width="11.7109375" style="2100" customWidth="1"/>
    <col min="10" max="10" width="13.7109375" style="2100" customWidth="1"/>
    <col min="11" max="11" width="9.140625" style="2100"/>
    <col min="12" max="12" width="11.85546875" style="2100" customWidth="1"/>
    <col min="13" max="256" width="9.140625" style="2100"/>
    <col min="257" max="257" width="38.140625" style="2100" customWidth="1"/>
    <col min="258" max="258" width="10.140625" style="2100" customWidth="1"/>
    <col min="259" max="259" width="12.85546875" style="2100" customWidth="1"/>
    <col min="260" max="260" width="11.7109375" style="2100" customWidth="1"/>
    <col min="261" max="261" width="11.42578125" style="2100" customWidth="1"/>
    <col min="262" max="262" width="11.28515625" style="2100" customWidth="1"/>
    <col min="263" max="263" width="13.5703125" style="2100" customWidth="1"/>
    <col min="264" max="264" width="10.5703125" style="2100" customWidth="1"/>
    <col min="265" max="265" width="11.7109375" style="2100" customWidth="1"/>
    <col min="266" max="266" width="13.7109375" style="2100" customWidth="1"/>
    <col min="267" max="512" width="9.140625" style="2100"/>
    <col min="513" max="513" width="38.140625" style="2100" customWidth="1"/>
    <col min="514" max="514" width="10.140625" style="2100" customWidth="1"/>
    <col min="515" max="515" width="12.85546875" style="2100" customWidth="1"/>
    <col min="516" max="516" width="11.7109375" style="2100" customWidth="1"/>
    <col min="517" max="517" width="11.42578125" style="2100" customWidth="1"/>
    <col min="518" max="518" width="11.28515625" style="2100" customWidth="1"/>
    <col min="519" max="519" width="13.5703125" style="2100" customWidth="1"/>
    <col min="520" max="520" width="10.5703125" style="2100" customWidth="1"/>
    <col min="521" max="521" width="11.7109375" style="2100" customWidth="1"/>
    <col min="522" max="522" width="13.7109375" style="2100" customWidth="1"/>
    <col min="523" max="768" width="9.140625" style="2100"/>
    <col min="769" max="769" width="38.140625" style="2100" customWidth="1"/>
    <col min="770" max="770" width="10.140625" style="2100" customWidth="1"/>
    <col min="771" max="771" width="12.85546875" style="2100" customWidth="1"/>
    <col min="772" max="772" width="11.7109375" style="2100" customWidth="1"/>
    <col min="773" max="773" width="11.42578125" style="2100" customWidth="1"/>
    <col min="774" max="774" width="11.28515625" style="2100" customWidth="1"/>
    <col min="775" max="775" width="13.5703125" style="2100" customWidth="1"/>
    <col min="776" max="776" width="10.5703125" style="2100" customWidth="1"/>
    <col min="777" max="777" width="11.7109375" style="2100" customWidth="1"/>
    <col min="778" max="778" width="13.7109375" style="2100" customWidth="1"/>
    <col min="779" max="1024" width="9.140625" style="2100"/>
    <col min="1025" max="1025" width="38.140625" style="2100" customWidth="1"/>
    <col min="1026" max="1026" width="10.140625" style="2100" customWidth="1"/>
    <col min="1027" max="1027" width="12.85546875" style="2100" customWidth="1"/>
    <col min="1028" max="1028" width="11.7109375" style="2100" customWidth="1"/>
    <col min="1029" max="1029" width="11.42578125" style="2100" customWidth="1"/>
    <col min="1030" max="1030" width="11.28515625" style="2100" customWidth="1"/>
    <col min="1031" max="1031" width="13.5703125" style="2100" customWidth="1"/>
    <col min="1032" max="1032" width="10.5703125" style="2100" customWidth="1"/>
    <col min="1033" max="1033" width="11.7109375" style="2100" customWidth="1"/>
    <col min="1034" max="1034" width="13.7109375" style="2100" customWidth="1"/>
    <col min="1035" max="1280" width="9.140625" style="2100"/>
    <col min="1281" max="1281" width="38.140625" style="2100" customWidth="1"/>
    <col min="1282" max="1282" width="10.140625" style="2100" customWidth="1"/>
    <col min="1283" max="1283" width="12.85546875" style="2100" customWidth="1"/>
    <col min="1284" max="1284" width="11.7109375" style="2100" customWidth="1"/>
    <col min="1285" max="1285" width="11.42578125" style="2100" customWidth="1"/>
    <col min="1286" max="1286" width="11.28515625" style="2100" customWidth="1"/>
    <col min="1287" max="1287" width="13.5703125" style="2100" customWidth="1"/>
    <col min="1288" max="1288" width="10.5703125" style="2100" customWidth="1"/>
    <col min="1289" max="1289" width="11.7109375" style="2100" customWidth="1"/>
    <col min="1290" max="1290" width="13.7109375" style="2100" customWidth="1"/>
    <col min="1291" max="1536" width="9.140625" style="2100"/>
    <col min="1537" max="1537" width="38.140625" style="2100" customWidth="1"/>
    <col min="1538" max="1538" width="10.140625" style="2100" customWidth="1"/>
    <col min="1539" max="1539" width="12.85546875" style="2100" customWidth="1"/>
    <col min="1540" max="1540" width="11.7109375" style="2100" customWidth="1"/>
    <col min="1541" max="1541" width="11.42578125" style="2100" customWidth="1"/>
    <col min="1542" max="1542" width="11.28515625" style="2100" customWidth="1"/>
    <col min="1543" max="1543" width="13.5703125" style="2100" customWidth="1"/>
    <col min="1544" max="1544" width="10.5703125" style="2100" customWidth="1"/>
    <col min="1545" max="1545" width="11.7109375" style="2100" customWidth="1"/>
    <col min="1546" max="1546" width="13.7109375" style="2100" customWidth="1"/>
    <col min="1547" max="1792" width="9.140625" style="2100"/>
    <col min="1793" max="1793" width="38.140625" style="2100" customWidth="1"/>
    <col min="1794" max="1794" width="10.140625" style="2100" customWidth="1"/>
    <col min="1795" max="1795" width="12.85546875" style="2100" customWidth="1"/>
    <col min="1796" max="1796" width="11.7109375" style="2100" customWidth="1"/>
    <col min="1797" max="1797" width="11.42578125" style="2100" customWidth="1"/>
    <col min="1798" max="1798" width="11.28515625" style="2100" customWidth="1"/>
    <col min="1799" max="1799" width="13.5703125" style="2100" customWidth="1"/>
    <col min="1800" max="1800" width="10.5703125" style="2100" customWidth="1"/>
    <col min="1801" max="1801" width="11.7109375" style="2100" customWidth="1"/>
    <col min="1802" max="1802" width="13.7109375" style="2100" customWidth="1"/>
    <col min="1803" max="2048" width="9.140625" style="2100"/>
    <col min="2049" max="2049" width="38.140625" style="2100" customWidth="1"/>
    <col min="2050" max="2050" width="10.140625" style="2100" customWidth="1"/>
    <col min="2051" max="2051" width="12.85546875" style="2100" customWidth="1"/>
    <col min="2052" max="2052" width="11.7109375" style="2100" customWidth="1"/>
    <col min="2053" max="2053" width="11.42578125" style="2100" customWidth="1"/>
    <col min="2054" max="2054" width="11.28515625" style="2100" customWidth="1"/>
    <col min="2055" max="2055" width="13.5703125" style="2100" customWidth="1"/>
    <col min="2056" max="2056" width="10.5703125" style="2100" customWidth="1"/>
    <col min="2057" max="2057" width="11.7109375" style="2100" customWidth="1"/>
    <col min="2058" max="2058" width="13.7109375" style="2100" customWidth="1"/>
    <col min="2059" max="2304" width="9.140625" style="2100"/>
    <col min="2305" max="2305" width="38.140625" style="2100" customWidth="1"/>
    <col min="2306" max="2306" width="10.140625" style="2100" customWidth="1"/>
    <col min="2307" max="2307" width="12.85546875" style="2100" customWidth="1"/>
    <col min="2308" max="2308" width="11.7109375" style="2100" customWidth="1"/>
    <col min="2309" max="2309" width="11.42578125" style="2100" customWidth="1"/>
    <col min="2310" max="2310" width="11.28515625" style="2100" customWidth="1"/>
    <col min="2311" max="2311" width="13.5703125" style="2100" customWidth="1"/>
    <col min="2312" max="2312" width="10.5703125" style="2100" customWidth="1"/>
    <col min="2313" max="2313" width="11.7109375" style="2100" customWidth="1"/>
    <col min="2314" max="2314" width="13.7109375" style="2100" customWidth="1"/>
    <col min="2315" max="2560" width="9.140625" style="2100"/>
    <col min="2561" max="2561" width="38.140625" style="2100" customWidth="1"/>
    <col min="2562" max="2562" width="10.140625" style="2100" customWidth="1"/>
    <col min="2563" max="2563" width="12.85546875" style="2100" customWidth="1"/>
    <col min="2564" max="2564" width="11.7109375" style="2100" customWidth="1"/>
    <col min="2565" max="2565" width="11.42578125" style="2100" customWidth="1"/>
    <col min="2566" max="2566" width="11.28515625" style="2100" customWidth="1"/>
    <col min="2567" max="2567" width="13.5703125" style="2100" customWidth="1"/>
    <col min="2568" max="2568" width="10.5703125" style="2100" customWidth="1"/>
    <col min="2569" max="2569" width="11.7109375" style="2100" customWidth="1"/>
    <col min="2570" max="2570" width="13.7109375" style="2100" customWidth="1"/>
    <col min="2571" max="2816" width="9.140625" style="2100"/>
    <col min="2817" max="2817" width="38.140625" style="2100" customWidth="1"/>
    <col min="2818" max="2818" width="10.140625" style="2100" customWidth="1"/>
    <col min="2819" max="2819" width="12.85546875" style="2100" customWidth="1"/>
    <col min="2820" max="2820" width="11.7109375" style="2100" customWidth="1"/>
    <col min="2821" max="2821" width="11.42578125" style="2100" customWidth="1"/>
    <col min="2822" max="2822" width="11.28515625" style="2100" customWidth="1"/>
    <col min="2823" max="2823" width="13.5703125" style="2100" customWidth="1"/>
    <col min="2824" max="2824" width="10.5703125" style="2100" customWidth="1"/>
    <col min="2825" max="2825" width="11.7109375" style="2100" customWidth="1"/>
    <col min="2826" max="2826" width="13.7109375" style="2100" customWidth="1"/>
    <col min="2827" max="3072" width="9.140625" style="2100"/>
    <col min="3073" max="3073" width="38.140625" style="2100" customWidth="1"/>
    <col min="3074" max="3074" width="10.140625" style="2100" customWidth="1"/>
    <col min="3075" max="3075" width="12.85546875" style="2100" customWidth="1"/>
    <col min="3076" max="3076" width="11.7109375" style="2100" customWidth="1"/>
    <col min="3077" max="3077" width="11.42578125" style="2100" customWidth="1"/>
    <col min="3078" max="3078" width="11.28515625" style="2100" customWidth="1"/>
    <col min="3079" max="3079" width="13.5703125" style="2100" customWidth="1"/>
    <col min="3080" max="3080" width="10.5703125" style="2100" customWidth="1"/>
    <col min="3081" max="3081" width="11.7109375" style="2100" customWidth="1"/>
    <col min="3082" max="3082" width="13.7109375" style="2100" customWidth="1"/>
    <col min="3083" max="3328" width="9.140625" style="2100"/>
    <col min="3329" max="3329" width="38.140625" style="2100" customWidth="1"/>
    <col min="3330" max="3330" width="10.140625" style="2100" customWidth="1"/>
    <col min="3331" max="3331" width="12.85546875" style="2100" customWidth="1"/>
    <col min="3332" max="3332" width="11.7109375" style="2100" customWidth="1"/>
    <col min="3333" max="3333" width="11.42578125" style="2100" customWidth="1"/>
    <col min="3334" max="3334" width="11.28515625" style="2100" customWidth="1"/>
    <col min="3335" max="3335" width="13.5703125" style="2100" customWidth="1"/>
    <col min="3336" max="3336" width="10.5703125" style="2100" customWidth="1"/>
    <col min="3337" max="3337" width="11.7109375" style="2100" customWidth="1"/>
    <col min="3338" max="3338" width="13.7109375" style="2100" customWidth="1"/>
    <col min="3339" max="3584" width="9.140625" style="2100"/>
    <col min="3585" max="3585" width="38.140625" style="2100" customWidth="1"/>
    <col min="3586" max="3586" width="10.140625" style="2100" customWidth="1"/>
    <col min="3587" max="3587" width="12.85546875" style="2100" customWidth="1"/>
    <col min="3588" max="3588" width="11.7109375" style="2100" customWidth="1"/>
    <col min="3589" max="3589" width="11.42578125" style="2100" customWidth="1"/>
    <col min="3590" max="3590" width="11.28515625" style="2100" customWidth="1"/>
    <col min="3591" max="3591" width="13.5703125" style="2100" customWidth="1"/>
    <col min="3592" max="3592" width="10.5703125" style="2100" customWidth="1"/>
    <col min="3593" max="3593" width="11.7109375" style="2100" customWidth="1"/>
    <col min="3594" max="3594" width="13.7109375" style="2100" customWidth="1"/>
    <col min="3595" max="3840" width="9.140625" style="2100"/>
    <col min="3841" max="3841" width="38.140625" style="2100" customWidth="1"/>
    <col min="3842" max="3842" width="10.140625" style="2100" customWidth="1"/>
    <col min="3843" max="3843" width="12.85546875" style="2100" customWidth="1"/>
    <col min="3844" max="3844" width="11.7109375" style="2100" customWidth="1"/>
    <col min="3845" max="3845" width="11.42578125" style="2100" customWidth="1"/>
    <col min="3846" max="3846" width="11.28515625" style="2100" customWidth="1"/>
    <col min="3847" max="3847" width="13.5703125" style="2100" customWidth="1"/>
    <col min="3848" max="3848" width="10.5703125" style="2100" customWidth="1"/>
    <col min="3849" max="3849" width="11.7109375" style="2100" customWidth="1"/>
    <col min="3850" max="3850" width="13.7109375" style="2100" customWidth="1"/>
    <col min="3851" max="4096" width="9.140625" style="2100"/>
    <col min="4097" max="4097" width="38.140625" style="2100" customWidth="1"/>
    <col min="4098" max="4098" width="10.140625" style="2100" customWidth="1"/>
    <col min="4099" max="4099" width="12.85546875" style="2100" customWidth="1"/>
    <col min="4100" max="4100" width="11.7109375" style="2100" customWidth="1"/>
    <col min="4101" max="4101" width="11.42578125" style="2100" customWidth="1"/>
    <col min="4102" max="4102" width="11.28515625" style="2100" customWidth="1"/>
    <col min="4103" max="4103" width="13.5703125" style="2100" customWidth="1"/>
    <col min="4104" max="4104" width="10.5703125" style="2100" customWidth="1"/>
    <col min="4105" max="4105" width="11.7109375" style="2100" customWidth="1"/>
    <col min="4106" max="4106" width="13.7109375" style="2100" customWidth="1"/>
    <col min="4107" max="4352" width="9.140625" style="2100"/>
    <col min="4353" max="4353" width="38.140625" style="2100" customWidth="1"/>
    <col min="4354" max="4354" width="10.140625" style="2100" customWidth="1"/>
    <col min="4355" max="4355" width="12.85546875" style="2100" customWidth="1"/>
    <col min="4356" max="4356" width="11.7109375" style="2100" customWidth="1"/>
    <col min="4357" max="4357" width="11.42578125" style="2100" customWidth="1"/>
    <col min="4358" max="4358" width="11.28515625" style="2100" customWidth="1"/>
    <col min="4359" max="4359" width="13.5703125" style="2100" customWidth="1"/>
    <col min="4360" max="4360" width="10.5703125" style="2100" customWidth="1"/>
    <col min="4361" max="4361" width="11.7109375" style="2100" customWidth="1"/>
    <col min="4362" max="4362" width="13.7109375" style="2100" customWidth="1"/>
    <col min="4363" max="4608" width="9.140625" style="2100"/>
    <col min="4609" max="4609" width="38.140625" style="2100" customWidth="1"/>
    <col min="4610" max="4610" width="10.140625" style="2100" customWidth="1"/>
    <col min="4611" max="4611" width="12.85546875" style="2100" customWidth="1"/>
    <col min="4612" max="4612" width="11.7109375" style="2100" customWidth="1"/>
    <col min="4613" max="4613" width="11.42578125" style="2100" customWidth="1"/>
    <col min="4614" max="4614" width="11.28515625" style="2100" customWidth="1"/>
    <col min="4615" max="4615" width="13.5703125" style="2100" customWidth="1"/>
    <col min="4616" max="4616" width="10.5703125" style="2100" customWidth="1"/>
    <col min="4617" max="4617" width="11.7109375" style="2100" customWidth="1"/>
    <col min="4618" max="4618" width="13.7109375" style="2100" customWidth="1"/>
    <col min="4619" max="4864" width="9.140625" style="2100"/>
    <col min="4865" max="4865" width="38.140625" style="2100" customWidth="1"/>
    <col min="4866" max="4866" width="10.140625" style="2100" customWidth="1"/>
    <col min="4867" max="4867" width="12.85546875" style="2100" customWidth="1"/>
    <col min="4868" max="4868" width="11.7109375" style="2100" customWidth="1"/>
    <col min="4869" max="4869" width="11.42578125" style="2100" customWidth="1"/>
    <col min="4870" max="4870" width="11.28515625" style="2100" customWidth="1"/>
    <col min="4871" max="4871" width="13.5703125" style="2100" customWidth="1"/>
    <col min="4872" max="4872" width="10.5703125" style="2100" customWidth="1"/>
    <col min="4873" max="4873" width="11.7109375" style="2100" customWidth="1"/>
    <col min="4874" max="4874" width="13.7109375" style="2100" customWidth="1"/>
    <col min="4875" max="5120" width="9.140625" style="2100"/>
    <col min="5121" max="5121" width="38.140625" style="2100" customWidth="1"/>
    <col min="5122" max="5122" width="10.140625" style="2100" customWidth="1"/>
    <col min="5123" max="5123" width="12.85546875" style="2100" customWidth="1"/>
    <col min="5124" max="5124" width="11.7109375" style="2100" customWidth="1"/>
    <col min="5125" max="5125" width="11.42578125" style="2100" customWidth="1"/>
    <col min="5126" max="5126" width="11.28515625" style="2100" customWidth="1"/>
    <col min="5127" max="5127" width="13.5703125" style="2100" customWidth="1"/>
    <col min="5128" max="5128" width="10.5703125" style="2100" customWidth="1"/>
    <col min="5129" max="5129" width="11.7109375" style="2100" customWidth="1"/>
    <col min="5130" max="5130" width="13.7109375" style="2100" customWidth="1"/>
    <col min="5131" max="5376" width="9.140625" style="2100"/>
    <col min="5377" max="5377" width="38.140625" style="2100" customWidth="1"/>
    <col min="5378" max="5378" width="10.140625" style="2100" customWidth="1"/>
    <col min="5379" max="5379" width="12.85546875" style="2100" customWidth="1"/>
    <col min="5380" max="5380" width="11.7109375" style="2100" customWidth="1"/>
    <col min="5381" max="5381" width="11.42578125" style="2100" customWidth="1"/>
    <col min="5382" max="5382" width="11.28515625" style="2100" customWidth="1"/>
    <col min="5383" max="5383" width="13.5703125" style="2100" customWidth="1"/>
    <col min="5384" max="5384" width="10.5703125" style="2100" customWidth="1"/>
    <col min="5385" max="5385" width="11.7109375" style="2100" customWidth="1"/>
    <col min="5386" max="5386" width="13.7109375" style="2100" customWidth="1"/>
    <col min="5387" max="5632" width="9.140625" style="2100"/>
    <col min="5633" max="5633" width="38.140625" style="2100" customWidth="1"/>
    <col min="5634" max="5634" width="10.140625" style="2100" customWidth="1"/>
    <col min="5635" max="5635" width="12.85546875" style="2100" customWidth="1"/>
    <col min="5636" max="5636" width="11.7109375" style="2100" customWidth="1"/>
    <col min="5637" max="5637" width="11.42578125" style="2100" customWidth="1"/>
    <col min="5638" max="5638" width="11.28515625" style="2100" customWidth="1"/>
    <col min="5639" max="5639" width="13.5703125" style="2100" customWidth="1"/>
    <col min="5640" max="5640" width="10.5703125" style="2100" customWidth="1"/>
    <col min="5641" max="5641" width="11.7109375" style="2100" customWidth="1"/>
    <col min="5642" max="5642" width="13.7109375" style="2100" customWidth="1"/>
    <col min="5643" max="5888" width="9.140625" style="2100"/>
    <col min="5889" max="5889" width="38.140625" style="2100" customWidth="1"/>
    <col min="5890" max="5890" width="10.140625" style="2100" customWidth="1"/>
    <col min="5891" max="5891" width="12.85546875" style="2100" customWidth="1"/>
    <col min="5892" max="5892" width="11.7109375" style="2100" customWidth="1"/>
    <col min="5893" max="5893" width="11.42578125" style="2100" customWidth="1"/>
    <col min="5894" max="5894" width="11.28515625" style="2100" customWidth="1"/>
    <col min="5895" max="5895" width="13.5703125" style="2100" customWidth="1"/>
    <col min="5896" max="5896" width="10.5703125" style="2100" customWidth="1"/>
    <col min="5897" max="5897" width="11.7109375" style="2100" customWidth="1"/>
    <col min="5898" max="5898" width="13.7109375" style="2100" customWidth="1"/>
    <col min="5899" max="6144" width="9.140625" style="2100"/>
    <col min="6145" max="6145" width="38.140625" style="2100" customWidth="1"/>
    <col min="6146" max="6146" width="10.140625" style="2100" customWidth="1"/>
    <col min="6147" max="6147" width="12.85546875" style="2100" customWidth="1"/>
    <col min="6148" max="6148" width="11.7109375" style="2100" customWidth="1"/>
    <col min="6149" max="6149" width="11.42578125" style="2100" customWidth="1"/>
    <col min="6150" max="6150" width="11.28515625" style="2100" customWidth="1"/>
    <col min="6151" max="6151" width="13.5703125" style="2100" customWidth="1"/>
    <col min="6152" max="6152" width="10.5703125" style="2100" customWidth="1"/>
    <col min="6153" max="6153" width="11.7109375" style="2100" customWidth="1"/>
    <col min="6154" max="6154" width="13.7109375" style="2100" customWidth="1"/>
    <col min="6155" max="6400" width="9.140625" style="2100"/>
    <col min="6401" max="6401" width="38.140625" style="2100" customWidth="1"/>
    <col min="6402" max="6402" width="10.140625" style="2100" customWidth="1"/>
    <col min="6403" max="6403" width="12.85546875" style="2100" customWidth="1"/>
    <col min="6404" max="6404" width="11.7109375" style="2100" customWidth="1"/>
    <col min="6405" max="6405" width="11.42578125" style="2100" customWidth="1"/>
    <col min="6406" max="6406" width="11.28515625" style="2100" customWidth="1"/>
    <col min="6407" max="6407" width="13.5703125" style="2100" customWidth="1"/>
    <col min="6408" max="6408" width="10.5703125" style="2100" customWidth="1"/>
    <col min="6409" max="6409" width="11.7109375" style="2100" customWidth="1"/>
    <col min="6410" max="6410" width="13.7109375" style="2100" customWidth="1"/>
    <col min="6411" max="6656" width="9.140625" style="2100"/>
    <col min="6657" max="6657" width="38.140625" style="2100" customWidth="1"/>
    <col min="6658" max="6658" width="10.140625" style="2100" customWidth="1"/>
    <col min="6659" max="6659" width="12.85546875" style="2100" customWidth="1"/>
    <col min="6660" max="6660" width="11.7109375" style="2100" customWidth="1"/>
    <col min="6661" max="6661" width="11.42578125" style="2100" customWidth="1"/>
    <col min="6662" max="6662" width="11.28515625" style="2100" customWidth="1"/>
    <col min="6663" max="6663" width="13.5703125" style="2100" customWidth="1"/>
    <col min="6664" max="6664" width="10.5703125" style="2100" customWidth="1"/>
    <col min="6665" max="6665" width="11.7109375" style="2100" customWidth="1"/>
    <col min="6666" max="6666" width="13.7109375" style="2100" customWidth="1"/>
    <col min="6667" max="6912" width="9.140625" style="2100"/>
    <col min="6913" max="6913" width="38.140625" style="2100" customWidth="1"/>
    <col min="6914" max="6914" width="10.140625" style="2100" customWidth="1"/>
    <col min="6915" max="6915" width="12.85546875" style="2100" customWidth="1"/>
    <col min="6916" max="6916" width="11.7109375" style="2100" customWidth="1"/>
    <col min="6917" max="6917" width="11.42578125" style="2100" customWidth="1"/>
    <col min="6918" max="6918" width="11.28515625" style="2100" customWidth="1"/>
    <col min="6919" max="6919" width="13.5703125" style="2100" customWidth="1"/>
    <col min="6920" max="6920" width="10.5703125" style="2100" customWidth="1"/>
    <col min="6921" max="6921" width="11.7109375" style="2100" customWidth="1"/>
    <col min="6922" max="6922" width="13.7109375" style="2100" customWidth="1"/>
    <col min="6923" max="7168" width="9.140625" style="2100"/>
    <col min="7169" max="7169" width="38.140625" style="2100" customWidth="1"/>
    <col min="7170" max="7170" width="10.140625" style="2100" customWidth="1"/>
    <col min="7171" max="7171" width="12.85546875" style="2100" customWidth="1"/>
    <col min="7172" max="7172" width="11.7109375" style="2100" customWidth="1"/>
    <col min="7173" max="7173" width="11.42578125" style="2100" customWidth="1"/>
    <col min="7174" max="7174" width="11.28515625" style="2100" customWidth="1"/>
    <col min="7175" max="7175" width="13.5703125" style="2100" customWidth="1"/>
    <col min="7176" max="7176" width="10.5703125" style="2100" customWidth="1"/>
    <col min="7177" max="7177" width="11.7109375" style="2100" customWidth="1"/>
    <col min="7178" max="7178" width="13.7109375" style="2100" customWidth="1"/>
    <col min="7179" max="7424" width="9.140625" style="2100"/>
    <col min="7425" max="7425" width="38.140625" style="2100" customWidth="1"/>
    <col min="7426" max="7426" width="10.140625" style="2100" customWidth="1"/>
    <col min="7427" max="7427" width="12.85546875" style="2100" customWidth="1"/>
    <col min="7428" max="7428" width="11.7109375" style="2100" customWidth="1"/>
    <col min="7429" max="7429" width="11.42578125" style="2100" customWidth="1"/>
    <col min="7430" max="7430" width="11.28515625" style="2100" customWidth="1"/>
    <col min="7431" max="7431" width="13.5703125" style="2100" customWidth="1"/>
    <col min="7432" max="7432" width="10.5703125" style="2100" customWidth="1"/>
    <col min="7433" max="7433" width="11.7109375" style="2100" customWidth="1"/>
    <col min="7434" max="7434" width="13.7109375" style="2100" customWidth="1"/>
    <col min="7435" max="7680" width="9.140625" style="2100"/>
    <col min="7681" max="7681" width="38.140625" style="2100" customWidth="1"/>
    <col min="7682" max="7682" width="10.140625" style="2100" customWidth="1"/>
    <col min="7683" max="7683" width="12.85546875" style="2100" customWidth="1"/>
    <col min="7684" max="7684" width="11.7109375" style="2100" customWidth="1"/>
    <col min="7685" max="7685" width="11.42578125" style="2100" customWidth="1"/>
    <col min="7686" max="7686" width="11.28515625" style="2100" customWidth="1"/>
    <col min="7687" max="7687" width="13.5703125" style="2100" customWidth="1"/>
    <col min="7688" max="7688" width="10.5703125" style="2100" customWidth="1"/>
    <col min="7689" max="7689" width="11.7109375" style="2100" customWidth="1"/>
    <col min="7690" max="7690" width="13.7109375" style="2100" customWidth="1"/>
    <col min="7691" max="7936" width="9.140625" style="2100"/>
    <col min="7937" max="7937" width="38.140625" style="2100" customWidth="1"/>
    <col min="7938" max="7938" width="10.140625" style="2100" customWidth="1"/>
    <col min="7939" max="7939" width="12.85546875" style="2100" customWidth="1"/>
    <col min="7940" max="7940" width="11.7109375" style="2100" customWidth="1"/>
    <col min="7941" max="7941" width="11.42578125" style="2100" customWidth="1"/>
    <col min="7942" max="7942" width="11.28515625" style="2100" customWidth="1"/>
    <col min="7943" max="7943" width="13.5703125" style="2100" customWidth="1"/>
    <col min="7944" max="7944" width="10.5703125" style="2100" customWidth="1"/>
    <col min="7945" max="7945" width="11.7109375" style="2100" customWidth="1"/>
    <col min="7946" max="7946" width="13.7109375" style="2100" customWidth="1"/>
    <col min="7947" max="8192" width="9.140625" style="2100"/>
    <col min="8193" max="8193" width="38.140625" style="2100" customWidth="1"/>
    <col min="8194" max="8194" width="10.140625" style="2100" customWidth="1"/>
    <col min="8195" max="8195" width="12.85546875" style="2100" customWidth="1"/>
    <col min="8196" max="8196" width="11.7109375" style="2100" customWidth="1"/>
    <col min="8197" max="8197" width="11.42578125" style="2100" customWidth="1"/>
    <col min="8198" max="8198" width="11.28515625" style="2100" customWidth="1"/>
    <col min="8199" max="8199" width="13.5703125" style="2100" customWidth="1"/>
    <col min="8200" max="8200" width="10.5703125" style="2100" customWidth="1"/>
    <col min="8201" max="8201" width="11.7109375" style="2100" customWidth="1"/>
    <col min="8202" max="8202" width="13.7109375" style="2100" customWidth="1"/>
    <col min="8203" max="8448" width="9.140625" style="2100"/>
    <col min="8449" max="8449" width="38.140625" style="2100" customWidth="1"/>
    <col min="8450" max="8450" width="10.140625" style="2100" customWidth="1"/>
    <col min="8451" max="8451" width="12.85546875" style="2100" customWidth="1"/>
    <col min="8452" max="8452" width="11.7109375" style="2100" customWidth="1"/>
    <col min="8453" max="8453" width="11.42578125" style="2100" customWidth="1"/>
    <col min="8454" max="8454" width="11.28515625" style="2100" customWidth="1"/>
    <col min="8455" max="8455" width="13.5703125" style="2100" customWidth="1"/>
    <col min="8456" max="8456" width="10.5703125" style="2100" customWidth="1"/>
    <col min="8457" max="8457" width="11.7109375" style="2100" customWidth="1"/>
    <col min="8458" max="8458" width="13.7109375" style="2100" customWidth="1"/>
    <col min="8459" max="8704" width="9.140625" style="2100"/>
    <col min="8705" max="8705" width="38.140625" style="2100" customWidth="1"/>
    <col min="8706" max="8706" width="10.140625" style="2100" customWidth="1"/>
    <col min="8707" max="8707" width="12.85546875" style="2100" customWidth="1"/>
    <col min="8708" max="8708" width="11.7109375" style="2100" customWidth="1"/>
    <col min="8709" max="8709" width="11.42578125" style="2100" customWidth="1"/>
    <col min="8710" max="8710" width="11.28515625" style="2100" customWidth="1"/>
    <col min="8711" max="8711" width="13.5703125" style="2100" customWidth="1"/>
    <col min="8712" max="8712" width="10.5703125" style="2100" customWidth="1"/>
    <col min="8713" max="8713" width="11.7109375" style="2100" customWidth="1"/>
    <col min="8714" max="8714" width="13.7109375" style="2100" customWidth="1"/>
    <col min="8715" max="8960" width="9.140625" style="2100"/>
    <col min="8961" max="8961" width="38.140625" style="2100" customWidth="1"/>
    <col min="8962" max="8962" width="10.140625" style="2100" customWidth="1"/>
    <col min="8963" max="8963" width="12.85546875" style="2100" customWidth="1"/>
    <col min="8964" max="8964" width="11.7109375" style="2100" customWidth="1"/>
    <col min="8965" max="8965" width="11.42578125" style="2100" customWidth="1"/>
    <col min="8966" max="8966" width="11.28515625" style="2100" customWidth="1"/>
    <col min="8967" max="8967" width="13.5703125" style="2100" customWidth="1"/>
    <col min="8968" max="8968" width="10.5703125" style="2100" customWidth="1"/>
    <col min="8969" max="8969" width="11.7109375" style="2100" customWidth="1"/>
    <col min="8970" max="8970" width="13.7109375" style="2100" customWidth="1"/>
    <col min="8971" max="9216" width="9.140625" style="2100"/>
    <col min="9217" max="9217" width="38.140625" style="2100" customWidth="1"/>
    <col min="9218" max="9218" width="10.140625" style="2100" customWidth="1"/>
    <col min="9219" max="9219" width="12.85546875" style="2100" customWidth="1"/>
    <col min="9220" max="9220" width="11.7109375" style="2100" customWidth="1"/>
    <col min="9221" max="9221" width="11.42578125" style="2100" customWidth="1"/>
    <col min="9222" max="9222" width="11.28515625" style="2100" customWidth="1"/>
    <col min="9223" max="9223" width="13.5703125" style="2100" customWidth="1"/>
    <col min="9224" max="9224" width="10.5703125" style="2100" customWidth="1"/>
    <col min="9225" max="9225" width="11.7109375" style="2100" customWidth="1"/>
    <col min="9226" max="9226" width="13.7109375" style="2100" customWidth="1"/>
    <col min="9227" max="9472" width="9.140625" style="2100"/>
    <col min="9473" max="9473" width="38.140625" style="2100" customWidth="1"/>
    <col min="9474" max="9474" width="10.140625" style="2100" customWidth="1"/>
    <col min="9475" max="9475" width="12.85546875" style="2100" customWidth="1"/>
    <col min="9476" max="9476" width="11.7109375" style="2100" customWidth="1"/>
    <col min="9477" max="9477" width="11.42578125" style="2100" customWidth="1"/>
    <col min="9478" max="9478" width="11.28515625" style="2100" customWidth="1"/>
    <col min="9479" max="9479" width="13.5703125" style="2100" customWidth="1"/>
    <col min="9480" max="9480" width="10.5703125" style="2100" customWidth="1"/>
    <col min="9481" max="9481" width="11.7109375" style="2100" customWidth="1"/>
    <col min="9482" max="9482" width="13.7109375" style="2100" customWidth="1"/>
    <col min="9483" max="9728" width="9.140625" style="2100"/>
    <col min="9729" max="9729" width="38.140625" style="2100" customWidth="1"/>
    <col min="9730" max="9730" width="10.140625" style="2100" customWidth="1"/>
    <col min="9731" max="9731" width="12.85546875" style="2100" customWidth="1"/>
    <col min="9732" max="9732" width="11.7109375" style="2100" customWidth="1"/>
    <col min="9733" max="9733" width="11.42578125" style="2100" customWidth="1"/>
    <col min="9734" max="9734" width="11.28515625" style="2100" customWidth="1"/>
    <col min="9735" max="9735" width="13.5703125" style="2100" customWidth="1"/>
    <col min="9736" max="9736" width="10.5703125" style="2100" customWidth="1"/>
    <col min="9737" max="9737" width="11.7109375" style="2100" customWidth="1"/>
    <col min="9738" max="9738" width="13.7109375" style="2100" customWidth="1"/>
    <col min="9739" max="9984" width="9.140625" style="2100"/>
    <col min="9985" max="9985" width="38.140625" style="2100" customWidth="1"/>
    <col min="9986" max="9986" width="10.140625" style="2100" customWidth="1"/>
    <col min="9987" max="9987" width="12.85546875" style="2100" customWidth="1"/>
    <col min="9988" max="9988" width="11.7109375" style="2100" customWidth="1"/>
    <col min="9989" max="9989" width="11.42578125" style="2100" customWidth="1"/>
    <col min="9990" max="9990" width="11.28515625" style="2100" customWidth="1"/>
    <col min="9991" max="9991" width="13.5703125" style="2100" customWidth="1"/>
    <col min="9992" max="9992" width="10.5703125" style="2100" customWidth="1"/>
    <col min="9993" max="9993" width="11.7109375" style="2100" customWidth="1"/>
    <col min="9994" max="9994" width="13.7109375" style="2100" customWidth="1"/>
    <col min="9995" max="10240" width="9.140625" style="2100"/>
    <col min="10241" max="10241" width="38.140625" style="2100" customWidth="1"/>
    <col min="10242" max="10242" width="10.140625" style="2100" customWidth="1"/>
    <col min="10243" max="10243" width="12.85546875" style="2100" customWidth="1"/>
    <col min="10244" max="10244" width="11.7109375" style="2100" customWidth="1"/>
    <col min="10245" max="10245" width="11.42578125" style="2100" customWidth="1"/>
    <col min="10246" max="10246" width="11.28515625" style="2100" customWidth="1"/>
    <col min="10247" max="10247" width="13.5703125" style="2100" customWidth="1"/>
    <col min="10248" max="10248" width="10.5703125" style="2100" customWidth="1"/>
    <col min="10249" max="10249" width="11.7109375" style="2100" customWidth="1"/>
    <col min="10250" max="10250" width="13.7109375" style="2100" customWidth="1"/>
    <col min="10251" max="10496" width="9.140625" style="2100"/>
    <col min="10497" max="10497" width="38.140625" style="2100" customWidth="1"/>
    <col min="10498" max="10498" width="10.140625" style="2100" customWidth="1"/>
    <col min="10499" max="10499" width="12.85546875" style="2100" customWidth="1"/>
    <col min="10500" max="10500" width="11.7109375" style="2100" customWidth="1"/>
    <col min="10501" max="10501" width="11.42578125" style="2100" customWidth="1"/>
    <col min="10502" max="10502" width="11.28515625" style="2100" customWidth="1"/>
    <col min="10503" max="10503" width="13.5703125" style="2100" customWidth="1"/>
    <col min="10504" max="10504" width="10.5703125" style="2100" customWidth="1"/>
    <col min="10505" max="10505" width="11.7109375" style="2100" customWidth="1"/>
    <col min="10506" max="10506" width="13.7109375" style="2100" customWidth="1"/>
    <col min="10507" max="10752" width="9.140625" style="2100"/>
    <col min="10753" max="10753" width="38.140625" style="2100" customWidth="1"/>
    <col min="10754" max="10754" width="10.140625" style="2100" customWidth="1"/>
    <col min="10755" max="10755" width="12.85546875" style="2100" customWidth="1"/>
    <col min="10756" max="10756" width="11.7109375" style="2100" customWidth="1"/>
    <col min="10757" max="10757" width="11.42578125" style="2100" customWidth="1"/>
    <col min="10758" max="10758" width="11.28515625" style="2100" customWidth="1"/>
    <col min="10759" max="10759" width="13.5703125" style="2100" customWidth="1"/>
    <col min="10760" max="10760" width="10.5703125" style="2100" customWidth="1"/>
    <col min="10761" max="10761" width="11.7109375" style="2100" customWidth="1"/>
    <col min="10762" max="10762" width="13.7109375" style="2100" customWidth="1"/>
    <col min="10763" max="11008" width="9.140625" style="2100"/>
    <col min="11009" max="11009" width="38.140625" style="2100" customWidth="1"/>
    <col min="11010" max="11010" width="10.140625" style="2100" customWidth="1"/>
    <col min="11011" max="11011" width="12.85546875" style="2100" customWidth="1"/>
    <col min="11012" max="11012" width="11.7109375" style="2100" customWidth="1"/>
    <col min="11013" max="11013" width="11.42578125" style="2100" customWidth="1"/>
    <col min="11014" max="11014" width="11.28515625" style="2100" customWidth="1"/>
    <col min="11015" max="11015" width="13.5703125" style="2100" customWidth="1"/>
    <col min="11016" max="11016" width="10.5703125" style="2100" customWidth="1"/>
    <col min="11017" max="11017" width="11.7109375" style="2100" customWidth="1"/>
    <col min="11018" max="11018" width="13.7109375" style="2100" customWidth="1"/>
    <col min="11019" max="11264" width="9.140625" style="2100"/>
    <col min="11265" max="11265" width="38.140625" style="2100" customWidth="1"/>
    <col min="11266" max="11266" width="10.140625" style="2100" customWidth="1"/>
    <col min="11267" max="11267" width="12.85546875" style="2100" customWidth="1"/>
    <col min="11268" max="11268" width="11.7109375" style="2100" customWidth="1"/>
    <col min="11269" max="11269" width="11.42578125" style="2100" customWidth="1"/>
    <col min="11270" max="11270" width="11.28515625" style="2100" customWidth="1"/>
    <col min="11271" max="11271" width="13.5703125" style="2100" customWidth="1"/>
    <col min="11272" max="11272" width="10.5703125" style="2100" customWidth="1"/>
    <col min="11273" max="11273" width="11.7109375" style="2100" customWidth="1"/>
    <col min="11274" max="11274" width="13.7109375" style="2100" customWidth="1"/>
    <col min="11275" max="11520" width="9.140625" style="2100"/>
    <col min="11521" max="11521" width="38.140625" style="2100" customWidth="1"/>
    <col min="11522" max="11522" width="10.140625" style="2100" customWidth="1"/>
    <col min="11523" max="11523" width="12.85546875" style="2100" customWidth="1"/>
    <col min="11524" max="11524" width="11.7109375" style="2100" customWidth="1"/>
    <col min="11525" max="11525" width="11.42578125" style="2100" customWidth="1"/>
    <col min="11526" max="11526" width="11.28515625" style="2100" customWidth="1"/>
    <col min="11527" max="11527" width="13.5703125" style="2100" customWidth="1"/>
    <col min="11528" max="11528" width="10.5703125" style="2100" customWidth="1"/>
    <col min="11529" max="11529" width="11.7109375" style="2100" customWidth="1"/>
    <col min="11530" max="11530" width="13.7109375" style="2100" customWidth="1"/>
    <col min="11531" max="11776" width="9.140625" style="2100"/>
    <col min="11777" max="11777" width="38.140625" style="2100" customWidth="1"/>
    <col min="11778" max="11778" width="10.140625" style="2100" customWidth="1"/>
    <col min="11779" max="11779" width="12.85546875" style="2100" customWidth="1"/>
    <col min="11780" max="11780" width="11.7109375" style="2100" customWidth="1"/>
    <col min="11781" max="11781" width="11.42578125" style="2100" customWidth="1"/>
    <col min="11782" max="11782" width="11.28515625" style="2100" customWidth="1"/>
    <col min="11783" max="11783" width="13.5703125" style="2100" customWidth="1"/>
    <col min="11784" max="11784" width="10.5703125" style="2100" customWidth="1"/>
    <col min="11785" max="11785" width="11.7109375" style="2100" customWidth="1"/>
    <col min="11786" max="11786" width="13.7109375" style="2100" customWidth="1"/>
    <col min="11787" max="12032" width="9.140625" style="2100"/>
    <col min="12033" max="12033" width="38.140625" style="2100" customWidth="1"/>
    <col min="12034" max="12034" width="10.140625" style="2100" customWidth="1"/>
    <col min="12035" max="12035" width="12.85546875" style="2100" customWidth="1"/>
    <col min="12036" max="12036" width="11.7109375" style="2100" customWidth="1"/>
    <col min="12037" max="12037" width="11.42578125" style="2100" customWidth="1"/>
    <col min="12038" max="12038" width="11.28515625" style="2100" customWidth="1"/>
    <col min="12039" max="12039" width="13.5703125" style="2100" customWidth="1"/>
    <col min="12040" max="12040" width="10.5703125" style="2100" customWidth="1"/>
    <col min="12041" max="12041" width="11.7109375" style="2100" customWidth="1"/>
    <col min="12042" max="12042" width="13.7109375" style="2100" customWidth="1"/>
    <col min="12043" max="12288" width="9.140625" style="2100"/>
    <col min="12289" max="12289" width="38.140625" style="2100" customWidth="1"/>
    <col min="12290" max="12290" width="10.140625" style="2100" customWidth="1"/>
    <col min="12291" max="12291" width="12.85546875" style="2100" customWidth="1"/>
    <col min="12292" max="12292" width="11.7109375" style="2100" customWidth="1"/>
    <col min="12293" max="12293" width="11.42578125" style="2100" customWidth="1"/>
    <col min="12294" max="12294" width="11.28515625" style="2100" customWidth="1"/>
    <col min="12295" max="12295" width="13.5703125" style="2100" customWidth="1"/>
    <col min="12296" max="12296" width="10.5703125" style="2100" customWidth="1"/>
    <col min="12297" max="12297" width="11.7109375" style="2100" customWidth="1"/>
    <col min="12298" max="12298" width="13.7109375" style="2100" customWidth="1"/>
    <col min="12299" max="12544" width="9.140625" style="2100"/>
    <col min="12545" max="12545" width="38.140625" style="2100" customWidth="1"/>
    <col min="12546" max="12546" width="10.140625" style="2100" customWidth="1"/>
    <col min="12547" max="12547" width="12.85546875" style="2100" customWidth="1"/>
    <col min="12548" max="12548" width="11.7109375" style="2100" customWidth="1"/>
    <col min="12549" max="12549" width="11.42578125" style="2100" customWidth="1"/>
    <col min="12550" max="12550" width="11.28515625" style="2100" customWidth="1"/>
    <col min="12551" max="12551" width="13.5703125" style="2100" customWidth="1"/>
    <col min="12552" max="12552" width="10.5703125" style="2100" customWidth="1"/>
    <col min="12553" max="12553" width="11.7109375" style="2100" customWidth="1"/>
    <col min="12554" max="12554" width="13.7109375" style="2100" customWidth="1"/>
    <col min="12555" max="12800" width="9.140625" style="2100"/>
    <col min="12801" max="12801" width="38.140625" style="2100" customWidth="1"/>
    <col min="12802" max="12802" width="10.140625" style="2100" customWidth="1"/>
    <col min="12803" max="12803" width="12.85546875" style="2100" customWidth="1"/>
    <col min="12804" max="12804" width="11.7109375" style="2100" customWidth="1"/>
    <col min="12805" max="12805" width="11.42578125" style="2100" customWidth="1"/>
    <col min="12806" max="12806" width="11.28515625" style="2100" customWidth="1"/>
    <col min="12807" max="12807" width="13.5703125" style="2100" customWidth="1"/>
    <col min="12808" max="12808" width="10.5703125" style="2100" customWidth="1"/>
    <col min="12809" max="12809" width="11.7109375" style="2100" customWidth="1"/>
    <col min="12810" max="12810" width="13.7109375" style="2100" customWidth="1"/>
    <col min="12811" max="13056" width="9.140625" style="2100"/>
    <col min="13057" max="13057" width="38.140625" style="2100" customWidth="1"/>
    <col min="13058" max="13058" width="10.140625" style="2100" customWidth="1"/>
    <col min="13059" max="13059" width="12.85546875" style="2100" customWidth="1"/>
    <col min="13060" max="13060" width="11.7109375" style="2100" customWidth="1"/>
    <col min="13061" max="13061" width="11.42578125" style="2100" customWidth="1"/>
    <col min="13062" max="13062" width="11.28515625" style="2100" customWidth="1"/>
    <col min="13063" max="13063" width="13.5703125" style="2100" customWidth="1"/>
    <col min="13064" max="13064" width="10.5703125" style="2100" customWidth="1"/>
    <col min="13065" max="13065" width="11.7109375" style="2100" customWidth="1"/>
    <col min="13066" max="13066" width="13.7109375" style="2100" customWidth="1"/>
    <col min="13067" max="13312" width="9.140625" style="2100"/>
    <col min="13313" max="13313" width="38.140625" style="2100" customWidth="1"/>
    <col min="13314" max="13314" width="10.140625" style="2100" customWidth="1"/>
    <col min="13315" max="13315" width="12.85546875" style="2100" customWidth="1"/>
    <col min="13316" max="13316" width="11.7109375" style="2100" customWidth="1"/>
    <col min="13317" max="13317" width="11.42578125" style="2100" customWidth="1"/>
    <col min="13318" max="13318" width="11.28515625" style="2100" customWidth="1"/>
    <col min="13319" max="13319" width="13.5703125" style="2100" customWidth="1"/>
    <col min="13320" max="13320" width="10.5703125" style="2100" customWidth="1"/>
    <col min="13321" max="13321" width="11.7109375" style="2100" customWidth="1"/>
    <col min="13322" max="13322" width="13.7109375" style="2100" customWidth="1"/>
    <col min="13323" max="13568" width="9.140625" style="2100"/>
    <col min="13569" max="13569" width="38.140625" style="2100" customWidth="1"/>
    <col min="13570" max="13570" width="10.140625" style="2100" customWidth="1"/>
    <col min="13571" max="13571" width="12.85546875" style="2100" customWidth="1"/>
    <col min="13572" max="13572" width="11.7109375" style="2100" customWidth="1"/>
    <col min="13573" max="13573" width="11.42578125" style="2100" customWidth="1"/>
    <col min="13574" max="13574" width="11.28515625" style="2100" customWidth="1"/>
    <col min="13575" max="13575" width="13.5703125" style="2100" customWidth="1"/>
    <col min="13576" max="13576" width="10.5703125" style="2100" customWidth="1"/>
    <col min="13577" max="13577" width="11.7109375" style="2100" customWidth="1"/>
    <col min="13578" max="13578" width="13.7109375" style="2100" customWidth="1"/>
    <col min="13579" max="13824" width="9.140625" style="2100"/>
    <col min="13825" max="13825" width="38.140625" style="2100" customWidth="1"/>
    <col min="13826" max="13826" width="10.140625" style="2100" customWidth="1"/>
    <col min="13827" max="13827" width="12.85546875" style="2100" customWidth="1"/>
    <col min="13828" max="13828" width="11.7109375" style="2100" customWidth="1"/>
    <col min="13829" max="13829" width="11.42578125" style="2100" customWidth="1"/>
    <col min="13830" max="13830" width="11.28515625" style="2100" customWidth="1"/>
    <col min="13831" max="13831" width="13.5703125" style="2100" customWidth="1"/>
    <col min="13832" max="13832" width="10.5703125" style="2100" customWidth="1"/>
    <col min="13833" max="13833" width="11.7109375" style="2100" customWidth="1"/>
    <col min="13834" max="13834" width="13.7109375" style="2100" customWidth="1"/>
    <col min="13835" max="14080" width="9.140625" style="2100"/>
    <col min="14081" max="14081" width="38.140625" style="2100" customWidth="1"/>
    <col min="14082" max="14082" width="10.140625" style="2100" customWidth="1"/>
    <col min="14083" max="14083" width="12.85546875" style="2100" customWidth="1"/>
    <col min="14084" max="14084" width="11.7109375" style="2100" customWidth="1"/>
    <col min="14085" max="14085" width="11.42578125" style="2100" customWidth="1"/>
    <col min="14086" max="14086" width="11.28515625" style="2100" customWidth="1"/>
    <col min="14087" max="14087" width="13.5703125" style="2100" customWidth="1"/>
    <col min="14088" max="14088" width="10.5703125" style="2100" customWidth="1"/>
    <col min="14089" max="14089" width="11.7109375" style="2100" customWidth="1"/>
    <col min="14090" max="14090" width="13.7109375" style="2100" customWidth="1"/>
    <col min="14091" max="14336" width="9.140625" style="2100"/>
    <col min="14337" max="14337" width="38.140625" style="2100" customWidth="1"/>
    <col min="14338" max="14338" width="10.140625" style="2100" customWidth="1"/>
    <col min="14339" max="14339" width="12.85546875" style="2100" customWidth="1"/>
    <col min="14340" max="14340" width="11.7109375" style="2100" customWidth="1"/>
    <col min="14341" max="14341" width="11.42578125" style="2100" customWidth="1"/>
    <col min="14342" max="14342" width="11.28515625" style="2100" customWidth="1"/>
    <col min="14343" max="14343" width="13.5703125" style="2100" customWidth="1"/>
    <col min="14344" max="14344" width="10.5703125" style="2100" customWidth="1"/>
    <col min="14345" max="14345" width="11.7109375" style="2100" customWidth="1"/>
    <col min="14346" max="14346" width="13.7109375" style="2100" customWidth="1"/>
    <col min="14347" max="14592" width="9.140625" style="2100"/>
    <col min="14593" max="14593" width="38.140625" style="2100" customWidth="1"/>
    <col min="14594" max="14594" width="10.140625" style="2100" customWidth="1"/>
    <col min="14595" max="14595" width="12.85546875" style="2100" customWidth="1"/>
    <col min="14596" max="14596" width="11.7109375" style="2100" customWidth="1"/>
    <col min="14597" max="14597" width="11.42578125" style="2100" customWidth="1"/>
    <col min="14598" max="14598" width="11.28515625" style="2100" customWidth="1"/>
    <col min="14599" max="14599" width="13.5703125" style="2100" customWidth="1"/>
    <col min="14600" max="14600" width="10.5703125" style="2100" customWidth="1"/>
    <col min="14601" max="14601" width="11.7109375" style="2100" customWidth="1"/>
    <col min="14602" max="14602" width="13.7109375" style="2100" customWidth="1"/>
    <col min="14603" max="14848" width="9.140625" style="2100"/>
    <col min="14849" max="14849" width="38.140625" style="2100" customWidth="1"/>
    <col min="14850" max="14850" width="10.140625" style="2100" customWidth="1"/>
    <col min="14851" max="14851" width="12.85546875" style="2100" customWidth="1"/>
    <col min="14852" max="14852" width="11.7109375" style="2100" customWidth="1"/>
    <col min="14853" max="14853" width="11.42578125" style="2100" customWidth="1"/>
    <col min="14854" max="14854" width="11.28515625" style="2100" customWidth="1"/>
    <col min="14855" max="14855" width="13.5703125" style="2100" customWidth="1"/>
    <col min="14856" max="14856" width="10.5703125" style="2100" customWidth="1"/>
    <col min="14857" max="14857" width="11.7109375" style="2100" customWidth="1"/>
    <col min="14858" max="14858" width="13.7109375" style="2100" customWidth="1"/>
    <col min="14859" max="15104" width="9.140625" style="2100"/>
    <col min="15105" max="15105" width="38.140625" style="2100" customWidth="1"/>
    <col min="15106" max="15106" width="10.140625" style="2100" customWidth="1"/>
    <col min="15107" max="15107" width="12.85546875" style="2100" customWidth="1"/>
    <col min="15108" max="15108" width="11.7109375" style="2100" customWidth="1"/>
    <col min="15109" max="15109" width="11.42578125" style="2100" customWidth="1"/>
    <col min="15110" max="15110" width="11.28515625" style="2100" customWidth="1"/>
    <col min="15111" max="15111" width="13.5703125" style="2100" customWidth="1"/>
    <col min="15112" max="15112" width="10.5703125" style="2100" customWidth="1"/>
    <col min="15113" max="15113" width="11.7109375" style="2100" customWidth="1"/>
    <col min="15114" max="15114" width="13.7109375" style="2100" customWidth="1"/>
    <col min="15115" max="15360" width="9.140625" style="2100"/>
    <col min="15361" max="15361" width="38.140625" style="2100" customWidth="1"/>
    <col min="15362" max="15362" width="10.140625" style="2100" customWidth="1"/>
    <col min="15363" max="15363" width="12.85546875" style="2100" customWidth="1"/>
    <col min="15364" max="15364" width="11.7109375" style="2100" customWidth="1"/>
    <col min="15365" max="15365" width="11.42578125" style="2100" customWidth="1"/>
    <col min="15366" max="15366" width="11.28515625" style="2100" customWidth="1"/>
    <col min="15367" max="15367" width="13.5703125" style="2100" customWidth="1"/>
    <col min="15368" max="15368" width="10.5703125" style="2100" customWidth="1"/>
    <col min="15369" max="15369" width="11.7109375" style="2100" customWidth="1"/>
    <col min="15370" max="15370" width="13.7109375" style="2100" customWidth="1"/>
    <col min="15371" max="15616" width="9.140625" style="2100"/>
    <col min="15617" max="15617" width="38.140625" style="2100" customWidth="1"/>
    <col min="15618" max="15618" width="10.140625" style="2100" customWidth="1"/>
    <col min="15619" max="15619" width="12.85546875" style="2100" customWidth="1"/>
    <col min="15620" max="15620" width="11.7109375" style="2100" customWidth="1"/>
    <col min="15621" max="15621" width="11.42578125" style="2100" customWidth="1"/>
    <col min="15622" max="15622" width="11.28515625" style="2100" customWidth="1"/>
    <col min="15623" max="15623" width="13.5703125" style="2100" customWidth="1"/>
    <col min="15624" max="15624" width="10.5703125" style="2100" customWidth="1"/>
    <col min="15625" max="15625" width="11.7109375" style="2100" customWidth="1"/>
    <col min="15626" max="15626" width="13.7109375" style="2100" customWidth="1"/>
    <col min="15627" max="15872" width="9.140625" style="2100"/>
    <col min="15873" max="15873" width="38.140625" style="2100" customWidth="1"/>
    <col min="15874" max="15874" width="10.140625" style="2100" customWidth="1"/>
    <col min="15875" max="15875" width="12.85546875" style="2100" customWidth="1"/>
    <col min="15876" max="15876" width="11.7109375" style="2100" customWidth="1"/>
    <col min="15877" max="15877" width="11.42578125" style="2100" customWidth="1"/>
    <col min="15878" max="15878" width="11.28515625" style="2100" customWidth="1"/>
    <col min="15879" max="15879" width="13.5703125" style="2100" customWidth="1"/>
    <col min="15880" max="15880" width="10.5703125" style="2100" customWidth="1"/>
    <col min="15881" max="15881" width="11.7109375" style="2100" customWidth="1"/>
    <col min="15882" max="15882" width="13.7109375" style="2100" customWidth="1"/>
    <col min="15883" max="16128" width="9.140625" style="2100"/>
    <col min="16129" max="16129" width="38.140625" style="2100" customWidth="1"/>
    <col min="16130" max="16130" width="10.140625" style="2100" customWidth="1"/>
    <col min="16131" max="16131" width="12.85546875" style="2100" customWidth="1"/>
    <col min="16132" max="16132" width="11.7109375" style="2100" customWidth="1"/>
    <col min="16133" max="16133" width="11.42578125" style="2100" customWidth="1"/>
    <col min="16134" max="16134" width="11.28515625" style="2100" customWidth="1"/>
    <col min="16135" max="16135" width="13.5703125" style="2100" customWidth="1"/>
    <col min="16136" max="16136" width="10.5703125" style="2100" customWidth="1"/>
    <col min="16137" max="16137" width="11.7109375" style="2100" customWidth="1"/>
    <col min="16138" max="16138" width="13.7109375" style="2100" customWidth="1"/>
    <col min="16139" max="16384" width="9.140625" style="2100"/>
  </cols>
  <sheetData>
    <row r="1" spans="1:13" ht="21" customHeight="1" x14ac:dyDescent="0.35">
      <c r="A1" s="2096" t="s">
        <v>3512</v>
      </c>
      <c r="B1" s="2097"/>
      <c r="C1" s="2098"/>
      <c r="D1" s="2099"/>
      <c r="E1" s="2098"/>
    </row>
    <row r="2" spans="1:13" ht="16.5" customHeight="1" thickBot="1" x14ac:dyDescent="0.3">
      <c r="A2" s="2101"/>
      <c r="B2" s="2102"/>
      <c r="C2" s="2102"/>
      <c r="D2" s="2102"/>
      <c r="E2" s="2102"/>
      <c r="F2" s="2102"/>
      <c r="G2" s="2102"/>
      <c r="H2" s="2102"/>
      <c r="I2" s="2102"/>
      <c r="J2" s="2103" t="s">
        <v>11</v>
      </c>
    </row>
    <row r="3" spans="1:13" s="2105" customFormat="1" ht="23.25" customHeight="1" thickTop="1" thickBot="1" x14ac:dyDescent="0.3">
      <c r="A3" s="2104" t="s">
        <v>857</v>
      </c>
      <c r="B3" s="3493" t="s">
        <v>3513</v>
      </c>
      <c r="C3" s="3493"/>
      <c r="D3" s="3493"/>
      <c r="E3" s="3493" t="s">
        <v>3514</v>
      </c>
      <c r="F3" s="3496" t="s">
        <v>3515</v>
      </c>
      <c r="G3" s="3496"/>
      <c r="H3" s="3496"/>
      <c r="I3" s="3493" t="s">
        <v>740</v>
      </c>
      <c r="J3" s="3499" t="s">
        <v>741</v>
      </c>
    </row>
    <row r="4" spans="1:13" s="2105" customFormat="1" ht="17.100000000000001" customHeight="1" thickBot="1" x14ac:dyDescent="0.3">
      <c r="A4" s="2106"/>
      <c r="B4" s="3494"/>
      <c r="C4" s="3494"/>
      <c r="D4" s="3494"/>
      <c r="E4" s="3494"/>
      <c r="F4" s="3502" t="s">
        <v>3516</v>
      </c>
      <c r="G4" s="3502" t="s">
        <v>3517</v>
      </c>
      <c r="H4" s="3502" t="s">
        <v>740</v>
      </c>
      <c r="I4" s="3497"/>
      <c r="J4" s="3500"/>
    </row>
    <row r="5" spans="1:13" s="2105" customFormat="1" ht="35.25" customHeight="1" thickBot="1" x14ac:dyDescent="0.3">
      <c r="A5" s="2107"/>
      <c r="B5" s="2108" t="s">
        <v>3518</v>
      </c>
      <c r="C5" s="2108" t="s">
        <v>467</v>
      </c>
      <c r="D5" s="2108" t="s">
        <v>740</v>
      </c>
      <c r="E5" s="3495"/>
      <c r="F5" s="3503"/>
      <c r="G5" s="3503"/>
      <c r="H5" s="3503"/>
      <c r="I5" s="3498"/>
      <c r="J5" s="3501"/>
    </row>
    <row r="6" spans="1:13" ht="20.25" customHeight="1" x14ac:dyDescent="0.3">
      <c r="A6" s="2109" t="s">
        <v>868</v>
      </c>
      <c r="B6" s="2110">
        <v>37.897115999999997</v>
      </c>
      <c r="C6" s="2110">
        <v>2707.8193935623244</v>
      </c>
      <c r="D6" s="2110">
        <v>0</v>
      </c>
      <c r="E6" s="2110">
        <v>104.83524800000001</v>
      </c>
      <c r="F6" s="2110">
        <v>0</v>
      </c>
      <c r="G6" s="2110">
        <v>0</v>
      </c>
      <c r="H6" s="2110">
        <v>0</v>
      </c>
      <c r="I6" s="2110">
        <v>4.362969999999999E-3</v>
      </c>
      <c r="J6" s="2111">
        <v>2850.5561205323243</v>
      </c>
      <c r="L6" s="2112"/>
      <c r="M6" s="2113"/>
    </row>
    <row r="7" spans="1:13" ht="19.5" customHeight="1" x14ac:dyDescent="0.3">
      <c r="A7" s="2109" t="s">
        <v>255</v>
      </c>
      <c r="B7" s="2110">
        <v>511.51465580767558</v>
      </c>
      <c r="C7" s="2110">
        <v>51489.843895087317</v>
      </c>
      <c r="D7" s="2110">
        <v>4242.6401231171139</v>
      </c>
      <c r="E7" s="2110">
        <v>1355.9277519100001</v>
      </c>
      <c r="F7" s="2110">
        <v>0</v>
      </c>
      <c r="G7" s="2110">
        <v>0</v>
      </c>
      <c r="H7" s="2110">
        <v>0</v>
      </c>
      <c r="I7" s="2110">
        <v>0.895007</v>
      </c>
      <c r="J7" s="2111">
        <v>57600.821432922101</v>
      </c>
      <c r="L7" s="2112"/>
      <c r="M7" s="2113"/>
    </row>
    <row r="8" spans="1:13" ht="21.75" customHeight="1" x14ac:dyDescent="0.3">
      <c r="A8" s="2109" t="s">
        <v>894</v>
      </c>
      <c r="B8" s="2110">
        <v>1078.454159581343</v>
      </c>
      <c r="C8" s="2110">
        <v>10854.207902608008</v>
      </c>
      <c r="D8" s="2110">
        <v>0</v>
      </c>
      <c r="E8" s="2110">
        <v>108.251105</v>
      </c>
      <c r="F8" s="2110">
        <v>0</v>
      </c>
      <c r="G8" s="2110">
        <v>0</v>
      </c>
      <c r="H8" s="2110">
        <v>0</v>
      </c>
      <c r="I8" s="2110">
        <v>0.50400354999999997</v>
      </c>
      <c r="J8" s="2111">
        <v>12041.417170739351</v>
      </c>
      <c r="L8" s="2112"/>
      <c r="M8" s="2113"/>
    </row>
    <row r="9" spans="1:13" ht="19.5" customHeight="1" x14ac:dyDescent="0.3">
      <c r="A9" s="2109" t="s">
        <v>901</v>
      </c>
      <c r="B9" s="2110">
        <v>172.44099503707287</v>
      </c>
      <c r="C9" s="2110">
        <v>11065.930883141516</v>
      </c>
      <c r="D9" s="2110">
        <v>0</v>
      </c>
      <c r="E9" s="2110">
        <v>0</v>
      </c>
      <c r="F9" s="2110">
        <v>0</v>
      </c>
      <c r="G9" s="2110">
        <v>0</v>
      </c>
      <c r="H9" s="2110">
        <v>2.1756734999999998</v>
      </c>
      <c r="I9" s="2110">
        <v>229.878593</v>
      </c>
      <c r="J9" s="2111">
        <v>11470.426144678589</v>
      </c>
      <c r="L9" s="2112"/>
      <c r="M9" s="2113"/>
    </row>
    <row r="10" spans="1:13" ht="18.75" customHeight="1" x14ac:dyDescent="0.3">
      <c r="A10" s="2109" t="s">
        <v>256</v>
      </c>
      <c r="B10" s="2110">
        <v>0.391517</v>
      </c>
      <c r="C10" s="2110">
        <v>15476.334462093344</v>
      </c>
      <c r="D10" s="2110">
        <v>0</v>
      </c>
      <c r="E10" s="2110">
        <v>2.6664650000000001</v>
      </c>
      <c r="F10" s="2110">
        <v>0</v>
      </c>
      <c r="G10" s="2110">
        <v>5209.7654730634458</v>
      </c>
      <c r="H10" s="2110">
        <v>0</v>
      </c>
      <c r="I10" s="2110">
        <v>1052.5340576900001</v>
      </c>
      <c r="J10" s="2111">
        <v>21741.691974846792</v>
      </c>
      <c r="L10" s="2112"/>
      <c r="M10" s="2113"/>
    </row>
    <row r="11" spans="1:13" ht="18.75" customHeight="1" x14ac:dyDescent="0.3">
      <c r="A11" s="2109" t="s">
        <v>916</v>
      </c>
      <c r="B11" s="2110">
        <v>702.09749197478175</v>
      </c>
      <c r="C11" s="2110">
        <v>17884.725881225535</v>
      </c>
      <c r="D11" s="2110">
        <v>14647.547752940758</v>
      </c>
      <c r="E11" s="2110">
        <v>2336.0020782800002</v>
      </c>
      <c r="F11" s="2110">
        <v>4.7122208494732902</v>
      </c>
      <c r="G11" s="2110">
        <v>91.789734084014484</v>
      </c>
      <c r="H11" s="2110">
        <v>0</v>
      </c>
      <c r="I11" s="2110">
        <v>1.9256018899999998</v>
      </c>
      <c r="J11" s="2111">
        <v>35668.800761244565</v>
      </c>
      <c r="L11" s="2112"/>
      <c r="M11" s="2113"/>
    </row>
    <row r="12" spans="1:13" ht="22.5" customHeight="1" x14ac:dyDescent="0.3">
      <c r="A12" s="2109" t="s">
        <v>927</v>
      </c>
      <c r="B12" s="2110">
        <v>1.858681</v>
      </c>
      <c r="C12" s="2110">
        <v>4714.0650602255073</v>
      </c>
      <c r="D12" s="2110">
        <v>2344.7947620071745</v>
      </c>
      <c r="E12" s="2110">
        <v>0</v>
      </c>
      <c r="F12" s="2110">
        <v>0</v>
      </c>
      <c r="G12" s="2110">
        <v>793.00466275739882</v>
      </c>
      <c r="H12" s="2110">
        <v>0</v>
      </c>
      <c r="I12" s="2110">
        <v>0.17444905000000002</v>
      </c>
      <c r="J12" s="2111">
        <v>7853.8976150400804</v>
      </c>
      <c r="L12" s="2112"/>
      <c r="M12" s="2113"/>
    </row>
    <row r="13" spans="1:13" ht="18" customHeight="1" x14ac:dyDescent="0.3">
      <c r="A13" s="2109" t="s">
        <v>934</v>
      </c>
      <c r="B13" s="2110">
        <v>1412.979024963081</v>
      </c>
      <c r="C13" s="2110">
        <v>53746.143837752119</v>
      </c>
      <c r="D13" s="2110">
        <v>37907.647959902926</v>
      </c>
      <c r="E13" s="2110">
        <v>17688.459063910115</v>
      </c>
      <c r="F13" s="2110">
        <v>2606.0367049043557</v>
      </c>
      <c r="G13" s="2110">
        <v>26088.035257140175</v>
      </c>
      <c r="H13" s="2110">
        <v>4502.1588985539229</v>
      </c>
      <c r="I13" s="2110">
        <v>106.50324510999999</v>
      </c>
      <c r="J13" s="2111">
        <v>144057.96399223674</v>
      </c>
      <c r="L13" s="2112"/>
      <c r="M13" s="2113"/>
    </row>
    <row r="14" spans="1:13" ht="19.5" customHeight="1" x14ac:dyDescent="0.3">
      <c r="A14" s="2109" t="s">
        <v>942</v>
      </c>
      <c r="B14" s="2110">
        <v>22.920825345067996</v>
      </c>
      <c r="C14" s="2110">
        <v>7016.521335542242</v>
      </c>
      <c r="D14" s="2110">
        <v>110.265919</v>
      </c>
      <c r="E14" s="2110">
        <v>0</v>
      </c>
      <c r="F14" s="2110">
        <v>0.80536225471299994</v>
      </c>
      <c r="G14" s="2110">
        <v>5007.6641672206415</v>
      </c>
      <c r="H14" s="2110">
        <v>0</v>
      </c>
      <c r="I14" s="2110">
        <v>38.867329460000001</v>
      </c>
      <c r="J14" s="2111">
        <v>12197.044938822664</v>
      </c>
      <c r="L14" s="2112"/>
      <c r="M14" s="2113"/>
    </row>
    <row r="15" spans="1:13" ht="20.25" customHeight="1" x14ac:dyDescent="0.3">
      <c r="A15" s="2109" t="s">
        <v>3519</v>
      </c>
      <c r="B15" s="2110">
        <v>98.203397145481986</v>
      </c>
      <c r="C15" s="2110">
        <v>2777.1726197604085</v>
      </c>
      <c r="D15" s="2110">
        <v>113.046069</v>
      </c>
      <c r="E15" s="2110">
        <v>3.5680867800000002</v>
      </c>
      <c r="F15" s="2110">
        <v>0</v>
      </c>
      <c r="G15" s="2110">
        <v>0</v>
      </c>
      <c r="H15" s="2110">
        <v>0</v>
      </c>
      <c r="I15" s="2110">
        <v>207.74469688999997</v>
      </c>
      <c r="J15" s="2111">
        <v>3199.7348695758906</v>
      </c>
      <c r="L15" s="2112"/>
      <c r="M15" s="2113"/>
    </row>
    <row r="16" spans="1:13" ht="21" customHeight="1" thickBot="1" x14ac:dyDescent="0.35">
      <c r="A16" s="2109" t="s">
        <v>690</v>
      </c>
      <c r="B16" s="2110">
        <v>1.9051291099999714</v>
      </c>
      <c r="C16" s="2110">
        <v>15439.986191551021</v>
      </c>
      <c r="D16" s="2110">
        <v>3113.1542352936976</v>
      </c>
      <c r="E16" s="2110">
        <v>3078.0434799999998</v>
      </c>
      <c r="F16" s="2110">
        <v>2.4434057289825346</v>
      </c>
      <c r="G16" s="2110">
        <v>20557.175590357518</v>
      </c>
      <c r="H16" s="2110">
        <v>12637.607328</v>
      </c>
      <c r="I16" s="2110">
        <v>38.630930599999999</v>
      </c>
      <c r="J16" s="2111">
        <v>54868.946290641215</v>
      </c>
      <c r="L16" s="2112"/>
      <c r="M16" s="2113"/>
    </row>
    <row r="17" spans="1:13" ht="23.25" customHeight="1" thickBot="1" x14ac:dyDescent="0.35">
      <c r="A17" s="2114" t="s">
        <v>741</v>
      </c>
      <c r="B17" s="2115">
        <v>4040.6629929645042</v>
      </c>
      <c r="C17" s="2115">
        <v>193172.75146254935</v>
      </c>
      <c r="D17" s="2115">
        <v>62479.096821261672</v>
      </c>
      <c r="E17" s="2115">
        <v>24677.753278880115</v>
      </c>
      <c r="F17" s="2115">
        <v>2613.997693737525</v>
      </c>
      <c r="G17" s="2115">
        <v>57747.434884623188</v>
      </c>
      <c r="H17" s="2115">
        <v>17141.941900053924</v>
      </c>
      <c r="I17" s="2115">
        <v>1677.6622772100002</v>
      </c>
      <c r="J17" s="2116">
        <v>363551.30131128035</v>
      </c>
      <c r="L17" s="2112"/>
      <c r="M17" s="2113"/>
    </row>
    <row r="18" spans="1:13" ht="15" customHeight="1" thickTop="1" x14ac:dyDescent="0.25">
      <c r="A18" s="2117" t="s">
        <v>533</v>
      </c>
    </row>
    <row r="19" spans="1:13" ht="12.75" customHeight="1" x14ac:dyDescent="0.25">
      <c r="A19" s="2118" t="s">
        <v>3494</v>
      </c>
    </row>
    <row r="20" spans="1:13" x14ac:dyDescent="0.25">
      <c r="A20" s="2118"/>
    </row>
    <row r="21" spans="1:13" ht="17.25" x14ac:dyDescent="0.3">
      <c r="A21" s="2119"/>
      <c r="B21" s="2120"/>
      <c r="C21" s="2120"/>
      <c r="D21" s="2120"/>
      <c r="E21" s="2120"/>
      <c r="F21" s="2120"/>
      <c r="G21" s="2120"/>
      <c r="H21" s="2120"/>
      <c r="I21" s="2120"/>
      <c r="J21" s="2120"/>
    </row>
    <row r="22" spans="1:13" x14ac:dyDescent="0.25">
      <c r="A22" s="2121"/>
      <c r="C22" s="2122"/>
      <c r="D22" s="2122"/>
      <c r="E22" s="2122"/>
      <c r="F22" s="2122"/>
      <c r="G22" s="2123"/>
      <c r="H22" s="2123"/>
      <c r="I22" s="2123"/>
    </row>
    <row r="23" spans="1:13" ht="17.25" x14ac:dyDescent="0.3">
      <c r="A23" s="2124"/>
      <c r="C23" s="2122"/>
      <c r="D23" s="2122"/>
      <c r="E23" s="2122"/>
      <c r="F23" s="2122"/>
      <c r="G23" s="2123"/>
      <c r="H23" s="2123"/>
      <c r="I23" s="2123"/>
    </row>
    <row r="24" spans="1:13" ht="17.25" x14ac:dyDescent="0.3">
      <c r="A24" s="2124"/>
      <c r="C24" s="2122"/>
      <c r="D24" s="2122"/>
      <c r="E24" s="2122"/>
      <c r="F24" s="2122"/>
      <c r="G24" s="2123"/>
      <c r="H24" s="2123"/>
      <c r="I24" s="2123"/>
    </row>
    <row r="25" spans="1:13" ht="17.25" x14ac:dyDescent="0.3">
      <c r="A25" s="2124"/>
      <c r="C25" s="2122"/>
      <c r="D25" s="2122"/>
      <c r="E25" s="2122"/>
      <c r="F25" s="2122"/>
      <c r="G25" s="2123"/>
      <c r="H25" s="2123"/>
      <c r="I25" s="2123"/>
    </row>
    <row r="26" spans="1:13" ht="17.25" x14ac:dyDescent="0.3">
      <c r="A26" s="2124"/>
      <c r="C26" s="2122"/>
      <c r="D26" s="2122"/>
      <c r="E26" s="2122"/>
      <c r="F26" s="2122"/>
      <c r="G26" s="2123"/>
      <c r="H26" s="2123"/>
      <c r="I26" s="2123"/>
    </row>
    <row r="27" spans="1:13" ht="17.25" x14ac:dyDescent="0.3">
      <c r="A27" s="2124"/>
      <c r="C27" s="2122"/>
      <c r="D27" s="2122"/>
      <c r="E27" s="2122"/>
      <c r="F27" s="2122"/>
      <c r="G27" s="2123"/>
      <c r="H27" s="2123"/>
      <c r="I27" s="2123"/>
    </row>
    <row r="28" spans="1:13" ht="17.25" x14ac:dyDescent="0.3">
      <c r="A28" s="2124"/>
      <c r="C28" s="2122"/>
      <c r="D28" s="2122"/>
      <c r="E28" s="2122"/>
      <c r="F28" s="2122"/>
      <c r="G28" s="2123"/>
      <c r="H28" s="2123"/>
      <c r="I28" s="2123"/>
    </row>
    <row r="29" spans="1:13" ht="17.25" x14ac:dyDescent="0.3">
      <c r="A29" s="2124"/>
      <c r="C29" s="2122"/>
      <c r="D29" s="2122"/>
      <c r="E29" s="2122"/>
      <c r="F29" s="2122"/>
      <c r="G29" s="2123"/>
      <c r="H29" s="2123"/>
      <c r="I29" s="2123"/>
    </row>
    <row r="30" spans="1:13" ht="17.25" x14ac:dyDescent="0.3">
      <c r="A30" s="2124"/>
      <c r="C30" s="2122"/>
      <c r="D30" s="2122"/>
      <c r="E30" s="2122"/>
      <c r="F30" s="2122"/>
      <c r="G30" s="2123"/>
      <c r="H30" s="2123"/>
      <c r="I30" s="2123"/>
    </row>
    <row r="31" spans="1:13" ht="17.25" x14ac:dyDescent="0.3">
      <c r="A31" s="2124"/>
      <c r="C31" s="2122"/>
      <c r="D31" s="2122"/>
      <c r="E31" s="2122"/>
      <c r="F31" s="2122"/>
      <c r="G31" s="2123"/>
      <c r="H31" s="2123"/>
      <c r="I31" s="2123"/>
    </row>
    <row r="32" spans="1:13" ht="17.25" x14ac:dyDescent="0.3">
      <c r="A32" s="2124"/>
    </row>
    <row r="33" spans="1:1" ht="17.25" x14ac:dyDescent="0.3">
      <c r="A33" s="2124"/>
    </row>
    <row r="34" spans="1:1" ht="17.25" x14ac:dyDescent="0.3">
      <c r="A34" s="2124"/>
    </row>
    <row r="35" spans="1:1" ht="17.25" x14ac:dyDescent="0.3">
      <c r="A35" s="2124"/>
    </row>
    <row r="36" spans="1:1" ht="17.25" x14ac:dyDescent="0.3">
      <c r="A36" s="2124"/>
    </row>
    <row r="37" spans="1:1" ht="17.25" x14ac:dyDescent="0.3">
      <c r="A37" s="2124"/>
    </row>
    <row r="38" spans="1:1" ht="17.25" x14ac:dyDescent="0.3">
      <c r="A38" s="2124"/>
    </row>
    <row r="39" spans="1:1" ht="17.25" x14ac:dyDescent="0.3">
      <c r="A39" s="2124"/>
    </row>
    <row r="40" spans="1:1" ht="17.25" x14ac:dyDescent="0.3">
      <c r="A40" s="2124"/>
    </row>
    <row r="41" spans="1:1" ht="17.25" x14ac:dyDescent="0.3">
      <c r="A41" s="2124"/>
    </row>
    <row r="42" spans="1:1" ht="17.25" x14ac:dyDescent="0.3">
      <c r="A42" s="2124"/>
    </row>
    <row r="43" spans="1:1" ht="17.25" x14ac:dyDescent="0.3">
      <c r="A43" s="2124"/>
    </row>
    <row r="44" spans="1:1" ht="17.25" x14ac:dyDescent="0.3">
      <c r="A44" s="2124"/>
    </row>
    <row r="45" spans="1:1" ht="17.25" x14ac:dyDescent="0.3">
      <c r="A45" s="2124"/>
    </row>
    <row r="46" spans="1:1" ht="17.25" x14ac:dyDescent="0.3">
      <c r="A46" s="2124"/>
    </row>
    <row r="47" spans="1:1" ht="17.25" x14ac:dyDescent="0.3">
      <c r="A47" s="2124"/>
    </row>
    <row r="48" spans="1:1" ht="17.25" x14ac:dyDescent="0.3">
      <c r="A48" s="2124"/>
    </row>
    <row r="49" spans="1:1" ht="17.25" x14ac:dyDescent="0.3">
      <c r="A49" s="2124"/>
    </row>
    <row r="50" spans="1:1" ht="17.25" x14ac:dyDescent="0.3">
      <c r="A50" s="2124"/>
    </row>
    <row r="51" spans="1:1" ht="17.25" x14ac:dyDescent="0.3">
      <c r="A51" s="2124"/>
    </row>
    <row r="52" spans="1:1" ht="17.25" x14ac:dyDescent="0.3">
      <c r="A52" s="2124"/>
    </row>
    <row r="53" spans="1:1" ht="17.25" x14ac:dyDescent="0.3">
      <c r="A53" s="2124"/>
    </row>
    <row r="54" spans="1:1" ht="17.25" x14ac:dyDescent="0.3">
      <c r="A54" s="2124"/>
    </row>
    <row r="55" spans="1:1" ht="17.25" x14ac:dyDescent="0.3">
      <c r="A55" s="2124"/>
    </row>
    <row r="56" spans="1:1" ht="17.25" x14ac:dyDescent="0.3">
      <c r="A56" s="2124"/>
    </row>
    <row r="57" spans="1:1" ht="17.25" x14ac:dyDescent="0.3">
      <c r="A57" s="2124"/>
    </row>
    <row r="58" spans="1:1" ht="17.25" x14ac:dyDescent="0.3">
      <c r="A58" s="2124"/>
    </row>
    <row r="59" spans="1:1" ht="17.25" x14ac:dyDescent="0.3">
      <c r="A59" s="2124"/>
    </row>
    <row r="60" spans="1:1" ht="17.25" x14ac:dyDescent="0.3">
      <c r="A60" s="2125"/>
    </row>
    <row r="61" spans="1:1" ht="17.25" x14ac:dyDescent="0.3">
      <c r="A61" s="2125"/>
    </row>
    <row r="62" spans="1:1" ht="17.25" x14ac:dyDescent="0.3">
      <c r="A62" s="2125"/>
    </row>
    <row r="63" spans="1:1" ht="17.25" x14ac:dyDescent="0.3">
      <c r="A63" s="2125"/>
    </row>
    <row r="64" spans="1:1" ht="17.25" x14ac:dyDescent="0.3">
      <c r="A64" s="2125"/>
    </row>
    <row r="65" spans="1:1" ht="17.25" x14ac:dyDescent="0.3">
      <c r="A65" s="2125"/>
    </row>
    <row r="66" spans="1:1" ht="17.25" x14ac:dyDescent="0.3">
      <c r="A66" s="2125"/>
    </row>
    <row r="67" spans="1:1" ht="17.25" x14ac:dyDescent="0.3">
      <c r="A67" s="2125"/>
    </row>
    <row r="68" spans="1:1" ht="17.25" x14ac:dyDescent="0.3">
      <c r="A68" s="2125"/>
    </row>
    <row r="69" spans="1:1" ht="17.25" x14ac:dyDescent="0.3">
      <c r="A69" s="2125"/>
    </row>
    <row r="70" spans="1:1" ht="17.25" x14ac:dyDescent="0.3">
      <c r="A70" s="2125"/>
    </row>
    <row r="71" spans="1:1" ht="17.25" x14ac:dyDescent="0.3">
      <c r="A71" s="2125"/>
    </row>
    <row r="72" spans="1:1" ht="17.25" x14ac:dyDescent="0.3">
      <c r="A72" s="2125"/>
    </row>
    <row r="73" spans="1:1" ht="17.25" x14ac:dyDescent="0.3">
      <c r="A73" s="2125"/>
    </row>
    <row r="74" spans="1:1" ht="17.25" x14ac:dyDescent="0.3">
      <c r="A74" s="2125"/>
    </row>
  </sheetData>
  <mergeCells count="8">
    <mergeCell ref="B3:D4"/>
    <mergeCell ref="E3:E5"/>
    <mergeCell ref="F3:H3"/>
    <mergeCell ref="I3:I5"/>
    <mergeCell ref="J3:J5"/>
    <mergeCell ref="F4:F5"/>
    <mergeCell ref="G4:G5"/>
    <mergeCell ref="H4:H5"/>
  </mergeCells>
  <pageMargins left="0.196850393700787" right="0.196850393700787" top="0.94488188976377996" bottom="0.15748031496063" header="0.31496062992126" footer="0"/>
  <pageSetup paperSize="9" scale="97"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75"/>
  <sheetViews>
    <sheetView workbookViewId="0">
      <selection activeCell="K9" sqref="K9"/>
    </sheetView>
  </sheetViews>
  <sheetFormatPr defaultRowHeight="16.5" x14ac:dyDescent="0.25"/>
  <cols>
    <col min="1" max="1" width="4.28515625" style="2130" customWidth="1"/>
    <col min="2" max="2" width="35.140625" style="2130" customWidth="1"/>
    <col min="3" max="3" width="13.28515625" style="2143" customWidth="1"/>
    <col min="4" max="5" width="13.28515625" style="2130" customWidth="1"/>
    <col min="6" max="6" width="13.28515625" style="2166" customWidth="1"/>
    <col min="7" max="7" width="13.28515625" style="2143" customWidth="1"/>
    <col min="8" max="8" width="13.42578125" style="2130" customWidth="1"/>
    <col min="9" max="9" width="11.28515625" style="2130" customWidth="1"/>
    <col min="10" max="10" width="11.42578125" style="2130" customWidth="1"/>
    <col min="11" max="11" width="10.5703125" style="2130" customWidth="1"/>
    <col min="12" max="12" width="10.7109375" style="2130" customWidth="1"/>
    <col min="13" max="15" width="10.5703125" style="2130" customWidth="1"/>
    <col min="16" max="16" width="11" style="2130" bestFit="1" customWidth="1"/>
    <col min="17" max="256" width="9.140625" style="2130"/>
    <col min="257" max="257" width="4.28515625" style="2130" customWidth="1"/>
    <col min="258" max="258" width="28.28515625" style="2130" customWidth="1"/>
    <col min="259" max="259" width="9.7109375" style="2130" customWidth="1"/>
    <col min="260" max="260" width="9.42578125" style="2130" customWidth="1"/>
    <col min="261" max="261" width="9.140625" style="2130" customWidth="1"/>
    <col min="262" max="262" width="9.5703125" style="2130" customWidth="1"/>
    <col min="263" max="263" width="9.42578125" style="2130" customWidth="1"/>
    <col min="264" max="264" width="8.7109375" style="2130" customWidth="1"/>
    <col min="265" max="265" width="8.140625" style="2130" customWidth="1"/>
    <col min="266" max="266" width="8.28515625" style="2130" customWidth="1"/>
    <col min="267" max="267" width="7.140625" style="2130" customWidth="1"/>
    <col min="268" max="270" width="7" style="2130" bestFit="1" customWidth="1"/>
    <col min="271" max="271" width="8" style="2130" customWidth="1"/>
    <col min="272" max="512" width="9.140625" style="2130"/>
    <col min="513" max="513" width="4.28515625" style="2130" customWidth="1"/>
    <col min="514" max="514" width="28.28515625" style="2130" customWidth="1"/>
    <col min="515" max="515" width="9.7109375" style="2130" customWidth="1"/>
    <col min="516" max="516" width="9.42578125" style="2130" customWidth="1"/>
    <col min="517" max="517" width="9.140625" style="2130" customWidth="1"/>
    <col min="518" max="518" width="9.5703125" style="2130" customWidth="1"/>
    <col min="519" max="519" width="9.42578125" style="2130" customWidth="1"/>
    <col min="520" max="520" width="8.7109375" style="2130" customWidth="1"/>
    <col min="521" max="521" width="8.140625" style="2130" customWidth="1"/>
    <col min="522" max="522" width="8.28515625" style="2130" customWidth="1"/>
    <col min="523" max="523" width="7.140625" style="2130" customWidth="1"/>
    <col min="524" max="526" width="7" style="2130" bestFit="1" customWidth="1"/>
    <col min="527" max="527" width="8" style="2130" customWidth="1"/>
    <col min="528" max="768" width="9.140625" style="2130"/>
    <col min="769" max="769" width="4.28515625" style="2130" customWidth="1"/>
    <col min="770" max="770" width="28.28515625" style="2130" customWidth="1"/>
    <col min="771" max="771" width="9.7109375" style="2130" customWidth="1"/>
    <col min="772" max="772" width="9.42578125" style="2130" customWidth="1"/>
    <col min="773" max="773" width="9.140625" style="2130" customWidth="1"/>
    <col min="774" max="774" width="9.5703125" style="2130" customWidth="1"/>
    <col min="775" max="775" width="9.42578125" style="2130" customWidth="1"/>
    <col min="776" max="776" width="8.7109375" style="2130" customWidth="1"/>
    <col min="777" max="777" width="8.140625" style="2130" customWidth="1"/>
    <col min="778" max="778" width="8.28515625" style="2130" customWidth="1"/>
    <col min="779" max="779" width="7.140625" style="2130" customWidth="1"/>
    <col min="780" max="782" width="7" style="2130" bestFit="1" customWidth="1"/>
    <col min="783" max="783" width="8" style="2130" customWidth="1"/>
    <col min="784" max="1024" width="9.140625" style="2130"/>
    <col min="1025" max="1025" width="4.28515625" style="2130" customWidth="1"/>
    <col min="1026" max="1026" width="28.28515625" style="2130" customWidth="1"/>
    <col min="1027" max="1027" width="9.7109375" style="2130" customWidth="1"/>
    <col min="1028" max="1028" width="9.42578125" style="2130" customWidth="1"/>
    <col min="1029" max="1029" width="9.140625" style="2130" customWidth="1"/>
    <col min="1030" max="1030" width="9.5703125" style="2130" customWidth="1"/>
    <col min="1031" max="1031" width="9.42578125" style="2130" customWidth="1"/>
    <col min="1032" max="1032" width="8.7109375" style="2130" customWidth="1"/>
    <col min="1033" max="1033" width="8.140625" style="2130" customWidth="1"/>
    <col min="1034" max="1034" width="8.28515625" style="2130" customWidth="1"/>
    <col min="1035" max="1035" width="7.140625" style="2130" customWidth="1"/>
    <col min="1036" max="1038" width="7" style="2130" bestFit="1" customWidth="1"/>
    <col min="1039" max="1039" width="8" style="2130" customWidth="1"/>
    <col min="1040" max="1280" width="9.140625" style="2130"/>
    <col min="1281" max="1281" width="4.28515625" style="2130" customWidth="1"/>
    <col min="1282" max="1282" width="28.28515625" style="2130" customWidth="1"/>
    <col min="1283" max="1283" width="9.7109375" style="2130" customWidth="1"/>
    <col min="1284" max="1284" width="9.42578125" style="2130" customWidth="1"/>
    <col min="1285" max="1285" width="9.140625" style="2130" customWidth="1"/>
    <col min="1286" max="1286" width="9.5703125" style="2130" customWidth="1"/>
    <col min="1287" max="1287" width="9.42578125" style="2130" customWidth="1"/>
    <col min="1288" max="1288" width="8.7109375" style="2130" customWidth="1"/>
    <col min="1289" max="1289" width="8.140625" style="2130" customWidth="1"/>
    <col min="1290" max="1290" width="8.28515625" style="2130" customWidth="1"/>
    <col min="1291" max="1291" width="7.140625" style="2130" customWidth="1"/>
    <col min="1292" max="1294" width="7" style="2130" bestFit="1" customWidth="1"/>
    <col min="1295" max="1295" width="8" style="2130" customWidth="1"/>
    <col min="1296" max="1536" width="9.140625" style="2130"/>
    <col min="1537" max="1537" width="4.28515625" style="2130" customWidth="1"/>
    <col min="1538" max="1538" width="28.28515625" style="2130" customWidth="1"/>
    <col min="1539" max="1539" width="9.7109375" style="2130" customWidth="1"/>
    <col min="1540" max="1540" width="9.42578125" style="2130" customWidth="1"/>
    <col min="1541" max="1541" width="9.140625" style="2130" customWidth="1"/>
    <col min="1542" max="1542" width="9.5703125" style="2130" customWidth="1"/>
    <col min="1543" max="1543" width="9.42578125" style="2130" customWidth="1"/>
    <col min="1544" max="1544" width="8.7109375" style="2130" customWidth="1"/>
    <col min="1545" max="1545" width="8.140625" style="2130" customWidth="1"/>
    <col min="1546" max="1546" width="8.28515625" style="2130" customWidth="1"/>
    <col min="1547" max="1547" width="7.140625" style="2130" customWidth="1"/>
    <col min="1548" max="1550" width="7" style="2130" bestFit="1" customWidth="1"/>
    <col min="1551" max="1551" width="8" style="2130" customWidth="1"/>
    <col min="1552" max="1792" width="9.140625" style="2130"/>
    <col min="1793" max="1793" width="4.28515625" style="2130" customWidth="1"/>
    <col min="1794" max="1794" width="28.28515625" style="2130" customWidth="1"/>
    <col min="1795" max="1795" width="9.7109375" style="2130" customWidth="1"/>
    <col min="1796" max="1796" width="9.42578125" style="2130" customWidth="1"/>
    <col min="1797" max="1797" width="9.140625" style="2130" customWidth="1"/>
    <col min="1798" max="1798" width="9.5703125" style="2130" customWidth="1"/>
    <col min="1799" max="1799" width="9.42578125" style="2130" customWidth="1"/>
    <col min="1800" max="1800" width="8.7109375" style="2130" customWidth="1"/>
    <col min="1801" max="1801" width="8.140625" style="2130" customWidth="1"/>
    <col min="1802" max="1802" width="8.28515625" style="2130" customWidth="1"/>
    <col min="1803" max="1803" width="7.140625" style="2130" customWidth="1"/>
    <col min="1804" max="1806" width="7" style="2130" bestFit="1" customWidth="1"/>
    <col min="1807" max="1807" width="8" style="2130" customWidth="1"/>
    <col min="1808" max="2048" width="9.140625" style="2130"/>
    <col min="2049" max="2049" width="4.28515625" style="2130" customWidth="1"/>
    <col min="2050" max="2050" width="28.28515625" style="2130" customWidth="1"/>
    <col min="2051" max="2051" width="9.7109375" style="2130" customWidth="1"/>
    <col min="2052" max="2052" width="9.42578125" style="2130" customWidth="1"/>
    <col min="2053" max="2053" width="9.140625" style="2130" customWidth="1"/>
    <col min="2054" max="2054" width="9.5703125" style="2130" customWidth="1"/>
    <col min="2055" max="2055" width="9.42578125" style="2130" customWidth="1"/>
    <col min="2056" max="2056" width="8.7109375" style="2130" customWidth="1"/>
    <col min="2057" max="2057" width="8.140625" style="2130" customWidth="1"/>
    <col min="2058" max="2058" width="8.28515625" style="2130" customWidth="1"/>
    <col min="2059" max="2059" width="7.140625" style="2130" customWidth="1"/>
    <col min="2060" max="2062" width="7" style="2130" bestFit="1" customWidth="1"/>
    <col min="2063" max="2063" width="8" style="2130" customWidth="1"/>
    <col min="2064" max="2304" width="9.140625" style="2130"/>
    <col min="2305" max="2305" width="4.28515625" style="2130" customWidth="1"/>
    <col min="2306" max="2306" width="28.28515625" style="2130" customWidth="1"/>
    <col min="2307" max="2307" width="9.7109375" style="2130" customWidth="1"/>
    <col min="2308" max="2308" width="9.42578125" style="2130" customWidth="1"/>
    <col min="2309" max="2309" width="9.140625" style="2130" customWidth="1"/>
    <col min="2310" max="2310" width="9.5703125" style="2130" customWidth="1"/>
    <col min="2311" max="2311" width="9.42578125" style="2130" customWidth="1"/>
    <col min="2312" max="2312" width="8.7109375" style="2130" customWidth="1"/>
    <col min="2313" max="2313" width="8.140625" style="2130" customWidth="1"/>
    <col min="2314" max="2314" width="8.28515625" style="2130" customWidth="1"/>
    <col min="2315" max="2315" width="7.140625" style="2130" customWidth="1"/>
    <col min="2316" max="2318" width="7" style="2130" bestFit="1" customWidth="1"/>
    <col min="2319" max="2319" width="8" style="2130" customWidth="1"/>
    <col min="2320" max="2560" width="9.140625" style="2130"/>
    <col min="2561" max="2561" width="4.28515625" style="2130" customWidth="1"/>
    <col min="2562" max="2562" width="28.28515625" style="2130" customWidth="1"/>
    <col min="2563" max="2563" width="9.7109375" style="2130" customWidth="1"/>
    <col min="2564" max="2564" width="9.42578125" style="2130" customWidth="1"/>
    <col min="2565" max="2565" width="9.140625" style="2130" customWidth="1"/>
    <col min="2566" max="2566" width="9.5703125" style="2130" customWidth="1"/>
    <col min="2567" max="2567" width="9.42578125" style="2130" customWidth="1"/>
    <col min="2568" max="2568" width="8.7109375" style="2130" customWidth="1"/>
    <col min="2569" max="2569" width="8.140625" style="2130" customWidth="1"/>
    <col min="2570" max="2570" width="8.28515625" style="2130" customWidth="1"/>
    <col min="2571" max="2571" width="7.140625" style="2130" customWidth="1"/>
    <col min="2572" max="2574" width="7" style="2130" bestFit="1" customWidth="1"/>
    <col min="2575" max="2575" width="8" style="2130" customWidth="1"/>
    <col min="2576" max="2816" width="9.140625" style="2130"/>
    <col min="2817" max="2817" width="4.28515625" style="2130" customWidth="1"/>
    <col min="2818" max="2818" width="28.28515625" style="2130" customWidth="1"/>
    <col min="2819" max="2819" width="9.7109375" style="2130" customWidth="1"/>
    <col min="2820" max="2820" width="9.42578125" style="2130" customWidth="1"/>
    <col min="2821" max="2821" width="9.140625" style="2130" customWidth="1"/>
    <col min="2822" max="2822" width="9.5703125" style="2130" customWidth="1"/>
    <col min="2823" max="2823" width="9.42578125" style="2130" customWidth="1"/>
    <col min="2824" max="2824" width="8.7109375" style="2130" customWidth="1"/>
    <col min="2825" max="2825" width="8.140625" style="2130" customWidth="1"/>
    <col min="2826" max="2826" width="8.28515625" style="2130" customWidth="1"/>
    <col min="2827" max="2827" width="7.140625" style="2130" customWidth="1"/>
    <col min="2828" max="2830" width="7" style="2130" bestFit="1" customWidth="1"/>
    <col min="2831" max="2831" width="8" style="2130" customWidth="1"/>
    <col min="2832" max="3072" width="9.140625" style="2130"/>
    <col min="3073" max="3073" width="4.28515625" style="2130" customWidth="1"/>
    <col min="3074" max="3074" width="28.28515625" style="2130" customWidth="1"/>
    <col min="3075" max="3075" width="9.7109375" style="2130" customWidth="1"/>
    <col min="3076" max="3076" width="9.42578125" style="2130" customWidth="1"/>
    <col min="3077" max="3077" width="9.140625" style="2130" customWidth="1"/>
    <col min="3078" max="3078" width="9.5703125" style="2130" customWidth="1"/>
    <col min="3079" max="3079" width="9.42578125" style="2130" customWidth="1"/>
    <col min="3080" max="3080" width="8.7109375" style="2130" customWidth="1"/>
    <col min="3081" max="3081" width="8.140625" style="2130" customWidth="1"/>
    <col min="3082" max="3082" width="8.28515625" style="2130" customWidth="1"/>
    <col min="3083" max="3083" width="7.140625" style="2130" customWidth="1"/>
    <col min="3084" max="3086" width="7" style="2130" bestFit="1" customWidth="1"/>
    <col min="3087" max="3087" width="8" style="2130" customWidth="1"/>
    <col min="3088" max="3328" width="9.140625" style="2130"/>
    <col min="3329" max="3329" width="4.28515625" style="2130" customWidth="1"/>
    <col min="3330" max="3330" width="28.28515625" style="2130" customWidth="1"/>
    <col min="3331" max="3331" width="9.7109375" style="2130" customWidth="1"/>
    <col min="3332" max="3332" width="9.42578125" style="2130" customWidth="1"/>
    <col min="3333" max="3333" width="9.140625" style="2130" customWidth="1"/>
    <col min="3334" max="3334" width="9.5703125" style="2130" customWidth="1"/>
    <col min="3335" max="3335" width="9.42578125" style="2130" customWidth="1"/>
    <col min="3336" max="3336" width="8.7109375" style="2130" customWidth="1"/>
    <col min="3337" max="3337" width="8.140625" style="2130" customWidth="1"/>
    <col min="3338" max="3338" width="8.28515625" style="2130" customWidth="1"/>
    <col min="3339" max="3339" width="7.140625" style="2130" customWidth="1"/>
    <col min="3340" max="3342" width="7" style="2130" bestFit="1" customWidth="1"/>
    <col min="3343" max="3343" width="8" style="2130" customWidth="1"/>
    <col min="3344" max="3584" width="9.140625" style="2130"/>
    <col min="3585" max="3585" width="4.28515625" style="2130" customWidth="1"/>
    <col min="3586" max="3586" width="28.28515625" style="2130" customWidth="1"/>
    <col min="3587" max="3587" width="9.7109375" style="2130" customWidth="1"/>
    <col min="3588" max="3588" width="9.42578125" style="2130" customWidth="1"/>
    <col min="3589" max="3589" width="9.140625" style="2130" customWidth="1"/>
    <col min="3590" max="3590" width="9.5703125" style="2130" customWidth="1"/>
    <col min="3591" max="3591" width="9.42578125" style="2130" customWidth="1"/>
    <col min="3592" max="3592" width="8.7109375" style="2130" customWidth="1"/>
    <col min="3593" max="3593" width="8.140625" style="2130" customWidth="1"/>
    <col min="3594" max="3594" width="8.28515625" style="2130" customWidth="1"/>
    <col min="3595" max="3595" width="7.140625" style="2130" customWidth="1"/>
    <col min="3596" max="3598" width="7" style="2130" bestFit="1" customWidth="1"/>
    <col min="3599" max="3599" width="8" style="2130" customWidth="1"/>
    <col min="3600" max="3840" width="9.140625" style="2130"/>
    <col min="3841" max="3841" width="4.28515625" style="2130" customWidth="1"/>
    <col min="3842" max="3842" width="28.28515625" style="2130" customWidth="1"/>
    <col min="3843" max="3843" width="9.7109375" style="2130" customWidth="1"/>
    <col min="3844" max="3844" width="9.42578125" style="2130" customWidth="1"/>
    <col min="3845" max="3845" width="9.140625" style="2130" customWidth="1"/>
    <col min="3846" max="3846" width="9.5703125" style="2130" customWidth="1"/>
    <col min="3847" max="3847" width="9.42578125" style="2130" customWidth="1"/>
    <col min="3848" max="3848" width="8.7109375" style="2130" customWidth="1"/>
    <col min="3849" max="3849" width="8.140625" style="2130" customWidth="1"/>
    <col min="3850" max="3850" width="8.28515625" style="2130" customWidth="1"/>
    <col min="3851" max="3851" width="7.140625" style="2130" customWidth="1"/>
    <col min="3852" max="3854" width="7" style="2130" bestFit="1" customWidth="1"/>
    <col min="3855" max="3855" width="8" style="2130" customWidth="1"/>
    <col min="3856" max="4096" width="9.140625" style="2130"/>
    <col min="4097" max="4097" width="4.28515625" style="2130" customWidth="1"/>
    <col min="4098" max="4098" width="28.28515625" style="2130" customWidth="1"/>
    <col min="4099" max="4099" width="9.7109375" style="2130" customWidth="1"/>
    <col min="4100" max="4100" width="9.42578125" style="2130" customWidth="1"/>
    <col min="4101" max="4101" width="9.140625" style="2130" customWidth="1"/>
    <col min="4102" max="4102" width="9.5703125" style="2130" customWidth="1"/>
    <col min="4103" max="4103" width="9.42578125" style="2130" customWidth="1"/>
    <col min="4104" max="4104" width="8.7109375" style="2130" customWidth="1"/>
    <col min="4105" max="4105" width="8.140625" style="2130" customWidth="1"/>
    <col min="4106" max="4106" width="8.28515625" style="2130" customWidth="1"/>
    <col min="4107" max="4107" width="7.140625" style="2130" customWidth="1"/>
    <col min="4108" max="4110" width="7" style="2130" bestFit="1" customWidth="1"/>
    <col min="4111" max="4111" width="8" style="2130" customWidth="1"/>
    <col min="4112" max="4352" width="9.140625" style="2130"/>
    <col min="4353" max="4353" width="4.28515625" style="2130" customWidth="1"/>
    <col min="4354" max="4354" width="28.28515625" style="2130" customWidth="1"/>
    <col min="4355" max="4355" width="9.7109375" style="2130" customWidth="1"/>
    <col min="4356" max="4356" width="9.42578125" style="2130" customWidth="1"/>
    <col min="4357" max="4357" width="9.140625" style="2130" customWidth="1"/>
    <col min="4358" max="4358" width="9.5703125" style="2130" customWidth="1"/>
    <col min="4359" max="4359" width="9.42578125" style="2130" customWidth="1"/>
    <col min="4360" max="4360" width="8.7109375" style="2130" customWidth="1"/>
    <col min="4361" max="4361" width="8.140625" style="2130" customWidth="1"/>
    <col min="4362" max="4362" width="8.28515625" style="2130" customWidth="1"/>
    <col min="4363" max="4363" width="7.140625" style="2130" customWidth="1"/>
    <col min="4364" max="4366" width="7" style="2130" bestFit="1" customWidth="1"/>
    <col min="4367" max="4367" width="8" style="2130" customWidth="1"/>
    <col min="4368" max="4608" width="9.140625" style="2130"/>
    <col min="4609" max="4609" width="4.28515625" style="2130" customWidth="1"/>
    <col min="4610" max="4610" width="28.28515625" style="2130" customWidth="1"/>
    <col min="4611" max="4611" width="9.7109375" style="2130" customWidth="1"/>
    <col min="4612" max="4612" width="9.42578125" style="2130" customWidth="1"/>
    <col min="4613" max="4613" width="9.140625" style="2130" customWidth="1"/>
    <col min="4614" max="4614" width="9.5703125" style="2130" customWidth="1"/>
    <col min="4615" max="4615" width="9.42578125" style="2130" customWidth="1"/>
    <col min="4616" max="4616" width="8.7109375" style="2130" customWidth="1"/>
    <col min="4617" max="4617" width="8.140625" style="2130" customWidth="1"/>
    <col min="4618" max="4618" width="8.28515625" style="2130" customWidth="1"/>
    <col min="4619" max="4619" width="7.140625" style="2130" customWidth="1"/>
    <col min="4620" max="4622" width="7" style="2130" bestFit="1" customWidth="1"/>
    <col min="4623" max="4623" width="8" style="2130" customWidth="1"/>
    <col min="4624" max="4864" width="9.140625" style="2130"/>
    <col min="4865" max="4865" width="4.28515625" style="2130" customWidth="1"/>
    <col min="4866" max="4866" width="28.28515625" style="2130" customWidth="1"/>
    <col min="4867" max="4867" width="9.7109375" style="2130" customWidth="1"/>
    <col min="4868" max="4868" width="9.42578125" style="2130" customWidth="1"/>
    <col min="4869" max="4869" width="9.140625" style="2130" customWidth="1"/>
    <col min="4870" max="4870" width="9.5703125" style="2130" customWidth="1"/>
    <col min="4871" max="4871" width="9.42578125" style="2130" customWidth="1"/>
    <col min="4872" max="4872" width="8.7109375" style="2130" customWidth="1"/>
    <col min="4873" max="4873" width="8.140625" style="2130" customWidth="1"/>
    <col min="4874" max="4874" width="8.28515625" style="2130" customWidth="1"/>
    <col min="4875" max="4875" width="7.140625" style="2130" customWidth="1"/>
    <col min="4876" max="4878" width="7" style="2130" bestFit="1" customWidth="1"/>
    <col min="4879" max="4879" width="8" style="2130" customWidth="1"/>
    <col min="4880" max="5120" width="9.140625" style="2130"/>
    <col min="5121" max="5121" width="4.28515625" style="2130" customWidth="1"/>
    <col min="5122" max="5122" width="28.28515625" style="2130" customWidth="1"/>
    <col min="5123" max="5123" width="9.7109375" style="2130" customWidth="1"/>
    <col min="5124" max="5124" width="9.42578125" style="2130" customWidth="1"/>
    <col min="5125" max="5125" width="9.140625" style="2130" customWidth="1"/>
    <col min="5126" max="5126" width="9.5703125" style="2130" customWidth="1"/>
    <col min="5127" max="5127" width="9.42578125" style="2130" customWidth="1"/>
    <col min="5128" max="5128" width="8.7109375" style="2130" customWidth="1"/>
    <col min="5129" max="5129" width="8.140625" style="2130" customWidth="1"/>
    <col min="5130" max="5130" width="8.28515625" style="2130" customWidth="1"/>
    <col min="5131" max="5131" width="7.140625" style="2130" customWidth="1"/>
    <col min="5132" max="5134" width="7" style="2130" bestFit="1" customWidth="1"/>
    <col min="5135" max="5135" width="8" style="2130" customWidth="1"/>
    <col min="5136" max="5376" width="9.140625" style="2130"/>
    <col min="5377" max="5377" width="4.28515625" style="2130" customWidth="1"/>
    <col min="5378" max="5378" width="28.28515625" style="2130" customWidth="1"/>
    <col min="5379" max="5379" width="9.7109375" style="2130" customWidth="1"/>
    <col min="5380" max="5380" width="9.42578125" style="2130" customWidth="1"/>
    <col min="5381" max="5381" width="9.140625" style="2130" customWidth="1"/>
    <col min="5382" max="5382" width="9.5703125" style="2130" customWidth="1"/>
    <col min="5383" max="5383" width="9.42578125" style="2130" customWidth="1"/>
    <col min="5384" max="5384" width="8.7109375" style="2130" customWidth="1"/>
    <col min="5385" max="5385" width="8.140625" style="2130" customWidth="1"/>
    <col min="5386" max="5386" width="8.28515625" style="2130" customWidth="1"/>
    <col min="5387" max="5387" width="7.140625" style="2130" customWidth="1"/>
    <col min="5388" max="5390" width="7" style="2130" bestFit="1" customWidth="1"/>
    <col min="5391" max="5391" width="8" style="2130" customWidth="1"/>
    <col min="5392" max="5632" width="9.140625" style="2130"/>
    <col min="5633" max="5633" width="4.28515625" style="2130" customWidth="1"/>
    <col min="5634" max="5634" width="28.28515625" style="2130" customWidth="1"/>
    <col min="5635" max="5635" width="9.7109375" style="2130" customWidth="1"/>
    <col min="5636" max="5636" width="9.42578125" style="2130" customWidth="1"/>
    <col min="5637" max="5637" width="9.140625" style="2130" customWidth="1"/>
    <col min="5638" max="5638" width="9.5703125" style="2130" customWidth="1"/>
    <col min="5639" max="5639" width="9.42578125" style="2130" customWidth="1"/>
    <col min="5640" max="5640" width="8.7109375" style="2130" customWidth="1"/>
    <col min="5641" max="5641" width="8.140625" style="2130" customWidth="1"/>
    <col min="5642" max="5642" width="8.28515625" style="2130" customWidth="1"/>
    <col min="5643" max="5643" width="7.140625" style="2130" customWidth="1"/>
    <col min="5644" max="5646" width="7" style="2130" bestFit="1" customWidth="1"/>
    <col min="5647" max="5647" width="8" style="2130" customWidth="1"/>
    <col min="5648" max="5888" width="9.140625" style="2130"/>
    <col min="5889" max="5889" width="4.28515625" style="2130" customWidth="1"/>
    <col min="5890" max="5890" width="28.28515625" style="2130" customWidth="1"/>
    <col min="5891" max="5891" width="9.7109375" style="2130" customWidth="1"/>
    <col min="5892" max="5892" width="9.42578125" style="2130" customWidth="1"/>
    <col min="5893" max="5893" width="9.140625" style="2130" customWidth="1"/>
    <col min="5894" max="5894" width="9.5703125" style="2130" customWidth="1"/>
    <col min="5895" max="5895" width="9.42578125" style="2130" customWidth="1"/>
    <col min="5896" max="5896" width="8.7109375" style="2130" customWidth="1"/>
    <col min="5897" max="5897" width="8.140625" style="2130" customWidth="1"/>
    <col min="5898" max="5898" width="8.28515625" style="2130" customWidth="1"/>
    <col min="5899" max="5899" width="7.140625" style="2130" customWidth="1"/>
    <col min="5900" max="5902" width="7" style="2130" bestFit="1" customWidth="1"/>
    <col min="5903" max="5903" width="8" style="2130" customWidth="1"/>
    <col min="5904" max="6144" width="9.140625" style="2130"/>
    <col min="6145" max="6145" width="4.28515625" style="2130" customWidth="1"/>
    <col min="6146" max="6146" width="28.28515625" style="2130" customWidth="1"/>
    <col min="6147" max="6147" width="9.7109375" style="2130" customWidth="1"/>
    <col min="6148" max="6148" width="9.42578125" style="2130" customWidth="1"/>
    <col min="6149" max="6149" width="9.140625" style="2130" customWidth="1"/>
    <col min="6150" max="6150" width="9.5703125" style="2130" customWidth="1"/>
    <col min="6151" max="6151" width="9.42578125" style="2130" customWidth="1"/>
    <col min="6152" max="6152" width="8.7109375" style="2130" customWidth="1"/>
    <col min="6153" max="6153" width="8.140625" style="2130" customWidth="1"/>
    <col min="6154" max="6154" width="8.28515625" style="2130" customWidth="1"/>
    <col min="6155" max="6155" width="7.140625" style="2130" customWidth="1"/>
    <col min="6156" max="6158" width="7" style="2130" bestFit="1" customWidth="1"/>
    <col min="6159" max="6159" width="8" style="2130" customWidth="1"/>
    <col min="6160" max="6400" width="9.140625" style="2130"/>
    <col min="6401" max="6401" width="4.28515625" style="2130" customWidth="1"/>
    <col min="6402" max="6402" width="28.28515625" style="2130" customWidth="1"/>
    <col min="6403" max="6403" width="9.7109375" style="2130" customWidth="1"/>
    <col min="6404" max="6404" width="9.42578125" style="2130" customWidth="1"/>
    <col min="6405" max="6405" width="9.140625" style="2130" customWidth="1"/>
    <col min="6406" max="6406" width="9.5703125" style="2130" customWidth="1"/>
    <col min="6407" max="6407" width="9.42578125" style="2130" customWidth="1"/>
    <col min="6408" max="6408" width="8.7109375" style="2130" customWidth="1"/>
    <col min="6409" max="6409" width="8.140625" style="2130" customWidth="1"/>
    <col min="6410" max="6410" width="8.28515625" style="2130" customWidth="1"/>
    <col min="6411" max="6411" width="7.140625" style="2130" customWidth="1"/>
    <col min="6412" max="6414" width="7" style="2130" bestFit="1" customWidth="1"/>
    <col min="6415" max="6415" width="8" style="2130" customWidth="1"/>
    <col min="6416" max="6656" width="9.140625" style="2130"/>
    <col min="6657" max="6657" width="4.28515625" style="2130" customWidth="1"/>
    <col min="6658" max="6658" width="28.28515625" style="2130" customWidth="1"/>
    <col min="6659" max="6659" width="9.7109375" style="2130" customWidth="1"/>
    <col min="6660" max="6660" width="9.42578125" style="2130" customWidth="1"/>
    <col min="6661" max="6661" width="9.140625" style="2130" customWidth="1"/>
    <col min="6662" max="6662" width="9.5703125" style="2130" customWidth="1"/>
    <col min="6663" max="6663" width="9.42578125" style="2130" customWidth="1"/>
    <col min="6664" max="6664" width="8.7109375" style="2130" customWidth="1"/>
    <col min="6665" max="6665" width="8.140625" style="2130" customWidth="1"/>
    <col min="6666" max="6666" width="8.28515625" style="2130" customWidth="1"/>
    <col min="6667" max="6667" width="7.140625" style="2130" customWidth="1"/>
    <col min="6668" max="6670" width="7" style="2130" bestFit="1" customWidth="1"/>
    <col min="6671" max="6671" width="8" style="2130" customWidth="1"/>
    <col min="6672" max="6912" width="9.140625" style="2130"/>
    <col min="6913" max="6913" width="4.28515625" style="2130" customWidth="1"/>
    <col min="6914" max="6914" width="28.28515625" style="2130" customWidth="1"/>
    <col min="6915" max="6915" width="9.7109375" style="2130" customWidth="1"/>
    <col min="6916" max="6916" width="9.42578125" style="2130" customWidth="1"/>
    <col min="6917" max="6917" width="9.140625" style="2130" customWidth="1"/>
    <col min="6918" max="6918" width="9.5703125" style="2130" customWidth="1"/>
    <col min="6919" max="6919" width="9.42578125" style="2130" customWidth="1"/>
    <col min="6920" max="6920" width="8.7109375" style="2130" customWidth="1"/>
    <col min="6921" max="6921" width="8.140625" style="2130" customWidth="1"/>
    <col min="6922" max="6922" width="8.28515625" style="2130" customWidth="1"/>
    <col min="6923" max="6923" width="7.140625" style="2130" customWidth="1"/>
    <col min="6924" max="6926" width="7" style="2130" bestFit="1" customWidth="1"/>
    <col min="6927" max="6927" width="8" style="2130" customWidth="1"/>
    <col min="6928" max="7168" width="9.140625" style="2130"/>
    <col min="7169" max="7169" width="4.28515625" style="2130" customWidth="1"/>
    <col min="7170" max="7170" width="28.28515625" style="2130" customWidth="1"/>
    <col min="7171" max="7171" width="9.7109375" style="2130" customWidth="1"/>
    <col min="7172" max="7172" width="9.42578125" style="2130" customWidth="1"/>
    <col min="7173" max="7173" width="9.140625" style="2130" customWidth="1"/>
    <col min="7174" max="7174" width="9.5703125" style="2130" customWidth="1"/>
    <col min="7175" max="7175" width="9.42578125" style="2130" customWidth="1"/>
    <col min="7176" max="7176" width="8.7109375" style="2130" customWidth="1"/>
    <col min="7177" max="7177" width="8.140625" style="2130" customWidth="1"/>
    <col min="7178" max="7178" width="8.28515625" style="2130" customWidth="1"/>
    <col min="7179" max="7179" width="7.140625" style="2130" customWidth="1"/>
    <col min="7180" max="7182" width="7" style="2130" bestFit="1" customWidth="1"/>
    <col min="7183" max="7183" width="8" style="2130" customWidth="1"/>
    <col min="7184" max="7424" width="9.140625" style="2130"/>
    <col min="7425" max="7425" width="4.28515625" style="2130" customWidth="1"/>
    <col min="7426" max="7426" width="28.28515625" style="2130" customWidth="1"/>
    <col min="7427" max="7427" width="9.7109375" style="2130" customWidth="1"/>
    <col min="7428" max="7428" width="9.42578125" style="2130" customWidth="1"/>
    <col min="7429" max="7429" width="9.140625" style="2130" customWidth="1"/>
    <col min="7430" max="7430" width="9.5703125" style="2130" customWidth="1"/>
    <col min="7431" max="7431" width="9.42578125" style="2130" customWidth="1"/>
    <col min="7432" max="7432" width="8.7109375" style="2130" customWidth="1"/>
    <col min="7433" max="7433" width="8.140625" style="2130" customWidth="1"/>
    <col min="7434" max="7434" width="8.28515625" style="2130" customWidth="1"/>
    <col min="7435" max="7435" width="7.140625" style="2130" customWidth="1"/>
    <col min="7436" max="7438" width="7" style="2130" bestFit="1" customWidth="1"/>
    <col min="7439" max="7439" width="8" style="2130" customWidth="1"/>
    <col min="7440" max="7680" width="9.140625" style="2130"/>
    <col min="7681" max="7681" width="4.28515625" style="2130" customWidth="1"/>
    <col min="7682" max="7682" width="28.28515625" style="2130" customWidth="1"/>
    <col min="7683" max="7683" width="9.7109375" style="2130" customWidth="1"/>
    <col min="7684" max="7684" width="9.42578125" style="2130" customWidth="1"/>
    <col min="7685" max="7685" width="9.140625" style="2130" customWidth="1"/>
    <col min="7686" max="7686" width="9.5703125" style="2130" customWidth="1"/>
    <col min="7687" max="7687" width="9.42578125" style="2130" customWidth="1"/>
    <col min="7688" max="7688" width="8.7109375" style="2130" customWidth="1"/>
    <col min="7689" max="7689" width="8.140625" style="2130" customWidth="1"/>
    <col min="7690" max="7690" width="8.28515625" style="2130" customWidth="1"/>
    <col min="7691" max="7691" width="7.140625" style="2130" customWidth="1"/>
    <col min="7692" max="7694" width="7" style="2130" bestFit="1" customWidth="1"/>
    <col min="7695" max="7695" width="8" style="2130" customWidth="1"/>
    <col min="7696" max="7936" width="9.140625" style="2130"/>
    <col min="7937" max="7937" width="4.28515625" style="2130" customWidth="1"/>
    <col min="7938" max="7938" width="28.28515625" style="2130" customWidth="1"/>
    <col min="7939" max="7939" width="9.7109375" style="2130" customWidth="1"/>
    <col min="7940" max="7940" width="9.42578125" style="2130" customWidth="1"/>
    <col min="7941" max="7941" width="9.140625" style="2130" customWidth="1"/>
    <col min="7942" max="7942" width="9.5703125" style="2130" customWidth="1"/>
    <col min="7943" max="7943" width="9.42578125" style="2130" customWidth="1"/>
    <col min="7944" max="7944" width="8.7109375" style="2130" customWidth="1"/>
    <col min="7945" max="7945" width="8.140625" style="2130" customWidth="1"/>
    <col min="7946" max="7946" width="8.28515625" style="2130" customWidth="1"/>
    <col min="7947" max="7947" width="7.140625" style="2130" customWidth="1"/>
    <col min="7948" max="7950" width="7" style="2130" bestFit="1" customWidth="1"/>
    <col min="7951" max="7951" width="8" style="2130" customWidth="1"/>
    <col min="7952" max="8192" width="9.140625" style="2130"/>
    <col min="8193" max="8193" width="4.28515625" style="2130" customWidth="1"/>
    <col min="8194" max="8194" width="28.28515625" style="2130" customWidth="1"/>
    <col min="8195" max="8195" width="9.7109375" style="2130" customWidth="1"/>
    <col min="8196" max="8196" width="9.42578125" style="2130" customWidth="1"/>
    <col min="8197" max="8197" width="9.140625" style="2130" customWidth="1"/>
    <col min="8198" max="8198" width="9.5703125" style="2130" customWidth="1"/>
    <col min="8199" max="8199" width="9.42578125" style="2130" customWidth="1"/>
    <col min="8200" max="8200" width="8.7109375" style="2130" customWidth="1"/>
    <col min="8201" max="8201" width="8.140625" style="2130" customWidth="1"/>
    <col min="8202" max="8202" width="8.28515625" style="2130" customWidth="1"/>
    <col min="8203" max="8203" width="7.140625" style="2130" customWidth="1"/>
    <col min="8204" max="8206" width="7" style="2130" bestFit="1" customWidth="1"/>
    <col min="8207" max="8207" width="8" style="2130" customWidth="1"/>
    <col min="8208" max="8448" width="9.140625" style="2130"/>
    <col min="8449" max="8449" width="4.28515625" style="2130" customWidth="1"/>
    <col min="8450" max="8450" width="28.28515625" style="2130" customWidth="1"/>
    <col min="8451" max="8451" width="9.7109375" style="2130" customWidth="1"/>
    <col min="8452" max="8452" width="9.42578125" style="2130" customWidth="1"/>
    <col min="8453" max="8453" width="9.140625" style="2130" customWidth="1"/>
    <col min="8454" max="8454" width="9.5703125" style="2130" customWidth="1"/>
    <col min="8455" max="8455" width="9.42578125" style="2130" customWidth="1"/>
    <col min="8456" max="8456" width="8.7109375" style="2130" customWidth="1"/>
    <col min="8457" max="8457" width="8.140625" style="2130" customWidth="1"/>
    <col min="8458" max="8458" width="8.28515625" style="2130" customWidth="1"/>
    <col min="8459" max="8459" width="7.140625" style="2130" customWidth="1"/>
    <col min="8460" max="8462" width="7" style="2130" bestFit="1" customWidth="1"/>
    <col min="8463" max="8463" width="8" style="2130" customWidth="1"/>
    <col min="8464" max="8704" width="9.140625" style="2130"/>
    <col min="8705" max="8705" width="4.28515625" style="2130" customWidth="1"/>
    <col min="8706" max="8706" width="28.28515625" style="2130" customWidth="1"/>
    <col min="8707" max="8707" width="9.7109375" style="2130" customWidth="1"/>
    <col min="8708" max="8708" width="9.42578125" style="2130" customWidth="1"/>
    <col min="8709" max="8709" width="9.140625" style="2130" customWidth="1"/>
    <col min="8710" max="8710" width="9.5703125" style="2130" customWidth="1"/>
    <col min="8711" max="8711" width="9.42578125" style="2130" customWidth="1"/>
    <col min="8712" max="8712" width="8.7109375" style="2130" customWidth="1"/>
    <col min="8713" max="8713" width="8.140625" style="2130" customWidth="1"/>
    <col min="8714" max="8714" width="8.28515625" style="2130" customWidth="1"/>
    <col min="8715" max="8715" width="7.140625" style="2130" customWidth="1"/>
    <col min="8716" max="8718" width="7" style="2130" bestFit="1" customWidth="1"/>
    <col min="8719" max="8719" width="8" style="2130" customWidth="1"/>
    <col min="8720" max="8960" width="9.140625" style="2130"/>
    <col min="8961" max="8961" width="4.28515625" style="2130" customWidth="1"/>
    <col min="8962" max="8962" width="28.28515625" style="2130" customWidth="1"/>
    <col min="8963" max="8963" width="9.7109375" style="2130" customWidth="1"/>
    <col min="8964" max="8964" width="9.42578125" style="2130" customWidth="1"/>
    <col min="8965" max="8965" width="9.140625" style="2130" customWidth="1"/>
    <col min="8966" max="8966" width="9.5703125" style="2130" customWidth="1"/>
    <col min="8967" max="8967" width="9.42578125" style="2130" customWidth="1"/>
    <col min="8968" max="8968" width="8.7109375" style="2130" customWidth="1"/>
    <col min="8969" max="8969" width="8.140625" style="2130" customWidth="1"/>
    <col min="8970" max="8970" width="8.28515625" style="2130" customWidth="1"/>
    <col min="8971" max="8971" width="7.140625" style="2130" customWidth="1"/>
    <col min="8972" max="8974" width="7" style="2130" bestFit="1" customWidth="1"/>
    <col min="8975" max="8975" width="8" style="2130" customWidth="1"/>
    <col min="8976" max="9216" width="9.140625" style="2130"/>
    <col min="9217" max="9217" width="4.28515625" style="2130" customWidth="1"/>
    <col min="9218" max="9218" width="28.28515625" style="2130" customWidth="1"/>
    <col min="9219" max="9219" width="9.7109375" style="2130" customWidth="1"/>
    <col min="9220" max="9220" width="9.42578125" style="2130" customWidth="1"/>
    <col min="9221" max="9221" width="9.140625" style="2130" customWidth="1"/>
    <col min="9222" max="9222" width="9.5703125" style="2130" customWidth="1"/>
    <col min="9223" max="9223" width="9.42578125" style="2130" customWidth="1"/>
    <col min="9224" max="9224" width="8.7109375" style="2130" customWidth="1"/>
    <col min="9225" max="9225" width="8.140625" style="2130" customWidth="1"/>
    <col min="9226" max="9226" width="8.28515625" style="2130" customWidth="1"/>
    <col min="9227" max="9227" width="7.140625" style="2130" customWidth="1"/>
    <col min="9228" max="9230" width="7" style="2130" bestFit="1" customWidth="1"/>
    <col min="9231" max="9231" width="8" style="2130" customWidth="1"/>
    <col min="9232" max="9472" width="9.140625" style="2130"/>
    <col min="9473" max="9473" width="4.28515625" style="2130" customWidth="1"/>
    <col min="9474" max="9474" width="28.28515625" style="2130" customWidth="1"/>
    <col min="9475" max="9475" width="9.7109375" style="2130" customWidth="1"/>
    <col min="9476" max="9476" width="9.42578125" style="2130" customWidth="1"/>
    <col min="9477" max="9477" width="9.140625" style="2130" customWidth="1"/>
    <col min="9478" max="9478" width="9.5703125" style="2130" customWidth="1"/>
    <col min="9479" max="9479" width="9.42578125" style="2130" customWidth="1"/>
    <col min="9480" max="9480" width="8.7109375" style="2130" customWidth="1"/>
    <col min="9481" max="9481" width="8.140625" style="2130" customWidth="1"/>
    <col min="9482" max="9482" width="8.28515625" style="2130" customWidth="1"/>
    <col min="9483" max="9483" width="7.140625" style="2130" customWidth="1"/>
    <col min="9484" max="9486" width="7" style="2130" bestFit="1" customWidth="1"/>
    <col min="9487" max="9487" width="8" style="2130" customWidth="1"/>
    <col min="9488" max="9728" width="9.140625" style="2130"/>
    <col min="9729" max="9729" width="4.28515625" style="2130" customWidth="1"/>
    <col min="9730" max="9730" width="28.28515625" style="2130" customWidth="1"/>
    <col min="9731" max="9731" width="9.7109375" style="2130" customWidth="1"/>
    <col min="9732" max="9732" width="9.42578125" style="2130" customWidth="1"/>
    <col min="9733" max="9733" width="9.140625" style="2130" customWidth="1"/>
    <col min="9734" max="9734" width="9.5703125" style="2130" customWidth="1"/>
    <col min="9735" max="9735" width="9.42578125" style="2130" customWidth="1"/>
    <col min="9736" max="9736" width="8.7109375" style="2130" customWidth="1"/>
    <col min="9737" max="9737" width="8.140625" style="2130" customWidth="1"/>
    <col min="9738" max="9738" width="8.28515625" style="2130" customWidth="1"/>
    <col min="9739" max="9739" width="7.140625" style="2130" customWidth="1"/>
    <col min="9740" max="9742" width="7" style="2130" bestFit="1" customWidth="1"/>
    <col min="9743" max="9743" width="8" style="2130" customWidth="1"/>
    <col min="9744" max="9984" width="9.140625" style="2130"/>
    <col min="9985" max="9985" width="4.28515625" style="2130" customWidth="1"/>
    <col min="9986" max="9986" width="28.28515625" style="2130" customWidth="1"/>
    <col min="9987" max="9987" width="9.7109375" style="2130" customWidth="1"/>
    <col min="9988" max="9988" width="9.42578125" style="2130" customWidth="1"/>
    <col min="9989" max="9989" width="9.140625" style="2130" customWidth="1"/>
    <col min="9990" max="9990" width="9.5703125" style="2130" customWidth="1"/>
    <col min="9991" max="9991" width="9.42578125" style="2130" customWidth="1"/>
    <col min="9992" max="9992" width="8.7109375" style="2130" customWidth="1"/>
    <col min="9993" max="9993" width="8.140625" style="2130" customWidth="1"/>
    <col min="9994" max="9994" width="8.28515625" style="2130" customWidth="1"/>
    <col min="9995" max="9995" width="7.140625" style="2130" customWidth="1"/>
    <col min="9996" max="9998" width="7" style="2130" bestFit="1" customWidth="1"/>
    <col min="9999" max="9999" width="8" style="2130" customWidth="1"/>
    <col min="10000" max="10240" width="9.140625" style="2130"/>
    <col min="10241" max="10241" width="4.28515625" style="2130" customWidth="1"/>
    <col min="10242" max="10242" width="28.28515625" style="2130" customWidth="1"/>
    <col min="10243" max="10243" width="9.7109375" style="2130" customWidth="1"/>
    <col min="10244" max="10244" width="9.42578125" style="2130" customWidth="1"/>
    <col min="10245" max="10245" width="9.140625" style="2130" customWidth="1"/>
    <col min="10246" max="10246" width="9.5703125" style="2130" customWidth="1"/>
    <col min="10247" max="10247" width="9.42578125" style="2130" customWidth="1"/>
    <col min="10248" max="10248" width="8.7109375" style="2130" customWidth="1"/>
    <col min="10249" max="10249" width="8.140625" style="2130" customWidth="1"/>
    <col min="10250" max="10250" width="8.28515625" style="2130" customWidth="1"/>
    <col min="10251" max="10251" width="7.140625" style="2130" customWidth="1"/>
    <col min="10252" max="10254" width="7" style="2130" bestFit="1" customWidth="1"/>
    <col min="10255" max="10255" width="8" style="2130" customWidth="1"/>
    <col min="10256" max="10496" width="9.140625" style="2130"/>
    <col min="10497" max="10497" width="4.28515625" style="2130" customWidth="1"/>
    <col min="10498" max="10498" width="28.28515625" style="2130" customWidth="1"/>
    <col min="10499" max="10499" width="9.7109375" style="2130" customWidth="1"/>
    <col min="10500" max="10500" width="9.42578125" style="2130" customWidth="1"/>
    <col min="10501" max="10501" width="9.140625" style="2130" customWidth="1"/>
    <col min="10502" max="10502" width="9.5703125" style="2130" customWidth="1"/>
    <col min="10503" max="10503" width="9.42578125" style="2130" customWidth="1"/>
    <col min="10504" max="10504" width="8.7109375" style="2130" customWidth="1"/>
    <col min="10505" max="10505" width="8.140625" style="2130" customWidth="1"/>
    <col min="10506" max="10506" width="8.28515625" style="2130" customWidth="1"/>
    <col min="10507" max="10507" width="7.140625" style="2130" customWidth="1"/>
    <col min="10508" max="10510" width="7" style="2130" bestFit="1" customWidth="1"/>
    <col min="10511" max="10511" width="8" style="2130" customWidth="1"/>
    <col min="10512" max="10752" width="9.140625" style="2130"/>
    <col min="10753" max="10753" width="4.28515625" style="2130" customWidth="1"/>
    <col min="10754" max="10754" width="28.28515625" style="2130" customWidth="1"/>
    <col min="10755" max="10755" width="9.7109375" style="2130" customWidth="1"/>
    <col min="10756" max="10756" width="9.42578125" style="2130" customWidth="1"/>
    <col min="10757" max="10757" width="9.140625" style="2130" customWidth="1"/>
    <col min="10758" max="10758" width="9.5703125" style="2130" customWidth="1"/>
    <col min="10759" max="10759" width="9.42578125" style="2130" customWidth="1"/>
    <col min="10760" max="10760" width="8.7109375" style="2130" customWidth="1"/>
    <col min="10761" max="10761" width="8.140625" style="2130" customWidth="1"/>
    <col min="10762" max="10762" width="8.28515625" style="2130" customWidth="1"/>
    <col min="10763" max="10763" width="7.140625" style="2130" customWidth="1"/>
    <col min="10764" max="10766" width="7" style="2130" bestFit="1" customWidth="1"/>
    <col min="10767" max="10767" width="8" style="2130" customWidth="1"/>
    <col min="10768" max="11008" width="9.140625" style="2130"/>
    <col min="11009" max="11009" width="4.28515625" style="2130" customWidth="1"/>
    <col min="11010" max="11010" width="28.28515625" style="2130" customWidth="1"/>
    <col min="11011" max="11011" width="9.7109375" style="2130" customWidth="1"/>
    <col min="11012" max="11012" width="9.42578125" style="2130" customWidth="1"/>
    <col min="11013" max="11013" width="9.140625" style="2130" customWidth="1"/>
    <col min="11014" max="11014" width="9.5703125" style="2130" customWidth="1"/>
    <col min="11015" max="11015" width="9.42578125" style="2130" customWidth="1"/>
    <col min="11016" max="11016" width="8.7109375" style="2130" customWidth="1"/>
    <col min="11017" max="11017" width="8.140625" style="2130" customWidth="1"/>
    <col min="11018" max="11018" width="8.28515625" style="2130" customWidth="1"/>
    <col min="11019" max="11019" width="7.140625" style="2130" customWidth="1"/>
    <col min="11020" max="11022" width="7" style="2130" bestFit="1" customWidth="1"/>
    <col min="11023" max="11023" width="8" style="2130" customWidth="1"/>
    <col min="11024" max="11264" width="9.140625" style="2130"/>
    <col min="11265" max="11265" width="4.28515625" style="2130" customWidth="1"/>
    <col min="11266" max="11266" width="28.28515625" style="2130" customWidth="1"/>
    <col min="11267" max="11267" width="9.7109375" style="2130" customWidth="1"/>
    <col min="11268" max="11268" width="9.42578125" style="2130" customWidth="1"/>
    <col min="11269" max="11269" width="9.140625" style="2130" customWidth="1"/>
    <col min="11270" max="11270" width="9.5703125" style="2130" customWidth="1"/>
    <col min="11271" max="11271" width="9.42578125" style="2130" customWidth="1"/>
    <col min="11272" max="11272" width="8.7109375" style="2130" customWidth="1"/>
    <col min="11273" max="11273" width="8.140625" style="2130" customWidth="1"/>
    <col min="11274" max="11274" width="8.28515625" style="2130" customWidth="1"/>
    <col min="11275" max="11275" width="7.140625" style="2130" customWidth="1"/>
    <col min="11276" max="11278" width="7" style="2130" bestFit="1" customWidth="1"/>
    <col min="11279" max="11279" width="8" style="2130" customWidth="1"/>
    <col min="11280" max="11520" width="9.140625" style="2130"/>
    <col min="11521" max="11521" width="4.28515625" style="2130" customWidth="1"/>
    <col min="11522" max="11522" width="28.28515625" style="2130" customWidth="1"/>
    <col min="11523" max="11523" width="9.7109375" style="2130" customWidth="1"/>
    <col min="11524" max="11524" width="9.42578125" style="2130" customWidth="1"/>
    <col min="11525" max="11525" width="9.140625" style="2130" customWidth="1"/>
    <col min="11526" max="11526" width="9.5703125" style="2130" customWidth="1"/>
    <col min="11527" max="11527" width="9.42578125" style="2130" customWidth="1"/>
    <col min="11528" max="11528" width="8.7109375" style="2130" customWidth="1"/>
    <col min="11529" max="11529" width="8.140625" style="2130" customWidth="1"/>
    <col min="11530" max="11530" width="8.28515625" style="2130" customWidth="1"/>
    <col min="11531" max="11531" width="7.140625" style="2130" customWidth="1"/>
    <col min="11532" max="11534" width="7" style="2130" bestFit="1" customWidth="1"/>
    <col min="11535" max="11535" width="8" style="2130" customWidth="1"/>
    <col min="11536" max="11776" width="9.140625" style="2130"/>
    <col min="11777" max="11777" width="4.28515625" style="2130" customWidth="1"/>
    <col min="11778" max="11778" width="28.28515625" style="2130" customWidth="1"/>
    <col min="11779" max="11779" width="9.7109375" style="2130" customWidth="1"/>
    <col min="11780" max="11780" width="9.42578125" style="2130" customWidth="1"/>
    <col min="11781" max="11781" width="9.140625" style="2130" customWidth="1"/>
    <col min="11782" max="11782" width="9.5703125" style="2130" customWidth="1"/>
    <col min="11783" max="11783" width="9.42578125" style="2130" customWidth="1"/>
    <col min="11784" max="11784" width="8.7109375" style="2130" customWidth="1"/>
    <col min="11785" max="11785" width="8.140625" style="2130" customWidth="1"/>
    <col min="11786" max="11786" width="8.28515625" style="2130" customWidth="1"/>
    <col min="11787" max="11787" width="7.140625" style="2130" customWidth="1"/>
    <col min="11788" max="11790" width="7" style="2130" bestFit="1" customWidth="1"/>
    <col min="11791" max="11791" width="8" style="2130" customWidth="1"/>
    <col min="11792" max="12032" width="9.140625" style="2130"/>
    <col min="12033" max="12033" width="4.28515625" style="2130" customWidth="1"/>
    <col min="12034" max="12034" width="28.28515625" style="2130" customWidth="1"/>
    <col min="12035" max="12035" width="9.7109375" style="2130" customWidth="1"/>
    <col min="12036" max="12036" width="9.42578125" style="2130" customWidth="1"/>
    <col min="12037" max="12037" width="9.140625" style="2130" customWidth="1"/>
    <col min="12038" max="12038" width="9.5703125" style="2130" customWidth="1"/>
    <col min="12039" max="12039" width="9.42578125" style="2130" customWidth="1"/>
    <col min="12040" max="12040" width="8.7109375" style="2130" customWidth="1"/>
    <col min="12041" max="12041" width="8.140625" style="2130" customWidth="1"/>
    <col min="12042" max="12042" width="8.28515625" style="2130" customWidth="1"/>
    <col min="12043" max="12043" width="7.140625" style="2130" customWidth="1"/>
    <col min="12044" max="12046" width="7" style="2130" bestFit="1" customWidth="1"/>
    <col min="12047" max="12047" width="8" style="2130" customWidth="1"/>
    <col min="12048" max="12288" width="9.140625" style="2130"/>
    <col min="12289" max="12289" width="4.28515625" style="2130" customWidth="1"/>
    <col min="12290" max="12290" width="28.28515625" style="2130" customWidth="1"/>
    <col min="12291" max="12291" width="9.7109375" style="2130" customWidth="1"/>
    <col min="12292" max="12292" width="9.42578125" style="2130" customWidth="1"/>
    <col min="12293" max="12293" width="9.140625" style="2130" customWidth="1"/>
    <col min="12294" max="12294" width="9.5703125" style="2130" customWidth="1"/>
    <col min="12295" max="12295" width="9.42578125" style="2130" customWidth="1"/>
    <col min="12296" max="12296" width="8.7109375" style="2130" customWidth="1"/>
    <col min="12297" max="12297" width="8.140625" style="2130" customWidth="1"/>
    <col min="12298" max="12298" width="8.28515625" style="2130" customWidth="1"/>
    <col min="12299" max="12299" width="7.140625" style="2130" customWidth="1"/>
    <col min="12300" max="12302" width="7" style="2130" bestFit="1" customWidth="1"/>
    <col min="12303" max="12303" width="8" style="2130" customWidth="1"/>
    <col min="12304" max="12544" width="9.140625" style="2130"/>
    <col min="12545" max="12545" width="4.28515625" style="2130" customWidth="1"/>
    <col min="12546" max="12546" width="28.28515625" style="2130" customWidth="1"/>
    <col min="12547" max="12547" width="9.7109375" style="2130" customWidth="1"/>
    <col min="12548" max="12548" width="9.42578125" style="2130" customWidth="1"/>
    <col min="12549" max="12549" width="9.140625" style="2130" customWidth="1"/>
    <col min="12550" max="12550" width="9.5703125" style="2130" customWidth="1"/>
    <col min="12551" max="12551" width="9.42578125" style="2130" customWidth="1"/>
    <col min="12552" max="12552" width="8.7109375" style="2130" customWidth="1"/>
    <col min="12553" max="12553" width="8.140625" style="2130" customWidth="1"/>
    <col min="12554" max="12554" width="8.28515625" style="2130" customWidth="1"/>
    <col min="12555" max="12555" width="7.140625" style="2130" customWidth="1"/>
    <col min="12556" max="12558" width="7" style="2130" bestFit="1" customWidth="1"/>
    <col min="12559" max="12559" width="8" style="2130" customWidth="1"/>
    <col min="12560" max="12800" width="9.140625" style="2130"/>
    <col min="12801" max="12801" width="4.28515625" style="2130" customWidth="1"/>
    <col min="12802" max="12802" width="28.28515625" style="2130" customWidth="1"/>
    <col min="12803" max="12803" width="9.7109375" style="2130" customWidth="1"/>
    <col min="12804" max="12804" width="9.42578125" style="2130" customWidth="1"/>
    <col min="12805" max="12805" width="9.140625" style="2130" customWidth="1"/>
    <col min="12806" max="12806" width="9.5703125" style="2130" customWidth="1"/>
    <col min="12807" max="12807" width="9.42578125" style="2130" customWidth="1"/>
    <col min="12808" max="12808" width="8.7109375" style="2130" customWidth="1"/>
    <col min="12809" max="12809" width="8.140625" style="2130" customWidth="1"/>
    <col min="12810" max="12810" width="8.28515625" style="2130" customWidth="1"/>
    <col min="12811" max="12811" width="7.140625" style="2130" customWidth="1"/>
    <col min="12812" max="12814" width="7" style="2130" bestFit="1" customWidth="1"/>
    <col min="12815" max="12815" width="8" style="2130" customWidth="1"/>
    <col min="12816" max="13056" width="9.140625" style="2130"/>
    <col min="13057" max="13057" width="4.28515625" style="2130" customWidth="1"/>
    <col min="13058" max="13058" width="28.28515625" style="2130" customWidth="1"/>
    <col min="13059" max="13059" width="9.7109375" style="2130" customWidth="1"/>
    <col min="13060" max="13060" width="9.42578125" style="2130" customWidth="1"/>
    <col min="13061" max="13061" width="9.140625" style="2130" customWidth="1"/>
    <col min="13062" max="13062" width="9.5703125" style="2130" customWidth="1"/>
    <col min="13063" max="13063" width="9.42578125" style="2130" customWidth="1"/>
    <col min="13064" max="13064" width="8.7109375" style="2130" customWidth="1"/>
    <col min="13065" max="13065" width="8.140625" style="2130" customWidth="1"/>
    <col min="13066" max="13066" width="8.28515625" style="2130" customWidth="1"/>
    <col min="13067" max="13067" width="7.140625" style="2130" customWidth="1"/>
    <col min="13068" max="13070" width="7" style="2130" bestFit="1" customWidth="1"/>
    <col min="13071" max="13071" width="8" style="2130" customWidth="1"/>
    <col min="13072" max="13312" width="9.140625" style="2130"/>
    <col min="13313" max="13313" width="4.28515625" style="2130" customWidth="1"/>
    <col min="13314" max="13314" width="28.28515625" style="2130" customWidth="1"/>
    <col min="13315" max="13315" width="9.7109375" style="2130" customWidth="1"/>
    <col min="13316" max="13316" width="9.42578125" style="2130" customWidth="1"/>
    <col min="13317" max="13317" width="9.140625" style="2130" customWidth="1"/>
    <col min="13318" max="13318" width="9.5703125" style="2130" customWidth="1"/>
    <col min="13319" max="13319" width="9.42578125" style="2130" customWidth="1"/>
    <col min="13320" max="13320" width="8.7109375" style="2130" customWidth="1"/>
    <col min="13321" max="13321" width="8.140625" style="2130" customWidth="1"/>
    <col min="13322" max="13322" width="8.28515625" style="2130" customWidth="1"/>
    <col min="13323" max="13323" width="7.140625" style="2130" customWidth="1"/>
    <col min="13324" max="13326" width="7" style="2130" bestFit="1" customWidth="1"/>
    <col min="13327" max="13327" width="8" style="2130" customWidth="1"/>
    <col min="13328" max="13568" width="9.140625" style="2130"/>
    <col min="13569" max="13569" width="4.28515625" style="2130" customWidth="1"/>
    <col min="13570" max="13570" width="28.28515625" style="2130" customWidth="1"/>
    <col min="13571" max="13571" width="9.7109375" style="2130" customWidth="1"/>
    <col min="13572" max="13572" width="9.42578125" style="2130" customWidth="1"/>
    <col min="13573" max="13573" width="9.140625" style="2130" customWidth="1"/>
    <col min="13574" max="13574" width="9.5703125" style="2130" customWidth="1"/>
    <col min="13575" max="13575" width="9.42578125" style="2130" customWidth="1"/>
    <col min="13576" max="13576" width="8.7109375" style="2130" customWidth="1"/>
    <col min="13577" max="13577" width="8.140625" style="2130" customWidth="1"/>
    <col min="13578" max="13578" width="8.28515625" style="2130" customWidth="1"/>
    <col min="13579" max="13579" width="7.140625" style="2130" customWidth="1"/>
    <col min="13580" max="13582" width="7" style="2130" bestFit="1" customWidth="1"/>
    <col min="13583" max="13583" width="8" style="2130" customWidth="1"/>
    <col min="13584" max="13824" width="9.140625" style="2130"/>
    <col min="13825" max="13825" width="4.28515625" style="2130" customWidth="1"/>
    <col min="13826" max="13826" width="28.28515625" style="2130" customWidth="1"/>
    <col min="13827" max="13827" width="9.7109375" style="2130" customWidth="1"/>
    <col min="13828" max="13828" width="9.42578125" style="2130" customWidth="1"/>
    <col min="13829" max="13829" width="9.140625" style="2130" customWidth="1"/>
    <col min="13830" max="13830" width="9.5703125" style="2130" customWidth="1"/>
    <col min="13831" max="13831" width="9.42578125" style="2130" customWidth="1"/>
    <col min="13832" max="13832" width="8.7109375" style="2130" customWidth="1"/>
    <col min="13833" max="13833" width="8.140625" style="2130" customWidth="1"/>
    <col min="13834" max="13834" width="8.28515625" style="2130" customWidth="1"/>
    <col min="13835" max="13835" width="7.140625" style="2130" customWidth="1"/>
    <col min="13836" max="13838" width="7" style="2130" bestFit="1" customWidth="1"/>
    <col min="13839" max="13839" width="8" style="2130" customWidth="1"/>
    <col min="13840" max="14080" width="9.140625" style="2130"/>
    <col min="14081" max="14081" width="4.28515625" style="2130" customWidth="1"/>
    <col min="14082" max="14082" width="28.28515625" style="2130" customWidth="1"/>
    <col min="14083" max="14083" width="9.7109375" style="2130" customWidth="1"/>
    <col min="14084" max="14084" width="9.42578125" style="2130" customWidth="1"/>
    <col min="14085" max="14085" width="9.140625" style="2130" customWidth="1"/>
    <col min="14086" max="14086" width="9.5703125" style="2130" customWidth="1"/>
    <col min="14087" max="14087" width="9.42578125" style="2130" customWidth="1"/>
    <col min="14088" max="14088" width="8.7109375" style="2130" customWidth="1"/>
    <col min="14089" max="14089" width="8.140625" style="2130" customWidth="1"/>
    <col min="14090" max="14090" width="8.28515625" style="2130" customWidth="1"/>
    <col min="14091" max="14091" width="7.140625" style="2130" customWidth="1"/>
    <col min="14092" max="14094" width="7" style="2130" bestFit="1" customWidth="1"/>
    <col min="14095" max="14095" width="8" style="2130" customWidth="1"/>
    <col min="14096" max="14336" width="9.140625" style="2130"/>
    <col min="14337" max="14337" width="4.28515625" style="2130" customWidth="1"/>
    <col min="14338" max="14338" width="28.28515625" style="2130" customWidth="1"/>
    <col min="14339" max="14339" width="9.7109375" style="2130" customWidth="1"/>
    <col min="14340" max="14340" width="9.42578125" style="2130" customWidth="1"/>
    <col min="14341" max="14341" width="9.140625" style="2130" customWidth="1"/>
    <col min="14342" max="14342" width="9.5703125" style="2130" customWidth="1"/>
    <col min="14343" max="14343" width="9.42578125" style="2130" customWidth="1"/>
    <col min="14344" max="14344" width="8.7109375" style="2130" customWidth="1"/>
    <col min="14345" max="14345" width="8.140625" style="2130" customWidth="1"/>
    <col min="14346" max="14346" width="8.28515625" style="2130" customWidth="1"/>
    <col min="14347" max="14347" width="7.140625" style="2130" customWidth="1"/>
    <col min="14348" max="14350" width="7" style="2130" bestFit="1" customWidth="1"/>
    <col min="14351" max="14351" width="8" style="2130" customWidth="1"/>
    <col min="14352" max="14592" width="9.140625" style="2130"/>
    <col min="14593" max="14593" width="4.28515625" style="2130" customWidth="1"/>
    <col min="14594" max="14594" width="28.28515625" style="2130" customWidth="1"/>
    <col min="14595" max="14595" width="9.7109375" style="2130" customWidth="1"/>
    <col min="14596" max="14596" width="9.42578125" style="2130" customWidth="1"/>
    <col min="14597" max="14597" width="9.140625" style="2130" customWidth="1"/>
    <col min="14598" max="14598" width="9.5703125" style="2130" customWidth="1"/>
    <col min="14599" max="14599" width="9.42578125" style="2130" customWidth="1"/>
    <col min="14600" max="14600" width="8.7109375" style="2130" customWidth="1"/>
    <col min="14601" max="14601" width="8.140625" style="2130" customWidth="1"/>
    <col min="14602" max="14602" width="8.28515625" style="2130" customWidth="1"/>
    <col min="14603" max="14603" width="7.140625" style="2130" customWidth="1"/>
    <col min="14604" max="14606" width="7" style="2130" bestFit="1" customWidth="1"/>
    <col min="14607" max="14607" width="8" style="2130" customWidth="1"/>
    <col min="14608" max="14848" width="9.140625" style="2130"/>
    <col min="14849" max="14849" width="4.28515625" style="2130" customWidth="1"/>
    <col min="14850" max="14850" width="28.28515625" style="2130" customWidth="1"/>
    <col min="14851" max="14851" width="9.7109375" style="2130" customWidth="1"/>
    <col min="14852" max="14852" width="9.42578125" style="2130" customWidth="1"/>
    <col min="14853" max="14853" width="9.140625" style="2130" customWidth="1"/>
    <col min="14854" max="14854" width="9.5703125" style="2130" customWidth="1"/>
    <col min="14855" max="14855" width="9.42578125" style="2130" customWidth="1"/>
    <col min="14856" max="14856" width="8.7109375" style="2130" customWidth="1"/>
    <col min="14857" max="14857" width="8.140625" style="2130" customWidth="1"/>
    <col min="14858" max="14858" width="8.28515625" style="2130" customWidth="1"/>
    <col min="14859" max="14859" width="7.140625" style="2130" customWidth="1"/>
    <col min="14860" max="14862" width="7" style="2130" bestFit="1" customWidth="1"/>
    <col min="14863" max="14863" width="8" style="2130" customWidth="1"/>
    <col min="14864" max="15104" width="9.140625" style="2130"/>
    <col min="15105" max="15105" width="4.28515625" style="2130" customWidth="1"/>
    <col min="15106" max="15106" width="28.28515625" style="2130" customWidth="1"/>
    <col min="15107" max="15107" width="9.7109375" style="2130" customWidth="1"/>
    <col min="15108" max="15108" width="9.42578125" style="2130" customWidth="1"/>
    <col min="15109" max="15109" width="9.140625" style="2130" customWidth="1"/>
    <col min="15110" max="15110" width="9.5703125" style="2130" customWidth="1"/>
    <col min="15111" max="15111" width="9.42578125" style="2130" customWidth="1"/>
    <col min="15112" max="15112" width="8.7109375" style="2130" customWidth="1"/>
    <col min="15113" max="15113" width="8.140625" style="2130" customWidth="1"/>
    <col min="15114" max="15114" width="8.28515625" style="2130" customWidth="1"/>
    <col min="15115" max="15115" width="7.140625" style="2130" customWidth="1"/>
    <col min="15116" max="15118" width="7" style="2130" bestFit="1" customWidth="1"/>
    <col min="15119" max="15119" width="8" style="2130" customWidth="1"/>
    <col min="15120" max="15360" width="9.140625" style="2130"/>
    <col min="15361" max="15361" width="4.28515625" style="2130" customWidth="1"/>
    <col min="15362" max="15362" width="28.28515625" style="2130" customWidth="1"/>
    <col min="15363" max="15363" width="9.7109375" style="2130" customWidth="1"/>
    <col min="15364" max="15364" width="9.42578125" style="2130" customWidth="1"/>
    <col min="15365" max="15365" width="9.140625" style="2130" customWidth="1"/>
    <col min="15366" max="15366" width="9.5703125" style="2130" customWidth="1"/>
    <col min="15367" max="15367" width="9.42578125" style="2130" customWidth="1"/>
    <col min="15368" max="15368" width="8.7109375" style="2130" customWidth="1"/>
    <col min="15369" max="15369" width="8.140625" style="2130" customWidth="1"/>
    <col min="15370" max="15370" width="8.28515625" style="2130" customWidth="1"/>
    <col min="15371" max="15371" width="7.140625" style="2130" customWidth="1"/>
    <col min="15372" max="15374" width="7" style="2130" bestFit="1" customWidth="1"/>
    <col min="15375" max="15375" width="8" style="2130" customWidth="1"/>
    <col min="15376" max="15616" width="9.140625" style="2130"/>
    <col min="15617" max="15617" width="4.28515625" style="2130" customWidth="1"/>
    <col min="15618" max="15618" width="28.28515625" style="2130" customWidth="1"/>
    <col min="15619" max="15619" width="9.7109375" style="2130" customWidth="1"/>
    <col min="15620" max="15620" width="9.42578125" style="2130" customWidth="1"/>
    <col min="15621" max="15621" width="9.140625" style="2130" customWidth="1"/>
    <col min="15622" max="15622" width="9.5703125" style="2130" customWidth="1"/>
    <col min="15623" max="15623" width="9.42578125" style="2130" customWidth="1"/>
    <col min="15624" max="15624" width="8.7109375" style="2130" customWidth="1"/>
    <col min="15625" max="15625" width="8.140625" style="2130" customWidth="1"/>
    <col min="15626" max="15626" width="8.28515625" style="2130" customWidth="1"/>
    <col min="15627" max="15627" width="7.140625" style="2130" customWidth="1"/>
    <col min="15628" max="15630" width="7" style="2130" bestFit="1" customWidth="1"/>
    <col min="15631" max="15631" width="8" style="2130" customWidth="1"/>
    <col min="15632" max="15872" width="9.140625" style="2130"/>
    <col min="15873" max="15873" width="4.28515625" style="2130" customWidth="1"/>
    <col min="15874" max="15874" width="28.28515625" style="2130" customWidth="1"/>
    <col min="15875" max="15875" width="9.7109375" style="2130" customWidth="1"/>
    <col min="15876" max="15876" width="9.42578125" style="2130" customWidth="1"/>
    <col min="15877" max="15877" width="9.140625" style="2130" customWidth="1"/>
    <col min="15878" max="15878" width="9.5703125" style="2130" customWidth="1"/>
    <col min="15879" max="15879" width="9.42578125" style="2130" customWidth="1"/>
    <col min="15880" max="15880" width="8.7109375" style="2130" customWidth="1"/>
    <col min="15881" max="15881" width="8.140625" style="2130" customWidth="1"/>
    <col min="15882" max="15882" width="8.28515625" style="2130" customWidth="1"/>
    <col min="15883" max="15883" width="7.140625" style="2130" customWidth="1"/>
    <col min="15884" max="15886" width="7" style="2130" bestFit="1" customWidth="1"/>
    <col min="15887" max="15887" width="8" style="2130" customWidth="1"/>
    <col min="15888" max="16128" width="9.140625" style="2130"/>
    <col min="16129" max="16129" width="4.28515625" style="2130" customWidth="1"/>
    <col min="16130" max="16130" width="28.28515625" style="2130" customWidth="1"/>
    <col min="16131" max="16131" width="9.7109375" style="2130" customWidth="1"/>
    <col min="16132" max="16132" width="9.42578125" style="2130" customWidth="1"/>
    <col min="16133" max="16133" width="9.140625" style="2130" customWidth="1"/>
    <col min="16134" max="16134" width="9.5703125" style="2130" customWidth="1"/>
    <col min="16135" max="16135" width="9.42578125" style="2130" customWidth="1"/>
    <col min="16136" max="16136" width="8.7109375" style="2130" customWidth="1"/>
    <col min="16137" max="16137" width="8.140625" style="2130" customWidth="1"/>
    <col min="16138" max="16138" width="8.28515625" style="2130" customWidth="1"/>
    <col min="16139" max="16139" width="7.140625" style="2130" customWidth="1"/>
    <col min="16140" max="16142" width="7" style="2130" bestFit="1" customWidth="1"/>
    <col min="16143" max="16143" width="8" style="2130" customWidth="1"/>
    <col min="16144" max="16384" width="9.140625" style="2130"/>
  </cols>
  <sheetData>
    <row r="1" spans="1:41" ht="20.25" x14ac:dyDescent="0.25">
      <c r="A1" s="2126" t="s">
        <v>4726</v>
      </c>
      <c r="B1" s="2127"/>
      <c r="C1" s="2128"/>
      <c r="D1" s="2127"/>
      <c r="E1" s="2127"/>
      <c r="F1" s="2128"/>
      <c r="G1" s="2128"/>
      <c r="H1" s="2127"/>
      <c r="I1" s="2127"/>
      <c r="J1" s="2127"/>
      <c r="K1" s="2129"/>
    </row>
    <row r="2" spans="1:41" ht="17.25" thickBot="1" x14ac:dyDescent="0.3">
      <c r="A2" s="2127"/>
      <c r="B2" s="2127"/>
      <c r="C2" s="3504" t="s">
        <v>3520</v>
      </c>
      <c r="D2" s="3504"/>
      <c r="E2" s="3504"/>
      <c r="F2" s="3504"/>
      <c r="G2" s="3504"/>
      <c r="H2" s="3504"/>
      <c r="I2" s="2131"/>
      <c r="J2" s="2132"/>
      <c r="L2" s="2133"/>
      <c r="M2" s="2134"/>
      <c r="N2" s="2129"/>
      <c r="O2" s="2129"/>
    </row>
    <row r="3" spans="1:41" ht="18" thickBot="1" x14ac:dyDescent="0.3">
      <c r="A3" s="3505"/>
      <c r="B3" s="3506"/>
      <c r="C3" s="3507" t="s">
        <v>3521</v>
      </c>
      <c r="D3" s="3508"/>
      <c r="E3" s="3508"/>
      <c r="F3" s="3508"/>
      <c r="G3" s="3509"/>
      <c r="H3" s="2135" t="s">
        <v>234</v>
      </c>
      <c r="I3" s="2136" t="s">
        <v>234</v>
      </c>
      <c r="L3" s="2137"/>
      <c r="M3" s="2137"/>
    </row>
    <row r="4" spans="1:41" ht="18" thickBot="1" x14ac:dyDescent="0.3">
      <c r="A4" s="2138"/>
      <c r="B4" s="2139"/>
      <c r="C4" s="2140">
        <v>42888</v>
      </c>
      <c r="D4" s="2140">
        <v>42895</v>
      </c>
      <c r="E4" s="2140">
        <v>42902</v>
      </c>
      <c r="F4" s="2140">
        <v>42909</v>
      </c>
      <c r="G4" s="2140">
        <v>42916</v>
      </c>
      <c r="H4" s="2141">
        <v>42856</v>
      </c>
      <c r="I4" s="2142">
        <v>42887</v>
      </c>
      <c r="L4" s="2137"/>
      <c r="M4" s="2137"/>
      <c r="N4" s="2143"/>
      <c r="O4" s="2143"/>
      <c r="P4" s="2143"/>
      <c r="Q4" s="2143"/>
      <c r="R4" s="2143"/>
      <c r="S4" s="2143"/>
      <c r="T4" s="2143"/>
      <c r="U4" s="2143"/>
      <c r="V4" s="2143"/>
      <c r="W4" s="2143"/>
      <c r="X4" s="2143"/>
      <c r="Y4" s="2143"/>
      <c r="Z4" s="2143"/>
      <c r="AA4" s="2143"/>
      <c r="AB4" s="2143"/>
      <c r="AC4" s="2143"/>
    </row>
    <row r="5" spans="1:41" ht="17.25" x14ac:dyDescent="0.25">
      <c r="A5" s="3376"/>
      <c r="B5" s="2145"/>
      <c r="C5" s="2146" t="s">
        <v>446</v>
      </c>
      <c r="D5" s="2146"/>
      <c r="E5" s="2146"/>
      <c r="F5" s="2146"/>
      <c r="G5" s="2146"/>
      <c r="H5" s="2147"/>
      <c r="I5" s="2148"/>
      <c r="L5" s="2137"/>
      <c r="M5" s="2137"/>
      <c r="N5" s="2143"/>
      <c r="O5" s="2143"/>
      <c r="P5" s="2143"/>
      <c r="Q5" s="2143"/>
      <c r="R5" s="2143"/>
      <c r="S5" s="2143"/>
      <c r="T5" s="2143"/>
      <c r="U5" s="2143"/>
      <c r="V5" s="2143"/>
      <c r="W5" s="2143"/>
      <c r="X5" s="2143"/>
      <c r="Y5" s="2143"/>
      <c r="Z5" s="2143"/>
      <c r="AA5" s="2143"/>
      <c r="AB5" s="2143"/>
      <c r="AC5" s="2143"/>
      <c r="AD5" s="2143"/>
      <c r="AE5" s="2143"/>
      <c r="AF5" s="2143"/>
      <c r="AG5" s="2143"/>
      <c r="AH5" s="2143"/>
      <c r="AI5" s="2143"/>
      <c r="AJ5" s="2143"/>
      <c r="AK5" s="2143"/>
      <c r="AL5" s="2143"/>
      <c r="AM5" s="2143"/>
      <c r="AN5" s="2143"/>
      <c r="AO5" s="2143"/>
    </row>
    <row r="6" spans="1:41" ht="17.25" x14ac:dyDescent="0.25">
      <c r="A6" s="3377">
        <v>1</v>
      </c>
      <c r="B6" s="2150" t="s">
        <v>3522</v>
      </c>
      <c r="C6" s="2151">
        <v>1000</v>
      </c>
      <c r="D6" s="2151">
        <v>1000</v>
      </c>
      <c r="E6" s="2151">
        <v>1000</v>
      </c>
      <c r="F6" s="2151">
        <v>700</v>
      </c>
      <c r="G6" s="2151">
        <v>700</v>
      </c>
      <c r="H6" s="2152">
        <v>3200</v>
      </c>
      <c r="I6" s="2153">
        <f>SUM(C6:G6)</f>
        <v>4400</v>
      </c>
      <c r="L6" s="2137"/>
      <c r="M6" s="2137"/>
      <c r="N6" s="2154"/>
      <c r="O6" s="2154"/>
    </row>
    <row r="7" spans="1:41" ht="17.25" x14ac:dyDescent="0.25">
      <c r="A7" s="3377">
        <v>2</v>
      </c>
      <c r="B7" s="2150" t="s">
        <v>3523</v>
      </c>
      <c r="C7" s="2151">
        <v>2500</v>
      </c>
      <c r="D7" s="2151">
        <v>2550</v>
      </c>
      <c r="E7" s="2151">
        <v>2500</v>
      </c>
      <c r="F7" s="2155">
        <v>2500</v>
      </c>
      <c r="G7" s="2151">
        <v>1850</v>
      </c>
      <c r="H7" s="2152">
        <v>9100</v>
      </c>
      <c r="I7" s="2153">
        <f>SUM(C7:G7)</f>
        <v>11900</v>
      </c>
      <c r="L7" s="2137"/>
      <c r="M7" s="2137"/>
      <c r="N7" s="2154"/>
      <c r="O7" s="2154"/>
    </row>
    <row r="8" spans="1:41" ht="17.25" x14ac:dyDescent="0.25">
      <c r="A8" s="3377">
        <v>3</v>
      </c>
      <c r="B8" s="2156" t="s">
        <v>3524</v>
      </c>
      <c r="C8" s="2151">
        <v>1000</v>
      </c>
      <c r="D8" s="2151">
        <v>1000</v>
      </c>
      <c r="E8" s="2151">
        <v>1000</v>
      </c>
      <c r="F8" s="2155">
        <v>700</v>
      </c>
      <c r="G8" s="2151">
        <v>700</v>
      </c>
      <c r="H8" s="2152">
        <v>3200</v>
      </c>
      <c r="I8" s="2153">
        <f t="shared" ref="I8:I10" si="0">SUM(C8:G8)</f>
        <v>4400</v>
      </c>
      <c r="L8" s="2137"/>
      <c r="M8" s="2157"/>
    </row>
    <row r="9" spans="1:41" ht="17.25" x14ac:dyDescent="0.25">
      <c r="A9" s="3377">
        <v>4</v>
      </c>
      <c r="B9" s="2150" t="s">
        <v>3525</v>
      </c>
      <c r="C9" s="2155">
        <v>1543.9</v>
      </c>
      <c r="D9" s="2158">
        <v>1433.1</v>
      </c>
      <c r="E9" s="2151">
        <v>2394.3000000000002</v>
      </c>
      <c r="F9" s="2155">
        <v>1322.1</v>
      </c>
      <c r="G9" s="2155">
        <v>1019.6</v>
      </c>
      <c r="H9" s="2152">
        <v>5538.4</v>
      </c>
      <c r="I9" s="2153">
        <f t="shared" si="0"/>
        <v>7713</v>
      </c>
      <c r="L9" s="2137"/>
      <c r="M9" s="2154"/>
      <c r="N9" s="2154"/>
      <c r="O9" s="2154"/>
    </row>
    <row r="10" spans="1:41" ht="17.25" x14ac:dyDescent="0.25">
      <c r="A10" s="3377">
        <v>5</v>
      </c>
      <c r="B10" s="2150" t="s">
        <v>3526</v>
      </c>
      <c r="C10" s="2151">
        <f>C8-C9</f>
        <v>-543.90000000000009</v>
      </c>
      <c r="D10" s="2158">
        <f t="shared" ref="D10:E10" si="1">D8-D9</f>
        <v>-433.09999999999991</v>
      </c>
      <c r="E10" s="2151">
        <f t="shared" si="1"/>
        <v>-1394.3000000000002</v>
      </c>
      <c r="F10" s="2159">
        <f>F8-F9</f>
        <v>-622.09999999999991</v>
      </c>
      <c r="G10" s="2159">
        <f>G8-G9</f>
        <v>-319.60000000000002</v>
      </c>
      <c r="H10" s="2159">
        <v>-2338.4</v>
      </c>
      <c r="I10" s="2153">
        <f t="shared" si="0"/>
        <v>-3313</v>
      </c>
      <c r="L10" s="2137"/>
      <c r="M10" s="2137"/>
      <c r="N10" s="2154"/>
      <c r="O10" s="2154"/>
    </row>
    <row r="11" spans="1:41" ht="18" thickBot="1" x14ac:dyDescent="0.3">
      <c r="A11" s="2160"/>
      <c r="B11" s="2161"/>
      <c r="C11" s="2162"/>
      <c r="D11" s="2162"/>
      <c r="E11" s="2162"/>
      <c r="F11" s="2162"/>
      <c r="G11" s="2162"/>
      <c r="H11" s="2163"/>
      <c r="I11" s="2164"/>
      <c r="L11" s="2154"/>
    </row>
    <row r="12" spans="1:41" x14ac:dyDescent="0.25">
      <c r="A12" s="2130" t="s">
        <v>533</v>
      </c>
      <c r="C12" s="2137"/>
      <c r="D12" s="2137"/>
      <c r="E12" s="2137"/>
      <c r="F12" s="2137"/>
      <c r="G12" s="2137"/>
      <c r="H12" s="2137"/>
      <c r="J12" s="2137"/>
      <c r="K12" s="2137"/>
      <c r="L12" s="2130" t="s">
        <v>446</v>
      </c>
      <c r="M12" s="2165"/>
    </row>
    <row r="13" spans="1:41" x14ac:dyDescent="0.25">
      <c r="A13" s="2130" t="s">
        <v>3527</v>
      </c>
      <c r="D13" s="2131"/>
      <c r="E13" s="2131"/>
      <c r="F13" s="2131"/>
      <c r="G13" s="2131"/>
      <c r="H13" s="2131"/>
    </row>
    <row r="14" spans="1:41" x14ac:dyDescent="0.25">
      <c r="F14" s="2143"/>
    </row>
    <row r="15" spans="1:41" ht="20.25" x14ac:dyDescent="0.25">
      <c r="A15" s="2126" t="s">
        <v>4727</v>
      </c>
      <c r="B15" s="2127"/>
      <c r="C15" s="2128"/>
      <c r="D15" s="2127"/>
      <c r="E15" s="2127"/>
      <c r="F15" s="2128"/>
      <c r="G15" s="2128"/>
      <c r="H15" s="2127"/>
    </row>
    <row r="16" spans="1:41" ht="17.25" thickBot="1" x14ac:dyDescent="0.3">
      <c r="A16" s="2127"/>
      <c r="B16" s="2127"/>
      <c r="C16" s="3510" t="s">
        <v>3520</v>
      </c>
      <c r="D16" s="3510"/>
      <c r="E16" s="3510"/>
      <c r="F16" s="3510"/>
      <c r="G16" s="3510"/>
      <c r="H16" s="2131"/>
    </row>
    <row r="17" spans="1:8" ht="18" thickBot="1" x14ac:dyDescent="0.3">
      <c r="A17" s="3505"/>
      <c r="B17" s="3506"/>
      <c r="C17" s="3507" t="s">
        <v>3521</v>
      </c>
      <c r="D17" s="3508"/>
      <c r="E17" s="3508"/>
      <c r="F17" s="3508"/>
      <c r="G17" s="3509"/>
      <c r="H17" s="3378" t="s">
        <v>234</v>
      </c>
    </row>
    <row r="18" spans="1:8" ht="18" thickBot="1" x14ac:dyDescent="0.3">
      <c r="A18" s="2138"/>
      <c r="B18" s="2139"/>
      <c r="C18" s="2140">
        <v>42888</v>
      </c>
      <c r="D18" s="2140">
        <v>42895</v>
      </c>
      <c r="E18" s="2140">
        <v>42902</v>
      </c>
      <c r="F18" s="3379">
        <v>42909</v>
      </c>
      <c r="G18" s="3379">
        <v>42916</v>
      </c>
      <c r="H18" s="3380">
        <v>42887</v>
      </c>
    </row>
    <row r="19" spans="1:8" ht="17.25" x14ac:dyDescent="0.25">
      <c r="A19" s="3376"/>
      <c r="B19" s="2145"/>
      <c r="C19" s="2146" t="s">
        <v>446</v>
      </c>
      <c r="D19" s="2146"/>
      <c r="E19" s="2146"/>
      <c r="F19" s="3381"/>
      <c r="G19" s="3382"/>
      <c r="H19" s="3382"/>
    </row>
    <row r="20" spans="1:8" ht="17.25" x14ac:dyDescent="0.25">
      <c r="A20" s="3377">
        <v>1</v>
      </c>
      <c r="B20" s="2150" t="s">
        <v>3522</v>
      </c>
      <c r="C20" s="2155">
        <v>1600</v>
      </c>
      <c r="D20" s="2158">
        <v>1600</v>
      </c>
      <c r="E20" s="2151">
        <v>1600</v>
      </c>
      <c r="F20" s="2159">
        <v>1300</v>
      </c>
      <c r="G20" s="3383">
        <v>1300</v>
      </c>
      <c r="H20" s="3383">
        <f>SUM(C20:G20)</f>
        <v>7400</v>
      </c>
    </row>
    <row r="21" spans="1:8" ht="17.25" x14ac:dyDescent="0.25">
      <c r="A21" s="3377">
        <v>2</v>
      </c>
      <c r="B21" s="2150" t="s">
        <v>3523</v>
      </c>
      <c r="C21" s="2155">
        <v>4150</v>
      </c>
      <c r="D21" s="2158">
        <v>4900</v>
      </c>
      <c r="E21" s="2151">
        <v>4500</v>
      </c>
      <c r="F21" s="3384">
        <v>3300</v>
      </c>
      <c r="G21" s="3383">
        <v>3800</v>
      </c>
      <c r="H21" s="3383">
        <f t="shared" ref="H21:H22" si="2">SUM(C21:G21)</f>
        <v>20650</v>
      </c>
    </row>
    <row r="22" spans="1:8" ht="17.25" x14ac:dyDescent="0.25">
      <c r="A22" s="3377">
        <v>3</v>
      </c>
      <c r="B22" s="2156" t="s">
        <v>3524</v>
      </c>
      <c r="C22" s="2155">
        <v>1600</v>
      </c>
      <c r="D22" s="2158">
        <v>1600</v>
      </c>
      <c r="E22" s="2151">
        <v>1600</v>
      </c>
      <c r="F22" s="3384">
        <v>1300</v>
      </c>
      <c r="G22" s="3383">
        <v>1300</v>
      </c>
      <c r="H22" s="3383">
        <f t="shared" si="2"/>
        <v>7400</v>
      </c>
    </row>
    <row r="23" spans="1:8" ht="18" thickBot="1" x14ac:dyDescent="0.3">
      <c r="A23" s="2160"/>
      <c r="B23" s="2161"/>
      <c r="C23" s="2162"/>
      <c r="D23" s="2162"/>
      <c r="E23" s="2162"/>
      <c r="F23" s="2162"/>
      <c r="G23" s="2164"/>
      <c r="H23" s="2164"/>
    </row>
    <row r="24" spans="1:8" x14ac:dyDescent="0.25">
      <c r="A24" s="2130" t="s">
        <v>533</v>
      </c>
      <c r="B24" s="3385"/>
      <c r="C24" s="2137"/>
      <c r="D24" s="2137"/>
      <c r="E24" s="2137"/>
      <c r="F24" s="2137"/>
      <c r="G24" s="2137"/>
      <c r="H24" s="2137"/>
    </row>
    <row r="25" spans="1:8" x14ac:dyDescent="0.25">
      <c r="A25" s="2130" t="s">
        <v>3527</v>
      </c>
      <c r="B25" s="3385"/>
      <c r="C25" s="3385"/>
      <c r="D25" s="2131"/>
      <c r="E25" s="2131"/>
      <c r="F25" s="2131"/>
      <c r="G25" s="2131"/>
      <c r="H25" s="2131"/>
    </row>
    <row r="26" spans="1:8" x14ac:dyDescent="0.25">
      <c r="A26"/>
      <c r="B26" s="3385"/>
      <c r="C26" s="3385"/>
      <c r="D26" s="2143"/>
      <c r="E26" s="2143"/>
      <c r="F26" s="2143"/>
      <c r="G26" s="3385"/>
      <c r="H26" s="2143"/>
    </row>
    <row r="27" spans="1:8" ht="20.25" x14ac:dyDescent="0.25">
      <c r="A27" s="2126" t="s">
        <v>4728</v>
      </c>
      <c r="B27" s="2127"/>
      <c r="C27" s="2128"/>
      <c r="D27" s="2127"/>
      <c r="E27" s="2127"/>
      <c r="F27" s="2128"/>
      <c r="G27" s="2128"/>
      <c r="H27" s="2127"/>
    </row>
    <row r="28" spans="1:8" ht="17.25" thickBot="1" x14ac:dyDescent="0.3">
      <c r="F28" s="2143"/>
      <c r="H28" s="2143"/>
    </row>
    <row r="29" spans="1:8" ht="18" thickBot="1" x14ac:dyDescent="0.3">
      <c r="A29" s="2167"/>
      <c r="B29" s="2168"/>
      <c r="C29" s="2169">
        <v>42856</v>
      </c>
      <c r="D29" s="2169">
        <v>42887</v>
      </c>
      <c r="E29" s="3385"/>
      <c r="F29" s="3385"/>
      <c r="G29" s="3385"/>
      <c r="H29" s="3385"/>
    </row>
    <row r="30" spans="1:8" ht="18" thickBot="1" x14ac:dyDescent="0.3">
      <c r="A30" s="3386"/>
      <c r="B30" s="3387"/>
      <c r="C30" s="3331"/>
      <c r="D30" s="3388" t="s">
        <v>11</v>
      </c>
      <c r="E30" s="3385"/>
      <c r="F30" s="3385"/>
      <c r="G30" s="3385"/>
      <c r="H30" s="3385"/>
    </row>
    <row r="31" spans="1:8" ht="17.25" x14ac:dyDescent="0.25">
      <c r="A31" s="3389"/>
      <c r="B31" s="3390"/>
      <c r="C31" s="3391"/>
      <c r="D31" s="3391"/>
      <c r="E31" s="3385"/>
      <c r="F31" s="3385"/>
      <c r="G31" s="3385"/>
      <c r="H31" s="3385"/>
    </row>
    <row r="32" spans="1:8" ht="17.25" x14ac:dyDescent="0.25">
      <c r="A32" s="3377">
        <v>1</v>
      </c>
      <c r="B32" s="2145" t="s">
        <v>3530</v>
      </c>
      <c r="C32" s="2175">
        <v>4800</v>
      </c>
      <c r="D32" s="2175">
        <v>7400</v>
      </c>
      <c r="E32" s="3385"/>
      <c r="F32" s="3385"/>
      <c r="G32" s="3385"/>
      <c r="H32" s="3385"/>
    </row>
    <row r="33" spans="1:8" ht="17.25" x14ac:dyDescent="0.25">
      <c r="A33" s="3376"/>
      <c r="B33" s="2145"/>
      <c r="C33" s="2177"/>
      <c r="D33" s="2177"/>
      <c r="E33" s="3385"/>
      <c r="F33" s="3385"/>
      <c r="G33" s="3385"/>
      <c r="H33" s="3385"/>
    </row>
    <row r="34" spans="1:8" ht="17.25" x14ac:dyDescent="0.25">
      <c r="A34" s="3377">
        <v>2</v>
      </c>
      <c r="B34" s="2145" t="s">
        <v>3531</v>
      </c>
      <c r="C34" s="2179">
        <v>12430</v>
      </c>
      <c r="D34" s="2179">
        <f>SUM(D35:D37)</f>
        <v>20650</v>
      </c>
      <c r="E34" s="3385"/>
      <c r="F34" s="3385"/>
      <c r="G34" s="3385"/>
      <c r="H34" s="3385"/>
    </row>
    <row r="35" spans="1:8" ht="17.25" x14ac:dyDescent="0.25">
      <c r="A35" s="3376"/>
      <c r="B35" s="2182" t="s">
        <v>3532</v>
      </c>
      <c r="C35" s="2185">
        <v>6530</v>
      </c>
      <c r="D35" s="2185">
        <v>11000</v>
      </c>
      <c r="E35" s="3385"/>
      <c r="F35" s="3385"/>
      <c r="G35" s="3385"/>
      <c r="H35" s="3385"/>
    </row>
    <row r="36" spans="1:8" ht="17.25" x14ac:dyDescent="0.25">
      <c r="A36" s="3376"/>
      <c r="B36" s="2145" t="s">
        <v>3533</v>
      </c>
      <c r="C36" s="2185">
        <v>4120</v>
      </c>
      <c r="D36" s="2185">
        <v>6350</v>
      </c>
      <c r="E36" s="3385"/>
      <c r="F36" s="3385"/>
      <c r="G36" s="3385"/>
      <c r="H36" s="3385"/>
    </row>
    <row r="37" spans="1:8" ht="17.25" x14ac:dyDescent="0.25">
      <c r="A37" s="3376"/>
      <c r="B37" s="2145" t="s">
        <v>3534</v>
      </c>
      <c r="C37" s="2185">
        <v>1780</v>
      </c>
      <c r="D37" s="2185">
        <v>3300</v>
      </c>
      <c r="E37" s="3385"/>
      <c r="F37" s="3385"/>
      <c r="G37" s="3385"/>
      <c r="H37" s="3385"/>
    </row>
    <row r="38" spans="1:8" ht="17.25" x14ac:dyDescent="0.25">
      <c r="A38" s="3377">
        <v>3</v>
      </c>
      <c r="B38" s="2182" t="s">
        <v>3535</v>
      </c>
      <c r="C38" s="2180">
        <v>4800.0000000000009</v>
      </c>
      <c r="D38" s="2180">
        <f>SUM(D39:D41)</f>
        <v>7400</v>
      </c>
      <c r="E38" s="3385"/>
      <c r="F38" s="3385"/>
      <c r="G38" s="3385"/>
      <c r="H38" s="3385"/>
    </row>
    <row r="39" spans="1:8" ht="17.25" x14ac:dyDescent="0.25">
      <c r="A39" s="3376"/>
      <c r="B39" s="2182" t="s">
        <v>3532</v>
      </c>
      <c r="C39" s="2185">
        <v>3119.8</v>
      </c>
      <c r="D39" s="2185">
        <v>3869.6</v>
      </c>
      <c r="E39" s="3385"/>
      <c r="F39" s="3385"/>
      <c r="G39" s="3385"/>
      <c r="H39" s="3385"/>
    </row>
    <row r="40" spans="1:8" ht="17.25" x14ac:dyDescent="0.25">
      <c r="A40" s="3376"/>
      <c r="B40" s="2145" t="s">
        <v>3533</v>
      </c>
      <c r="C40" s="2185">
        <v>995.6</v>
      </c>
      <c r="D40" s="2185">
        <v>2348.4</v>
      </c>
      <c r="E40" s="3385"/>
      <c r="F40" s="3385"/>
      <c r="G40" s="3385"/>
      <c r="H40" s="3385"/>
    </row>
    <row r="41" spans="1:8" ht="17.25" x14ac:dyDescent="0.25">
      <c r="A41" s="3376"/>
      <c r="B41" s="2145" t="s">
        <v>3534</v>
      </c>
      <c r="C41" s="2185">
        <v>684.6</v>
      </c>
      <c r="D41" s="2185">
        <v>1182</v>
      </c>
      <c r="E41" s="3385"/>
      <c r="F41" s="3385"/>
      <c r="G41" s="3385"/>
      <c r="H41" s="3385"/>
    </row>
    <row r="42" spans="1:8" ht="18" thickBot="1" x14ac:dyDescent="0.3">
      <c r="A42" s="2138"/>
      <c r="B42" s="2139"/>
      <c r="C42" s="2187"/>
      <c r="D42" s="2187"/>
      <c r="E42" s="3385"/>
      <c r="F42" s="3385"/>
      <c r="G42" s="3385"/>
      <c r="H42" s="3385"/>
    </row>
    <row r="43" spans="1:8" x14ac:dyDescent="0.3">
      <c r="A43" s="2191" t="s">
        <v>533</v>
      </c>
      <c r="B43" s="2191"/>
      <c r="C43" s="3392"/>
      <c r="D43" s="2191"/>
      <c r="E43" s="2191"/>
      <c r="F43" s="3392"/>
      <c r="G43" s="3392"/>
      <c r="H43" s="2191"/>
    </row>
    <row r="44" spans="1:8" x14ac:dyDescent="0.3">
      <c r="A44" s="2191" t="s">
        <v>3527</v>
      </c>
      <c r="B44" s="2191"/>
      <c r="C44" s="3392"/>
      <c r="D44" s="3392"/>
      <c r="E44" s="3392"/>
      <c r="F44" s="3392"/>
      <c r="G44" s="3392"/>
      <c r="H44" s="3392"/>
    </row>
    <row r="45" spans="1:8" x14ac:dyDescent="0.3">
      <c r="A45" s="2191" t="s">
        <v>3536</v>
      </c>
      <c r="B45" s="2191"/>
      <c r="C45" s="3392"/>
      <c r="D45" s="3392"/>
      <c r="E45" s="3392"/>
      <c r="F45" s="3392"/>
      <c r="G45" s="3392"/>
      <c r="H45" s="3392"/>
    </row>
    <row r="46" spans="1:8" x14ac:dyDescent="0.25">
      <c r="A46" s="3385"/>
      <c r="B46" s="3385"/>
      <c r="C46" s="3385"/>
      <c r="D46" s="3385"/>
      <c r="E46" s="3385"/>
      <c r="F46" s="3385"/>
      <c r="G46" s="3385"/>
      <c r="H46" s="3385"/>
    </row>
    <row r="47" spans="1:8" x14ac:dyDescent="0.25">
      <c r="A47" s="3385"/>
      <c r="B47" s="3385"/>
      <c r="C47" s="3385"/>
      <c r="D47" s="3385"/>
      <c r="E47" s="3385"/>
      <c r="F47" s="3385"/>
      <c r="G47" s="3385"/>
      <c r="H47" s="3385"/>
    </row>
    <row r="48" spans="1:8" x14ac:dyDescent="0.25">
      <c r="F48" s="2143"/>
    </row>
    <row r="49" spans="6:6" x14ac:dyDescent="0.25">
      <c r="F49" s="2143"/>
    </row>
    <row r="50" spans="6:6" x14ac:dyDescent="0.25">
      <c r="F50" s="2143"/>
    </row>
    <row r="51" spans="6:6" x14ac:dyDescent="0.25">
      <c r="F51" s="2143"/>
    </row>
    <row r="52" spans="6:6" x14ac:dyDescent="0.25">
      <c r="F52" s="2143"/>
    </row>
    <row r="53" spans="6:6" x14ac:dyDescent="0.25">
      <c r="F53" s="2143"/>
    </row>
    <row r="54" spans="6:6" x14ac:dyDescent="0.25">
      <c r="F54" s="2143"/>
    </row>
    <row r="55" spans="6:6" x14ac:dyDescent="0.25">
      <c r="F55" s="2143"/>
    </row>
    <row r="56" spans="6:6" x14ac:dyDescent="0.25">
      <c r="F56" s="2143"/>
    </row>
    <row r="57" spans="6:6" x14ac:dyDescent="0.25">
      <c r="F57" s="2143"/>
    </row>
    <row r="58" spans="6:6" x14ac:dyDescent="0.25">
      <c r="F58" s="2143"/>
    </row>
    <row r="59" spans="6:6" x14ac:dyDescent="0.25">
      <c r="F59" s="2143"/>
    </row>
    <row r="60" spans="6:6" x14ac:dyDescent="0.25">
      <c r="F60" s="2143"/>
    </row>
    <row r="61" spans="6:6" x14ac:dyDescent="0.25">
      <c r="F61" s="2143"/>
    </row>
    <row r="62" spans="6:6" x14ac:dyDescent="0.25">
      <c r="F62" s="2143"/>
    </row>
    <row r="63" spans="6:6" x14ac:dyDescent="0.25">
      <c r="F63" s="2143"/>
    </row>
    <row r="64" spans="6:6" x14ac:dyDescent="0.25">
      <c r="F64" s="2143"/>
    </row>
    <row r="65" spans="6:6" x14ac:dyDescent="0.25">
      <c r="F65" s="2143"/>
    </row>
    <row r="66" spans="6:6" x14ac:dyDescent="0.25">
      <c r="F66" s="2143"/>
    </row>
    <row r="67" spans="6:6" x14ac:dyDescent="0.25">
      <c r="F67" s="2143"/>
    </row>
    <row r="68" spans="6:6" x14ac:dyDescent="0.25">
      <c r="F68" s="2143"/>
    </row>
    <row r="69" spans="6:6" x14ac:dyDescent="0.25">
      <c r="F69" s="2143"/>
    </row>
    <row r="70" spans="6:6" x14ac:dyDescent="0.25">
      <c r="F70" s="2143"/>
    </row>
    <row r="71" spans="6:6" x14ac:dyDescent="0.25">
      <c r="F71" s="2143"/>
    </row>
    <row r="72" spans="6:6" x14ac:dyDescent="0.25">
      <c r="F72" s="2143"/>
    </row>
    <row r="73" spans="6:6" x14ac:dyDescent="0.25">
      <c r="F73" s="2143"/>
    </row>
    <row r="74" spans="6:6" x14ac:dyDescent="0.25">
      <c r="F74" s="2143"/>
    </row>
    <row r="75" spans="6:6" x14ac:dyDescent="0.25">
      <c r="F75" s="2143"/>
    </row>
    <row r="76" spans="6:6" x14ac:dyDescent="0.25">
      <c r="F76" s="2143"/>
    </row>
    <row r="77" spans="6:6" x14ac:dyDescent="0.25">
      <c r="F77" s="2143"/>
    </row>
    <row r="78" spans="6:6" x14ac:dyDescent="0.25">
      <c r="F78" s="2143"/>
    </row>
    <row r="79" spans="6:6" x14ac:dyDescent="0.25">
      <c r="F79" s="2143"/>
    </row>
    <row r="80" spans="6:6" x14ac:dyDescent="0.25">
      <c r="F80" s="2143"/>
    </row>
    <row r="81" spans="6:6" x14ac:dyDescent="0.25">
      <c r="F81" s="2143"/>
    </row>
    <row r="82" spans="6:6" x14ac:dyDescent="0.25">
      <c r="F82" s="2143"/>
    </row>
    <row r="83" spans="6:6" x14ac:dyDescent="0.25">
      <c r="F83" s="2143"/>
    </row>
    <row r="84" spans="6:6" x14ac:dyDescent="0.25">
      <c r="F84" s="2143"/>
    </row>
    <row r="85" spans="6:6" x14ac:dyDescent="0.25">
      <c r="F85" s="2143"/>
    </row>
    <row r="86" spans="6:6" x14ac:dyDescent="0.25">
      <c r="F86" s="2143"/>
    </row>
    <row r="87" spans="6:6" x14ac:dyDescent="0.25">
      <c r="F87" s="2143"/>
    </row>
    <row r="88" spans="6:6" x14ac:dyDescent="0.25">
      <c r="F88" s="2143"/>
    </row>
    <row r="89" spans="6:6" x14ac:dyDescent="0.25">
      <c r="F89" s="2143"/>
    </row>
    <row r="90" spans="6:6" x14ac:dyDescent="0.25">
      <c r="F90" s="2143"/>
    </row>
    <row r="91" spans="6:6" x14ac:dyDescent="0.25">
      <c r="F91" s="2143"/>
    </row>
    <row r="92" spans="6:6" x14ac:dyDescent="0.25">
      <c r="F92" s="2143"/>
    </row>
    <row r="93" spans="6:6" x14ac:dyDescent="0.25">
      <c r="F93" s="2143"/>
    </row>
    <row r="94" spans="6:6" x14ac:dyDescent="0.25">
      <c r="F94" s="2143"/>
    </row>
    <row r="95" spans="6:6" x14ac:dyDescent="0.25">
      <c r="F95" s="2143"/>
    </row>
    <row r="96" spans="6:6" x14ac:dyDescent="0.25">
      <c r="F96" s="2143"/>
    </row>
    <row r="97" spans="6:6" x14ac:dyDescent="0.25">
      <c r="F97" s="2143"/>
    </row>
    <row r="98" spans="6:6" x14ac:dyDescent="0.25">
      <c r="F98" s="2143"/>
    </row>
    <row r="99" spans="6:6" x14ac:dyDescent="0.25">
      <c r="F99" s="2143"/>
    </row>
    <row r="100" spans="6:6" x14ac:dyDescent="0.25">
      <c r="F100" s="2143"/>
    </row>
    <row r="101" spans="6:6" x14ac:dyDescent="0.25">
      <c r="F101" s="2143"/>
    </row>
    <row r="102" spans="6:6" x14ac:dyDescent="0.25">
      <c r="F102" s="2143"/>
    </row>
    <row r="103" spans="6:6" x14ac:dyDescent="0.25">
      <c r="F103" s="2143"/>
    </row>
    <row r="104" spans="6:6" x14ac:dyDescent="0.25">
      <c r="F104" s="2143"/>
    </row>
    <row r="105" spans="6:6" x14ac:dyDescent="0.25">
      <c r="F105" s="2143"/>
    </row>
    <row r="106" spans="6:6" x14ac:dyDescent="0.25">
      <c r="F106" s="2143"/>
    </row>
    <row r="107" spans="6:6" x14ac:dyDescent="0.25">
      <c r="F107" s="2143"/>
    </row>
    <row r="108" spans="6:6" x14ac:dyDescent="0.25">
      <c r="F108" s="2143"/>
    </row>
    <row r="109" spans="6:6" x14ac:dyDescent="0.25">
      <c r="F109" s="2143"/>
    </row>
    <row r="110" spans="6:6" x14ac:dyDescent="0.25">
      <c r="F110" s="2143"/>
    </row>
    <row r="111" spans="6:6" x14ac:dyDescent="0.25">
      <c r="F111" s="2143"/>
    </row>
    <row r="112" spans="6:6" x14ac:dyDescent="0.25">
      <c r="F112" s="2143"/>
    </row>
    <row r="113" spans="6:6" x14ac:dyDescent="0.25">
      <c r="F113" s="2143"/>
    </row>
    <row r="114" spans="6:6" x14ac:dyDescent="0.25">
      <c r="F114" s="2143"/>
    </row>
    <row r="115" spans="6:6" x14ac:dyDescent="0.25">
      <c r="F115" s="2143"/>
    </row>
    <row r="116" spans="6:6" x14ac:dyDescent="0.25">
      <c r="F116" s="2143"/>
    </row>
    <row r="117" spans="6:6" x14ac:dyDescent="0.25">
      <c r="F117" s="2143"/>
    </row>
    <row r="118" spans="6:6" x14ac:dyDescent="0.25">
      <c r="F118" s="2143"/>
    </row>
    <row r="119" spans="6:6" x14ac:dyDescent="0.25">
      <c r="F119" s="2143"/>
    </row>
    <row r="120" spans="6:6" x14ac:dyDescent="0.25">
      <c r="F120" s="2143"/>
    </row>
    <row r="121" spans="6:6" x14ac:dyDescent="0.25">
      <c r="F121" s="2143"/>
    </row>
    <row r="122" spans="6:6" x14ac:dyDescent="0.25">
      <c r="F122" s="2143"/>
    </row>
    <row r="123" spans="6:6" x14ac:dyDescent="0.25">
      <c r="F123" s="2143"/>
    </row>
    <row r="124" spans="6:6" x14ac:dyDescent="0.25">
      <c r="F124" s="2143"/>
    </row>
    <row r="125" spans="6:6" x14ac:dyDescent="0.25">
      <c r="F125" s="2143"/>
    </row>
    <row r="126" spans="6:6" x14ac:dyDescent="0.25">
      <c r="F126" s="2143"/>
    </row>
    <row r="127" spans="6:6" x14ac:dyDescent="0.25">
      <c r="F127" s="2143"/>
    </row>
    <row r="128" spans="6:6" x14ac:dyDescent="0.25">
      <c r="F128" s="2143"/>
    </row>
    <row r="129" spans="6:6" x14ac:dyDescent="0.25">
      <c r="F129" s="2143"/>
    </row>
    <row r="130" spans="6:6" x14ac:dyDescent="0.25">
      <c r="F130" s="2143"/>
    </row>
    <row r="131" spans="6:6" x14ac:dyDescent="0.25">
      <c r="F131" s="2143"/>
    </row>
    <row r="132" spans="6:6" x14ac:dyDescent="0.25">
      <c r="F132" s="2143"/>
    </row>
    <row r="133" spans="6:6" x14ac:dyDescent="0.25">
      <c r="F133" s="2143"/>
    </row>
    <row r="134" spans="6:6" x14ac:dyDescent="0.25">
      <c r="F134" s="2143"/>
    </row>
    <row r="135" spans="6:6" x14ac:dyDescent="0.25">
      <c r="F135" s="2143"/>
    </row>
    <row r="136" spans="6:6" x14ac:dyDescent="0.25">
      <c r="F136" s="2143"/>
    </row>
    <row r="137" spans="6:6" x14ac:dyDescent="0.25">
      <c r="F137" s="2143"/>
    </row>
    <row r="138" spans="6:6" x14ac:dyDescent="0.25">
      <c r="F138" s="2143"/>
    </row>
    <row r="139" spans="6:6" x14ac:dyDescent="0.25">
      <c r="F139" s="2143"/>
    </row>
    <row r="140" spans="6:6" x14ac:dyDescent="0.25">
      <c r="F140" s="2143"/>
    </row>
    <row r="141" spans="6:6" x14ac:dyDescent="0.25">
      <c r="F141" s="2143"/>
    </row>
    <row r="142" spans="6:6" x14ac:dyDescent="0.25">
      <c r="F142" s="2143"/>
    </row>
    <row r="143" spans="6:6" x14ac:dyDescent="0.25">
      <c r="F143" s="2143"/>
    </row>
    <row r="144" spans="6:6" x14ac:dyDescent="0.25">
      <c r="F144" s="2143"/>
    </row>
    <row r="145" spans="6:6" x14ac:dyDescent="0.25">
      <c r="F145" s="2143"/>
    </row>
    <row r="146" spans="6:6" x14ac:dyDescent="0.25">
      <c r="F146" s="2143"/>
    </row>
    <row r="147" spans="6:6" x14ac:dyDescent="0.25">
      <c r="F147" s="2143"/>
    </row>
    <row r="148" spans="6:6" x14ac:dyDescent="0.25">
      <c r="F148" s="2143"/>
    </row>
    <row r="149" spans="6:6" x14ac:dyDescent="0.25">
      <c r="F149" s="2143"/>
    </row>
    <row r="150" spans="6:6" x14ac:dyDescent="0.25">
      <c r="F150" s="2143"/>
    </row>
    <row r="151" spans="6:6" x14ac:dyDescent="0.25">
      <c r="F151" s="2143"/>
    </row>
    <row r="152" spans="6:6" x14ac:dyDescent="0.25">
      <c r="F152" s="2143"/>
    </row>
    <row r="153" spans="6:6" x14ac:dyDescent="0.25">
      <c r="F153" s="2143"/>
    </row>
    <row r="154" spans="6:6" x14ac:dyDescent="0.25">
      <c r="F154" s="2143"/>
    </row>
    <row r="155" spans="6:6" x14ac:dyDescent="0.25">
      <c r="F155" s="2143"/>
    </row>
    <row r="156" spans="6:6" x14ac:dyDescent="0.25">
      <c r="F156" s="2143"/>
    </row>
    <row r="157" spans="6:6" x14ac:dyDescent="0.25">
      <c r="F157" s="2143"/>
    </row>
    <row r="158" spans="6:6" x14ac:dyDescent="0.25">
      <c r="F158" s="2143"/>
    </row>
    <row r="159" spans="6:6" x14ac:dyDescent="0.25">
      <c r="F159" s="2143"/>
    </row>
    <row r="160" spans="6:6" x14ac:dyDescent="0.25">
      <c r="F160" s="2143"/>
    </row>
    <row r="161" spans="6:6" x14ac:dyDescent="0.25">
      <c r="F161" s="2143"/>
    </row>
    <row r="162" spans="6:6" x14ac:dyDescent="0.25">
      <c r="F162" s="2143"/>
    </row>
    <row r="163" spans="6:6" x14ac:dyDescent="0.25">
      <c r="F163" s="2143"/>
    </row>
    <row r="164" spans="6:6" x14ac:dyDescent="0.25">
      <c r="F164" s="2143"/>
    </row>
    <row r="165" spans="6:6" x14ac:dyDescent="0.25">
      <c r="F165" s="2143"/>
    </row>
    <row r="166" spans="6:6" x14ac:dyDescent="0.25">
      <c r="F166" s="2143"/>
    </row>
    <row r="167" spans="6:6" x14ac:dyDescent="0.25">
      <c r="F167" s="2143"/>
    </row>
    <row r="168" spans="6:6" x14ac:dyDescent="0.25">
      <c r="F168" s="2143"/>
    </row>
    <row r="169" spans="6:6" x14ac:dyDescent="0.25">
      <c r="F169" s="2143"/>
    </row>
    <row r="170" spans="6:6" x14ac:dyDescent="0.25">
      <c r="F170" s="2143"/>
    </row>
    <row r="171" spans="6:6" x14ac:dyDescent="0.25">
      <c r="F171" s="2143"/>
    </row>
    <row r="172" spans="6:6" x14ac:dyDescent="0.25">
      <c r="F172" s="2143"/>
    </row>
    <row r="173" spans="6:6" x14ac:dyDescent="0.25">
      <c r="F173" s="2143"/>
    </row>
    <row r="174" spans="6:6" x14ac:dyDescent="0.25">
      <c r="F174" s="2143"/>
    </row>
    <row r="175" spans="6:6" x14ac:dyDescent="0.25">
      <c r="F175" s="2143"/>
    </row>
  </sheetData>
  <mergeCells count="6">
    <mergeCell ref="C2:H2"/>
    <mergeCell ref="A3:B3"/>
    <mergeCell ref="C3:G3"/>
    <mergeCell ref="C16:G16"/>
    <mergeCell ref="A17:B17"/>
    <mergeCell ref="C17:G17"/>
  </mergeCells>
  <pageMargins left="0.5" right="0" top="0.5" bottom="0" header="0.3" footer="0.3"/>
  <pageSetup paperSize="9" scale="6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5"/>
  <sheetViews>
    <sheetView topLeftCell="A22" workbookViewId="0">
      <selection activeCell="D37" sqref="D37"/>
    </sheetView>
  </sheetViews>
  <sheetFormatPr defaultRowHeight="16.5" x14ac:dyDescent="0.25"/>
  <cols>
    <col min="1" max="1" width="4.28515625" style="2130" customWidth="1"/>
    <col min="2" max="2" width="35.140625" style="2130" customWidth="1"/>
    <col min="3" max="3" width="13.28515625" style="2143" customWidth="1"/>
    <col min="4" max="5" width="13.28515625" style="2130" customWidth="1"/>
    <col min="6" max="6" width="13.28515625" style="2166" customWidth="1"/>
    <col min="7" max="7" width="13.28515625" style="2143" customWidth="1"/>
    <col min="8" max="8" width="13.42578125" style="2130" customWidth="1"/>
    <col min="9" max="9" width="11.28515625" style="2130" customWidth="1"/>
    <col min="10" max="10" width="11.42578125" style="2130" customWidth="1"/>
    <col min="11" max="11" width="10.5703125" style="2130" customWidth="1"/>
    <col min="12" max="12" width="10.7109375" style="2130" customWidth="1"/>
    <col min="13" max="15" width="10.5703125" style="2130" customWidth="1"/>
    <col min="16" max="16" width="11" style="2130" bestFit="1" customWidth="1"/>
    <col min="17" max="256" width="9.140625" style="2130"/>
    <col min="257" max="257" width="4.28515625" style="2130" customWidth="1"/>
    <col min="258" max="258" width="28.28515625" style="2130" customWidth="1"/>
    <col min="259" max="259" width="9.7109375" style="2130" customWidth="1"/>
    <col min="260" max="260" width="9.42578125" style="2130" customWidth="1"/>
    <col min="261" max="261" width="9.140625" style="2130" customWidth="1"/>
    <col min="262" max="262" width="9.5703125" style="2130" customWidth="1"/>
    <col min="263" max="263" width="9.42578125" style="2130" customWidth="1"/>
    <col min="264" max="264" width="8.7109375" style="2130" customWidth="1"/>
    <col min="265" max="265" width="8.140625" style="2130" customWidth="1"/>
    <col min="266" max="266" width="8.28515625" style="2130" customWidth="1"/>
    <col min="267" max="267" width="7.140625" style="2130" customWidth="1"/>
    <col min="268" max="270" width="7" style="2130" bestFit="1" customWidth="1"/>
    <col min="271" max="271" width="8" style="2130" customWidth="1"/>
    <col min="272" max="512" width="9.140625" style="2130"/>
    <col min="513" max="513" width="4.28515625" style="2130" customWidth="1"/>
    <col min="514" max="514" width="28.28515625" style="2130" customWidth="1"/>
    <col min="515" max="515" width="9.7109375" style="2130" customWidth="1"/>
    <col min="516" max="516" width="9.42578125" style="2130" customWidth="1"/>
    <col min="517" max="517" width="9.140625" style="2130" customWidth="1"/>
    <col min="518" max="518" width="9.5703125" style="2130" customWidth="1"/>
    <col min="519" max="519" width="9.42578125" style="2130" customWidth="1"/>
    <col min="520" max="520" width="8.7109375" style="2130" customWidth="1"/>
    <col min="521" max="521" width="8.140625" style="2130" customWidth="1"/>
    <col min="522" max="522" width="8.28515625" style="2130" customWidth="1"/>
    <col min="523" max="523" width="7.140625" style="2130" customWidth="1"/>
    <col min="524" max="526" width="7" style="2130" bestFit="1" customWidth="1"/>
    <col min="527" max="527" width="8" style="2130" customWidth="1"/>
    <col min="528" max="768" width="9.140625" style="2130"/>
    <col min="769" max="769" width="4.28515625" style="2130" customWidth="1"/>
    <col min="770" max="770" width="28.28515625" style="2130" customWidth="1"/>
    <col min="771" max="771" width="9.7109375" style="2130" customWidth="1"/>
    <col min="772" max="772" width="9.42578125" style="2130" customWidth="1"/>
    <col min="773" max="773" width="9.140625" style="2130" customWidth="1"/>
    <col min="774" max="774" width="9.5703125" style="2130" customWidth="1"/>
    <col min="775" max="775" width="9.42578125" style="2130" customWidth="1"/>
    <col min="776" max="776" width="8.7109375" style="2130" customWidth="1"/>
    <col min="777" max="777" width="8.140625" style="2130" customWidth="1"/>
    <col min="778" max="778" width="8.28515625" style="2130" customWidth="1"/>
    <col min="779" max="779" width="7.140625" style="2130" customWidth="1"/>
    <col min="780" max="782" width="7" style="2130" bestFit="1" customWidth="1"/>
    <col min="783" max="783" width="8" style="2130" customWidth="1"/>
    <col min="784" max="1024" width="9.140625" style="2130"/>
    <col min="1025" max="1025" width="4.28515625" style="2130" customWidth="1"/>
    <col min="1026" max="1026" width="28.28515625" style="2130" customWidth="1"/>
    <col min="1027" max="1027" width="9.7109375" style="2130" customWidth="1"/>
    <col min="1028" max="1028" width="9.42578125" style="2130" customWidth="1"/>
    <col min="1029" max="1029" width="9.140625" style="2130" customWidth="1"/>
    <col min="1030" max="1030" width="9.5703125" style="2130" customWidth="1"/>
    <col min="1031" max="1031" width="9.42578125" style="2130" customWidth="1"/>
    <col min="1032" max="1032" width="8.7109375" style="2130" customWidth="1"/>
    <col min="1033" max="1033" width="8.140625" style="2130" customWidth="1"/>
    <col min="1034" max="1034" width="8.28515625" style="2130" customWidth="1"/>
    <col min="1035" max="1035" width="7.140625" style="2130" customWidth="1"/>
    <col min="1036" max="1038" width="7" style="2130" bestFit="1" customWidth="1"/>
    <col min="1039" max="1039" width="8" style="2130" customWidth="1"/>
    <col min="1040" max="1280" width="9.140625" style="2130"/>
    <col min="1281" max="1281" width="4.28515625" style="2130" customWidth="1"/>
    <col min="1282" max="1282" width="28.28515625" style="2130" customWidth="1"/>
    <col min="1283" max="1283" width="9.7109375" style="2130" customWidth="1"/>
    <col min="1284" max="1284" width="9.42578125" style="2130" customWidth="1"/>
    <col min="1285" max="1285" width="9.140625" style="2130" customWidth="1"/>
    <col min="1286" max="1286" width="9.5703125" style="2130" customWidth="1"/>
    <col min="1287" max="1287" width="9.42578125" style="2130" customWidth="1"/>
    <col min="1288" max="1288" width="8.7109375" style="2130" customWidth="1"/>
    <col min="1289" max="1289" width="8.140625" style="2130" customWidth="1"/>
    <col min="1290" max="1290" width="8.28515625" style="2130" customWidth="1"/>
    <col min="1291" max="1291" width="7.140625" style="2130" customWidth="1"/>
    <col min="1292" max="1294" width="7" style="2130" bestFit="1" customWidth="1"/>
    <col min="1295" max="1295" width="8" style="2130" customWidth="1"/>
    <col min="1296" max="1536" width="9.140625" style="2130"/>
    <col min="1537" max="1537" width="4.28515625" style="2130" customWidth="1"/>
    <col min="1538" max="1538" width="28.28515625" style="2130" customWidth="1"/>
    <col min="1539" max="1539" width="9.7109375" style="2130" customWidth="1"/>
    <col min="1540" max="1540" width="9.42578125" style="2130" customWidth="1"/>
    <col min="1541" max="1541" width="9.140625" style="2130" customWidth="1"/>
    <col min="1542" max="1542" width="9.5703125" style="2130" customWidth="1"/>
    <col min="1543" max="1543" width="9.42578125" style="2130" customWidth="1"/>
    <col min="1544" max="1544" width="8.7109375" style="2130" customWidth="1"/>
    <col min="1545" max="1545" width="8.140625" style="2130" customWidth="1"/>
    <col min="1546" max="1546" width="8.28515625" style="2130" customWidth="1"/>
    <col min="1547" max="1547" width="7.140625" style="2130" customWidth="1"/>
    <col min="1548" max="1550" width="7" style="2130" bestFit="1" customWidth="1"/>
    <col min="1551" max="1551" width="8" style="2130" customWidth="1"/>
    <col min="1552" max="1792" width="9.140625" style="2130"/>
    <col min="1793" max="1793" width="4.28515625" style="2130" customWidth="1"/>
    <col min="1794" max="1794" width="28.28515625" style="2130" customWidth="1"/>
    <col min="1795" max="1795" width="9.7109375" style="2130" customWidth="1"/>
    <col min="1796" max="1796" width="9.42578125" style="2130" customWidth="1"/>
    <col min="1797" max="1797" width="9.140625" style="2130" customWidth="1"/>
    <col min="1798" max="1798" width="9.5703125" style="2130" customWidth="1"/>
    <col min="1799" max="1799" width="9.42578125" style="2130" customWidth="1"/>
    <col min="1800" max="1800" width="8.7109375" style="2130" customWidth="1"/>
    <col min="1801" max="1801" width="8.140625" style="2130" customWidth="1"/>
    <col min="1802" max="1802" width="8.28515625" style="2130" customWidth="1"/>
    <col min="1803" max="1803" width="7.140625" style="2130" customWidth="1"/>
    <col min="1804" max="1806" width="7" style="2130" bestFit="1" customWidth="1"/>
    <col min="1807" max="1807" width="8" style="2130" customWidth="1"/>
    <col min="1808" max="2048" width="9.140625" style="2130"/>
    <col min="2049" max="2049" width="4.28515625" style="2130" customWidth="1"/>
    <col min="2050" max="2050" width="28.28515625" style="2130" customWidth="1"/>
    <col min="2051" max="2051" width="9.7109375" style="2130" customWidth="1"/>
    <col min="2052" max="2052" width="9.42578125" style="2130" customWidth="1"/>
    <col min="2053" max="2053" width="9.140625" style="2130" customWidth="1"/>
    <col min="2054" max="2054" width="9.5703125" style="2130" customWidth="1"/>
    <col min="2055" max="2055" width="9.42578125" style="2130" customWidth="1"/>
    <col min="2056" max="2056" width="8.7109375" style="2130" customWidth="1"/>
    <col min="2057" max="2057" width="8.140625" style="2130" customWidth="1"/>
    <col min="2058" max="2058" width="8.28515625" style="2130" customWidth="1"/>
    <col min="2059" max="2059" width="7.140625" style="2130" customWidth="1"/>
    <col min="2060" max="2062" width="7" style="2130" bestFit="1" customWidth="1"/>
    <col min="2063" max="2063" width="8" style="2130" customWidth="1"/>
    <col min="2064" max="2304" width="9.140625" style="2130"/>
    <col min="2305" max="2305" width="4.28515625" style="2130" customWidth="1"/>
    <col min="2306" max="2306" width="28.28515625" style="2130" customWidth="1"/>
    <col min="2307" max="2307" width="9.7109375" style="2130" customWidth="1"/>
    <col min="2308" max="2308" width="9.42578125" style="2130" customWidth="1"/>
    <col min="2309" max="2309" width="9.140625" style="2130" customWidth="1"/>
    <col min="2310" max="2310" width="9.5703125" style="2130" customWidth="1"/>
    <col min="2311" max="2311" width="9.42578125" style="2130" customWidth="1"/>
    <col min="2312" max="2312" width="8.7109375" style="2130" customWidth="1"/>
    <col min="2313" max="2313" width="8.140625" style="2130" customWidth="1"/>
    <col min="2314" max="2314" width="8.28515625" style="2130" customWidth="1"/>
    <col min="2315" max="2315" width="7.140625" style="2130" customWidth="1"/>
    <col min="2316" max="2318" width="7" style="2130" bestFit="1" customWidth="1"/>
    <col min="2319" max="2319" width="8" style="2130" customWidth="1"/>
    <col min="2320" max="2560" width="9.140625" style="2130"/>
    <col min="2561" max="2561" width="4.28515625" style="2130" customWidth="1"/>
    <col min="2562" max="2562" width="28.28515625" style="2130" customWidth="1"/>
    <col min="2563" max="2563" width="9.7109375" style="2130" customWidth="1"/>
    <col min="2564" max="2564" width="9.42578125" style="2130" customWidth="1"/>
    <col min="2565" max="2565" width="9.140625" style="2130" customWidth="1"/>
    <col min="2566" max="2566" width="9.5703125" style="2130" customWidth="1"/>
    <col min="2567" max="2567" width="9.42578125" style="2130" customWidth="1"/>
    <col min="2568" max="2568" width="8.7109375" style="2130" customWidth="1"/>
    <col min="2569" max="2569" width="8.140625" style="2130" customWidth="1"/>
    <col min="2570" max="2570" width="8.28515625" style="2130" customWidth="1"/>
    <col min="2571" max="2571" width="7.140625" style="2130" customWidth="1"/>
    <col min="2572" max="2574" width="7" style="2130" bestFit="1" customWidth="1"/>
    <col min="2575" max="2575" width="8" style="2130" customWidth="1"/>
    <col min="2576" max="2816" width="9.140625" style="2130"/>
    <col min="2817" max="2817" width="4.28515625" style="2130" customWidth="1"/>
    <col min="2818" max="2818" width="28.28515625" style="2130" customWidth="1"/>
    <col min="2819" max="2819" width="9.7109375" style="2130" customWidth="1"/>
    <col min="2820" max="2820" width="9.42578125" style="2130" customWidth="1"/>
    <col min="2821" max="2821" width="9.140625" style="2130" customWidth="1"/>
    <col min="2822" max="2822" width="9.5703125" style="2130" customWidth="1"/>
    <col min="2823" max="2823" width="9.42578125" style="2130" customWidth="1"/>
    <col min="2824" max="2824" width="8.7109375" style="2130" customWidth="1"/>
    <col min="2825" max="2825" width="8.140625" style="2130" customWidth="1"/>
    <col min="2826" max="2826" width="8.28515625" style="2130" customWidth="1"/>
    <col min="2827" max="2827" width="7.140625" style="2130" customWidth="1"/>
    <col min="2828" max="2830" width="7" style="2130" bestFit="1" customWidth="1"/>
    <col min="2831" max="2831" width="8" style="2130" customWidth="1"/>
    <col min="2832" max="3072" width="9.140625" style="2130"/>
    <col min="3073" max="3073" width="4.28515625" style="2130" customWidth="1"/>
    <col min="3074" max="3074" width="28.28515625" style="2130" customWidth="1"/>
    <col min="3075" max="3075" width="9.7109375" style="2130" customWidth="1"/>
    <col min="3076" max="3076" width="9.42578125" style="2130" customWidth="1"/>
    <col min="3077" max="3077" width="9.140625" style="2130" customWidth="1"/>
    <col min="3078" max="3078" width="9.5703125" style="2130" customWidth="1"/>
    <col min="3079" max="3079" width="9.42578125" style="2130" customWidth="1"/>
    <col min="3080" max="3080" width="8.7109375" style="2130" customWidth="1"/>
    <col min="3081" max="3081" width="8.140625" style="2130" customWidth="1"/>
    <col min="3082" max="3082" width="8.28515625" style="2130" customWidth="1"/>
    <col min="3083" max="3083" width="7.140625" style="2130" customWidth="1"/>
    <col min="3084" max="3086" width="7" style="2130" bestFit="1" customWidth="1"/>
    <col min="3087" max="3087" width="8" style="2130" customWidth="1"/>
    <col min="3088" max="3328" width="9.140625" style="2130"/>
    <col min="3329" max="3329" width="4.28515625" style="2130" customWidth="1"/>
    <col min="3330" max="3330" width="28.28515625" style="2130" customWidth="1"/>
    <col min="3331" max="3331" width="9.7109375" style="2130" customWidth="1"/>
    <col min="3332" max="3332" width="9.42578125" style="2130" customWidth="1"/>
    <col min="3333" max="3333" width="9.140625" style="2130" customWidth="1"/>
    <col min="3334" max="3334" width="9.5703125" style="2130" customWidth="1"/>
    <col min="3335" max="3335" width="9.42578125" style="2130" customWidth="1"/>
    <col min="3336" max="3336" width="8.7109375" style="2130" customWidth="1"/>
    <col min="3337" max="3337" width="8.140625" style="2130" customWidth="1"/>
    <col min="3338" max="3338" width="8.28515625" style="2130" customWidth="1"/>
    <col min="3339" max="3339" width="7.140625" style="2130" customWidth="1"/>
    <col min="3340" max="3342" width="7" style="2130" bestFit="1" customWidth="1"/>
    <col min="3343" max="3343" width="8" style="2130" customWidth="1"/>
    <col min="3344" max="3584" width="9.140625" style="2130"/>
    <col min="3585" max="3585" width="4.28515625" style="2130" customWidth="1"/>
    <col min="3586" max="3586" width="28.28515625" style="2130" customWidth="1"/>
    <col min="3587" max="3587" width="9.7109375" style="2130" customWidth="1"/>
    <col min="3588" max="3588" width="9.42578125" style="2130" customWidth="1"/>
    <col min="3589" max="3589" width="9.140625" style="2130" customWidth="1"/>
    <col min="3590" max="3590" width="9.5703125" style="2130" customWidth="1"/>
    <col min="3591" max="3591" width="9.42578125" style="2130" customWidth="1"/>
    <col min="3592" max="3592" width="8.7109375" style="2130" customWidth="1"/>
    <col min="3593" max="3593" width="8.140625" style="2130" customWidth="1"/>
    <col min="3594" max="3594" width="8.28515625" style="2130" customWidth="1"/>
    <col min="3595" max="3595" width="7.140625" style="2130" customWidth="1"/>
    <col min="3596" max="3598" width="7" style="2130" bestFit="1" customWidth="1"/>
    <col min="3599" max="3599" width="8" style="2130" customWidth="1"/>
    <col min="3600" max="3840" width="9.140625" style="2130"/>
    <col min="3841" max="3841" width="4.28515625" style="2130" customWidth="1"/>
    <col min="3842" max="3842" width="28.28515625" style="2130" customWidth="1"/>
    <col min="3843" max="3843" width="9.7109375" style="2130" customWidth="1"/>
    <col min="3844" max="3844" width="9.42578125" style="2130" customWidth="1"/>
    <col min="3845" max="3845" width="9.140625" style="2130" customWidth="1"/>
    <col min="3846" max="3846" width="9.5703125" style="2130" customWidth="1"/>
    <col min="3847" max="3847" width="9.42578125" style="2130" customWidth="1"/>
    <col min="3848" max="3848" width="8.7109375" style="2130" customWidth="1"/>
    <col min="3849" max="3849" width="8.140625" style="2130" customWidth="1"/>
    <col min="3850" max="3850" width="8.28515625" style="2130" customWidth="1"/>
    <col min="3851" max="3851" width="7.140625" style="2130" customWidth="1"/>
    <col min="3852" max="3854" width="7" style="2130" bestFit="1" customWidth="1"/>
    <col min="3855" max="3855" width="8" style="2130" customWidth="1"/>
    <col min="3856" max="4096" width="9.140625" style="2130"/>
    <col min="4097" max="4097" width="4.28515625" style="2130" customWidth="1"/>
    <col min="4098" max="4098" width="28.28515625" style="2130" customWidth="1"/>
    <col min="4099" max="4099" width="9.7109375" style="2130" customWidth="1"/>
    <col min="4100" max="4100" width="9.42578125" style="2130" customWidth="1"/>
    <col min="4101" max="4101" width="9.140625" style="2130" customWidth="1"/>
    <col min="4102" max="4102" width="9.5703125" style="2130" customWidth="1"/>
    <col min="4103" max="4103" width="9.42578125" style="2130" customWidth="1"/>
    <col min="4104" max="4104" width="8.7109375" style="2130" customWidth="1"/>
    <col min="4105" max="4105" width="8.140625" style="2130" customWidth="1"/>
    <col min="4106" max="4106" width="8.28515625" style="2130" customWidth="1"/>
    <col min="4107" max="4107" width="7.140625" style="2130" customWidth="1"/>
    <col min="4108" max="4110" width="7" style="2130" bestFit="1" customWidth="1"/>
    <col min="4111" max="4111" width="8" style="2130" customWidth="1"/>
    <col min="4112" max="4352" width="9.140625" style="2130"/>
    <col min="4353" max="4353" width="4.28515625" style="2130" customWidth="1"/>
    <col min="4354" max="4354" width="28.28515625" style="2130" customWidth="1"/>
    <col min="4355" max="4355" width="9.7109375" style="2130" customWidth="1"/>
    <col min="4356" max="4356" width="9.42578125" style="2130" customWidth="1"/>
    <col min="4357" max="4357" width="9.140625" style="2130" customWidth="1"/>
    <col min="4358" max="4358" width="9.5703125" style="2130" customWidth="1"/>
    <col min="4359" max="4359" width="9.42578125" style="2130" customWidth="1"/>
    <col min="4360" max="4360" width="8.7109375" style="2130" customWidth="1"/>
    <col min="4361" max="4361" width="8.140625" style="2130" customWidth="1"/>
    <col min="4362" max="4362" width="8.28515625" style="2130" customWidth="1"/>
    <col min="4363" max="4363" width="7.140625" style="2130" customWidth="1"/>
    <col min="4364" max="4366" width="7" style="2130" bestFit="1" customWidth="1"/>
    <col min="4367" max="4367" width="8" style="2130" customWidth="1"/>
    <col min="4368" max="4608" width="9.140625" style="2130"/>
    <col min="4609" max="4609" width="4.28515625" style="2130" customWidth="1"/>
    <col min="4610" max="4610" width="28.28515625" style="2130" customWidth="1"/>
    <col min="4611" max="4611" width="9.7109375" style="2130" customWidth="1"/>
    <col min="4612" max="4612" width="9.42578125" style="2130" customWidth="1"/>
    <col min="4613" max="4613" width="9.140625" style="2130" customWidth="1"/>
    <col min="4614" max="4614" width="9.5703125" style="2130" customWidth="1"/>
    <col min="4615" max="4615" width="9.42578125" style="2130" customWidth="1"/>
    <col min="4616" max="4616" width="8.7109375" style="2130" customWidth="1"/>
    <col min="4617" max="4617" width="8.140625" style="2130" customWidth="1"/>
    <col min="4618" max="4618" width="8.28515625" style="2130" customWidth="1"/>
    <col min="4619" max="4619" width="7.140625" style="2130" customWidth="1"/>
    <col min="4620" max="4622" width="7" style="2130" bestFit="1" customWidth="1"/>
    <col min="4623" max="4623" width="8" style="2130" customWidth="1"/>
    <col min="4624" max="4864" width="9.140625" style="2130"/>
    <col min="4865" max="4865" width="4.28515625" style="2130" customWidth="1"/>
    <col min="4866" max="4866" width="28.28515625" style="2130" customWidth="1"/>
    <col min="4867" max="4867" width="9.7109375" style="2130" customWidth="1"/>
    <col min="4868" max="4868" width="9.42578125" style="2130" customWidth="1"/>
    <col min="4869" max="4869" width="9.140625" style="2130" customWidth="1"/>
    <col min="4870" max="4870" width="9.5703125" style="2130" customWidth="1"/>
    <col min="4871" max="4871" width="9.42578125" style="2130" customWidth="1"/>
    <col min="4872" max="4872" width="8.7109375" style="2130" customWidth="1"/>
    <col min="4873" max="4873" width="8.140625" style="2130" customWidth="1"/>
    <col min="4874" max="4874" width="8.28515625" style="2130" customWidth="1"/>
    <col min="4875" max="4875" width="7.140625" style="2130" customWidth="1"/>
    <col min="4876" max="4878" width="7" style="2130" bestFit="1" customWidth="1"/>
    <col min="4879" max="4879" width="8" style="2130" customWidth="1"/>
    <col min="4880" max="5120" width="9.140625" style="2130"/>
    <col min="5121" max="5121" width="4.28515625" style="2130" customWidth="1"/>
    <col min="5122" max="5122" width="28.28515625" style="2130" customWidth="1"/>
    <col min="5123" max="5123" width="9.7109375" style="2130" customWidth="1"/>
    <col min="5124" max="5124" width="9.42578125" style="2130" customWidth="1"/>
    <col min="5125" max="5125" width="9.140625" style="2130" customWidth="1"/>
    <col min="5126" max="5126" width="9.5703125" style="2130" customWidth="1"/>
    <col min="5127" max="5127" width="9.42578125" style="2130" customWidth="1"/>
    <col min="5128" max="5128" width="8.7109375" style="2130" customWidth="1"/>
    <col min="5129" max="5129" width="8.140625" style="2130" customWidth="1"/>
    <col min="5130" max="5130" width="8.28515625" style="2130" customWidth="1"/>
    <col min="5131" max="5131" width="7.140625" style="2130" customWidth="1"/>
    <col min="5132" max="5134" width="7" style="2130" bestFit="1" customWidth="1"/>
    <col min="5135" max="5135" width="8" style="2130" customWidth="1"/>
    <col min="5136" max="5376" width="9.140625" style="2130"/>
    <col min="5377" max="5377" width="4.28515625" style="2130" customWidth="1"/>
    <col min="5378" max="5378" width="28.28515625" style="2130" customWidth="1"/>
    <col min="5379" max="5379" width="9.7109375" style="2130" customWidth="1"/>
    <col min="5380" max="5380" width="9.42578125" style="2130" customWidth="1"/>
    <col min="5381" max="5381" width="9.140625" style="2130" customWidth="1"/>
    <col min="5382" max="5382" width="9.5703125" style="2130" customWidth="1"/>
    <col min="5383" max="5383" width="9.42578125" style="2130" customWidth="1"/>
    <col min="5384" max="5384" width="8.7109375" style="2130" customWidth="1"/>
    <col min="5385" max="5385" width="8.140625" style="2130" customWidth="1"/>
    <col min="5386" max="5386" width="8.28515625" style="2130" customWidth="1"/>
    <col min="5387" max="5387" width="7.140625" style="2130" customWidth="1"/>
    <col min="5388" max="5390" width="7" style="2130" bestFit="1" customWidth="1"/>
    <col min="5391" max="5391" width="8" style="2130" customWidth="1"/>
    <col min="5392" max="5632" width="9.140625" style="2130"/>
    <col min="5633" max="5633" width="4.28515625" style="2130" customWidth="1"/>
    <col min="5634" max="5634" width="28.28515625" style="2130" customWidth="1"/>
    <col min="5635" max="5635" width="9.7109375" style="2130" customWidth="1"/>
    <col min="5636" max="5636" width="9.42578125" style="2130" customWidth="1"/>
    <col min="5637" max="5637" width="9.140625" style="2130" customWidth="1"/>
    <col min="5638" max="5638" width="9.5703125" style="2130" customWidth="1"/>
    <col min="5639" max="5639" width="9.42578125" style="2130" customWidth="1"/>
    <col min="5640" max="5640" width="8.7109375" style="2130" customWidth="1"/>
    <col min="5641" max="5641" width="8.140625" style="2130" customWidth="1"/>
    <col min="5642" max="5642" width="8.28515625" style="2130" customWidth="1"/>
    <col min="5643" max="5643" width="7.140625" style="2130" customWidth="1"/>
    <col min="5644" max="5646" width="7" style="2130" bestFit="1" customWidth="1"/>
    <col min="5647" max="5647" width="8" style="2130" customWidth="1"/>
    <col min="5648" max="5888" width="9.140625" style="2130"/>
    <col min="5889" max="5889" width="4.28515625" style="2130" customWidth="1"/>
    <col min="5890" max="5890" width="28.28515625" style="2130" customWidth="1"/>
    <col min="5891" max="5891" width="9.7109375" style="2130" customWidth="1"/>
    <col min="5892" max="5892" width="9.42578125" style="2130" customWidth="1"/>
    <col min="5893" max="5893" width="9.140625" style="2130" customWidth="1"/>
    <col min="5894" max="5894" width="9.5703125" style="2130" customWidth="1"/>
    <col min="5895" max="5895" width="9.42578125" style="2130" customWidth="1"/>
    <col min="5896" max="5896" width="8.7109375" style="2130" customWidth="1"/>
    <col min="5897" max="5897" width="8.140625" style="2130" customWidth="1"/>
    <col min="5898" max="5898" width="8.28515625" style="2130" customWidth="1"/>
    <col min="5899" max="5899" width="7.140625" style="2130" customWidth="1"/>
    <col min="5900" max="5902" width="7" style="2130" bestFit="1" customWidth="1"/>
    <col min="5903" max="5903" width="8" style="2130" customWidth="1"/>
    <col min="5904" max="6144" width="9.140625" style="2130"/>
    <col min="6145" max="6145" width="4.28515625" style="2130" customWidth="1"/>
    <col min="6146" max="6146" width="28.28515625" style="2130" customWidth="1"/>
    <col min="6147" max="6147" width="9.7109375" style="2130" customWidth="1"/>
    <col min="6148" max="6148" width="9.42578125" style="2130" customWidth="1"/>
    <col min="6149" max="6149" width="9.140625" style="2130" customWidth="1"/>
    <col min="6150" max="6150" width="9.5703125" style="2130" customWidth="1"/>
    <col min="6151" max="6151" width="9.42578125" style="2130" customWidth="1"/>
    <col min="6152" max="6152" width="8.7109375" style="2130" customWidth="1"/>
    <col min="6153" max="6153" width="8.140625" style="2130" customWidth="1"/>
    <col min="6154" max="6154" width="8.28515625" style="2130" customWidth="1"/>
    <col min="6155" max="6155" width="7.140625" style="2130" customWidth="1"/>
    <col min="6156" max="6158" width="7" style="2130" bestFit="1" customWidth="1"/>
    <col min="6159" max="6159" width="8" style="2130" customWidth="1"/>
    <col min="6160" max="6400" width="9.140625" style="2130"/>
    <col min="6401" max="6401" width="4.28515625" style="2130" customWidth="1"/>
    <col min="6402" max="6402" width="28.28515625" style="2130" customWidth="1"/>
    <col min="6403" max="6403" width="9.7109375" style="2130" customWidth="1"/>
    <col min="6404" max="6404" width="9.42578125" style="2130" customWidth="1"/>
    <col min="6405" max="6405" width="9.140625" style="2130" customWidth="1"/>
    <col min="6406" max="6406" width="9.5703125" style="2130" customWidth="1"/>
    <col min="6407" max="6407" width="9.42578125" style="2130" customWidth="1"/>
    <col min="6408" max="6408" width="8.7109375" style="2130" customWidth="1"/>
    <col min="6409" max="6409" width="8.140625" style="2130" customWidth="1"/>
    <col min="6410" max="6410" width="8.28515625" style="2130" customWidth="1"/>
    <col min="6411" max="6411" width="7.140625" style="2130" customWidth="1"/>
    <col min="6412" max="6414" width="7" style="2130" bestFit="1" customWidth="1"/>
    <col min="6415" max="6415" width="8" style="2130" customWidth="1"/>
    <col min="6416" max="6656" width="9.140625" style="2130"/>
    <col min="6657" max="6657" width="4.28515625" style="2130" customWidth="1"/>
    <col min="6658" max="6658" width="28.28515625" style="2130" customWidth="1"/>
    <col min="6659" max="6659" width="9.7109375" style="2130" customWidth="1"/>
    <col min="6660" max="6660" width="9.42578125" style="2130" customWidth="1"/>
    <col min="6661" max="6661" width="9.140625" style="2130" customWidth="1"/>
    <col min="6662" max="6662" width="9.5703125" style="2130" customWidth="1"/>
    <col min="6663" max="6663" width="9.42578125" style="2130" customWidth="1"/>
    <col min="6664" max="6664" width="8.7109375" style="2130" customWidth="1"/>
    <col min="6665" max="6665" width="8.140625" style="2130" customWidth="1"/>
    <col min="6666" max="6666" width="8.28515625" style="2130" customWidth="1"/>
    <col min="6667" max="6667" width="7.140625" style="2130" customWidth="1"/>
    <col min="6668" max="6670" width="7" style="2130" bestFit="1" customWidth="1"/>
    <col min="6671" max="6671" width="8" style="2130" customWidth="1"/>
    <col min="6672" max="6912" width="9.140625" style="2130"/>
    <col min="6913" max="6913" width="4.28515625" style="2130" customWidth="1"/>
    <col min="6914" max="6914" width="28.28515625" style="2130" customWidth="1"/>
    <col min="6915" max="6915" width="9.7109375" style="2130" customWidth="1"/>
    <col min="6916" max="6916" width="9.42578125" style="2130" customWidth="1"/>
    <col min="6917" max="6917" width="9.140625" style="2130" customWidth="1"/>
    <col min="6918" max="6918" width="9.5703125" style="2130" customWidth="1"/>
    <col min="6919" max="6919" width="9.42578125" style="2130" customWidth="1"/>
    <col min="6920" max="6920" width="8.7109375" style="2130" customWidth="1"/>
    <col min="6921" max="6921" width="8.140625" style="2130" customWidth="1"/>
    <col min="6922" max="6922" width="8.28515625" style="2130" customWidth="1"/>
    <col min="6923" max="6923" width="7.140625" style="2130" customWidth="1"/>
    <col min="6924" max="6926" width="7" style="2130" bestFit="1" customWidth="1"/>
    <col min="6927" max="6927" width="8" style="2130" customWidth="1"/>
    <col min="6928" max="7168" width="9.140625" style="2130"/>
    <col min="7169" max="7169" width="4.28515625" style="2130" customWidth="1"/>
    <col min="7170" max="7170" width="28.28515625" style="2130" customWidth="1"/>
    <col min="7171" max="7171" width="9.7109375" style="2130" customWidth="1"/>
    <col min="7172" max="7172" width="9.42578125" style="2130" customWidth="1"/>
    <col min="7173" max="7173" width="9.140625" style="2130" customWidth="1"/>
    <col min="7174" max="7174" width="9.5703125" style="2130" customWidth="1"/>
    <col min="7175" max="7175" width="9.42578125" style="2130" customWidth="1"/>
    <col min="7176" max="7176" width="8.7109375" style="2130" customWidth="1"/>
    <col min="7177" max="7177" width="8.140625" style="2130" customWidth="1"/>
    <col min="7178" max="7178" width="8.28515625" style="2130" customWidth="1"/>
    <col min="7179" max="7179" width="7.140625" style="2130" customWidth="1"/>
    <col min="7180" max="7182" width="7" style="2130" bestFit="1" customWidth="1"/>
    <col min="7183" max="7183" width="8" style="2130" customWidth="1"/>
    <col min="7184" max="7424" width="9.140625" style="2130"/>
    <col min="7425" max="7425" width="4.28515625" style="2130" customWidth="1"/>
    <col min="7426" max="7426" width="28.28515625" style="2130" customWidth="1"/>
    <col min="7427" max="7427" width="9.7109375" style="2130" customWidth="1"/>
    <col min="7428" max="7428" width="9.42578125" style="2130" customWidth="1"/>
    <col min="7429" max="7429" width="9.140625" style="2130" customWidth="1"/>
    <col min="7430" max="7430" width="9.5703125" style="2130" customWidth="1"/>
    <col min="7431" max="7431" width="9.42578125" style="2130" customWidth="1"/>
    <col min="7432" max="7432" width="8.7109375" style="2130" customWidth="1"/>
    <col min="7433" max="7433" width="8.140625" style="2130" customWidth="1"/>
    <col min="7434" max="7434" width="8.28515625" style="2130" customWidth="1"/>
    <col min="7435" max="7435" width="7.140625" style="2130" customWidth="1"/>
    <col min="7436" max="7438" width="7" style="2130" bestFit="1" customWidth="1"/>
    <col min="7439" max="7439" width="8" style="2130" customWidth="1"/>
    <col min="7440" max="7680" width="9.140625" style="2130"/>
    <col min="7681" max="7681" width="4.28515625" style="2130" customWidth="1"/>
    <col min="7682" max="7682" width="28.28515625" style="2130" customWidth="1"/>
    <col min="7683" max="7683" width="9.7109375" style="2130" customWidth="1"/>
    <col min="7684" max="7684" width="9.42578125" style="2130" customWidth="1"/>
    <col min="7685" max="7685" width="9.140625" style="2130" customWidth="1"/>
    <col min="7686" max="7686" width="9.5703125" style="2130" customWidth="1"/>
    <col min="7687" max="7687" width="9.42578125" style="2130" customWidth="1"/>
    <col min="7688" max="7688" width="8.7109375" style="2130" customWidth="1"/>
    <col min="7689" max="7689" width="8.140625" style="2130" customWidth="1"/>
    <col min="7690" max="7690" width="8.28515625" style="2130" customWidth="1"/>
    <col min="7691" max="7691" width="7.140625" style="2130" customWidth="1"/>
    <col min="7692" max="7694" width="7" style="2130" bestFit="1" customWidth="1"/>
    <col min="7695" max="7695" width="8" style="2130" customWidth="1"/>
    <col min="7696" max="7936" width="9.140625" style="2130"/>
    <col min="7937" max="7937" width="4.28515625" style="2130" customWidth="1"/>
    <col min="7938" max="7938" width="28.28515625" style="2130" customWidth="1"/>
    <col min="7939" max="7939" width="9.7109375" style="2130" customWidth="1"/>
    <col min="7940" max="7940" width="9.42578125" style="2130" customWidth="1"/>
    <col min="7941" max="7941" width="9.140625" style="2130" customWidth="1"/>
    <col min="7942" max="7942" width="9.5703125" style="2130" customWidth="1"/>
    <col min="7943" max="7943" width="9.42578125" style="2130" customWidth="1"/>
    <col min="7944" max="7944" width="8.7109375" style="2130" customWidth="1"/>
    <col min="7945" max="7945" width="8.140625" style="2130" customWidth="1"/>
    <col min="7946" max="7946" width="8.28515625" style="2130" customWidth="1"/>
    <col min="7947" max="7947" width="7.140625" style="2130" customWidth="1"/>
    <col min="7948" max="7950" width="7" style="2130" bestFit="1" customWidth="1"/>
    <col min="7951" max="7951" width="8" style="2130" customWidth="1"/>
    <col min="7952" max="8192" width="9.140625" style="2130"/>
    <col min="8193" max="8193" width="4.28515625" style="2130" customWidth="1"/>
    <col min="8194" max="8194" width="28.28515625" style="2130" customWidth="1"/>
    <col min="8195" max="8195" width="9.7109375" style="2130" customWidth="1"/>
    <col min="8196" max="8196" width="9.42578125" style="2130" customWidth="1"/>
    <col min="8197" max="8197" width="9.140625" style="2130" customWidth="1"/>
    <col min="8198" max="8198" width="9.5703125" style="2130" customWidth="1"/>
    <col min="8199" max="8199" width="9.42578125" style="2130" customWidth="1"/>
    <col min="8200" max="8200" width="8.7109375" style="2130" customWidth="1"/>
    <col min="8201" max="8201" width="8.140625" style="2130" customWidth="1"/>
    <col min="8202" max="8202" width="8.28515625" style="2130" customWidth="1"/>
    <col min="8203" max="8203" width="7.140625" style="2130" customWidth="1"/>
    <col min="8204" max="8206" width="7" style="2130" bestFit="1" customWidth="1"/>
    <col min="8207" max="8207" width="8" style="2130" customWidth="1"/>
    <col min="8208" max="8448" width="9.140625" style="2130"/>
    <col min="8449" max="8449" width="4.28515625" style="2130" customWidth="1"/>
    <col min="8450" max="8450" width="28.28515625" style="2130" customWidth="1"/>
    <col min="8451" max="8451" width="9.7109375" style="2130" customWidth="1"/>
    <col min="8452" max="8452" width="9.42578125" style="2130" customWidth="1"/>
    <col min="8453" max="8453" width="9.140625" style="2130" customWidth="1"/>
    <col min="8454" max="8454" width="9.5703125" style="2130" customWidth="1"/>
    <col min="8455" max="8455" width="9.42578125" style="2130" customWidth="1"/>
    <col min="8456" max="8456" width="8.7109375" style="2130" customWidth="1"/>
    <col min="8457" max="8457" width="8.140625" style="2130" customWidth="1"/>
    <col min="8458" max="8458" width="8.28515625" style="2130" customWidth="1"/>
    <col min="8459" max="8459" width="7.140625" style="2130" customWidth="1"/>
    <col min="8460" max="8462" width="7" style="2130" bestFit="1" customWidth="1"/>
    <col min="8463" max="8463" width="8" style="2130" customWidth="1"/>
    <col min="8464" max="8704" width="9.140625" style="2130"/>
    <col min="8705" max="8705" width="4.28515625" style="2130" customWidth="1"/>
    <col min="8706" max="8706" width="28.28515625" style="2130" customWidth="1"/>
    <col min="8707" max="8707" width="9.7109375" style="2130" customWidth="1"/>
    <col min="8708" max="8708" width="9.42578125" style="2130" customWidth="1"/>
    <col min="8709" max="8709" width="9.140625" style="2130" customWidth="1"/>
    <col min="8710" max="8710" width="9.5703125" style="2130" customWidth="1"/>
    <col min="8711" max="8711" width="9.42578125" style="2130" customWidth="1"/>
    <col min="8712" max="8712" width="8.7109375" style="2130" customWidth="1"/>
    <col min="8713" max="8713" width="8.140625" style="2130" customWidth="1"/>
    <col min="8714" max="8714" width="8.28515625" style="2130" customWidth="1"/>
    <col min="8715" max="8715" width="7.140625" style="2130" customWidth="1"/>
    <col min="8716" max="8718" width="7" style="2130" bestFit="1" customWidth="1"/>
    <col min="8719" max="8719" width="8" style="2130" customWidth="1"/>
    <col min="8720" max="8960" width="9.140625" style="2130"/>
    <col min="8961" max="8961" width="4.28515625" style="2130" customWidth="1"/>
    <col min="8962" max="8962" width="28.28515625" style="2130" customWidth="1"/>
    <col min="8963" max="8963" width="9.7109375" style="2130" customWidth="1"/>
    <col min="8964" max="8964" width="9.42578125" style="2130" customWidth="1"/>
    <col min="8965" max="8965" width="9.140625" style="2130" customWidth="1"/>
    <col min="8966" max="8966" width="9.5703125" style="2130" customWidth="1"/>
    <col min="8967" max="8967" width="9.42578125" style="2130" customWidth="1"/>
    <col min="8968" max="8968" width="8.7109375" style="2130" customWidth="1"/>
    <col min="8969" max="8969" width="8.140625" style="2130" customWidth="1"/>
    <col min="8970" max="8970" width="8.28515625" style="2130" customWidth="1"/>
    <col min="8971" max="8971" width="7.140625" style="2130" customWidth="1"/>
    <col min="8972" max="8974" width="7" style="2130" bestFit="1" customWidth="1"/>
    <col min="8975" max="8975" width="8" style="2130" customWidth="1"/>
    <col min="8976" max="9216" width="9.140625" style="2130"/>
    <col min="9217" max="9217" width="4.28515625" style="2130" customWidth="1"/>
    <col min="9218" max="9218" width="28.28515625" style="2130" customWidth="1"/>
    <col min="9219" max="9219" width="9.7109375" style="2130" customWidth="1"/>
    <col min="9220" max="9220" width="9.42578125" style="2130" customWidth="1"/>
    <col min="9221" max="9221" width="9.140625" style="2130" customWidth="1"/>
    <col min="9222" max="9222" width="9.5703125" style="2130" customWidth="1"/>
    <col min="9223" max="9223" width="9.42578125" style="2130" customWidth="1"/>
    <col min="9224" max="9224" width="8.7109375" style="2130" customWidth="1"/>
    <col min="9225" max="9225" width="8.140625" style="2130" customWidth="1"/>
    <col min="9226" max="9226" width="8.28515625" style="2130" customWidth="1"/>
    <col min="9227" max="9227" width="7.140625" style="2130" customWidth="1"/>
    <col min="9228" max="9230" width="7" style="2130" bestFit="1" customWidth="1"/>
    <col min="9231" max="9231" width="8" style="2130" customWidth="1"/>
    <col min="9232" max="9472" width="9.140625" style="2130"/>
    <col min="9473" max="9473" width="4.28515625" style="2130" customWidth="1"/>
    <col min="9474" max="9474" width="28.28515625" style="2130" customWidth="1"/>
    <col min="9475" max="9475" width="9.7109375" style="2130" customWidth="1"/>
    <col min="9476" max="9476" width="9.42578125" style="2130" customWidth="1"/>
    <col min="9477" max="9477" width="9.140625" style="2130" customWidth="1"/>
    <col min="9478" max="9478" width="9.5703125" style="2130" customWidth="1"/>
    <col min="9479" max="9479" width="9.42578125" style="2130" customWidth="1"/>
    <col min="9480" max="9480" width="8.7109375" style="2130" customWidth="1"/>
    <col min="9481" max="9481" width="8.140625" style="2130" customWidth="1"/>
    <col min="9482" max="9482" width="8.28515625" style="2130" customWidth="1"/>
    <col min="9483" max="9483" width="7.140625" style="2130" customWidth="1"/>
    <col min="9484" max="9486" width="7" style="2130" bestFit="1" customWidth="1"/>
    <col min="9487" max="9487" width="8" style="2130" customWidth="1"/>
    <col min="9488" max="9728" width="9.140625" style="2130"/>
    <col min="9729" max="9729" width="4.28515625" style="2130" customWidth="1"/>
    <col min="9730" max="9730" width="28.28515625" style="2130" customWidth="1"/>
    <col min="9731" max="9731" width="9.7109375" style="2130" customWidth="1"/>
    <col min="9732" max="9732" width="9.42578125" style="2130" customWidth="1"/>
    <col min="9733" max="9733" width="9.140625" style="2130" customWidth="1"/>
    <col min="9734" max="9734" width="9.5703125" style="2130" customWidth="1"/>
    <col min="9735" max="9735" width="9.42578125" style="2130" customWidth="1"/>
    <col min="9736" max="9736" width="8.7109375" style="2130" customWidth="1"/>
    <col min="9737" max="9737" width="8.140625" style="2130" customWidth="1"/>
    <col min="9738" max="9738" width="8.28515625" style="2130" customWidth="1"/>
    <col min="9739" max="9739" width="7.140625" style="2130" customWidth="1"/>
    <col min="9740" max="9742" width="7" style="2130" bestFit="1" customWidth="1"/>
    <col min="9743" max="9743" width="8" style="2130" customWidth="1"/>
    <col min="9744" max="9984" width="9.140625" style="2130"/>
    <col min="9985" max="9985" width="4.28515625" style="2130" customWidth="1"/>
    <col min="9986" max="9986" width="28.28515625" style="2130" customWidth="1"/>
    <col min="9987" max="9987" width="9.7109375" style="2130" customWidth="1"/>
    <col min="9988" max="9988" width="9.42578125" style="2130" customWidth="1"/>
    <col min="9989" max="9989" width="9.140625" style="2130" customWidth="1"/>
    <col min="9990" max="9990" width="9.5703125" style="2130" customWidth="1"/>
    <col min="9991" max="9991" width="9.42578125" style="2130" customWidth="1"/>
    <col min="9992" max="9992" width="8.7109375" style="2130" customWidth="1"/>
    <col min="9993" max="9993" width="8.140625" style="2130" customWidth="1"/>
    <col min="9994" max="9994" width="8.28515625" style="2130" customWidth="1"/>
    <col min="9995" max="9995" width="7.140625" style="2130" customWidth="1"/>
    <col min="9996" max="9998" width="7" style="2130" bestFit="1" customWidth="1"/>
    <col min="9999" max="9999" width="8" style="2130" customWidth="1"/>
    <col min="10000" max="10240" width="9.140625" style="2130"/>
    <col min="10241" max="10241" width="4.28515625" style="2130" customWidth="1"/>
    <col min="10242" max="10242" width="28.28515625" style="2130" customWidth="1"/>
    <col min="10243" max="10243" width="9.7109375" style="2130" customWidth="1"/>
    <col min="10244" max="10244" width="9.42578125" style="2130" customWidth="1"/>
    <col min="10245" max="10245" width="9.140625" style="2130" customWidth="1"/>
    <col min="10246" max="10246" width="9.5703125" style="2130" customWidth="1"/>
    <col min="10247" max="10247" width="9.42578125" style="2130" customWidth="1"/>
    <col min="10248" max="10248" width="8.7109375" style="2130" customWidth="1"/>
    <col min="10249" max="10249" width="8.140625" style="2130" customWidth="1"/>
    <col min="10250" max="10250" width="8.28515625" style="2130" customWidth="1"/>
    <col min="10251" max="10251" width="7.140625" style="2130" customWidth="1"/>
    <col min="10252" max="10254" width="7" style="2130" bestFit="1" customWidth="1"/>
    <col min="10255" max="10255" width="8" style="2130" customWidth="1"/>
    <col min="10256" max="10496" width="9.140625" style="2130"/>
    <col min="10497" max="10497" width="4.28515625" style="2130" customWidth="1"/>
    <col min="10498" max="10498" width="28.28515625" style="2130" customWidth="1"/>
    <col min="10499" max="10499" width="9.7109375" style="2130" customWidth="1"/>
    <col min="10500" max="10500" width="9.42578125" style="2130" customWidth="1"/>
    <col min="10501" max="10501" width="9.140625" style="2130" customWidth="1"/>
    <col min="10502" max="10502" width="9.5703125" style="2130" customWidth="1"/>
    <col min="10503" max="10503" width="9.42578125" style="2130" customWidth="1"/>
    <col min="10504" max="10504" width="8.7109375" style="2130" customWidth="1"/>
    <col min="10505" max="10505" width="8.140625" style="2130" customWidth="1"/>
    <col min="10506" max="10506" width="8.28515625" style="2130" customWidth="1"/>
    <col min="10507" max="10507" width="7.140625" style="2130" customWidth="1"/>
    <col min="10508" max="10510" width="7" style="2130" bestFit="1" customWidth="1"/>
    <col min="10511" max="10511" width="8" style="2130" customWidth="1"/>
    <col min="10512" max="10752" width="9.140625" style="2130"/>
    <col min="10753" max="10753" width="4.28515625" style="2130" customWidth="1"/>
    <col min="10754" max="10754" width="28.28515625" style="2130" customWidth="1"/>
    <col min="10755" max="10755" width="9.7109375" style="2130" customWidth="1"/>
    <col min="10756" max="10756" width="9.42578125" style="2130" customWidth="1"/>
    <col min="10757" max="10757" width="9.140625" style="2130" customWidth="1"/>
    <col min="10758" max="10758" width="9.5703125" style="2130" customWidth="1"/>
    <col min="10759" max="10759" width="9.42578125" style="2130" customWidth="1"/>
    <col min="10760" max="10760" width="8.7109375" style="2130" customWidth="1"/>
    <col min="10761" max="10761" width="8.140625" style="2130" customWidth="1"/>
    <col min="10762" max="10762" width="8.28515625" style="2130" customWidth="1"/>
    <col min="10763" max="10763" width="7.140625" style="2130" customWidth="1"/>
    <col min="10764" max="10766" width="7" style="2130" bestFit="1" customWidth="1"/>
    <col min="10767" max="10767" width="8" style="2130" customWidth="1"/>
    <col min="10768" max="11008" width="9.140625" style="2130"/>
    <col min="11009" max="11009" width="4.28515625" style="2130" customWidth="1"/>
    <col min="11010" max="11010" width="28.28515625" style="2130" customWidth="1"/>
    <col min="11011" max="11011" width="9.7109375" style="2130" customWidth="1"/>
    <col min="11012" max="11012" width="9.42578125" style="2130" customWidth="1"/>
    <col min="11013" max="11013" width="9.140625" style="2130" customWidth="1"/>
    <col min="11014" max="11014" width="9.5703125" style="2130" customWidth="1"/>
    <col min="11015" max="11015" width="9.42578125" style="2130" customWidth="1"/>
    <col min="11016" max="11016" width="8.7109375" style="2130" customWidth="1"/>
    <col min="11017" max="11017" width="8.140625" style="2130" customWidth="1"/>
    <col min="11018" max="11018" width="8.28515625" style="2130" customWidth="1"/>
    <col min="11019" max="11019" width="7.140625" style="2130" customWidth="1"/>
    <col min="11020" max="11022" width="7" style="2130" bestFit="1" customWidth="1"/>
    <col min="11023" max="11023" width="8" style="2130" customWidth="1"/>
    <col min="11024" max="11264" width="9.140625" style="2130"/>
    <col min="11265" max="11265" width="4.28515625" style="2130" customWidth="1"/>
    <col min="11266" max="11266" width="28.28515625" style="2130" customWidth="1"/>
    <col min="11267" max="11267" width="9.7109375" style="2130" customWidth="1"/>
    <col min="11268" max="11268" width="9.42578125" style="2130" customWidth="1"/>
    <col min="11269" max="11269" width="9.140625" style="2130" customWidth="1"/>
    <col min="11270" max="11270" width="9.5703125" style="2130" customWidth="1"/>
    <col min="11271" max="11271" width="9.42578125" style="2130" customWidth="1"/>
    <col min="11272" max="11272" width="8.7109375" style="2130" customWidth="1"/>
    <col min="11273" max="11273" width="8.140625" style="2130" customWidth="1"/>
    <col min="11274" max="11274" width="8.28515625" style="2130" customWidth="1"/>
    <col min="11275" max="11275" width="7.140625" style="2130" customWidth="1"/>
    <col min="11276" max="11278" width="7" style="2130" bestFit="1" customWidth="1"/>
    <col min="11279" max="11279" width="8" style="2130" customWidth="1"/>
    <col min="11280" max="11520" width="9.140625" style="2130"/>
    <col min="11521" max="11521" width="4.28515625" style="2130" customWidth="1"/>
    <col min="11522" max="11522" width="28.28515625" style="2130" customWidth="1"/>
    <col min="11523" max="11523" width="9.7109375" style="2130" customWidth="1"/>
    <col min="11524" max="11524" width="9.42578125" style="2130" customWidth="1"/>
    <col min="11525" max="11525" width="9.140625" style="2130" customWidth="1"/>
    <col min="11526" max="11526" width="9.5703125" style="2130" customWidth="1"/>
    <col min="11527" max="11527" width="9.42578125" style="2130" customWidth="1"/>
    <col min="11528" max="11528" width="8.7109375" style="2130" customWidth="1"/>
    <col min="11529" max="11529" width="8.140625" style="2130" customWidth="1"/>
    <col min="11530" max="11530" width="8.28515625" style="2130" customWidth="1"/>
    <col min="11531" max="11531" width="7.140625" style="2130" customWidth="1"/>
    <col min="11532" max="11534" width="7" style="2130" bestFit="1" customWidth="1"/>
    <col min="11535" max="11535" width="8" style="2130" customWidth="1"/>
    <col min="11536" max="11776" width="9.140625" style="2130"/>
    <col min="11777" max="11777" width="4.28515625" style="2130" customWidth="1"/>
    <col min="11778" max="11778" width="28.28515625" style="2130" customWidth="1"/>
    <col min="11779" max="11779" width="9.7109375" style="2130" customWidth="1"/>
    <col min="11780" max="11780" width="9.42578125" style="2130" customWidth="1"/>
    <col min="11781" max="11781" width="9.140625" style="2130" customWidth="1"/>
    <col min="11782" max="11782" width="9.5703125" style="2130" customWidth="1"/>
    <col min="11783" max="11783" width="9.42578125" style="2130" customWidth="1"/>
    <col min="11784" max="11784" width="8.7109375" style="2130" customWidth="1"/>
    <col min="11785" max="11785" width="8.140625" style="2130" customWidth="1"/>
    <col min="11786" max="11786" width="8.28515625" style="2130" customWidth="1"/>
    <col min="11787" max="11787" width="7.140625" style="2130" customWidth="1"/>
    <col min="11788" max="11790" width="7" style="2130" bestFit="1" customWidth="1"/>
    <col min="11791" max="11791" width="8" style="2130" customWidth="1"/>
    <col min="11792" max="12032" width="9.140625" style="2130"/>
    <col min="12033" max="12033" width="4.28515625" style="2130" customWidth="1"/>
    <col min="12034" max="12034" width="28.28515625" style="2130" customWidth="1"/>
    <col min="12035" max="12035" width="9.7109375" style="2130" customWidth="1"/>
    <col min="12036" max="12036" width="9.42578125" style="2130" customWidth="1"/>
    <col min="12037" max="12037" width="9.140625" style="2130" customWidth="1"/>
    <col min="12038" max="12038" width="9.5703125" style="2130" customWidth="1"/>
    <col min="12039" max="12039" width="9.42578125" style="2130" customWidth="1"/>
    <col min="12040" max="12040" width="8.7109375" style="2130" customWidth="1"/>
    <col min="12041" max="12041" width="8.140625" style="2130" customWidth="1"/>
    <col min="12042" max="12042" width="8.28515625" style="2130" customWidth="1"/>
    <col min="12043" max="12043" width="7.140625" style="2130" customWidth="1"/>
    <col min="12044" max="12046" width="7" style="2130" bestFit="1" customWidth="1"/>
    <col min="12047" max="12047" width="8" style="2130" customWidth="1"/>
    <col min="12048" max="12288" width="9.140625" style="2130"/>
    <col min="12289" max="12289" width="4.28515625" style="2130" customWidth="1"/>
    <col min="12290" max="12290" width="28.28515625" style="2130" customWidth="1"/>
    <col min="12291" max="12291" width="9.7109375" style="2130" customWidth="1"/>
    <col min="12292" max="12292" width="9.42578125" style="2130" customWidth="1"/>
    <col min="12293" max="12293" width="9.140625" style="2130" customWidth="1"/>
    <col min="12294" max="12294" width="9.5703125" style="2130" customWidth="1"/>
    <col min="12295" max="12295" width="9.42578125" style="2130" customWidth="1"/>
    <col min="12296" max="12296" width="8.7109375" style="2130" customWidth="1"/>
    <col min="12297" max="12297" width="8.140625" style="2130" customWidth="1"/>
    <col min="12298" max="12298" width="8.28515625" style="2130" customWidth="1"/>
    <col min="12299" max="12299" width="7.140625" style="2130" customWidth="1"/>
    <col min="12300" max="12302" width="7" style="2130" bestFit="1" customWidth="1"/>
    <col min="12303" max="12303" width="8" style="2130" customWidth="1"/>
    <col min="12304" max="12544" width="9.140625" style="2130"/>
    <col min="12545" max="12545" width="4.28515625" style="2130" customWidth="1"/>
    <col min="12546" max="12546" width="28.28515625" style="2130" customWidth="1"/>
    <col min="12547" max="12547" width="9.7109375" style="2130" customWidth="1"/>
    <col min="12548" max="12548" width="9.42578125" style="2130" customWidth="1"/>
    <col min="12549" max="12549" width="9.140625" style="2130" customWidth="1"/>
    <col min="12550" max="12550" width="9.5703125" style="2130" customWidth="1"/>
    <col min="12551" max="12551" width="9.42578125" style="2130" customWidth="1"/>
    <col min="12552" max="12552" width="8.7109375" style="2130" customWidth="1"/>
    <col min="12553" max="12553" width="8.140625" style="2130" customWidth="1"/>
    <col min="12554" max="12554" width="8.28515625" style="2130" customWidth="1"/>
    <col min="12555" max="12555" width="7.140625" style="2130" customWidth="1"/>
    <col min="12556" max="12558" width="7" style="2130" bestFit="1" customWidth="1"/>
    <col min="12559" max="12559" width="8" style="2130" customWidth="1"/>
    <col min="12560" max="12800" width="9.140625" style="2130"/>
    <col min="12801" max="12801" width="4.28515625" style="2130" customWidth="1"/>
    <col min="12802" max="12802" width="28.28515625" style="2130" customWidth="1"/>
    <col min="12803" max="12803" width="9.7109375" style="2130" customWidth="1"/>
    <col min="12804" max="12804" width="9.42578125" style="2130" customWidth="1"/>
    <col min="12805" max="12805" width="9.140625" style="2130" customWidth="1"/>
    <col min="12806" max="12806" width="9.5703125" style="2130" customWidth="1"/>
    <col min="12807" max="12807" width="9.42578125" style="2130" customWidth="1"/>
    <col min="12808" max="12808" width="8.7109375" style="2130" customWidth="1"/>
    <col min="12809" max="12809" width="8.140625" style="2130" customWidth="1"/>
    <col min="12810" max="12810" width="8.28515625" style="2130" customWidth="1"/>
    <col min="12811" max="12811" width="7.140625" style="2130" customWidth="1"/>
    <col min="12812" max="12814" width="7" style="2130" bestFit="1" customWidth="1"/>
    <col min="12815" max="12815" width="8" style="2130" customWidth="1"/>
    <col min="12816" max="13056" width="9.140625" style="2130"/>
    <col min="13057" max="13057" width="4.28515625" style="2130" customWidth="1"/>
    <col min="13058" max="13058" width="28.28515625" style="2130" customWidth="1"/>
    <col min="13059" max="13059" width="9.7109375" style="2130" customWidth="1"/>
    <col min="13060" max="13060" width="9.42578125" style="2130" customWidth="1"/>
    <col min="13061" max="13061" width="9.140625" style="2130" customWidth="1"/>
    <col min="13062" max="13062" width="9.5703125" style="2130" customWidth="1"/>
    <col min="13063" max="13063" width="9.42578125" style="2130" customWidth="1"/>
    <col min="13064" max="13064" width="8.7109375" style="2130" customWidth="1"/>
    <col min="13065" max="13065" width="8.140625" style="2130" customWidth="1"/>
    <col min="13066" max="13066" width="8.28515625" style="2130" customWidth="1"/>
    <col min="13067" max="13067" width="7.140625" style="2130" customWidth="1"/>
    <col min="13068" max="13070" width="7" style="2130" bestFit="1" customWidth="1"/>
    <col min="13071" max="13071" width="8" style="2130" customWidth="1"/>
    <col min="13072" max="13312" width="9.140625" style="2130"/>
    <col min="13313" max="13313" width="4.28515625" style="2130" customWidth="1"/>
    <col min="13314" max="13314" width="28.28515625" style="2130" customWidth="1"/>
    <col min="13315" max="13315" width="9.7109375" style="2130" customWidth="1"/>
    <col min="13316" max="13316" width="9.42578125" style="2130" customWidth="1"/>
    <col min="13317" max="13317" width="9.140625" style="2130" customWidth="1"/>
    <col min="13318" max="13318" width="9.5703125" style="2130" customWidth="1"/>
    <col min="13319" max="13319" width="9.42578125" style="2130" customWidth="1"/>
    <col min="13320" max="13320" width="8.7109375" style="2130" customWidth="1"/>
    <col min="13321" max="13321" width="8.140625" style="2130" customWidth="1"/>
    <col min="13322" max="13322" width="8.28515625" style="2130" customWidth="1"/>
    <col min="13323" max="13323" width="7.140625" style="2130" customWidth="1"/>
    <col min="13324" max="13326" width="7" style="2130" bestFit="1" customWidth="1"/>
    <col min="13327" max="13327" width="8" style="2130" customWidth="1"/>
    <col min="13328" max="13568" width="9.140625" style="2130"/>
    <col min="13569" max="13569" width="4.28515625" style="2130" customWidth="1"/>
    <col min="13570" max="13570" width="28.28515625" style="2130" customWidth="1"/>
    <col min="13571" max="13571" width="9.7109375" style="2130" customWidth="1"/>
    <col min="13572" max="13572" width="9.42578125" style="2130" customWidth="1"/>
    <col min="13573" max="13573" width="9.140625" style="2130" customWidth="1"/>
    <col min="13574" max="13574" width="9.5703125" style="2130" customWidth="1"/>
    <col min="13575" max="13575" width="9.42578125" style="2130" customWidth="1"/>
    <col min="13576" max="13576" width="8.7109375" style="2130" customWidth="1"/>
    <col min="13577" max="13577" width="8.140625" style="2130" customWidth="1"/>
    <col min="13578" max="13578" width="8.28515625" style="2130" customWidth="1"/>
    <col min="13579" max="13579" width="7.140625" style="2130" customWidth="1"/>
    <col min="13580" max="13582" width="7" style="2130" bestFit="1" customWidth="1"/>
    <col min="13583" max="13583" width="8" style="2130" customWidth="1"/>
    <col min="13584" max="13824" width="9.140625" style="2130"/>
    <col min="13825" max="13825" width="4.28515625" style="2130" customWidth="1"/>
    <col min="13826" max="13826" width="28.28515625" style="2130" customWidth="1"/>
    <col min="13827" max="13827" width="9.7109375" style="2130" customWidth="1"/>
    <col min="13828" max="13828" width="9.42578125" style="2130" customWidth="1"/>
    <col min="13829" max="13829" width="9.140625" style="2130" customWidth="1"/>
    <col min="13830" max="13830" width="9.5703125" style="2130" customWidth="1"/>
    <col min="13831" max="13831" width="9.42578125" style="2130" customWidth="1"/>
    <col min="13832" max="13832" width="8.7109375" style="2130" customWidth="1"/>
    <col min="13833" max="13833" width="8.140625" style="2130" customWidth="1"/>
    <col min="13834" max="13834" width="8.28515625" style="2130" customWidth="1"/>
    <col min="13835" max="13835" width="7.140625" style="2130" customWidth="1"/>
    <col min="13836" max="13838" width="7" style="2130" bestFit="1" customWidth="1"/>
    <col min="13839" max="13839" width="8" style="2130" customWidth="1"/>
    <col min="13840" max="14080" width="9.140625" style="2130"/>
    <col min="14081" max="14081" width="4.28515625" style="2130" customWidth="1"/>
    <col min="14082" max="14082" width="28.28515625" style="2130" customWidth="1"/>
    <col min="14083" max="14083" width="9.7109375" style="2130" customWidth="1"/>
    <col min="14084" max="14084" width="9.42578125" style="2130" customWidth="1"/>
    <col min="14085" max="14085" width="9.140625" style="2130" customWidth="1"/>
    <col min="14086" max="14086" width="9.5703125" style="2130" customWidth="1"/>
    <col min="14087" max="14087" width="9.42578125" style="2130" customWidth="1"/>
    <col min="14088" max="14088" width="8.7109375" style="2130" customWidth="1"/>
    <col min="14089" max="14089" width="8.140625" style="2130" customWidth="1"/>
    <col min="14090" max="14090" width="8.28515625" style="2130" customWidth="1"/>
    <col min="14091" max="14091" width="7.140625" style="2130" customWidth="1"/>
    <col min="14092" max="14094" width="7" style="2130" bestFit="1" customWidth="1"/>
    <col min="14095" max="14095" width="8" style="2130" customWidth="1"/>
    <col min="14096" max="14336" width="9.140625" style="2130"/>
    <col min="14337" max="14337" width="4.28515625" style="2130" customWidth="1"/>
    <col min="14338" max="14338" width="28.28515625" style="2130" customWidth="1"/>
    <col min="14339" max="14339" width="9.7109375" style="2130" customWidth="1"/>
    <col min="14340" max="14340" width="9.42578125" style="2130" customWidth="1"/>
    <col min="14341" max="14341" width="9.140625" style="2130" customWidth="1"/>
    <col min="14342" max="14342" width="9.5703125" style="2130" customWidth="1"/>
    <col min="14343" max="14343" width="9.42578125" style="2130" customWidth="1"/>
    <col min="14344" max="14344" width="8.7109375" style="2130" customWidth="1"/>
    <col min="14345" max="14345" width="8.140625" style="2130" customWidth="1"/>
    <col min="14346" max="14346" width="8.28515625" style="2130" customWidth="1"/>
    <col min="14347" max="14347" width="7.140625" style="2130" customWidth="1"/>
    <col min="14348" max="14350" width="7" style="2130" bestFit="1" customWidth="1"/>
    <col min="14351" max="14351" width="8" style="2130" customWidth="1"/>
    <col min="14352" max="14592" width="9.140625" style="2130"/>
    <col min="14593" max="14593" width="4.28515625" style="2130" customWidth="1"/>
    <col min="14594" max="14594" width="28.28515625" style="2130" customWidth="1"/>
    <col min="14595" max="14595" width="9.7109375" style="2130" customWidth="1"/>
    <col min="14596" max="14596" width="9.42578125" style="2130" customWidth="1"/>
    <col min="14597" max="14597" width="9.140625" style="2130" customWidth="1"/>
    <col min="14598" max="14598" width="9.5703125" style="2130" customWidth="1"/>
    <col min="14599" max="14599" width="9.42578125" style="2130" customWidth="1"/>
    <col min="14600" max="14600" width="8.7109375" style="2130" customWidth="1"/>
    <col min="14601" max="14601" width="8.140625" style="2130" customWidth="1"/>
    <col min="14602" max="14602" width="8.28515625" style="2130" customWidth="1"/>
    <col min="14603" max="14603" width="7.140625" style="2130" customWidth="1"/>
    <col min="14604" max="14606" width="7" style="2130" bestFit="1" customWidth="1"/>
    <col min="14607" max="14607" width="8" style="2130" customWidth="1"/>
    <col min="14608" max="14848" width="9.140625" style="2130"/>
    <col min="14849" max="14849" width="4.28515625" style="2130" customWidth="1"/>
    <col min="14850" max="14850" width="28.28515625" style="2130" customWidth="1"/>
    <col min="14851" max="14851" width="9.7109375" style="2130" customWidth="1"/>
    <col min="14852" max="14852" width="9.42578125" style="2130" customWidth="1"/>
    <col min="14853" max="14853" width="9.140625" style="2130" customWidth="1"/>
    <col min="14854" max="14854" width="9.5703125" style="2130" customWidth="1"/>
    <col min="14855" max="14855" width="9.42578125" style="2130" customWidth="1"/>
    <col min="14856" max="14856" width="8.7109375" style="2130" customWidth="1"/>
    <col min="14857" max="14857" width="8.140625" style="2130" customWidth="1"/>
    <col min="14858" max="14858" width="8.28515625" style="2130" customWidth="1"/>
    <col min="14859" max="14859" width="7.140625" style="2130" customWidth="1"/>
    <col min="14860" max="14862" width="7" style="2130" bestFit="1" customWidth="1"/>
    <col min="14863" max="14863" width="8" style="2130" customWidth="1"/>
    <col min="14864" max="15104" width="9.140625" style="2130"/>
    <col min="15105" max="15105" width="4.28515625" style="2130" customWidth="1"/>
    <col min="15106" max="15106" width="28.28515625" style="2130" customWidth="1"/>
    <col min="15107" max="15107" width="9.7109375" style="2130" customWidth="1"/>
    <col min="15108" max="15108" width="9.42578125" style="2130" customWidth="1"/>
    <col min="15109" max="15109" width="9.140625" style="2130" customWidth="1"/>
    <col min="15110" max="15110" width="9.5703125" style="2130" customWidth="1"/>
    <col min="15111" max="15111" width="9.42578125" style="2130" customWidth="1"/>
    <col min="15112" max="15112" width="8.7109375" style="2130" customWidth="1"/>
    <col min="15113" max="15113" width="8.140625" style="2130" customWidth="1"/>
    <col min="15114" max="15114" width="8.28515625" style="2130" customWidth="1"/>
    <col min="15115" max="15115" width="7.140625" style="2130" customWidth="1"/>
    <col min="15116" max="15118" width="7" style="2130" bestFit="1" customWidth="1"/>
    <col min="15119" max="15119" width="8" style="2130" customWidth="1"/>
    <col min="15120" max="15360" width="9.140625" style="2130"/>
    <col min="15361" max="15361" width="4.28515625" style="2130" customWidth="1"/>
    <col min="15362" max="15362" width="28.28515625" style="2130" customWidth="1"/>
    <col min="15363" max="15363" width="9.7109375" style="2130" customWidth="1"/>
    <col min="15364" max="15364" width="9.42578125" style="2130" customWidth="1"/>
    <col min="15365" max="15365" width="9.140625" style="2130" customWidth="1"/>
    <col min="15366" max="15366" width="9.5703125" style="2130" customWidth="1"/>
    <col min="15367" max="15367" width="9.42578125" style="2130" customWidth="1"/>
    <col min="15368" max="15368" width="8.7109375" style="2130" customWidth="1"/>
    <col min="15369" max="15369" width="8.140625" style="2130" customWidth="1"/>
    <col min="15370" max="15370" width="8.28515625" style="2130" customWidth="1"/>
    <col min="15371" max="15371" width="7.140625" style="2130" customWidth="1"/>
    <col min="15372" max="15374" width="7" style="2130" bestFit="1" customWidth="1"/>
    <col min="15375" max="15375" width="8" style="2130" customWidth="1"/>
    <col min="15376" max="15616" width="9.140625" style="2130"/>
    <col min="15617" max="15617" width="4.28515625" style="2130" customWidth="1"/>
    <col min="15618" max="15618" width="28.28515625" style="2130" customWidth="1"/>
    <col min="15619" max="15619" width="9.7109375" style="2130" customWidth="1"/>
    <col min="15620" max="15620" width="9.42578125" style="2130" customWidth="1"/>
    <col min="15621" max="15621" width="9.140625" style="2130" customWidth="1"/>
    <col min="15622" max="15622" width="9.5703125" style="2130" customWidth="1"/>
    <col min="15623" max="15623" width="9.42578125" style="2130" customWidth="1"/>
    <col min="15624" max="15624" width="8.7109375" style="2130" customWidth="1"/>
    <col min="15625" max="15625" width="8.140625" style="2130" customWidth="1"/>
    <col min="15626" max="15626" width="8.28515625" style="2130" customWidth="1"/>
    <col min="15627" max="15627" width="7.140625" style="2130" customWidth="1"/>
    <col min="15628" max="15630" width="7" style="2130" bestFit="1" customWidth="1"/>
    <col min="15631" max="15631" width="8" style="2130" customWidth="1"/>
    <col min="15632" max="15872" width="9.140625" style="2130"/>
    <col min="15873" max="15873" width="4.28515625" style="2130" customWidth="1"/>
    <col min="15874" max="15874" width="28.28515625" style="2130" customWidth="1"/>
    <col min="15875" max="15875" width="9.7109375" style="2130" customWidth="1"/>
    <col min="15876" max="15876" width="9.42578125" style="2130" customWidth="1"/>
    <col min="15877" max="15877" width="9.140625" style="2130" customWidth="1"/>
    <col min="15878" max="15878" width="9.5703125" style="2130" customWidth="1"/>
    <col min="15879" max="15879" width="9.42578125" style="2130" customWidth="1"/>
    <col min="15880" max="15880" width="8.7109375" style="2130" customWidth="1"/>
    <col min="15881" max="15881" width="8.140625" style="2130" customWidth="1"/>
    <col min="15882" max="15882" width="8.28515625" style="2130" customWidth="1"/>
    <col min="15883" max="15883" width="7.140625" style="2130" customWidth="1"/>
    <col min="15884" max="15886" width="7" style="2130" bestFit="1" customWidth="1"/>
    <col min="15887" max="15887" width="8" style="2130" customWidth="1"/>
    <col min="15888" max="16128" width="9.140625" style="2130"/>
    <col min="16129" max="16129" width="4.28515625" style="2130" customWidth="1"/>
    <col min="16130" max="16130" width="28.28515625" style="2130" customWidth="1"/>
    <col min="16131" max="16131" width="9.7109375" style="2130" customWidth="1"/>
    <col min="16132" max="16132" width="9.42578125" style="2130" customWidth="1"/>
    <col min="16133" max="16133" width="9.140625" style="2130" customWidth="1"/>
    <col min="16134" max="16134" width="9.5703125" style="2130" customWidth="1"/>
    <col min="16135" max="16135" width="9.42578125" style="2130" customWidth="1"/>
    <col min="16136" max="16136" width="8.7109375" style="2130" customWidth="1"/>
    <col min="16137" max="16137" width="8.140625" style="2130" customWidth="1"/>
    <col min="16138" max="16138" width="8.28515625" style="2130" customWidth="1"/>
    <col min="16139" max="16139" width="7.140625" style="2130" customWidth="1"/>
    <col min="16140" max="16142" width="7" style="2130" bestFit="1" customWidth="1"/>
    <col min="16143" max="16143" width="8" style="2130" customWidth="1"/>
    <col min="16144" max="16384" width="9.140625" style="2130"/>
  </cols>
  <sheetData>
    <row r="1" spans="1:15" customFormat="1" ht="27.75" customHeight="1" x14ac:dyDescent="0.25">
      <c r="A1" s="2126" t="s">
        <v>3528</v>
      </c>
      <c r="B1" s="2127"/>
      <c r="C1" s="2128"/>
      <c r="D1" s="2127"/>
      <c r="E1" s="2127"/>
      <c r="F1" s="2128"/>
      <c r="G1" s="2128"/>
      <c r="H1" s="2127"/>
      <c r="I1" s="2127"/>
      <c r="J1" s="2127"/>
      <c r="K1" s="2129"/>
      <c r="L1" s="2130"/>
      <c r="M1" s="2130"/>
      <c r="N1" s="2130"/>
      <c r="O1" s="2130"/>
    </row>
    <row r="2" spans="1:15" customFormat="1" ht="2.25" customHeight="1" thickBot="1" x14ac:dyDescent="0.3">
      <c r="A2" s="2130"/>
      <c r="B2" s="2130"/>
      <c r="C2" s="2143"/>
      <c r="D2" s="2130"/>
      <c r="E2" s="2130"/>
      <c r="F2" s="2143"/>
      <c r="G2" s="2143"/>
      <c r="H2" s="2143"/>
      <c r="I2" s="2130"/>
      <c r="J2" s="2130"/>
      <c r="K2" s="2130"/>
      <c r="L2" s="2130"/>
      <c r="M2" s="2130"/>
      <c r="N2" s="2130"/>
      <c r="O2" s="2130"/>
    </row>
    <row r="3" spans="1:15" customFormat="1" ht="18" thickBot="1" x14ac:dyDescent="0.3">
      <c r="A3" s="2167"/>
      <c r="B3" s="2168"/>
      <c r="C3" s="2169">
        <v>42522</v>
      </c>
      <c r="D3" s="2169">
        <v>42552</v>
      </c>
      <c r="E3" s="2169">
        <v>42583</v>
      </c>
      <c r="F3" s="2169">
        <v>42614</v>
      </c>
      <c r="G3" s="2169">
        <v>42644</v>
      </c>
      <c r="H3" s="2169">
        <v>42675</v>
      </c>
      <c r="I3" s="2169">
        <v>42705</v>
      </c>
      <c r="J3" s="2169">
        <v>42736</v>
      </c>
      <c r="K3" s="2169">
        <v>42767</v>
      </c>
      <c r="L3" s="2169">
        <v>42795</v>
      </c>
      <c r="M3" s="2169">
        <v>42826</v>
      </c>
      <c r="N3" s="2169">
        <v>42856</v>
      </c>
      <c r="O3" s="2169">
        <v>42887</v>
      </c>
    </row>
    <row r="4" spans="1:15" customFormat="1" ht="18" thickBot="1" x14ac:dyDescent="0.3">
      <c r="A4" s="2170"/>
      <c r="B4" s="3511" t="s">
        <v>3529</v>
      </c>
      <c r="C4" s="3512"/>
      <c r="D4" s="3512"/>
      <c r="E4" s="3512"/>
      <c r="F4" s="3512"/>
      <c r="G4" s="3512"/>
      <c r="H4" s="3512"/>
      <c r="I4" s="3512"/>
      <c r="J4" s="3512"/>
      <c r="K4" s="3512"/>
      <c r="L4" s="3512"/>
      <c r="M4" s="3512"/>
      <c r="N4" s="3512"/>
      <c r="O4" s="3513"/>
    </row>
    <row r="5" spans="1:15" customFormat="1" ht="18" thickTop="1" x14ac:dyDescent="0.25">
      <c r="A5" s="2171"/>
      <c r="B5" s="2172"/>
      <c r="C5" s="2173"/>
      <c r="D5" s="2173"/>
      <c r="E5" s="2173"/>
      <c r="F5" s="2173"/>
      <c r="G5" s="2173"/>
      <c r="H5" s="2173"/>
      <c r="I5" s="2173"/>
      <c r="J5" s="2173"/>
      <c r="K5" s="2173"/>
      <c r="L5" s="2173"/>
      <c r="M5" s="2173"/>
      <c r="N5" s="2173"/>
      <c r="O5" s="2174"/>
    </row>
    <row r="6" spans="1:15" customFormat="1" ht="17.25" x14ac:dyDescent="0.25">
      <c r="A6" s="2149">
        <v>1</v>
      </c>
      <c r="B6" s="2145" t="s">
        <v>3530</v>
      </c>
      <c r="C6" s="2175">
        <v>7200</v>
      </c>
      <c r="D6" s="2175">
        <v>4800</v>
      </c>
      <c r="E6" s="2175">
        <v>4600</v>
      </c>
      <c r="F6" s="2175">
        <v>9500</v>
      </c>
      <c r="G6" s="2175">
        <v>4000</v>
      </c>
      <c r="H6" s="2175">
        <v>3800</v>
      </c>
      <c r="I6" s="2175">
        <v>4700</v>
      </c>
      <c r="J6" s="2175">
        <v>5600</v>
      </c>
      <c r="K6" s="2175">
        <v>8000</v>
      </c>
      <c r="L6" s="2176">
        <v>10000</v>
      </c>
      <c r="M6" s="2176">
        <v>8700</v>
      </c>
      <c r="N6" s="2176">
        <v>3200</v>
      </c>
      <c r="O6" s="2176">
        <v>4400</v>
      </c>
    </row>
    <row r="7" spans="1:15" customFormat="1" ht="17.25" x14ac:dyDescent="0.25">
      <c r="A7" s="2144"/>
      <c r="B7" s="2145"/>
      <c r="C7" s="2177"/>
      <c r="D7" s="2177"/>
      <c r="E7" s="2177"/>
      <c r="F7" s="2177"/>
      <c r="G7" s="2177"/>
      <c r="H7" s="2177"/>
      <c r="I7" s="2177"/>
      <c r="J7" s="2177"/>
      <c r="K7" s="2177"/>
      <c r="L7" s="2178"/>
      <c r="M7" s="2178"/>
      <c r="N7" s="2178"/>
      <c r="O7" s="2178"/>
    </row>
    <row r="8" spans="1:15" customFormat="1" ht="17.25" x14ac:dyDescent="0.25">
      <c r="A8" s="2149">
        <v>2</v>
      </c>
      <c r="B8" s="2145" t="s">
        <v>3531</v>
      </c>
      <c r="C8" s="2179">
        <v>14691</v>
      </c>
      <c r="D8" s="2179">
        <v>10388</v>
      </c>
      <c r="E8" s="2179">
        <v>9085</v>
      </c>
      <c r="F8" s="2179">
        <v>14775</v>
      </c>
      <c r="G8" s="2179">
        <v>7820</v>
      </c>
      <c r="H8" s="2180">
        <v>7505</v>
      </c>
      <c r="I8" s="2180">
        <v>11435</v>
      </c>
      <c r="J8" s="2180">
        <v>22905</v>
      </c>
      <c r="K8" s="2180">
        <v>18695</v>
      </c>
      <c r="L8" s="2181">
        <v>20500</v>
      </c>
      <c r="M8" s="2181">
        <v>15250</v>
      </c>
      <c r="N8" s="2181">
        <v>9100</v>
      </c>
      <c r="O8" s="2181">
        <f>SUM(O9:O11)</f>
        <v>11900</v>
      </c>
    </row>
    <row r="9" spans="1:15" customFormat="1" ht="17.25" x14ac:dyDescent="0.25">
      <c r="A9" s="2144"/>
      <c r="B9" s="2182" t="s">
        <v>3532</v>
      </c>
      <c r="C9" s="2183">
        <v>5868</v>
      </c>
      <c r="D9" s="2183">
        <v>4646</v>
      </c>
      <c r="E9" s="2183">
        <v>5360</v>
      </c>
      <c r="F9" s="2183">
        <v>5510</v>
      </c>
      <c r="G9" s="2183">
        <v>3625</v>
      </c>
      <c r="H9" s="2183">
        <v>3650</v>
      </c>
      <c r="I9" s="2183">
        <v>3645</v>
      </c>
      <c r="J9" s="2183">
        <v>7778</v>
      </c>
      <c r="K9" s="2183">
        <v>9060</v>
      </c>
      <c r="L9" s="2184">
        <v>8550</v>
      </c>
      <c r="M9" s="2184">
        <v>6200</v>
      </c>
      <c r="N9" s="2184">
        <v>1600</v>
      </c>
      <c r="O9" s="2184">
        <v>2500</v>
      </c>
    </row>
    <row r="10" spans="1:15" customFormat="1" ht="17.25" x14ac:dyDescent="0.25">
      <c r="A10" s="2144"/>
      <c r="B10" s="2145" t="s">
        <v>3533</v>
      </c>
      <c r="C10" s="2183">
        <v>4934</v>
      </c>
      <c r="D10" s="2183">
        <v>2437</v>
      </c>
      <c r="E10" s="2183">
        <v>1705</v>
      </c>
      <c r="F10" s="2183">
        <v>4600</v>
      </c>
      <c r="G10" s="2183">
        <v>1525</v>
      </c>
      <c r="H10" s="2183">
        <v>1585</v>
      </c>
      <c r="I10" s="2183">
        <v>3565</v>
      </c>
      <c r="J10" s="2183">
        <v>7977</v>
      </c>
      <c r="K10" s="2183">
        <v>5375</v>
      </c>
      <c r="L10" s="2184">
        <v>5130</v>
      </c>
      <c r="M10" s="2184">
        <v>4200</v>
      </c>
      <c r="N10" s="2184">
        <v>3165</v>
      </c>
      <c r="O10" s="2184">
        <v>2550</v>
      </c>
    </row>
    <row r="11" spans="1:15" customFormat="1" ht="17.25" x14ac:dyDescent="0.25">
      <c r="A11" s="2144"/>
      <c r="B11" s="2145" t="s">
        <v>3534</v>
      </c>
      <c r="C11" s="2183">
        <v>3889</v>
      </c>
      <c r="D11" s="2183">
        <v>3305</v>
      </c>
      <c r="E11" s="2183">
        <v>2020</v>
      </c>
      <c r="F11" s="2183">
        <v>4665</v>
      </c>
      <c r="G11" s="2183">
        <v>2670</v>
      </c>
      <c r="H11" s="2183">
        <v>2270</v>
      </c>
      <c r="I11" s="2183">
        <v>4225</v>
      </c>
      <c r="J11" s="2183">
        <v>7150</v>
      </c>
      <c r="K11" s="2183">
        <v>4260</v>
      </c>
      <c r="L11" s="2184">
        <v>6820</v>
      </c>
      <c r="M11" s="2184">
        <v>4850</v>
      </c>
      <c r="N11" s="2184">
        <v>4335</v>
      </c>
      <c r="O11" s="2184">
        <v>6850</v>
      </c>
    </row>
    <row r="12" spans="1:15" customFormat="1" ht="17.25" x14ac:dyDescent="0.25">
      <c r="A12" s="2149">
        <v>3</v>
      </c>
      <c r="B12" s="2182" t="s">
        <v>3535</v>
      </c>
      <c r="C12" s="2180">
        <v>7200</v>
      </c>
      <c r="D12" s="2180">
        <v>3900</v>
      </c>
      <c r="E12" s="2180">
        <v>4600</v>
      </c>
      <c r="F12" s="2180">
        <v>8100</v>
      </c>
      <c r="G12" s="2180">
        <v>4000</v>
      </c>
      <c r="H12" s="2180">
        <v>3500</v>
      </c>
      <c r="I12" s="2180">
        <v>4700</v>
      </c>
      <c r="J12" s="2180">
        <v>5600</v>
      </c>
      <c r="K12" s="2180">
        <v>8000</v>
      </c>
      <c r="L12" s="2181">
        <v>10000</v>
      </c>
      <c r="M12" s="2181">
        <v>8700</v>
      </c>
      <c r="N12" s="2181">
        <v>3200</v>
      </c>
      <c r="O12" s="2181">
        <f>SUM(O13:O15)</f>
        <v>4400</v>
      </c>
    </row>
    <row r="13" spans="1:15" customFormat="1" ht="17.25" x14ac:dyDescent="0.25">
      <c r="A13" s="2144"/>
      <c r="B13" s="2182" t="s">
        <v>3532</v>
      </c>
      <c r="C13" s="2185">
        <v>2908.3</v>
      </c>
      <c r="D13" s="2185">
        <v>1622.3</v>
      </c>
      <c r="E13" s="2185">
        <v>2685.3</v>
      </c>
      <c r="F13" s="2185">
        <v>2959.5</v>
      </c>
      <c r="G13" s="2185">
        <v>1860.7</v>
      </c>
      <c r="H13" s="2185">
        <v>1841.3</v>
      </c>
      <c r="I13" s="2185">
        <v>1539.8</v>
      </c>
      <c r="J13" s="2185">
        <v>1900.4</v>
      </c>
      <c r="K13" s="2185">
        <v>3858</v>
      </c>
      <c r="L13" s="2186">
        <v>4163.8</v>
      </c>
      <c r="M13" s="2186">
        <v>3636.9</v>
      </c>
      <c r="N13" s="2186">
        <v>439.2</v>
      </c>
      <c r="O13" s="2186">
        <v>700</v>
      </c>
    </row>
    <row r="14" spans="1:15" customFormat="1" ht="17.25" x14ac:dyDescent="0.25">
      <c r="A14" s="2144"/>
      <c r="B14" s="2145" t="s">
        <v>3533</v>
      </c>
      <c r="C14" s="2185">
        <v>2294</v>
      </c>
      <c r="D14" s="2185">
        <v>889.4</v>
      </c>
      <c r="E14" s="2185">
        <v>859.9</v>
      </c>
      <c r="F14" s="2185">
        <v>2607.1</v>
      </c>
      <c r="G14" s="2185">
        <v>770.7</v>
      </c>
      <c r="H14" s="2185">
        <v>827.9</v>
      </c>
      <c r="I14" s="2185">
        <v>1531.5</v>
      </c>
      <c r="J14" s="2185">
        <v>1967.9</v>
      </c>
      <c r="K14" s="2185">
        <v>2301.4</v>
      </c>
      <c r="L14" s="2186">
        <v>2521.5</v>
      </c>
      <c r="M14" s="2186">
        <v>2400.6</v>
      </c>
      <c r="N14" s="2186">
        <v>1127.7</v>
      </c>
      <c r="O14" s="2186">
        <v>1000</v>
      </c>
    </row>
    <row r="15" spans="1:15" customFormat="1" ht="17.25" x14ac:dyDescent="0.25">
      <c r="A15" s="2144"/>
      <c r="B15" s="2145" t="s">
        <v>3534</v>
      </c>
      <c r="C15" s="2185">
        <v>1997.7</v>
      </c>
      <c r="D15" s="2185">
        <v>1388.3</v>
      </c>
      <c r="E15" s="2185">
        <v>1054.8</v>
      </c>
      <c r="F15" s="2185">
        <v>2533.4</v>
      </c>
      <c r="G15" s="2185">
        <v>1368.6</v>
      </c>
      <c r="H15" s="2185">
        <v>830.8</v>
      </c>
      <c r="I15" s="2185">
        <v>1628.7</v>
      </c>
      <c r="J15" s="2185">
        <v>1731.7</v>
      </c>
      <c r="K15" s="2185">
        <v>1840.6</v>
      </c>
      <c r="L15" s="2186">
        <v>3314.7</v>
      </c>
      <c r="M15" s="2186">
        <v>2662.5</v>
      </c>
      <c r="N15" s="2186">
        <v>1633.1</v>
      </c>
      <c r="O15" s="2186">
        <v>2700</v>
      </c>
    </row>
    <row r="16" spans="1:15" customFormat="1" ht="18" thickBot="1" x14ac:dyDescent="0.3">
      <c r="A16" s="2138"/>
      <c r="B16" s="2139"/>
      <c r="C16" s="2187"/>
      <c r="D16" s="2187"/>
      <c r="E16" s="2187"/>
      <c r="F16" s="2187"/>
      <c r="G16" s="2187"/>
      <c r="H16" s="2187"/>
      <c r="I16" s="2187"/>
      <c r="J16" s="2187"/>
      <c r="K16" s="2187"/>
      <c r="L16" s="2187"/>
      <c r="M16" s="2187"/>
      <c r="N16" s="2187"/>
      <c r="O16" s="2188"/>
    </row>
    <row r="17" spans="1:15" customFormat="1" x14ac:dyDescent="0.3">
      <c r="A17" s="2189" t="s">
        <v>533</v>
      </c>
      <c r="B17" s="2189"/>
      <c r="C17" s="2190"/>
      <c r="D17" s="2189"/>
      <c r="E17" s="2189"/>
      <c r="F17" s="2190"/>
      <c r="G17" s="2190"/>
      <c r="H17" s="2189"/>
      <c r="I17" s="2189"/>
      <c r="J17" s="2189"/>
      <c r="K17" s="2189"/>
      <c r="L17" s="2191"/>
      <c r="M17" s="2191"/>
      <c r="N17" s="2191"/>
      <c r="O17" s="2191"/>
    </row>
    <row r="18" spans="1:15" customFormat="1" x14ac:dyDescent="0.3">
      <c r="A18" s="2189" t="s">
        <v>3527</v>
      </c>
      <c r="B18" s="2189"/>
      <c r="C18" s="2190"/>
      <c r="D18" s="2190"/>
      <c r="E18" s="2190"/>
      <c r="F18" s="2190"/>
      <c r="G18" s="2190"/>
      <c r="H18" s="2190"/>
      <c r="I18" s="2189"/>
      <c r="J18" s="2189"/>
      <c r="K18" s="2189"/>
      <c r="L18" s="2191"/>
      <c r="M18" s="2191"/>
      <c r="N18" s="2191"/>
      <c r="O18" s="2191"/>
    </row>
    <row r="19" spans="1:15" customFormat="1" x14ac:dyDescent="0.3">
      <c r="A19" s="2189" t="s">
        <v>3536</v>
      </c>
      <c r="B19" s="2189"/>
      <c r="C19" s="2190"/>
      <c r="D19" s="2190"/>
      <c r="E19" s="2190"/>
      <c r="F19" s="2190"/>
      <c r="G19" s="2190"/>
      <c r="H19" s="2190"/>
      <c r="I19" s="2189"/>
      <c r="J19" s="2189"/>
      <c r="K19" s="2189"/>
      <c r="L19" s="2191"/>
      <c r="M19" s="2191"/>
      <c r="N19" s="2191"/>
      <c r="O19" s="2191"/>
    </row>
    <row r="20" spans="1:15" customFormat="1" x14ac:dyDescent="0.3">
      <c r="A20" s="2189"/>
      <c r="B20" s="2189"/>
      <c r="C20" s="2190"/>
      <c r="D20" s="2190"/>
      <c r="E20" s="2190"/>
      <c r="F20" s="2190"/>
      <c r="G20" s="2190"/>
      <c r="H20" s="2190"/>
      <c r="I20" s="2189"/>
      <c r="J20" s="2189"/>
      <c r="K20" s="2189"/>
      <c r="L20" s="2191"/>
      <c r="M20" s="2191"/>
      <c r="N20" s="2191"/>
      <c r="O20" s="2191"/>
    </row>
    <row r="21" spans="1:15" customFormat="1" ht="20.25" x14ac:dyDescent="0.25">
      <c r="A21" s="2126" t="s">
        <v>3537</v>
      </c>
      <c r="B21" s="2127"/>
      <c r="C21" s="2128"/>
      <c r="D21" s="2127"/>
      <c r="E21" s="2127"/>
      <c r="F21" s="2128"/>
      <c r="G21" s="2128"/>
      <c r="H21" s="2127"/>
      <c r="I21" s="2127"/>
      <c r="J21" s="2127"/>
      <c r="K21" s="2129"/>
      <c r="L21" s="2130"/>
      <c r="M21" s="2130"/>
      <c r="N21" s="2130"/>
      <c r="O21" s="2130"/>
    </row>
    <row r="22" spans="1:15" ht="6" customHeight="1" thickBot="1" x14ac:dyDescent="0.3">
      <c r="F22" s="2143"/>
      <c r="H22" s="2143"/>
    </row>
    <row r="23" spans="1:15" ht="18" thickBot="1" x14ac:dyDescent="0.3">
      <c r="A23" s="2167"/>
      <c r="B23" s="2168"/>
      <c r="C23" s="2169">
        <v>42522</v>
      </c>
      <c r="D23" s="2169">
        <v>42552</v>
      </c>
      <c r="E23" s="2169">
        <v>42583</v>
      </c>
      <c r="F23" s="2169">
        <v>42614</v>
      </c>
      <c r="G23" s="2169">
        <v>42644</v>
      </c>
      <c r="H23" s="2169">
        <v>42675</v>
      </c>
      <c r="I23" s="2169">
        <v>42705</v>
      </c>
      <c r="J23" s="2169">
        <v>42736</v>
      </c>
      <c r="K23" s="2169">
        <v>42767</v>
      </c>
      <c r="L23" s="2169">
        <v>42795</v>
      </c>
      <c r="M23" s="2169">
        <v>42826</v>
      </c>
      <c r="N23" s="2169">
        <v>42856</v>
      </c>
      <c r="O23" s="2169">
        <v>42887</v>
      </c>
    </row>
    <row r="24" spans="1:15" ht="18" thickBot="1" x14ac:dyDescent="0.3">
      <c r="A24" s="3514" t="s">
        <v>3538</v>
      </c>
      <c r="B24" s="3515"/>
      <c r="C24" s="3516"/>
      <c r="D24" s="3516"/>
      <c r="E24" s="3516"/>
      <c r="F24" s="3516"/>
      <c r="G24" s="3516"/>
      <c r="H24" s="3516"/>
      <c r="I24" s="3516"/>
      <c r="J24" s="3516"/>
      <c r="K24" s="3516"/>
      <c r="L24" s="3516"/>
      <c r="M24" s="3516"/>
      <c r="N24" s="3516"/>
      <c r="O24" s="3517"/>
    </row>
    <row r="25" spans="1:15" ht="17.25" x14ac:dyDescent="0.25">
      <c r="A25" s="2149">
        <v>4</v>
      </c>
      <c r="B25" s="2192" t="s">
        <v>3539</v>
      </c>
      <c r="C25" s="2193"/>
      <c r="D25" s="2193"/>
      <c r="E25" s="2194"/>
      <c r="F25" s="2195"/>
      <c r="G25" s="2196"/>
      <c r="H25" s="2193"/>
      <c r="I25" s="2193"/>
      <c r="J25" s="2193"/>
      <c r="K25" s="2193"/>
      <c r="L25" s="2193"/>
      <c r="M25" s="2193"/>
      <c r="N25" s="2193"/>
      <c r="O25" s="2197"/>
    </row>
    <row r="26" spans="1:15" ht="17.25" x14ac:dyDescent="0.25">
      <c r="A26" s="2144"/>
      <c r="B26" s="2182" t="s">
        <v>3532</v>
      </c>
      <c r="C26" s="2198">
        <v>2.13</v>
      </c>
      <c r="D26" s="2198">
        <v>2.72</v>
      </c>
      <c r="E26" s="2199">
        <v>2.36</v>
      </c>
      <c r="F26" s="2200">
        <v>2.21</v>
      </c>
      <c r="G26" s="2201">
        <v>2.4300000000000002</v>
      </c>
      <c r="H26" s="2198">
        <v>2.58</v>
      </c>
      <c r="I26" s="2198">
        <v>2.72</v>
      </c>
      <c r="J26" s="2198">
        <v>2.52</v>
      </c>
      <c r="K26" s="2198">
        <v>2.0699999999999998</v>
      </c>
      <c r="L26" s="2202">
        <v>2.44</v>
      </c>
      <c r="M26" s="2202">
        <v>2.68</v>
      </c>
      <c r="N26" s="2202">
        <v>2.04</v>
      </c>
      <c r="O26" s="2202">
        <v>1.96</v>
      </c>
    </row>
    <row r="27" spans="1:15" ht="17.25" x14ac:dyDescent="0.25">
      <c r="A27" s="2144"/>
      <c r="B27" s="2145" t="s">
        <v>3533</v>
      </c>
      <c r="C27" s="2203">
        <v>2.15</v>
      </c>
      <c r="D27" s="2203">
        <v>2.72</v>
      </c>
      <c r="E27" s="2204">
        <v>2.6</v>
      </c>
      <c r="F27" s="2205">
        <v>2.54</v>
      </c>
      <c r="G27" s="2206">
        <v>2.63</v>
      </c>
      <c r="H27" s="2203">
        <v>2.71</v>
      </c>
      <c r="I27" s="2203">
        <v>2.84</v>
      </c>
      <c r="J27" s="2203">
        <v>2.64</v>
      </c>
      <c r="K27" s="2203">
        <v>2.29</v>
      </c>
      <c r="L27" s="2207">
        <v>2.5</v>
      </c>
      <c r="M27" s="2207">
        <v>2.75</v>
      </c>
      <c r="N27" s="2207">
        <v>2.13</v>
      </c>
      <c r="O27" s="2207">
        <v>2.02</v>
      </c>
    </row>
    <row r="28" spans="1:15" ht="17.25" x14ac:dyDescent="0.25">
      <c r="A28" s="2144"/>
      <c r="B28" s="2145" t="s">
        <v>3534</v>
      </c>
      <c r="C28" s="2203">
        <v>2.68</v>
      </c>
      <c r="D28" s="2203">
        <v>2.93</v>
      </c>
      <c r="E28" s="2204">
        <v>2.69</v>
      </c>
      <c r="F28" s="2205">
        <v>2.67</v>
      </c>
      <c r="G28" s="2206">
        <v>2.8</v>
      </c>
      <c r="H28" s="2203">
        <v>2.85</v>
      </c>
      <c r="I28" s="2203">
        <v>3.05</v>
      </c>
      <c r="J28" s="2203">
        <v>2.75</v>
      </c>
      <c r="K28" s="2203">
        <v>2.38</v>
      </c>
      <c r="L28" s="2207">
        <v>2.61</v>
      </c>
      <c r="M28" s="2207">
        <v>2.82</v>
      </c>
      <c r="N28" s="2207">
        <v>2.25</v>
      </c>
      <c r="O28" s="2207">
        <v>2.1800000000000002</v>
      </c>
    </row>
    <row r="29" spans="1:15" ht="17.25" x14ac:dyDescent="0.25">
      <c r="A29" s="2149">
        <v>5</v>
      </c>
      <c r="B29" s="2145" t="s">
        <v>3540</v>
      </c>
      <c r="C29" s="2203">
        <v>2.29</v>
      </c>
      <c r="D29" s="2203">
        <v>2.79</v>
      </c>
      <c r="E29" s="2204">
        <v>2.48</v>
      </c>
      <c r="F29" s="2205">
        <v>2.46</v>
      </c>
      <c r="G29" s="2206">
        <v>2.6</v>
      </c>
      <c r="H29" s="2203">
        <v>2.68</v>
      </c>
      <c r="I29" s="2203">
        <v>2.87</v>
      </c>
      <c r="J29" s="2203">
        <v>2.64</v>
      </c>
      <c r="K29" s="2203">
        <v>2.21</v>
      </c>
      <c r="L29" s="2207">
        <v>2.5099999999999998</v>
      </c>
      <c r="M29" s="2207">
        <v>2.75</v>
      </c>
      <c r="N29" s="2207">
        <v>2.12</v>
      </c>
      <c r="O29" s="2207">
        <v>2.0499999999999998</v>
      </c>
    </row>
    <row r="30" spans="1:15" ht="18" thickBot="1" x14ac:dyDescent="0.3">
      <c r="A30" s="2138"/>
      <c r="B30" s="2208"/>
      <c r="C30" s="2187"/>
      <c r="D30" s="2187"/>
      <c r="E30" s="2209"/>
      <c r="F30" s="2210"/>
      <c r="G30" s="2211"/>
      <c r="H30" s="2187"/>
      <c r="I30" s="2187"/>
      <c r="J30" s="2187"/>
      <c r="K30" s="2187"/>
      <c r="L30" s="2187"/>
      <c r="M30" s="2187"/>
      <c r="N30" s="2187"/>
      <c r="O30" s="2188"/>
    </row>
    <row r="31" spans="1:15" x14ac:dyDescent="0.3">
      <c r="A31" s="2189" t="s">
        <v>533</v>
      </c>
      <c r="B31" s="2189"/>
      <c r="C31" s="2190"/>
      <c r="D31" s="2189"/>
      <c r="E31" s="2189"/>
      <c r="F31" s="2190"/>
      <c r="G31" s="2190"/>
      <c r="H31" s="2189"/>
      <c r="I31" s="2189"/>
      <c r="J31" s="2189"/>
      <c r="K31" s="2189"/>
      <c r="L31" s="2191"/>
      <c r="M31" s="2191"/>
      <c r="N31" s="2191"/>
      <c r="O31" s="2191"/>
    </row>
    <row r="32" spans="1:15" x14ac:dyDescent="0.3">
      <c r="A32" s="2189" t="s">
        <v>3527</v>
      </c>
      <c r="B32" s="2189"/>
      <c r="C32" s="2190"/>
      <c r="D32" s="2190"/>
      <c r="E32" s="2190"/>
      <c r="F32" s="2190"/>
      <c r="G32" s="2190"/>
      <c r="H32" s="2190"/>
      <c r="I32" s="2189"/>
      <c r="J32" s="2189"/>
      <c r="K32" s="2189"/>
      <c r="L32" s="2191"/>
      <c r="M32" s="2191"/>
      <c r="N32" s="2191"/>
      <c r="O32" s="2191"/>
    </row>
    <row r="33" spans="1:15" x14ac:dyDescent="0.3">
      <c r="A33" s="2189" t="s">
        <v>3536</v>
      </c>
      <c r="B33" s="2189"/>
      <c r="C33" s="2190"/>
      <c r="D33" s="2190"/>
      <c r="E33" s="2190"/>
      <c r="F33" s="2190"/>
      <c r="G33" s="2190"/>
      <c r="H33" s="2190"/>
      <c r="I33" s="2189"/>
      <c r="J33" s="2189"/>
      <c r="K33" s="2189"/>
      <c r="L33" s="2191"/>
      <c r="M33" s="2191"/>
      <c r="N33" s="2191"/>
      <c r="O33" s="2191"/>
    </row>
    <row r="34" spans="1:15" x14ac:dyDescent="0.25">
      <c r="F34" s="2143"/>
    </row>
    <row r="35" spans="1:15" x14ac:dyDescent="0.25">
      <c r="F35" s="2143"/>
    </row>
    <row r="36" spans="1:15" x14ac:dyDescent="0.25">
      <c r="F36" s="2143"/>
    </row>
    <row r="37" spans="1:15" x14ac:dyDescent="0.25">
      <c r="F37" s="2143"/>
    </row>
    <row r="38" spans="1:15" x14ac:dyDescent="0.25">
      <c r="F38" s="2130"/>
      <c r="G38" s="2130"/>
    </row>
    <row r="39" spans="1:15" x14ac:dyDescent="0.25">
      <c r="F39" s="2130"/>
      <c r="G39" s="2130"/>
    </row>
    <row r="40" spans="1:15" x14ac:dyDescent="0.25">
      <c r="F40" s="2130"/>
      <c r="G40" s="2130"/>
    </row>
    <row r="41" spans="1:15" x14ac:dyDescent="0.25">
      <c r="F41" s="2130"/>
      <c r="G41" s="2130"/>
    </row>
    <row r="42" spans="1:15" x14ac:dyDescent="0.25">
      <c r="F42" s="2130"/>
      <c r="G42" s="2130"/>
    </row>
    <row r="43" spans="1:15" x14ac:dyDescent="0.25">
      <c r="F43" s="2130"/>
      <c r="G43" s="2130"/>
    </row>
    <row r="44" spans="1:15" x14ac:dyDescent="0.25">
      <c r="F44" s="2130"/>
      <c r="G44" s="2130"/>
    </row>
    <row r="45" spans="1:15" x14ac:dyDescent="0.25">
      <c r="F45" s="2130"/>
      <c r="G45" s="2130"/>
    </row>
    <row r="46" spans="1:15" x14ac:dyDescent="0.25">
      <c r="F46" s="2130"/>
      <c r="G46" s="2130"/>
    </row>
    <row r="47" spans="1:15" x14ac:dyDescent="0.25">
      <c r="F47" s="2130"/>
      <c r="G47" s="2130"/>
    </row>
    <row r="48" spans="1:15" x14ac:dyDescent="0.25">
      <c r="F48" s="2130"/>
      <c r="G48" s="2130"/>
    </row>
    <row r="49" spans="6:7" x14ac:dyDescent="0.25">
      <c r="F49" s="2130"/>
      <c r="G49" s="2130"/>
    </row>
    <row r="50" spans="6:7" x14ac:dyDescent="0.25">
      <c r="F50" s="2130"/>
      <c r="G50" s="2130"/>
    </row>
    <row r="51" spans="6:7" x14ac:dyDescent="0.25">
      <c r="F51" s="2130"/>
      <c r="G51" s="2130"/>
    </row>
    <row r="52" spans="6:7" x14ac:dyDescent="0.25">
      <c r="F52" s="2130"/>
      <c r="G52" s="2130"/>
    </row>
    <row r="53" spans="6:7" x14ac:dyDescent="0.25">
      <c r="F53" s="2130"/>
      <c r="G53" s="2130"/>
    </row>
    <row r="54" spans="6:7" x14ac:dyDescent="0.25">
      <c r="F54" s="2130"/>
      <c r="G54" s="2130"/>
    </row>
    <row r="55" spans="6:7" x14ac:dyDescent="0.25">
      <c r="F55" s="2130"/>
      <c r="G55" s="2130"/>
    </row>
    <row r="56" spans="6:7" x14ac:dyDescent="0.25">
      <c r="F56" s="2130"/>
      <c r="G56" s="2130"/>
    </row>
    <row r="57" spans="6:7" x14ac:dyDescent="0.25">
      <c r="F57" s="2130"/>
      <c r="G57" s="2130"/>
    </row>
    <row r="58" spans="6:7" x14ac:dyDescent="0.25">
      <c r="F58" s="2130"/>
      <c r="G58" s="2130"/>
    </row>
    <row r="59" spans="6:7" x14ac:dyDescent="0.25">
      <c r="F59" s="2130"/>
      <c r="G59" s="2130"/>
    </row>
    <row r="60" spans="6:7" x14ac:dyDescent="0.25">
      <c r="F60" s="2130"/>
      <c r="G60" s="2130"/>
    </row>
    <row r="61" spans="6:7" x14ac:dyDescent="0.25">
      <c r="F61" s="2130"/>
      <c r="G61" s="2130"/>
    </row>
    <row r="62" spans="6:7" x14ac:dyDescent="0.25">
      <c r="F62" s="2130"/>
      <c r="G62" s="2130"/>
    </row>
    <row r="63" spans="6:7" x14ac:dyDescent="0.25">
      <c r="F63" s="2130"/>
      <c r="G63" s="2130"/>
    </row>
    <row r="64" spans="6:7" x14ac:dyDescent="0.25">
      <c r="F64" s="2130"/>
      <c r="G64" s="2130"/>
    </row>
    <row r="65" spans="6:7" x14ac:dyDescent="0.25">
      <c r="F65" s="2130"/>
      <c r="G65" s="2130"/>
    </row>
    <row r="66" spans="6:7" x14ac:dyDescent="0.25">
      <c r="F66" s="2130"/>
      <c r="G66" s="2130"/>
    </row>
    <row r="67" spans="6:7" x14ac:dyDescent="0.25">
      <c r="F67" s="2130"/>
      <c r="G67" s="2130"/>
    </row>
    <row r="68" spans="6:7" x14ac:dyDescent="0.25">
      <c r="F68" s="2130"/>
      <c r="G68" s="2130"/>
    </row>
    <row r="69" spans="6:7" x14ac:dyDescent="0.25">
      <c r="F69"/>
      <c r="G69"/>
    </row>
    <row r="70" spans="6:7" x14ac:dyDescent="0.25">
      <c r="F70"/>
      <c r="G70"/>
    </row>
    <row r="71" spans="6:7" x14ac:dyDescent="0.25">
      <c r="F71"/>
      <c r="G71"/>
    </row>
    <row r="72" spans="6:7" x14ac:dyDescent="0.25">
      <c r="F72"/>
      <c r="G72"/>
    </row>
    <row r="73" spans="6:7" x14ac:dyDescent="0.25">
      <c r="F73"/>
      <c r="G73"/>
    </row>
    <row r="74" spans="6:7" x14ac:dyDescent="0.25">
      <c r="F74"/>
      <c r="G74"/>
    </row>
    <row r="75" spans="6:7" x14ac:dyDescent="0.25">
      <c r="F75"/>
      <c r="G75"/>
    </row>
    <row r="76" spans="6:7" x14ac:dyDescent="0.25">
      <c r="F76"/>
      <c r="G76"/>
    </row>
    <row r="77" spans="6:7" x14ac:dyDescent="0.25">
      <c r="F77"/>
      <c r="G77"/>
    </row>
    <row r="78" spans="6:7" x14ac:dyDescent="0.25">
      <c r="F78"/>
      <c r="G78"/>
    </row>
    <row r="79" spans="6:7" x14ac:dyDescent="0.25">
      <c r="F79"/>
      <c r="G79"/>
    </row>
    <row r="80" spans="6:7" x14ac:dyDescent="0.25">
      <c r="F80"/>
      <c r="G80"/>
    </row>
    <row r="81" spans="6:7" x14ac:dyDescent="0.25">
      <c r="F81"/>
      <c r="G81"/>
    </row>
    <row r="82" spans="6:7" x14ac:dyDescent="0.25">
      <c r="F82"/>
      <c r="G82"/>
    </row>
    <row r="83" spans="6:7" x14ac:dyDescent="0.25">
      <c r="F83"/>
      <c r="G83"/>
    </row>
    <row r="84" spans="6:7" x14ac:dyDescent="0.25">
      <c r="F84"/>
      <c r="G84"/>
    </row>
    <row r="85" spans="6:7" x14ac:dyDescent="0.25">
      <c r="F85"/>
      <c r="G85"/>
    </row>
    <row r="86" spans="6:7" x14ac:dyDescent="0.25">
      <c r="F86"/>
      <c r="G86"/>
    </row>
    <row r="87" spans="6:7" x14ac:dyDescent="0.25">
      <c r="F87"/>
      <c r="G87"/>
    </row>
    <row r="88" spans="6:7" x14ac:dyDescent="0.25">
      <c r="F88"/>
      <c r="G88"/>
    </row>
    <row r="89" spans="6:7" x14ac:dyDescent="0.25">
      <c r="F89"/>
      <c r="G89"/>
    </row>
    <row r="90" spans="6:7" x14ac:dyDescent="0.25">
      <c r="F90"/>
      <c r="G90"/>
    </row>
    <row r="91" spans="6:7" x14ac:dyDescent="0.25">
      <c r="F91"/>
      <c r="G91"/>
    </row>
    <row r="92" spans="6:7" x14ac:dyDescent="0.25">
      <c r="G92"/>
    </row>
    <row r="93" spans="6:7" x14ac:dyDescent="0.25">
      <c r="G93"/>
    </row>
    <row r="94" spans="6:7" x14ac:dyDescent="0.25">
      <c r="G94"/>
    </row>
    <row r="95" spans="6:7" x14ac:dyDescent="0.25">
      <c r="G95"/>
    </row>
    <row r="96" spans="6:7" x14ac:dyDescent="0.25">
      <c r="G96"/>
    </row>
    <row r="97" spans="7:7" x14ac:dyDescent="0.25">
      <c r="G97"/>
    </row>
    <row r="98" spans="7:7" x14ac:dyDescent="0.25">
      <c r="G98"/>
    </row>
    <row r="99" spans="7:7" x14ac:dyDescent="0.25">
      <c r="G99"/>
    </row>
    <row r="100" spans="7:7" x14ac:dyDescent="0.25">
      <c r="G100"/>
    </row>
    <row r="101" spans="7:7" x14ac:dyDescent="0.25">
      <c r="G101"/>
    </row>
    <row r="102" spans="7:7" x14ac:dyDescent="0.25">
      <c r="G102"/>
    </row>
    <row r="103" spans="7:7" x14ac:dyDescent="0.25">
      <c r="G103"/>
    </row>
    <row r="104" spans="7:7" x14ac:dyDescent="0.25">
      <c r="G104"/>
    </row>
    <row r="105" spans="7:7" x14ac:dyDescent="0.25">
      <c r="G105"/>
    </row>
    <row r="106" spans="7:7" x14ac:dyDescent="0.25">
      <c r="G106"/>
    </row>
    <row r="107" spans="7:7" x14ac:dyDescent="0.25">
      <c r="G107"/>
    </row>
    <row r="108" spans="7:7" x14ac:dyDescent="0.25">
      <c r="G108"/>
    </row>
    <row r="109" spans="7:7" x14ac:dyDescent="0.25">
      <c r="G109"/>
    </row>
    <row r="110" spans="7:7" x14ac:dyDescent="0.25">
      <c r="G110"/>
    </row>
    <row r="111" spans="7:7" x14ac:dyDescent="0.25">
      <c r="G111"/>
    </row>
    <row r="112" spans="7:7" x14ac:dyDescent="0.25">
      <c r="G112"/>
    </row>
    <row r="113" spans="7:7" x14ac:dyDescent="0.25">
      <c r="G113"/>
    </row>
    <row r="114" spans="7:7" x14ac:dyDescent="0.25">
      <c r="G114"/>
    </row>
    <row r="115" spans="7:7" x14ac:dyDescent="0.25">
      <c r="G115"/>
    </row>
  </sheetData>
  <mergeCells count="2">
    <mergeCell ref="B4:O4"/>
    <mergeCell ref="A24:O24"/>
  </mergeCells>
  <pageMargins left="0.5" right="0" top="0.5" bottom="0" header="0.3" footer="0.3"/>
  <pageSetup paperSize="9" scale="6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topLeftCell="A24" zoomScaleNormal="100" workbookViewId="0">
      <pane xSplit="1" topLeftCell="B1" activePane="topRight" state="frozen"/>
      <selection activeCell="A13" sqref="A13"/>
      <selection pane="topRight" sqref="A1:K39"/>
    </sheetView>
  </sheetViews>
  <sheetFormatPr defaultRowHeight="16.5" x14ac:dyDescent="0.25"/>
  <cols>
    <col min="1" max="1" width="3.140625" style="2212" customWidth="1"/>
    <col min="2" max="2" width="48" style="2212" customWidth="1"/>
    <col min="3" max="3" width="18.7109375" style="2212" customWidth="1"/>
    <col min="4" max="4" width="16" style="2212" customWidth="1"/>
    <col min="5" max="5" width="15.28515625" style="2212" customWidth="1"/>
    <col min="6" max="6" width="13.5703125" style="2212" customWidth="1"/>
    <col min="7" max="7" width="15.28515625" style="2212" customWidth="1"/>
    <col min="8" max="8" width="14" style="2212" customWidth="1"/>
    <col min="9" max="9" width="13.28515625" style="2212" customWidth="1"/>
    <col min="10" max="10" width="9.85546875" style="2212" customWidth="1"/>
    <col min="11" max="11" width="9.85546875" style="2212" bestFit="1" customWidth="1"/>
    <col min="12" max="12" width="9.140625" style="2212"/>
    <col min="13" max="13" width="9.42578125" style="2212" bestFit="1" customWidth="1"/>
    <col min="14" max="15" width="9.28515625" style="2212" bestFit="1" customWidth="1"/>
    <col min="16" max="18" width="9.28515625" style="2212" customWidth="1"/>
    <col min="19" max="19" width="9.28515625" style="2212" bestFit="1" customWidth="1"/>
    <col min="20" max="255" width="9.140625" style="2212"/>
    <col min="256" max="256" width="3.140625" style="2212" customWidth="1"/>
    <col min="257" max="257" width="47.7109375" style="2212" customWidth="1"/>
    <col min="258" max="258" width="12.28515625" style="2212" customWidth="1"/>
    <col min="259" max="259" width="13.140625" style="2212" customWidth="1"/>
    <col min="260" max="260" width="11.7109375" style="2212" customWidth="1"/>
    <col min="261" max="261" width="12.85546875" style="2212" customWidth="1"/>
    <col min="262" max="262" width="11.5703125" style="2212" customWidth="1"/>
    <col min="263" max="263" width="10.5703125" style="2212" customWidth="1"/>
    <col min="264" max="264" width="11.28515625" style="2212" customWidth="1"/>
    <col min="265" max="266" width="9.85546875" style="2212" customWidth="1"/>
    <col min="267" max="267" width="9.85546875" style="2212" bestFit="1" customWidth="1"/>
    <col min="268" max="268" width="9.140625" style="2212"/>
    <col min="269" max="269" width="9.42578125" style="2212" bestFit="1" customWidth="1"/>
    <col min="270" max="271" width="9.28515625" style="2212" bestFit="1" customWidth="1"/>
    <col min="272" max="274" width="9.28515625" style="2212" customWidth="1"/>
    <col min="275" max="275" width="9.28515625" style="2212" bestFit="1" customWidth="1"/>
    <col min="276" max="511" width="9.140625" style="2212"/>
    <col min="512" max="512" width="3.140625" style="2212" customWidth="1"/>
    <col min="513" max="513" width="47.7109375" style="2212" customWidth="1"/>
    <col min="514" max="514" width="12.28515625" style="2212" customWidth="1"/>
    <col min="515" max="515" width="13.140625" style="2212" customWidth="1"/>
    <col min="516" max="516" width="11.7109375" style="2212" customWidth="1"/>
    <col min="517" max="517" width="12.85546875" style="2212" customWidth="1"/>
    <col min="518" max="518" width="11.5703125" style="2212" customWidth="1"/>
    <col min="519" max="519" width="10.5703125" style="2212" customWidth="1"/>
    <col min="520" max="520" width="11.28515625" style="2212" customWidth="1"/>
    <col min="521" max="522" width="9.85546875" style="2212" customWidth="1"/>
    <col min="523" max="523" width="9.85546875" style="2212" bestFit="1" customWidth="1"/>
    <col min="524" max="524" width="9.140625" style="2212"/>
    <col min="525" max="525" width="9.42578125" style="2212" bestFit="1" customWidth="1"/>
    <col min="526" max="527" width="9.28515625" style="2212" bestFit="1" customWidth="1"/>
    <col min="528" max="530" width="9.28515625" style="2212" customWidth="1"/>
    <col min="531" max="531" width="9.28515625" style="2212" bestFit="1" customWidth="1"/>
    <col min="532" max="767" width="9.140625" style="2212"/>
    <col min="768" max="768" width="3.140625" style="2212" customWidth="1"/>
    <col min="769" max="769" width="47.7109375" style="2212" customWidth="1"/>
    <col min="770" max="770" width="12.28515625" style="2212" customWidth="1"/>
    <col min="771" max="771" width="13.140625" style="2212" customWidth="1"/>
    <col min="772" max="772" width="11.7109375" style="2212" customWidth="1"/>
    <col min="773" max="773" width="12.85546875" style="2212" customWidth="1"/>
    <col min="774" max="774" width="11.5703125" style="2212" customWidth="1"/>
    <col min="775" max="775" width="10.5703125" style="2212" customWidth="1"/>
    <col min="776" max="776" width="11.28515625" style="2212" customWidth="1"/>
    <col min="777" max="778" width="9.85546875" style="2212" customWidth="1"/>
    <col min="779" max="779" width="9.85546875" style="2212" bestFit="1" customWidth="1"/>
    <col min="780" max="780" width="9.140625" style="2212"/>
    <col min="781" max="781" width="9.42578125" style="2212" bestFit="1" customWidth="1"/>
    <col min="782" max="783" width="9.28515625" style="2212" bestFit="1" customWidth="1"/>
    <col min="784" max="786" width="9.28515625" style="2212" customWidth="1"/>
    <col min="787" max="787" width="9.28515625" style="2212" bestFit="1" customWidth="1"/>
    <col min="788" max="1023" width="9.140625" style="2212"/>
    <col min="1024" max="1024" width="3.140625" style="2212" customWidth="1"/>
    <col min="1025" max="1025" width="47.7109375" style="2212" customWidth="1"/>
    <col min="1026" max="1026" width="12.28515625" style="2212" customWidth="1"/>
    <col min="1027" max="1027" width="13.140625" style="2212" customWidth="1"/>
    <col min="1028" max="1028" width="11.7109375" style="2212" customWidth="1"/>
    <col min="1029" max="1029" width="12.85546875" style="2212" customWidth="1"/>
    <col min="1030" max="1030" width="11.5703125" style="2212" customWidth="1"/>
    <col min="1031" max="1031" width="10.5703125" style="2212" customWidth="1"/>
    <col min="1032" max="1032" width="11.28515625" style="2212" customWidth="1"/>
    <col min="1033" max="1034" width="9.85546875" style="2212" customWidth="1"/>
    <col min="1035" max="1035" width="9.85546875" style="2212" bestFit="1" customWidth="1"/>
    <col min="1036" max="1036" width="9.140625" style="2212"/>
    <col min="1037" max="1037" width="9.42578125" style="2212" bestFit="1" customWidth="1"/>
    <col min="1038" max="1039" width="9.28515625" style="2212" bestFit="1" customWidth="1"/>
    <col min="1040" max="1042" width="9.28515625" style="2212" customWidth="1"/>
    <col min="1043" max="1043" width="9.28515625" style="2212" bestFit="1" customWidth="1"/>
    <col min="1044" max="1279" width="9.140625" style="2212"/>
    <col min="1280" max="1280" width="3.140625" style="2212" customWidth="1"/>
    <col min="1281" max="1281" width="47.7109375" style="2212" customWidth="1"/>
    <col min="1282" max="1282" width="12.28515625" style="2212" customWidth="1"/>
    <col min="1283" max="1283" width="13.140625" style="2212" customWidth="1"/>
    <col min="1284" max="1284" width="11.7109375" style="2212" customWidth="1"/>
    <col min="1285" max="1285" width="12.85546875" style="2212" customWidth="1"/>
    <col min="1286" max="1286" width="11.5703125" style="2212" customWidth="1"/>
    <col min="1287" max="1287" width="10.5703125" style="2212" customWidth="1"/>
    <col min="1288" max="1288" width="11.28515625" style="2212" customWidth="1"/>
    <col min="1289" max="1290" width="9.85546875" style="2212" customWidth="1"/>
    <col min="1291" max="1291" width="9.85546875" style="2212" bestFit="1" customWidth="1"/>
    <col min="1292" max="1292" width="9.140625" style="2212"/>
    <col min="1293" max="1293" width="9.42578125" style="2212" bestFit="1" customWidth="1"/>
    <col min="1294" max="1295" width="9.28515625" style="2212" bestFit="1" customWidth="1"/>
    <col min="1296" max="1298" width="9.28515625" style="2212" customWidth="1"/>
    <col min="1299" max="1299" width="9.28515625" style="2212" bestFit="1" customWidth="1"/>
    <col min="1300" max="1535" width="9.140625" style="2212"/>
    <col min="1536" max="1536" width="3.140625" style="2212" customWidth="1"/>
    <col min="1537" max="1537" width="47.7109375" style="2212" customWidth="1"/>
    <col min="1538" max="1538" width="12.28515625" style="2212" customWidth="1"/>
    <col min="1539" max="1539" width="13.140625" style="2212" customWidth="1"/>
    <col min="1540" max="1540" width="11.7109375" style="2212" customWidth="1"/>
    <col min="1541" max="1541" width="12.85546875" style="2212" customWidth="1"/>
    <col min="1542" max="1542" width="11.5703125" style="2212" customWidth="1"/>
    <col min="1543" max="1543" width="10.5703125" style="2212" customWidth="1"/>
    <col min="1544" max="1544" width="11.28515625" style="2212" customWidth="1"/>
    <col min="1545" max="1546" width="9.85546875" style="2212" customWidth="1"/>
    <col min="1547" max="1547" width="9.85546875" style="2212" bestFit="1" customWidth="1"/>
    <col min="1548" max="1548" width="9.140625" style="2212"/>
    <col min="1549" max="1549" width="9.42578125" style="2212" bestFit="1" customWidth="1"/>
    <col min="1550" max="1551" width="9.28515625" style="2212" bestFit="1" customWidth="1"/>
    <col min="1552" max="1554" width="9.28515625" style="2212" customWidth="1"/>
    <col min="1555" max="1555" width="9.28515625" style="2212" bestFit="1" customWidth="1"/>
    <col min="1556" max="1791" width="9.140625" style="2212"/>
    <col min="1792" max="1792" width="3.140625" style="2212" customWidth="1"/>
    <col min="1793" max="1793" width="47.7109375" style="2212" customWidth="1"/>
    <col min="1794" max="1794" width="12.28515625" style="2212" customWidth="1"/>
    <col min="1795" max="1795" width="13.140625" style="2212" customWidth="1"/>
    <col min="1796" max="1796" width="11.7109375" style="2212" customWidth="1"/>
    <col min="1797" max="1797" width="12.85546875" style="2212" customWidth="1"/>
    <col min="1798" max="1798" width="11.5703125" style="2212" customWidth="1"/>
    <col min="1799" max="1799" width="10.5703125" style="2212" customWidth="1"/>
    <col min="1800" max="1800" width="11.28515625" style="2212" customWidth="1"/>
    <col min="1801" max="1802" width="9.85546875" style="2212" customWidth="1"/>
    <col min="1803" max="1803" width="9.85546875" style="2212" bestFit="1" customWidth="1"/>
    <col min="1804" max="1804" width="9.140625" style="2212"/>
    <col min="1805" max="1805" width="9.42578125" style="2212" bestFit="1" customWidth="1"/>
    <col min="1806" max="1807" width="9.28515625" style="2212" bestFit="1" customWidth="1"/>
    <col min="1808" max="1810" width="9.28515625" style="2212" customWidth="1"/>
    <col min="1811" max="1811" width="9.28515625" style="2212" bestFit="1" customWidth="1"/>
    <col min="1812" max="2047" width="9.140625" style="2212"/>
    <col min="2048" max="2048" width="3.140625" style="2212" customWidth="1"/>
    <col min="2049" max="2049" width="47.7109375" style="2212" customWidth="1"/>
    <col min="2050" max="2050" width="12.28515625" style="2212" customWidth="1"/>
    <col min="2051" max="2051" width="13.140625" style="2212" customWidth="1"/>
    <col min="2052" max="2052" width="11.7109375" style="2212" customWidth="1"/>
    <col min="2053" max="2053" width="12.85546875" style="2212" customWidth="1"/>
    <col min="2054" max="2054" width="11.5703125" style="2212" customWidth="1"/>
    <col min="2055" max="2055" width="10.5703125" style="2212" customWidth="1"/>
    <col min="2056" max="2056" width="11.28515625" style="2212" customWidth="1"/>
    <col min="2057" max="2058" width="9.85546875" style="2212" customWidth="1"/>
    <col min="2059" max="2059" width="9.85546875" style="2212" bestFit="1" customWidth="1"/>
    <col min="2060" max="2060" width="9.140625" style="2212"/>
    <col min="2061" max="2061" width="9.42578125" style="2212" bestFit="1" customWidth="1"/>
    <col min="2062" max="2063" width="9.28515625" style="2212" bestFit="1" customWidth="1"/>
    <col min="2064" max="2066" width="9.28515625" style="2212" customWidth="1"/>
    <col min="2067" max="2067" width="9.28515625" style="2212" bestFit="1" customWidth="1"/>
    <col min="2068" max="2303" width="9.140625" style="2212"/>
    <col min="2304" max="2304" width="3.140625" style="2212" customWidth="1"/>
    <col min="2305" max="2305" width="47.7109375" style="2212" customWidth="1"/>
    <col min="2306" max="2306" width="12.28515625" style="2212" customWidth="1"/>
    <col min="2307" max="2307" width="13.140625" style="2212" customWidth="1"/>
    <col min="2308" max="2308" width="11.7109375" style="2212" customWidth="1"/>
    <col min="2309" max="2309" width="12.85546875" style="2212" customWidth="1"/>
    <col min="2310" max="2310" width="11.5703125" style="2212" customWidth="1"/>
    <col min="2311" max="2311" width="10.5703125" style="2212" customWidth="1"/>
    <col min="2312" max="2312" width="11.28515625" style="2212" customWidth="1"/>
    <col min="2313" max="2314" width="9.85546875" style="2212" customWidth="1"/>
    <col min="2315" max="2315" width="9.85546875" style="2212" bestFit="1" customWidth="1"/>
    <col min="2316" max="2316" width="9.140625" style="2212"/>
    <col min="2317" max="2317" width="9.42578125" style="2212" bestFit="1" customWidth="1"/>
    <col min="2318" max="2319" width="9.28515625" style="2212" bestFit="1" customWidth="1"/>
    <col min="2320" max="2322" width="9.28515625" style="2212" customWidth="1"/>
    <col min="2323" max="2323" width="9.28515625" style="2212" bestFit="1" customWidth="1"/>
    <col min="2324" max="2559" width="9.140625" style="2212"/>
    <col min="2560" max="2560" width="3.140625" style="2212" customWidth="1"/>
    <col min="2561" max="2561" width="47.7109375" style="2212" customWidth="1"/>
    <col min="2562" max="2562" width="12.28515625" style="2212" customWidth="1"/>
    <col min="2563" max="2563" width="13.140625" style="2212" customWidth="1"/>
    <col min="2564" max="2564" width="11.7109375" style="2212" customWidth="1"/>
    <col min="2565" max="2565" width="12.85546875" style="2212" customWidth="1"/>
    <col min="2566" max="2566" width="11.5703125" style="2212" customWidth="1"/>
    <col min="2567" max="2567" width="10.5703125" style="2212" customWidth="1"/>
    <col min="2568" max="2568" width="11.28515625" style="2212" customWidth="1"/>
    <col min="2569" max="2570" width="9.85546875" style="2212" customWidth="1"/>
    <col min="2571" max="2571" width="9.85546875" style="2212" bestFit="1" customWidth="1"/>
    <col min="2572" max="2572" width="9.140625" style="2212"/>
    <col min="2573" max="2573" width="9.42578125" style="2212" bestFit="1" customWidth="1"/>
    <col min="2574" max="2575" width="9.28515625" style="2212" bestFit="1" customWidth="1"/>
    <col min="2576" max="2578" width="9.28515625" style="2212" customWidth="1"/>
    <col min="2579" max="2579" width="9.28515625" style="2212" bestFit="1" customWidth="1"/>
    <col min="2580" max="2815" width="9.140625" style="2212"/>
    <col min="2816" max="2816" width="3.140625" style="2212" customWidth="1"/>
    <col min="2817" max="2817" width="47.7109375" style="2212" customWidth="1"/>
    <col min="2818" max="2818" width="12.28515625" style="2212" customWidth="1"/>
    <col min="2819" max="2819" width="13.140625" style="2212" customWidth="1"/>
    <col min="2820" max="2820" width="11.7109375" style="2212" customWidth="1"/>
    <col min="2821" max="2821" width="12.85546875" style="2212" customWidth="1"/>
    <col min="2822" max="2822" width="11.5703125" style="2212" customWidth="1"/>
    <col min="2823" max="2823" width="10.5703125" style="2212" customWidth="1"/>
    <col min="2824" max="2824" width="11.28515625" style="2212" customWidth="1"/>
    <col min="2825" max="2826" width="9.85546875" style="2212" customWidth="1"/>
    <col min="2827" max="2827" width="9.85546875" style="2212" bestFit="1" customWidth="1"/>
    <col min="2828" max="2828" width="9.140625" style="2212"/>
    <col min="2829" max="2829" width="9.42578125" style="2212" bestFit="1" customWidth="1"/>
    <col min="2830" max="2831" width="9.28515625" style="2212" bestFit="1" customWidth="1"/>
    <col min="2832" max="2834" width="9.28515625" style="2212" customWidth="1"/>
    <col min="2835" max="2835" width="9.28515625" style="2212" bestFit="1" customWidth="1"/>
    <col min="2836" max="3071" width="9.140625" style="2212"/>
    <col min="3072" max="3072" width="3.140625" style="2212" customWidth="1"/>
    <col min="3073" max="3073" width="47.7109375" style="2212" customWidth="1"/>
    <col min="3074" max="3074" width="12.28515625" style="2212" customWidth="1"/>
    <col min="3075" max="3075" width="13.140625" style="2212" customWidth="1"/>
    <col min="3076" max="3076" width="11.7109375" style="2212" customWidth="1"/>
    <col min="3077" max="3077" width="12.85546875" style="2212" customWidth="1"/>
    <col min="3078" max="3078" width="11.5703125" style="2212" customWidth="1"/>
    <col min="3079" max="3079" width="10.5703125" style="2212" customWidth="1"/>
    <col min="3080" max="3080" width="11.28515625" style="2212" customWidth="1"/>
    <col min="3081" max="3082" width="9.85546875" style="2212" customWidth="1"/>
    <col min="3083" max="3083" width="9.85546875" style="2212" bestFit="1" customWidth="1"/>
    <col min="3084" max="3084" width="9.140625" style="2212"/>
    <col min="3085" max="3085" width="9.42578125" style="2212" bestFit="1" customWidth="1"/>
    <col min="3086" max="3087" width="9.28515625" style="2212" bestFit="1" customWidth="1"/>
    <col min="3088" max="3090" width="9.28515625" style="2212" customWidth="1"/>
    <col min="3091" max="3091" width="9.28515625" style="2212" bestFit="1" customWidth="1"/>
    <col min="3092" max="3327" width="9.140625" style="2212"/>
    <col min="3328" max="3328" width="3.140625" style="2212" customWidth="1"/>
    <col min="3329" max="3329" width="47.7109375" style="2212" customWidth="1"/>
    <col min="3330" max="3330" width="12.28515625" style="2212" customWidth="1"/>
    <col min="3331" max="3331" width="13.140625" style="2212" customWidth="1"/>
    <col min="3332" max="3332" width="11.7109375" style="2212" customWidth="1"/>
    <col min="3333" max="3333" width="12.85546875" style="2212" customWidth="1"/>
    <col min="3334" max="3334" width="11.5703125" style="2212" customWidth="1"/>
    <col min="3335" max="3335" width="10.5703125" style="2212" customWidth="1"/>
    <col min="3336" max="3336" width="11.28515625" style="2212" customWidth="1"/>
    <col min="3337" max="3338" width="9.85546875" style="2212" customWidth="1"/>
    <col min="3339" max="3339" width="9.85546875" style="2212" bestFit="1" customWidth="1"/>
    <col min="3340" max="3340" width="9.140625" style="2212"/>
    <col min="3341" max="3341" width="9.42578125" style="2212" bestFit="1" customWidth="1"/>
    <col min="3342" max="3343" width="9.28515625" style="2212" bestFit="1" customWidth="1"/>
    <col min="3344" max="3346" width="9.28515625" style="2212" customWidth="1"/>
    <col min="3347" max="3347" width="9.28515625" style="2212" bestFit="1" customWidth="1"/>
    <col min="3348" max="3583" width="9.140625" style="2212"/>
    <col min="3584" max="3584" width="3.140625" style="2212" customWidth="1"/>
    <col min="3585" max="3585" width="47.7109375" style="2212" customWidth="1"/>
    <col min="3586" max="3586" width="12.28515625" style="2212" customWidth="1"/>
    <col min="3587" max="3587" width="13.140625" style="2212" customWidth="1"/>
    <col min="3588" max="3588" width="11.7109375" style="2212" customWidth="1"/>
    <col min="3589" max="3589" width="12.85546875" style="2212" customWidth="1"/>
    <col min="3590" max="3590" width="11.5703125" style="2212" customWidth="1"/>
    <col min="3591" max="3591" width="10.5703125" style="2212" customWidth="1"/>
    <col min="3592" max="3592" width="11.28515625" style="2212" customWidth="1"/>
    <col min="3593" max="3594" width="9.85546875" style="2212" customWidth="1"/>
    <col min="3595" max="3595" width="9.85546875" style="2212" bestFit="1" customWidth="1"/>
    <col min="3596" max="3596" width="9.140625" style="2212"/>
    <col min="3597" max="3597" width="9.42578125" style="2212" bestFit="1" customWidth="1"/>
    <col min="3598" max="3599" width="9.28515625" style="2212" bestFit="1" customWidth="1"/>
    <col min="3600" max="3602" width="9.28515625" style="2212" customWidth="1"/>
    <col min="3603" max="3603" width="9.28515625" style="2212" bestFit="1" customWidth="1"/>
    <col min="3604" max="3839" width="9.140625" style="2212"/>
    <col min="3840" max="3840" width="3.140625" style="2212" customWidth="1"/>
    <col min="3841" max="3841" width="47.7109375" style="2212" customWidth="1"/>
    <col min="3842" max="3842" width="12.28515625" style="2212" customWidth="1"/>
    <col min="3843" max="3843" width="13.140625" style="2212" customWidth="1"/>
    <col min="3844" max="3844" width="11.7109375" style="2212" customWidth="1"/>
    <col min="3845" max="3845" width="12.85546875" style="2212" customWidth="1"/>
    <col min="3846" max="3846" width="11.5703125" style="2212" customWidth="1"/>
    <col min="3847" max="3847" width="10.5703125" style="2212" customWidth="1"/>
    <col min="3848" max="3848" width="11.28515625" style="2212" customWidth="1"/>
    <col min="3849" max="3850" width="9.85546875" style="2212" customWidth="1"/>
    <col min="3851" max="3851" width="9.85546875" style="2212" bestFit="1" customWidth="1"/>
    <col min="3852" max="3852" width="9.140625" style="2212"/>
    <col min="3853" max="3853" width="9.42578125" style="2212" bestFit="1" customWidth="1"/>
    <col min="3854" max="3855" width="9.28515625" style="2212" bestFit="1" customWidth="1"/>
    <col min="3856" max="3858" width="9.28515625" style="2212" customWidth="1"/>
    <col min="3859" max="3859" width="9.28515625" style="2212" bestFit="1" customWidth="1"/>
    <col min="3860" max="4095" width="9.140625" style="2212"/>
    <col min="4096" max="4096" width="3.140625" style="2212" customWidth="1"/>
    <col min="4097" max="4097" width="47.7109375" style="2212" customWidth="1"/>
    <col min="4098" max="4098" width="12.28515625" style="2212" customWidth="1"/>
    <col min="4099" max="4099" width="13.140625" style="2212" customWidth="1"/>
    <col min="4100" max="4100" width="11.7109375" style="2212" customWidth="1"/>
    <col min="4101" max="4101" width="12.85546875" style="2212" customWidth="1"/>
    <col min="4102" max="4102" width="11.5703125" style="2212" customWidth="1"/>
    <col min="4103" max="4103" width="10.5703125" style="2212" customWidth="1"/>
    <col min="4104" max="4104" width="11.28515625" style="2212" customWidth="1"/>
    <col min="4105" max="4106" width="9.85546875" style="2212" customWidth="1"/>
    <col min="4107" max="4107" width="9.85546875" style="2212" bestFit="1" customWidth="1"/>
    <col min="4108" max="4108" width="9.140625" style="2212"/>
    <col min="4109" max="4109" width="9.42578125" style="2212" bestFit="1" customWidth="1"/>
    <col min="4110" max="4111" width="9.28515625" style="2212" bestFit="1" customWidth="1"/>
    <col min="4112" max="4114" width="9.28515625" style="2212" customWidth="1"/>
    <col min="4115" max="4115" width="9.28515625" style="2212" bestFit="1" customWidth="1"/>
    <col min="4116" max="4351" width="9.140625" style="2212"/>
    <col min="4352" max="4352" width="3.140625" style="2212" customWidth="1"/>
    <col min="4353" max="4353" width="47.7109375" style="2212" customWidth="1"/>
    <col min="4354" max="4354" width="12.28515625" style="2212" customWidth="1"/>
    <col min="4355" max="4355" width="13.140625" style="2212" customWidth="1"/>
    <col min="4356" max="4356" width="11.7109375" style="2212" customWidth="1"/>
    <col min="4357" max="4357" width="12.85546875" style="2212" customWidth="1"/>
    <col min="4358" max="4358" width="11.5703125" style="2212" customWidth="1"/>
    <col min="4359" max="4359" width="10.5703125" style="2212" customWidth="1"/>
    <col min="4360" max="4360" width="11.28515625" style="2212" customWidth="1"/>
    <col min="4361" max="4362" width="9.85546875" style="2212" customWidth="1"/>
    <col min="4363" max="4363" width="9.85546875" style="2212" bestFit="1" customWidth="1"/>
    <col min="4364" max="4364" width="9.140625" style="2212"/>
    <col min="4365" max="4365" width="9.42578125" style="2212" bestFit="1" customWidth="1"/>
    <col min="4366" max="4367" width="9.28515625" style="2212" bestFit="1" customWidth="1"/>
    <col min="4368" max="4370" width="9.28515625" style="2212" customWidth="1"/>
    <col min="4371" max="4371" width="9.28515625" style="2212" bestFit="1" customWidth="1"/>
    <col min="4372" max="4607" width="9.140625" style="2212"/>
    <col min="4608" max="4608" width="3.140625" style="2212" customWidth="1"/>
    <col min="4609" max="4609" width="47.7109375" style="2212" customWidth="1"/>
    <col min="4610" max="4610" width="12.28515625" style="2212" customWidth="1"/>
    <col min="4611" max="4611" width="13.140625" style="2212" customWidth="1"/>
    <col min="4612" max="4612" width="11.7109375" style="2212" customWidth="1"/>
    <col min="4613" max="4613" width="12.85546875" style="2212" customWidth="1"/>
    <col min="4614" max="4614" width="11.5703125" style="2212" customWidth="1"/>
    <col min="4615" max="4615" width="10.5703125" style="2212" customWidth="1"/>
    <col min="4616" max="4616" width="11.28515625" style="2212" customWidth="1"/>
    <col min="4617" max="4618" width="9.85546875" style="2212" customWidth="1"/>
    <col min="4619" max="4619" width="9.85546875" style="2212" bestFit="1" customWidth="1"/>
    <col min="4620" max="4620" width="9.140625" style="2212"/>
    <col min="4621" max="4621" width="9.42578125" style="2212" bestFit="1" customWidth="1"/>
    <col min="4622" max="4623" width="9.28515625" style="2212" bestFit="1" customWidth="1"/>
    <col min="4624" max="4626" width="9.28515625" style="2212" customWidth="1"/>
    <col min="4627" max="4627" width="9.28515625" style="2212" bestFit="1" customWidth="1"/>
    <col min="4628" max="4863" width="9.140625" style="2212"/>
    <col min="4864" max="4864" width="3.140625" style="2212" customWidth="1"/>
    <col min="4865" max="4865" width="47.7109375" style="2212" customWidth="1"/>
    <col min="4866" max="4866" width="12.28515625" style="2212" customWidth="1"/>
    <col min="4867" max="4867" width="13.140625" style="2212" customWidth="1"/>
    <col min="4868" max="4868" width="11.7109375" style="2212" customWidth="1"/>
    <col min="4869" max="4869" width="12.85546875" style="2212" customWidth="1"/>
    <col min="4870" max="4870" width="11.5703125" style="2212" customWidth="1"/>
    <col min="4871" max="4871" width="10.5703125" style="2212" customWidth="1"/>
    <col min="4872" max="4872" width="11.28515625" style="2212" customWidth="1"/>
    <col min="4873" max="4874" width="9.85546875" style="2212" customWidth="1"/>
    <col min="4875" max="4875" width="9.85546875" style="2212" bestFit="1" customWidth="1"/>
    <col min="4876" max="4876" width="9.140625" style="2212"/>
    <col min="4877" max="4877" width="9.42578125" style="2212" bestFit="1" customWidth="1"/>
    <col min="4878" max="4879" width="9.28515625" style="2212" bestFit="1" customWidth="1"/>
    <col min="4880" max="4882" width="9.28515625" style="2212" customWidth="1"/>
    <col min="4883" max="4883" width="9.28515625" style="2212" bestFit="1" customWidth="1"/>
    <col min="4884" max="5119" width="9.140625" style="2212"/>
    <col min="5120" max="5120" width="3.140625" style="2212" customWidth="1"/>
    <col min="5121" max="5121" width="47.7109375" style="2212" customWidth="1"/>
    <col min="5122" max="5122" width="12.28515625" style="2212" customWidth="1"/>
    <col min="5123" max="5123" width="13.140625" style="2212" customWidth="1"/>
    <col min="5124" max="5124" width="11.7109375" style="2212" customWidth="1"/>
    <col min="5125" max="5125" width="12.85546875" style="2212" customWidth="1"/>
    <col min="5126" max="5126" width="11.5703125" style="2212" customWidth="1"/>
    <col min="5127" max="5127" width="10.5703125" style="2212" customWidth="1"/>
    <col min="5128" max="5128" width="11.28515625" style="2212" customWidth="1"/>
    <col min="5129" max="5130" width="9.85546875" style="2212" customWidth="1"/>
    <col min="5131" max="5131" width="9.85546875" style="2212" bestFit="1" customWidth="1"/>
    <col min="5132" max="5132" width="9.140625" style="2212"/>
    <col min="5133" max="5133" width="9.42578125" style="2212" bestFit="1" customWidth="1"/>
    <col min="5134" max="5135" width="9.28515625" style="2212" bestFit="1" customWidth="1"/>
    <col min="5136" max="5138" width="9.28515625" style="2212" customWidth="1"/>
    <col min="5139" max="5139" width="9.28515625" style="2212" bestFit="1" customWidth="1"/>
    <col min="5140" max="5375" width="9.140625" style="2212"/>
    <col min="5376" max="5376" width="3.140625" style="2212" customWidth="1"/>
    <col min="5377" max="5377" width="47.7109375" style="2212" customWidth="1"/>
    <col min="5378" max="5378" width="12.28515625" style="2212" customWidth="1"/>
    <col min="5379" max="5379" width="13.140625" style="2212" customWidth="1"/>
    <col min="5380" max="5380" width="11.7109375" style="2212" customWidth="1"/>
    <col min="5381" max="5381" width="12.85546875" style="2212" customWidth="1"/>
    <col min="5382" max="5382" width="11.5703125" style="2212" customWidth="1"/>
    <col min="5383" max="5383" width="10.5703125" style="2212" customWidth="1"/>
    <col min="5384" max="5384" width="11.28515625" style="2212" customWidth="1"/>
    <col min="5385" max="5386" width="9.85546875" style="2212" customWidth="1"/>
    <col min="5387" max="5387" width="9.85546875" style="2212" bestFit="1" customWidth="1"/>
    <col min="5388" max="5388" width="9.140625" style="2212"/>
    <col min="5389" max="5389" width="9.42578125" style="2212" bestFit="1" customWidth="1"/>
    <col min="5390" max="5391" width="9.28515625" style="2212" bestFit="1" customWidth="1"/>
    <col min="5392" max="5394" width="9.28515625" style="2212" customWidth="1"/>
    <col min="5395" max="5395" width="9.28515625" style="2212" bestFit="1" customWidth="1"/>
    <col min="5396" max="5631" width="9.140625" style="2212"/>
    <col min="5632" max="5632" width="3.140625" style="2212" customWidth="1"/>
    <col min="5633" max="5633" width="47.7109375" style="2212" customWidth="1"/>
    <col min="5634" max="5634" width="12.28515625" style="2212" customWidth="1"/>
    <col min="5635" max="5635" width="13.140625" style="2212" customWidth="1"/>
    <col min="5636" max="5636" width="11.7109375" style="2212" customWidth="1"/>
    <col min="5637" max="5637" width="12.85546875" style="2212" customWidth="1"/>
    <col min="5638" max="5638" width="11.5703125" style="2212" customWidth="1"/>
    <col min="5639" max="5639" width="10.5703125" style="2212" customWidth="1"/>
    <col min="5640" max="5640" width="11.28515625" style="2212" customWidth="1"/>
    <col min="5641" max="5642" width="9.85546875" style="2212" customWidth="1"/>
    <col min="5643" max="5643" width="9.85546875" style="2212" bestFit="1" customWidth="1"/>
    <col min="5644" max="5644" width="9.140625" style="2212"/>
    <col min="5645" max="5645" width="9.42578125" style="2212" bestFit="1" customWidth="1"/>
    <col min="5646" max="5647" width="9.28515625" style="2212" bestFit="1" customWidth="1"/>
    <col min="5648" max="5650" width="9.28515625" style="2212" customWidth="1"/>
    <col min="5651" max="5651" width="9.28515625" style="2212" bestFit="1" customWidth="1"/>
    <col min="5652" max="5887" width="9.140625" style="2212"/>
    <col min="5888" max="5888" width="3.140625" style="2212" customWidth="1"/>
    <col min="5889" max="5889" width="47.7109375" style="2212" customWidth="1"/>
    <col min="5890" max="5890" width="12.28515625" style="2212" customWidth="1"/>
    <col min="5891" max="5891" width="13.140625" style="2212" customWidth="1"/>
    <col min="5892" max="5892" width="11.7109375" style="2212" customWidth="1"/>
    <col min="5893" max="5893" width="12.85546875" style="2212" customWidth="1"/>
    <col min="5894" max="5894" width="11.5703125" style="2212" customWidth="1"/>
    <col min="5895" max="5895" width="10.5703125" style="2212" customWidth="1"/>
    <col min="5896" max="5896" width="11.28515625" style="2212" customWidth="1"/>
    <col min="5897" max="5898" width="9.85546875" style="2212" customWidth="1"/>
    <col min="5899" max="5899" width="9.85546875" style="2212" bestFit="1" customWidth="1"/>
    <col min="5900" max="5900" width="9.140625" style="2212"/>
    <col min="5901" max="5901" width="9.42578125" style="2212" bestFit="1" customWidth="1"/>
    <col min="5902" max="5903" width="9.28515625" style="2212" bestFit="1" customWidth="1"/>
    <col min="5904" max="5906" width="9.28515625" style="2212" customWidth="1"/>
    <col min="5907" max="5907" width="9.28515625" style="2212" bestFit="1" customWidth="1"/>
    <col min="5908" max="6143" width="9.140625" style="2212"/>
    <col min="6144" max="6144" width="3.140625" style="2212" customWidth="1"/>
    <col min="6145" max="6145" width="47.7109375" style="2212" customWidth="1"/>
    <col min="6146" max="6146" width="12.28515625" style="2212" customWidth="1"/>
    <col min="6147" max="6147" width="13.140625" style="2212" customWidth="1"/>
    <col min="6148" max="6148" width="11.7109375" style="2212" customWidth="1"/>
    <col min="6149" max="6149" width="12.85546875" style="2212" customWidth="1"/>
    <col min="6150" max="6150" width="11.5703125" style="2212" customWidth="1"/>
    <col min="6151" max="6151" width="10.5703125" style="2212" customWidth="1"/>
    <col min="6152" max="6152" width="11.28515625" style="2212" customWidth="1"/>
    <col min="6153" max="6154" width="9.85546875" style="2212" customWidth="1"/>
    <col min="6155" max="6155" width="9.85546875" style="2212" bestFit="1" customWidth="1"/>
    <col min="6156" max="6156" width="9.140625" style="2212"/>
    <col min="6157" max="6157" width="9.42578125" style="2212" bestFit="1" customWidth="1"/>
    <col min="6158" max="6159" width="9.28515625" style="2212" bestFit="1" customWidth="1"/>
    <col min="6160" max="6162" width="9.28515625" style="2212" customWidth="1"/>
    <col min="6163" max="6163" width="9.28515625" style="2212" bestFit="1" customWidth="1"/>
    <col min="6164" max="6399" width="9.140625" style="2212"/>
    <col min="6400" max="6400" width="3.140625" style="2212" customWidth="1"/>
    <col min="6401" max="6401" width="47.7109375" style="2212" customWidth="1"/>
    <col min="6402" max="6402" width="12.28515625" style="2212" customWidth="1"/>
    <col min="6403" max="6403" width="13.140625" style="2212" customWidth="1"/>
    <col min="6404" max="6404" width="11.7109375" style="2212" customWidth="1"/>
    <col min="6405" max="6405" width="12.85546875" style="2212" customWidth="1"/>
    <col min="6406" max="6406" width="11.5703125" style="2212" customWidth="1"/>
    <col min="6407" max="6407" width="10.5703125" style="2212" customWidth="1"/>
    <col min="6408" max="6408" width="11.28515625" style="2212" customWidth="1"/>
    <col min="6409" max="6410" width="9.85546875" style="2212" customWidth="1"/>
    <col min="6411" max="6411" width="9.85546875" style="2212" bestFit="1" customWidth="1"/>
    <col min="6412" max="6412" width="9.140625" style="2212"/>
    <col min="6413" max="6413" width="9.42578125" style="2212" bestFit="1" customWidth="1"/>
    <col min="6414" max="6415" width="9.28515625" style="2212" bestFit="1" customWidth="1"/>
    <col min="6416" max="6418" width="9.28515625" style="2212" customWidth="1"/>
    <col min="6419" max="6419" width="9.28515625" style="2212" bestFit="1" customWidth="1"/>
    <col min="6420" max="6655" width="9.140625" style="2212"/>
    <col min="6656" max="6656" width="3.140625" style="2212" customWidth="1"/>
    <col min="6657" max="6657" width="47.7109375" style="2212" customWidth="1"/>
    <col min="6658" max="6658" width="12.28515625" style="2212" customWidth="1"/>
    <col min="6659" max="6659" width="13.140625" style="2212" customWidth="1"/>
    <col min="6660" max="6660" width="11.7109375" style="2212" customWidth="1"/>
    <col min="6661" max="6661" width="12.85546875" style="2212" customWidth="1"/>
    <col min="6662" max="6662" width="11.5703125" style="2212" customWidth="1"/>
    <col min="6663" max="6663" width="10.5703125" style="2212" customWidth="1"/>
    <col min="6664" max="6664" width="11.28515625" style="2212" customWidth="1"/>
    <col min="6665" max="6666" width="9.85546875" style="2212" customWidth="1"/>
    <col min="6667" max="6667" width="9.85546875" style="2212" bestFit="1" customWidth="1"/>
    <col min="6668" max="6668" width="9.140625" style="2212"/>
    <col min="6669" max="6669" width="9.42578125" style="2212" bestFit="1" customWidth="1"/>
    <col min="6670" max="6671" width="9.28515625" style="2212" bestFit="1" customWidth="1"/>
    <col min="6672" max="6674" width="9.28515625" style="2212" customWidth="1"/>
    <col min="6675" max="6675" width="9.28515625" style="2212" bestFit="1" customWidth="1"/>
    <col min="6676" max="6911" width="9.140625" style="2212"/>
    <col min="6912" max="6912" width="3.140625" style="2212" customWidth="1"/>
    <col min="6913" max="6913" width="47.7109375" style="2212" customWidth="1"/>
    <col min="6914" max="6914" width="12.28515625" style="2212" customWidth="1"/>
    <col min="6915" max="6915" width="13.140625" style="2212" customWidth="1"/>
    <col min="6916" max="6916" width="11.7109375" style="2212" customWidth="1"/>
    <col min="6917" max="6917" width="12.85546875" style="2212" customWidth="1"/>
    <col min="6918" max="6918" width="11.5703125" style="2212" customWidth="1"/>
    <col min="6919" max="6919" width="10.5703125" style="2212" customWidth="1"/>
    <col min="6920" max="6920" width="11.28515625" style="2212" customWidth="1"/>
    <col min="6921" max="6922" width="9.85546875" style="2212" customWidth="1"/>
    <col min="6923" max="6923" width="9.85546875" style="2212" bestFit="1" customWidth="1"/>
    <col min="6924" max="6924" width="9.140625" style="2212"/>
    <col min="6925" max="6925" width="9.42578125" style="2212" bestFit="1" customWidth="1"/>
    <col min="6926" max="6927" width="9.28515625" style="2212" bestFit="1" customWidth="1"/>
    <col min="6928" max="6930" width="9.28515625" style="2212" customWidth="1"/>
    <col min="6931" max="6931" width="9.28515625" style="2212" bestFit="1" customWidth="1"/>
    <col min="6932" max="7167" width="9.140625" style="2212"/>
    <col min="7168" max="7168" width="3.140625" style="2212" customWidth="1"/>
    <col min="7169" max="7169" width="47.7109375" style="2212" customWidth="1"/>
    <col min="7170" max="7170" width="12.28515625" style="2212" customWidth="1"/>
    <col min="7171" max="7171" width="13.140625" style="2212" customWidth="1"/>
    <col min="7172" max="7172" width="11.7109375" style="2212" customWidth="1"/>
    <col min="7173" max="7173" width="12.85546875" style="2212" customWidth="1"/>
    <col min="7174" max="7174" width="11.5703125" style="2212" customWidth="1"/>
    <col min="7175" max="7175" width="10.5703125" style="2212" customWidth="1"/>
    <col min="7176" max="7176" width="11.28515625" style="2212" customWidth="1"/>
    <col min="7177" max="7178" width="9.85546875" style="2212" customWidth="1"/>
    <col min="7179" max="7179" width="9.85546875" style="2212" bestFit="1" customWidth="1"/>
    <col min="7180" max="7180" width="9.140625" style="2212"/>
    <col min="7181" max="7181" width="9.42578125" style="2212" bestFit="1" customWidth="1"/>
    <col min="7182" max="7183" width="9.28515625" style="2212" bestFit="1" customWidth="1"/>
    <col min="7184" max="7186" width="9.28515625" style="2212" customWidth="1"/>
    <col min="7187" max="7187" width="9.28515625" style="2212" bestFit="1" customWidth="1"/>
    <col min="7188" max="7423" width="9.140625" style="2212"/>
    <col min="7424" max="7424" width="3.140625" style="2212" customWidth="1"/>
    <col min="7425" max="7425" width="47.7109375" style="2212" customWidth="1"/>
    <col min="7426" max="7426" width="12.28515625" style="2212" customWidth="1"/>
    <col min="7427" max="7427" width="13.140625" style="2212" customWidth="1"/>
    <col min="7428" max="7428" width="11.7109375" style="2212" customWidth="1"/>
    <col min="7429" max="7429" width="12.85546875" style="2212" customWidth="1"/>
    <col min="7430" max="7430" width="11.5703125" style="2212" customWidth="1"/>
    <col min="7431" max="7431" width="10.5703125" style="2212" customWidth="1"/>
    <col min="7432" max="7432" width="11.28515625" style="2212" customWidth="1"/>
    <col min="7433" max="7434" width="9.85546875" style="2212" customWidth="1"/>
    <col min="7435" max="7435" width="9.85546875" style="2212" bestFit="1" customWidth="1"/>
    <col min="7436" max="7436" width="9.140625" style="2212"/>
    <col min="7437" max="7437" width="9.42578125" style="2212" bestFit="1" customWidth="1"/>
    <col min="7438" max="7439" width="9.28515625" style="2212" bestFit="1" customWidth="1"/>
    <col min="7440" max="7442" width="9.28515625" style="2212" customWidth="1"/>
    <col min="7443" max="7443" width="9.28515625" style="2212" bestFit="1" customWidth="1"/>
    <col min="7444" max="7679" width="9.140625" style="2212"/>
    <col min="7680" max="7680" width="3.140625" style="2212" customWidth="1"/>
    <col min="7681" max="7681" width="47.7109375" style="2212" customWidth="1"/>
    <col min="7682" max="7682" width="12.28515625" style="2212" customWidth="1"/>
    <col min="7683" max="7683" width="13.140625" style="2212" customWidth="1"/>
    <col min="7684" max="7684" width="11.7109375" style="2212" customWidth="1"/>
    <col min="7685" max="7685" width="12.85546875" style="2212" customWidth="1"/>
    <col min="7686" max="7686" width="11.5703125" style="2212" customWidth="1"/>
    <col min="7687" max="7687" width="10.5703125" style="2212" customWidth="1"/>
    <col min="7688" max="7688" width="11.28515625" style="2212" customWidth="1"/>
    <col min="7689" max="7690" width="9.85546875" style="2212" customWidth="1"/>
    <col min="7691" max="7691" width="9.85546875" style="2212" bestFit="1" customWidth="1"/>
    <col min="7692" max="7692" width="9.140625" style="2212"/>
    <col min="7693" max="7693" width="9.42578125" style="2212" bestFit="1" customWidth="1"/>
    <col min="7694" max="7695" width="9.28515625" style="2212" bestFit="1" customWidth="1"/>
    <col min="7696" max="7698" width="9.28515625" style="2212" customWidth="1"/>
    <col min="7699" max="7699" width="9.28515625" style="2212" bestFit="1" customWidth="1"/>
    <col min="7700" max="7935" width="9.140625" style="2212"/>
    <col min="7936" max="7936" width="3.140625" style="2212" customWidth="1"/>
    <col min="7937" max="7937" width="47.7109375" style="2212" customWidth="1"/>
    <col min="7938" max="7938" width="12.28515625" style="2212" customWidth="1"/>
    <col min="7939" max="7939" width="13.140625" style="2212" customWidth="1"/>
    <col min="7940" max="7940" width="11.7109375" style="2212" customWidth="1"/>
    <col min="7941" max="7941" width="12.85546875" style="2212" customWidth="1"/>
    <col min="7942" max="7942" width="11.5703125" style="2212" customWidth="1"/>
    <col min="7943" max="7943" width="10.5703125" style="2212" customWidth="1"/>
    <col min="7944" max="7944" width="11.28515625" style="2212" customWidth="1"/>
    <col min="7945" max="7946" width="9.85546875" style="2212" customWidth="1"/>
    <col min="7947" max="7947" width="9.85546875" style="2212" bestFit="1" customWidth="1"/>
    <col min="7948" max="7948" width="9.140625" style="2212"/>
    <col min="7949" max="7949" width="9.42578125" style="2212" bestFit="1" customWidth="1"/>
    <col min="7950" max="7951" width="9.28515625" style="2212" bestFit="1" customWidth="1"/>
    <col min="7952" max="7954" width="9.28515625" style="2212" customWidth="1"/>
    <col min="7955" max="7955" width="9.28515625" style="2212" bestFit="1" customWidth="1"/>
    <col min="7956" max="8191" width="9.140625" style="2212"/>
    <col min="8192" max="8192" width="3.140625" style="2212" customWidth="1"/>
    <col min="8193" max="8193" width="47.7109375" style="2212" customWidth="1"/>
    <col min="8194" max="8194" width="12.28515625" style="2212" customWidth="1"/>
    <col min="8195" max="8195" width="13.140625" style="2212" customWidth="1"/>
    <col min="8196" max="8196" width="11.7109375" style="2212" customWidth="1"/>
    <col min="8197" max="8197" width="12.85546875" style="2212" customWidth="1"/>
    <col min="8198" max="8198" width="11.5703125" style="2212" customWidth="1"/>
    <col min="8199" max="8199" width="10.5703125" style="2212" customWidth="1"/>
    <col min="8200" max="8200" width="11.28515625" style="2212" customWidth="1"/>
    <col min="8201" max="8202" width="9.85546875" style="2212" customWidth="1"/>
    <col min="8203" max="8203" width="9.85546875" style="2212" bestFit="1" customWidth="1"/>
    <col min="8204" max="8204" width="9.140625" style="2212"/>
    <col min="8205" max="8205" width="9.42578125" style="2212" bestFit="1" customWidth="1"/>
    <col min="8206" max="8207" width="9.28515625" style="2212" bestFit="1" customWidth="1"/>
    <col min="8208" max="8210" width="9.28515625" style="2212" customWidth="1"/>
    <col min="8211" max="8211" width="9.28515625" style="2212" bestFit="1" customWidth="1"/>
    <col min="8212" max="8447" width="9.140625" style="2212"/>
    <col min="8448" max="8448" width="3.140625" style="2212" customWidth="1"/>
    <col min="8449" max="8449" width="47.7109375" style="2212" customWidth="1"/>
    <col min="8450" max="8450" width="12.28515625" style="2212" customWidth="1"/>
    <col min="8451" max="8451" width="13.140625" style="2212" customWidth="1"/>
    <col min="8452" max="8452" width="11.7109375" style="2212" customWidth="1"/>
    <col min="8453" max="8453" width="12.85546875" style="2212" customWidth="1"/>
    <col min="8454" max="8454" width="11.5703125" style="2212" customWidth="1"/>
    <col min="8455" max="8455" width="10.5703125" style="2212" customWidth="1"/>
    <col min="8456" max="8456" width="11.28515625" style="2212" customWidth="1"/>
    <col min="8457" max="8458" width="9.85546875" style="2212" customWidth="1"/>
    <col min="8459" max="8459" width="9.85546875" style="2212" bestFit="1" customWidth="1"/>
    <col min="8460" max="8460" width="9.140625" style="2212"/>
    <col min="8461" max="8461" width="9.42578125" style="2212" bestFit="1" customWidth="1"/>
    <col min="8462" max="8463" width="9.28515625" style="2212" bestFit="1" customWidth="1"/>
    <col min="8464" max="8466" width="9.28515625" style="2212" customWidth="1"/>
    <col min="8467" max="8467" width="9.28515625" style="2212" bestFit="1" customWidth="1"/>
    <col min="8468" max="8703" width="9.140625" style="2212"/>
    <col min="8704" max="8704" width="3.140625" style="2212" customWidth="1"/>
    <col min="8705" max="8705" width="47.7109375" style="2212" customWidth="1"/>
    <col min="8706" max="8706" width="12.28515625" style="2212" customWidth="1"/>
    <col min="8707" max="8707" width="13.140625" style="2212" customWidth="1"/>
    <col min="8708" max="8708" width="11.7109375" style="2212" customWidth="1"/>
    <col min="8709" max="8709" width="12.85546875" style="2212" customWidth="1"/>
    <col min="8710" max="8710" width="11.5703125" style="2212" customWidth="1"/>
    <col min="8711" max="8711" width="10.5703125" style="2212" customWidth="1"/>
    <col min="8712" max="8712" width="11.28515625" style="2212" customWidth="1"/>
    <col min="8713" max="8714" width="9.85546875" style="2212" customWidth="1"/>
    <col min="8715" max="8715" width="9.85546875" style="2212" bestFit="1" customWidth="1"/>
    <col min="8716" max="8716" width="9.140625" style="2212"/>
    <col min="8717" max="8717" width="9.42578125" style="2212" bestFit="1" customWidth="1"/>
    <col min="8718" max="8719" width="9.28515625" style="2212" bestFit="1" customWidth="1"/>
    <col min="8720" max="8722" width="9.28515625" style="2212" customWidth="1"/>
    <col min="8723" max="8723" width="9.28515625" style="2212" bestFit="1" customWidth="1"/>
    <col min="8724" max="8959" width="9.140625" style="2212"/>
    <col min="8960" max="8960" width="3.140625" style="2212" customWidth="1"/>
    <col min="8961" max="8961" width="47.7109375" style="2212" customWidth="1"/>
    <col min="8962" max="8962" width="12.28515625" style="2212" customWidth="1"/>
    <col min="8963" max="8963" width="13.140625" style="2212" customWidth="1"/>
    <col min="8964" max="8964" width="11.7109375" style="2212" customWidth="1"/>
    <col min="8965" max="8965" width="12.85546875" style="2212" customWidth="1"/>
    <col min="8966" max="8966" width="11.5703125" style="2212" customWidth="1"/>
    <col min="8967" max="8967" width="10.5703125" style="2212" customWidth="1"/>
    <col min="8968" max="8968" width="11.28515625" style="2212" customWidth="1"/>
    <col min="8969" max="8970" width="9.85546875" style="2212" customWidth="1"/>
    <col min="8971" max="8971" width="9.85546875" style="2212" bestFit="1" customWidth="1"/>
    <col min="8972" max="8972" width="9.140625" style="2212"/>
    <col min="8973" max="8973" width="9.42578125" style="2212" bestFit="1" customWidth="1"/>
    <col min="8974" max="8975" width="9.28515625" style="2212" bestFit="1" customWidth="1"/>
    <col min="8976" max="8978" width="9.28515625" style="2212" customWidth="1"/>
    <col min="8979" max="8979" width="9.28515625" style="2212" bestFit="1" customWidth="1"/>
    <col min="8980" max="9215" width="9.140625" style="2212"/>
    <col min="9216" max="9216" width="3.140625" style="2212" customWidth="1"/>
    <col min="9217" max="9217" width="47.7109375" style="2212" customWidth="1"/>
    <col min="9218" max="9218" width="12.28515625" style="2212" customWidth="1"/>
    <col min="9219" max="9219" width="13.140625" style="2212" customWidth="1"/>
    <col min="9220" max="9220" width="11.7109375" style="2212" customWidth="1"/>
    <col min="9221" max="9221" width="12.85546875" style="2212" customWidth="1"/>
    <col min="9222" max="9222" width="11.5703125" style="2212" customWidth="1"/>
    <col min="9223" max="9223" width="10.5703125" style="2212" customWidth="1"/>
    <col min="9224" max="9224" width="11.28515625" style="2212" customWidth="1"/>
    <col min="9225" max="9226" width="9.85546875" style="2212" customWidth="1"/>
    <col min="9227" max="9227" width="9.85546875" style="2212" bestFit="1" customWidth="1"/>
    <col min="9228" max="9228" width="9.140625" style="2212"/>
    <col min="9229" max="9229" width="9.42578125" style="2212" bestFit="1" customWidth="1"/>
    <col min="9230" max="9231" width="9.28515625" style="2212" bestFit="1" customWidth="1"/>
    <col min="9232" max="9234" width="9.28515625" style="2212" customWidth="1"/>
    <col min="9235" max="9235" width="9.28515625" style="2212" bestFit="1" customWidth="1"/>
    <col min="9236" max="9471" width="9.140625" style="2212"/>
    <col min="9472" max="9472" width="3.140625" style="2212" customWidth="1"/>
    <col min="9473" max="9473" width="47.7109375" style="2212" customWidth="1"/>
    <col min="9474" max="9474" width="12.28515625" style="2212" customWidth="1"/>
    <col min="9475" max="9475" width="13.140625" style="2212" customWidth="1"/>
    <col min="9476" max="9476" width="11.7109375" style="2212" customWidth="1"/>
    <col min="9477" max="9477" width="12.85546875" style="2212" customWidth="1"/>
    <col min="9478" max="9478" width="11.5703125" style="2212" customWidth="1"/>
    <col min="9479" max="9479" width="10.5703125" style="2212" customWidth="1"/>
    <col min="9480" max="9480" width="11.28515625" style="2212" customWidth="1"/>
    <col min="9481" max="9482" width="9.85546875" style="2212" customWidth="1"/>
    <col min="9483" max="9483" width="9.85546875" style="2212" bestFit="1" customWidth="1"/>
    <col min="9484" max="9484" width="9.140625" style="2212"/>
    <col min="9485" max="9485" width="9.42578125" style="2212" bestFit="1" customWidth="1"/>
    <col min="9486" max="9487" width="9.28515625" style="2212" bestFit="1" customWidth="1"/>
    <col min="9488" max="9490" width="9.28515625" style="2212" customWidth="1"/>
    <col min="9491" max="9491" width="9.28515625" style="2212" bestFit="1" customWidth="1"/>
    <col min="9492" max="9727" width="9.140625" style="2212"/>
    <col min="9728" max="9728" width="3.140625" style="2212" customWidth="1"/>
    <col min="9729" max="9729" width="47.7109375" style="2212" customWidth="1"/>
    <col min="9730" max="9730" width="12.28515625" style="2212" customWidth="1"/>
    <col min="9731" max="9731" width="13.140625" style="2212" customWidth="1"/>
    <col min="9732" max="9732" width="11.7109375" style="2212" customWidth="1"/>
    <col min="9733" max="9733" width="12.85546875" style="2212" customWidth="1"/>
    <col min="9734" max="9734" width="11.5703125" style="2212" customWidth="1"/>
    <col min="9735" max="9735" width="10.5703125" style="2212" customWidth="1"/>
    <col min="9736" max="9736" width="11.28515625" style="2212" customWidth="1"/>
    <col min="9737" max="9738" width="9.85546875" style="2212" customWidth="1"/>
    <col min="9739" max="9739" width="9.85546875" style="2212" bestFit="1" customWidth="1"/>
    <col min="9740" max="9740" width="9.140625" style="2212"/>
    <col min="9741" max="9741" width="9.42578125" style="2212" bestFit="1" customWidth="1"/>
    <col min="9742" max="9743" width="9.28515625" style="2212" bestFit="1" customWidth="1"/>
    <col min="9744" max="9746" width="9.28515625" style="2212" customWidth="1"/>
    <col min="9747" max="9747" width="9.28515625" style="2212" bestFit="1" customWidth="1"/>
    <col min="9748" max="9983" width="9.140625" style="2212"/>
    <col min="9984" max="9984" width="3.140625" style="2212" customWidth="1"/>
    <col min="9985" max="9985" width="47.7109375" style="2212" customWidth="1"/>
    <col min="9986" max="9986" width="12.28515625" style="2212" customWidth="1"/>
    <col min="9987" max="9987" width="13.140625" style="2212" customWidth="1"/>
    <col min="9988" max="9988" width="11.7109375" style="2212" customWidth="1"/>
    <col min="9989" max="9989" width="12.85546875" style="2212" customWidth="1"/>
    <col min="9990" max="9990" width="11.5703125" style="2212" customWidth="1"/>
    <col min="9991" max="9991" width="10.5703125" style="2212" customWidth="1"/>
    <col min="9992" max="9992" width="11.28515625" style="2212" customWidth="1"/>
    <col min="9993" max="9994" width="9.85546875" style="2212" customWidth="1"/>
    <col min="9995" max="9995" width="9.85546875" style="2212" bestFit="1" customWidth="1"/>
    <col min="9996" max="9996" width="9.140625" style="2212"/>
    <col min="9997" max="9997" width="9.42578125" style="2212" bestFit="1" customWidth="1"/>
    <col min="9998" max="9999" width="9.28515625" style="2212" bestFit="1" customWidth="1"/>
    <col min="10000" max="10002" width="9.28515625" style="2212" customWidth="1"/>
    <col min="10003" max="10003" width="9.28515625" style="2212" bestFit="1" customWidth="1"/>
    <col min="10004" max="10239" width="9.140625" style="2212"/>
    <col min="10240" max="10240" width="3.140625" style="2212" customWidth="1"/>
    <col min="10241" max="10241" width="47.7109375" style="2212" customWidth="1"/>
    <col min="10242" max="10242" width="12.28515625" style="2212" customWidth="1"/>
    <col min="10243" max="10243" width="13.140625" style="2212" customWidth="1"/>
    <col min="10244" max="10244" width="11.7109375" style="2212" customWidth="1"/>
    <col min="10245" max="10245" width="12.85546875" style="2212" customWidth="1"/>
    <col min="10246" max="10246" width="11.5703125" style="2212" customWidth="1"/>
    <col min="10247" max="10247" width="10.5703125" style="2212" customWidth="1"/>
    <col min="10248" max="10248" width="11.28515625" style="2212" customWidth="1"/>
    <col min="10249" max="10250" width="9.85546875" style="2212" customWidth="1"/>
    <col min="10251" max="10251" width="9.85546875" style="2212" bestFit="1" customWidth="1"/>
    <col min="10252" max="10252" width="9.140625" style="2212"/>
    <col min="10253" max="10253" width="9.42578125" style="2212" bestFit="1" customWidth="1"/>
    <col min="10254" max="10255" width="9.28515625" style="2212" bestFit="1" customWidth="1"/>
    <col min="10256" max="10258" width="9.28515625" style="2212" customWidth="1"/>
    <col min="10259" max="10259" width="9.28515625" style="2212" bestFit="1" customWidth="1"/>
    <col min="10260" max="10495" width="9.140625" style="2212"/>
    <col min="10496" max="10496" width="3.140625" style="2212" customWidth="1"/>
    <col min="10497" max="10497" width="47.7109375" style="2212" customWidth="1"/>
    <col min="10498" max="10498" width="12.28515625" style="2212" customWidth="1"/>
    <col min="10499" max="10499" width="13.140625" style="2212" customWidth="1"/>
    <col min="10500" max="10500" width="11.7109375" style="2212" customWidth="1"/>
    <col min="10501" max="10501" width="12.85546875" style="2212" customWidth="1"/>
    <col min="10502" max="10502" width="11.5703125" style="2212" customWidth="1"/>
    <col min="10503" max="10503" width="10.5703125" style="2212" customWidth="1"/>
    <col min="10504" max="10504" width="11.28515625" style="2212" customWidth="1"/>
    <col min="10505" max="10506" width="9.85546875" style="2212" customWidth="1"/>
    <col min="10507" max="10507" width="9.85546875" style="2212" bestFit="1" customWidth="1"/>
    <col min="10508" max="10508" width="9.140625" style="2212"/>
    <col min="10509" max="10509" width="9.42578125" style="2212" bestFit="1" customWidth="1"/>
    <col min="10510" max="10511" width="9.28515625" style="2212" bestFit="1" customWidth="1"/>
    <col min="10512" max="10514" width="9.28515625" style="2212" customWidth="1"/>
    <col min="10515" max="10515" width="9.28515625" style="2212" bestFit="1" customWidth="1"/>
    <col min="10516" max="10751" width="9.140625" style="2212"/>
    <col min="10752" max="10752" width="3.140625" style="2212" customWidth="1"/>
    <col min="10753" max="10753" width="47.7109375" style="2212" customWidth="1"/>
    <col min="10754" max="10754" width="12.28515625" style="2212" customWidth="1"/>
    <col min="10755" max="10755" width="13.140625" style="2212" customWidth="1"/>
    <col min="10756" max="10756" width="11.7109375" style="2212" customWidth="1"/>
    <col min="10757" max="10757" width="12.85546875" style="2212" customWidth="1"/>
    <col min="10758" max="10758" width="11.5703125" style="2212" customWidth="1"/>
    <col min="10759" max="10759" width="10.5703125" style="2212" customWidth="1"/>
    <col min="10760" max="10760" width="11.28515625" style="2212" customWidth="1"/>
    <col min="10761" max="10762" width="9.85546875" style="2212" customWidth="1"/>
    <col min="10763" max="10763" width="9.85546875" style="2212" bestFit="1" customWidth="1"/>
    <col min="10764" max="10764" width="9.140625" style="2212"/>
    <col min="10765" max="10765" width="9.42578125" style="2212" bestFit="1" customWidth="1"/>
    <col min="10766" max="10767" width="9.28515625" style="2212" bestFit="1" customWidth="1"/>
    <col min="10768" max="10770" width="9.28515625" style="2212" customWidth="1"/>
    <col min="10771" max="10771" width="9.28515625" style="2212" bestFit="1" customWidth="1"/>
    <col min="10772" max="11007" width="9.140625" style="2212"/>
    <col min="11008" max="11008" width="3.140625" style="2212" customWidth="1"/>
    <col min="11009" max="11009" width="47.7109375" style="2212" customWidth="1"/>
    <col min="11010" max="11010" width="12.28515625" style="2212" customWidth="1"/>
    <col min="11011" max="11011" width="13.140625" style="2212" customWidth="1"/>
    <col min="11012" max="11012" width="11.7109375" style="2212" customWidth="1"/>
    <col min="11013" max="11013" width="12.85546875" style="2212" customWidth="1"/>
    <col min="11014" max="11014" width="11.5703125" style="2212" customWidth="1"/>
    <col min="11015" max="11015" width="10.5703125" style="2212" customWidth="1"/>
    <col min="11016" max="11016" width="11.28515625" style="2212" customWidth="1"/>
    <col min="11017" max="11018" width="9.85546875" style="2212" customWidth="1"/>
    <col min="11019" max="11019" width="9.85546875" style="2212" bestFit="1" customWidth="1"/>
    <col min="11020" max="11020" width="9.140625" style="2212"/>
    <col min="11021" max="11021" width="9.42578125" style="2212" bestFit="1" customWidth="1"/>
    <col min="11022" max="11023" width="9.28515625" style="2212" bestFit="1" customWidth="1"/>
    <col min="11024" max="11026" width="9.28515625" style="2212" customWidth="1"/>
    <col min="11027" max="11027" width="9.28515625" style="2212" bestFit="1" customWidth="1"/>
    <col min="11028" max="11263" width="9.140625" style="2212"/>
    <col min="11264" max="11264" width="3.140625" style="2212" customWidth="1"/>
    <col min="11265" max="11265" width="47.7109375" style="2212" customWidth="1"/>
    <col min="11266" max="11266" width="12.28515625" style="2212" customWidth="1"/>
    <col min="11267" max="11267" width="13.140625" style="2212" customWidth="1"/>
    <col min="11268" max="11268" width="11.7109375" style="2212" customWidth="1"/>
    <col min="11269" max="11269" width="12.85546875" style="2212" customWidth="1"/>
    <col min="11270" max="11270" width="11.5703125" style="2212" customWidth="1"/>
    <col min="11271" max="11271" width="10.5703125" style="2212" customWidth="1"/>
    <col min="11272" max="11272" width="11.28515625" style="2212" customWidth="1"/>
    <col min="11273" max="11274" width="9.85546875" style="2212" customWidth="1"/>
    <col min="11275" max="11275" width="9.85546875" style="2212" bestFit="1" customWidth="1"/>
    <col min="11276" max="11276" width="9.140625" style="2212"/>
    <col min="11277" max="11277" width="9.42578125" style="2212" bestFit="1" customWidth="1"/>
    <col min="11278" max="11279" width="9.28515625" style="2212" bestFit="1" customWidth="1"/>
    <col min="11280" max="11282" width="9.28515625" style="2212" customWidth="1"/>
    <col min="11283" max="11283" width="9.28515625" style="2212" bestFit="1" customWidth="1"/>
    <col min="11284" max="11519" width="9.140625" style="2212"/>
    <col min="11520" max="11520" width="3.140625" style="2212" customWidth="1"/>
    <col min="11521" max="11521" width="47.7109375" style="2212" customWidth="1"/>
    <col min="11522" max="11522" width="12.28515625" style="2212" customWidth="1"/>
    <col min="11523" max="11523" width="13.140625" style="2212" customWidth="1"/>
    <col min="11524" max="11524" width="11.7109375" style="2212" customWidth="1"/>
    <col min="11525" max="11525" width="12.85546875" style="2212" customWidth="1"/>
    <col min="11526" max="11526" width="11.5703125" style="2212" customWidth="1"/>
    <col min="11527" max="11527" width="10.5703125" style="2212" customWidth="1"/>
    <col min="11528" max="11528" width="11.28515625" style="2212" customWidth="1"/>
    <col min="11529" max="11530" width="9.85546875" style="2212" customWidth="1"/>
    <col min="11531" max="11531" width="9.85546875" style="2212" bestFit="1" customWidth="1"/>
    <col min="11532" max="11532" width="9.140625" style="2212"/>
    <col min="11533" max="11533" width="9.42578125" style="2212" bestFit="1" customWidth="1"/>
    <col min="11534" max="11535" width="9.28515625" style="2212" bestFit="1" customWidth="1"/>
    <col min="11536" max="11538" width="9.28515625" style="2212" customWidth="1"/>
    <col min="11539" max="11539" width="9.28515625" style="2212" bestFit="1" customWidth="1"/>
    <col min="11540" max="11775" width="9.140625" style="2212"/>
    <col min="11776" max="11776" width="3.140625" style="2212" customWidth="1"/>
    <col min="11777" max="11777" width="47.7109375" style="2212" customWidth="1"/>
    <col min="11778" max="11778" width="12.28515625" style="2212" customWidth="1"/>
    <col min="11779" max="11779" width="13.140625" style="2212" customWidth="1"/>
    <col min="11780" max="11780" width="11.7109375" style="2212" customWidth="1"/>
    <col min="11781" max="11781" width="12.85546875" style="2212" customWidth="1"/>
    <col min="11782" max="11782" width="11.5703125" style="2212" customWidth="1"/>
    <col min="11783" max="11783" width="10.5703125" style="2212" customWidth="1"/>
    <col min="11784" max="11784" width="11.28515625" style="2212" customWidth="1"/>
    <col min="11785" max="11786" width="9.85546875" style="2212" customWidth="1"/>
    <col min="11787" max="11787" width="9.85546875" style="2212" bestFit="1" customWidth="1"/>
    <col min="11788" max="11788" width="9.140625" style="2212"/>
    <col min="11789" max="11789" width="9.42578125" style="2212" bestFit="1" customWidth="1"/>
    <col min="11790" max="11791" width="9.28515625" style="2212" bestFit="1" customWidth="1"/>
    <col min="11792" max="11794" width="9.28515625" style="2212" customWidth="1"/>
    <col min="11795" max="11795" width="9.28515625" style="2212" bestFit="1" customWidth="1"/>
    <col min="11796" max="12031" width="9.140625" style="2212"/>
    <col min="12032" max="12032" width="3.140625" style="2212" customWidth="1"/>
    <col min="12033" max="12033" width="47.7109375" style="2212" customWidth="1"/>
    <col min="12034" max="12034" width="12.28515625" style="2212" customWidth="1"/>
    <col min="12035" max="12035" width="13.140625" style="2212" customWidth="1"/>
    <col min="12036" max="12036" width="11.7109375" style="2212" customWidth="1"/>
    <col min="12037" max="12037" width="12.85546875" style="2212" customWidth="1"/>
    <col min="12038" max="12038" width="11.5703125" style="2212" customWidth="1"/>
    <col min="12039" max="12039" width="10.5703125" style="2212" customWidth="1"/>
    <col min="12040" max="12040" width="11.28515625" style="2212" customWidth="1"/>
    <col min="12041" max="12042" width="9.85546875" style="2212" customWidth="1"/>
    <col min="12043" max="12043" width="9.85546875" style="2212" bestFit="1" customWidth="1"/>
    <col min="12044" max="12044" width="9.140625" style="2212"/>
    <col min="12045" max="12045" width="9.42578125" style="2212" bestFit="1" customWidth="1"/>
    <col min="12046" max="12047" width="9.28515625" style="2212" bestFit="1" customWidth="1"/>
    <col min="12048" max="12050" width="9.28515625" style="2212" customWidth="1"/>
    <col min="12051" max="12051" width="9.28515625" style="2212" bestFit="1" customWidth="1"/>
    <col min="12052" max="12287" width="9.140625" style="2212"/>
    <col min="12288" max="12288" width="3.140625" style="2212" customWidth="1"/>
    <col min="12289" max="12289" width="47.7109375" style="2212" customWidth="1"/>
    <col min="12290" max="12290" width="12.28515625" style="2212" customWidth="1"/>
    <col min="12291" max="12291" width="13.140625" style="2212" customWidth="1"/>
    <col min="12292" max="12292" width="11.7109375" style="2212" customWidth="1"/>
    <col min="12293" max="12293" width="12.85546875" style="2212" customWidth="1"/>
    <col min="12294" max="12294" width="11.5703125" style="2212" customWidth="1"/>
    <col min="12295" max="12295" width="10.5703125" style="2212" customWidth="1"/>
    <col min="12296" max="12296" width="11.28515625" style="2212" customWidth="1"/>
    <col min="12297" max="12298" width="9.85546875" style="2212" customWidth="1"/>
    <col min="12299" max="12299" width="9.85546875" style="2212" bestFit="1" customWidth="1"/>
    <col min="12300" max="12300" width="9.140625" style="2212"/>
    <col min="12301" max="12301" width="9.42578125" style="2212" bestFit="1" customWidth="1"/>
    <col min="12302" max="12303" width="9.28515625" style="2212" bestFit="1" customWidth="1"/>
    <col min="12304" max="12306" width="9.28515625" style="2212" customWidth="1"/>
    <col min="12307" max="12307" width="9.28515625" style="2212" bestFit="1" customWidth="1"/>
    <col min="12308" max="12543" width="9.140625" style="2212"/>
    <col min="12544" max="12544" width="3.140625" style="2212" customWidth="1"/>
    <col min="12545" max="12545" width="47.7109375" style="2212" customWidth="1"/>
    <col min="12546" max="12546" width="12.28515625" style="2212" customWidth="1"/>
    <col min="12547" max="12547" width="13.140625" style="2212" customWidth="1"/>
    <col min="12548" max="12548" width="11.7109375" style="2212" customWidth="1"/>
    <col min="12549" max="12549" width="12.85546875" style="2212" customWidth="1"/>
    <col min="12550" max="12550" width="11.5703125" style="2212" customWidth="1"/>
    <col min="12551" max="12551" width="10.5703125" style="2212" customWidth="1"/>
    <col min="12552" max="12552" width="11.28515625" style="2212" customWidth="1"/>
    <col min="12553" max="12554" width="9.85546875" style="2212" customWidth="1"/>
    <col min="12555" max="12555" width="9.85546875" style="2212" bestFit="1" customWidth="1"/>
    <col min="12556" max="12556" width="9.140625" style="2212"/>
    <col min="12557" max="12557" width="9.42578125" style="2212" bestFit="1" customWidth="1"/>
    <col min="12558" max="12559" width="9.28515625" style="2212" bestFit="1" customWidth="1"/>
    <col min="12560" max="12562" width="9.28515625" style="2212" customWidth="1"/>
    <col min="12563" max="12563" width="9.28515625" style="2212" bestFit="1" customWidth="1"/>
    <col min="12564" max="12799" width="9.140625" style="2212"/>
    <col min="12800" max="12800" width="3.140625" style="2212" customWidth="1"/>
    <col min="12801" max="12801" width="47.7109375" style="2212" customWidth="1"/>
    <col min="12802" max="12802" width="12.28515625" style="2212" customWidth="1"/>
    <col min="12803" max="12803" width="13.140625" style="2212" customWidth="1"/>
    <col min="12804" max="12804" width="11.7109375" style="2212" customWidth="1"/>
    <col min="12805" max="12805" width="12.85546875" style="2212" customWidth="1"/>
    <col min="12806" max="12806" width="11.5703125" style="2212" customWidth="1"/>
    <col min="12807" max="12807" width="10.5703125" style="2212" customWidth="1"/>
    <col min="12808" max="12808" width="11.28515625" style="2212" customWidth="1"/>
    <col min="12809" max="12810" width="9.85546875" style="2212" customWidth="1"/>
    <col min="12811" max="12811" width="9.85546875" style="2212" bestFit="1" customWidth="1"/>
    <col min="12812" max="12812" width="9.140625" style="2212"/>
    <col min="12813" max="12813" width="9.42578125" style="2212" bestFit="1" customWidth="1"/>
    <col min="12814" max="12815" width="9.28515625" style="2212" bestFit="1" customWidth="1"/>
    <col min="12816" max="12818" width="9.28515625" style="2212" customWidth="1"/>
    <col min="12819" max="12819" width="9.28515625" style="2212" bestFit="1" customWidth="1"/>
    <col min="12820" max="13055" width="9.140625" style="2212"/>
    <col min="13056" max="13056" width="3.140625" style="2212" customWidth="1"/>
    <col min="13057" max="13057" width="47.7109375" style="2212" customWidth="1"/>
    <col min="13058" max="13058" width="12.28515625" style="2212" customWidth="1"/>
    <col min="13059" max="13059" width="13.140625" style="2212" customWidth="1"/>
    <col min="13060" max="13060" width="11.7109375" style="2212" customWidth="1"/>
    <col min="13061" max="13061" width="12.85546875" style="2212" customWidth="1"/>
    <col min="13062" max="13062" width="11.5703125" style="2212" customWidth="1"/>
    <col min="13063" max="13063" width="10.5703125" style="2212" customWidth="1"/>
    <col min="13064" max="13064" width="11.28515625" style="2212" customWidth="1"/>
    <col min="13065" max="13066" width="9.85546875" style="2212" customWidth="1"/>
    <col min="13067" max="13067" width="9.85546875" style="2212" bestFit="1" customWidth="1"/>
    <col min="13068" max="13068" width="9.140625" style="2212"/>
    <col min="13069" max="13069" width="9.42578125" style="2212" bestFit="1" customWidth="1"/>
    <col min="13070" max="13071" width="9.28515625" style="2212" bestFit="1" customWidth="1"/>
    <col min="13072" max="13074" width="9.28515625" style="2212" customWidth="1"/>
    <col min="13075" max="13075" width="9.28515625" style="2212" bestFit="1" customWidth="1"/>
    <col min="13076" max="13311" width="9.140625" style="2212"/>
    <col min="13312" max="13312" width="3.140625" style="2212" customWidth="1"/>
    <col min="13313" max="13313" width="47.7109375" style="2212" customWidth="1"/>
    <col min="13314" max="13314" width="12.28515625" style="2212" customWidth="1"/>
    <col min="13315" max="13315" width="13.140625" style="2212" customWidth="1"/>
    <col min="13316" max="13316" width="11.7109375" style="2212" customWidth="1"/>
    <col min="13317" max="13317" width="12.85546875" style="2212" customWidth="1"/>
    <col min="13318" max="13318" width="11.5703125" style="2212" customWidth="1"/>
    <col min="13319" max="13319" width="10.5703125" style="2212" customWidth="1"/>
    <col min="13320" max="13320" width="11.28515625" style="2212" customWidth="1"/>
    <col min="13321" max="13322" width="9.85546875" style="2212" customWidth="1"/>
    <col min="13323" max="13323" width="9.85546875" style="2212" bestFit="1" customWidth="1"/>
    <col min="13324" max="13324" width="9.140625" style="2212"/>
    <col min="13325" max="13325" width="9.42578125" style="2212" bestFit="1" customWidth="1"/>
    <col min="13326" max="13327" width="9.28515625" style="2212" bestFit="1" customWidth="1"/>
    <col min="13328" max="13330" width="9.28515625" style="2212" customWidth="1"/>
    <col min="13331" max="13331" width="9.28515625" style="2212" bestFit="1" customWidth="1"/>
    <col min="13332" max="13567" width="9.140625" style="2212"/>
    <col min="13568" max="13568" width="3.140625" style="2212" customWidth="1"/>
    <col min="13569" max="13569" width="47.7109375" style="2212" customWidth="1"/>
    <col min="13570" max="13570" width="12.28515625" style="2212" customWidth="1"/>
    <col min="13571" max="13571" width="13.140625" style="2212" customWidth="1"/>
    <col min="13572" max="13572" width="11.7109375" style="2212" customWidth="1"/>
    <col min="13573" max="13573" width="12.85546875" style="2212" customWidth="1"/>
    <col min="13574" max="13574" width="11.5703125" style="2212" customWidth="1"/>
    <col min="13575" max="13575" width="10.5703125" style="2212" customWidth="1"/>
    <col min="13576" max="13576" width="11.28515625" style="2212" customWidth="1"/>
    <col min="13577" max="13578" width="9.85546875" style="2212" customWidth="1"/>
    <col min="13579" max="13579" width="9.85546875" style="2212" bestFit="1" customWidth="1"/>
    <col min="13580" max="13580" width="9.140625" style="2212"/>
    <col min="13581" max="13581" width="9.42578125" style="2212" bestFit="1" customWidth="1"/>
    <col min="13582" max="13583" width="9.28515625" style="2212" bestFit="1" customWidth="1"/>
    <col min="13584" max="13586" width="9.28515625" style="2212" customWidth="1"/>
    <col min="13587" max="13587" width="9.28515625" style="2212" bestFit="1" customWidth="1"/>
    <col min="13588" max="13823" width="9.140625" style="2212"/>
    <col min="13824" max="13824" width="3.140625" style="2212" customWidth="1"/>
    <col min="13825" max="13825" width="47.7109375" style="2212" customWidth="1"/>
    <col min="13826" max="13826" width="12.28515625" style="2212" customWidth="1"/>
    <col min="13827" max="13827" width="13.140625" style="2212" customWidth="1"/>
    <col min="13828" max="13828" width="11.7109375" style="2212" customWidth="1"/>
    <col min="13829" max="13829" width="12.85546875" style="2212" customWidth="1"/>
    <col min="13830" max="13830" width="11.5703125" style="2212" customWidth="1"/>
    <col min="13831" max="13831" width="10.5703125" style="2212" customWidth="1"/>
    <col min="13832" max="13832" width="11.28515625" style="2212" customWidth="1"/>
    <col min="13833" max="13834" width="9.85546875" style="2212" customWidth="1"/>
    <col min="13835" max="13835" width="9.85546875" style="2212" bestFit="1" customWidth="1"/>
    <col min="13836" max="13836" width="9.140625" style="2212"/>
    <col min="13837" max="13837" width="9.42578125" style="2212" bestFit="1" customWidth="1"/>
    <col min="13838" max="13839" width="9.28515625" style="2212" bestFit="1" customWidth="1"/>
    <col min="13840" max="13842" width="9.28515625" style="2212" customWidth="1"/>
    <col min="13843" max="13843" width="9.28515625" style="2212" bestFit="1" customWidth="1"/>
    <col min="13844" max="14079" width="9.140625" style="2212"/>
    <col min="14080" max="14080" width="3.140625" style="2212" customWidth="1"/>
    <col min="14081" max="14081" width="47.7109375" style="2212" customWidth="1"/>
    <col min="14082" max="14082" width="12.28515625" style="2212" customWidth="1"/>
    <col min="14083" max="14083" width="13.140625" style="2212" customWidth="1"/>
    <col min="14084" max="14084" width="11.7109375" style="2212" customWidth="1"/>
    <col min="14085" max="14085" width="12.85546875" style="2212" customWidth="1"/>
    <col min="14086" max="14086" width="11.5703125" style="2212" customWidth="1"/>
    <col min="14087" max="14087" width="10.5703125" style="2212" customWidth="1"/>
    <col min="14088" max="14088" width="11.28515625" style="2212" customWidth="1"/>
    <col min="14089" max="14090" width="9.85546875" style="2212" customWidth="1"/>
    <col min="14091" max="14091" width="9.85546875" style="2212" bestFit="1" customWidth="1"/>
    <col min="14092" max="14092" width="9.140625" style="2212"/>
    <col min="14093" max="14093" width="9.42578125" style="2212" bestFit="1" customWidth="1"/>
    <col min="14094" max="14095" width="9.28515625" style="2212" bestFit="1" customWidth="1"/>
    <col min="14096" max="14098" width="9.28515625" style="2212" customWidth="1"/>
    <col min="14099" max="14099" width="9.28515625" style="2212" bestFit="1" customWidth="1"/>
    <col min="14100" max="14335" width="9.140625" style="2212"/>
    <col min="14336" max="14336" width="3.140625" style="2212" customWidth="1"/>
    <col min="14337" max="14337" width="47.7109375" style="2212" customWidth="1"/>
    <col min="14338" max="14338" width="12.28515625" style="2212" customWidth="1"/>
    <col min="14339" max="14339" width="13.140625" style="2212" customWidth="1"/>
    <col min="14340" max="14340" width="11.7109375" style="2212" customWidth="1"/>
    <col min="14341" max="14341" width="12.85546875" style="2212" customWidth="1"/>
    <col min="14342" max="14342" width="11.5703125" style="2212" customWidth="1"/>
    <col min="14343" max="14343" width="10.5703125" style="2212" customWidth="1"/>
    <col min="14344" max="14344" width="11.28515625" style="2212" customWidth="1"/>
    <col min="14345" max="14346" width="9.85546875" style="2212" customWidth="1"/>
    <col min="14347" max="14347" width="9.85546875" style="2212" bestFit="1" customWidth="1"/>
    <col min="14348" max="14348" width="9.140625" style="2212"/>
    <col min="14349" max="14349" width="9.42578125" style="2212" bestFit="1" customWidth="1"/>
    <col min="14350" max="14351" width="9.28515625" style="2212" bestFit="1" customWidth="1"/>
    <col min="14352" max="14354" width="9.28515625" style="2212" customWidth="1"/>
    <col min="14355" max="14355" width="9.28515625" style="2212" bestFit="1" customWidth="1"/>
    <col min="14356" max="14591" width="9.140625" style="2212"/>
    <col min="14592" max="14592" width="3.140625" style="2212" customWidth="1"/>
    <col min="14593" max="14593" width="47.7109375" style="2212" customWidth="1"/>
    <col min="14594" max="14594" width="12.28515625" style="2212" customWidth="1"/>
    <col min="14595" max="14595" width="13.140625" style="2212" customWidth="1"/>
    <col min="14596" max="14596" width="11.7109375" style="2212" customWidth="1"/>
    <col min="14597" max="14597" width="12.85546875" style="2212" customWidth="1"/>
    <col min="14598" max="14598" width="11.5703125" style="2212" customWidth="1"/>
    <col min="14599" max="14599" width="10.5703125" style="2212" customWidth="1"/>
    <col min="14600" max="14600" width="11.28515625" style="2212" customWidth="1"/>
    <col min="14601" max="14602" width="9.85546875" style="2212" customWidth="1"/>
    <col min="14603" max="14603" width="9.85546875" style="2212" bestFit="1" customWidth="1"/>
    <col min="14604" max="14604" width="9.140625" style="2212"/>
    <col min="14605" max="14605" width="9.42578125" style="2212" bestFit="1" customWidth="1"/>
    <col min="14606" max="14607" width="9.28515625" style="2212" bestFit="1" customWidth="1"/>
    <col min="14608" max="14610" width="9.28515625" style="2212" customWidth="1"/>
    <col min="14611" max="14611" width="9.28515625" style="2212" bestFit="1" customWidth="1"/>
    <col min="14612" max="14847" width="9.140625" style="2212"/>
    <col min="14848" max="14848" width="3.140625" style="2212" customWidth="1"/>
    <col min="14849" max="14849" width="47.7109375" style="2212" customWidth="1"/>
    <col min="14850" max="14850" width="12.28515625" style="2212" customWidth="1"/>
    <col min="14851" max="14851" width="13.140625" style="2212" customWidth="1"/>
    <col min="14852" max="14852" width="11.7109375" style="2212" customWidth="1"/>
    <col min="14853" max="14853" width="12.85546875" style="2212" customWidth="1"/>
    <col min="14854" max="14854" width="11.5703125" style="2212" customWidth="1"/>
    <col min="14855" max="14855" width="10.5703125" style="2212" customWidth="1"/>
    <col min="14856" max="14856" width="11.28515625" style="2212" customWidth="1"/>
    <col min="14857" max="14858" width="9.85546875" style="2212" customWidth="1"/>
    <col min="14859" max="14859" width="9.85546875" style="2212" bestFit="1" customWidth="1"/>
    <col min="14860" max="14860" width="9.140625" style="2212"/>
    <col min="14861" max="14861" width="9.42578125" style="2212" bestFit="1" customWidth="1"/>
    <col min="14862" max="14863" width="9.28515625" style="2212" bestFit="1" customWidth="1"/>
    <col min="14864" max="14866" width="9.28515625" style="2212" customWidth="1"/>
    <col min="14867" max="14867" width="9.28515625" style="2212" bestFit="1" customWidth="1"/>
    <col min="14868" max="15103" width="9.140625" style="2212"/>
    <col min="15104" max="15104" width="3.140625" style="2212" customWidth="1"/>
    <col min="15105" max="15105" width="47.7109375" style="2212" customWidth="1"/>
    <col min="15106" max="15106" width="12.28515625" style="2212" customWidth="1"/>
    <col min="15107" max="15107" width="13.140625" style="2212" customWidth="1"/>
    <col min="15108" max="15108" width="11.7109375" style="2212" customWidth="1"/>
    <col min="15109" max="15109" width="12.85546875" style="2212" customWidth="1"/>
    <col min="15110" max="15110" width="11.5703125" style="2212" customWidth="1"/>
    <col min="15111" max="15111" width="10.5703125" style="2212" customWidth="1"/>
    <col min="15112" max="15112" width="11.28515625" style="2212" customWidth="1"/>
    <col min="15113" max="15114" width="9.85546875" style="2212" customWidth="1"/>
    <col min="15115" max="15115" width="9.85546875" style="2212" bestFit="1" customWidth="1"/>
    <col min="15116" max="15116" width="9.140625" style="2212"/>
    <col min="15117" max="15117" width="9.42578125" style="2212" bestFit="1" customWidth="1"/>
    <col min="15118" max="15119" width="9.28515625" style="2212" bestFit="1" customWidth="1"/>
    <col min="15120" max="15122" width="9.28515625" style="2212" customWidth="1"/>
    <col min="15123" max="15123" width="9.28515625" style="2212" bestFit="1" customWidth="1"/>
    <col min="15124" max="15359" width="9.140625" style="2212"/>
    <col min="15360" max="15360" width="3.140625" style="2212" customWidth="1"/>
    <col min="15361" max="15361" width="47.7109375" style="2212" customWidth="1"/>
    <col min="15362" max="15362" width="12.28515625" style="2212" customWidth="1"/>
    <col min="15363" max="15363" width="13.140625" style="2212" customWidth="1"/>
    <col min="15364" max="15364" width="11.7109375" style="2212" customWidth="1"/>
    <col min="15365" max="15365" width="12.85546875" style="2212" customWidth="1"/>
    <col min="15366" max="15366" width="11.5703125" style="2212" customWidth="1"/>
    <col min="15367" max="15367" width="10.5703125" style="2212" customWidth="1"/>
    <col min="15368" max="15368" width="11.28515625" style="2212" customWidth="1"/>
    <col min="15369" max="15370" width="9.85546875" style="2212" customWidth="1"/>
    <col min="15371" max="15371" width="9.85546875" style="2212" bestFit="1" customWidth="1"/>
    <col min="15372" max="15372" width="9.140625" style="2212"/>
    <col min="15373" max="15373" width="9.42578125" style="2212" bestFit="1" customWidth="1"/>
    <col min="15374" max="15375" width="9.28515625" style="2212" bestFit="1" customWidth="1"/>
    <col min="15376" max="15378" width="9.28515625" style="2212" customWidth="1"/>
    <col min="15379" max="15379" width="9.28515625" style="2212" bestFit="1" customWidth="1"/>
    <col min="15380" max="15615" width="9.140625" style="2212"/>
    <col min="15616" max="15616" width="3.140625" style="2212" customWidth="1"/>
    <col min="15617" max="15617" width="47.7109375" style="2212" customWidth="1"/>
    <col min="15618" max="15618" width="12.28515625" style="2212" customWidth="1"/>
    <col min="15619" max="15619" width="13.140625" style="2212" customWidth="1"/>
    <col min="15620" max="15620" width="11.7109375" style="2212" customWidth="1"/>
    <col min="15621" max="15621" width="12.85546875" style="2212" customWidth="1"/>
    <col min="15622" max="15622" width="11.5703125" style="2212" customWidth="1"/>
    <col min="15623" max="15623" width="10.5703125" style="2212" customWidth="1"/>
    <col min="15624" max="15624" width="11.28515625" style="2212" customWidth="1"/>
    <col min="15625" max="15626" width="9.85546875" style="2212" customWidth="1"/>
    <col min="15627" max="15627" width="9.85546875" style="2212" bestFit="1" customWidth="1"/>
    <col min="15628" max="15628" width="9.140625" style="2212"/>
    <col min="15629" max="15629" width="9.42578125" style="2212" bestFit="1" customWidth="1"/>
    <col min="15630" max="15631" width="9.28515625" style="2212" bestFit="1" customWidth="1"/>
    <col min="15632" max="15634" width="9.28515625" style="2212" customWidth="1"/>
    <col min="15635" max="15635" width="9.28515625" style="2212" bestFit="1" customWidth="1"/>
    <col min="15636" max="15871" width="9.140625" style="2212"/>
    <col min="15872" max="15872" width="3.140625" style="2212" customWidth="1"/>
    <col min="15873" max="15873" width="47.7109375" style="2212" customWidth="1"/>
    <col min="15874" max="15874" width="12.28515625" style="2212" customWidth="1"/>
    <col min="15875" max="15875" width="13.140625" style="2212" customWidth="1"/>
    <col min="15876" max="15876" width="11.7109375" style="2212" customWidth="1"/>
    <col min="15877" max="15877" width="12.85546875" style="2212" customWidth="1"/>
    <col min="15878" max="15878" width="11.5703125" style="2212" customWidth="1"/>
    <col min="15879" max="15879" width="10.5703125" style="2212" customWidth="1"/>
    <col min="15880" max="15880" width="11.28515625" style="2212" customWidth="1"/>
    <col min="15881" max="15882" width="9.85546875" style="2212" customWidth="1"/>
    <col min="15883" max="15883" width="9.85546875" style="2212" bestFit="1" customWidth="1"/>
    <col min="15884" max="15884" width="9.140625" style="2212"/>
    <col min="15885" max="15885" width="9.42578125" style="2212" bestFit="1" customWidth="1"/>
    <col min="15886" max="15887" width="9.28515625" style="2212" bestFit="1" customWidth="1"/>
    <col min="15888" max="15890" width="9.28515625" style="2212" customWidth="1"/>
    <col min="15891" max="15891" width="9.28515625" style="2212" bestFit="1" customWidth="1"/>
    <col min="15892" max="16127" width="9.140625" style="2212"/>
    <col min="16128" max="16128" width="3.140625" style="2212" customWidth="1"/>
    <col min="16129" max="16129" width="47.7109375" style="2212" customWidth="1"/>
    <col min="16130" max="16130" width="12.28515625" style="2212" customWidth="1"/>
    <col min="16131" max="16131" width="13.140625" style="2212" customWidth="1"/>
    <col min="16132" max="16132" width="11.7109375" style="2212" customWidth="1"/>
    <col min="16133" max="16133" width="12.85546875" style="2212" customWidth="1"/>
    <col min="16134" max="16134" width="11.5703125" style="2212" customWidth="1"/>
    <col min="16135" max="16135" width="10.5703125" style="2212" customWidth="1"/>
    <col min="16136" max="16136" width="11.28515625" style="2212" customWidth="1"/>
    <col min="16137" max="16138" width="9.85546875" style="2212" customWidth="1"/>
    <col min="16139" max="16139" width="9.85546875" style="2212" bestFit="1" customWidth="1"/>
    <col min="16140" max="16140" width="9.140625" style="2212"/>
    <col min="16141" max="16141" width="9.42578125" style="2212" bestFit="1" customWidth="1"/>
    <col min="16142" max="16143" width="9.28515625" style="2212" bestFit="1" customWidth="1"/>
    <col min="16144" max="16146" width="9.28515625" style="2212" customWidth="1"/>
    <col min="16147" max="16147" width="9.28515625" style="2212" bestFit="1" customWidth="1"/>
    <col min="16148" max="16384" width="9.140625" style="2212"/>
  </cols>
  <sheetData>
    <row r="1" spans="1:11" ht="18.75" customHeight="1" x14ac:dyDescent="0.25">
      <c r="A1" s="3518" t="s">
        <v>3541</v>
      </c>
      <c r="B1" s="3518"/>
      <c r="C1" s="3518"/>
      <c r="D1" s="3518"/>
      <c r="E1" s="3518"/>
      <c r="F1" s="3518"/>
      <c r="G1" s="3518"/>
      <c r="H1" s="3518"/>
      <c r="I1" s="3518"/>
      <c r="J1" s="3518"/>
      <c r="K1" s="3518"/>
    </row>
    <row r="2" spans="1:11" ht="18.75" customHeight="1" thickBot="1" x14ac:dyDescent="0.3">
      <c r="A2" s="2213"/>
      <c r="B2" s="2214"/>
      <c r="C2" s="3519" t="s">
        <v>992</v>
      </c>
      <c r="D2" s="3519"/>
      <c r="E2" s="3519"/>
      <c r="F2" s="3519"/>
      <c r="G2"/>
      <c r="H2" s="2143"/>
      <c r="I2" s="2143"/>
      <c r="J2" s="2143"/>
      <c r="K2" s="2130"/>
    </row>
    <row r="3" spans="1:11" ht="18.75" customHeight="1" thickBot="1" x14ac:dyDescent="0.3">
      <c r="A3" s="2215"/>
      <c r="B3" s="2216"/>
      <c r="C3" s="3520" t="s">
        <v>3521</v>
      </c>
      <c r="D3" s="3521"/>
      <c r="E3" s="3521"/>
      <c r="F3" s="3521"/>
      <c r="G3" s="3522"/>
      <c r="H3" s="2143"/>
      <c r="I3" s="2143"/>
      <c r="J3" s="2143"/>
      <c r="K3" s="2130"/>
    </row>
    <row r="4" spans="1:11" ht="18.75" customHeight="1" thickBot="1" x14ac:dyDescent="0.3">
      <c r="A4" s="2217"/>
      <c r="B4" s="2218"/>
      <c r="C4" s="2219">
        <v>42888</v>
      </c>
      <c r="D4" s="2140">
        <v>42895</v>
      </c>
      <c r="E4" s="2140">
        <v>42902</v>
      </c>
      <c r="F4" s="2140">
        <v>42909</v>
      </c>
      <c r="G4" s="2140">
        <v>42916</v>
      </c>
      <c r="H4" s="2143"/>
      <c r="I4" s="2143"/>
      <c r="J4" s="2143"/>
      <c r="K4" s="2130"/>
    </row>
    <row r="5" spans="1:11" ht="18.75" customHeight="1" x14ac:dyDescent="0.25">
      <c r="A5" s="2220"/>
      <c r="B5" s="2221" t="s">
        <v>3542</v>
      </c>
      <c r="C5" s="2222"/>
      <c r="D5" s="2223"/>
      <c r="E5" s="2223"/>
      <c r="F5" s="2224"/>
      <c r="G5" s="2224"/>
      <c r="H5" s="2143"/>
      <c r="I5" s="2143"/>
      <c r="J5" s="2143"/>
      <c r="K5" s="2130"/>
    </row>
    <row r="6" spans="1:11" ht="18.75" customHeight="1" x14ac:dyDescent="0.25">
      <c r="A6" s="2225">
        <v>1</v>
      </c>
      <c r="B6" s="2226" t="s">
        <v>3543</v>
      </c>
      <c r="C6" s="2227">
        <v>1.96</v>
      </c>
      <c r="D6" s="2228">
        <v>1.98</v>
      </c>
      <c r="E6" s="2228">
        <v>1.98</v>
      </c>
      <c r="F6" s="2229">
        <v>1.92</v>
      </c>
      <c r="G6" s="2229">
        <v>1.93</v>
      </c>
      <c r="H6" s="2130"/>
      <c r="I6" s="2130"/>
      <c r="J6" s="2130"/>
      <c r="K6" s="2130"/>
    </row>
    <row r="7" spans="1:11" ht="18.75" customHeight="1" x14ac:dyDescent="0.25">
      <c r="A7" s="2225">
        <v>2</v>
      </c>
      <c r="B7" s="2226" t="s">
        <v>3544</v>
      </c>
      <c r="C7" s="2227">
        <v>2.04</v>
      </c>
      <c r="D7" s="2228">
        <v>2.0299999999999998</v>
      </c>
      <c r="E7" s="2228">
        <v>2.0299999999999998</v>
      </c>
      <c r="F7" s="2229">
        <v>2.0099999999999998</v>
      </c>
      <c r="G7" s="2229">
        <v>2.0099999999999998</v>
      </c>
      <c r="H7" s="2130"/>
      <c r="I7" s="2130"/>
      <c r="J7" s="2130"/>
      <c r="K7" s="2130"/>
    </row>
    <row r="8" spans="1:11" ht="18.75" customHeight="1" x14ac:dyDescent="0.25">
      <c r="A8" s="2225">
        <v>3</v>
      </c>
      <c r="B8" s="2226" t="s">
        <v>3545</v>
      </c>
      <c r="C8" s="2227">
        <v>2.16</v>
      </c>
      <c r="D8" s="2228">
        <v>2.1800000000000002</v>
      </c>
      <c r="E8" s="2228">
        <v>2.19</v>
      </c>
      <c r="F8" s="2229">
        <v>2.19</v>
      </c>
      <c r="G8" s="2229">
        <v>2.19</v>
      </c>
      <c r="H8" s="2130"/>
      <c r="I8" s="2130"/>
      <c r="J8" s="2130"/>
      <c r="K8" s="2130"/>
    </row>
    <row r="9" spans="1:11" ht="18.75" customHeight="1" thickBot="1" x14ac:dyDescent="0.3">
      <c r="A9" s="2230"/>
      <c r="B9" s="2231"/>
      <c r="C9" s="2232"/>
      <c r="D9" s="2233"/>
      <c r="E9" s="2233"/>
      <c r="F9" s="2234"/>
      <c r="G9" s="2234"/>
      <c r="H9" s="2130"/>
      <c r="I9" s="2130"/>
      <c r="J9" s="2130"/>
      <c r="K9" s="2130"/>
    </row>
    <row r="10" spans="1:11" ht="18" customHeight="1" x14ac:dyDescent="0.3">
      <c r="A10" s="2235" t="s">
        <v>3546</v>
      </c>
      <c r="B10" s="2236"/>
      <c r="C10" s="2236"/>
      <c r="D10" s="2236"/>
      <c r="E10" s="2236"/>
      <c r="F10" s="2236"/>
      <c r="G10"/>
      <c r="H10" s="2130"/>
      <c r="I10" s="2130"/>
      <c r="J10" s="2130"/>
      <c r="K10" s="2130"/>
    </row>
    <row r="11" spans="1:11" ht="17.25" customHeight="1" x14ac:dyDescent="0.3">
      <c r="A11" s="2191" t="s">
        <v>3536</v>
      </c>
      <c r="B11" s="2130"/>
      <c r="C11" s="2143"/>
      <c r="D11" s="2130"/>
      <c r="E11" s="2130"/>
      <c r="F11" s="2143"/>
      <c r="G11" s="2143"/>
      <c r="H11" s="2130"/>
      <c r="I11" s="2130"/>
      <c r="J11" s="2130"/>
      <c r="K11" s="2130"/>
    </row>
    <row r="12" spans="1:11" ht="12" customHeight="1" x14ac:dyDescent="0.25"/>
    <row r="13" spans="1:11" ht="21.75" customHeight="1" x14ac:dyDescent="0.25">
      <c r="A13" s="2237" t="s">
        <v>3547</v>
      </c>
      <c r="B13" s="2237"/>
      <c r="C13" s="2237"/>
      <c r="D13" s="2237"/>
      <c r="E13" s="2237"/>
      <c r="F13" s="2237"/>
    </row>
    <row r="14" spans="1:11" ht="9.75" customHeight="1" thickBot="1" x14ac:dyDescent="0.3">
      <c r="A14" s="2238"/>
      <c r="B14" s="2238"/>
      <c r="C14" s="2239"/>
      <c r="D14" s="2238"/>
      <c r="E14" s="2238"/>
      <c r="F14" s="2238"/>
    </row>
    <row r="15" spans="1:11" ht="21" customHeight="1" thickBot="1" x14ac:dyDescent="0.35">
      <c r="A15" s="2215"/>
      <c r="B15" s="2240"/>
      <c r="C15" s="3523">
        <v>42881</v>
      </c>
      <c r="D15" s="3524"/>
      <c r="E15" s="3523">
        <v>42909</v>
      </c>
      <c r="F15" s="3524"/>
      <c r="G15" s="1366"/>
      <c r="H15" s="1366"/>
    </row>
    <row r="16" spans="1:11" ht="20.25" customHeight="1" x14ac:dyDescent="0.3">
      <c r="A16" s="2241">
        <v>1</v>
      </c>
      <c r="B16" s="2221" t="s">
        <v>3548</v>
      </c>
      <c r="C16" s="3525">
        <v>2000</v>
      </c>
      <c r="D16" s="3526"/>
      <c r="E16" s="3527">
        <v>1800</v>
      </c>
      <c r="F16" s="3526"/>
      <c r="G16" s="1366"/>
      <c r="H16" s="1366"/>
    </row>
    <row r="17" spans="1:9" ht="20.25" customHeight="1" x14ac:dyDescent="0.3">
      <c r="A17" s="2241">
        <v>2</v>
      </c>
      <c r="B17" s="2226" t="s">
        <v>3549</v>
      </c>
      <c r="C17" s="3528">
        <v>5800</v>
      </c>
      <c r="D17" s="3529"/>
      <c r="E17" s="3530">
        <v>5200</v>
      </c>
      <c r="F17" s="3529"/>
      <c r="G17" s="1366"/>
      <c r="H17" s="1366"/>
    </row>
    <row r="18" spans="1:9" ht="20.25" customHeight="1" x14ac:dyDescent="0.3">
      <c r="A18" s="2241">
        <v>3</v>
      </c>
      <c r="B18" s="2226" t="s">
        <v>3550</v>
      </c>
      <c r="C18" s="3528">
        <v>2000</v>
      </c>
      <c r="D18" s="3529"/>
      <c r="E18" s="3530">
        <v>1800</v>
      </c>
      <c r="F18" s="3529"/>
      <c r="G18" s="1366"/>
      <c r="H18" s="1366"/>
    </row>
    <row r="19" spans="1:9" ht="20.25" customHeight="1" x14ac:dyDescent="0.3">
      <c r="A19" s="2241">
        <v>4</v>
      </c>
      <c r="B19" s="2221" t="s">
        <v>3551</v>
      </c>
      <c r="C19" s="3531">
        <v>2.9</v>
      </c>
      <c r="D19" s="3532"/>
      <c r="E19" s="3533">
        <v>2.9</v>
      </c>
      <c r="F19" s="3532"/>
      <c r="G19" s="1366"/>
      <c r="H19" s="1366"/>
    </row>
    <row r="20" spans="1:9" ht="20.25" customHeight="1" x14ac:dyDescent="0.3">
      <c r="A20" s="2241">
        <v>5</v>
      </c>
      <c r="B20" s="2226" t="s">
        <v>3552</v>
      </c>
      <c r="C20" s="3531">
        <v>3.19</v>
      </c>
      <c r="D20" s="3532"/>
      <c r="E20" s="3533">
        <v>3.06</v>
      </c>
      <c r="F20" s="3532"/>
      <c r="G20" s="1366"/>
      <c r="H20" s="1366"/>
    </row>
    <row r="21" spans="1:9" ht="20.25" customHeight="1" x14ac:dyDescent="0.3">
      <c r="A21" s="2241">
        <v>6</v>
      </c>
      <c r="B21" s="2226" t="s">
        <v>3553</v>
      </c>
      <c r="C21" s="3531">
        <v>3.17</v>
      </c>
      <c r="D21" s="3532"/>
      <c r="E21" s="3533">
        <v>3</v>
      </c>
      <c r="F21" s="3532"/>
      <c r="G21" s="1366"/>
      <c r="H21" s="1366"/>
    </row>
    <row r="22" spans="1:9" ht="20.25" customHeight="1" x14ac:dyDescent="0.3">
      <c r="A22" s="2241">
        <v>7</v>
      </c>
      <c r="B22" s="2226" t="s">
        <v>3554</v>
      </c>
      <c r="C22" s="3534" t="s">
        <v>3555</v>
      </c>
      <c r="D22" s="3535"/>
      <c r="E22" s="3536" t="s">
        <v>3556</v>
      </c>
      <c r="F22" s="3535"/>
      <c r="G22" s="1366"/>
      <c r="H22" s="1366"/>
    </row>
    <row r="23" spans="1:9" ht="11.25" customHeight="1" thickBot="1" x14ac:dyDescent="0.35">
      <c r="A23" s="2242"/>
      <c r="B23" s="2243"/>
      <c r="C23" s="3537"/>
      <c r="D23" s="3538"/>
      <c r="E23" s="3539"/>
      <c r="F23" s="3540"/>
      <c r="G23" s="1366"/>
      <c r="H23" s="1366"/>
    </row>
    <row r="24" spans="1:9" ht="11.25" customHeight="1" x14ac:dyDescent="0.3">
      <c r="A24" s="1366"/>
      <c r="B24" s="1366"/>
      <c r="C24" s="2244"/>
      <c r="D24" s="2244"/>
      <c r="E24" s="2244"/>
      <c r="F24" s="2244"/>
      <c r="G24" s="1366"/>
      <c r="H24" s="1366"/>
    </row>
    <row r="25" spans="1:9" s="2236" customFormat="1" ht="17.25" x14ac:dyDescent="0.25">
      <c r="A25" s="2212" t="s">
        <v>3546</v>
      </c>
      <c r="B25" s="2245"/>
      <c r="D25" s="2245"/>
      <c r="E25" s="2245"/>
      <c r="F25" s="2245"/>
    </row>
    <row r="26" spans="1:9" s="2235" customFormat="1" ht="30.75" customHeight="1" x14ac:dyDescent="0.35">
      <c r="A26" s="3541" t="s">
        <v>3557</v>
      </c>
      <c r="B26" s="3541"/>
      <c r="C26" s="3541"/>
      <c r="D26" s="3541"/>
      <c r="E26" s="3541"/>
      <c r="F26" s="3541"/>
      <c r="G26" s="3541"/>
    </row>
    <row r="27" spans="1:9" ht="18" customHeight="1" thickBot="1" x14ac:dyDescent="0.35">
      <c r="A27" s="1366"/>
      <c r="B27" s="1366"/>
      <c r="C27" s="1366"/>
      <c r="D27" s="1366"/>
      <c r="E27" s="1366"/>
      <c r="F27" s="1366"/>
      <c r="G27" s="1366"/>
      <c r="H27" s="1366"/>
      <c r="I27" s="1366"/>
    </row>
    <row r="28" spans="1:9" ht="24" customHeight="1" thickBot="1" x14ac:dyDescent="0.3">
      <c r="A28" s="2246"/>
      <c r="B28" s="2247"/>
      <c r="C28" s="2248">
        <v>42633</v>
      </c>
      <c r="D28" s="2249">
        <v>42664</v>
      </c>
      <c r="E28" s="2250">
        <v>42713</v>
      </c>
      <c r="F28" s="2250">
        <v>42748</v>
      </c>
      <c r="G28" s="2248">
        <v>42776</v>
      </c>
      <c r="H28" s="2248">
        <v>42845</v>
      </c>
      <c r="I28" s="2248">
        <v>42902</v>
      </c>
    </row>
    <row r="29" spans="1:9" ht="20.25" customHeight="1" x14ac:dyDescent="0.25">
      <c r="A29" s="2251">
        <v>1</v>
      </c>
      <c r="B29" s="2252" t="s">
        <v>3558</v>
      </c>
      <c r="C29" s="2253">
        <v>1800</v>
      </c>
      <c r="D29" s="3375">
        <v>1600</v>
      </c>
      <c r="E29" s="2253">
        <v>1600</v>
      </c>
      <c r="F29" s="2253">
        <v>2000</v>
      </c>
      <c r="G29" s="2253">
        <v>1800</v>
      </c>
      <c r="H29" s="2253">
        <v>2200</v>
      </c>
      <c r="I29" s="2253">
        <v>2000</v>
      </c>
    </row>
    <row r="30" spans="1:9" ht="20.25" customHeight="1" x14ac:dyDescent="0.25">
      <c r="A30" s="2241">
        <v>2</v>
      </c>
      <c r="B30" s="2252" t="s">
        <v>3559</v>
      </c>
      <c r="C30" s="2253">
        <v>3655.9</v>
      </c>
      <c r="D30" s="3375">
        <v>3404.4</v>
      </c>
      <c r="E30" s="2253">
        <v>2005</v>
      </c>
      <c r="F30" s="2253">
        <v>4596.5</v>
      </c>
      <c r="G30" s="2253">
        <v>3832</v>
      </c>
      <c r="H30" s="2253">
        <v>4100</v>
      </c>
      <c r="I30" s="2253">
        <v>6200</v>
      </c>
    </row>
    <row r="31" spans="1:9" ht="20.25" customHeight="1" x14ac:dyDescent="0.25">
      <c r="A31" s="2241">
        <v>3</v>
      </c>
      <c r="B31" s="2252" t="s">
        <v>3560</v>
      </c>
      <c r="C31" s="2253">
        <v>1800</v>
      </c>
      <c r="D31" s="3375">
        <v>1600</v>
      </c>
      <c r="E31" s="2253">
        <v>1600</v>
      </c>
      <c r="F31" s="2253">
        <v>2000</v>
      </c>
      <c r="G31" s="2253">
        <v>1800</v>
      </c>
      <c r="H31" s="2253">
        <v>2200</v>
      </c>
      <c r="I31" s="2253">
        <v>2000</v>
      </c>
    </row>
    <row r="32" spans="1:9" ht="20.25" customHeight="1" x14ac:dyDescent="0.25">
      <c r="A32" s="2241">
        <v>4</v>
      </c>
      <c r="B32" s="2252" t="s">
        <v>3561</v>
      </c>
      <c r="C32" s="2254">
        <v>4.0999999999999996</v>
      </c>
      <c r="D32" s="2255">
        <v>3.65</v>
      </c>
      <c r="E32" s="2254">
        <v>3.65</v>
      </c>
      <c r="F32" s="2254">
        <v>3.65</v>
      </c>
      <c r="G32" s="2254">
        <v>3.25</v>
      </c>
      <c r="H32" s="2254">
        <v>3.25</v>
      </c>
      <c r="I32" s="2254">
        <v>3.25</v>
      </c>
    </row>
    <row r="33" spans="1:9" ht="20.25" customHeight="1" x14ac:dyDescent="0.25">
      <c r="A33" s="2241">
        <v>5</v>
      </c>
      <c r="B33" s="2256" t="s">
        <v>3562</v>
      </c>
      <c r="C33" s="2254">
        <v>3.82</v>
      </c>
      <c r="D33" s="2255">
        <v>3.88</v>
      </c>
      <c r="E33" s="2254">
        <v>4.0999999999999996</v>
      </c>
      <c r="F33" s="2254">
        <v>3.99</v>
      </c>
      <c r="G33" s="2254">
        <v>3.44</v>
      </c>
      <c r="H33" s="2254">
        <v>4.09</v>
      </c>
      <c r="I33" s="2254">
        <v>3.54</v>
      </c>
    </row>
    <row r="34" spans="1:9" ht="20.25" customHeight="1" x14ac:dyDescent="0.25">
      <c r="A34" s="2241">
        <v>6</v>
      </c>
      <c r="B34" s="2256" t="s">
        <v>3563</v>
      </c>
      <c r="C34" s="2254">
        <v>3.76</v>
      </c>
      <c r="D34" s="2255">
        <v>3.76</v>
      </c>
      <c r="E34" s="2254">
        <v>3.93</v>
      </c>
      <c r="F34" s="2254">
        <v>3.93</v>
      </c>
      <c r="G34" s="2254">
        <v>3.4</v>
      </c>
      <c r="H34" s="2254">
        <v>3.99</v>
      </c>
      <c r="I34" s="2254">
        <v>3.49</v>
      </c>
    </row>
    <row r="35" spans="1:9" ht="20.25" customHeight="1" x14ac:dyDescent="0.25">
      <c r="A35" s="2241">
        <v>7</v>
      </c>
      <c r="B35" s="2256" t="s">
        <v>3564</v>
      </c>
      <c r="C35" s="2257">
        <v>101.43899999999999</v>
      </c>
      <c r="D35" s="2258">
        <v>99.503</v>
      </c>
      <c r="E35" s="2257">
        <v>98.768000000000001</v>
      </c>
      <c r="F35" s="2257">
        <v>98.768000000000001</v>
      </c>
      <c r="G35" s="2257">
        <v>99.316000000000003</v>
      </c>
      <c r="H35" s="2257">
        <v>96.781999999999996</v>
      </c>
      <c r="I35" s="2257">
        <v>98.974999999999994</v>
      </c>
    </row>
    <row r="36" spans="1:9" ht="10.5" customHeight="1" thickBot="1" x14ac:dyDescent="0.3">
      <c r="A36" s="2259"/>
      <c r="B36" s="2260"/>
      <c r="C36" s="2261"/>
      <c r="D36" s="2262"/>
      <c r="E36" s="2261"/>
      <c r="F36" s="2261"/>
      <c r="G36" s="2261"/>
      <c r="H36" s="2261"/>
      <c r="I36" s="2261"/>
    </row>
    <row r="37" spans="1:9" ht="8.25" customHeight="1" x14ac:dyDescent="0.25"/>
    <row r="38" spans="1:9" ht="17.25" x14ac:dyDescent="0.25">
      <c r="A38" s="2212" t="s">
        <v>3546</v>
      </c>
      <c r="B38" s="2245"/>
      <c r="C38" s="2245"/>
      <c r="D38" s="2245"/>
      <c r="E38" s="2245"/>
      <c r="F38" s="2245"/>
    </row>
  </sheetData>
  <mergeCells count="22">
    <mergeCell ref="C22:D22"/>
    <mergeCell ref="E22:F22"/>
    <mergeCell ref="C23:D23"/>
    <mergeCell ref="E23:F23"/>
    <mergeCell ref="A26:G26"/>
    <mergeCell ref="C19:D19"/>
    <mergeCell ref="E19:F19"/>
    <mergeCell ref="C20:D20"/>
    <mergeCell ref="E20:F20"/>
    <mergeCell ref="C21:D21"/>
    <mergeCell ref="E21:F21"/>
    <mergeCell ref="C16:D16"/>
    <mergeCell ref="E16:F16"/>
    <mergeCell ref="C17:D17"/>
    <mergeCell ref="E17:F17"/>
    <mergeCell ref="C18:D18"/>
    <mergeCell ref="E18:F18"/>
    <mergeCell ref="A1:K1"/>
    <mergeCell ref="C2:F2"/>
    <mergeCell ref="C3:G3"/>
    <mergeCell ref="C15:D15"/>
    <mergeCell ref="E15:F15"/>
  </mergeCells>
  <printOptions horizontalCentered="1"/>
  <pageMargins left="0" right="0" top="1.3405511809999999" bottom="0.196850393700787" header="0.27559055118110198" footer="0"/>
  <pageSetup paperSize="9" scale="57"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Normal="100" workbookViewId="0">
      <selection sqref="A1:G24"/>
    </sheetView>
  </sheetViews>
  <sheetFormatPr defaultRowHeight="20.25" x14ac:dyDescent="0.35"/>
  <cols>
    <col min="1" max="1" width="3.5703125" style="2282" bestFit="1" customWidth="1"/>
    <col min="2" max="2" width="41.140625" style="2282" customWidth="1"/>
    <col min="3" max="3" width="19.5703125" style="2282" customWidth="1"/>
    <col min="4" max="6" width="15.5703125" style="2282" customWidth="1"/>
    <col min="7" max="7" width="17.42578125" style="2282" customWidth="1"/>
    <col min="8" max="8" width="0.85546875" style="2279" customWidth="1"/>
    <col min="9" max="9" width="14.5703125" style="2279" customWidth="1"/>
    <col min="10" max="10" width="4.140625" style="2279" customWidth="1"/>
    <col min="11" max="255" width="9.140625" style="2279"/>
    <col min="256" max="256" width="2.7109375" style="2279" bestFit="1" customWidth="1"/>
    <col min="257" max="257" width="41.140625" style="2279" customWidth="1"/>
    <col min="258" max="258" width="12.85546875" style="2279" customWidth="1"/>
    <col min="259" max="260" width="10.42578125" style="2279" bestFit="1" customWidth="1"/>
    <col min="261" max="261" width="9.42578125" style="2279" bestFit="1" customWidth="1"/>
    <col min="262" max="263" width="10.42578125" style="2279" bestFit="1" customWidth="1"/>
    <col min="264" max="264" width="0" style="2279" hidden="1" customWidth="1"/>
    <col min="265" max="265" width="9.140625" style="2279"/>
    <col min="266" max="266" width="4.140625" style="2279" customWidth="1"/>
    <col min="267" max="511" width="9.140625" style="2279"/>
    <col min="512" max="512" width="2.7109375" style="2279" bestFit="1" customWidth="1"/>
    <col min="513" max="513" width="41.140625" style="2279" customWidth="1"/>
    <col min="514" max="514" width="12.85546875" style="2279" customWidth="1"/>
    <col min="515" max="516" width="10.42578125" style="2279" bestFit="1" customWidth="1"/>
    <col min="517" max="517" width="9.42578125" style="2279" bestFit="1" customWidth="1"/>
    <col min="518" max="519" width="10.42578125" style="2279" bestFit="1" customWidth="1"/>
    <col min="520" max="520" width="0" style="2279" hidden="1" customWidth="1"/>
    <col min="521" max="521" width="9.140625" style="2279"/>
    <col min="522" max="522" width="4.140625" style="2279" customWidth="1"/>
    <col min="523" max="767" width="9.140625" style="2279"/>
    <col min="768" max="768" width="2.7109375" style="2279" bestFit="1" customWidth="1"/>
    <col min="769" max="769" width="41.140625" style="2279" customWidth="1"/>
    <col min="770" max="770" width="12.85546875" style="2279" customWidth="1"/>
    <col min="771" max="772" width="10.42578125" style="2279" bestFit="1" customWidth="1"/>
    <col min="773" max="773" width="9.42578125" style="2279" bestFit="1" customWidth="1"/>
    <col min="774" max="775" width="10.42578125" style="2279" bestFit="1" customWidth="1"/>
    <col min="776" max="776" width="0" style="2279" hidden="1" customWidth="1"/>
    <col min="777" max="777" width="9.140625" style="2279"/>
    <col min="778" max="778" width="4.140625" style="2279" customWidth="1"/>
    <col min="779" max="1023" width="9.140625" style="2279"/>
    <col min="1024" max="1024" width="2.7109375" style="2279" bestFit="1" customWidth="1"/>
    <col min="1025" max="1025" width="41.140625" style="2279" customWidth="1"/>
    <col min="1026" max="1026" width="12.85546875" style="2279" customWidth="1"/>
    <col min="1027" max="1028" width="10.42578125" style="2279" bestFit="1" customWidth="1"/>
    <col min="1029" max="1029" width="9.42578125" style="2279" bestFit="1" customWidth="1"/>
    <col min="1030" max="1031" width="10.42578125" style="2279" bestFit="1" customWidth="1"/>
    <col min="1032" max="1032" width="0" style="2279" hidden="1" customWidth="1"/>
    <col min="1033" max="1033" width="9.140625" style="2279"/>
    <col min="1034" max="1034" width="4.140625" style="2279" customWidth="1"/>
    <col min="1035" max="1279" width="9.140625" style="2279"/>
    <col min="1280" max="1280" width="2.7109375" style="2279" bestFit="1" customWidth="1"/>
    <col min="1281" max="1281" width="41.140625" style="2279" customWidth="1"/>
    <col min="1282" max="1282" width="12.85546875" style="2279" customWidth="1"/>
    <col min="1283" max="1284" width="10.42578125" style="2279" bestFit="1" customWidth="1"/>
    <col min="1285" max="1285" width="9.42578125" style="2279" bestFit="1" customWidth="1"/>
    <col min="1286" max="1287" width="10.42578125" style="2279" bestFit="1" customWidth="1"/>
    <col min="1288" max="1288" width="0" style="2279" hidden="1" customWidth="1"/>
    <col min="1289" max="1289" width="9.140625" style="2279"/>
    <col min="1290" max="1290" width="4.140625" style="2279" customWidth="1"/>
    <col min="1291" max="1535" width="9.140625" style="2279"/>
    <col min="1536" max="1536" width="2.7109375" style="2279" bestFit="1" customWidth="1"/>
    <col min="1537" max="1537" width="41.140625" style="2279" customWidth="1"/>
    <col min="1538" max="1538" width="12.85546875" style="2279" customWidth="1"/>
    <col min="1539" max="1540" width="10.42578125" style="2279" bestFit="1" customWidth="1"/>
    <col min="1541" max="1541" width="9.42578125" style="2279" bestFit="1" customWidth="1"/>
    <col min="1542" max="1543" width="10.42578125" style="2279" bestFit="1" customWidth="1"/>
    <col min="1544" max="1544" width="0" style="2279" hidden="1" customWidth="1"/>
    <col min="1545" max="1545" width="9.140625" style="2279"/>
    <col min="1546" max="1546" width="4.140625" style="2279" customWidth="1"/>
    <col min="1547" max="1791" width="9.140625" style="2279"/>
    <col min="1792" max="1792" width="2.7109375" style="2279" bestFit="1" customWidth="1"/>
    <col min="1793" max="1793" width="41.140625" style="2279" customWidth="1"/>
    <col min="1794" max="1794" width="12.85546875" style="2279" customWidth="1"/>
    <col min="1795" max="1796" width="10.42578125" style="2279" bestFit="1" customWidth="1"/>
    <col min="1797" max="1797" width="9.42578125" style="2279" bestFit="1" customWidth="1"/>
    <col min="1798" max="1799" width="10.42578125" style="2279" bestFit="1" customWidth="1"/>
    <col min="1800" max="1800" width="0" style="2279" hidden="1" customWidth="1"/>
    <col min="1801" max="1801" width="9.140625" style="2279"/>
    <col min="1802" max="1802" width="4.140625" style="2279" customWidth="1"/>
    <col min="1803" max="2047" width="9.140625" style="2279"/>
    <col min="2048" max="2048" width="2.7109375" style="2279" bestFit="1" customWidth="1"/>
    <col min="2049" max="2049" width="41.140625" style="2279" customWidth="1"/>
    <col min="2050" max="2050" width="12.85546875" style="2279" customWidth="1"/>
    <col min="2051" max="2052" width="10.42578125" style="2279" bestFit="1" customWidth="1"/>
    <col min="2053" max="2053" width="9.42578125" style="2279" bestFit="1" customWidth="1"/>
    <col min="2054" max="2055" width="10.42578125" style="2279" bestFit="1" customWidth="1"/>
    <col min="2056" max="2056" width="0" style="2279" hidden="1" customWidth="1"/>
    <col min="2057" max="2057" width="9.140625" style="2279"/>
    <col min="2058" max="2058" width="4.140625" style="2279" customWidth="1"/>
    <col min="2059" max="2303" width="9.140625" style="2279"/>
    <col min="2304" max="2304" width="2.7109375" style="2279" bestFit="1" customWidth="1"/>
    <col min="2305" max="2305" width="41.140625" style="2279" customWidth="1"/>
    <col min="2306" max="2306" width="12.85546875" style="2279" customWidth="1"/>
    <col min="2307" max="2308" width="10.42578125" style="2279" bestFit="1" customWidth="1"/>
    <col min="2309" max="2309" width="9.42578125" style="2279" bestFit="1" customWidth="1"/>
    <col min="2310" max="2311" width="10.42578125" style="2279" bestFit="1" customWidth="1"/>
    <col min="2312" max="2312" width="0" style="2279" hidden="1" customWidth="1"/>
    <col min="2313" max="2313" width="9.140625" style="2279"/>
    <col min="2314" max="2314" width="4.140625" style="2279" customWidth="1"/>
    <col min="2315" max="2559" width="9.140625" style="2279"/>
    <col min="2560" max="2560" width="2.7109375" style="2279" bestFit="1" customWidth="1"/>
    <col min="2561" max="2561" width="41.140625" style="2279" customWidth="1"/>
    <col min="2562" max="2562" width="12.85546875" style="2279" customWidth="1"/>
    <col min="2563" max="2564" width="10.42578125" style="2279" bestFit="1" customWidth="1"/>
    <col min="2565" max="2565" width="9.42578125" style="2279" bestFit="1" customWidth="1"/>
    <col min="2566" max="2567" width="10.42578125" style="2279" bestFit="1" customWidth="1"/>
    <col min="2568" max="2568" width="0" style="2279" hidden="1" customWidth="1"/>
    <col min="2569" max="2569" width="9.140625" style="2279"/>
    <col min="2570" max="2570" width="4.140625" style="2279" customWidth="1"/>
    <col min="2571" max="2815" width="9.140625" style="2279"/>
    <col min="2816" max="2816" width="2.7109375" style="2279" bestFit="1" customWidth="1"/>
    <col min="2817" max="2817" width="41.140625" style="2279" customWidth="1"/>
    <col min="2818" max="2818" width="12.85546875" style="2279" customWidth="1"/>
    <col min="2819" max="2820" width="10.42578125" style="2279" bestFit="1" customWidth="1"/>
    <col min="2821" max="2821" width="9.42578125" style="2279" bestFit="1" customWidth="1"/>
    <col min="2822" max="2823" width="10.42578125" style="2279" bestFit="1" customWidth="1"/>
    <col min="2824" max="2824" width="0" style="2279" hidden="1" customWidth="1"/>
    <col min="2825" max="2825" width="9.140625" style="2279"/>
    <col min="2826" max="2826" width="4.140625" style="2279" customWidth="1"/>
    <col min="2827" max="3071" width="9.140625" style="2279"/>
    <col min="3072" max="3072" width="2.7109375" style="2279" bestFit="1" customWidth="1"/>
    <col min="3073" max="3073" width="41.140625" style="2279" customWidth="1"/>
    <col min="3074" max="3074" width="12.85546875" style="2279" customWidth="1"/>
    <col min="3075" max="3076" width="10.42578125" style="2279" bestFit="1" customWidth="1"/>
    <col min="3077" max="3077" width="9.42578125" style="2279" bestFit="1" customWidth="1"/>
    <col min="3078" max="3079" width="10.42578125" style="2279" bestFit="1" customWidth="1"/>
    <col min="3080" max="3080" width="0" style="2279" hidden="1" customWidth="1"/>
    <col min="3081" max="3081" width="9.140625" style="2279"/>
    <col min="3082" max="3082" width="4.140625" style="2279" customWidth="1"/>
    <col min="3083" max="3327" width="9.140625" style="2279"/>
    <col min="3328" max="3328" width="2.7109375" style="2279" bestFit="1" customWidth="1"/>
    <col min="3329" max="3329" width="41.140625" style="2279" customWidth="1"/>
    <col min="3330" max="3330" width="12.85546875" style="2279" customWidth="1"/>
    <col min="3331" max="3332" width="10.42578125" style="2279" bestFit="1" customWidth="1"/>
    <col min="3333" max="3333" width="9.42578125" style="2279" bestFit="1" customWidth="1"/>
    <col min="3334" max="3335" width="10.42578125" style="2279" bestFit="1" customWidth="1"/>
    <col min="3336" max="3336" width="0" style="2279" hidden="1" customWidth="1"/>
    <col min="3337" max="3337" width="9.140625" style="2279"/>
    <col min="3338" max="3338" width="4.140625" style="2279" customWidth="1"/>
    <col min="3339" max="3583" width="9.140625" style="2279"/>
    <col min="3584" max="3584" width="2.7109375" style="2279" bestFit="1" customWidth="1"/>
    <col min="3585" max="3585" width="41.140625" style="2279" customWidth="1"/>
    <col min="3586" max="3586" width="12.85546875" style="2279" customWidth="1"/>
    <col min="3587" max="3588" width="10.42578125" style="2279" bestFit="1" customWidth="1"/>
    <col min="3589" max="3589" width="9.42578125" style="2279" bestFit="1" customWidth="1"/>
    <col min="3590" max="3591" width="10.42578125" style="2279" bestFit="1" customWidth="1"/>
    <col min="3592" max="3592" width="0" style="2279" hidden="1" customWidth="1"/>
    <col min="3593" max="3593" width="9.140625" style="2279"/>
    <col min="3594" max="3594" width="4.140625" style="2279" customWidth="1"/>
    <col min="3595" max="3839" width="9.140625" style="2279"/>
    <col min="3840" max="3840" width="2.7109375" style="2279" bestFit="1" customWidth="1"/>
    <col min="3841" max="3841" width="41.140625" style="2279" customWidth="1"/>
    <col min="3842" max="3842" width="12.85546875" style="2279" customWidth="1"/>
    <col min="3843" max="3844" width="10.42578125" style="2279" bestFit="1" customWidth="1"/>
    <col min="3845" max="3845" width="9.42578125" style="2279" bestFit="1" customWidth="1"/>
    <col min="3846" max="3847" width="10.42578125" style="2279" bestFit="1" customWidth="1"/>
    <col min="3848" max="3848" width="0" style="2279" hidden="1" customWidth="1"/>
    <col min="3849" max="3849" width="9.140625" style="2279"/>
    <col min="3850" max="3850" width="4.140625" style="2279" customWidth="1"/>
    <col min="3851" max="4095" width="9.140625" style="2279"/>
    <col min="4096" max="4096" width="2.7109375" style="2279" bestFit="1" customWidth="1"/>
    <col min="4097" max="4097" width="41.140625" style="2279" customWidth="1"/>
    <col min="4098" max="4098" width="12.85546875" style="2279" customWidth="1"/>
    <col min="4099" max="4100" width="10.42578125" style="2279" bestFit="1" customWidth="1"/>
    <col min="4101" max="4101" width="9.42578125" style="2279" bestFit="1" customWidth="1"/>
    <col min="4102" max="4103" width="10.42578125" style="2279" bestFit="1" customWidth="1"/>
    <col min="4104" max="4104" width="0" style="2279" hidden="1" customWidth="1"/>
    <col min="4105" max="4105" width="9.140625" style="2279"/>
    <col min="4106" max="4106" width="4.140625" style="2279" customWidth="1"/>
    <col min="4107" max="4351" width="9.140625" style="2279"/>
    <col min="4352" max="4352" width="2.7109375" style="2279" bestFit="1" customWidth="1"/>
    <col min="4353" max="4353" width="41.140625" style="2279" customWidth="1"/>
    <col min="4354" max="4354" width="12.85546875" style="2279" customWidth="1"/>
    <col min="4355" max="4356" width="10.42578125" style="2279" bestFit="1" customWidth="1"/>
    <col min="4357" max="4357" width="9.42578125" style="2279" bestFit="1" customWidth="1"/>
    <col min="4358" max="4359" width="10.42578125" style="2279" bestFit="1" customWidth="1"/>
    <col min="4360" max="4360" width="0" style="2279" hidden="1" customWidth="1"/>
    <col min="4361" max="4361" width="9.140625" style="2279"/>
    <col min="4362" max="4362" width="4.140625" style="2279" customWidth="1"/>
    <col min="4363" max="4607" width="9.140625" style="2279"/>
    <col min="4608" max="4608" width="2.7109375" style="2279" bestFit="1" customWidth="1"/>
    <col min="4609" max="4609" width="41.140625" style="2279" customWidth="1"/>
    <col min="4610" max="4610" width="12.85546875" style="2279" customWidth="1"/>
    <col min="4611" max="4612" width="10.42578125" style="2279" bestFit="1" customWidth="1"/>
    <col min="4613" max="4613" width="9.42578125" style="2279" bestFit="1" customWidth="1"/>
    <col min="4614" max="4615" width="10.42578125" style="2279" bestFit="1" customWidth="1"/>
    <col min="4616" max="4616" width="0" style="2279" hidden="1" customWidth="1"/>
    <col min="4617" max="4617" width="9.140625" style="2279"/>
    <col min="4618" max="4618" width="4.140625" style="2279" customWidth="1"/>
    <col min="4619" max="4863" width="9.140625" style="2279"/>
    <col min="4864" max="4864" width="2.7109375" style="2279" bestFit="1" customWidth="1"/>
    <col min="4865" max="4865" width="41.140625" style="2279" customWidth="1"/>
    <col min="4866" max="4866" width="12.85546875" style="2279" customWidth="1"/>
    <col min="4867" max="4868" width="10.42578125" style="2279" bestFit="1" customWidth="1"/>
    <col min="4869" max="4869" width="9.42578125" style="2279" bestFit="1" customWidth="1"/>
    <col min="4870" max="4871" width="10.42578125" style="2279" bestFit="1" customWidth="1"/>
    <col min="4872" max="4872" width="0" style="2279" hidden="1" customWidth="1"/>
    <col min="4873" max="4873" width="9.140625" style="2279"/>
    <col min="4874" max="4874" width="4.140625" style="2279" customWidth="1"/>
    <col min="4875" max="5119" width="9.140625" style="2279"/>
    <col min="5120" max="5120" width="2.7109375" style="2279" bestFit="1" customWidth="1"/>
    <col min="5121" max="5121" width="41.140625" style="2279" customWidth="1"/>
    <col min="5122" max="5122" width="12.85546875" style="2279" customWidth="1"/>
    <col min="5123" max="5124" width="10.42578125" style="2279" bestFit="1" customWidth="1"/>
    <col min="5125" max="5125" width="9.42578125" style="2279" bestFit="1" customWidth="1"/>
    <col min="5126" max="5127" width="10.42578125" style="2279" bestFit="1" customWidth="1"/>
    <col min="5128" max="5128" width="0" style="2279" hidden="1" customWidth="1"/>
    <col min="5129" max="5129" width="9.140625" style="2279"/>
    <col min="5130" max="5130" width="4.140625" style="2279" customWidth="1"/>
    <col min="5131" max="5375" width="9.140625" style="2279"/>
    <col min="5376" max="5376" width="2.7109375" style="2279" bestFit="1" customWidth="1"/>
    <col min="5377" max="5377" width="41.140625" style="2279" customWidth="1"/>
    <col min="5378" max="5378" width="12.85546875" style="2279" customWidth="1"/>
    <col min="5379" max="5380" width="10.42578125" style="2279" bestFit="1" customWidth="1"/>
    <col min="5381" max="5381" width="9.42578125" style="2279" bestFit="1" customWidth="1"/>
    <col min="5382" max="5383" width="10.42578125" style="2279" bestFit="1" customWidth="1"/>
    <col min="5384" max="5384" width="0" style="2279" hidden="1" customWidth="1"/>
    <col min="5385" max="5385" width="9.140625" style="2279"/>
    <col min="5386" max="5386" width="4.140625" style="2279" customWidth="1"/>
    <col min="5387" max="5631" width="9.140625" style="2279"/>
    <col min="5632" max="5632" width="2.7109375" style="2279" bestFit="1" customWidth="1"/>
    <col min="5633" max="5633" width="41.140625" style="2279" customWidth="1"/>
    <col min="5634" max="5634" width="12.85546875" style="2279" customWidth="1"/>
    <col min="5635" max="5636" width="10.42578125" style="2279" bestFit="1" customWidth="1"/>
    <col min="5637" max="5637" width="9.42578125" style="2279" bestFit="1" customWidth="1"/>
    <col min="5638" max="5639" width="10.42578125" style="2279" bestFit="1" customWidth="1"/>
    <col min="5640" max="5640" width="0" style="2279" hidden="1" customWidth="1"/>
    <col min="5641" max="5641" width="9.140625" style="2279"/>
    <col min="5642" max="5642" width="4.140625" style="2279" customWidth="1"/>
    <col min="5643" max="5887" width="9.140625" style="2279"/>
    <col min="5888" max="5888" width="2.7109375" style="2279" bestFit="1" customWidth="1"/>
    <col min="5889" max="5889" width="41.140625" style="2279" customWidth="1"/>
    <col min="5890" max="5890" width="12.85546875" style="2279" customWidth="1"/>
    <col min="5891" max="5892" width="10.42578125" style="2279" bestFit="1" customWidth="1"/>
    <col min="5893" max="5893" width="9.42578125" style="2279" bestFit="1" customWidth="1"/>
    <col min="5894" max="5895" width="10.42578125" style="2279" bestFit="1" customWidth="1"/>
    <col min="5896" max="5896" width="0" style="2279" hidden="1" customWidth="1"/>
    <col min="5897" max="5897" width="9.140625" style="2279"/>
    <col min="5898" max="5898" width="4.140625" style="2279" customWidth="1"/>
    <col min="5899" max="6143" width="9.140625" style="2279"/>
    <col min="6144" max="6144" width="2.7109375" style="2279" bestFit="1" customWidth="1"/>
    <col min="6145" max="6145" width="41.140625" style="2279" customWidth="1"/>
    <col min="6146" max="6146" width="12.85546875" style="2279" customWidth="1"/>
    <col min="6147" max="6148" width="10.42578125" style="2279" bestFit="1" customWidth="1"/>
    <col min="6149" max="6149" width="9.42578125" style="2279" bestFit="1" customWidth="1"/>
    <col min="6150" max="6151" width="10.42578125" style="2279" bestFit="1" customWidth="1"/>
    <col min="6152" max="6152" width="0" style="2279" hidden="1" customWidth="1"/>
    <col min="6153" max="6153" width="9.140625" style="2279"/>
    <col min="6154" max="6154" width="4.140625" style="2279" customWidth="1"/>
    <col min="6155" max="6399" width="9.140625" style="2279"/>
    <col min="6400" max="6400" width="2.7109375" style="2279" bestFit="1" customWidth="1"/>
    <col min="6401" max="6401" width="41.140625" style="2279" customWidth="1"/>
    <col min="6402" max="6402" width="12.85546875" style="2279" customWidth="1"/>
    <col min="6403" max="6404" width="10.42578125" style="2279" bestFit="1" customWidth="1"/>
    <col min="6405" max="6405" width="9.42578125" style="2279" bestFit="1" customWidth="1"/>
    <col min="6406" max="6407" width="10.42578125" style="2279" bestFit="1" customWidth="1"/>
    <col min="6408" max="6408" width="0" style="2279" hidden="1" customWidth="1"/>
    <col min="6409" max="6409" width="9.140625" style="2279"/>
    <col min="6410" max="6410" width="4.140625" style="2279" customWidth="1"/>
    <col min="6411" max="6655" width="9.140625" style="2279"/>
    <col min="6656" max="6656" width="2.7109375" style="2279" bestFit="1" customWidth="1"/>
    <col min="6657" max="6657" width="41.140625" style="2279" customWidth="1"/>
    <col min="6658" max="6658" width="12.85546875" style="2279" customWidth="1"/>
    <col min="6659" max="6660" width="10.42578125" style="2279" bestFit="1" customWidth="1"/>
    <col min="6661" max="6661" width="9.42578125" style="2279" bestFit="1" customWidth="1"/>
    <col min="6662" max="6663" width="10.42578125" style="2279" bestFit="1" customWidth="1"/>
    <col min="6664" max="6664" width="0" style="2279" hidden="1" customWidth="1"/>
    <col min="6665" max="6665" width="9.140625" style="2279"/>
    <col min="6666" max="6666" width="4.140625" style="2279" customWidth="1"/>
    <col min="6667" max="6911" width="9.140625" style="2279"/>
    <col min="6912" max="6912" width="2.7109375" style="2279" bestFit="1" customWidth="1"/>
    <col min="6913" max="6913" width="41.140625" style="2279" customWidth="1"/>
    <col min="6914" max="6914" width="12.85546875" style="2279" customWidth="1"/>
    <col min="6915" max="6916" width="10.42578125" style="2279" bestFit="1" customWidth="1"/>
    <col min="6917" max="6917" width="9.42578125" style="2279" bestFit="1" customWidth="1"/>
    <col min="6918" max="6919" width="10.42578125" style="2279" bestFit="1" customWidth="1"/>
    <col min="6920" max="6920" width="0" style="2279" hidden="1" customWidth="1"/>
    <col min="6921" max="6921" width="9.140625" style="2279"/>
    <col min="6922" max="6922" width="4.140625" style="2279" customWidth="1"/>
    <col min="6923" max="7167" width="9.140625" style="2279"/>
    <col min="7168" max="7168" width="2.7109375" style="2279" bestFit="1" customWidth="1"/>
    <col min="7169" max="7169" width="41.140625" style="2279" customWidth="1"/>
    <col min="7170" max="7170" width="12.85546875" style="2279" customWidth="1"/>
    <col min="7171" max="7172" width="10.42578125" style="2279" bestFit="1" customWidth="1"/>
    <col min="7173" max="7173" width="9.42578125" style="2279" bestFit="1" customWidth="1"/>
    <col min="7174" max="7175" width="10.42578125" style="2279" bestFit="1" customWidth="1"/>
    <col min="7176" max="7176" width="0" style="2279" hidden="1" customWidth="1"/>
    <col min="7177" max="7177" width="9.140625" style="2279"/>
    <col min="7178" max="7178" width="4.140625" style="2279" customWidth="1"/>
    <col min="7179" max="7423" width="9.140625" style="2279"/>
    <col min="7424" max="7424" width="2.7109375" style="2279" bestFit="1" customWidth="1"/>
    <col min="7425" max="7425" width="41.140625" style="2279" customWidth="1"/>
    <col min="7426" max="7426" width="12.85546875" style="2279" customWidth="1"/>
    <col min="7427" max="7428" width="10.42578125" style="2279" bestFit="1" customWidth="1"/>
    <col min="7429" max="7429" width="9.42578125" style="2279" bestFit="1" customWidth="1"/>
    <col min="7430" max="7431" width="10.42578125" style="2279" bestFit="1" customWidth="1"/>
    <col min="7432" max="7432" width="0" style="2279" hidden="1" customWidth="1"/>
    <col min="7433" max="7433" width="9.140625" style="2279"/>
    <col min="7434" max="7434" width="4.140625" style="2279" customWidth="1"/>
    <col min="7435" max="7679" width="9.140625" style="2279"/>
    <col min="7680" max="7680" width="2.7109375" style="2279" bestFit="1" customWidth="1"/>
    <col min="7681" max="7681" width="41.140625" style="2279" customWidth="1"/>
    <col min="7682" max="7682" width="12.85546875" style="2279" customWidth="1"/>
    <col min="7683" max="7684" width="10.42578125" style="2279" bestFit="1" customWidth="1"/>
    <col min="7685" max="7685" width="9.42578125" style="2279" bestFit="1" customWidth="1"/>
    <col min="7686" max="7687" width="10.42578125" style="2279" bestFit="1" customWidth="1"/>
    <col min="7688" max="7688" width="0" style="2279" hidden="1" customWidth="1"/>
    <col min="7689" max="7689" width="9.140625" style="2279"/>
    <col min="7690" max="7690" width="4.140625" style="2279" customWidth="1"/>
    <col min="7691" max="7935" width="9.140625" style="2279"/>
    <col min="7936" max="7936" width="2.7109375" style="2279" bestFit="1" customWidth="1"/>
    <col min="7937" max="7937" width="41.140625" style="2279" customWidth="1"/>
    <col min="7938" max="7938" width="12.85546875" style="2279" customWidth="1"/>
    <col min="7939" max="7940" width="10.42578125" style="2279" bestFit="1" customWidth="1"/>
    <col min="7941" max="7941" width="9.42578125" style="2279" bestFit="1" customWidth="1"/>
    <col min="7942" max="7943" width="10.42578125" style="2279" bestFit="1" customWidth="1"/>
    <col min="7944" max="7944" width="0" style="2279" hidden="1" customWidth="1"/>
    <col min="7945" max="7945" width="9.140625" style="2279"/>
    <col min="7946" max="7946" width="4.140625" style="2279" customWidth="1"/>
    <col min="7947" max="8191" width="9.140625" style="2279"/>
    <col min="8192" max="8192" width="2.7109375" style="2279" bestFit="1" customWidth="1"/>
    <col min="8193" max="8193" width="41.140625" style="2279" customWidth="1"/>
    <col min="8194" max="8194" width="12.85546875" style="2279" customWidth="1"/>
    <col min="8195" max="8196" width="10.42578125" style="2279" bestFit="1" customWidth="1"/>
    <col min="8197" max="8197" width="9.42578125" style="2279" bestFit="1" customWidth="1"/>
    <col min="8198" max="8199" width="10.42578125" style="2279" bestFit="1" customWidth="1"/>
    <col min="8200" max="8200" width="0" style="2279" hidden="1" customWidth="1"/>
    <col min="8201" max="8201" width="9.140625" style="2279"/>
    <col min="8202" max="8202" width="4.140625" style="2279" customWidth="1"/>
    <col min="8203" max="8447" width="9.140625" style="2279"/>
    <col min="8448" max="8448" width="2.7109375" style="2279" bestFit="1" customWidth="1"/>
    <col min="8449" max="8449" width="41.140625" style="2279" customWidth="1"/>
    <col min="8450" max="8450" width="12.85546875" style="2279" customWidth="1"/>
    <col min="8451" max="8452" width="10.42578125" style="2279" bestFit="1" customWidth="1"/>
    <col min="8453" max="8453" width="9.42578125" style="2279" bestFit="1" customWidth="1"/>
    <col min="8454" max="8455" width="10.42578125" style="2279" bestFit="1" customWidth="1"/>
    <col min="8456" max="8456" width="0" style="2279" hidden="1" customWidth="1"/>
    <col min="8457" max="8457" width="9.140625" style="2279"/>
    <col min="8458" max="8458" width="4.140625" style="2279" customWidth="1"/>
    <col min="8459" max="8703" width="9.140625" style="2279"/>
    <col min="8704" max="8704" width="2.7109375" style="2279" bestFit="1" customWidth="1"/>
    <col min="8705" max="8705" width="41.140625" style="2279" customWidth="1"/>
    <col min="8706" max="8706" width="12.85546875" style="2279" customWidth="1"/>
    <col min="8707" max="8708" width="10.42578125" style="2279" bestFit="1" customWidth="1"/>
    <col min="8709" max="8709" width="9.42578125" style="2279" bestFit="1" customWidth="1"/>
    <col min="8710" max="8711" width="10.42578125" style="2279" bestFit="1" customWidth="1"/>
    <col min="8712" max="8712" width="0" style="2279" hidden="1" customWidth="1"/>
    <col min="8713" max="8713" width="9.140625" style="2279"/>
    <col min="8714" max="8714" width="4.140625" style="2279" customWidth="1"/>
    <col min="8715" max="8959" width="9.140625" style="2279"/>
    <col min="8960" max="8960" width="2.7109375" style="2279" bestFit="1" customWidth="1"/>
    <col min="8961" max="8961" width="41.140625" style="2279" customWidth="1"/>
    <col min="8962" max="8962" width="12.85546875" style="2279" customWidth="1"/>
    <col min="8963" max="8964" width="10.42578125" style="2279" bestFit="1" customWidth="1"/>
    <col min="8965" max="8965" width="9.42578125" style="2279" bestFit="1" customWidth="1"/>
    <col min="8966" max="8967" width="10.42578125" style="2279" bestFit="1" customWidth="1"/>
    <col min="8968" max="8968" width="0" style="2279" hidden="1" customWidth="1"/>
    <col min="8969" max="8969" width="9.140625" style="2279"/>
    <col min="8970" max="8970" width="4.140625" style="2279" customWidth="1"/>
    <col min="8971" max="9215" width="9.140625" style="2279"/>
    <col min="9216" max="9216" width="2.7109375" style="2279" bestFit="1" customWidth="1"/>
    <col min="9217" max="9217" width="41.140625" style="2279" customWidth="1"/>
    <col min="9218" max="9218" width="12.85546875" style="2279" customWidth="1"/>
    <col min="9219" max="9220" width="10.42578125" style="2279" bestFit="1" customWidth="1"/>
    <col min="9221" max="9221" width="9.42578125" style="2279" bestFit="1" customWidth="1"/>
    <col min="9222" max="9223" width="10.42578125" style="2279" bestFit="1" customWidth="1"/>
    <col min="9224" max="9224" width="0" style="2279" hidden="1" customWidth="1"/>
    <col min="9225" max="9225" width="9.140625" style="2279"/>
    <col min="9226" max="9226" width="4.140625" style="2279" customWidth="1"/>
    <col min="9227" max="9471" width="9.140625" style="2279"/>
    <col min="9472" max="9472" width="2.7109375" style="2279" bestFit="1" customWidth="1"/>
    <col min="9473" max="9473" width="41.140625" style="2279" customWidth="1"/>
    <col min="9474" max="9474" width="12.85546875" style="2279" customWidth="1"/>
    <col min="9475" max="9476" width="10.42578125" style="2279" bestFit="1" customWidth="1"/>
    <col min="9477" max="9477" width="9.42578125" style="2279" bestFit="1" customWidth="1"/>
    <col min="9478" max="9479" width="10.42578125" style="2279" bestFit="1" customWidth="1"/>
    <col min="9480" max="9480" width="0" style="2279" hidden="1" customWidth="1"/>
    <col min="9481" max="9481" width="9.140625" style="2279"/>
    <col min="9482" max="9482" width="4.140625" style="2279" customWidth="1"/>
    <col min="9483" max="9727" width="9.140625" style="2279"/>
    <col min="9728" max="9728" width="2.7109375" style="2279" bestFit="1" customWidth="1"/>
    <col min="9729" max="9729" width="41.140625" style="2279" customWidth="1"/>
    <col min="9730" max="9730" width="12.85546875" style="2279" customWidth="1"/>
    <col min="9731" max="9732" width="10.42578125" style="2279" bestFit="1" customWidth="1"/>
    <col min="9733" max="9733" width="9.42578125" style="2279" bestFit="1" customWidth="1"/>
    <col min="9734" max="9735" width="10.42578125" style="2279" bestFit="1" customWidth="1"/>
    <col min="9736" max="9736" width="0" style="2279" hidden="1" customWidth="1"/>
    <col min="9737" max="9737" width="9.140625" style="2279"/>
    <col min="9738" max="9738" width="4.140625" style="2279" customWidth="1"/>
    <col min="9739" max="9983" width="9.140625" style="2279"/>
    <col min="9984" max="9984" width="2.7109375" style="2279" bestFit="1" customWidth="1"/>
    <col min="9985" max="9985" width="41.140625" style="2279" customWidth="1"/>
    <col min="9986" max="9986" width="12.85546875" style="2279" customWidth="1"/>
    <col min="9987" max="9988" width="10.42578125" style="2279" bestFit="1" customWidth="1"/>
    <col min="9989" max="9989" width="9.42578125" style="2279" bestFit="1" customWidth="1"/>
    <col min="9990" max="9991" width="10.42578125" style="2279" bestFit="1" customWidth="1"/>
    <col min="9992" max="9992" width="0" style="2279" hidden="1" customWidth="1"/>
    <col min="9993" max="9993" width="9.140625" style="2279"/>
    <col min="9994" max="9994" width="4.140625" style="2279" customWidth="1"/>
    <col min="9995" max="10239" width="9.140625" style="2279"/>
    <col min="10240" max="10240" width="2.7109375" style="2279" bestFit="1" customWidth="1"/>
    <col min="10241" max="10241" width="41.140625" style="2279" customWidth="1"/>
    <col min="10242" max="10242" width="12.85546875" style="2279" customWidth="1"/>
    <col min="10243" max="10244" width="10.42578125" style="2279" bestFit="1" customWidth="1"/>
    <col min="10245" max="10245" width="9.42578125" style="2279" bestFit="1" customWidth="1"/>
    <col min="10246" max="10247" width="10.42578125" style="2279" bestFit="1" customWidth="1"/>
    <col min="10248" max="10248" width="0" style="2279" hidden="1" customWidth="1"/>
    <col min="10249" max="10249" width="9.140625" style="2279"/>
    <col min="10250" max="10250" width="4.140625" style="2279" customWidth="1"/>
    <col min="10251" max="10495" width="9.140625" style="2279"/>
    <col min="10496" max="10496" width="2.7109375" style="2279" bestFit="1" customWidth="1"/>
    <col min="10497" max="10497" width="41.140625" style="2279" customWidth="1"/>
    <col min="10498" max="10498" width="12.85546875" style="2279" customWidth="1"/>
    <col min="10499" max="10500" width="10.42578125" style="2279" bestFit="1" customWidth="1"/>
    <col min="10501" max="10501" width="9.42578125" style="2279" bestFit="1" customWidth="1"/>
    <col min="10502" max="10503" width="10.42578125" style="2279" bestFit="1" customWidth="1"/>
    <col min="10504" max="10504" width="0" style="2279" hidden="1" customWidth="1"/>
    <col min="10505" max="10505" width="9.140625" style="2279"/>
    <col min="10506" max="10506" width="4.140625" style="2279" customWidth="1"/>
    <col min="10507" max="10751" width="9.140625" style="2279"/>
    <col min="10752" max="10752" width="2.7109375" style="2279" bestFit="1" customWidth="1"/>
    <col min="10753" max="10753" width="41.140625" style="2279" customWidth="1"/>
    <col min="10754" max="10754" width="12.85546875" style="2279" customWidth="1"/>
    <col min="10755" max="10756" width="10.42578125" style="2279" bestFit="1" customWidth="1"/>
    <col min="10757" max="10757" width="9.42578125" style="2279" bestFit="1" customWidth="1"/>
    <col min="10758" max="10759" width="10.42578125" style="2279" bestFit="1" customWidth="1"/>
    <col min="10760" max="10760" width="0" style="2279" hidden="1" customWidth="1"/>
    <col min="10761" max="10761" width="9.140625" style="2279"/>
    <col min="10762" max="10762" width="4.140625" style="2279" customWidth="1"/>
    <col min="10763" max="11007" width="9.140625" style="2279"/>
    <col min="11008" max="11008" width="2.7109375" style="2279" bestFit="1" customWidth="1"/>
    <col min="11009" max="11009" width="41.140625" style="2279" customWidth="1"/>
    <col min="11010" max="11010" width="12.85546875" style="2279" customWidth="1"/>
    <col min="11011" max="11012" width="10.42578125" style="2279" bestFit="1" customWidth="1"/>
    <col min="11013" max="11013" width="9.42578125" style="2279" bestFit="1" customWidth="1"/>
    <col min="11014" max="11015" width="10.42578125" style="2279" bestFit="1" customWidth="1"/>
    <col min="11016" max="11016" width="0" style="2279" hidden="1" customWidth="1"/>
    <col min="11017" max="11017" width="9.140625" style="2279"/>
    <col min="11018" max="11018" width="4.140625" style="2279" customWidth="1"/>
    <col min="11019" max="11263" width="9.140625" style="2279"/>
    <col min="11264" max="11264" width="2.7109375" style="2279" bestFit="1" customWidth="1"/>
    <col min="11265" max="11265" width="41.140625" style="2279" customWidth="1"/>
    <col min="11266" max="11266" width="12.85546875" style="2279" customWidth="1"/>
    <col min="11267" max="11268" width="10.42578125" style="2279" bestFit="1" customWidth="1"/>
    <col min="11269" max="11269" width="9.42578125" style="2279" bestFit="1" customWidth="1"/>
    <col min="11270" max="11271" width="10.42578125" style="2279" bestFit="1" customWidth="1"/>
    <col min="11272" max="11272" width="0" style="2279" hidden="1" customWidth="1"/>
    <col min="11273" max="11273" width="9.140625" style="2279"/>
    <col min="11274" max="11274" width="4.140625" style="2279" customWidth="1"/>
    <col min="11275" max="11519" width="9.140625" style="2279"/>
    <col min="11520" max="11520" width="2.7109375" style="2279" bestFit="1" customWidth="1"/>
    <col min="11521" max="11521" width="41.140625" style="2279" customWidth="1"/>
    <col min="11522" max="11522" width="12.85546875" style="2279" customWidth="1"/>
    <col min="11523" max="11524" width="10.42578125" style="2279" bestFit="1" customWidth="1"/>
    <col min="11525" max="11525" width="9.42578125" style="2279" bestFit="1" customWidth="1"/>
    <col min="11526" max="11527" width="10.42578125" style="2279" bestFit="1" customWidth="1"/>
    <col min="11528" max="11528" width="0" style="2279" hidden="1" customWidth="1"/>
    <col min="11529" max="11529" width="9.140625" style="2279"/>
    <col min="11530" max="11530" width="4.140625" style="2279" customWidth="1"/>
    <col min="11531" max="11775" width="9.140625" style="2279"/>
    <col min="11776" max="11776" width="2.7109375" style="2279" bestFit="1" customWidth="1"/>
    <col min="11777" max="11777" width="41.140625" style="2279" customWidth="1"/>
    <col min="11778" max="11778" width="12.85546875" style="2279" customWidth="1"/>
    <col min="11779" max="11780" width="10.42578125" style="2279" bestFit="1" customWidth="1"/>
    <col min="11781" max="11781" width="9.42578125" style="2279" bestFit="1" customWidth="1"/>
    <col min="11782" max="11783" width="10.42578125" style="2279" bestFit="1" customWidth="1"/>
    <col min="11784" max="11784" width="0" style="2279" hidden="1" customWidth="1"/>
    <col min="11785" max="11785" width="9.140625" style="2279"/>
    <col min="11786" max="11786" width="4.140625" style="2279" customWidth="1"/>
    <col min="11787" max="12031" width="9.140625" style="2279"/>
    <col min="12032" max="12032" width="2.7109375" style="2279" bestFit="1" customWidth="1"/>
    <col min="12033" max="12033" width="41.140625" style="2279" customWidth="1"/>
    <col min="12034" max="12034" width="12.85546875" style="2279" customWidth="1"/>
    <col min="12035" max="12036" width="10.42578125" style="2279" bestFit="1" customWidth="1"/>
    <col min="12037" max="12037" width="9.42578125" style="2279" bestFit="1" customWidth="1"/>
    <col min="12038" max="12039" width="10.42578125" style="2279" bestFit="1" customWidth="1"/>
    <col min="12040" max="12040" width="0" style="2279" hidden="1" customWidth="1"/>
    <col min="12041" max="12041" width="9.140625" style="2279"/>
    <col min="12042" max="12042" width="4.140625" style="2279" customWidth="1"/>
    <col min="12043" max="12287" width="9.140625" style="2279"/>
    <col min="12288" max="12288" width="2.7109375" style="2279" bestFit="1" customWidth="1"/>
    <col min="12289" max="12289" width="41.140625" style="2279" customWidth="1"/>
    <col min="12290" max="12290" width="12.85546875" style="2279" customWidth="1"/>
    <col min="12291" max="12292" width="10.42578125" style="2279" bestFit="1" customWidth="1"/>
    <col min="12293" max="12293" width="9.42578125" style="2279" bestFit="1" customWidth="1"/>
    <col min="12294" max="12295" width="10.42578125" style="2279" bestFit="1" customWidth="1"/>
    <col min="12296" max="12296" width="0" style="2279" hidden="1" customWidth="1"/>
    <col min="12297" max="12297" width="9.140625" style="2279"/>
    <col min="12298" max="12298" width="4.140625" style="2279" customWidth="1"/>
    <col min="12299" max="12543" width="9.140625" style="2279"/>
    <col min="12544" max="12544" width="2.7109375" style="2279" bestFit="1" customWidth="1"/>
    <col min="12545" max="12545" width="41.140625" style="2279" customWidth="1"/>
    <col min="12546" max="12546" width="12.85546875" style="2279" customWidth="1"/>
    <col min="12547" max="12548" width="10.42578125" style="2279" bestFit="1" customWidth="1"/>
    <col min="12549" max="12549" width="9.42578125" style="2279" bestFit="1" customWidth="1"/>
    <col min="12550" max="12551" width="10.42578125" style="2279" bestFit="1" customWidth="1"/>
    <col min="12552" max="12552" width="0" style="2279" hidden="1" customWidth="1"/>
    <col min="12553" max="12553" width="9.140625" style="2279"/>
    <col min="12554" max="12554" width="4.140625" style="2279" customWidth="1"/>
    <col min="12555" max="12799" width="9.140625" style="2279"/>
    <col min="12800" max="12800" width="2.7109375" style="2279" bestFit="1" customWidth="1"/>
    <col min="12801" max="12801" width="41.140625" style="2279" customWidth="1"/>
    <col min="12802" max="12802" width="12.85546875" style="2279" customWidth="1"/>
    <col min="12803" max="12804" width="10.42578125" style="2279" bestFit="1" customWidth="1"/>
    <col min="12805" max="12805" width="9.42578125" style="2279" bestFit="1" customWidth="1"/>
    <col min="12806" max="12807" width="10.42578125" style="2279" bestFit="1" customWidth="1"/>
    <col min="12808" max="12808" width="0" style="2279" hidden="1" customWidth="1"/>
    <col min="12809" max="12809" width="9.140625" style="2279"/>
    <col min="12810" max="12810" width="4.140625" style="2279" customWidth="1"/>
    <col min="12811" max="13055" width="9.140625" style="2279"/>
    <col min="13056" max="13056" width="2.7109375" style="2279" bestFit="1" customWidth="1"/>
    <col min="13057" max="13057" width="41.140625" style="2279" customWidth="1"/>
    <col min="13058" max="13058" width="12.85546875" style="2279" customWidth="1"/>
    <col min="13059" max="13060" width="10.42578125" style="2279" bestFit="1" customWidth="1"/>
    <col min="13061" max="13061" width="9.42578125" style="2279" bestFit="1" customWidth="1"/>
    <col min="13062" max="13063" width="10.42578125" style="2279" bestFit="1" customWidth="1"/>
    <col min="13064" max="13064" width="0" style="2279" hidden="1" customWidth="1"/>
    <col min="13065" max="13065" width="9.140625" style="2279"/>
    <col min="13066" max="13066" width="4.140625" style="2279" customWidth="1"/>
    <col min="13067" max="13311" width="9.140625" style="2279"/>
    <col min="13312" max="13312" width="2.7109375" style="2279" bestFit="1" customWidth="1"/>
    <col min="13313" max="13313" width="41.140625" style="2279" customWidth="1"/>
    <col min="13314" max="13314" width="12.85546875" style="2279" customWidth="1"/>
    <col min="13315" max="13316" width="10.42578125" style="2279" bestFit="1" customWidth="1"/>
    <col min="13317" max="13317" width="9.42578125" style="2279" bestFit="1" customWidth="1"/>
    <col min="13318" max="13319" width="10.42578125" style="2279" bestFit="1" customWidth="1"/>
    <col min="13320" max="13320" width="0" style="2279" hidden="1" customWidth="1"/>
    <col min="13321" max="13321" width="9.140625" style="2279"/>
    <col min="13322" max="13322" width="4.140625" style="2279" customWidth="1"/>
    <col min="13323" max="13567" width="9.140625" style="2279"/>
    <col min="13568" max="13568" width="2.7109375" style="2279" bestFit="1" customWidth="1"/>
    <col min="13569" max="13569" width="41.140625" style="2279" customWidth="1"/>
    <col min="13570" max="13570" width="12.85546875" style="2279" customWidth="1"/>
    <col min="13571" max="13572" width="10.42578125" style="2279" bestFit="1" customWidth="1"/>
    <col min="13573" max="13573" width="9.42578125" style="2279" bestFit="1" customWidth="1"/>
    <col min="13574" max="13575" width="10.42578125" style="2279" bestFit="1" customWidth="1"/>
    <col min="13576" max="13576" width="0" style="2279" hidden="1" customWidth="1"/>
    <col min="13577" max="13577" width="9.140625" style="2279"/>
    <col min="13578" max="13578" width="4.140625" style="2279" customWidth="1"/>
    <col min="13579" max="13823" width="9.140625" style="2279"/>
    <col min="13824" max="13824" width="2.7109375" style="2279" bestFit="1" customWidth="1"/>
    <col min="13825" max="13825" width="41.140625" style="2279" customWidth="1"/>
    <col min="13826" max="13826" width="12.85546875" style="2279" customWidth="1"/>
    <col min="13827" max="13828" width="10.42578125" style="2279" bestFit="1" customWidth="1"/>
    <col min="13829" max="13829" width="9.42578125" style="2279" bestFit="1" customWidth="1"/>
    <col min="13830" max="13831" width="10.42578125" style="2279" bestFit="1" customWidth="1"/>
    <col min="13832" max="13832" width="0" style="2279" hidden="1" customWidth="1"/>
    <col min="13833" max="13833" width="9.140625" style="2279"/>
    <col min="13834" max="13834" width="4.140625" style="2279" customWidth="1"/>
    <col min="13835" max="14079" width="9.140625" style="2279"/>
    <col min="14080" max="14080" width="2.7109375" style="2279" bestFit="1" customWidth="1"/>
    <col min="14081" max="14081" width="41.140625" style="2279" customWidth="1"/>
    <col min="14082" max="14082" width="12.85546875" style="2279" customWidth="1"/>
    <col min="14083" max="14084" width="10.42578125" style="2279" bestFit="1" customWidth="1"/>
    <col min="14085" max="14085" width="9.42578125" style="2279" bestFit="1" customWidth="1"/>
    <col min="14086" max="14087" width="10.42578125" style="2279" bestFit="1" customWidth="1"/>
    <col min="14088" max="14088" width="0" style="2279" hidden="1" customWidth="1"/>
    <col min="14089" max="14089" width="9.140625" style="2279"/>
    <col min="14090" max="14090" width="4.140625" style="2279" customWidth="1"/>
    <col min="14091" max="14335" width="9.140625" style="2279"/>
    <col min="14336" max="14336" width="2.7109375" style="2279" bestFit="1" customWidth="1"/>
    <col min="14337" max="14337" width="41.140625" style="2279" customWidth="1"/>
    <col min="14338" max="14338" width="12.85546875" style="2279" customWidth="1"/>
    <col min="14339" max="14340" width="10.42578125" style="2279" bestFit="1" customWidth="1"/>
    <col min="14341" max="14341" width="9.42578125" style="2279" bestFit="1" customWidth="1"/>
    <col min="14342" max="14343" width="10.42578125" style="2279" bestFit="1" customWidth="1"/>
    <col min="14344" max="14344" width="0" style="2279" hidden="1" customWidth="1"/>
    <col min="14345" max="14345" width="9.140625" style="2279"/>
    <col min="14346" max="14346" width="4.140625" style="2279" customWidth="1"/>
    <col min="14347" max="14591" width="9.140625" style="2279"/>
    <col min="14592" max="14592" width="2.7109375" style="2279" bestFit="1" customWidth="1"/>
    <col min="14593" max="14593" width="41.140625" style="2279" customWidth="1"/>
    <col min="14594" max="14594" width="12.85546875" style="2279" customWidth="1"/>
    <col min="14595" max="14596" width="10.42578125" style="2279" bestFit="1" customWidth="1"/>
    <col min="14597" max="14597" width="9.42578125" style="2279" bestFit="1" customWidth="1"/>
    <col min="14598" max="14599" width="10.42578125" style="2279" bestFit="1" customWidth="1"/>
    <col min="14600" max="14600" width="0" style="2279" hidden="1" customWidth="1"/>
    <col min="14601" max="14601" width="9.140625" style="2279"/>
    <col min="14602" max="14602" width="4.140625" style="2279" customWidth="1"/>
    <col min="14603" max="14847" width="9.140625" style="2279"/>
    <col min="14848" max="14848" width="2.7109375" style="2279" bestFit="1" customWidth="1"/>
    <col min="14849" max="14849" width="41.140625" style="2279" customWidth="1"/>
    <col min="14850" max="14850" width="12.85546875" style="2279" customWidth="1"/>
    <col min="14851" max="14852" width="10.42578125" style="2279" bestFit="1" customWidth="1"/>
    <col min="14853" max="14853" width="9.42578125" style="2279" bestFit="1" customWidth="1"/>
    <col min="14854" max="14855" width="10.42578125" style="2279" bestFit="1" customWidth="1"/>
    <col min="14856" max="14856" width="0" style="2279" hidden="1" customWidth="1"/>
    <col min="14857" max="14857" width="9.140625" style="2279"/>
    <col min="14858" max="14858" width="4.140625" style="2279" customWidth="1"/>
    <col min="14859" max="15103" width="9.140625" style="2279"/>
    <col min="15104" max="15104" width="2.7109375" style="2279" bestFit="1" customWidth="1"/>
    <col min="15105" max="15105" width="41.140625" style="2279" customWidth="1"/>
    <col min="15106" max="15106" width="12.85546875" style="2279" customWidth="1"/>
    <col min="15107" max="15108" width="10.42578125" style="2279" bestFit="1" customWidth="1"/>
    <col min="15109" max="15109" width="9.42578125" style="2279" bestFit="1" customWidth="1"/>
    <col min="15110" max="15111" width="10.42578125" style="2279" bestFit="1" customWidth="1"/>
    <col min="15112" max="15112" width="0" style="2279" hidden="1" customWidth="1"/>
    <col min="15113" max="15113" width="9.140625" style="2279"/>
    <col min="15114" max="15114" width="4.140625" style="2279" customWidth="1"/>
    <col min="15115" max="15359" width="9.140625" style="2279"/>
    <col min="15360" max="15360" width="2.7109375" style="2279" bestFit="1" customWidth="1"/>
    <col min="15361" max="15361" width="41.140625" style="2279" customWidth="1"/>
    <col min="15362" max="15362" width="12.85546875" style="2279" customWidth="1"/>
    <col min="15363" max="15364" width="10.42578125" style="2279" bestFit="1" customWidth="1"/>
    <col min="15365" max="15365" width="9.42578125" style="2279" bestFit="1" customWidth="1"/>
    <col min="15366" max="15367" width="10.42578125" style="2279" bestFit="1" customWidth="1"/>
    <col min="15368" max="15368" width="0" style="2279" hidden="1" customWidth="1"/>
    <col min="15369" max="15369" width="9.140625" style="2279"/>
    <col min="15370" max="15370" width="4.140625" style="2279" customWidth="1"/>
    <col min="15371" max="15615" width="9.140625" style="2279"/>
    <col min="15616" max="15616" width="2.7109375" style="2279" bestFit="1" customWidth="1"/>
    <col min="15617" max="15617" width="41.140625" style="2279" customWidth="1"/>
    <col min="15618" max="15618" width="12.85546875" style="2279" customWidth="1"/>
    <col min="15619" max="15620" width="10.42578125" style="2279" bestFit="1" customWidth="1"/>
    <col min="15621" max="15621" width="9.42578125" style="2279" bestFit="1" customWidth="1"/>
    <col min="15622" max="15623" width="10.42578125" style="2279" bestFit="1" customWidth="1"/>
    <col min="15624" max="15624" width="0" style="2279" hidden="1" customWidth="1"/>
    <col min="15625" max="15625" width="9.140625" style="2279"/>
    <col min="15626" max="15626" width="4.140625" style="2279" customWidth="1"/>
    <col min="15627" max="15871" width="9.140625" style="2279"/>
    <col min="15872" max="15872" width="2.7109375" style="2279" bestFit="1" customWidth="1"/>
    <col min="15873" max="15873" width="41.140625" style="2279" customWidth="1"/>
    <col min="15874" max="15874" width="12.85546875" style="2279" customWidth="1"/>
    <col min="15875" max="15876" width="10.42578125" style="2279" bestFit="1" customWidth="1"/>
    <col min="15877" max="15877" width="9.42578125" style="2279" bestFit="1" customWidth="1"/>
    <col min="15878" max="15879" width="10.42578125" style="2279" bestFit="1" customWidth="1"/>
    <col min="15880" max="15880" width="0" style="2279" hidden="1" customWidth="1"/>
    <col min="15881" max="15881" width="9.140625" style="2279"/>
    <col min="15882" max="15882" width="4.140625" style="2279" customWidth="1"/>
    <col min="15883" max="16127" width="9.140625" style="2279"/>
    <col min="16128" max="16128" width="2.7109375" style="2279" bestFit="1" customWidth="1"/>
    <col min="16129" max="16129" width="41.140625" style="2279" customWidth="1"/>
    <col min="16130" max="16130" width="12.85546875" style="2279" customWidth="1"/>
    <col min="16131" max="16132" width="10.42578125" style="2279" bestFit="1" customWidth="1"/>
    <col min="16133" max="16133" width="9.42578125" style="2279" bestFit="1" customWidth="1"/>
    <col min="16134" max="16135" width="10.42578125" style="2279" bestFit="1" customWidth="1"/>
    <col min="16136" max="16136" width="0" style="2279" hidden="1" customWidth="1"/>
    <col min="16137" max="16137" width="9.140625" style="2279"/>
    <col min="16138" max="16138" width="4.140625" style="2279" customWidth="1"/>
    <col min="16139" max="16384" width="9.140625" style="2279"/>
  </cols>
  <sheetData>
    <row r="1" spans="1:9" s="2130" customFormat="1" ht="36" customHeight="1" x14ac:dyDescent="0.35">
      <c r="A1" s="3542" t="s">
        <v>3565</v>
      </c>
      <c r="B1" s="3542"/>
      <c r="C1" s="3542"/>
      <c r="D1" s="3542"/>
      <c r="E1" s="3542"/>
      <c r="F1" s="3542"/>
      <c r="G1" s="3542"/>
    </row>
    <row r="2" spans="1:9" s="2130" customFormat="1" ht="11.25" customHeight="1" thickBot="1" x14ac:dyDescent="0.35">
      <c r="A2" s="2263"/>
      <c r="B2" s="2263"/>
      <c r="C2" s="2263"/>
      <c r="D2" s="2263"/>
      <c r="E2" s="2263"/>
      <c r="F2" s="2263"/>
      <c r="G2" s="2263"/>
    </row>
    <row r="3" spans="1:9" s="2130" customFormat="1" ht="28.5" customHeight="1" thickTop="1" thickBot="1" x14ac:dyDescent="0.3">
      <c r="A3" s="2264"/>
      <c r="B3" s="2265"/>
      <c r="C3" s="2266"/>
      <c r="D3" s="3543">
        <v>42692</v>
      </c>
      <c r="E3" s="3544"/>
      <c r="F3" s="3543">
        <v>42755</v>
      </c>
      <c r="G3" s="3544"/>
    </row>
    <row r="4" spans="1:9" s="2130" customFormat="1" ht="21" customHeight="1" x14ac:dyDescent="0.25">
      <c r="A4" s="2267">
        <v>1</v>
      </c>
      <c r="B4" s="3545" t="s">
        <v>3566</v>
      </c>
      <c r="C4" s="3546"/>
      <c r="D4" s="3547">
        <v>1400</v>
      </c>
      <c r="E4" s="3548"/>
      <c r="F4" s="3547">
        <v>2000</v>
      </c>
      <c r="G4" s="3548"/>
    </row>
    <row r="5" spans="1:9" s="2130" customFormat="1" ht="21" customHeight="1" x14ac:dyDescent="0.25">
      <c r="A5" s="2267">
        <v>2</v>
      </c>
      <c r="B5" s="3545" t="s">
        <v>3567</v>
      </c>
      <c r="C5" s="3546"/>
      <c r="D5" s="3549">
        <v>2604.1999999999998</v>
      </c>
      <c r="E5" s="3550"/>
      <c r="F5" s="3549">
        <v>6593</v>
      </c>
      <c r="G5" s="3550"/>
    </row>
    <row r="6" spans="1:9" s="2130" customFormat="1" ht="21" customHeight="1" x14ac:dyDescent="0.25">
      <c r="A6" s="2267">
        <v>3</v>
      </c>
      <c r="B6" s="3545" t="s">
        <v>3568</v>
      </c>
      <c r="C6" s="3546"/>
      <c r="D6" s="3549">
        <v>1400</v>
      </c>
      <c r="E6" s="3550"/>
      <c r="F6" s="3549">
        <v>2000</v>
      </c>
      <c r="G6" s="3550"/>
    </row>
    <row r="7" spans="1:9" s="2130" customFormat="1" ht="21" customHeight="1" x14ac:dyDescent="0.25">
      <c r="A7" s="2267">
        <v>4</v>
      </c>
      <c r="B7" s="3545" t="s">
        <v>3569</v>
      </c>
      <c r="C7" s="3546"/>
      <c r="D7" s="3551">
        <v>5</v>
      </c>
      <c r="E7" s="3552"/>
      <c r="F7" s="3551">
        <v>4.9400000000000004</v>
      </c>
      <c r="G7" s="3552"/>
    </row>
    <row r="8" spans="1:9" s="2130" customFormat="1" ht="21" customHeight="1" x14ac:dyDescent="0.25">
      <c r="A8" s="2267">
        <v>5</v>
      </c>
      <c r="B8" s="3545" t="s">
        <v>3570</v>
      </c>
      <c r="C8" s="3546"/>
      <c r="D8" s="3551">
        <v>5.15</v>
      </c>
      <c r="E8" s="3552"/>
      <c r="F8" s="3551">
        <v>4.97</v>
      </c>
      <c r="G8" s="3552"/>
    </row>
    <row r="9" spans="1:9" s="2130" customFormat="1" ht="21" customHeight="1" x14ac:dyDescent="0.25">
      <c r="A9" s="2267">
        <v>6</v>
      </c>
      <c r="B9" s="3545" t="s">
        <v>3571</v>
      </c>
      <c r="C9" s="3546"/>
      <c r="D9" s="3551">
        <v>5.04</v>
      </c>
      <c r="E9" s="3552"/>
      <c r="F9" s="3551">
        <v>4.95</v>
      </c>
      <c r="G9" s="3552"/>
    </row>
    <row r="10" spans="1:9" s="2130" customFormat="1" ht="23.25" customHeight="1" x14ac:dyDescent="0.25">
      <c r="A10" s="2267">
        <v>7</v>
      </c>
      <c r="B10" s="3545" t="s">
        <v>3572</v>
      </c>
      <c r="C10" s="3546"/>
      <c r="D10" s="3553">
        <v>99.688999999999993</v>
      </c>
      <c r="E10" s="3554"/>
      <c r="F10" s="3553">
        <v>99.921999999999997</v>
      </c>
      <c r="G10" s="3554"/>
    </row>
    <row r="11" spans="1:9" s="2130" customFormat="1" ht="4.5" customHeight="1" thickBot="1" x14ac:dyDescent="0.3">
      <c r="A11" s="2268"/>
      <c r="B11" s="2269"/>
      <c r="C11" s="2270"/>
      <c r="D11" s="2271"/>
      <c r="E11" s="2272"/>
      <c r="F11" s="2273"/>
      <c r="G11" s="2274"/>
    </row>
    <row r="12" spans="1:9" s="2275" customFormat="1" ht="19.5" thickTop="1" x14ac:dyDescent="0.25">
      <c r="A12" s="2275" t="s">
        <v>3546</v>
      </c>
      <c r="B12" s="2276"/>
      <c r="C12" s="2277"/>
      <c r="D12" s="2277"/>
      <c r="E12" s="2277"/>
      <c r="F12" s="2277"/>
      <c r="G12" s="2277"/>
      <c r="H12" s="2278"/>
      <c r="I12" s="2278"/>
    </row>
    <row r="13" spans="1:9" ht="36.75" customHeight="1" x14ac:dyDescent="0.35">
      <c r="A13" s="3542" t="s">
        <v>3573</v>
      </c>
      <c r="B13" s="3542"/>
      <c r="C13" s="3542"/>
      <c r="D13" s="3542"/>
      <c r="E13" s="3542"/>
      <c r="F13" s="3542"/>
      <c r="G13" s="3542"/>
    </row>
    <row r="14" spans="1:9" ht="10.5" customHeight="1" thickBot="1" x14ac:dyDescent="0.35">
      <c r="A14" s="2263"/>
      <c r="B14" s="2263"/>
      <c r="C14" s="2263"/>
      <c r="D14" s="2263"/>
      <c r="E14" s="2263"/>
      <c r="F14" s="2263"/>
      <c r="G14" s="2263"/>
    </row>
    <row r="15" spans="1:9" ht="33.75" customHeight="1" thickTop="1" thickBot="1" x14ac:dyDescent="0.35">
      <c r="A15" s="2264"/>
      <c r="B15" s="2265"/>
      <c r="C15" s="2266"/>
      <c r="D15" s="3543">
        <v>42531</v>
      </c>
      <c r="E15" s="3544"/>
      <c r="F15" s="3543">
        <v>42629</v>
      </c>
      <c r="G15" s="3544"/>
    </row>
    <row r="16" spans="1:9" ht="21" customHeight="1" x14ac:dyDescent="0.3">
      <c r="A16" s="2267">
        <v>1</v>
      </c>
      <c r="B16" s="3545" t="s">
        <v>3566</v>
      </c>
      <c r="C16" s="3546"/>
      <c r="D16" s="3547">
        <v>1500</v>
      </c>
      <c r="E16" s="3548"/>
      <c r="F16" s="3547">
        <v>1500</v>
      </c>
      <c r="G16" s="3548"/>
    </row>
    <row r="17" spans="1:7" ht="21" customHeight="1" x14ac:dyDescent="0.3">
      <c r="A17" s="2267">
        <v>2</v>
      </c>
      <c r="B17" s="3545" t="s">
        <v>3567</v>
      </c>
      <c r="C17" s="3546"/>
      <c r="D17" s="3555">
        <v>3399</v>
      </c>
      <c r="E17" s="3556"/>
      <c r="F17" s="3555">
        <v>4189.5</v>
      </c>
      <c r="G17" s="3556"/>
    </row>
    <row r="18" spans="1:7" ht="21" customHeight="1" x14ac:dyDescent="0.3">
      <c r="A18" s="2267">
        <v>3</v>
      </c>
      <c r="B18" s="3545" t="s">
        <v>3568</v>
      </c>
      <c r="C18" s="3546"/>
      <c r="D18" s="3555">
        <v>1500</v>
      </c>
      <c r="E18" s="3556"/>
      <c r="F18" s="3555">
        <v>1500</v>
      </c>
      <c r="G18" s="3556"/>
    </row>
    <row r="19" spans="1:7" ht="21" customHeight="1" x14ac:dyDescent="0.3">
      <c r="A19" s="2267">
        <v>4</v>
      </c>
      <c r="B19" s="3545" t="s">
        <v>3569</v>
      </c>
      <c r="C19" s="3546"/>
      <c r="D19" s="3551">
        <v>6.2</v>
      </c>
      <c r="E19" s="3552"/>
      <c r="F19" s="3551">
        <v>5.85</v>
      </c>
      <c r="G19" s="3552"/>
    </row>
    <row r="20" spans="1:7" ht="21" customHeight="1" x14ac:dyDescent="0.3">
      <c r="A20" s="2267">
        <v>5</v>
      </c>
      <c r="B20" s="3545" t="s">
        <v>3570</v>
      </c>
      <c r="C20" s="3546"/>
      <c r="D20" s="3551">
        <v>6.38</v>
      </c>
      <c r="E20" s="3552"/>
      <c r="F20" s="3551">
        <v>6.03</v>
      </c>
      <c r="G20" s="3552"/>
    </row>
    <row r="21" spans="1:7" ht="21" customHeight="1" x14ac:dyDescent="0.3">
      <c r="A21" s="2267">
        <v>6</v>
      </c>
      <c r="B21" s="3545" t="s">
        <v>3571</v>
      </c>
      <c r="C21" s="3546"/>
      <c r="D21" s="3551">
        <v>6.29</v>
      </c>
      <c r="E21" s="3552"/>
      <c r="F21" s="3551">
        <v>5.98</v>
      </c>
      <c r="G21" s="3552"/>
    </row>
    <row r="22" spans="1:7" ht="21" customHeight="1" x14ac:dyDescent="0.3">
      <c r="A22" s="2267">
        <v>7</v>
      </c>
      <c r="B22" s="3545" t="s">
        <v>3572</v>
      </c>
      <c r="C22" s="3546"/>
      <c r="D22" s="3553">
        <v>99.134</v>
      </c>
      <c r="E22" s="3554"/>
      <c r="F22" s="3553">
        <v>98.724000000000004</v>
      </c>
      <c r="G22" s="3554"/>
    </row>
    <row r="23" spans="1:7" ht="10.5" customHeight="1" thickBot="1" x14ac:dyDescent="0.35">
      <c r="A23" s="2268"/>
      <c r="B23" s="2269"/>
      <c r="C23" s="2270"/>
      <c r="D23" s="3557"/>
      <c r="E23" s="3558"/>
      <c r="F23" s="3558"/>
      <c r="G23" s="3559"/>
    </row>
    <row r="24" spans="1:7" ht="21" thickTop="1" x14ac:dyDescent="0.3">
      <c r="A24" s="2275" t="s">
        <v>3546</v>
      </c>
      <c r="B24" s="2280"/>
      <c r="C24" s="2281"/>
      <c r="D24" s="2281"/>
      <c r="E24" s="2281"/>
      <c r="F24" s="2281"/>
      <c r="G24" s="2281"/>
    </row>
    <row r="25" spans="1:7" ht="48" customHeight="1" x14ac:dyDescent="0.35"/>
    <row r="28" spans="1:7" ht="18" customHeight="1" x14ac:dyDescent="0.35"/>
    <row r="29" spans="1:7" ht="18" customHeight="1" x14ac:dyDescent="0.35"/>
    <row r="30" spans="1:7" ht="18" customHeight="1" x14ac:dyDescent="0.35"/>
    <row r="31" spans="1:7" ht="18" customHeight="1" x14ac:dyDescent="0.35"/>
    <row r="32" spans="1:7" ht="18" customHeight="1" x14ac:dyDescent="0.35"/>
    <row r="33" ht="18" customHeight="1" x14ac:dyDescent="0.35"/>
    <row r="35" s="2283" customFormat="1" ht="14.25" x14ac:dyDescent="0.25"/>
    <row r="36" s="2284" customFormat="1" ht="17.25" x14ac:dyDescent="0.3"/>
  </sheetData>
  <mergeCells count="50">
    <mergeCell ref="D23:E23"/>
    <mergeCell ref="F23:G23"/>
    <mergeCell ref="B21:C21"/>
    <mergeCell ref="D21:E21"/>
    <mergeCell ref="F21:G21"/>
    <mergeCell ref="B22:C22"/>
    <mergeCell ref="D22:E22"/>
    <mergeCell ref="F22:G22"/>
    <mergeCell ref="B19:C19"/>
    <mergeCell ref="D19:E19"/>
    <mergeCell ref="F19:G19"/>
    <mergeCell ref="B20:C20"/>
    <mergeCell ref="D20:E20"/>
    <mergeCell ref="F20:G20"/>
    <mergeCell ref="B17:C17"/>
    <mergeCell ref="D17:E17"/>
    <mergeCell ref="F17:G17"/>
    <mergeCell ref="B18:C18"/>
    <mergeCell ref="D18:E18"/>
    <mergeCell ref="F18:G18"/>
    <mergeCell ref="A13:G13"/>
    <mergeCell ref="D15:E15"/>
    <mergeCell ref="F15:G15"/>
    <mergeCell ref="B16:C16"/>
    <mergeCell ref="D16:E16"/>
    <mergeCell ref="F16:G16"/>
    <mergeCell ref="B9:C9"/>
    <mergeCell ref="D9:E9"/>
    <mergeCell ref="F9:G9"/>
    <mergeCell ref="B10:C10"/>
    <mergeCell ref="D10:E10"/>
    <mergeCell ref="F10:G10"/>
    <mergeCell ref="B7:C7"/>
    <mergeCell ref="D7:E7"/>
    <mergeCell ref="F7:G7"/>
    <mergeCell ref="B8:C8"/>
    <mergeCell ref="D8:E8"/>
    <mergeCell ref="F8:G8"/>
    <mergeCell ref="B5:C5"/>
    <mergeCell ref="D5:E5"/>
    <mergeCell ref="F5:G5"/>
    <mergeCell ref="B6:C6"/>
    <mergeCell ref="D6:E6"/>
    <mergeCell ref="F6:G6"/>
    <mergeCell ref="A1:G1"/>
    <mergeCell ref="D3:E3"/>
    <mergeCell ref="F3:G3"/>
    <mergeCell ref="B4:C4"/>
    <mergeCell ref="D4:E4"/>
    <mergeCell ref="F4:G4"/>
  </mergeCells>
  <printOptions horizontalCentered="1"/>
  <pageMargins left="0" right="0" top="0.74803149606299213" bottom="0" header="0.27559055118110237" footer="0"/>
  <pageSetup paperSize="9" scale="78"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workbookViewId="0">
      <selection activeCell="L7" sqref="L7"/>
    </sheetView>
  </sheetViews>
  <sheetFormatPr defaultRowHeight="20.25" x14ac:dyDescent="0.35"/>
  <cols>
    <col min="1" max="1" width="3.5703125" style="2282" bestFit="1" customWidth="1"/>
    <col min="2" max="2" width="41.140625" style="2282" customWidth="1"/>
    <col min="3" max="3" width="19.5703125" style="2282" customWidth="1"/>
    <col min="4" max="4" width="16" style="2282" customWidth="1"/>
    <col min="5" max="5" width="15.5703125" style="2282" customWidth="1"/>
    <col min="6" max="6" width="16" style="2282" customWidth="1"/>
    <col min="7" max="7" width="23.28515625" style="2282" customWidth="1"/>
    <col min="8" max="8" width="3.85546875" style="2279" customWidth="1"/>
    <col min="9" max="9" width="14.5703125" style="2279" customWidth="1"/>
    <col min="10" max="10" width="4.140625" style="2279" customWidth="1"/>
    <col min="11" max="255" width="9.140625" style="2279"/>
    <col min="256" max="256" width="2.7109375" style="2279" bestFit="1" customWidth="1"/>
    <col min="257" max="257" width="41.140625" style="2279" customWidth="1"/>
    <col min="258" max="258" width="12.85546875" style="2279" customWidth="1"/>
    <col min="259" max="260" width="10.42578125" style="2279" bestFit="1" customWidth="1"/>
    <col min="261" max="261" width="9.42578125" style="2279" bestFit="1" customWidth="1"/>
    <col min="262" max="263" width="10.42578125" style="2279" bestFit="1" customWidth="1"/>
    <col min="264" max="264" width="0" style="2279" hidden="1" customWidth="1"/>
    <col min="265" max="265" width="9.140625" style="2279"/>
    <col min="266" max="266" width="4.140625" style="2279" customWidth="1"/>
    <col min="267" max="511" width="9.140625" style="2279"/>
    <col min="512" max="512" width="2.7109375" style="2279" bestFit="1" customWidth="1"/>
    <col min="513" max="513" width="41.140625" style="2279" customWidth="1"/>
    <col min="514" max="514" width="12.85546875" style="2279" customWidth="1"/>
    <col min="515" max="516" width="10.42578125" style="2279" bestFit="1" customWidth="1"/>
    <col min="517" max="517" width="9.42578125" style="2279" bestFit="1" customWidth="1"/>
    <col min="518" max="519" width="10.42578125" style="2279" bestFit="1" customWidth="1"/>
    <col min="520" max="520" width="0" style="2279" hidden="1" customWidth="1"/>
    <col min="521" max="521" width="9.140625" style="2279"/>
    <col min="522" max="522" width="4.140625" style="2279" customWidth="1"/>
    <col min="523" max="767" width="9.140625" style="2279"/>
    <col min="768" max="768" width="2.7109375" style="2279" bestFit="1" customWidth="1"/>
    <col min="769" max="769" width="41.140625" style="2279" customWidth="1"/>
    <col min="770" max="770" width="12.85546875" style="2279" customWidth="1"/>
    <col min="771" max="772" width="10.42578125" style="2279" bestFit="1" customWidth="1"/>
    <col min="773" max="773" width="9.42578125" style="2279" bestFit="1" customWidth="1"/>
    <col min="774" max="775" width="10.42578125" style="2279" bestFit="1" customWidth="1"/>
    <col min="776" max="776" width="0" style="2279" hidden="1" customWidth="1"/>
    <col min="777" max="777" width="9.140625" style="2279"/>
    <col min="778" max="778" width="4.140625" style="2279" customWidth="1"/>
    <col min="779" max="1023" width="9.140625" style="2279"/>
    <col min="1024" max="1024" width="2.7109375" style="2279" bestFit="1" customWidth="1"/>
    <col min="1025" max="1025" width="41.140625" style="2279" customWidth="1"/>
    <col min="1026" max="1026" width="12.85546875" style="2279" customWidth="1"/>
    <col min="1027" max="1028" width="10.42578125" style="2279" bestFit="1" customWidth="1"/>
    <col min="1029" max="1029" width="9.42578125" style="2279" bestFit="1" customWidth="1"/>
    <col min="1030" max="1031" width="10.42578125" style="2279" bestFit="1" customWidth="1"/>
    <col min="1032" max="1032" width="0" style="2279" hidden="1" customWidth="1"/>
    <col min="1033" max="1033" width="9.140625" style="2279"/>
    <col min="1034" max="1034" width="4.140625" style="2279" customWidth="1"/>
    <col min="1035" max="1279" width="9.140625" style="2279"/>
    <col min="1280" max="1280" width="2.7109375" style="2279" bestFit="1" customWidth="1"/>
    <col min="1281" max="1281" width="41.140625" style="2279" customWidth="1"/>
    <col min="1282" max="1282" width="12.85546875" style="2279" customWidth="1"/>
    <col min="1283" max="1284" width="10.42578125" style="2279" bestFit="1" customWidth="1"/>
    <col min="1285" max="1285" width="9.42578125" style="2279" bestFit="1" customWidth="1"/>
    <col min="1286" max="1287" width="10.42578125" style="2279" bestFit="1" customWidth="1"/>
    <col min="1288" max="1288" width="0" style="2279" hidden="1" customWidth="1"/>
    <col min="1289" max="1289" width="9.140625" style="2279"/>
    <col min="1290" max="1290" width="4.140625" style="2279" customWidth="1"/>
    <col min="1291" max="1535" width="9.140625" style="2279"/>
    <col min="1536" max="1536" width="2.7109375" style="2279" bestFit="1" customWidth="1"/>
    <col min="1537" max="1537" width="41.140625" style="2279" customWidth="1"/>
    <col min="1538" max="1538" width="12.85546875" style="2279" customWidth="1"/>
    <col min="1539" max="1540" width="10.42578125" style="2279" bestFit="1" customWidth="1"/>
    <col min="1541" max="1541" width="9.42578125" style="2279" bestFit="1" customWidth="1"/>
    <col min="1542" max="1543" width="10.42578125" style="2279" bestFit="1" customWidth="1"/>
    <col min="1544" max="1544" width="0" style="2279" hidden="1" customWidth="1"/>
    <col min="1545" max="1545" width="9.140625" style="2279"/>
    <col min="1546" max="1546" width="4.140625" style="2279" customWidth="1"/>
    <col min="1547" max="1791" width="9.140625" style="2279"/>
    <col min="1792" max="1792" width="2.7109375" style="2279" bestFit="1" customWidth="1"/>
    <col min="1793" max="1793" width="41.140625" style="2279" customWidth="1"/>
    <col min="1794" max="1794" width="12.85546875" style="2279" customWidth="1"/>
    <col min="1795" max="1796" width="10.42578125" style="2279" bestFit="1" customWidth="1"/>
    <col min="1797" max="1797" width="9.42578125" style="2279" bestFit="1" customWidth="1"/>
    <col min="1798" max="1799" width="10.42578125" style="2279" bestFit="1" customWidth="1"/>
    <col min="1800" max="1800" width="0" style="2279" hidden="1" customWidth="1"/>
    <col min="1801" max="1801" width="9.140625" style="2279"/>
    <col min="1802" max="1802" width="4.140625" style="2279" customWidth="1"/>
    <col min="1803" max="2047" width="9.140625" style="2279"/>
    <col min="2048" max="2048" width="2.7109375" style="2279" bestFit="1" customWidth="1"/>
    <col min="2049" max="2049" width="41.140625" style="2279" customWidth="1"/>
    <col min="2050" max="2050" width="12.85546875" style="2279" customWidth="1"/>
    <col min="2051" max="2052" width="10.42578125" style="2279" bestFit="1" customWidth="1"/>
    <col min="2053" max="2053" width="9.42578125" style="2279" bestFit="1" customWidth="1"/>
    <col min="2054" max="2055" width="10.42578125" style="2279" bestFit="1" customWidth="1"/>
    <col min="2056" max="2056" width="0" style="2279" hidden="1" customWidth="1"/>
    <col min="2057" max="2057" width="9.140625" style="2279"/>
    <col min="2058" max="2058" width="4.140625" style="2279" customWidth="1"/>
    <col min="2059" max="2303" width="9.140625" style="2279"/>
    <col min="2304" max="2304" width="2.7109375" style="2279" bestFit="1" customWidth="1"/>
    <col min="2305" max="2305" width="41.140625" style="2279" customWidth="1"/>
    <col min="2306" max="2306" width="12.85546875" style="2279" customWidth="1"/>
    <col min="2307" max="2308" width="10.42578125" style="2279" bestFit="1" customWidth="1"/>
    <col min="2309" max="2309" width="9.42578125" style="2279" bestFit="1" customWidth="1"/>
    <col min="2310" max="2311" width="10.42578125" style="2279" bestFit="1" customWidth="1"/>
    <col min="2312" max="2312" width="0" style="2279" hidden="1" customWidth="1"/>
    <col min="2313" max="2313" width="9.140625" style="2279"/>
    <col min="2314" max="2314" width="4.140625" style="2279" customWidth="1"/>
    <col min="2315" max="2559" width="9.140625" style="2279"/>
    <col min="2560" max="2560" width="2.7109375" style="2279" bestFit="1" customWidth="1"/>
    <col min="2561" max="2561" width="41.140625" style="2279" customWidth="1"/>
    <col min="2562" max="2562" width="12.85546875" style="2279" customWidth="1"/>
    <col min="2563" max="2564" width="10.42578125" style="2279" bestFit="1" customWidth="1"/>
    <col min="2565" max="2565" width="9.42578125" style="2279" bestFit="1" customWidth="1"/>
    <col min="2566" max="2567" width="10.42578125" style="2279" bestFit="1" customWidth="1"/>
    <col min="2568" max="2568" width="0" style="2279" hidden="1" customWidth="1"/>
    <col min="2569" max="2569" width="9.140625" style="2279"/>
    <col min="2570" max="2570" width="4.140625" style="2279" customWidth="1"/>
    <col min="2571" max="2815" width="9.140625" style="2279"/>
    <col min="2816" max="2816" width="2.7109375" style="2279" bestFit="1" customWidth="1"/>
    <col min="2817" max="2817" width="41.140625" style="2279" customWidth="1"/>
    <col min="2818" max="2818" width="12.85546875" style="2279" customWidth="1"/>
    <col min="2819" max="2820" width="10.42578125" style="2279" bestFit="1" customWidth="1"/>
    <col min="2821" max="2821" width="9.42578125" style="2279" bestFit="1" customWidth="1"/>
    <col min="2822" max="2823" width="10.42578125" style="2279" bestFit="1" customWidth="1"/>
    <col min="2824" max="2824" width="0" style="2279" hidden="1" customWidth="1"/>
    <col min="2825" max="2825" width="9.140625" style="2279"/>
    <col min="2826" max="2826" width="4.140625" style="2279" customWidth="1"/>
    <col min="2827" max="3071" width="9.140625" style="2279"/>
    <col min="3072" max="3072" width="2.7109375" style="2279" bestFit="1" customWidth="1"/>
    <col min="3073" max="3073" width="41.140625" style="2279" customWidth="1"/>
    <col min="3074" max="3074" width="12.85546875" style="2279" customWidth="1"/>
    <col min="3075" max="3076" width="10.42578125" style="2279" bestFit="1" customWidth="1"/>
    <col min="3077" max="3077" width="9.42578125" style="2279" bestFit="1" customWidth="1"/>
    <col min="3078" max="3079" width="10.42578125" style="2279" bestFit="1" customWidth="1"/>
    <col min="3080" max="3080" width="0" style="2279" hidden="1" customWidth="1"/>
    <col min="3081" max="3081" width="9.140625" style="2279"/>
    <col min="3082" max="3082" width="4.140625" style="2279" customWidth="1"/>
    <col min="3083" max="3327" width="9.140625" style="2279"/>
    <col min="3328" max="3328" width="2.7109375" style="2279" bestFit="1" customWidth="1"/>
    <col min="3329" max="3329" width="41.140625" style="2279" customWidth="1"/>
    <col min="3330" max="3330" width="12.85546875" style="2279" customWidth="1"/>
    <col min="3331" max="3332" width="10.42578125" style="2279" bestFit="1" customWidth="1"/>
    <col min="3333" max="3333" width="9.42578125" style="2279" bestFit="1" customWidth="1"/>
    <col min="3334" max="3335" width="10.42578125" style="2279" bestFit="1" customWidth="1"/>
    <col min="3336" max="3336" width="0" style="2279" hidden="1" customWidth="1"/>
    <col min="3337" max="3337" width="9.140625" style="2279"/>
    <col min="3338" max="3338" width="4.140625" style="2279" customWidth="1"/>
    <col min="3339" max="3583" width="9.140625" style="2279"/>
    <col min="3584" max="3584" width="2.7109375" style="2279" bestFit="1" customWidth="1"/>
    <col min="3585" max="3585" width="41.140625" style="2279" customWidth="1"/>
    <col min="3586" max="3586" width="12.85546875" style="2279" customWidth="1"/>
    <col min="3587" max="3588" width="10.42578125" style="2279" bestFit="1" customWidth="1"/>
    <col min="3589" max="3589" width="9.42578125" style="2279" bestFit="1" customWidth="1"/>
    <col min="3590" max="3591" width="10.42578125" style="2279" bestFit="1" customWidth="1"/>
    <col min="3592" max="3592" width="0" style="2279" hidden="1" customWidth="1"/>
    <col min="3593" max="3593" width="9.140625" style="2279"/>
    <col min="3594" max="3594" width="4.140625" style="2279" customWidth="1"/>
    <col min="3595" max="3839" width="9.140625" style="2279"/>
    <col min="3840" max="3840" width="2.7109375" style="2279" bestFit="1" customWidth="1"/>
    <col min="3841" max="3841" width="41.140625" style="2279" customWidth="1"/>
    <col min="3842" max="3842" width="12.85546875" style="2279" customWidth="1"/>
    <col min="3843" max="3844" width="10.42578125" style="2279" bestFit="1" customWidth="1"/>
    <col min="3845" max="3845" width="9.42578125" style="2279" bestFit="1" customWidth="1"/>
    <col min="3846" max="3847" width="10.42578125" style="2279" bestFit="1" customWidth="1"/>
    <col min="3848" max="3848" width="0" style="2279" hidden="1" customWidth="1"/>
    <col min="3849" max="3849" width="9.140625" style="2279"/>
    <col min="3850" max="3850" width="4.140625" style="2279" customWidth="1"/>
    <col min="3851" max="4095" width="9.140625" style="2279"/>
    <col min="4096" max="4096" width="2.7109375" style="2279" bestFit="1" customWidth="1"/>
    <col min="4097" max="4097" width="41.140625" style="2279" customWidth="1"/>
    <col min="4098" max="4098" width="12.85546875" style="2279" customWidth="1"/>
    <col min="4099" max="4100" width="10.42578125" style="2279" bestFit="1" customWidth="1"/>
    <col min="4101" max="4101" width="9.42578125" style="2279" bestFit="1" customWidth="1"/>
    <col min="4102" max="4103" width="10.42578125" style="2279" bestFit="1" customWidth="1"/>
    <col min="4104" max="4104" width="0" style="2279" hidden="1" customWidth="1"/>
    <col min="4105" max="4105" width="9.140625" style="2279"/>
    <col min="4106" max="4106" width="4.140625" style="2279" customWidth="1"/>
    <col min="4107" max="4351" width="9.140625" style="2279"/>
    <col min="4352" max="4352" width="2.7109375" style="2279" bestFit="1" customWidth="1"/>
    <col min="4353" max="4353" width="41.140625" style="2279" customWidth="1"/>
    <col min="4354" max="4354" width="12.85546875" style="2279" customWidth="1"/>
    <col min="4355" max="4356" width="10.42578125" style="2279" bestFit="1" customWidth="1"/>
    <col min="4357" max="4357" width="9.42578125" style="2279" bestFit="1" customWidth="1"/>
    <col min="4358" max="4359" width="10.42578125" style="2279" bestFit="1" customWidth="1"/>
    <col min="4360" max="4360" width="0" style="2279" hidden="1" customWidth="1"/>
    <col min="4361" max="4361" width="9.140625" style="2279"/>
    <col min="4362" max="4362" width="4.140625" style="2279" customWidth="1"/>
    <col min="4363" max="4607" width="9.140625" style="2279"/>
    <col min="4608" max="4608" width="2.7109375" style="2279" bestFit="1" customWidth="1"/>
    <col min="4609" max="4609" width="41.140625" style="2279" customWidth="1"/>
    <col min="4610" max="4610" width="12.85546875" style="2279" customWidth="1"/>
    <col min="4611" max="4612" width="10.42578125" style="2279" bestFit="1" customWidth="1"/>
    <col min="4613" max="4613" width="9.42578125" style="2279" bestFit="1" customWidth="1"/>
    <col min="4614" max="4615" width="10.42578125" style="2279" bestFit="1" customWidth="1"/>
    <col min="4616" max="4616" width="0" style="2279" hidden="1" customWidth="1"/>
    <col min="4617" max="4617" width="9.140625" style="2279"/>
    <col min="4618" max="4618" width="4.140625" style="2279" customWidth="1"/>
    <col min="4619" max="4863" width="9.140625" style="2279"/>
    <col min="4864" max="4864" width="2.7109375" style="2279" bestFit="1" customWidth="1"/>
    <col min="4865" max="4865" width="41.140625" style="2279" customWidth="1"/>
    <col min="4866" max="4866" width="12.85546875" style="2279" customWidth="1"/>
    <col min="4867" max="4868" width="10.42578125" style="2279" bestFit="1" customWidth="1"/>
    <col min="4869" max="4869" width="9.42578125" style="2279" bestFit="1" customWidth="1"/>
    <col min="4870" max="4871" width="10.42578125" style="2279" bestFit="1" customWidth="1"/>
    <col min="4872" max="4872" width="0" style="2279" hidden="1" customWidth="1"/>
    <col min="4873" max="4873" width="9.140625" style="2279"/>
    <col min="4874" max="4874" width="4.140625" style="2279" customWidth="1"/>
    <col min="4875" max="5119" width="9.140625" style="2279"/>
    <col min="5120" max="5120" width="2.7109375" style="2279" bestFit="1" customWidth="1"/>
    <col min="5121" max="5121" width="41.140625" style="2279" customWidth="1"/>
    <col min="5122" max="5122" width="12.85546875" style="2279" customWidth="1"/>
    <col min="5123" max="5124" width="10.42578125" style="2279" bestFit="1" customWidth="1"/>
    <col min="5125" max="5125" width="9.42578125" style="2279" bestFit="1" customWidth="1"/>
    <col min="5126" max="5127" width="10.42578125" style="2279" bestFit="1" customWidth="1"/>
    <col min="5128" max="5128" width="0" style="2279" hidden="1" customWidth="1"/>
    <col min="5129" max="5129" width="9.140625" style="2279"/>
    <col min="5130" max="5130" width="4.140625" style="2279" customWidth="1"/>
    <col min="5131" max="5375" width="9.140625" style="2279"/>
    <col min="5376" max="5376" width="2.7109375" style="2279" bestFit="1" customWidth="1"/>
    <col min="5377" max="5377" width="41.140625" style="2279" customWidth="1"/>
    <col min="5378" max="5378" width="12.85546875" style="2279" customWidth="1"/>
    <col min="5379" max="5380" width="10.42578125" style="2279" bestFit="1" customWidth="1"/>
    <col min="5381" max="5381" width="9.42578125" style="2279" bestFit="1" customWidth="1"/>
    <col min="5382" max="5383" width="10.42578125" style="2279" bestFit="1" customWidth="1"/>
    <col min="5384" max="5384" width="0" style="2279" hidden="1" customWidth="1"/>
    <col min="5385" max="5385" width="9.140625" style="2279"/>
    <col min="5386" max="5386" width="4.140625" style="2279" customWidth="1"/>
    <col min="5387" max="5631" width="9.140625" style="2279"/>
    <col min="5632" max="5632" width="2.7109375" style="2279" bestFit="1" customWidth="1"/>
    <col min="5633" max="5633" width="41.140625" style="2279" customWidth="1"/>
    <col min="5634" max="5634" width="12.85546875" style="2279" customWidth="1"/>
    <col min="5635" max="5636" width="10.42578125" style="2279" bestFit="1" customWidth="1"/>
    <col min="5637" max="5637" width="9.42578125" style="2279" bestFit="1" customWidth="1"/>
    <col min="5638" max="5639" width="10.42578125" style="2279" bestFit="1" customWidth="1"/>
    <col min="5640" max="5640" width="0" style="2279" hidden="1" customWidth="1"/>
    <col min="5641" max="5641" width="9.140625" style="2279"/>
    <col min="5642" max="5642" width="4.140625" style="2279" customWidth="1"/>
    <col min="5643" max="5887" width="9.140625" style="2279"/>
    <col min="5888" max="5888" width="2.7109375" style="2279" bestFit="1" customWidth="1"/>
    <col min="5889" max="5889" width="41.140625" style="2279" customWidth="1"/>
    <col min="5890" max="5890" width="12.85546875" style="2279" customWidth="1"/>
    <col min="5891" max="5892" width="10.42578125" style="2279" bestFit="1" customWidth="1"/>
    <col min="5893" max="5893" width="9.42578125" style="2279" bestFit="1" customWidth="1"/>
    <col min="5894" max="5895" width="10.42578125" style="2279" bestFit="1" customWidth="1"/>
    <col min="5896" max="5896" width="0" style="2279" hidden="1" customWidth="1"/>
    <col min="5897" max="5897" width="9.140625" style="2279"/>
    <col min="5898" max="5898" width="4.140625" style="2279" customWidth="1"/>
    <col min="5899" max="6143" width="9.140625" style="2279"/>
    <col min="6144" max="6144" width="2.7109375" style="2279" bestFit="1" customWidth="1"/>
    <col min="6145" max="6145" width="41.140625" style="2279" customWidth="1"/>
    <col min="6146" max="6146" width="12.85546875" style="2279" customWidth="1"/>
    <col min="6147" max="6148" width="10.42578125" style="2279" bestFit="1" customWidth="1"/>
    <col min="6149" max="6149" width="9.42578125" style="2279" bestFit="1" customWidth="1"/>
    <col min="6150" max="6151" width="10.42578125" style="2279" bestFit="1" customWidth="1"/>
    <col min="6152" max="6152" width="0" style="2279" hidden="1" customWidth="1"/>
    <col min="6153" max="6153" width="9.140625" style="2279"/>
    <col min="6154" max="6154" width="4.140625" style="2279" customWidth="1"/>
    <col min="6155" max="6399" width="9.140625" style="2279"/>
    <col min="6400" max="6400" width="2.7109375" style="2279" bestFit="1" customWidth="1"/>
    <col min="6401" max="6401" width="41.140625" style="2279" customWidth="1"/>
    <col min="6402" max="6402" width="12.85546875" style="2279" customWidth="1"/>
    <col min="6403" max="6404" width="10.42578125" style="2279" bestFit="1" customWidth="1"/>
    <col min="6405" max="6405" width="9.42578125" style="2279" bestFit="1" customWidth="1"/>
    <col min="6406" max="6407" width="10.42578125" style="2279" bestFit="1" customWidth="1"/>
    <col min="6408" max="6408" width="0" style="2279" hidden="1" customWidth="1"/>
    <col min="6409" max="6409" width="9.140625" style="2279"/>
    <col min="6410" max="6410" width="4.140625" style="2279" customWidth="1"/>
    <col min="6411" max="6655" width="9.140625" style="2279"/>
    <col min="6656" max="6656" width="2.7109375" style="2279" bestFit="1" customWidth="1"/>
    <col min="6657" max="6657" width="41.140625" style="2279" customWidth="1"/>
    <col min="6658" max="6658" width="12.85546875" style="2279" customWidth="1"/>
    <col min="6659" max="6660" width="10.42578125" style="2279" bestFit="1" customWidth="1"/>
    <col min="6661" max="6661" width="9.42578125" style="2279" bestFit="1" customWidth="1"/>
    <col min="6662" max="6663" width="10.42578125" style="2279" bestFit="1" customWidth="1"/>
    <col min="6664" max="6664" width="0" style="2279" hidden="1" customWidth="1"/>
    <col min="6665" max="6665" width="9.140625" style="2279"/>
    <col min="6666" max="6666" width="4.140625" style="2279" customWidth="1"/>
    <col min="6667" max="6911" width="9.140625" style="2279"/>
    <col min="6912" max="6912" width="2.7109375" style="2279" bestFit="1" customWidth="1"/>
    <col min="6913" max="6913" width="41.140625" style="2279" customWidth="1"/>
    <col min="6914" max="6914" width="12.85546875" style="2279" customWidth="1"/>
    <col min="6915" max="6916" width="10.42578125" style="2279" bestFit="1" customWidth="1"/>
    <col min="6917" max="6917" width="9.42578125" style="2279" bestFit="1" customWidth="1"/>
    <col min="6918" max="6919" width="10.42578125" style="2279" bestFit="1" customWidth="1"/>
    <col min="6920" max="6920" width="0" style="2279" hidden="1" customWidth="1"/>
    <col min="6921" max="6921" width="9.140625" style="2279"/>
    <col min="6922" max="6922" width="4.140625" style="2279" customWidth="1"/>
    <col min="6923" max="7167" width="9.140625" style="2279"/>
    <col min="7168" max="7168" width="2.7109375" style="2279" bestFit="1" customWidth="1"/>
    <col min="7169" max="7169" width="41.140625" style="2279" customWidth="1"/>
    <col min="7170" max="7170" width="12.85546875" style="2279" customWidth="1"/>
    <col min="7171" max="7172" width="10.42578125" style="2279" bestFit="1" customWidth="1"/>
    <col min="7173" max="7173" width="9.42578125" style="2279" bestFit="1" customWidth="1"/>
    <col min="7174" max="7175" width="10.42578125" style="2279" bestFit="1" customWidth="1"/>
    <col min="7176" max="7176" width="0" style="2279" hidden="1" customWidth="1"/>
    <col min="7177" max="7177" width="9.140625" style="2279"/>
    <col min="7178" max="7178" width="4.140625" style="2279" customWidth="1"/>
    <col min="7179" max="7423" width="9.140625" style="2279"/>
    <col min="7424" max="7424" width="2.7109375" style="2279" bestFit="1" customWidth="1"/>
    <col min="7425" max="7425" width="41.140625" style="2279" customWidth="1"/>
    <col min="7426" max="7426" width="12.85546875" style="2279" customWidth="1"/>
    <col min="7427" max="7428" width="10.42578125" style="2279" bestFit="1" customWidth="1"/>
    <col min="7429" max="7429" width="9.42578125" style="2279" bestFit="1" customWidth="1"/>
    <col min="7430" max="7431" width="10.42578125" style="2279" bestFit="1" customWidth="1"/>
    <col min="7432" max="7432" width="0" style="2279" hidden="1" customWidth="1"/>
    <col min="7433" max="7433" width="9.140625" style="2279"/>
    <col min="7434" max="7434" width="4.140625" style="2279" customWidth="1"/>
    <col min="7435" max="7679" width="9.140625" style="2279"/>
    <col min="7680" max="7680" width="2.7109375" style="2279" bestFit="1" customWidth="1"/>
    <col min="7681" max="7681" width="41.140625" style="2279" customWidth="1"/>
    <col min="7682" max="7682" width="12.85546875" style="2279" customWidth="1"/>
    <col min="7683" max="7684" width="10.42578125" style="2279" bestFit="1" customWidth="1"/>
    <col min="7685" max="7685" width="9.42578125" style="2279" bestFit="1" customWidth="1"/>
    <col min="7686" max="7687" width="10.42578125" style="2279" bestFit="1" customWidth="1"/>
    <col min="7688" max="7688" width="0" style="2279" hidden="1" customWidth="1"/>
    <col min="7689" max="7689" width="9.140625" style="2279"/>
    <col min="7690" max="7690" width="4.140625" style="2279" customWidth="1"/>
    <col min="7691" max="7935" width="9.140625" style="2279"/>
    <col min="7936" max="7936" width="2.7109375" style="2279" bestFit="1" customWidth="1"/>
    <col min="7937" max="7937" width="41.140625" style="2279" customWidth="1"/>
    <col min="7938" max="7938" width="12.85546875" style="2279" customWidth="1"/>
    <col min="7939" max="7940" width="10.42578125" style="2279" bestFit="1" customWidth="1"/>
    <col min="7941" max="7941" width="9.42578125" style="2279" bestFit="1" customWidth="1"/>
    <col min="7942" max="7943" width="10.42578125" style="2279" bestFit="1" customWidth="1"/>
    <col min="7944" max="7944" width="0" style="2279" hidden="1" customWidth="1"/>
    <col min="7945" max="7945" width="9.140625" style="2279"/>
    <col min="7946" max="7946" width="4.140625" style="2279" customWidth="1"/>
    <col min="7947" max="8191" width="9.140625" style="2279"/>
    <col min="8192" max="8192" width="2.7109375" style="2279" bestFit="1" customWidth="1"/>
    <col min="8193" max="8193" width="41.140625" style="2279" customWidth="1"/>
    <col min="8194" max="8194" width="12.85546875" style="2279" customWidth="1"/>
    <col min="8195" max="8196" width="10.42578125" style="2279" bestFit="1" customWidth="1"/>
    <col min="8197" max="8197" width="9.42578125" style="2279" bestFit="1" customWidth="1"/>
    <col min="8198" max="8199" width="10.42578125" style="2279" bestFit="1" customWidth="1"/>
    <col min="8200" max="8200" width="0" style="2279" hidden="1" customWidth="1"/>
    <col min="8201" max="8201" width="9.140625" style="2279"/>
    <col min="8202" max="8202" width="4.140625" style="2279" customWidth="1"/>
    <col min="8203" max="8447" width="9.140625" style="2279"/>
    <col min="8448" max="8448" width="2.7109375" style="2279" bestFit="1" customWidth="1"/>
    <col min="8449" max="8449" width="41.140625" style="2279" customWidth="1"/>
    <col min="8450" max="8450" width="12.85546875" style="2279" customWidth="1"/>
    <col min="8451" max="8452" width="10.42578125" style="2279" bestFit="1" customWidth="1"/>
    <col min="8453" max="8453" width="9.42578125" style="2279" bestFit="1" customWidth="1"/>
    <col min="8454" max="8455" width="10.42578125" style="2279" bestFit="1" customWidth="1"/>
    <col min="8456" max="8456" width="0" style="2279" hidden="1" customWidth="1"/>
    <col min="8457" max="8457" width="9.140625" style="2279"/>
    <col min="8458" max="8458" width="4.140625" style="2279" customWidth="1"/>
    <col min="8459" max="8703" width="9.140625" style="2279"/>
    <col min="8704" max="8704" width="2.7109375" style="2279" bestFit="1" customWidth="1"/>
    <col min="8705" max="8705" width="41.140625" style="2279" customWidth="1"/>
    <col min="8706" max="8706" width="12.85546875" style="2279" customWidth="1"/>
    <col min="8707" max="8708" width="10.42578125" style="2279" bestFit="1" customWidth="1"/>
    <col min="8709" max="8709" width="9.42578125" style="2279" bestFit="1" customWidth="1"/>
    <col min="8710" max="8711" width="10.42578125" style="2279" bestFit="1" customWidth="1"/>
    <col min="8712" max="8712" width="0" style="2279" hidden="1" customWidth="1"/>
    <col min="8713" max="8713" width="9.140625" style="2279"/>
    <col min="8714" max="8714" width="4.140625" style="2279" customWidth="1"/>
    <col min="8715" max="8959" width="9.140625" style="2279"/>
    <col min="8960" max="8960" width="2.7109375" style="2279" bestFit="1" customWidth="1"/>
    <col min="8961" max="8961" width="41.140625" style="2279" customWidth="1"/>
    <col min="8962" max="8962" width="12.85546875" style="2279" customWidth="1"/>
    <col min="8963" max="8964" width="10.42578125" style="2279" bestFit="1" customWidth="1"/>
    <col min="8965" max="8965" width="9.42578125" style="2279" bestFit="1" customWidth="1"/>
    <col min="8966" max="8967" width="10.42578125" style="2279" bestFit="1" customWidth="1"/>
    <col min="8968" max="8968" width="0" style="2279" hidden="1" customWidth="1"/>
    <col min="8969" max="8969" width="9.140625" style="2279"/>
    <col min="8970" max="8970" width="4.140625" style="2279" customWidth="1"/>
    <col min="8971" max="9215" width="9.140625" style="2279"/>
    <col min="9216" max="9216" width="2.7109375" style="2279" bestFit="1" customWidth="1"/>
    <col min="9217" max="9217" width="41.140625" style="2279" customWidth="1"/>
    <col min="9218" max="9218" width="12.85546875" style="2279" customWidth="1"/>
    <col min="9219" max="9220" width="10.42578125" style="2279" bestFit="1" customWidth="1"/>
    <col min="9221" max="9221" width="9.42578125" style="2279" bestFit="1" customWidth="1"/>
    <col min="9222" max="9223" width="10.42578125" style="2279" bestFit="1" customWidth="1"/>
    <col min="9224" max="9224" width="0" style="2279" hidden="1" customWidth="1"/>
    <col min="9225" max="9225" width="9.140625" style="2279"/>
    <col min="9226" max="9226" width="4.140625" style="2279" customWidth="1"/>
    <col min="9227" max="9471" width="9.140625" style="2279"/>
    <col min="9472" max="9472" width="2.7109375" style="2279" bestFit="1" customWidth="1"/>
    <col min="9473" max="9473" width="41.140625" style="2279" customWidth="1"/>
    <col min="9474" max="9474" width="12.85546875" style="2279" customWidth="1"/>
    <col min="9475" max="9476" width="10.42578125" style="2279" bestFit="1" customWidth="1"/>
    <col min="9477" max="9477" width="9.42578125" style="2279" bestFit="1" customWidth="1"/>
    <col min="9478" max="9479" width="10.42578125" style="2279" bestFit="1" customWidth="1"/>
    <col min="9480" max="9480" width="0" style="2279" hidden="1" customWidth="1"/>
    <col min="9481" max="9481" width="9.140625" style="2279"/>
    <col min="9482" max="9482" width="4.140625" style="2279" customWidth="1"/>
    <col min="9483" max="9727" width="9.140625" style="2279"/>
    <col min="9728" max="9728" width="2.7109375" style="2279" bestFit="1" customWidth="1"/>
    <col min="9729" max="9729" width="41.140625" style="2279" customWidth="1"/>
    <col min="9730" max="9730" width="12.85546875" style="2279" customWidth="1"/>
    <col min="9731" max="9732" width="10.42578125" style="2279" bestFit="1" customWidth="1"/>
    <col min="9733" max="9733" width="9.42578125" style="2279" bestFit="1" customWidth="1"/>
    <col min="9734" max="9735" width="10.42578125" style="2279" bestFit="1" customWidth="1"/>
    <col min="9736" max="9736" width="0" style="2279" hidden="1" customWidth="1"/>
    <col min="9737" max="9737" width="9.140625" style="2279"/>
    <col min="9738" max="9738" width="4.140625" style="2279" customWidth="1"/>
    <col min="9739" max="9983" width="9.140625" style="2279"/>
    <col min="9984" max="9984" width="2.7109375" style="2279" bestFit="1" customWidth="1"/>
    <col min="9985" max="9985" width="41.140625" style="2279" customWidth="1"/>
    <col min="9986" max="9986" width="12.85546875" style="2279" customWidth="1"/>
    <col min="9987" max="9988" width="10.42578125" style="2279" bestFit="1" customWidth="1"/>
    <col min="9989" max="9989" width="9.42578125" style="2279" bestFit="1" customWidth="1"/>
    <col min="9990" max="9991" width="10.42578125" style="2279" bestFit="1" customWidth="1"/>
    <col min="9992" max="9992" width="0" style="2279" hidden="1" customWidth="1"/>
    <col min="9993" max="9993" width="9.140625" style="2279"/>
    <col min="9994" max="9994" width="4.140625" style="2279" customWidth="1"/>
    <col min="9995" max="10239" width="9.140625" style="2279"/>
    <col min="10240" max="10240" width="2.7109375" style="2279" bestFit="1" customWidth="1"/>
    <col min="10241" max="10241" width="41.140625" style="2279" customWidth="1"/>
    <col min="10242" max="10242" width="12.85546875" style="2279" customWidth="1"/>
    <col min="10243" max="10244" width="10.42578125" style="2279" bestFit="1" customWidth="1"/>
    <col min="10245" max="10245" width="9.42578125" style="2279" bestFit="1" customWidth="1"/>
    <col min="10246" max="10247" width="10.42578125" style="2279" bestFit="1" customWidth="1"/>
    <col min="10248" max="10248" width="0" style="2279" hidden="1" customWidth="1"/>
    <col min="10249" max="10249" width="9.140625" style="2279"/>
    <col min="10250" max="10250" width="4.140625" style="2279" customWidth="1"/>
    <col min="10251" max="10495" width="9.140625" style="2279"/>
    <col min="10496" max="10496" width="2.7109375" style="2279" bestFit="1" customWidth="1"/>
    <col min="10497" max="10497" width="41.140625" style="2279" customWidth="1"/>
    <col min="10498" max="10498" width="12.85546875" style="2279" customWidth="1"/>
    <col min="10499" max="10500" width="10.42578125" style="2279" bestFit="1" customWidth="1"/>
    <col min="10501" max="10501" width="9.42578125" style="2279" bestFit="1" customWidth="1"/>
    <col min="10502" max="10503" width="10.42578125" style="2279" bestFit="1" customWidth="1"/>
    <col min="10504" max="10504" width="0" style="2279" hidden="1" customWidth="1"/>
    <col min="10505" max="10505" width="9.140625" style="2279"/>
    <col min="10506" max="10506" width="4.140625" style="2279" customWidth="1"/>
    <col min="10507" max="10751" width="9.140625" style="2279"/>
    <col min="10752" max="10752" width="2.7109375" style="2279" bestFit="1" customWidth="1"/>
    <col min="10753" max="10753" width="41.140625" style="2279" customWidth="1"/>
    <col min="10754" max="10754" width="12.85546875" style="2279" customWidth="1"/>
    <col min="10755" max="10756" width="10.42578125" style="2279" bestFit="1" customWidth="1"/>
    <col min="10757" max="10757" width="9.42578125" style="2279" bestFit="1" customWidth="1"/>
    <col min="10758" max="10759" width="10.42578125" style="2279" bestFit="1" customWidth="1"/>
    <col min="10760" max="10760" width="0" style="2279" hidden="1" customWidth="1"/>
    <col min="10761" max="10761" width="9.140625" style="2279"/>
    <col min="10762" max="10762" width="4.140625" style="2279" customWidth="1"/>
    <col min="10763" max="11007" width="9.140625" style="2279"/>
    <col min="11008" max="11008" width="2.7109375" style="2279" bestFit="1" customWidth="1"/>
    <col min="11009" max="11009" width="41.140625" style="2279" customWidth="1"/>
    <col min="11010" max="11010" width="12.85546875" style="2279" customWidth="1"/>
    <col min="11011" max="11012" width="10.42578125" style="2279" bestFit="1" customWidth="1"/>
    <col min="11013" max="11013" width="9.42578125" style="2279" bestFit="1" customWidth="1"/>
    <col min="11014" max="11015" width="10.42578125" style="2279" bestFit="1" customWidth="1"/>
    <col min="11016" max="11016" width="0" style="2279" hidden="1" customWidth="1"/>
    <col min="11017" max="11017" width="9.140625" style="2279"/>
    <col min="11018" max="11018" width="4.140625" style="2279" customWidth="1"/>
    <col min="11019" max="11263" width="9.140625" style="2279"/>
    <col min="11264" max="11264" width="2.7109375" style="2279" bestFit="1" customWidth="1"/>
    <col min="11265" max="11265" width="41.140625" style="2279" customWidth="1"/>
    <col min="11266" max="11266" width="12.85546875" style="2279" customWidth="1"/>
    <col min="11267" max="11268" width="10.42578125" style="2279" bestFit="1" customWidth="1"/>
    <col min="11269" max="11269" width="9.42578125" style="2279" bestFit="1" customWidth="1"/>
    <col min="11270" max="11271" width="10.42578125" style="2279" bestFit="1" customWidth="1"/>
    <col min="11272" max="11272" width="0" style="2279" hidden="1" customWidth="1"/>
    <col min="11273" max="11273" width="9.140625" style="2279"/>
    <col min="11274" max="11274" width="4.140625" style="2279" customWidth="1"/>
    <col min="11275" max="11519" width="9.140625" style="2279"/>
    <col min="11520" max="11520" width="2.7109375" style="2279" bestFit="1" customWidth="1"/>
    <col min="11521" max="11521" width="41.140625" style="2279" customWidth="1"/>
    <col min="11522" max="11522" width="12.85546875" style="2279" customWidth="1"/>
    <col min="11523" max="11524" width="10.42578125" style="2279" bestFit="1" customWidth="1"/>
    <col min="11525" max="11525" width="9.42578125" style="2279" bestFit="1" customWidth="1"/>
    <col min="11526" max="11527" width="10.42578125" style="2279" bestFit="1" customWidth="1"/>
    <col min="11528" max="11528" width="0" style="2279" hidden="1" customWidth="1"/>
    <col min="11529" max="11529" width="9.140625" style="2279"/>
    <col min="11530" max="11530" width="4.140625" style="2279" customWidth="1"/>
    <col min="11531" max="11775" width="9.140625" style="2279"/>
    <col min="11776" max="11776" width="2.7109375" style="2279" bestFit="1" customWidth="1"/>
    <col min="11777" max="11777" width="41.140625" style="2279" customWidth="1"/>
    <col min="11778" max="11778" width="12.85546875" style="2279" customWidth="1"/>
    <col min="11779" max="11780" width="10.42578125" style="2279" bestFit="1" customWidth="1"/>
    <col min="11781" max="11781" width="9.42578125" style="2279" bestFit="1" customWidth="1"/>
    <col min="11782" max="11783" width="10.42578125" style="2279" bestFit="1" customWidth="1"/>
    <col min="11784" max="11784" width="0" style="2279" hidden="1" customWidth="1"/>
    <col min="11785" max="11785" width="9.140625" style="2279"/>
    <col min="11786" max="11786" width="4.140625" style="2279" customWidth="1"/>
    <col min="11787" max="12031" width="9.140625" style="2279"/>
    <col min="12032" max="12032" width="2.7109375" style="2279" bestFit="1" customWidth="1"/>
    <col min="12033" max="12033" width="41.140625" style="2279" customWidth="1"/>
    <col min="12034" max="12034" width="12.85546875" style="2279" customWidth="1"/>
    <col min="12035" max="12036" width="10.42578125" style="2279" bestFit="1" customWidth="1"/>
    <col min="12037" max="12037" width="9.42578125" style="2279" bestFit="1" customWidth="1"/>
    <col min="12038" max="12039" width="10.42578125" style="2279" bestFit="1" customWidth="1"/>
    <col min="12040" max="12040" width="0" style="2279" hidden="1" customWidth="1"/>
    <col min="12041" max="12041" width="9.140625" style="2279"/>
    <col min="12042" max="12042" width="4.140625" style="2279" customWidth="1"/>
    <col min="12043" max="12287" width="9.140625" style="2279"/>
    <col min="12288" max="12288" width="2.7109375" style="2279" bestFit="1" customWidth="1"/>
    <col min="12289" max="12289" width="41.140625" style="2279" customWidth="1"/>
    <col min="12290" max="12290" width="12.85546875" style="2279" customWidth="1"/>
    <col min="12291" max="12292" width="10.42578125" style="2279" bestFit="1" customWidth="1"/>
    <col min="12293" max="12293" width="9.42578125" style="2279" bestFit="1" customWidth="1"/>
    <col min="12294" max="12295" width="10.42578125" style="2279" bestFit="1" customWidth="1"/>
    <col min="12296" max="12296" width="0" style="2279" hidden="1" customWidth="1"/>
    <col min="12297" max="12297" width="9.140625" style="2279"/>
    <col min="12298" max="12298" width="4.140625" style="2279" customWidth="1"/>
    <col min="12299" max="12543" width="9.140625" style="2279"/>
    <col min="12544" max="12544" width="2.7109375" style="2279" bestFit="1" customWidth="1"/>
    <col min="12545" max="12545" width="41.140625" style="2279" customWidth="1"/>
    <col min="12546" max="12546" width="12.85546875" style="2279" customWidth="1"/>
    <col min="12547" max="12548" width="10.42578125" style="2279" bestFit="1" customWidth="1"/>
    <col min="12549" max="12549" width="9.42578125" style="2279" bestFit="1" customWidth="1"/>
    <col min="12550" max="12551" width="10.42578125" style="2279" bestFit="1" customWidth="1"/>
    <col min="12552" max="12552" width="0" style="2279" hidden="1" customWidth="1"/>
    <col min="12553" max="12553" width="9.140625" style="2279"/>
    <col min="12554" max="12554" width="4.140625" style="2279" customWidth="1"/>
    <col min="12555" max="12799" width="9.140625" style="2279"/>
    <col min="12800" max="12800" width="2.7109375" style="2279" bestFit="1" customWidth="1"/>
    <col min="12801" max="12801" width="41.140625" style="2279" customWidth="1"/>
    <col min="12802" max="12802" width="12.85546875" style="2279" customWidth="1"/>
    <col min="12803" max="12804" width="10.42578125" style="2279" bestFit="1" customWidth="1"/>
    <col min="12805" max="12805" width="9.42578125" style="2279" bestFit="1" customWidth="1"/>
    <col min="12806" max="12807" width="10.42578125" style="2279" bestFit="1" customWidth="1"/>
    <col min="12808" max="12808" width="0" style="2279" hidden="1" customWidth="1"/>
    <col min="12809" max="12809" width="9.140625" style="2279"/>
    <col min="12810" max="12810" width="4.140625" style="2279" customWidth="1"/>
    <col min="12811" max="13055" width="9.140625" style="2279"/>
    <col min="13056" max="13056" width="2.7109375" style="2279" bestFit="1" customWidth="1"/>
    <col min="13057" max="13057" width="41.140625" style="2279" customWidth="1"/>
    <col min="13058" max="13058" width="12.85546875" style="2279" customWidth="1"/>
    <col min="13059" max="13060" width="10.42578125" style="2279" bestFit="1" customWidth="1"/>
    <col min="13061" max="13061" width="9.42578125" style="2279" bestFit="1" customWidth="1"/>
    <col min="13062" max="13063" width="10.42578125" style="2279" bestFit="1" customWidth="1"/>
    <col min="13064" max="13064" width="0" style="2279" hidden="1" customWidth="1"/>
    <col min="13065" max="13065" width="9.140625" style="2279"/>
    <col min="13066" max="13066" width="4.140625" style="2279" customWidth="1"/>
    <col min="13067" max="13311" width="9.140625" style="2279"/>
    <col min="13312" max="13312" width="2.7109375" style="2279" bestFit="1" customWidth="1"/>
    <col min="13313" max="13313" width="41.140625" style="2279" customWidth="1"/>
    <col min="13314" max="13314" width="12.85546875" style="2279" customWidth="1"/>
    <col min="13315" max="13316" width="10.42578125" style="2279" bestFit="1" customWidth="1"/>
    <col min="13317" max="13317" width="9.42578125" style="2279" bestFit="1" customWidth="1"/>
    <col min="13318" max="13319" width="10.42578125" style="2279" bestFit="1" customWidth="1"/>
    <col min="13320" max="13320" width="0" style="2279" hidden="1" customWidth="1"/>
    <col min="13321" max="13321" width="9.140625" style="2279"/>
    <col min="13322" max="13322" width="4.140625" style="2279" customWidth="1"/>
    <col min="13323" max="13567" width="9.140625" style="2279"/>
    <col min="13568" max="13568" width="2.7109375" style="2279" bestFit="1" customWidth="1"/>
    <col min="13569" max="13569" width="41.140625" style="2279" customWidth="1"/>
    <col min="13570" max="13570" width="12.85546875" style="2279" customWidth="1"/>
    <col min="13571" max="13572" width="10.42578125" style="2279" bestFit="1" customWidth="1"/>
    <col min="13573" max="13573" width="9.42578125" style="2279" bestFit="1" customWidth="1"/>
    <col min="13574" max="13575" width="10.42578125" style="2279" bestFit="1" customWidth="1"/>
    <col min="13576" max="13576" width="0" style="2279" hidden="1" customWidth="1"/>
    <col min="13577" max="13577" width="9.140625" style="2279"/>
    <col min="13578" max="13578" width="4.140625" style="2279" customWidth="1"/>
    <col min="13579" max="13823" width="9.140625" style="2279"/>
    <col min="13824" max="13824" width="2.7109375" style="2279" bestFit="1" customWidth="1"/>
    <col min="13825" max="13825" width="41.140625" style="2279" customWidth="1"/>
    <col min="13826" max="13826" width="12.85546875" style="2279" customWidth="1"/>
    <col min="13827" max="13828" width="10.42578125" style="2279" bestFit="1" customWidth="1"/>
    <col min="13829" max="13829" width="9.42578125" style="2279" bestFit="1" customWidth="1"/>
    <col min="13830" max="13831" width="10.42578125" style="2279" bestFit="1" customWidth="1"/>
    <col min="13832" max="13832" width="0" style="2279" hidden="1" customWidth="1"/>
    <col min="13833" max="13833" width="9.140625" style="2279"/>
    <col min="13834" max="13834" width="4.140625" style="2279" customWidth="1"/>
    <col min="13835" max="14079" width="9.140625" style="2279"/>
    <col min="14080" max="14080" width="2.7109375" style="2279" bestFit="1" customWidth="1"/>
    <col min="14081" max="14081" width="41.140625" style="2279" customWidth="1"/>
    <col min="14082" max="14082" width="12.85546875" style="2279" customWidth="1"/>
    <col min="14083" max="14084" width="10.42578125" style="2279" bestFit="1" customWidth="1"/>
    <col min="14085" max="14085" width="9.42578125" style="2279" bestFit="1" customWidth="1"/>
    <col min="14086" max="14087" width="10.42578125" style="2279" bestFit="1" customWidth="1"/>
    <col min="14088" max="14088" width="0" style="2279" hidden="1" customWidth="1"/>
    <col min="14089" max="14089" width="9.140625" style="2279"/>
    <col min="14090" max="14090" width="4.140625" style="2279" customWidth="1"/>
    <col min="14091" max="14335" width="9.140625" style="2279"/>
    <col min="14336" max="14336" width="2.7109375" style="2279" bestFit="1" customWidth="1"/>
    <col min="14337" max="14337" width="41.140625" style="2279" customWidth="1"/>
    <col min="14338" max="14338" width="12.85546875" style="2279" customWidth="1"/>
    <col min="14339" max="14340" width="10.42578125" style="2279" bestFit="1" customWidth="1"/>
    <col min="14341" max="14341" width="9.42578125" style="2279" bestFit="1" customWidth="1"/>
    <col min="14342" max="14343" width="10.42578125" style="2279" bestFit="1" customWidth="1"/>
    <col min="14344" max="14344" width="0" style="2279" hidden="1" customWidth="1"/>
    <col min="14345" max="14345" width="9.140625" style="2279"/>
    <col min="14346" max="14346" width="4.140625" style="2279" customWidth="1"/>
    <col min="14347" max="14591" width="9.140625" style="2279"/>
    <col min="14592" max="14592" width="2.7109375" style="2279" bestFit="1" customWidth="1"/>
    <col min="14593" max="14593" width="41.140625" style="2279" customWidth="1"/>
    <col min="14594" max="14594" width="12.85546875" style="2279" customWidth="1"/>
    <col min="14595" max="14596" width="10.42578125" style="2279" bestFit="1" customWidth="1"/>
    <col min="14597" max="14597" width="9.42578125" style="2279" bestFit="1" customWidth="1"/>
    <col min="14598" max="14599" width="10.42578125" style="2279" bestFit="1" customWidth="1"/>
    <col min="14600" max="14600" width="0" style="2279" hidden="1" customWidth="1"/>
    <col min="14601" max="14601" width="9.140625" style="2279"/>
    <col min="14602" max="14602" width="4.140625" style="2279" customWidth="1"/>
    <col min="14603" max="14847" width="9.140625" style="2279"/>
    <col min="14848" max="14848" width="2.7109375" style="2279" bestFit="1" customWidth="1"/>
    <col min="14849" max="14849" width="41.140625" style="2279" customWidth="1"/>
    <col min="14850" max="14850" width="12.85546875" style="2279" customWidth="1"/>
    <col min="14851" max="14852" width="10.42578125" style="2279" bestFit="1" customWidth="1"/>
    <col min="14853" max="14853" width="9.42578125" style="2279" bestFit="1" customWidth="1"/>
    <col min="14854" max="14855" width="10.42578125" style="2279" bestFit="1" customWidth="1"/>
    <col min="14856" max="14856" width="0" style="2279" hidden="1" customWidth="1"/>
    <col min="14857" max="14857" width="9.140625" style="2279"/>
    <col min="14858" max="14858" width="4.140625" style="2279" customWidth="1"/>
    <col min="14859" max="15103" width="9.140625" style="2279"/>
    <col min="15104" max="15104" width="2.7109375" style="2279" bestFit="1" customWidth="1"/>
    <col min="15105" max="15105" width="41.140625" style="2279" customWidth="1"/>
    <col min="15106" max="15106" width="12.85546875" style="2279" customWidth="1"/>
    <col min="15107" max="15108" width="10.42578125" style="2279" bestFit="1" customWidth="1"/>
    <col min="15109" max="15109" width="9.42578125" style="2279" bestFit="1" customWidth="1"/>
    <col min="15110" max="15111" width="10.42578125" style="2279" bestFit="1" customWidth="1"/>
    <col min="15112" max="15112" width="0" style="2279" hidden="1" customWidth="1"/>
    <col min="15113" max="15113" width="9.140625" style="2279"/>
    <col min="15114" max="15114" width="4.140625" style="2279" customWidth="1"/>
    <col min="15115" max="15359" width="9.140625" style="2279"/>
    <col min="15360" max="15360" width="2.7109375" style="2279" bestFit="1" customWidth="1"/>
    <col min="15361" max="15361" width="41.140625" style="2279" customWidth="1"/>
    <col min="15362" max="15362" width="12.85546875" style="2279" customWidth="1"/>
    <col min="15363" max="15364" width="10.42578125" style="2279" bestFit="1" customWidth="1"/>
    <col min="15365" max="15365" width="9.42578125" style="2279" bestFit="1" customWidth="1"/>
    <col min="15366" max="15367" width="10.42578125" style="2279" bestFit="1" customWidth="1"/>
    <col min="15368" max="15368" width="0" style="2279" hidden="1" customWidth="1"/>
    <col min="15369" max="15369" width="9.140625" style="2279"/>
    <col min="15370" max="15370" width="4.140625" style="2279" customWidth="1"/>
    <col min="15371" max="15615" width="9.140625" style="2279"/>
    <col min="15616" max="15616" width="2.7109375" style="2279" bestFit="1" customWidth="1"/>
    <col min="15617" max="15617" width="41.140625" style="2279" customWidth="1"/>
    <col min="15618" max="15618" width="12.85546875" style="2279" customWidth="1"/>
    <col min="15619" max="15620" width="10.42578125" style="2279" bestFit="1" customWidth="1"/>
    <col min="15621" max="15621" width="9.42578125" style="2279" bestFit="1" customWidth="1"/>
    <col min="15622" max="15623" width="10.42578125" style="2279" bestFit="1" customWidth="1"/>
    <col min="15624" max="15624" width="0" style="2279" hidden="1" customWidth="1"/>
    <col min="15625" max="15625" width="9.140625" style="2279"/>
    <col min="15626" max="15626" width="4.140625" style="2279" customWidth="1"/>
    <col min="15627" max="15871" width="9.140625" style="2279"/>
    <col min="15872" max="15872" width="2.7109375" style="2279" bestFit="1" customWidth="1"/>
    <col min="15873" max="15873" width="41.140625" style="2279" customWidth="1"/>
    <col min="15874" max="15874" width="12.85546875" style="2279" customWidth="1"/>
    <col min="15875" max="15876" width="10.42578125" style="2279" bestFit="1" customWidth="1"/>
    <col min="15877" max="15877" width="9.42578125" style="2279" bestFit="1" customWidth="1"/>
    <col min="15878" max="15879" width="10.42578125" style="2279" bestFit="1" customWidth="1"/>
    <col min="15880" max="15880" width="0" style="2279" hidden="1" customWidth="1"/>
    <col min="15881" max="15881" width="9.140625" style="2279"/>
    <col min="15882" max="15882" width="4.140625" style="2279" customWidth="1"/>
    <col min="15883" max="16127" width="9.140625" style="2279"/>
    <col min="16128" max="16128" width="2.7109375" style="2279" bestFit="1" customWidth="1"/>
    <col min="16129" max="16129" width="41.140625" style="2279" customWidth="1"/>
    <col min="16130" max="16130" width="12.85546875" style="2279" customWidth="1"/>
    <col min="16131" max="16132" width="10.42578125" style="2279" bestFit="1" customWidth="1"/>
    <col min="16133" max="16133" width="9.42578125" style="2279" bestFit="1" customWidth="1"/>
    <col min="16134" max="16135" width="10.42578125" style="2279" bestFit="1" customWidth="1"/>
    <col min="16136" max="16136" width="0" style="2279" hidden="1" customWidth="1"/>
    <col min="16137" max="16137" width="9.140625" style="2279"/>
    <col min="16138" max="16138" width="4.140625" style="2279" customWidth="1"/>
    <col min="16139" max="16384" width="9.140625" style="2279"/>
  </cols>
  <sheetData>
    <row r="1" spans="1:9" s="2130" customFormat="1" ht="18.75" x14ac:dyDescent="0.35">
      <c r="A1" s="3560" t="s">
        <v>3574</v>
      </c>
      <c r="B1" s="3560"/>
      <c r="C1" s="3560"/>
      <c r="D1" s="3560"/>
      <c r="E1" s="3560"/>
      <c r="F1" s="3560"/>
      <c r="G1" s="3560"/>
    </row>
    <row r="2" spans="1:9" s="2130" customFormat="1" ht="8.25" customHeight="1" thickBot="1" x14ac:dyDescent="0.4">
      <c r="A2" s="2285"/>
      <c r="B2" s="2285"/>
      <c r="C2" s="2285"/>
      <c r="D2" s="2285"/>
      <c r="E2" s="2285"/>
      <c r="F2" s="2285"/>
      <c r="G2" s="2285"/>
    </row>
    <row r="3" spans="1:9" s="2130" customFormat="1" ht="28.5" customHeight="1" thickTop="1" thickBot="1" x14ac:dyDescent="0.3">
      <c r="A3" s="2264"/>
      <c r="B3" s="2265"/>
      <c r="C3" s="2266"/>
      <c r="D3" s="3543">
        <v>42440</v>
      </c>
      <c r="E3" s="3544"/>
      <c r="F3" s="3543">
        <v>42832</v>
      </c>
      <c r="G3" s="3544"/>
    </row>
    <row r="4" spans="1:9" s="2130" customFormat="1" ht="24" customHeight="1" x14ac:dyDescent="0.25">
      <c r="A4" s="2267">
        <v>1</v>
      </c>
      <c r="B4" s="3545" t="s">
        <v>3566</v>
      </c>
      <c r="C4" s="3546"/>
      <c r="D4" s="3555">
        <v>1500</v>
      </c>
      <c r="E4" s="3556"/>
      <c r="F4" s="3555">
        <v>1300</v>
      </c>
      <c r="G4" s="3556"/>
    </row>
    <row r="5" spans="1:9" s="2130" customFormat="1" ht="24" customHeight="1" x14ac:dyDescent="0.25">
      <c r="A5" s="2267">
        <v>2</v>
      </c>
      <c r="B5" s="3545" t="s">
        <v>3567</v>
      </c>
      <c r="C5" s="3546"/>
      <c r="D5" s="3555">
        <v>1950.8</v>
      </c>
      <c r="E5" s="3556"/>
      <c r="F5" s="3555">
        <v>1965</v>
      </c>
      <c r="G5" s="3556"/>
    </row>
    <row r="6" spans="1:9" s="2130" customFormat="1" ht="24" customHeight="1" x14ac:dyDescent="0.25">
      <c r="A6" s="2267">
        <v>3</v>
      </c>
      <c r="B6" s="3545" t="s">
        <v>3568</v>
      </c>
      <c r="C6" s="3546"/>
      <c r="D6" s="3555">
        <v>1500</v>
      </c>
      <c r="E6" s="3556"/>
      <c r="F6" s="3555">
        <v>600</v>
      </c>
      <c r="G6" s="3556"/>
    </row>
    <row r="7" spans="1:9" s="2130" customFormat="1" ht="24" customHeight="1" x14ac:dyDescent="0.25">
      <c r="A7" s="2267">
        <v>4</v>
      </c>
      <c r="B7" s="3545" t="s">
        <v>3575</v>
      </c>
      <c r="C7" s="3546"/>
      <c r="D7" s="3551">
        <v>6</v>
      </c>
      <c r="E7" s="3552"/>
      <c r="F7" s="3551">
        <v>7</v>
      </c>
      <c r="G7" s="3552"/>
    </row>
    <row r="8" spans="1:9" s="2130" customFormat="1" ht="24" customHeight="1" x14ac:dyDescent="0.25">
      <c r="A8" s="2267">
        <v>5</v>
      </c>
      <c r="B8" s="3545" t="s">
        <v>3576</v>
      </c>
      <c r="C8" s="3546"/>
      <c r="D8" s="3551">
        <v>2.5</v>
      </c>
      <c r="E8" s="3552"/>
      <c r="F8" s="3551">
        <v>3.45</v>
      </c>
      <c r="G8" s="3552"/>
    </row>
    <row r="9" spans="1:9" s="2275" customFormat="1" ht="24" customHeight="1" x14ac:dyDescent="0.25">
      <c r="A9" s="2267">
        <v>6</v>
      </c>
      <c r="B9" s="3545" t="s">
        <v>3577</v>
      </c>
      <c r="C9" s="3546"/>
      <c r="D9" s="3551">
        <v>2.81</v>
      </c>
      <c r="E9" s="3552"/>
      <c r="F9" s="3551">
        <v>3.48</v>
      </c>
      <c r="G9" s="3552"/>
      <c r="H9" s="2278"/>
      <c r="I9" s="2278"/>
    </row>
    <row r="10" spans="1:9" s="2130" customFormat="1" ht="9.75" customHeight="1" thickBot="1" x14ac:dyDescent="0.3">
      <c r="A10" s="2268"/>
      <c r="B10" s="2269"/>
      <c r="C10" s="2270"/>
      <c r="D10" s="3557"/>
      <c r="E10" s="3558"/>
      <c r="F10" s="3558"/>
      <c r="G10" s="3559"/>
      <c r="H10" s="2286"/>
      <c r="I10" s="2286"/>
    </row>
    <row r="11" spans="1:9" ht="18" thickTop="1" x14ac:dyDescent="0.3">
      <c r="A11" s="2275" t="s">
        <v>3546</v>
      </c>
      <c r="B11" s="2287"/>
      <c r="C11" s="2287"/>
      <c r="D11" s="2287"/>
      <c r="E11" s="2287"/>
      <c r="F11" s="2287"/>
      <c r="G11" s="2287"/>
    </row>
    <row r="12" spans="1:9" s="2288" customFormat="1" ht="26.25" customHeight="1" x14ac:dyDescent="0.4">
      <c r="A12" s="3560" t="s">
        <v>3578</v>
      </c>
      <c r="B12" s="3560"/>
      <c r="C12" s="3560"/>
      <c r="D12" s="3560"/>
      <c r="E12" s="3560"/>
      <c r="F12" s="3560"/>
      <c r="G12" s="3560"/>
    </row>
    <row r="13" spans="1:9" ht="7.5" customHeight="1" thickBot="1" x14ac:dyDescent="0.4">
      <c r="A13" s="2285"/>
      <c r="B13" s="2285"/>
      <c r="C13" s="2285"/>
      <c r="D13" s="2285"/>
      <c r="E13" s="2285"/>
      <c r="F13" s="2285"/>
      <c r="G13" s="2285"/>
    </row>
    <row r="14" spans="1:9" ht="28.5" customHeight="1" thickTop="1" thickBot="1" x14ac:dyDescent="0.35">
      <c r="A14" s="2264"/>
      <c r="B14" s="2265"/>
      <c r="C14" s="2266"/>
      <c r="D14" s="3563">
        <v>42573</v>
      </c>
      <c r="E14" s="3564"/>
      <c r="F14" s="3563">
        <v>42811</v>
      </c>
      <c r="G14" s="3564"/>
    </row>
    <row r="15" spans="1:9" ht="22.5" customHeight="1" x14ac:dyDescent="0.3">
      <c r="A15" s="2267">
        <v>1</v>
      </c>
      <c r="B15" s="3545" t="s">
        <v>3566</v>
      </c>
      <c r="C15" s="3546"/>
      <c r="D15" s="3565">
        <v>1500</v>
      </c>
      <c r="E15" s="3566"/>
      <c r="F15" s="3565">
        <v>1900</v>
      </c>
      <c r="G15" s="3566"/>
    </row>
    <row r="16" spans="1:9" ht="22.5" customHeight="1" x14ac:dyDescent="0.3">
      <c r="A16" s="2267">
        <v>2</v>
      </c>
      <c r="B16" s="3545" t="s">
        <v>3567</v>
      </c>
      <c r="C16" s="3546"/>
      <c r="D16" s="3561">
        <v>3217.3</v>
      </c>
      <c r="E16" s="3562"/>
      <c r="F16" s="3561">
        <v>5500</v>
      </c>
      <c r="G16" s="3562"/>
    </row>
    <row r="17" spans="1:7" ht="22.5" customHeight="1" x14ac:dyDescent="0.3">
      <c r="A17" s="2267">
        <v>3</v>
      </c>
      <c r="B17" s="3545" t="s">
        <v>3568</v>
      </c>
      <c r="C17" s="3546"/>
      <c r="D17" s="3561">
        <v>1500</v>
      </c>
      <c r="E17" s="3562"/>
      <c r="F17" s="3561">
        <v>1900</v>
      </c>
      <c r="G17" s="3562"/>
    </row>
    <row r="18" spans="1:7" ht="22.5" customHeight="1" x14ac:dyDescent="0.3">
      <c r="A18" s="2267">
        <v>4</v>
      </c>
      <c r="B18" s="3545" t="s">
        <v>3569</v>
      </c>
      <c r="C18" s="3546"/>
      <c r="D18" s="3567">
        <v>6.5</v>
      </c>
      <c r="E18" s="3568"/>
      <c r="F18" s="3567">
        <v>6.24</v>
      </c>
      <c r="G18" s="3568"/>
    </row>
    <row r="19" spans="1:7" ht="22.5" customHeight="1" x14ac:dyDescent="0.3">
      <c r="A19" s="2267">
        <v>5</v>
      </c>
      <c r="B19" s="3545" t="s">
        <v>3570</v>
      </c>
      <c r="C19" s="3546"/>
      <c r="D19" s="3567">
        <v>7.04</v>
      </c>
      <c r="E19" s="3568"/>
      <c r="F19" s="3567">
        <v>6.59</v>
      </c>
      <c r="G19" s="3568"/>
    </row>
    <row r="20" spans="1:7" ht="22.5" customHeight="1" x14ac:dyDescent="0.3">
      <c r="A20" s="2267">
        <v>6</v>
      </c>
      <c r="B20" s="3545" t="s">
        <v>3571</v>
      </c>
      <c r="C20" s="3546"/>
      <c r="D20" s="3567">
        <v>6.89</v>
      </c>
      <c r="E20" s="3568"/>
      <c r="F20" s="3567">
        <v>6.54</v>
      </c>
      <c r="G20" s="3568"/>
    </row>
    <row r="21" spans="1:7" ht="22.5" customHeight="1" x14ac:dyDescent="0.3">
      <c r="A21" s="2267">
        <v>7</v>
      </c>
      <c r="B21" s="3545" t="s">
        <v>3572</v>
      </c>
      <c r="C21" s="3546"/>
      <c r="D21" s="3569">
        <v>95.8</v>
      </c>
      <c r="E21" s="3570"/>
      <c r="F21" s="3569">
        <v>96.679000000000002</v>
      </c>
      <c r="G21" s="3570"/>
    </row>
    <row r="22" spans="1:7" ht="14.25" customHeight="1" thickBot="1" x14ac:dyDescent="0.35">
      <c r="A22" s="2268"/>
      <c r="B22" s="2269"/>
      <c r="C22" s="2270"/>
      <c r="D22" s="2289"/>
      <c r="E22" s="2274"/>
      <c r="F22" s="2289"/>
      <c r="G22" s="2274"/>
    </row>
    <row r="23" spans="1:7" ht="21" thickTop="1" x14ac:dyDescent="0.35">
      <c r="B23" s="2287" t="s">
        <v>3546</v>
      </c>
    </row>
  </sheetData>
  <mergeCells count="47">
    <mergeCell ref="B21:C21"/>
    <mergeCell ref="D21:E21"/>
    <mergeCell ref="F21:G21"/>
    <mergeCell ref="B19:C19"/>
    <mergeCell ref="D19:E19"/>
    <mergeCell ref="F19:G19"/>
    <mergeCell ref="B20:C20"/>
    <mergeCell ref="D20:E20"/>
    <mergeCell ref="F20:G20"/>
    <mergeCell ref="B17:C17"/>
    <mergeCell ref="D17:E17"/>
    <mergeCell ref="F17:G17"/>
    <mergeCell ref="B18:C18"/>
    <mergeCell ref="D18:E18"/>
    <mergeCell ref="F18:G18"/>
    <mergeCell ref="B16:C16"/>
    <mergeCell ref="D16:E16"/>
    <mergeCell ref="F16:G16"/>
    <mergeCell ref="B9:C9"/>
    <mergeCell ref="D9:E9"/>
    <mergeCell ref="F9:G9"/>
    <mergeCell ref="D10:E10"/>
    <mergeCell ref="F10:G10"/>
    <mergeCell ref="A12:G12"/>
    <mergeCell ref="D14:E14"/>
    <mergeCell ref="F14:G14"/>
    <mergeCell ref="B15:C15"/>
    <mergeCell ref="D15:E15"/>
    <mergeCell ref="F15:G15"/>
    <mergeCell ref="B7:C7"/>
    <mergeCell ref="D7:E7"/>
    <mergeCell ref="F7:G7"/>
    <mergeCell ref="B8:C8"/>
    <mergeCell ref="D8:E8"/>
    <mergeCell ref="F8:G8"/>
    <mergeCell ref="B5:C5"/>
    <mergeCell ref="D5:E5"/>
    <mergeCell ref="F5:G5"/>
    <mergeCell ref="B6:C6"/>
    <mergeCell ref="D6:E6"/>
    <mergeCell ref="F6:G6"/>
    <mergeCell ref="A1:G1"/>
    <mergeCell ref="D3:E3"/>
    <mergeCell ref="F3:G3"/>
    <mergeCell ref="B4:C4"/>
    <mergeCell ref="D4:E4"/>
    <mergeCell ref="F4:G4"/>
  </mergeCells>
  <pageMargins left="0.7" right="0.7" top="0.75" bottom="0.75" header="0.3" footer="0.3"/>
  <pageSetup paperSize="9" scale="6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zoomScaleNormal="100" workbookViewId="0">
      <selection activeCell="I10" sqref="I10"/>
    </sheetView>
  </sheetViews>
  <sheetFormatPr defaultRowHeight="20.25" x14ac:dyDescent="0.35"/>
  <cols>
    <col min="1" max="1" width="9.140625" style="2305"/>
    <col min="2" max="2" width="47" style="2305" customWidth="1"/>
    <col min="3" max="3" width="21" style="2305" customWidth="1"/>
    <col min="4" max="4" width="22.28515625" style="2305" customWidth="1"/>
    <col min="5" max="5" width="21" style="2305" customWidth="1"/>
    <col min="6" max="6" width="17.28515625" style="2305" customWidth="1"/>
    <col min="7" max="7" width="13.85546875" style="1812" customWidth="1"/>
    <col min="8" max="8" width="23.42578125" style="1812" customWidth="1"/>
    <col min="9" max="257" width="9.140625" style="1812"/>
    <col min="258" max="258" width="40.28515625" style="1812" customWidth="1"/>
    <col min="259" max="259" width="14.42578125" style="1812" customWidth="1"/>
    <col min="260" max="260" width="16" style="1812" customWidth="1"/>
    <col min="261" max="261" width="14.42578125" style="1812" customWidth="1"/>
    <col min="262" max="262" width="16" style="1812" customWidth="1"/>
    <col min="263" max="263" width="3.42578125" style="1812" customWidth="1"/>
    <col min="264" max="513" width="9.140625" style="1812"/>
    <col min="514" max="514" width="40.28515625" style="1812" customWidth="1"/>
    <col min="515" max="515" width="14.42578125" style="1812" customWidth="1"/>
    <col min="516" max="516" width="16" style="1812" customWidth="1"/>
    <col min="517" max="517" width="14.42578125" style="1812" customWidth="1"/>
    <col min="518" max="518" width="16" style="1812" customWidth="1"/>
    <col min="519" max="519" width="3.42578125" style="1812" customWidth="1"/>
    <col min="520" max="769" width="9.140625" style="1812"/>
    <col min="770" max="770" width="40.28515625" style="1812" customWidth="1"/>
    <col min="771" max="771" width="14.42578125" style="1812" customWidth="1"/>
    <col min="772" max="772" width="16" style="1812" customWidth="1"/>
    <col min="773" max="773" width="14.42578125" style="1812" customWidth="1"/>
    <col min="774" max="774" width="16" style="1812" customWidth="1"/>
    <col min="775" max="775" width="3.42578125" style="1812" customWidth="1"/>
    <col min="776" max="1025" width="9.140625" style="1812"/>
    <col min="1026" max="1026" width="40.28515625" style="1812" customWidth="1"/>
    <col min="1027" max="1027" width="14.42578125" style="1812" customWidth="1"/>
    <col min="1028" max="1028" width="16" style="1812" customWidth="1"/>
    <col min="1029" max="1029" width="14.42578125" style="1812" customWidth="1"/>
    <col min="1030" max="1030" width="16" style="1812" customWidth="1"/>
    <col min="1031" max="1031" width="3.42578125" style="1812" customWidth="1"/>
    <col min="1032" max="1281" width="9.140625" style="1812"/>
    <col min="1282" max="1282" width="40.28515625" style="1812" customWidth="1"/>
    <col min="1283" max="1283" width="14.42578125" style="1812" customWidth="1"/>
    <col min="1284" max="1284" width="16" style="1812" customWidth="1"/>
    <col min="1285" max="1285" width="14.42578125" style="1812" customWidth="1"/>
    <col min="1286" max="1286" width="16" style="1812" customWidth="1"/>
    <col min="1287" max="1287" width="3.42578125" style="1812" customWidth="1"/>
    <col min="1288" max="1537" width="9.140625" style="1812"/>
    <col min="1538" max="1538" width="40.28515625" style="1812" customWidth="1"/>
    <col min="1539" max="1539" width="14.42578125" style="1812" customWidth="1"/>
    <col min="1540" max="1540" width="16" style="1812" customWidth="1"/>
    <col min="1541" max="1541" width="14.42578125" style="1812" customWidth="1"/>
    <col min="1542" max="1542" width="16" style="1812" customWidth="1"/>
    <col min="1543" max="1543" width="3.42578125" style="1812" customWidth="1"/>
    <col min="1544" max="1793" width="9.140625" style="1812"/>
    <col min="1794" max="1794" width="40.28515625" style="1812" customWidth="1"/>
    <col min="1795" max="1795" width="14.42578125" style="1812" customWidth="1"/>
    <col min="1796" max="1796" width="16" style="1812" customWidth="1"/>
    <col min="1797" max="1797" width="14.42578125" style="1812" customWidth="1"/>
    <col min="1798" max="1798" width="16" style="1812" customWidth="1"/>
    <col min="1799" max="1799" width="3.42578125" style="1812" customWidth="1"/>
    <col min="1800" max="2049" width="9.140625" style="1812"/>
    <col min="2050" max="2050" width="40.28515625" style="1812" customWidth="1"/>
    <col min="2051" max="2051" width="14.42578125" style="1812" customWidth="1"/>
    <col min="2052" max="2052" width="16" style="1812" customWidth="1"/>
    <col min="2053" max="2053" width="14.42578125" style="1812" customWidth="1"/>
    <col min="2054" max="2054" width="16" style="1812" customWidth="1"/>
    <col min="2055" max="2055" width="3.42578125" style="1812" customWidth="1"/>
    <col min="2056" max="2305" width="9.140625" style="1812"/>
    <col min="2306" max="2306" width="40.28515625" style="1812" customWidth="1"/>
    <col min="2307" max="2307" width="14.42578125" style="1812" customWidth="1"/>
    <col min="2308" max="2308" width="16" style="1812" customWidth="1"/>
    <col min="2309" max="2309" width="14.42578125" style="1812" customWidth="1"/>
    <col min="2310" max="2310" width="16" style="1812" customWidth="1"/>
    <col min="2311" max="2311" width="3.42578125" style="1812" customWidth="1"/>
    <col min="2312" max="2561" width="9.140625" style="1812"/>
    <col min="2562" max="2562" width="40.28515625" style="1812" customWidth="1"/>
    <col min="2563" max="2563" width="14.42578125" style="1812" customWidth="1"/>
    <col min="2564" max="2564" width="16" style="1812" customWidth="1"/>
    <col min="2565" max="2565" width="14.42578125" style="1812" customWidth="1"/>
    <col min="2566" max="2566" width="16" style="1812" customWidth="1"/>
    <col min="2567" max="2567" width="3.42578125" style="1812" customWidth="1"/>
    <col min="2568" max="2817" width="9.140625" style="1812"/>
    <col min="2818" max="2818" width="40.28515625" style="1812" customWidth="1"/>
    <col min="2819" max="2819" width="14.42578125" style="1812" customWidth="1"/>
    <col min="2820" max="2820" width="16" style="1812" customWidth="1"/>
    <col min="2821" max="2821" width="14.42578125" style="1812" customWidth="1"/>
    <col min="2822" max="2822" width="16" style="1812" customWidth="1"/>
    <col min="2823" max="2823" width="3.42578125" style="1812" customWidth="1"/>
    <col min="2824" max="3073" width="9.140625" style="1812"/>
    <col min="3074" max="3074" width="40.28515625" style="1812" customWidth="1"/>
    <col min="3075" max="3075" width="14.42578125" style="1812" customWidth="1"/>
    <col min="3076" max="3076" width="16" style="1812" customWidth="1"/>
    <col min="3077" max="3077" width="14.42578125" style="1812" customWidth="1"/>
    <col min="3078" max="3078" width="16" style="1812" customWidth="1"/>
    <col min="3079" max="3079" width="3.42578125" style="1812" customWidth="1"/>
    <col min="3080" max="3329" width="9.140625" style="1812"/>
    <col min="3330" max="3330" width="40.28515625" style="1812" customWidth="1"/>
    <col min="3331" max="3331" width="14.42578125" style="1812" customWidth="1"/>
    <col min="3332" max="3332" width="16" style="1812" customWidth="1"/>
    <col min="3333" max="3333" width="14.42578125" style="1812" customWidth="1"/>
    <col min="3334" max="3334" width="16" style="1812" customWidth="1"/>
    <col min="3335" max="3335" width="3.42578125" style="1812" customWidth="1"/>
    <col min="3336" max="3585" width="9.140625" style="1812"/>
    <col min="3586" max="3586" width="40.28515625" style="1812" customWidth="1"/>
    <col min="3587" max="3587" width="14.42578125" style="1812" customWidth="1"/>
    <col min="3588" max="3588" width="16" style="1812" customWidth="1"/>
    <col min="3589" max="3589" width="14.42578125" style="1812" customWidth="1"/>
    <col min="3590" max="3590" width="16" style="1812" customWidth="1"/>
    <col min="3591" max="3591" width="3.42578125" style="1812" customWidth="1"/>
    <col min="3592" max="3841" width="9.140625" style="1812"/>
    <col min="3842" max="3842" width="40.28515625" style="1812" customWidth="1"/>
    <col min="3843" max="3843" width="14.42578125" style="1812" customWidth="1"/>
    <col min="3844" max="3844" width="16" style="1812" customWidth="1"/>
    <col min="3845" max="3845" width="14.42578125" style="1812" customWidth="1"/>
    <col min="3846" max="3846" width="16" style="1812" customWidth="1"/>
    <col min="3847" max="3847" width="3.42578125" style="1812" customWidth="1"/>
    <col min="3848" max="4097" width="9.140625" style="1812"/>
    <col min="4098" max="4098" width="40.28515625" style="1812" customWidth="1"/>
    <col min="4099" max="4099" width="14.42578125" style="1812" customWidth="1"/>
    <col min="4100" max="4100" width="16" style="1812" customWidth="1"/>
    <col min="4101" max="4101" width="14.42578125" style="1812" customWidth="1"/>
    <col min="4102" max="4102" width="16" style="1812" customWidth="1"/>
    <col min="4103" max="4103" width="3.42578125" style="1812" customWidth="1"/>
    <col min="4104" max="4353" width="9.140625" style="1812"/>
    <col min="4354" max="4354" width="40.28515625" style="1812" customWidth="1"/>
    <col min="4355" max="4355" width="14.42578125" style="1812" customWidth="1"/>
    <col min="4356" max="4356" width="16" style="1812" customWidth="1"/>
    <col min="4357" max="4357" width="14.42578125" style="1812" customWidth="1"/>
    <col min="4358" max="4358" width="16" style="1812" customWidth="1"/>
    <col min="4359" max="4359" width="3.42578125" style="1812" customWidth="1"/>
    <col min="4360" max="4609" width="9.140625" style="1812"/>
    <col min="4610" max="4610" width="40.28515625" style="1812" customWidth="1"/>
    <col min="4611" max="4611" width="14.42578125" style="1812" customWidth="1"/>
    <col min="4612" max="4612" width="16" style="1812" customWidth="1"/>
    <col min="4613" max="4613" width="14.42578125" style="1812" customWidth="1"/>
    <col min="4614" max="4614" width="16" style="1812" customWidth="1"/>
    <col min="4615" max="4615" width="3.42578125" style="1812" customWidth="1"/>
    <col min="4616" max="4865" width="9.140625" style="1812"/>
    <col min="4866" max="4866" width="40.28515625" style="1812" customWidth="1"/>
    <col min="4867" max="4867" width="14.42578125" style="1812" customWidth="1"/>
    <col min="4868" max="4868" width="16" style="1812" customWidth="1"/>
    <col min="4869" max="4869" width="14.42578125" style="1812" customWidth="1"/>
    <col min="4870" max="4870" width="16" style="1812" customWidth="1"/>
    <col min="4871" max="4871" width="3.42578125" style="1812" customWidth="1"/>
    <col min="4872" max="5121" width="9.140625" style="1812"/>
    <col min="5122" max="5122" width="40.28515625" style="1812" customWidth="1"/>
    <col min="5123" max="5123" width="14.42578125" style="1812" customWidth="1"/>
    <col min="5124" max="5124" width="16" style="1812" customWidth="1"/>
    <col min="5125" max="5125" width="14.42578125" style="1812" customWidth="1"/>
    <col min="5126" max="5126" width="16" style="1812" customWidth="1"/>
    <col min="5127" max="5127" width="3.42578125" style="1812" customWidth="1"/>
    <col min="5128" max="5377" width="9.140625" style="1812"/>
    <col min="5378" max="5378" width="40.28515625" style="1812" customWidth="1"/>
    <col min="5379" max="5379" width="14.42578125" style="1812" customWidth="1"/>
    <col min="5380" max="5380" width="16" style="1812" customWidth="1"/>
    <col min="5381" max="5381" width="14.42578125" style="1812" customWidth="1"/>
    <col min="5382" max="5382" width="16" style="1812" customWidth="1"/>
    <col min="5383" max="5383" width="3.42578125" style="1812" customWidth="1"/>
    <col min="5384" max="5633" width="9.140625" style="1812"/>
    <col min="5634" max="5634" width="40.28515625" style="1812" customWidth="1"/>
    <col min="5635" max="5635" width="14.42578125" style="1812" customWidth="1"/>
    <col min="5636" max="5636" width="16" style="1812" customWidth="1"/>
    <col min="5637" max="5637" width="14.42578125" style="1812" customWidth="1"/>
    <col min="5638" max="5638" width="16" style="1812" customWidth="1"/>
    <col min="5639" max="5639" width="3.42578125" style="1812" customWidth="1"/>
    <col min="5640" max="5889" width="9.140625" style="1812"/>
    <col min="5890" max="5890" width="40.28515625" style="1812" customWidth="1"/>
    <col min="5891" max="5891" width="14.42578125" style="1812" customWidth="1"/>
    <col min="5892" max="5892" width="16" style="1812" customWidth="1"/>
    <col min="5893" max="5893" width="14.42578125" style="1812" customWidth="1"/>
    <col min="5894" max="5894" width="16" style="1812" customWidth="1"/>
    <col min="5895" max="5895" width="3.42578125" style="1812" customWidth="1"/>
    <col min="5896" max="6145" width="9.140625" style="1812"/>
    <col min="6146" max="6146" width="40.28515625" style="1812" customWidth="1"/>
    <col min="6147" max="6147" width="14.42578125" style="1812" customWidth="1"/>
    <col min="6148" max="6148" width="16" style="1812" customWidth="1"/>
    <col min="6149" max="6149" width="14.42578125" style="1812" customWidth="1"/>
    <col min="6150" max="6150" width="16" style="1812" customWidth="1"/>
    <col min="6151" max="6151" width="3.42578125" style="1812" customWidth="1"/>
    <col min="6152" max="6401" width="9.140625" style="1812"/>
    <col min="6402" max="6402" width="40.28515625" style="1812" customWidth="1"/>
    <col min="6403" max="6403" width="14.42578125" style="1812" customWidth="1"/>
    <col min="6404" max="6404" width="16" style="1812" customWidth="1"/>
    <col min="6405" max="6405" width="14.42578125" style="1812" customWidth="1"/>
    <col min="6406" max="6406" width="16" style="1812" customWidth="1"/>
    <col min="6407" max="6407" width="3.42578125" style="1812" customWidth="1"/>
    <col min="6408" max="6657" width="9.140625" style="1812"/>
    <col min="6658" max="6658" width="40.28515625" style="1812" customWidth="1"/>
    <col min="6659" max="6659" width="14.42578125" style="1812" customWidth="1"/>
    <col min="6660" max="6660" width="16" style="1812" customWidth="1"/>
    <col min="6661" max="6661" width="14.42578125" style="1812" customWidth="1"/>
    <col min="6662" max="6662" width="16" style="1812" customWidth="1"/>
    <col min="6663" max="6663" width="3.42578125" style="1812" customWidth="1"/>
    <col min="6664" max="6913" width="9.140625" style="1812"/>
    <col min="6914" max="6914" width="40.28515625" style="1812" customWidth="1"/>
    <col min="6915" max="6915" width="14.42578125" style="1812" customWidth="1"/>
    <col min="6916" max="6916" width="16" style="1812" customWidth="1"/>
    <col min="6917" max="6917" width="14.42578125" style="1812" customWidth="1"/>
    <col min="6918" max="6918" width="16" style="1812" customWidth="1"/>
    <col min="6919" max="6919" width="3.42578125" style="1812" customWidth="1"/>
    <col min="6920" max="7169" width="9.140625" style="1812"/>
    <col min="7170" max="7170" width="40.28515625" style="1812" customWidth="1"/>
    <col min="7171" max="7171" width="14.42578125" style="1812" customWidth="1"/>
    <col min="7172" max="7172" width="16" style="1812" customWidth="1"/>
    <col min="7173" max="7173" width="14.42578125" style="1812" customWidth="1"/>
    <col min="7174" max="7174" width="16" style="1812" customWidth="1"/>
    <col min="7175" max="7175" width="3.42578125" style="1812" customWidth="1"/>
    <col min="7176" max="7425" width="9.140625" style="1812"/>
    <col min="7426" max="7426" width="40.28515625" style="1812" customWidth="1"/>
    <col min="7427" max="7427" width="14.42578125" style="1812" customWidth="1"/>
    <col min="7428" max="7428" width="16" style="1812" customWidth="1"/>
    <col min="7429" max="7429" width="14.42578125" style="1812" customWidth="1"/>
    <col min="7430" max="7430" width="16" style="1812" customWidth="1"/>
    <col min="7431" max="7431" width="3.42578125" style="1812" customWidth="1"/>
    <col min="7432" max="7681" width="9.140625" style="1812"/>
    <col min="7682" max="7682" width="40.28515625" style="1812" customWidth="1"/>
    <col min="7683" max="7683" width="14.42578125" style="1812" customWidth="1"/>
    <col min="7684" max="7684" width="16" style="1812" customWidth="1"/>
    <col min="7685" max="7685" width="14.42578125" style="1812" customWidth="1"/>
    <col min="7686" max="7686" width="16" style="1812" customWidth="1"/>
    <col min="7687" max="7687" width="3.42578125" style="1812" customWidth="1"/>
    <col min="7688" max="7937" width="9.140625" style="1812"/>
    <col min="7938" max="7938" width="40.28515625" style="1812" customWidth="1"/>
    <col min="7939" max="7939" width="14.42578125" style="1812" customWidth="1"/>
    <col min="7940" max="7940" width="16" style="1812" customWidth="1"/>
    <col min="7941" max="7941" width="14.42578125" style="1812" customWidth="1"/>
    <col min="7942" max="7942" width="16" style="1812" customWidth="1"/>
    <col min="7943" max="7943" width="3.42578125" style="1812" customWidth="1"/>
    <col min="7944" max="8193" width="9.140625" style="1812"/>
    <col min="8194" max="8194" width="40.28515625" style="1812" customWidth="1"/>
    <col min="8195" max="8195" width="14.42578125" style="1812" customWidth="1"/>
    <col min="8196" max="8196" width="16" style="1812" customWidth="1"/>
    <col min="8197" max="8197" width="14.42578125" style="1812" customWidth="1"/>
    <col min="8198" max="8198" width="16" style="1812" customWidth="1"/>
    <col min="8199" max="8199" width="3.42578125" style="1812" customWidth="1"/>
    <col min="8200" max="8449" width="9.140625" style="1812"/>
    <col min="8450" max="8450" width="40.28515625" style="1812" customWidth="1"/>
    <col min="8451" max="8451" width="14.42578125" style="1812" customWidth="1"/>
    <col min="8452" max="8452" width="16" style="1812" customWidth="1"/>
    <col min="8453" max="8453" width="14.42578125" style="1812" customWidth="1"/>
    <col min="8454" max="8454" width="16" style="1812" customWidth="1"/>
    <col min="8455" max="8455" width="3.42578125" style="1812" customWidth="1"/>
    <col min="8456" max="8705" width="9.140625" style="1812"/>
    <col min="8706" max="8706" width="40.28515625" style="1812" customWidth="1"/>
    <col min="8707" max="8707" width="14.42578125" style="1812" customWidth="1"/>
    <col min="8708" max="8708" width="16" style="1812" customWidth="1"/>
    <col min="8709" max="8709" width="14.42578125" style="1812" customWidth="1"/>
    <col min="8710" max="8710" width="16" style="1812" customWidth="1"/>
    <col min="8711" max="8711" width="3.42578125" style="1812" customWidth="1"/>
    <col min="8712" max="8961" width="9.140625" style="1812"/>
    <col min="8962" max="8962" width="40.28515625" style="1812" customWidth="1"/>
    <col min="8963" max="8963" width="14.42578125" style="1812" customWidth="1"/>
    <col min="8964" max="8964" width="16" style="1812" customWidth="1"/>
    <col min="8965" max="8965" width="14.42578125" style="1812" customWidth="1"/>
    <col min="8966" max="8966" width="16" style="1812" customWidth="1"/>
    <col min="8967" max="8967" width="3.42578125" style="1812" customWidth="1"/>
    <col min="8968" max="9217" width="9.140625" style="1812"/>
    <col min="9218" max="9218" width="40.28515625" style="1812" customWidth="1"/>
    <col min="9219" max="9219" width="14.42578125" style="1812" customWidth="1"/>
    <col min="9220" max="9220" width="16" style="1812" customWidth="1"/>
    <col min="9221" max="9221" width="14.42578125" style="1812" customWidth="1"/>
    <col min="9222" max="9222" width="16" style="1812" customWidth="1"/>
    <col min="9223" max="9223" width="3.42578125" style="1812" customWidth="1"/>
    <col min="9224" max="9473" width="9.140625" style="1812"/>
    <col min="9474" max="9474" width="40.28515625" style="1812" customWidth="1"/>
    <col min="9475" max="9475" width="14.42578125" style="1812" customWidth="1"/>
    <col min="9476" max="9476" width="16" style="1812" customWidth="1"/>
    <col min="9477" max="9477" width="14.42578125" style="1812" customWidth="1"/>
    <col min="9478" max="9478" width="16" style="1812" customWidth="1"/>
    <col min="9479" max="9479" width="3.42578125" style="1812" customWidth="1"/>
    <col min="9480" max="9729" width="9.140625" style="1812"/>
    <col min="9730" max="9730" width="40.28515625" style="1812" customWidth="1"/>
    <col min="9731" max="9731" width="14.42578125" style="1812" customWidth="1"/>
    <col min="9732" max="9732" width="16" style="1812" customWidth="1"/>
    <col min="9733" max="9733" width="14.42578125" style="1812" customWidth="1"/>
    <col min="9734" max="9734" width="16" style="1812" customWidth="1"/>
    <col min="9735" max="9735" width="3.42578125" style="1812" customWidth="1"/>
    <col min="9736" max="9985" width="9.140625" style="1812"/>
    <col min="9986" max="9986" width="40.28515625" style="1812" customWidth="1"/>
    <col min="9987" max="9987" width="14.42578125" style="1812" customWidth="1"/>
    <col min="9988" max="9988" width="16" style="1812" customWidth="1"/>
    <col min="9989" max="9989" width="14.42578125" style="1812" customWidth="1"/>
    <col min="9990" max="9990" width="16" style="1812" customWidth="1"/>
    <col min="9991" max="9991" width="3.42578125" style="1812" customWidth="1"/>
    <col min="9992" max="10241" width="9.140625" style="1812"/>
    <col min="10242" max="10242" width="40.28515625" style="1812" customWidth="1"/>
    <col min="10243" max="10243" width="14.42578125" style="1812" customWidth="1"/>
    <col min="10244" max="10244" width="16" style="1812" customWidth="1"/>
    <col min="10245" max="10245" width="14.42578125" style="1812" customWidth="1"/>
    <col min="10246" max="10246" width="16" style="1812" customWidth="1"/>
    <col min="10247" max="10247" width="3.42578125" style="1812" customWidth="1"/>
    <col min="10248" max="10497" width="9.140625" style="1812"/>
    <col min="10498" max="10498" width="40.28515625" style="1812" customWidth="1"/>
    <col min="10499" max="10499" width="14.42578125" style="1812" customWidth="1"/>
    <col min="10500" max="10500" width="16" style="1812" customWidth="1"/>
    <col min="10501" max="10501" width="14.42578125" style="1812" customWidth="1"/>
    <col min="10502" max="10502" width="16" style="1812" customWidth="1"/>
    <col min="10503" max="10503" width="3.42578125" style="1812" customWidth="1"/>
    <col min="10504" max="10753" width="9.140625" style="1812"/>
    <col min="10754" max="10754" width="40.28515625" style="1812" customWidth="1"/>
    <col min="10755" max="10755" width="14.42578125" style="1812" customWidth="1"/>
    <col min="10756" max="10756" width="16" style="1812" customWidth="1"/>
    <col min="10757" max="10757" width="14.42578125" style="1812" customWidth="1"/>
    <col min="10758" max="10758" width="16" style="1812" customWidth="1"/>
    <col min="10759" max="10759" width="3.42578125" style="1812" customWidth="1"/>
    <col min="10760" max="11009" width="9.140625" style="1812"/>
    <col min="11010" max="11010" width="40.28515625" style="1812" customWidth="1"/>
    <col min="11011" max="11011" width="14.42578125" style="1812" customWidth="1"/>
    <col min="11012" max="11012" width="16" style="1812" customWidth="1"/>
    <col min="11013" max="11013" width="14.42578125" style="1812" customWidth="1"/>
    <col min="11014" max="11014" width="16" style="1812" customWidth="1"/>
    <col min="11015" max="11015" width="3.42578125" style="1812" customWidth="1"/>
    <col min="11016" max="11265" width="9.140625" style="1812"/>
    <col min="11266" max="11266" width="40.28515625" style="1812" customWidth="1"/>
    <col min="11267" max="11267" width="14.42578125" style="1812" customWidth="1"/>
    <col min="11268" max="11268" width="16" style="1812" customWidth="1"/>
    <col min="11269" max="11269" width="14.42578125" style="1812" customWidth="1"/>
    <col min="11270" max="11270" width="16" style="1812" customWidth="1"/>
    <col min="11271" max="11271" width="3.42578125" style="1812" customWidth="1"/>
    <col min="11272" max="11521" width="9.140625" style="1812"/>
    <col min="11522" max="11522" width="40.28515625" style="1812" customWidth="1"/>
    <col min="11523" max="11523" width="14.42578125" style="1812" customWidth="1"/>
    <col min="11524" max="11524" width="16" style="1812" customWidth="1"/>
    <col min="11525" max="11525" width="14.42578125" style="1812" customWidth="1"/>
    <col min="11526" max="11526" width="16" style="1812" customWidth="1"/>
    <col min="11527" max="11527" width="3.42578125" style="1812" customWidth="1"/>
    <col min="11528" max="11777" width="9.140625" style="1812"/>
    <col min="11778" max="11778" width="40.28515625" style="1812" customWidth="1"/>
    <col min="11779" max="11779" width="14.42578125" style="1812" customWidth="1"/>
    <col min="11780" max="11780" width="16" style="1812" customWidth="1"/>
    <col min="11781" max="11781" width="14.42578125" style="1812" customWidth="1"/>
    <col min="11782" max="11782" width="16" style="1812" customWidth="1"/>
    <col min="11783" max="11783" width="3.42578125" style="1812" customWidth="1"/>
    <col min="11784" max="12033" width="9.140625" style="1812"/>
    <col min="12034" max="12034" width="40.28515625" style="1812" customWidth="1"/>
    <col min="12035" max="12035" width="14.42578125" style="1812" customWidth="1"/>
    <col min="12036" max="12036" width="16" style="1812" customWidth="1"/>
    <col min="12037" max="12037" width="14.42578125" style="1812" customWidth="1"/>
    <col min="12038" max="12038" width="16" style="1812" customWidth="1"/>
    <col min="12039" max="12039" width="3.42578125" style="1812" customWidth="1"/>
    <col min="12040" max="12289" width="9.140625" style="1812"/>
    <col min="12290" max="12290" width="40.28515625" style="1812" customWidth="1"/>
    <col min="12291" max="12291" width="14.42578125" style="1812" customWidth="1"/>
    <col min="12292" max="12292" width="16" style="1812" customWidth="1"/>
    <col min="12293" max="12293" width="14.42578125" style="1812" customWidth="1"/>
    <col min="12294" max="12294" width="16" style="1812" customWidth="1"/>
    <col min="12295" max="12295" width="3.42578125" style="1812" customWidth="1"/>
    <col min="12296" max="12545" width="9.140625" style="1812"/>
    <col min="12546" max="12546" width="40.28515625" style="1812" customWidth="1"/>
    <col min="12547" max="12547" width="14.42578125" style="1812" customWidth="1"/>
    <col min="12548" max="12548" width="16" style="1812" customWidth="1"/>
    <col min="12549" max="12549" width="14.42578125" style="1812" customWidth="1"/>
    <col min="12550" max="12550" width="16" style="1812" customWidth="1"/>
    <col min="12551" max="12551" width="3.42578125" style="1812" customWidth="1"/>
    <col min="12552" max="12801" width="9.140625" style="1812"/>
    <col min="12802" max="12802" width="40.28515625" style="1812" customWidth="1"/>
    <col min="12803" max="12803" width="14.42578125" style="1812" customWidth="1"/>
    <col min="12804" max="12804" width="16" style="1812" customWidth="1"/>
    <col min="12805" max="12805" width="14.42578125" style="1812" customWidth="1"/>
    <col min="12806" max="12806" width="16" style="1812" customWidth="1"/>
    <col min="12807" max="12807" width="3.42578125" style="1812" customWidth="1"/>
    <col min="12808" max="13057" width="9.140625" style="1812"/>
    <col min="13058" max="13058" width="40.28515625" style="1812" customWidth="1"/>
    <col min="13059" max="13059" width="14.42578125" style="1812" customWidth="1"/>
    <col min="13060" max="13060" width="16" style="1812" customWidth="1"/>
    <col min="13061" max="13061" width="14.42578125" style="1812" customWidth="1"/>
    <col min="13062" max="13062" width="16" style="1812" customWidth="1"/>
    <col min="13063" max="13063" width="3.42578125" style="1812" customWidth="1"/>
    <col min="13064" max="13313" width="9.140625" style="1812"/>
    <col min="13314" max="13314" width="40.28515625" style="1812" customWidth="1"/>
    <col min="13315" max="13315" width="14.42578125" style="1812" customWidth="1"/>
    <col min="13316" max="13316" width="16" style="1812" customWidth="1"/>
    <col min="13317" max="13317" width="14.42578125" style="1812" customWidth="1"/>
    <col min="13318" max="13318" width="16" style="1812" customWidth="1"/>
    <col min="13319" max="13319" width="3.42578125" style="1812" customWidth="1"/>
    <col min="13320" max="13569" width="9.140625" style="1812"/>
    <col min="13570" max="13570" width="40.28515625" style="1812" customWidth="1"/>
    <col min="13571" max="13571" width="14.42578125" style="1812" customWidth="1"/>
    <col min="13572" max="13572" width="16" style="1812" customWidth="1"/>
    <col min="13573" max="13573" width="14.42578125" style="1812" customWidth="1"/>
    <col min="13574" max="13574" width="16" style="1812" customWidth="1"/>
    <col min="13575" max="13575" width="3.42578125" style="1812" customWidth="1"/>
    <col min="13576" max="13825" width="9.140625" style="1812"/>
    <col min="13826" max="13826" width="40.28515625" style="1812" customWidth="1"/>
    <col min="13827" max="13827" width="14.42578125" style="1812" customWidth="1"/>
    <col min="13828" max="13828" width="16" style="1812" customWidth="1"/>
    <col min="13829" max="13829" width="14.42578125" style="1812" customWidth="1"/>
    <col min="13830" max="13830" width="16" style="1812" customWidth="1"/>
    <col min="13831" max="13831" width="3.42578125" style="1812" customWidth="1"/>
    <col min="13832" max="14081" width="9.140625" style="1812"/>
    <col min="14082" max="14082" width="40.28515625" style="1812" customWidth="1"/>
    <col min="14083" max="14083" width="14.42578125" style="1812" customWidth="1"/>
    <col min="14084" max="14084" width="16" style="1812" customWidth="1"/>
    <col min="14085" max="14085" width="14.42578125" style="1812" customWidth="1"/>
    <col min="14086" max="14086" width="16" style="1812" customWidth="1"/>
    <col min="14087" max="14087" width="3.42578125" style="1812" customWidth="1"/>
    <col min="14088" max="14337" width="9.140625" style="1812"/>
    <col min="14338" max="14338" width="40.28515625" style="1812" customWidth="1"/>
    <col min="14339" max="14339" width="14.42578125" style="1812" customWidth="1"/>
    <col min="14340" max="14340" width="16" style="1812" customWidth="1"/>
    <col min="14341" max="14341" width="14.42578125" style="1812" customWidth="1"/>
    <col min="14342" max="14342" width="16" style="1812" customWidth="1"/>
    <col min="14343" max="14343" width="3.42578125" style="1812" customWidth="1"/>
    <col min="14344" max="14593" width="9.140625" style="1812"/>
    <col min="14594" max="14594" width="40.28515625" style="1812" customWidth="1"/>
    <col min="14595" max="14595" width="14.42578125" style="1812" customWidth="1"/>
    <col min="14596" max="14596" width="16" style="1812" customWidth="1"/>
    <col min="14597" max="14597" width="14.42578125" style="1812" customWidth="1"/>
    <col min="14598" max="14598" width="16" style="1812" customWidth="1"/>
    <col min="14599" max="14599" width="3.42578125" style="1812" customWidth="1"/>
    <col min="14600" max="14849" width="9.140625" style="1812"/>
    <col min="14850" max="14850" width="40.28515625" style="1812" customWidth="1"/>
    <col min="14851" max="14851" width="14.42578125" style="1812" customWidth="1"/>
    <col min="14852" max="14852" width="16" style="1812" customWidth="1"/>
    <col min="14853" max="14853" width="14.42578125" style="1812" customWidth="1"/>
    <col min="14854" max="14854" width="16" style="1812" customWidth="1"/>
    <col min="14855" max="14855" width="3.42578125" style="1812" customWidth="1"/>
    <col min="14856" max="15105" width="9.140625" style="1812"/>
    <col min="15106" max="15106" width="40.28515625" style="1812" customWidth="1"/>
    <col min="15107" max="15107" width="14.42578125" style="1812" customWidth="1"/>
    <col min="15108" max="15108" width="16" style="1812" customWidth="1"/>
    <col min="15109" max="15109" width="14.42578125" style="1812" customWidth="1"/>
    <col min="15110" max="15110" width="16" style="1812" customWidth="1"/>
    <col min="15111" max="15111" width="3.42578125" style="1812" customWidth="1"/>
    <col min="15112" max="15361" width="9.140625" style="1812"/>
    <col min="15362" max="15362" width="40.28515625" style="1812" customWidth="1"/>
    <col min="15363" max="15363" width="14.42578125" style="1812" customWidth="1"/>
    <col min="15364" max="15364" width="16" style="1812" customWidth="1"/>
    <col min="15365" max="15365" width="14.42578125" style="1812" customWidth="1"/>
    <col min="15366" max="15366" width="16" style="1812" customWidth="1"/>
    <col min="15367" max="15367" width="3.42578125" style="1812" customWidth="1"/>
    <col min="15368" max="15617" width="9.140625" style="1812"/>
    <col min="15618" max="15618" width="40.28515625" style="1812" customWidth="1"/>
    <col min="15619" max="15619" width="14.42578125" style="1812" customWidth="1"/>
    <col min="15620" max="15620" width="16" style="1812" customWidth="1"/>
    <col min="15621" max="15621" width="14.42578125" style="1812" customWidth="1"/>
    <col min="15622" max="15622" width="16" style="1812" customWidth="1"/>
    <col min="15623" max="15623" width="3.42578125" style="1812" customWidth="1"/>
    <col min="15624" max="15873" width="9.140625" style="1812"/>
    <col min="15874" max="15874" width="40.28515625" style="1812" customWidth="1"/>
    <col min="15875" max="15875" width="14.42578125" style="1812" customWidth="1"/>
    <col min="15876" max="15876" width="16" style="1812" customWidth="1"/>
    <col min="15877" max="15877" width="14.42578125" style="1812" customWidth="1"/>
    <col min="15878" max="15878" width="16" style="1812" customWidth="1"/>
    <col min="15879" max="15879" width="3.42578125" style="1812" customWidth="1"/>
    <col min="15880" max="16129" width="9.140625" style="1812"/>
    <col min="16130" max="16130" width="40.28515625" style="1812" customWidth="1"/>
    <col min="16131" max="16131" width="14.42578125" style="1812" customWidth="1"/>
    <col min="16132" max="16132" width="16" style="1812" customWidth="1"/>
    <col min="16133" max="16133" width="14.42578125" style="1812" customWidth="1"/>
    <col min="16134" max="16134" width="16" style="1812" customWidth="1"/>
    <col min="16135" max="16135" width="3.42578125" style="1812" customWidth="1"/>
    <col min="16136" max="16384" width="9.140625" style="1812"/>
  </cols>
  <sheetData>
    <row r="1" spans="1:11" ht="21" customHeight="1" x14ac:dyDescent="0.3">
      <c r="A1" s="2290" t="s">
        <v>3579</v>
      </c>
      <c r="B1" s="2290"/>
      <c r="C1" s="2290"/>
      <c r="D1" s="2290"/>
      <c r="E1" s="2291"/>
      <c r="F1" s="2292"/>
      <c r="G1" s="2293"/>
      <c r="H1" s="2294"/>
      <c r="I1" s="2294"/>
      <c r="J1" s="2294"/>
      <c r="K1" s="2294"/>
    </row>
    <row r="2" spans="1:11" ht="9.75" customHeight="1" thickBot="1" x14ac:dyDescent="0.35">
      <c r="A2" s="2290"/>
      <c r="B2" s="2290"/>
      <c r="C2" s="2290"/>
      <c r="D2" s="2290"/>
      <c r="E2" s="2291"/>
      <c r="F2" s="2292"/>
      <c r="G2" s="2293"/>
      <c r="H2" s="2294"/>
      <c r="I2" s="2294"/>
      <c r="J2" s="2294"/>
      <c r="K2" s="2294"/>
    </row>
    <row r="3" spans="1:11" s="2212" customFormat="1" ht="18.75" customHeight="1" thickTop="1" thickBot="1" x14ac:dyDescent="0.3">
      <c r="A3" s="2295"/>
      <c r="B3" s="2296"/>
      <c r="C3" s="3571" t="s">
        <v>3580</v>
      </c>
      <c r="D3" s="3572"/>
      <c r="E3" s="3571" t="s">
        <v>3581</v>
      </c>
      <c r="F3" s="3572"/>
    </row>
    <row r="4" spans="1:11" s="2212" customFormat="1" ht="20.25" customHeight="1" thickBot="1" x14ac:dyDescent="0.3">
      <c r="A4" s="2297"/>
      <c r="B4" s="2298"/>
      <c r="C4" s="3573" t="s">
        <v>3582</v>
      </c>
      <c r="D4" s="3574"/>
      <c r="E4" s="3575" t="s">
        <v>3582</v>
      </c>
      <c r="F4" s="3576"/>
    </row>
    <row r="5" spans="1:11" s="2212" customFormat="1" ht="24" customHeight="1" x14ac:dyDescent="0.25">
      <c r="A5" s="2299">
        <v>1</v>
      </c>
      <c r="B5" s="2300" t="s">
        <v>3583</v>
      </c>
      <c r="C5" s="3577">
        <v>2000</v>
      </c>
      <c r="D5" s="3578"/>
      <c r="E5" s="3577">
        <v>2000</v>
      </c>
      <c r="F5" s="3578"/>
    </row>
    <row r="6" spans="1:11" s="2212" customFormat="1" ht="20.25" customHeight="1" x14ac:dyDescent="0.25">
      <c r="A6" s="2299">
        <v>2</v>
      </c>
      <c r="B6" s="2300" t="s">
        <v>3549</v>
      </c>
      <c r="C6" s="3577">
        <v>1525</v>
      </c>
      <c r="D6" s="3578"/>
      <c r="E6" s="3577">
        <v>5150</v>
      </c>
      <c r="F6" s="3578"/>
    </row>
    <row r="7" spans="1:11" s="2212" customFormat="1" ht="20.25" customHeight="1" x14ac:dyDescent="0.25">
      <c r="A7" s="2299">
        <v>3</v>
      </c>
      <c r="B7" s="2300" t="s">
        <v>3550</v>
      </c>
      <c r="C7" s="3577">
        <v>1525</v>
      </c>
      <c r="D7" s="3578"/>
      <c r="E7" s="3577">
        <v>2000</v>
      </c>
      <c r="F7" s="3578"/>
    </row>
    <row r="8" spans="1:11" s="2212" customFormat="1" ht="20.25" customHeight="1" x14ac:dyDescent="0.25">
      <c r="A8" s="2299">
        <v>4</v>
      </c>
      <c r="B8" s="2301" t="s">
        <v>3584</v>
      </c>
      <c r="C8" s="3579">
        <v>3.14</v>
      </c>
      <c r="D8" s="3580"/>
      <c r="E8" s="3579">
        <v>3.24</v>
      </c>
      <c r="F8" s="3580"/>
    </row>
    <row r="9" spans="1:11" s="2212" customFormat="1" ht="20.25" customHeight="1" x14ac:dyDescent="0.25">
      <c r="A9" s="2299">
        <v>5</v>
      </c>
      <c r="B9" s="2300" t="s">
        <v>3552</v>
      </c>
      <c r="C9" s="3579">
        <v>4.05</v>
      </c>
      <c r="D9" s="3580"/>
      <c r="E9" s="3579">
        <v>3.4</v>
      </c>
      <c r="F9" s="3580"/>
    </row>
    <row r="10" spans="1:11" s="2212" customFormat="1" ht="20.25" customHeight="1" x14ac:dyDescent="0.25">
      <c r="A10" s="2299">
        <v>6</v>
      </c>
      <c r="B10" s="2300" t="s">
        <v>3553</v>
      </c>
      <c r="C10" s="3581">
        <v>3.51</v>
      </c>
      <c r="D10" s="3582"/>
      <c r="E10" s="3581">
        <v>3.32</v>
      </c>
      <c r="F10" s="3582"/>
    </row>
    <row r="11" spans="1:11" s="2212" customFormat="1" ht="20.25" customHeight="1" x14ac:dyDescent="0.25">
      <c r="A11" s="2299">
        <v>7</v>
      </c>
      <c r="B11" s="2300" t="s">
        <v>3554</v>
      </c>
      <c r="C11" s="3583" t="s">
        <v>3585</v>
      </c>
      <c r="D11" s="3584"/>
      <c r="E11" s="3583" t="s">
        <v>3586</v>
      </c>
      <c r="F11" s="3584"/>
    </row>
    <row r="12" spans="1:11" s="2212" customFormat="1" ht="12.75" customHeight="1" thickBot="1" x14ac:dyDescent="0.3">
      <c r="A12" s="2302"/>
      <c r="B12" s="2303"/>
      <c r="C12" s="3585"/>
      <c r="D12" s="3586"/>
      <c r="E12" s="3587"/>
      <c r="F12" s="3588"/>
    </row>
    <row r="13" spans="1:11" ht="21" customHeight="1" thickTop="1" x14ac:dyDescent="0.3">
      <c r="A13" s="2294" t="s">
        <v>3546</v>
      </c>
      <c r="B13" s="2304"/>
      <c r="C13" s="2304"/>
      <c r="D13" s="1812"/>
      <c r="E13" s="1812"/>
      <c r="F13" s="1812"/>
    </row>
    <row r="14" spans="1:11" ht="21" customHeight="1" x14ac:dyDescent="0.35"/>
    <row r="15" spans="1:11" s="2306" customFormat="1" ht="21" customHeight="1" x14ac:dyDescent="0.3">
      <c r="A15" s="2290" t="s">
        <v>3587</v>
      </c>
      <c r="B15" s="2290"/>
      <c r="C15" s="2290"/>
      <c r="D15" s="2290"/>
      <c r="E15" s="2291"/>
      <c r="F15" s="2292"/>
    </row>
    <row r="16" spans="1:11" ht="9" customHeight="1" thickBot="1" x14ac:dyDescent="0.35">
      <c r="A16" s="2290"/>
      <c r="B16" s="2290"/>
      <c r="C16" s="2290"/>
      <c r="D16" s="2290"/>
      <c r="E16" s="2291"/>
      <c r="F16" s="2292"/>
    </row>
    <row r="17" spans="1:6" ht="21" customHeight="1" thickTop="1" thickBot="1" x14ac:dyDescent="0.35">
      <c r="A17" s="2307"/>
      <c r="B17" s="2308"/>
      <c r="C17" s="3589" t="s">
        <v>3588</v>
      </c>
      <c r="D17" s="3590"/>
      <c r="E17" s="3589" t="s">
        <v>3589</v>
      </c>
      <c r="F17" s="3591"/>
    </row>
    <row r="18" spans="1:6" ht="21" customHeight="1" thickBot="1" x14ac:dyDescent="0.35">
      <c r="A18" s="2309"/>
      <c r="B18" s="2310"/>
      <c r="C18" s="3592" t="s">
        <v>3590</v>
      </c>
      <c r="D18" s="3593"/>
      <c r="E18" s="3592" t="s">
        <v>3590</v>
      </c>
      <c r="F18" s="3594"/>
    </row>
    <row r="19" spans="1:6" ht="21" customHeight="1" x14ac:dyDescent="0.3">
      <c r="A19" s="2311">
        <v>1</v>
      </c>
      <c r="B19" s="2312" t="s">
        <v>3550</v>
      </c>
      <c r="C19" s="3595">
        <v>758</v>
      </c>
      <c r="D19" s="3596"/>
      <c r="E19" s="3595">
        <v>1435</v>
      </c>
      <c r="F19" s="3597"/>
    </row>
    <row r="20" spans="1:6" ht="21" customHeight="1" x14ac:dyDescent="0.3">
      <c r="A20" s="2311">
        <v>2</v>
      </c>
      <c r="B20" s="2313" t="s">
        <v>3584</v>
      </c>
      <c r="C20" s="3598">
        <v>4.3</v>
      </c>
      <c r="D20" s="3599"/>
      <c r="E20" s="3598">
        <v>4.3</v>
      </c>
      <c r="F20" s="3600"/>
    </row>
    <row r="21" spans="1:6" ht="21" customHeight="1" x14ac:dyDescent="0.3">
      <c r="A21" s="2311">
        <v>3</v>
      </c>
      <c r="B21" s="2312" t="s">
        <v>3591</v>
      </c>
      <c r="C21" s="3601">
        <v>4.29</v>
      </c>
      <c r="D21" s="3602"/>
      <c r="E21" s="3601">
        <v>4.28</v>
      </c>
      <c r="F21" s="3603"/>
    </row>
    <row r="22" spans="1:6" ht="21" customHeight="1" x14ac:dyDescent="0.3">
      <c r="A22" s="2311">
        <v>4</v>
      </c>
      <c r="B22" s="2312" t="s">
        <v>3592</v>
      </c>
      <c r="C22" s="3604">
        <v>100.036</v>
      </c>
      <c r="D22" s="3605"/>
      <c r="E22" s="3604">
        <v>100.08</v>
      </c>
      <c r="F22" s="3606"/>
    </row>
    <row r="23" spans="1:6" s="1839" customFormat="1" ht="21" customHeight="1" thickBot="1" x14ac:dyDescent="0.35">
      <c r="A23" s="2314"/>
      <c r="B23" s="2315"/>
      <c r="C23" s="3607"/>
      <c r="D23" s="3608"/>
      <c r="E23" s="3607"/>
      <c r="F23" s="3609"/>
    </row>
    <row r="24" spans="1:6" ht="28.5" customHeight="1" thickTop="1" x14ac:dyDescent="0.35">
      <c r="A24" s="2294" t="s">
        <v>3546</v>
      </c>
      <c r="B24" s="2316"/>
      <c r="C24" s="2316"/>
    </row>
    <row r="25" spans="1:6" ht="21" customHeight="1" x14ac:dyDescent="0.35"/>
    <row r="26" spans="1:6" ht="21" customHeight="1" x14ac:dyDescent="0.3">
      <c r="A26" s="2290" t="s">
        <v>3593</v>
      </c>
      <c r="B26" s="2290"/>
      <c r="C26" s="2290"/>
      <c r="D26" s="2290"/>
      <c r="E26" s="2291"/>
      <c r="F26" s="2292"/>
    </row>
    <row r="27" spans="1:6" ht="9" customHeight="1" thickBot="1" x14ac:dyDescent="0.35">
      <c r="A27" s="2290"/>
      <c r="B27" s="2290"/>
      <c r="C27" s="2290"/>
      <c r="D27" s="2290"/>
      <c r="E27" s="2291"/>
      <c r="F27" s="2292"/>
    </row>
    <row r="28" spans="1:6" ht="21" customHeight="1" thickTop="1" thickBot="1" x14ac:dyDescent="0.35">
      <c r="A28" s="2307"/>
      <c r="B28" s="2308"/>
      <c r="C28" s="3610" t="s">
        <v>3594</v>
      </c>
      <c r="D28" s="3611"/>
      <c r="E28" s="3612"/>
      <c r="F28" s="3612"/>
    </row>
    <row r="29" spans="1:6" ht="21" customHeight="1" thickBot="1" x14ac:dyDescent="0.35">
      <c r="A29" s="2309"/>
      <c r="B29" s="2310"/>
      <c r="C29" s="3613" t="s">
        <v>3595</v>
      </c>
      <c r="D29" s="3614"/>
      <c r="E29" s="3615"/>
      <c r="F29" s="3615"/>
    </row>
    <row r="30" spans="1:6" ht="21" customHeight="1" x14ac:dyDescent="0.3">
      <c r="A30" s="2311">
        <v>1</v>
      </c>
      <c r="B30" s="2312" t="s">
        <v>3550</v>
      </c>
      <c r="C30" s="3595">
        <v>500</v>
      </c>
      <c r="D30" s="3597"/>
      <c r="E30" s="3616"/>
      <c r="F30" s="3616"/>
    </row>
    <row r="31" spans="1:6" ht="21" customHeight="1" x14ac:dyDescent="0.3">
      <c r="A31" s="2311">
        <v>2</v>
      </c>
      <c r="B31" s="2313" t="s">
        <v>3584</v>
      </c>
      <c r="C31" s="3598">
        <v>6.95</v>
      </c>
      <c r="D31" s="3600"/>
      <c r="E31" s="3617"/>
      <c r="F31" s="3617"/>
    </row>
    <row r="32" spans="1:6" ht="21" customHeight="1" x14ac:dyDescent="0.3">
      <c r="A32" s="2311">
        <v>3</v>
      </c>
      <c r="B32" s="2312" t="s">
        <v>3591</v>
      </c>
      <c r="C32" s="3601">
        <v>7.6</v>
      </c>
      <c r="D32" s="3603"/>
      <c r="E32" s="3618"/>
      <c r="F32" s="3618"/>
    </row>
    <row r="33" spans="1:6" ht="21" customHeight="1" x14ac:dyDescent="0.3">
      <c r="A33" s="2311">
        <v>4</v>
      </c>
      <c r="B33" s="2312" t="s">
        <v>3592</v>
      </c>
      <c r="C33" s="3604">
        <v>94.241</v>
      </c>
      <c r="D33" s="3606"/>
      <c r="E33" s="3619"/>
      <c r="F33" s="3619"/>
    </row>
    <row r="34" spans="1:6" s="1839" customFormat="1" ht="15" customHeight="1" thickBot="1" x14ac:dyDescent="0.35">
      <c r="A34" s="2314"/>
      <c r="B34" s="2315"/>
      <c r="C34" s="3607"/>
      <c r="D34" s="3609"/>
      <c r="E34" s="3620"/>
      <c r="F34" s="3620"/>
    </row>
    <row r="35" spans="1:6" ht="21" customHeight="1" thickTop="1" x14ac:dyDescent="0.35">
      <c r="A35" s="2294" t="s">
        <v>3546</v>
      </c>
      <c r="B35" s="2316"/>
      <c r="C35" s="2316"/>
    </row>
  </sheetData>
  <mergeCells count="48">
    <mergeCell ref="C32:D32"/>
    <mergeCell ref="E32:F32"/>
    <mergeCell ref="C33:D33"/>
    <mergeCell ref="E33:F33"/>
    <mergeCell ref="C34:D34"/>
    <mergeCell ref="E34:F34"/>
    <mergeCell ref="C29:D29"/>
    <mergeCell ref="E29:F29"/>
    <mergeCell ref="C30:D30"/>
    <mergeCell ref="E30:F30"/>
    <mergeCell ref="C31:D31"/>
    <mergeCell ref="E31:F31"/>
    <mergeCell ref="C22:D22"/>
    <mergeCell ref="E22:F22"/>
    <mergeCell ref="C23:D23"/>
    <mergeCell ref="E23:F23"/>
    <mergeCell ref="C28:D28"/>
    <mergeCell ref="E28:F28"/>
    <mergeCell ref="C19:D19"/>
    <mergeCell ref="E19:F19"/>
    <mergeCell ref="C20:D20"/>
    <mergeCell ref="E20:F20"/>
    <mergeCell ref="C21:D21"/>
    <mergeCell ref="E21:F21"/>
    <mergeCell ref="C12:D12"/>
    <mergeCell ref="E12:F12"/>
    <mergeCell ref="C17:D17"/>
    <mergeCell ref="E17:F17"/>
    <mergeCell ref="C18:D18"/>
    <mergeCell ref="E18:F18"/>
    <mergeCell ref="C9:D9"/>
    <mergeCell ref="E9:F9"/>
    <mergeCell ref="C10:D10"/>
    <mergeCell ref="E10:F10"/>
    <mergeCell ref="C11:D11"/>
    <mergeCell ref="E11:F11"/>
    <mergeCell ref="C6:D6"/>
    <mergeCell ref="E6:F6"/>
    <mergeCell ref="C7:D7"/>
    <mergeCell ref="E7:F7"/>
    <mergeCell ref="C8:D8"/>
    <mergeCell ref="E8:F8"/>
    <mergeCell ref="C3:D3"/>
    <mergeCell ref="E3:F3"/>
    <mergeCell ref="C4:D4"/>
    <mergeCell ref="E4:F4"/>
    <mergeCell ref="C5:D5"/>
    <mergeCell ref="E5:F5"/>
  </mergeCells>
  <printOptions horizontalCentered="1"/>
  <pageMargins left="0" right="0" top="0.99803149599999996" bottom="0.35433070900000002" header="0.31496062992126" footer="0.31496062992126"/>
  <pageSetup paperSize="9" scale="65"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activeCell="F8" sqref="F8"/>
    </sheetView>
  </sheetViews>
  <sheetFormatPr defaultRowHeight="20.25" x14ac:dyDescent="0.35"/>
  <cols>
    <col min="1" max="1" width="6.85546875" style="2305" customWidth="1"/>
    <col min="2" max="2" width="39.140625" style="2305" customWidth="1"/>
    <col min="3" max="3" width="32" style="2305" customWidth="1"/>
    <col min="4" max="4" width="30.7109375" style="2305" customWidth="1"/>
    <col min="5" max="5" width="29.140625" style="2305" customWidth="1"/>
    <col min="6" max="6" width="21.28515625" style="2305" customWidth="1"/>
    <col min="7" max="7" width="13.85546875" style="1812" customWidth="1"/>
    <col min="8" max="8" width="23.42578125" style="1812" customWidth="1"/>
    <col min="9" max="257" width="9.140625" style="1812"/>
    <col min="258" max="258" width="40.28515625" style="1812" customWidth="1"/>
    <col min="259" max="259" width="14.42578125" style="1812" customWidth="1"/>
    <col min="260" max="260" width="16" style="1812" customWidth="1"/>
    <col min="261" max="261" width="14.42578125" style="1812" customWidth="1"/>
    <col min="262" max="262" width="16" style="1812" customWidth="1"/>
    <col min="263" max="263" width="3.42578125" style="1812" customWidth="1"/>
    <col min="264" max="513" width="9.140625" style="1812"/>
    <col min="514" max="514" width="40.28515625" style="1812" customWidth="1"/>
    <col min="515" max="515" width="14.42578125" style="1812" customWidth="1"/>
    <col min="516" max="516" width="16" style="1812" customWidth="1"/>
    <col min="517" max="517" width="14.42578125" style="1812" customWidth="1"/>
    <col min="518" max="518" width="16" style="1812" customWidth="1"/>
    <col min="519" max="519" width="3.42578125" style="1812" customWidth="1"/>
    <col min="520" max="769" width="9.140625" style="1812"/>
    <col min="770" max="770" width="40.28515625" style="1812" customWidth="1"/>
    <col min="771" max="771" width="14.42578125" style="1812" customWidth="1"/>
    <col min="772" max="772" width="16" style="1812" customWidth="1"/>
    <col min="773" max="773" width="14.42578125" style="1812" customWidth="1"/>
    <col min="774" max="774" width="16" style="1812" customWidth="1"/>
    <col min="775" max="775" width="3.42578125" style="1812" customWidth="1"/>
    <col min="776" max="1025" width="9.140625" style="1812"/>
    <col min="1026" max="1026" width="40.28515625" style="1812" customWidth="1"/>
    <col min="1027" max="1027" width="14.42578125" style="1812" customWidth="1"/>
    <col min="1028" max="1028" width="16" style="1812" customWidth="1"/>
    <col min="1029" max="1029" width="14.42578125" style="1812" customWidth="1"/>
    <col min="1030" max="1030" width="16" style="1812" customWidth="1"/>
    <col min="1031" max="1031" width="3.42578125" style="1812" customWidth="1"/>
    <col min="1032" max="1281" width="9.140625" style="1812"/>
    <col min="1282" max="1282" width="40.28515625" style="1812" customWidth="1"/>
    <col min="1283" max="1283" width="14.42578125" style="1812" customWidth="1"/>
    <col min="1284" max="1284" width="16" style="1812" customWidth="1"/>
    <col min="1285" max="1285" width="14.42578125" style="1812" customWidth="1"/>
    <col min="1286" max="1286" width="16" style="1812" customWidth="1"/>
    <col min="1287" max="1287" width="3.42578125" style="1812" customWidth="1"/>
    <col min="1288" max="1537" width="9.140625" style="1812"/>
    <col min="1538" max="1538" width="40.28515625" style="1812" customWidth="1"/>
    <col min="1539" max="1539" width="14.42578125" style="1812" customWidth="1"/>
    <col min="1540" max="1540" width="16" style="1812" customWidth="1"/>
    <col min="1541" max="1541" width="14.42578125" style="1812" customWidth="1"/>
    <col min="1542" max="1542" width="16" style="1812" customWidth="1"/>
    <col min="1543" max="1543" width="3.42578125" style="1812" customWidth="1"/>
    <col min="1544" max="1793" width="9.140625" style="1812"/>
    <col min="1794" max="1794" width="40.28515625" style="1812" customWidth="1"/>
    <col min="1795" max="1795" width="14.42578125" style="1812" customWidth="1"/>
    <col min="1796" max="1796" width="16" style="1812" customWidth="1"/>
    <col min="1797" max="1797" width="14.42578125" style="1812" customWidth="1"/>
    <col min="1798" max="1798" width="16" style="1812" customWidth="1"/>
    <col min="1799" max="1799" width="3.42578125" style="1812" customWidth="1"/>
    <col min="1800" max="2049" width="9.140625" style="1812"/>
    <col min="2050" max="2050" width="40.28515625" style="1812" customWidth="1"/>
    <col min="2051" max="2051" width="14.42578125" style="1812" customWidth="1"/>
    <col min="2052" max="2052" width="16" style="1812" customWidth="1"/>
    <col min="2053" max="2053" width="14.42578125" style="1812" customWidth="1"/>
    <col min="2054" max="2054" width="16" style="1812" customWidth="1"/>
    <col min="2055" max="2055" width="3.42578125" style="1812" customWidth="1"/>
    <col min="2056" max="2305" width="9.140625" style="1812"/>
    <col min="2306" max="2306" width="40.28515625" style="1812" customWidth="1"/>
    <col min="2307" max="2307" width="14.42578125" style="1812" customWidth="1"/>
    <col min="2308" max="2308" width="16" style="1812" customWidth="1"/>
    <col min="2309" max="2309" width="14.42578125" style="1812" customWidth="1"/>
    <col min="2310" max="2310" width="16" style="1812" customWidth="1"/>
    <col min="2311" max="2311" width="3.42578125" style="1812" customWidth="1"/>
    <col min="2312" max="2561" width="9.140625" style="1812"/>
    <col min="2562" max="2562" width="40.28515625" style="1812" customWidth="1"/>
    <col min="2563" max="2563" width="14.42578125" style="1812" customWidth="1"/>
    <col min="2564" max="2564" width="16" style="1812" customWidth="1"/>
    <col min="2565" max="2565" width="14.42578125" style="1812" customWidth="1"/>
    <col min="2566" max="2566" width="16" style="1812" customWidth="1"/>
    <col min="2567" max="2567" width="3.42578125" style="1812" customWidth="1"/>
    <col min="2568" max="2817" width="9.140625" style="1812"/>
    <col min="2818" max="2818" width="40.28515625" style="1812" customWidth="1"/>
    <col min="2819" max="2819" width="14.42578125" style="1812" customWidth="1"/>
    <col min="2820" max="2820" width="16" style="1812" customWidth="1"/>
    <col min="2821" max="2821" width="14.42578125" style="1812" customWidth="1"/>
    <col min="2822" max="2822" width="16" style="1812" customWidth="1"/>
    <col min="2823" max="2823" width="3.42578125" style="1812" customWidth="1"/>
    <col min="2824" max="3073" width="9.140625" style="1812"/>
    <col min="3074" max="3074" width="40.28515625" style="1812" customWidth="1"/>
    <col min="3075" max="3075" width="14.42578125" style="1812" customWidth="1"/>
    <col min="3076" max="3076" width="16" style="1812" customWidth="1"/>
    <col min="3077" max="3077" width="14.42578125" style="1812" customWidth="1"/>
    <col min="3078" max="3078" width="16" style="1812" customWidth="1"/>
    <col min="3079" max="3079" width="3.42578125" style="1812" customWidth="1"/>
    <col min="3080" max="3329" width="9.140625" style="1812"/>
    <col min="3330" max="3330" width="40.28515625" style="1812" customWidth="1"/>
    <col min="3331" max="3331" width="14.42578125" style="1812" customWidth="1"/>
    <col min="3332" max="3332" width="16" style="1812" customWidth="1"/>
    <col min="3333" max="3333" width="14.42578125" style="1812" customWidth="1"/>
    <col min="3334" max="3334" width="16" style="1812" customWidth="1"/>
    <col min="3335" max="3335" width="3.42578125" style="1812" customWidth="1"/>
    <col min="3336" max="3585" width="9.140625" style="1812"/>
    <col min="3586" max="3586" width="40.28515625" style="1812" customWidth="1"/>
    <col min="3587" max="3587" width="14.42578125" style="1812" customWidth="1"/>
    <col min="3588" max="3588" width="16" style="1812" customWidth="1"/>
    <col min="3589" max="3589" width="14.42578125" style="1812" customWidth="1"/>
    <col min="3590" max="3590" width="16" style="1812" customWidth="1"/>
    <col min="3591" max="3591" width="3.42578125" style="1812" customWidth="1"/>
    <col min="3592" max="3841" width="9.140625" style="1812"/>
    <col min="3842" max="3842" width="40.28515625" style="1812" customWidth="1"/>
    <col min="3843" max="3843" width="14.42578125" style="1812" customWidth="1"/>
    <col min="3844" max="3844" width="16" style="1812" customWidth="1"/>
    <col min="3845" max="3845" width="14.42578125" style="1812" customWidth="1"/>
    <col min="3846" max="3846" width="16" style="1812" customWidth="1"/>
    <col min="3847" max="3847" width="3.42578125" style="1812" customWidth="1"/>
    <col min="3848" max="4097" width="9.140625" style="1812"/>
    <col min="4098" max="4098" width="40.28515625" style="1812" customWidth="1"/>
    <col min="4099" max="4099" width="14.42578125" style="1812" customWidth="1"/>
    <col min="4100" max="4100" width="16" style="1812" customWidth="1"/>
    <col min="4101" max="4101" width="14.42578125" style="1812" customWidth="1"/>
    <col min="4102" max="4102" width="16" style="1812" customWidth="1"/>
    <col min="4103" max="4103" width="3.42578125" style="1812" customWidth="1"/>
    <col min="4104" max="4353" width="9.140625" style="1812"/>
    <col min="4354" max="4354" width="40.28515625" style="1812" customWidth="1"/>
    <col min="4355" max="4355" width="14.42578125" style="1812" customWidth="1"/>
    <col min="4356" max="4356" width="16" style="1812" customWidth="1"/>
    <col min="4357" max="4357" width="14.42578125" style="1812" customWidth="1"/>
    <col min="4358" max="4358" width="16" style="1812" customWidth="1"/>
    <col min="4359" max="4359" width="3.42578125" style="1812" customWidth="1"/>
    <col min="4360" max="4609" width="9.140625" style="1812"/>
    <col min="4610" max="4610" width="40.28515625" style="1812" customWidth="1"/>
    <col min="4611" max="4611" width="14.42578125" style="1812" customWidth="1"/>
    <col min="4612" max="4612" width="16" style="1812" customWidth="1"/>
    <col min="4613" max="4613" width="14.42578125" style="1812" customWidth="1"/>
    <col min="4614" max="4614" width="16" style="1812" customWidth="1"/>
    <col min="4615" max="4615" width="3.42578125" style="1812" customWidth="1"/>
    <col min="4616" max="4865" width="9.140625" style="1812"/>
    <col min="4866" max="4866" width="40.28515625" style="1812" customWidth="1"/>
    <col min="4867" max="4867" width="14.42578125" style="1812" customWidth="1"/>
    <col min="4868" max="4868" width="16" style="1812" customWidth="1"/>
    <col min="4869" max="4869" width="14.42578125" style="1812" customWidth="1"/>
    <col min="4870" max="4870" width="16" style="1812" customWidth="1"/>
    <col min="4871" max="4871" width="3.42578125" style="1812" customWidth="1"/>
    <col min="4872" max="5121" width="9.140625" style="1812"/>
    <col min="5122" max="5122" width="40.28515625" style="1812" customWidth="1"/>
    <col min="5123" max="5123" width="14.42578125" style="1812" customWidth="1"/>
    <col min="5124" max="5124" width="16" style="1812" customWidth="1"/>
    <col min="5125" max="5125" width="14.42578125" style="1812" customWidth="1"/>
    <col min="5126" max="5126" width="16" style="1812" customWidth="1"/>
    <col min="5127" max="5127" width="3.42578125" style="1812" customWidth="1"/>
    <col min="5128" max="5377" width="9.140625" style="1812"/>
    <col min="5378" max="5378" width="40.28515625" style="1812" customWidth="1"/>
    <col min="5379" max="5379" width="14.42578125" style="1812" customWidth="1"/>
    <col min="5380" max="5380" width="16" style="1812" customWidth="1"/>
    <col min="5381" max="5381" width="14.42578125" style="1812" customWidth="1"/>
    <col min="5382" max="5382" width="16" style="1812" customWidth="1"/>
    <col min="5383" max="5383" width="3.42578125" style="1812" customWidth="1"/>
    <col min="5384" max="5633" width="9.140625" style="1812"/>
    <col min="5634" max="5634" width="40.28515625" style="1812" customWidth="1"/>
    <col min="5635" max="5635" width="14.42578125" style="1812" customWidth="1"/>
    <col min="5636" max="5636" width="16" style="1812" customWidth="1"/>
    <col min="5637" max="5637" width="14.42578125" style="1812" customWidth="1"/>
    <col min="5638" max="5638" width="16" style="1812" customWidth="1"/>
    <col min="5639" max="5639" width="3.42578125" style="1812" customWidth="1"/>
    <col min="5640" max="5889" width="9.140625" style="1812"/>
    <col min="5890" max="5890" width="40.28515625" style="1812" customWidth="1"/>
    <col min="5891" max="5891" width="14.42578125" style="1812" customWidth="1"/>
    <col min="5892" max="5892" width="16" style="1812" customWidth="1"/>
    <col min="5893" max="5893" width="14.42578125" style="1812" customWidth="1"/>
    <col min="5894" max="5894" width="16" style="1812" customWidth="1"/>
    <col min="5895" max="5895" width="3.42578125" style="1812" customWidth="1"/>
    <col min="5896" max="6145" width="9.140625" style="1812"/>
    <col min="6146" max="6146" width="40.28515625" style="1812" customWidth="1"/>
    <col min="6147" max="6147" width="14.42578125" style="1812" customWidth="1"/>
    <col min="6148" max="6148" width="16" style="1812" customWidth="1"/>
    <col min="6149" max="6149" width="14.42578125" style="1812" customWidth="1"/>
    <col min="6150" max="6150" width="16" style="1812" customWidth="1"/>
    <col min="6151" max="6151" width="3.42578125" style="1812" customWidth="1"/>
    <col min="6152" max="6401" width="9.140625" style="1812"/>
    <col min="6402" max="6402" width="40.28515625" style="1812" customWidth="1"/>
    <col min="6403" max="6403" width="14.42578125" style="1812" customWidth="1"/>
    <col min="6404" max="6404" width="16" style="1812" customWidth="1"/>
    <col min="6405" max="6405" width="14.42578125" style="1812" customWidth="1"/>
    <col min="6406" max="6406" width="16" style="1812" customWidth="1"/>
    <col min="6407" max="6407" width="3.42578125" style="1812" customWidth="1"/>
    <col min="6408" max="6657" width="9.140625" style="1812"/>
    <col min="6658" max="6658" width="40.28515625" style="1812" customWidth="1"/>
    <col min="6659" max="6659" width="14.42578125" style="1812" customWidth="1"/>
    <col min="6660" max="6660" width="16" style="1812" customWidth="1"/>
    <col min="6661" max="6661" width="14.42578125" style="1812" customWidth="1"/>
    <col min="6662" max="6662" width="16" style="1812" customWidth="1"/>
    <col min="6663" max="6663" width="3.42578125" style="1812" customWidth="1"/>
    <col min="6664" max="6913" width="9.140625" style="1812"/>
    <col min="6914" max="6914" width="40.28515625" style="1812" customWidth="1"/>
    <col min="6915" max="6915" width="14.42578125" style="1812" customWidth="1"/>
    <col min="6916" max="6916" width="16" style="1812" customWidth="1"/>
    <col min="6917" max="6917" width="14.42578125" style="1812" customWidth="1"/>
    <col min="6918" max="6918" width="16" style="1812" customWidth="1"/>
    <col min="6919" max="6919" width="3.42578125" style="1812" customWidth="1"/>
    <col min="6920" max="7169" width="9.140625" style="1812"/>
    <col min="7170" max="7170" width="40.28515625" style="1812" customWidth="1"/>
    <col min="7171" max="7171" width="14.42578125" style="1812" customWidth="1"/>
    <col min="7172" max="7172" width="16" style="1812" customWidth="1"/>
    <col min="7173" max="7173" width="14.42578125" style="1812" customWidth="1"/>
    <col min="7174" max="7174" width="16" style="1812" customWidth="1"/>
    <col min="7175" max="7175" width="3.42578125" style="1812" customWidth="1"/>
    <col min="7176" max="7425" width="9.140625" style="1812"/>
    <col min="7426" max="7426" width="40.28515625" style="1812" customWidth="1"/>
    <col min="7427" max="7427" width="14.42578125" style="1812" customWidth="1"/>
    <col min="7428" max="7428" width="16" style="1812" customWidth="1"/>
    <col min="7429" max="7429" width="14.42578125" style="1812" customWidth="1"/>
    <col min="7430" max="7430" width="16" style="1812" customWidth="1"/>
    <col min="7431" max="7431" width="3.42578125" style="1812" customWidth="1"/>
    <col min="7432" max="7681" width="9.140625" style="1812"/>
    <col min="7682" max="7682" width="40.28515625" style="1812" customWidth="1"/>
    <col min="7683" max="7683" width="14.42578125" style="1812" customWidth="1"/>
    <col min="7684" max="7684" width="16" style="1812" customWidth="1"/>
    <col min="7685" max="7685" width="14.42578125" style="1812" customWidth="1"/>
    <col min="7686" max="7686" width="16" style="1812" customWidth="1"/>
    <col min="7687" max="7687" width="3.42578125" style="1812" customWidth="1"/>
    <col min="7688" max="7937" width="9.140625" style="1812"/>
    <col min="7938" max="7938" width="40.28515625" style="1812" customWidth="1"/>
    <col min="7939" max="7939" width="14.42578125" style="1812" customWidth="1"/>
    <col min="7940" max="7940" width="16" style="1812" customWidth="1"/>
    <col min="7941" max="7941" width="14.42578125" style="1812" customWidth="1"/>
    <col min="7942" max="7942" width="16" style="1812" customWidth="1"/>
    <col min="7943" max="7943" width="3.42578125" style="1812" customWidth="1"/>
    <col min="7944" max="8193" width="9.140625" style="1812"/>
    <col min="8194" max="8194" width="40.28515625" style="1812" customWidth="1"/>
    <col min="8195" max="8195" width="14.42578125" style="1812" customWidth="1"/>
    <col min="8196" max="8196" width="16" style="1812" customWidth="1"/>
    <col min="8197" max="8197" width="14.42578125" style="1812" customWidth="1"/>
    <col min="8198" max="8198" width="16" style="1812" customWidth="1"/>
    <col min="8199" max="8199" width="3.42578125" style="1812" customWidth="1"/>
    <col min="8200" max="8449" width="9.140625" style="1812"/>
    <col min="8450" max="8450" width="40.28515625" style="1812" customWidth="1"/>
    <col min="8451" max="8451" width="14.42578125" style="1812" customWidth="1"/>
    <col min="8452" max="8452" width="16" style="1812" customWidth="1"/>
    <col min="8453" max="8453" width="14.42578125" style="1812" customWidth="1"/>
    <col min="8454" max="8454" width="16" style="1812" customWidth="1"/>
    <col min="8455" max="8455" width="3.42578125" style="1812" customWidth="1"/>
    <col min="8456" max="8705" width="9.140625" style="1812"/>
    <col min="8706" max="8706" width="40.28515625" style="1812" customWidth="1"/>
    <col min="8707" max="8707" width="14.42578125" style="1812" customWidth="1"/>
    <col min="8708" max="8708" width="16" style="1812" customWidth="1"/>
    <col min="8709" max="8709" width="14.42578125" style="1812" customWidth="1"/>
    <col min="8710" max="8710" width="16" style="1812" customWidth="1"/>
    <col min="8711" max="8711" width="3.42578125" style="1812" customWidth="1"/>
    <col min="8712" max="8961" width="9.140625" style="1812"/>
    <col min="8962" max="8962" width="40.28515625" style="1812" customWidth="1"/>
    <col min="8963" max="8963" width="14.42578125" style="1812" customWidth="1"/>
    <col min="8964" max="8964" width="16" style="1812" customWidth="1"/>
    <col min="8965" max="8965" width="14.42578125" style="1812" customWidth="1"/>
    <col min="8966" max="8966" width="16" style="1812" customWidth="1"/>
    <col min="8967" max="8967" width="3.42578125" style="1812" customWidth="1"/>
    <col min="8968" max="9217" width="9.140625" style="1812"/>
    <col min="9218" max="9218" width="40.28515625" style="1812" customWidth="1"/>
    <col min="9219" max="9219" width="14.42578125" style="1812" customWidth="1"/>
    <col min="9220" max="9220" width="16" style="1812" customWidth="1"/>
    <col min="9221" max="9221" width="14.42578125" style="1812" customWidth="1"/>
    <col min="9222" max="9222" width="16" style="1812" customWidth="1"/>
    <col min="9223" max="9223" width="3.42578125" style="1812" customWidth="1"/>
    <col min="9224" max="9473" width="9.140625" style="1812"/>
    <col min="9474" max="9474" width="40.28515625" style="1812" customWidth="1"/>
    <col min="9475" max="9475" width="14.42578125" style="1812" customWidth="1"/>
    <col min="9476" max="9476" width="16" style="1812" customWidth="1"/>
    <col min="9477" max="9477" width="14.42578125" style="1812" customWidth="1"/>
    <col min="9478" max="9478" width="16" style="1812" customWidth="1"/>
    <col min="9479" max="9479" width="3.42578125" style="1812" customWidth="1"/>
    <col min="9480" max="9729" width="9.140625" style="1812"/>
    <col min="9730" max="9730" width="40.28515625" style="1812" customWidth="1"/>
    <col min="9731" max="9731" width="14.42578125" style="1812" customWidth="1"/>
    <col min="9732" max="9732" width="16" style="1812" customWidth="1"/>
    <col min="9733" max="9733" width="14.42578125" style="1812" customWidth="1"/>
    <col min="9734" max="9734" width="16" style="1812" customWidth="1"/>
    <col min="9735" max="9735" width="3.42578125" style="1812" customWidth="1"/>
    <col min="9736" max="9985" width="9.140625" style="1812"/>
    <col min="9986" max="9986" width="40.28515625" style="1812" customWidth="1"/>
    <col min="9987" max="9987" width="14.42578125" style="1812" customWidth="1"/>
    <col min="9988" max="9988" width="16" style="1812" customWidth="1"/>
    <col min="9989" max="9989" width="14.42578125" style="1812" customWidth="1"/>
    <col min="9990" max="9990" width="16" style="1812" customWidth="1"/>
    <col min="9991" max="9991" width="3.42578125" style="1812" customWidth="1"/>
    <col min="9992" max="10241" width="9.140625" style="1812"/>
    <col min="10242" max="10242" width="40.28515625" style="1812" customWidth="1"/>
    <col min="10243" max="10243" width="14.42578125" style="1812" customWidth="1"/>
    <col min="10244" max="10244" width="16" style="1812" customWidth="1"/>
    <col min="10245" max="10245" width="14.42578125" style="1812" customWidth="1"/>
    <col min="10246" max="10246" width="16" style="1812" customWidth="1"/>
    <col min="10247" max="10247" width="3.42578125" style="1812" customWidth="1"/>
    <col min="10248" max="10497" width="9.140625" style="1812"/>
    <col min="10498" max="10498" width="40.28515625" style="1812" customWidth="1"/>
    <col min="10499" max="10499" width="14.42578125" style="1812" customWidth="1"/>
    <col min="10500" max="10500" width="16" style="1812" customWidth="1"/>
    <col min="10501" max="10501" width="14.42578125" style="1812" customWidth="1"/>
    <col min="10502" max="10502" width="16" style="1812" customWidth="1"/>
    <col min="10503" max="10503" width="3.42578125" style="1812" customWidth="1"/>
    <col min="10504" max="10753" width="9.140625" style="1812"/>
    <col min="10754" max="10754" width="40.28515625" style="1812" customWidth="1"/>
    <col min="10755" max="10755" width="14.42578125" style="1812" customWidth="1"/>
    <col min="10756" max="10756" width="16" style="1812" customWidth="1"/>
    <col min="10757" max="10757" width="14.42578125" style="1812" customWidth="1"/>
    <col min="10758" max="10758" width="16" style="1812" customWidth="1"/>
    <col min="10759" max="10759" width="3.42578125" style="1812" customWidth="1"/>
    <col min="10760" max="11009" width="9.140625" style="1812"/>
    <col min="11010" max="11010" width="40.28515625" style="1812" customWidth="1"/>
    <col min="11011" max="11011" width="14.42578125" style="1812" customWidth="1"/>
    <col min="11012" max="11012" width="16" style="1812" customWidth="1"/>
    <col min="11013" max="11013" width="14.42578125" style="1812" customWidth="1"/>
    <col min="11014" max="11014" width="16" style="1812" customWidth="1"/>
    <col min="11015" max="11015" width="3.42578125" style="1812" customWidth="1"/>
    <col min="11016" max="11265" width="9.140625" style="1812"/>
    <col min="11266" max="11266" width="40.28515625" style="1812" customWidth="1"/>
    <col min="11267" max="11267" width="14.42578125" style="1812" customWidth="1"/>
    <col min="11268" max="11268" width="16" style="1812" customWidth="1"/>
    <col min="11269" max="11269" width="14.42578125" style="1812" customWidth="1"/>
    <col min="11270" max="11270" width="16" style="1812" customWidth="1"/>
    <col min="11271" max="11271" width="3.42578125" style="1812" customWidth="1"/>
    <col min="11272" max="11521" width="9.140625" style="1812"/>
    <col min="11522" max="11522" width="40.28515625" style="1812" customWidth="1"/>
    <col min="11523" max="11523" width="14.42578125" style="1812" customWidth="1"/>
    <col min="11524" max="11524" width="16" style="1812" customWidth="1"/>
    <col min="11525" max="11525" width="14.42578125" style="1812" customWidth="1"/>
    <col min="11526" max="11526" width="16" style="1812" customWidth="1"/>
    <col min="11527" max="11527" width="3.42578125" style="1812" customWidth="1"/>
    <col min="11528" max="11777" width="9.140625" style="1812"/>
    <col min="11778" max="11778" width="40.28515625" style="1812" customWidth="1"/>
    <col min="11779" max="11779" width="14.42578125" style="1812" customWidth="1"/>
    <col min="11780" max="11780" width="16" style="1812" customWidth="1"/>
    <col min="11781" max="11781" width="14.42578125" style="1812" customWidth="1"/>
    <col min="11782" max="11782" width="16" style="1812" customWidth="1"/>
    <col min="11783" max="11783" width="3.42578125" style="1812" customWidth="1"/>
    <col min="11784" max="12033" width="9.140625" style="1812"/>
    <col min="12034" max="12034" width="40.28515625" style="1812" customWidth="1"/>
    <col min="12035" max="12035" width="14.42578125" style="1812" customWidth="1"/>
    <col min="12036" max="12036" width="16" style="1812" customWidth="1"/>
    <col min="12037" max="12037" width="14.42578125" style="1812" customWidth="1"/>
    <col min="12038" max="12038" width="16" style="1812" customWidth="1"/>
    <col min="12039" max="12039" width="3.42578125" style="1812" customWidth="1"/>
    <col min="12040" max="12289" width="9.140625" style="1812"/>
    <col min="12290" max="12290" width="40.28515625" style="1812" customWidth="1"/>
    <col min="12291" max="12291" width="14.42578125" style="1812" customWidth="1"/>
    <col min="12292" max="12292" width="16" style="1812" customWidth="1"/>
    <col min="12293" max="12293" width="14.42578125" style="1812" customWidth="1"/>
    <col min="12294" max="12294" width="16" style="1812" customWidth="1"/>
    <col min="12295" max="12295" width="3.42578125" style="1812" customWidth="1"/>
    <col min="12296" max="12545" width="9.140625" style="1812"/>
    <col min="12546" max="12546" width="40.28515625" style="1812" customWidth="1"/>
    <col min="12547" max="12547" width="14.42578125" style="1812" customWidth="1"/>
    <col min="12548" max="12548" width="16" style="1812" customWidth="1"/>
    <col min="12549" max="12549" width="14.42578125" style="1812" customWidth="1"/>
    <col min="12550" max="12550" width="16" style="1812" customWidth="1"/>
    <col min="12551" max="12551" width="3.42578125" style="1812" customWidth="1"/>
    <col min="12552" max="12801" width="9.140625" style="1812"/>
    <col min="12802" max="12802" width="40.28515625" style="1812" customWidth="1"/>
    <col min="12803" max="12803" width="14.42578125" style="1812" customWidth="1"/>
    <col min="12804" max="12804" width="16" style="1812" customWidth="1"/>
    <col min="12805" max="12805" width="14.42578125" style="1812" customWidth="1"/>
    <col min="12806" max="12806" width="16" style="1812" customWidth="1"/>
    <col min="12807" max="12807" width="3.42578125" style="1812" customWidth="1"/>
    <col min="12808" max="13057" width="9.140625" style="1812"/>
    <col min="13058" max="13058" width="40.28515625" style="1812" customWidth="1"/>
    <col min="13059" max="13059" width="14.42578125" style="1812" customWidth="1"/>
    <col min="13060" max="13060" width="16" style="1812" customWidth="1"/>
    <col min="13061" max="13061" width="14.42578125" style="1812" customWidth="1"/>
    <col min="13062" max="13062" width="16" style="1812" customWidth="1"/>
    <col min="13063" max="13063" width="3.42578125" style="1812" customWidth="1"/>
    <col min="13064" max="13313" width="9.140625" style="1812"/>
    <col min="13314" max="13314" width="40.28515625" style="1812" customWidth="1"/>
    <col min="13315" max="13315" width="14.42578125" style="1812" customWidth="1"/>
    <col min="13316" max="13316" width="16" style="1812" customWidth="1"/>
    <col min="13317" max="13317" width="14.42578125" style="1812" customWidth="1"/>
    <col min="13318" max="13318" width="16" style="1812" customWidth="1"/>
    <col min="13319" max="13319" width="3.42578125" style="1812" customWidth="1"/>
    <col min="13320" max="13569" width="9.140625" style="1812"/>
    <col min="13570" max="13570" width="40.28515625" style="1812" customWidth="1"/>
    <col min="13571" max="13571" width="14.42578125" style="1812" customWidth="1"/>
    <col min="13572" max="13572" width="16" style="1812" customWidth="1"/>
    <col min="13573" max="13573" width="14.42578125" style="1812" customWidth="1"/>
    <col min="13574" max="13574" width="16" style="1812" customWidth="1"/>
    <col min="13575" max="13575" width="3.42578125" style="1812" customWidth="1"/>
    <col min="13576" max="13825" width="9.140625" style="1812"/>
    <col min="13826" max="13826" width="40.28515625" style="1812" customWidth="1"/>
    <col min="13827" max="13827" width="14.42578125" style="1812" customWidth="1"/>
    <col min="13828" max="13828" width="16" style="1812" customWidth="1"/>
    <col min="13829" max="13829" width="14.42578125" style="1812" customWidth="1"/>
    <col min="13830" max="13830" width="16" style="1812" customWidth="1"/>
    <col min="13831" max="13831" width="3.42578125" style="1812" customWidth="1"/>
    <col min="13832" max="14081" width="9.140625" style="1812"/>
    <col min="14082" max="14082" width="40.28515625" style="1812" customWidth="1"/>
    <col min="14083" max="14083" width="14.42578125" style="1812" customWidth="1"/>
    <col min="14084" max="14084" width="16" style="1812" customWidth="1"/>
    <col min="14085" max="14085" width="14.42578125" style="1812" customWidth="1"/>
    <col min="14086" max="14086" width="16" style="1812" customWidth="1"/>
    <col min="14087" max="14087" width="3.42578125" style="1812" customWidth="1"/>
    <col min="14088" max="14337" width="9.140625" style="1812"/>
    <col min="14338" max="14338" width="40.28515625" style="1812" customWidth="1"/>
    <col min="14339" max="14339" width="14.42578125" style="1812" customWidth="1"/>
    <col min="14340" max="14340" width="16" style="1812" customWidth="1"/>
    <col min="14341" max="14341" width="14.42578125" style="1812" customWidth="1"/>
    <col min="14342" max="14342" width="16" style="1812" customWidth="1"/>
    <col min="14343" max="14343" width="3.42578125" style="1812" customWidth="1"/>
    <col min="14344" max="14593" width="9.140625" style="1812"/>
    <col min="14594" max="14594" width="40.28515625" style="1812" customWidth="1"/>
    <col min="14595" max="14595" width="14.42578125" style="1812" customWidth="1"/>
    <col min="14596" max="14596" width="16" style="1812" customWidth="1"/>
    <col min="14597" max="14597" width="14.42578125" style="1812" customWidth="1"/>
    <col min="14598" max="14598" width="16" style="1812" customWidth="1"/>
    <col min="14599" max="14599" width="3.42578125" style="1812" customWidth="1"/>
    <col min="14600" max="14849" width="9.140625" style="1812"/>
    <col min="14850" max="14850" width="40.28515625" style="1812" customWidth="1"/>
    <col min="14851" max="14851" width="14.42578125" style="1812" customWidth="1"/>
    <col min="14852" max="14852" width="16" style="1812" customWidth="1"/>
    <col min="14853" max="14853" width="14.42578125" style="1812" customWidth="1"/>
    <col min="14854" max="14854" width="16" style="1812" customWidth="1"/>
    <col min="14855" max="14855" width="3.42578125" style="1812" customWidth="1"/>
    <col min="14856" max="15105" width="9.140625" style="1812"/>
    <col min="15106" max="15106" width="40.28515625" style="1812" customWidth="1"/>
    <col min="15107" max="15107" width="14.42578125" style="1812" customWidth="1"/>
    <col min="15108" max="15108" width="16" style="1812" customWidth="1"/>
    <col min="15109" max="15109" width="14.42578125" style="1812" customWidth="1"/>
    <col min="15110" max="15110" width="16" style="1812" customWidth="1"/>
    <col min="15111" max="15111" width="3.42578125" style="1812" customWidth="1"/>
    <col min="15112" max="15361" width="9.140625" style="1812"/>
    <col min="15362" max="15362" width="40.28515625" style="1812" customWidth="1"/>
    <col min="15363" max="15363" width="14.42578125" style="1812" customWidth="1"/>
    <col min="15364" max="15364" width="16" style="1812" customWidth="1"/>
    <col min="15365" max="15365" width="14.42578125" style="1812" customWidth="1"/>
    <col min="15366" max="15366" width="16" style="1812" customWidth="1"/>
    <col min="15367" max="15367" width="3.42578125" style="1812" customWidth="1"/>
    <col min="15368" max="15617" width="9.140625" style="1812"/>
    <col min="15618" max="15618" width="40.28515625" style="1812" customWidth="1"/>
    <col min="15619" max="15619" width="14.42578125" style="1812" customWidth="1"/>
    <col min="15620" max="15620" width="16" style="1812" customWidth="1"/>
    <col min="15621" max="15621" width="14.42578125" style="1812" customWidth="1"/>
    <col min="15622" max="15622" width="16" style="1812" customWidth="1"/>
    <col min="15623" max="15623" width="3.42578125" style="1812" customWidth="1"/>
    <col min="15624" max="15873" width="9.140625" style="1812"/>
    <col min="15874" max="15874" width="40.28515625" style="1812" customWidth="1"/>
    <col min="15875" max="15875" width="14.42578125" style="1812" customWidth="1"/>
    <col min="15876" max="15876" width="16" style="1812" customWidth="1"/>
    <col min="15877" max="15877" width="14.42578125" style="1812" customWidth="1"/>
    <col min="15878" max="15878" width="16" style="1812" customWidth="1"/>
    <col min="15879" max="15879" width="3.42578125" style="1812" customWidth="1"/>
    <col min="15880" max="16129" width="9.140625" style="1812"/>
    <col min="16130" max="16130" width="40.28515625" style="1812" customWidth="1"/>
    <col min="16131" max="16131" width="14.42578125" style="1812" customWidth="1"/>
    <col min="16132" max="16132" width="16" style="1812" customWidth="1"/>
    <col min="16133" max="16133" width="14.42578125" style="1812" customWidth="1"/>
    <col min="16134" max="16134" width="16" style="1812" customWidth="1"/>
    <col min="16135" max="16135" width="3.42578125" style="1812" customWidth="1"/>
    <col min="16136" max="16384" width="9.140625" style="1812"/>
  </cols>
  <sheetData>
    <row r="1" spans="1:11" x14ac:dyDescent="0.3">
      <c r="A1" s="2290" t="s">
        <v>3596</v>
      </c>
      <c r="B1" s="2290"/>
      <c r="C1" s="2290"/>
      <c r="D1" s="2290"/>
      <c r="E1" s="2291"/>
      <c r="F1" s="2292"/>
      <c r="G1" s="2293"/>
      <c r="H1" s="2294"/>
      <c r="I1" s="2294"/>
      <c r="J1" s="2294"/>
      <c r="K1" s="2294"/>
    </row>
    <row r="2" spans="1:11" ht="21" thickBot="1" x14ac:dyDescent="0.35">
      <c r="A2" s="2290"/>
      <c r="B2" s="2290"/>
      <c r="C2" s="2290"/>
      <c r="D2" s="2290"/>
      <c r="E2" s="2291"/>
      <c r="F2" s="2292"/>
      <c r="G2" s="2293"/>
      <c r="H2" s="2294"/>
      <c r="I2" s="2294"/>
      <c r="J2" s="2294"/>
      <c r="K2" s="2294"/>
    </row>
    <row r="3" spans="1:11" s="2212" customFormat="1" ht="29.25" customHeight="1" thickTop="1" thickBot="1" x14ac:dyDescent="0.3">
      <c r="A3" s="2295"/>
      <c r="B3" s="2296"/>
      <c r="C3" s="2317" t="s">
        <v>3597</v>
      </c>
      <c r="D3" s="2318" t="s">
        <v>3598</v>
      </c>
      <c r="F3"/>
    </row>
    <row r="4" spans="1:11" s="2212" customFormat="1" ht="26.25" customHeight="1" thickBot="1" x14ac:dyDescent="0.3">
      <c r="A4" s="2319"/>
      <c r="B4" s="2320"/>
      <c r="C4" s="2321" t="s">
        <v>3599</v>
      </c>
      <c r="D4" s="2322" t="s">
        <v>3600</v>
      </c>
      <c r="F4"/>
    </row>
    <row r="5" spans="1:11" s="2212" customFormat="1" ht="26.25" customHeight="1" x14ac:dyDescent="0.3">
      <c r="A5" s="2299">
        <v>1</v>
      </c>
      <c r="B5" s="2300" t="s">
        <v>3549</v>
      </c>
      <c r="C5" s="2323">
        <v>425</v>
      </c>
      <c r="D5" s="2324">
        <v>125</v>
      </c>
      <c r="F5"/>
    </row>
    <row r="6" spans="1:11" s="2212" customFormat="1" ht="26.25" customHeight="1" x14ac:dyDescent="0.3">
      <c r="A6" s="2299">
        <v>2</v>
      </c>
      <c r="B6" s="2300" t="s">
        <v>3550</v>
      </c>
      <c r="C6" s="2325">
        <v>300</v>
      </c>
      <c r="D6" s="2326" t="s">
        <v>3601</v>
      </c>
      <c r="F6"/>
    </row>
    <row r="7" spans="1:11" s="2212" customFormat="1" ht="26.25" customHeight="1" x14ac:dyDescent="0.3">
      <c r="A7" s="2299">
        <v>3</v>
      </c>
      <c r="B7" s="2300" t="s">
        <v>3602</v>
      </c>
      <c r="C7" s="2327">
        <v>101.759</v>
      </c>
      <c r="D7" s="2328" t="s">
        <v>1962</v>
      </c>
      <c r="F7"/>
    </row>
    <row r="8" spans="1:11" s="2212" customFormat="1" ht="26.25" customHeight="1" x14ac:dyDescent="0.3">
      <c r="A8" s="2299">
        <v>4</v>
      </c>
      <c r="B8" s="2300" t="s">
        <v>3603</v>
      </c>
      <c r="C8" s="2327">
        <v>101.75700000000001</v>
      </c>
      <c r="D8" s="2328" t="s">
        <v>1962</v>
      </c>
      <c r="F8"/>
    </row>
    <row r="9" spans="1:11" s="2212" customFormat="1" ht="17.25" customHeight="1" thickBot="1" x14ac:dyDescent="0.3">
      <c r="A9" s="2302"/>
      <c r="B9" s="2303"/>
      <c r="C9" s="2329"/>
      <c r="D9" s="2330"/>
      <c r="F9"/>
    </row>
    <row r="10" spans="1:11" ht="17.25" thickTop="1" x14ac:dyDescent="0.3">
      <c r="A10" s="1812"/>
      <c r="B10" s="2304"/>
      <c r="C10" s="2304"/>
      <c r="D10" s="1812"/>
      <c r="E10" s="1812"/>
      <c r="F10" s="1812"/>
    </row>
    <row r="11" spans="1:11" x14ac:dyDescent="0.35">
      <c r="A11" s="2331" t="s">
        <v>3604</v>
      </c>
    </row>
    <row r="12" spans="1:11" x14ac:dyDescent="0.35">
      <c r="A12" s="2294" t="s">
        <v>3546</v>
      </c>
    </row>
  </sheetData>
  <pageMargins left="0.45" right="0" top="1.25" bottom="0.75" header="0.3" footer="0.3"/>
  <pageSetup paperSize="9" scale="7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7"/>
  <sheetViews>
    <sheetView topLeftCell="A37" workbookViewId="0">
      <selection activeCell="F52" sqref="F52"/>
    </sheetView>
  </sheetViews>
  <sheetFormatPr defaultRowHeight="14.25" x14ac:dyDescent="0.25"/>
  <cols>
    <col min="1" max="1" width="15.7109375" style="2334" customWidth="1"/>
    <col min="2" max="6" width="15.7109375" style="1197" customWidth="1"/>
    <col min="7" max="7" width="2" style="1197" customWidth="1"/>
    <col min="8" max="8" width="8.140625" style="1197" customWidth="1"/>
    <col min="9" max="9" width="10.85546875" style="1197" customWidth="1"/>
    <col min="10" max="11" width="9.140625" style="1197"/>
    <col min="12" max="12" width="11.28515625" style="1197" bestFit="1" customWidth="1"/>
    <col min="13" max="256" width="9.140625" style="1197"/>
    <col min="257" max="262" width="15.7109375" style="1197" customWidth="1"/>
    <col min="263" max="263" width="2" style="1197" customWidth="1"/>
    <col min="264" max="264" width="8.140625" style="1197" customWidth="1"/>
    <col min="265" max="265" width="10.85546875" style="1197" customWidth="1"/>
    <col min="266" max="267" width="9.140625" style="1197"/>
    <col min="268" max="268" width="11.28515625" style="1197" bestFit="1" customWidth="1"/>
    <col min="269" max="512" width="9.140625" style="1197"/>
    <col min="513" max="518" width="15.7109375" style="1197" customWidth="1"/>
    <col min="519" max="519" width="2" style="1197" customWidth="1"/>
    <col min="520" max="520" width="8.140625" style="1197" customWidth="1"/>
    <col min="521" max="521" width="10.85546875" style="1197" customWidth="1"/>
    <col min="522" max="523" width="9.140625" style="1197"/>
    <col min="524" max="524" width="11.28515625" style="1197" bestFit="1" customWidth="1"/>
    <col min="525" max="768" width="9.140625" style="1197"/>
    <col min="769" max="774" width="15.7109375" style="1197" customWidth="1"/>
    <col min="775" max="775" width="2" style="1197" customWidth="1"/>
    <col min="776" max="776" width="8.140625" style="1197" customWidth="1"/>
    <col min="777" max="777" width="10.85546875" style="1197" customWidth="1"/>
    <col min="778" max="779" width="9.140625" style="1197"/>
    <col min="780" max="780" width="11.28515625" style="1197" bestFit="1" customWidth="1"/>
    <col min="781" max="1024" width="9.140625" style="1197"/>
    <col min="1025" max="1030" width="15.7109375" style="1197" customWidth="1"/>
    <col min="1031" max="1031" width="2" style="1197" customWidth="1"/>
    <col min="1032" max="1032" width="8.140625" style="1197" customWidth="1"/>
    <col min="1033" max="1033" width="10.85546875" style="1197" customWidth="1"/>
    <col min="1034" max="1035" width="9.140625" style="1197"/>
    <col min="1036" max="1036" width="11.28515625" style="1197" bestFit="1" customWidth="1"/>
    <col min="1037" max="1280" width="9.140625" style="1197"/>
    <col min="1281" max="1286" width="15.7109375" style="1197" customWidth="1"/>
    <col min="1287" max="1287" width="2" style="1197" customWidth="1"/>
    <col min="1288" max="1288" width="8.140625" style="1197" customWidth="1"/>
    <col min="1289" max="1289" width="10.85546875" style="1197" customWidth="1"/>
    <col min="1290" max="1291" width="9.140625" style="1197"/>
    <col min="1292" max="1292" width="11.28515625" style="1197" bestFit="1" customWidth="1"/>
    <col min="1293" max="1536" width="9.140625" style="1197"/>
    <col min="1537" max="1542" width="15.7109375" style="1197" customWidth="1"/>
    <col min="1543" max="1543" width="2" style="1197" customWidth="1"/>
    <col min="1544" max="1544" width="8.140625" style="1197" customWidth="1"/>
    <col min="1545" max="1545" width="10.85546875" style="1197" customWidth="1"/>
    <col min="1546" max="1547" width="9.140625" style="1197"/>
    <col min="1548" max="1548" width="11.28515625" style="1197" bestFit="1" customWidth="1"/>
    <col min="1549" max="1792" width="9.140625" style="1197"/>
    <col min="1793" max="1798" width="15.7109375" style="1197" customWidth="1"/>
    <col min="1799" max="1799" width="2" style="1197" customWidth="1"/>
    <col min="1800" max="1800" width="8.140625" style="1197" customWidth="1"/>
    <col min="1801" max="1801" width="10.85546875" style="1197" customWidth="1"/>
    <col min="1802" max="1803" width="9.140625" style="1197"/>
    <col min="1804" max="1804" width="11.28515625" style="1197" bestFit="1" customWidth="1"/>
    <col min="1805" max="2048" width="9.140625" style="1197"/>
    <col min="2049" max="2054" width="15.7109375" style="1197" customWidth="1"/>
    <col min="2055" max="2055" width="2" style="1197" customWidth="1"/>
    <col min="2056" max="2056" width="8.140625" style="1197" customWidth="1"/>
    <col min="2057" max="2057" width="10.85546875" style="1197" customWidth="1"/>
    <col min="2058" max="2059" width="9.140625" style="1197"/>
    <col min="2060" max="2060" width="11.28515625" style="1197" bestFit="1" customWidth="1"/>
    <col min="2061" max="2304" width="9.140625" style="1197"/>
    <col min="2305" max="2310" width="15.7109375" style="1197" customWidth="1"/>
    <col min="2311" max="2311" width="2" style="1197" customWidth="1"/>
    <col min="2312" max="2312" width="8.140625" style="1197" customWidth="1"/>
    <col min="2313" max="2313" width="10.85546875" style="1197" customWidth="1"/>
    <col min="2314" max="2315" width="9.140625" style="1197"/>
    <col min="2316" max="2316" width="11.28515625" style="1197" bestFit="1" customWidth="1"/>
    <col min="2317" max="2560" width="9.140625" style="1197"/>
    <col min="2561" max="2566" width="15.7109375" style="1197" customWidth="1"/>
    <col min="2567" max="2567" width="2" style="1197" customWidth="1"/>
    <col min="2568" max="2568" width="8.140625" style="1197" customWidth="1"/>
    <col min="2569" max="2569" width="10.85546875" style="1197" customWidth="1"/>
    <col min="2570" max="2571" width="9.140625" style="1197"/>
    <col min="2572" max="2572" width="11.28515625" style="1197" bestFit="1" customWidth="1"/>
    <col min="2573" max="2816" width="9.140625" style="1197"/>
    <col min="2817" max="2822" width="15.7109375" style="1197" customWidth="1"/>
    <col min="2823" max="2823" width="2" style="1197" customWidth="1"/>
    <col min="2824" max="2824" width="8.140625" style="1197" customWidth="1"/>
    <col min="2825" max="2825" width="10.85546875" style="1197" customWidth="1"/>
    <col min="2826" max="2827" width="9.140625" style="1197"/>
    <col min="2828" max="2828" width="11.28515625" style="1197" bestFit="1" customWidth="1"/>
    <col min="2829" max="3072" width="9.140625" style="1197"/>
    <col min="3073" max="3078" width="15.7109375" style="1197" customWidth="1"/>
    <col min="3079" max="3079" width="2" style="1197" customWidth="1"/>
    <col min="3080" max="3080" width="8.140625" style="1197" customWidth="1"/>
    <col min="3081" max="3081" width="10.85546875" style="1197" customWidth="1"/>
    <col min="3082" max="3083" width="9.140625" style="1197"/>
    <col min="3084" max="3084" width="11.28515625" style="1197" bestFit="1" customWidth="1"/>
    <col min="3085" max="3328" width="9.140625" style="1197"/>
    <col min="3329" max="3334" width="15.7109375" style="1197" customWidth="1"/>
    <col min="3335" max="3335" width="2" style="1197" customWidth="1"/>
    <col min="3336" max="3336" width="8.140625" style="1197" customWidth="1"/>
    <col min="3337" max="3337" width="10.85546875" style="1197" customWidth="1"/>
    <col min="3338" max="3339" width="9.140625" style="1197"/>
    <col min="3340" max="3340" width="11.28515625" style="1197" bestFit="1" customWidth="1"/>
    <col min="3341" max="3584" width="9.140625" style="1197"/>
    <col min="3585" max="3590" width="15.7109375" style="1197" customWidth="1"/>
    <col min="3591" max="3591" width="2" style="1197" customWidth="1"/>
    <col min="3592" max="3592" width="8.140625" style="1197" customWidth="1"/>
    <col min="3593" max="3593" width="10.85546875" style="1197" customWidth="1"/>
    <col min="3594" max="3595" width="9.140625" style="1197"/>
    <col min="3596" max="3596" width="11.28515625" style="1197" bestFit="1" customWidth="1"/>
    <col min="3597" max="3840" width="9.140625" style="1197"/>
    <col min="3841" max="3846" width="15.7109375" style="1197" customWidth="1"/>
    <col min="3847" max="3847" width="2" style="1197" customWidth="1"/>
    <col min="3848" max="3848" width="8.140625" style="1197" customWidth="1"/>
    <col min="3849" max="3849" width="10.85546875" style="1197" customWidth="1"/>
    <col min="3850" max="3851" width="9.140625" style="1197"/>
    <col min="3852" max="3852" width="11.28515625" style="1197" bestFit="1" customWidth="1"/>
    <col min="3853" max="4096" width="9.140625" style="1197"/>
    <col min="4097" max="4102" width="15.7109375" style="1197" customWidth="1"/>
    <col min="4103" max="4103" width="2" style="1197" customWidth="1"/>
    <col min="4104" max="4104" width="8.140625" style="1197" customWidth="1"/>
    <col min="4105" max="4105" width="10.85546875" style="1197" customWidth="1"/>
    <col min="4106" max="4107" width="9.140625" style="1197"/>
    <col min="4108" max="4108" width="11.28515625" style="1197" bestFit="1" customWidth="1"/>
    <col min="4109" max="4352" width="9.140625" style="1197"/>
    <col min="4353" max="4358" width="15.7109375" style="1197" customWidth="1"/>
    <col min="4359" max="4359" width="2" style="1197" customWidth="1"/>
    <col min="4360" max="4360" width="8.140625" style="1197" customWidth="1"/>
    <col min="4361" max="4361" width="10.85546875" style="1197" customWidth="1"/>
    <col min="4362" max="4363" width="9.140625" style="1197"/>
    <col min="4364" max="4364" width="11.28515625" style="1197" bestFit="1" customWidth="1"/>
    <col min="4365" max="4608" width="9.140625" style="1197"/>
    <col min="4609" max="4614" width="15.7109375" style="1197" customWidth="1"/>
    <col min="4615" max="4615" width="2" style="1197" customWidth="1"/>
    <col min="4616" max="4616" width="8.140625" style="1197" customWidth="1"/>
    <col min="4617" max="4617" width="10.85546875" style="1197" customWidth="1"/>
    <col min="4618" max="4619" width="9.140625" style="1197"/>
    <col min="4620" max="4620" width="11.28515625" style="1197" bestFit="1" customWidth="1"/>
    <col min="4621" max="4864" width="9.140625" style="1197"/>
    <col min="4865" max="4870" width="15.7109375" style="1197" customWidth="1"/>
    <col min="4871" max="4871" width="2" style="1197" customWidth="1"/>
    <col min="4872" max="4872" width="8.140625" style="1197" customWidth="1"/>
    <col min="4873" max="4873" width="10.85546875" style="1197" customWidth="1"/>
    <col min="4874" max="4875" width="9.140625" style="1197"/>
    <col min="4876" max="4876" width="11.28515625" style="1197" bestFit="1" customWidth="1"/>
    <col min="4877" max="5120" width="9.140625" style="1197"/>
    <col min="5121" max="5126" width="15.7109375" style="1197" customWidth="1"/>
    <col min="5127" max="5127" width="2" style="1197" customWidth="1"/>
    <col min="5128" max="5128" width="8.140625" style="1197" customWidth="1"/>
    <col min="5129" max="5129" width="10.85546875" style="1197" customWidth="1"/>
    <col min="5130" max="5131" width="9.140625" style="1197"/>
    <col min="5132" max="5132" width="11.28515625" style="1197" bestFit="1" customWidth="1"/>
    <col min="5133" max="5376" width="9.140625" style="1197"/>
    <col min="5377" max="5382" width="15.7109375" style="1197" customWidth="1"/>
    <col min="5383" max="5383" width="2" style="1197" customWidth="1"/>
    <col min="5384" max="5384" width="8.140625" style="1197" customWidth="1"/>
    <col min="5385" max="5385" width="10.85546875" style="1197" customWidth="1"/>
    <col min="5386" max="5387" width="9.140625" style="1197"/>
    <col min="5388" max="5388" width="11.28515625" style="1197" bestFit="1" customWidth="1"/>
    <col min="5389" max="5632" width="9.140625" style="1197"/>
    <col min="5633" max="5638" width="15.7109375" style="1197" customWidth="1"/>
    <col min="5639" max="5639" width="2" style="1197" customWidth="1"/>
    <col min="5640" max="5640" width="8.140625" style="1197" customWidth="1"/>
    <col min="5641" max="5641" width="10.85546875" style="1197" customWidth="1"/>
    <col min="5642" max="5643" width="9.140625" style="1197"/>
    <col min="5644" max="5644" width="11.28515625" style="1197" bestFit="1" customWidth="1"/>
    <col min="5645" max="5888" width="9.140625" style="1197"/>
    <col min="5889" max="5894" width="15.7109375" style="1197" customWidth="1"/>
    <col min="5895" max="5895" width="2" style="1197" customWidth="1"/>
    <col min="5896" max="5896" width="8.140625" style="1197" customWidth="1"/>
    <col min="5897" max="5897" width="10.85546875" style="1197" customWidth="1"/>
    <col min="5898" max="5899" width="9.140625" style="1197"/>
    <col min="5900" max="5900" width="11.28515625" style="1197" bestFit="1" customWidth="1"/>
    <col min="5901" max="6144" width="9.140625" style="1197"/>
    <col min="6145" max="6150" width="15.7109375" style="1197" customWidth="1"/>
    <col min="6151" max="6151" width="2" style="1197" customWidth="1"/>
    <col min="6152" max="6152" width="8.140625" style="1197" customWidth="1"/>
    <col min="6153" max="6153" width="10.85546875" style="1197" customWidth="1"/>
    <col min="6154" max="6155" width="9.140625" style="1197"/>
    <col min="6156" max="6156" width="11.28515625" style="1197" bestFit="1" customWidth="1"/>
    <col min="6157" max="6400" width="9.140625" style="1197"/>
    <col min="6401" max="6406" width="15.7109375" style="1197" customWidth="1"/>
    <col min="6407" max="6407" width="2" style="1197" customWidth="1"/>
    <col min="6408" max="6408" width="8.140625" style="1197" customWidth="1"/>
    <col min="6409" max="6409" width="10.85546875" style="1197" customWidth="1"/>
    <col min="6410" max="6411" width="9.140625" style="1197"/>
    <col min="6412" max="6412" width="11.28515625" style="1197" bestFit="1" customWidth="1"/>
    <col min="6413" max="6656" width="9.140625" style="1197"/>
    <col min="6657" max="6662" width="15.7109375" style="1197" customWidth="1"/>
    <col min="6663" max="6663" width="2" style="1197" customWidth="1"/>
    <col min="6664" max="6664" width="8.140625" style="1197" customWidth="1"/>
    <col min="6665" max="6665" width="10.85546875" style="1197" customWidth="1"/>
    <col min="6666" max="6667" width="9.140625" style="1197"/>
    <col min="6668" max="6668" width="11.28515625" style="1197" bestFit="1" customWidth="1"/>
    <col min="6669" max="6912" width="9.140625" style="1197"/>
    <col min="6913" max="6918" width="15.7109375" style="1197" customWidth="1"/>
    <col min="6919" max="6919" width="2" style="1197" customWidth="1"/>
    <col min="6920" max="6920" width="8.140625" style="1197" customWidth="1"/>
    <col min="6921" max="6921" width="10.85546875" style="1197" customWidth="1"/>
    <col min="6922" max="6923" width="9.140625" style="1197"/>
    <col min="6924" max="6924" width="11.28515625" style="1197" bestFit="1" customWidth="1"/>
    <col min="6925" max="7168" width="9.140625" style="1197"/>
    <col min="7169" max="7174" width="15.7109375" style="1197" customWidth="1"/>
    <col min="7175" max="7175" width="2" style="1197" customWidth="1"/>
    <col min="7176" max="7176" width="8.140625" style="1197" customWidth="1"/>
    <col min="7177" max="7177" width="10.85546875" style="1197" customWidth="1"/>
    <col min="7178" max="7179" width="9.140625" style="1197"/>
    <col min="7180" max="7180" width="11.28515625" style="1197" bestFit="1" customWidth="1"/>
    <col min="7181" max="7424" width="9.140625" style="1197"/>
    <col min="7425" max="7430" width="15.7109375" style="1197" customWidth="1"/>
    <col min="7431" max="7431" width="2" style="1197" customWidth="1"/>
    <col min="7432" max="7432" width="8.140625" style="1197" customWidth="1"/>
    <col min="7433" max="7433" width="10.85546875" style="1197" customWidth="1"/>
    <col min="7434" max="7435" width="9.140625" style="1197"/>
    <col min="7436" max="7436" width="11.28515625" style="1197" bestFit="1" customWidth="1"/>
    <col min="7437" max="7680" width="9.140625" style="1197"/>
    <col min="7681" max="7686" width="15.7109375" style="1197" customWidth="1"/>
    <col min="7687" max="7687" width="2" style="1197" customWidth="1"/>
    <col min="7688" max="7688" width="8.140625" style="1197" customWidth="1"/>
    <col min="7689" max="7689" width="10.85546875" style="1197" customWidth="1"/>
    <col min="7690" max="7691" width="9.140625" style="1197"/>
    <col min="7692" max="7692" width="11.28515625" style="1197" bestFit="1" customWidth="1"/>
    <col min="7693" max="7936" width="9.140625" style="1197"/>
    <col min="7937" max="7942" width="15.7109375" style="1197" customWidth="1"/>
    <col min="7943" max="7943" width="2" style="1197" customWidth="1"/>
    <col min="7944" max="7944" width="8.140625" style="1197" customWidth="1"/>
    <col min="7945" max="7945" width="10.85546875" style="1197" customWidth="1"/>
    <col min="7946" max="7947" width="9.140625" style="1197"/>
    <col min="7948" max="7948" width="11.28515625" style="1197" bestFit="1" customWidth="1"/>
    <col min="7949" max="8192" width="9.140625" style="1197"/>
    <col min="8193" max="8198" width="15.7109375" style="1197" customWidth="1"/>
    <col min="8199" max="8199" width="2" style="1197" customWidth="1"/>
    <col min="8200" max="8200" width="8.140625" style="1197" customWidth="1"/>
    <col min="8201" max="8201" width="10.85546875" style="1197" customWidth="1"/>
    <col min="8202" max="8203" width="9.140625" style="1197"/>
    <col min="8204" max="8204" width="11.28515625" style="1197" bestFit="1" customWidth="1"/>
    <col min="8205" max="8448" width="9.140625" style="1197"/>
    <col min="8449" max="8454" width="15.7109375" style="1197" customWidth="1"/>
    <col min="8455" max="8455" width="2" style="1197" customWidth="1"/>
    <col min="8456" max="8456" width="8.140625" style="1197" customWidth="1"/>
    <col min="8457" max="8457" width="10.85546875" style="1197" customWidth="1"/>
    <col min="8458" max="8459" width="9.140625" style="1197"/>
    <col min="8460" max="8460" width="11.28515625" style="1197" bestFit="1" customWidth="1"/>
    <col min="8461" max="8704" width="9.140625" style="1197"/>
    <col min="8705" max="8710" width="15.7109375" style="1197" customWidth="1"/>
    <col min="8711" max="8711" width="2" style="1197" customWidth="1"/>
    <col min="8712" max="8712" width="8.140625" style="1197" customWidth="1"/>
    <col min="8713" max="8713" width="10.85546875" style="1197" customWidth="1"/>
    <col min="8714" max="8715" width="9.140625" style="1197"/>
    <col min="8716" max="8716" width="11.28515625" style="1197" bestFit="1" customWidth="1"/>
    <col min="8717" max="8960" width="9.140625" style="1197"/>
    <col min="8961" max="8966" width="15.7109375" style="1197" customWidth="1"/>
    <col min="8967" max="8967" width="2" style="1197" customWidth="1"/>
    <col min="8968" max="8968" width="8.140625" style="1197" customWidth="1"/>
    <col min="8969" max="8969" width="10.85546875" style="1197" customWidth="1"/>
    <col min="8970" max="8971" width="9.140625" style="1197"/>
    <col min="8972" max="8972" width="11.28515625" style="1197" bestFit="1" customWidth="1"/>
    <col min="8973" max="9216" width="9.140625" style="1197"/>
    <col min="9217" max="9222" width="15.7109375" style="1197" customWidth="1"/>
    <col min="9223" max="9223" width="2" style="1197" customWidth="1"/>
    <col min="9224" max="9224" width="8.140625" style="1197" customWidth="1"/>
    <col min="9225" max="9225" width="10.85546875" style="1197" customWidth="1"/>
    <col min="9226" max="9227" width="9.140625" style="1197"/>
    <col min="9228" max="9228" width="11.28515625" style="1197" bestFit="1" customWidth="1"/>
    <col min="9229" max="9472" width="9.140625" style="1197"/>
    <col min="9473" max="9478" width="15.7109375" style="1197" customWidth="1"/>
    <col min="9479" max="9479" width="2" style="1197" customWidth="1"/>
    <col min="9480" max="9480" width="8.140625" style="1197" customWidth="1"/>
    <col min="9481" max="9481" width="10.85546875" style="1197" customWidth="1"/>
    <col min="9482" max="9483" width="9.140625" style="1197"/>
    <col min="9484" max="9484" width="11.28515625" style="1197" bestFit="1" customWidth="1"/>
    <col min="9485" max="9728" width="9.140625" style="1197"/>
    <col min="9729" max="9734" width="15.7109375" style="1197" customWidth="1"/>
    <col min="9735" max="9735" width="2" style="1197" customWidth="1"/>
    <col min="9736" max="9736" width="8.140625" style="1197" customWidth="1"/>
    <col min="9737" max="9737" width="10.85546875" style="1197" customWidth="1"/>
    <col min="9738" max="9739" width="9.140625" style="1197"/>
    <col min="9740" max="9740" width="11.28515625" style="1197" bestFit="1" customWidth="1"/>
    <col min="9741" max="9984" width="9.140625" style="1197"/>
    <col min="9985" max="9990" width="15.7109375" style="1197" customWidth="1"/>
    <col min="9991" max="9991" width="2" style="1197" customWidth="1"/>
    <col min="9992" max="9992" width="8.140625" style="1197" customWidth="1"/>
    <col min="9993" max="9993" width="10.85546875" style="1197" customWidth="1"/>
    <col min="9994" max="9995" width="9.140625" style="1197"/>
    <col min="9996" max="9996" width="11.28515625" style="1197" bestFit="1" customWidth="1"/>
    <col min="9997" max="10240" width="9.140625" style="1197"/>
    <col min="10241" max="10246" width="15.7109375" style="1197" customWidth="1"/>
    <col min="10247" max="10247" width="2" style="1197" customWidth="1"/>
    <col min="10248" max="10248" width="8.140625" style="1197" customWidth="1"/>
    <col min="10249" max="10249" width="10.85546875" style="1197" customWidth="1"/>
    <col min="10250" max="10251" width="9.140625" style="1197"/>
    <col min="10252" max="10252" width="11.28515625" style="1197" bestFit="1" customWidth="1"/>
    <col min="10253" max="10496" width="9.140625" style="1197"/>
    <col min="10497" max="10502" width="15.7109375" style="1197" customWidth="1"/>
    <col min="10503" max="10503" width="2" style="1197" customWidth="1"/>
    <col min="10504" max="10504" width="8.140625" style="1197" customWidth="1"/>
    <col min="10505" max="10505" width="10.85546875" style="1197" customWidth="1"/>
    <col min="10506" max="10507" width="9.140625" style="1197"/>
    <col min="10508" max="10508" width="11.28515625" style="1197" bestFit="1" customWidth="1"/>
    <col min="10509" max="10752" width="9.140625" style="1197"/>
    <col min="10753" max="10758" width="15.7109375" style="1197" customWidth="1"/>
    <col min="10759" max="10759" width="2" style="1197" customWidth="1"/>
    <col min="10760" max="10760" width="8.140625" style="1197" customWidth="1"/>
    <col min="10761" max="10761" width="10.85546875" style="1197" customWidth="1"/>
    <col min="10762" max="10763" width="9.140625" style="1197"/>
    <col min="10764" max="10764" width="11.28515625" style="1197" bestFit="1" customWidth="1"/>
    <col min="10765" max="11008" width="9.140625" style="1197"/>
    <col min="11009" max="11014" width="15.7109375" style="1197" customWidth="1"/>
    <col min="11015" max="11015" width="2" style="1197" customWidth="1"/>
    <col min="11016" max="11016" width="8.140625" style="1197" customWidth="1"/>
    <col min="11017" max="11017" width="10.85546875" style="1197" customWidth="1"/>
    <col min="11018" max="11019" width="9.140625" style="1197"/>
    <col min="11020" max="11020" width="11.28515625" style="1197" bestFit="1" customWidth="1"/>
    <col min="11021" max="11264" width="9.140625" style="1197"/>
    <col min="11265" max="11270" width="15.7109375" style="1197" customWidth="1"/>
    <col min="11271" max="11271" width="2" style="1197" customWidth="1"/>
    <col min="11272" max="11272" width="8.140625" style="1197" customWidth="1"/>
    <col min="11273" max="11273" width="10.85546875" style="1197" customWidth="1"/>
    <col min="11274" max="11275" width="9.140625" style="1197"/>
    <col min="11276" max="11276" width="11.28515625" style="1197" bestFit="1" customWidth="1"/>
    <col min="11277" max="11520" width="9.140625" style="1197"/>
    <col min="11521" max="11526" width="15.7109375" style="1197" customWidth="1"/>
    <col min="11527" max="11527" width="2" style="1197" customWidth="1"/>
    <col min="11528" max="11528" width="8.140625" style="1197" customWidth="1"/>
    <col min="11529" max="11529" width="10.85546875" style="1197" customWidth="1"/>
    <col min="11530" max="11531" width="9.140625" style="1197"/>
    <col min="11532" max="11532" width="11.28515625" style="1197" bestFit="1" customWidth="1"/>
    <col min="11533" max="11776" width="9.140625" style="1197"/>
    <col min="11777" max="11782" width="15.7109375" style="1197" customWidth="1"/>
    <col min="11783" max="11783" width="2" style="1197" customWidth="1"/>
    <col min="11784" max="11784" width="8.140625" style="1197" customWidth="1"/>
    <col min="11785" max="11785" width="10.85546875" style="1197" customWidth="1"/>
    <col min="11786" max="11787" width="9.140625" style="1197"/>
    <col min="11788" max="11788" width="11.28515625" style="1197" bestFit="1" customWidth="1"/>
    <col min="11789" max="12032" width="9.140625" style="1197"/>
    <col min="12033" max="12038" width="15.7109375" style="1197" customWidth="1"/>
    <col min="12039" max="12039" width="2" style="1197" customWidth="1"/>
    <col min="12040" max="12040" width="8.140625" style="1197" customWidth="1"/>
    <col min="12041" max="12041" width="10.85546875" style="1197" customWidth="1"/>
    <col min="12042" max="12043" width="9.140625" style="1197"/>
    <col min="12044" max="12044" width="11.28515625" style="1197" bestFit="1" customWidth="1"/>
    <col min="12045" max="12288" width="9.140625" style="1197"/>
    <col min="12289" max="12294" width="15.7109375" style="1197" customWidth="1"/>
    <col min="12295" max="12295" width="2" style="1197" customWidth="1"/>
    <col min="12296" max="12296" width="8.140625" style="1197" customWidth="1"/>
    <col min="12297" max="12297" width="10.85546875" style="1197" customWidth="1"/>
    <col min="12298" max="12299" width="9.140625" style="1197"/>
    <col min="12300" max="12300" width="11.28515625" style="1197" bestFit="1" customWidth="1"/>
    <col min="12301" max="12544" width="9.140625" style="1197"/>
    <col min="12545" max="12550" width="15.7109375" style="1197" customWidth="1"/>
    <col min="12551" max="12551" width="2" style="1197" customWidth="1"/>
    <col min="12552" max="12552" width="8.140625" style="1197" customWidth="1"/>
    <col min="12553" max="12553" width="10.85546875" style="1197" customWidth="1"/>
    <col min="12554" max="12555" width="9.140625" style="1197"/>
    <col min="12556" max="12556" width="11.28515625" style="1197" bestFit="1" customWidth="1"/>
    <col min="12557" max="12800" width="9.140625" style="1197"/>
    <col min="12801" max="12806" width="15.7109375" style="1197" customWidth="1"/>
    <col min="12807" max="12807" width="2" style="1197" customWidth="1"/>
    <col min="12808" max="12808" width="8.140625" style="1197" customWidth="1"/>
    <col min="12809" max="12809" width="10.85546875" style="1197" customWidth="1"/>
    <col min="12810" max="12811" width="9.140625" style="1197"/>
    <col min="12812" max="12812" width="11.28515625" style="1197" bestFit="1" customWidth="1"/>
    <col min="12813" max="13056" width="9.140625" style="1197"/>
    <col min="13057" max="13062" width="15.7109375" style="1197" customWidth="1"/>
    <col min="13063" max="13063" width="2" style="1197" customWidth="1"/>
    <col min="13064" max="13064" width="8.140625" style="1197" customWidth="1"/>
    <col min="13065" max="13065" width="10.85546875" style="1197" customWidth="1"/>
    <col min="13066" max="13067" width="9.140625" style="1197"/>
    <col min="13068" max="13068" width="11.28515625" style="1197" bestFit="1" customWidth="1"/>
    <col min="13069" max="13312" width="9.140625" style="1197"/>
    <col min="13313" max="13318" width="15.7109375" style="1197" customWidth="1"/>
    <col min="13319" max="13319" width="2" style="1197" customWidth="1"/>
    <col min="13320" max="13320" width="8.140625" style="1197" customWidth="1"/>
    <col min="13321" max="13321" width="10.85546875" style="1197" customWidth="1"/>
    <col min="13322" max="13323" width="9.140625" style="1197"/>
    <col min="13324" max="13324" width="11.28515625" style="1197" bestFit="1" customWidth="1"/>
    <col min="13325" max="13568" width="9.140625" style="1197"/>
    <col min="13569" max="13574" width="15.7109375" style="1197" customWidth="1"/>
    <col min="13575" max="13575" width="2" style="1197" customWidth="1"/>
    <col min="13576" max="13576" width="8.140625" style="1197" customWidth="1"/>
    <col min="13577" max="13577" width="10.85546875" style="1197" customWidth="1"/>
    <col min="13578" max="13579" width="9.140625" style="1197"/>
    <col min="13580" max="13580" width="11.28515625" style="1197" bestFit="1" customWidth="1"/>
    <col min="13581" max="13824" width="9.140625" style="1197"/>
    <col min="13825" max="13830" width="15.7109375" style="1197" customWidth="1"/>
    <col min="13831" max="13831" width="2" style="1197" customWidth="1"/>
    <col min="13832" max="13832" width="8.140625" style="1197" customWidth="1"/>
    <col min="13833" max="13833" width="10.85546875" style="1197" customWidth="1"/>
    <col min="13834" max="13835" width="9.140625" style="1197"/>
    <col min="13836" max="13836" width="11.28515625" style="1197" bestFit="1" customWidth="1"/>
    <col min="13837" max="14080" width="9.140625" style="1197"/>
    <col min="14081" max="14086" width="15.7109375" style="1197" customWidth="1"/>
    <col min="14087" max="14087" width="2" style="1197" customWidth="1"/>
    <col min="14088" max="14088" width="8.140625" style="1197" customWidth="1"/>
    <col min="14089" max="14089" width="10.85546875" style="1197" customWidth="1"/>
    <col min="14090" max="14091" width="9.140625" style="1197"/>
    <col min="14092" max="14092" width="11.28515625" style="1197" bestFit="1" customWidth="1"/>
    <col min="14093" max="14336" width="9.140625" style="1197"/>
    <col min="14337" max="14342" width="15.7109375" style="1197" customWidth="1"/>
    <col min="14343" max="14343" width="2" style="1197" customWidth="1"/>
    <col min="14344" max="14344" width="8.140625" style="1197" customWidth="1"/>
    <col min="14345" max="14345" width="10.85546875" style="1197" customWidth="1"/>
    <col min="14346" max="14347" width="9.140625" style="1197"/>
    <col min="14348" max="14348" width="11.28515625" style="1197" bestFit="1" customWidth="1"/>
    <col min="14349" max="14592" width="9.140625" style="1197"/>
    <col min="14593" max="14598" width="15.7109375" style="1197" customWidth="1"/>
    <col min="14599" max="14599" width="2" style="1197" customWidth="1"/>
    <col min="14600" max="14600" width="8.140625" style="1197" customWidth="1"/>
    <col min="14601" max="14601" width="10.85546875" style="1197" customWidth="1"/>
    <col min="14602" max="14603" width="9.140625" style="1197"/>
    <col min="14604" max="14604" width="11.28515625" style="1197" bestFit="1" customWidth="1"/>
    <col min="14605" max="14848" width="9.140625" style="1197"/>
    <col min="14849" max="14854" width="15.7109375" style="1197" customWidth="1"/>
    <col min="14855" max="14855" width="2" style="1197" customWidth="1"/>
    <col min="14856" max="14856" width="8.140625" style="1197" customWidth="1"/>
    <col min="14857" max="14857" width="10.85546875" style="1197" customWidth="1"/>
    <col min="14858" max="14859" width="9.140625" style="1197"/>
    <col min="14860" max="14860" width="11.28515625" style="1197" bestFit="1" customWidth="1"/>
    <col min="14861" max="15104" width="9.140625" style="1197"/>
    <col min="15105" max="15110" width="15.7109375" style="1197" customWidth="1"/>
    <col min="15111" max="15111" width="2" style="1197" customWidth="1"/>
    <col min="15112" max="15112" width="8.140625" style="1197" customWidth="1"/>
    <col min="15113" max="15113" width="10.85546875" style="1197" customWidth="1"/>
    <col min="15114" max="15115" width="9.140625" style="1197"/>
    <col min="15116" max="15116" width="11.28515625" style="1197" bestFit="1" customWidth="1"/>
    <col min="15117" max="15360" width="9.140625" style="1197"/>
    <col min="15361" max="15366" width="15.7109375" style="1197" customWidth="1"/>
    <col min="15367" max="15367" width="2" style="1197" customWidth="1"/>
    <col min="15368" max="15368" width="8.140625" style="1197" customWidth="1"/>
    <col min="15369" max="15369" width="10.85546875" style="1197" customWidth="1"/>
    <col min="15370" max="15371" width="9.140625" style="1197"/>
    <col min="15372" max="15372" width="11.28515625" style="1197" bestFit="1" customWidth="1"/>
    <col min="15373" max="15616" width="9.140625" style="1197"/>
    <col min="15617" max="15622" width="15.7109375" style="1197" customWidth="1"/>
    <col min="15623" max="15623" width="2" style="1197" customWidth="1"/>
    <col min="15624" max="15624" width="8.140625" style="1197" customWidth="1"/>
    <col min="15625" max="15625" width="10.85546875" style="1197" customWidth="1"/>
    <col min="15626" max="15627" width="9.140625" style="1197"/>
    <col min="15628" max="15628" width="11.28515625" style="1197" bestFit="1" customWidth="1"/>
    <col min="15629" max="15872" width="9.140625" style="1197"/>
    <col min="15873" max="15878" width="15.7109375" style="1197" customWidth="1"/>
    <col min="15879" max="15879" width="2" style="1197" customWidth="1"/>
    <col min="15880" max="15880" width="8.140625" style="1197" customWidth="1"/>
    <col min="15881" max="15881" width="10.85546875" style="1197" customWidth="1"/>
    <col min="15882" max="15883" width="9.140625" style="1197"/>
    <col min="15884" max="15884" width="11.28515625" style="1197" bestFit="1" customWidth="1"/>
    <col min="15885" max="16128" width="9.140625" style="1197"/>
    <col min="16129" max="16134" width="15.7109375" style="1197" customWidth="1"/>
    <col min="16135" max="16135" width="2" style="1197" customWidth="1"/>
    <col min="16136" max="16136" width="8.140625" style="1197" customWidth="1"/>
    <col min="16137" max="16137" width="10.85546875" style="1197" customWidth="1"/>
    <col min="16138" max="16139" width="9.140625" style="1197"/>
    <col min="16140" max="16140" width="11.28515625" style="1197" bestFit="1" customWidth="1"/>
    <col min="16141" max="16384" width="9.140625" style="1197"/>
  </cols>
  <sheetData>
    <row r="1" spans="1:256" ht="20.25" x14ac:dyDescent="0.25">
      <c r="A1" s="2332" t="s">
        <v>3605</v>
      </c>
      <c r="B1" s="2333"/>
      <c r="C1" s="2333"/>
      <c r="D1" s="2333"/>
      <c r="E1" s="2333"/>
      <c r="F1" s="2333"/>
      <c r="G1" s="2333"/>
      <c r="H1" s="2333"/>
      <c r="I1" s="2333"/>
      <c r="J1" s="2333"/>
      <c r="K1" s="2333"/>
      <c r="L1" s="2333"/>
      <c r="M1" s="2333"/>
      <c r="N1" s="2333"/>
      <c r="O1" s="2333"/>
      <c r="P1" s="2333"/>
      <c r="Q1" s="2333"/>
      <c r="R1" s="2333"/>
      <c r="S1" s="2333"/>
      <c r="T1" s="2333"/>
      <c r="U1" s="2333"/>
      <c r="V1" s="2333"/>
      <c r="W1" s="2333"/>
      <c r="X1" s="2333"/>
      <c r="Y1" s="2333"/>
      <c r="Z1" s="2333"/>
      <c r="AA1" s="2333"/>
      <c r="AB1" s="2333"/>
      <c r="AC1" s="2333"/>
      <c r="AD1" s="2333"/>
      <c r="AE1" s="2333"/>
      <c r="AF1" s="2333"/>
      <c r="AG1" s="2333"/>
      <c r="AH1" s="2333"/>
      <c r="AI1" s="2333"/>
      <c r="AJ1" s="2333"/>
      <c r="AK1" s="2333"/>
      <c r="AL1" s="2333"/>
      <c r="AM1" s="2333"/>
      <c r="AN1" s="2333"/>
      <c r="AO1" s="2333"/>
      <c r="AP1" s="2333"/>
      <c r="AQ1" s="2333"/>
      <c r="AR1" s="2333"/>
      <c r="AS1" s="2333"/>
      <c r="AT1" s="2333"/>
      <c r="AU1" s="2333"/>
      <c r="AV1" s="2333"/>
      <c r="AW1" s="2333"/>
      <c r="AX1" s="2333"/>
      <c r="AY1" s="2333"/>
      <c r="AZ1" s="2333"/>
      <c r="BA1" s="2333"/>
      <c r="BB1" s="2333"/>
      <c r="BC1" s="2333"/>
      <c r="BD1" s="2333"/>
      <c r="BE1" s="2333"/>
      <c r="BF1" s="2333"/>
      <c r="BG1" s="2333"/>
      <c r="BH1" s="2333"/>
      <c r="BI1" s="2333"/>
      <c r="BJ1" s="2333"/>
      <c r="BK1" s="2333"/>
      <c r="BL1" s="2333"/>
      <c r="BM1" s="2333"/>
      <c r="BN1" s="2333"/>
      <c r="BO1" s="2333"/>
      <c r="BP1" s="2333"/>
      <c r="BQ1" s="2333"/>
      <c r="BR1" s="2333"/>
      <c r="BS1" s="2333"/>
      <c r="BT1" s="2333"/>
      <c r="BU1" s="2333"/>
      <c r="BV1" s="2333"/>
      <c r="BW1" s="2333"/>
      <c r="BX1" s="2333"/>
      <c r="BY1" s="2333"/>
      <c r="BZ1" s="2333"/>
      <c r="CA1" s="2333"/>
      <c r="CB1" s="2333"/>
      <c r="CC1" s="2333"/>
      <c r="CD1" s="2333"/>
      <c r="CE1" s="2333"/>
      <c r="CF1" s="2333"/>
      <c r="CG1" s="2333"/>
      <c r="CH1" s="2333"/>
      <c r="CI1" s="2333"/>
      <c r="CJ1" s="2333"/>
      <c r="CK1" s="2333"/>
      <c r="CL1" s="2333"/>
      <c r="CM1" s="2333"/>
      <c r="CN1" s="2333"/>
      <c r="CO1" s="2333"/>
      <c r="CP1" s="2333"/>
      <c r="CQ1" s="2333"/>
      <c r="CR1" s="2333"/>
      <c r="CS1" s="2333"/>
      <c r="CT1" s="2333"/>
      <c r="CU1" s="2333"/>
      <c r="CV1" s="2333"/>
      <c r="CW1" s="2333"/>
      <c r="CX1" s="2333"/>
      <c r="CY1" s="2333"/>
      <c r="CZ1" s="2333"/>
      <c r="DA1" s="2333"/>
      <c r="DB1" s="2333"/>
      <c r="DC1" s="2333"/>
      <c r="DD1" s="2333"/>
      <c r="DE1" s="2333"/>
      <c r="DF1" s="2333"/>
      <c r="DG1" s="2333"/>
      <c r="DH1" s="2333"/>
      <c r="DI1" s="2333"/>
      <c r="DJ1" s="2333"/>
      <c r="DK1" s="2333"/>
      <c r="DL1" s="2333"/>
      <c r="DM1" s="2333"/>
      <c r="DN1" s="2333"/>
      <c r="DO1" s="2333"/>
      <c r="DP1" s="2333"/>
      <c r="DQ1" s="2333"/>
      <c r="DR1" s="2333"/>
      <c r="DS1" s="2333"/>
      <c r="DT1" s="2333"/>
      <c r="DU1" s="2333"/>
      <c r="DV1" s="2333"/>
      <c r="DW1" s="2333"/>
      <c r="DX1" s="2333"/>
      <c r="DY1" s="2333"/>
      <c r="DZ1" s="2333"/>
      <c r="EA1" s="2333"/>
      <c r="EB1" s="2333"/>
      <c r="EC1" s="2333"/>
      <c r="ED1" s="2333"/>
      <c r="EE1" s="2333"/>
      <c r="EF1" s="2333"/>
      <c r="EG1" s="2333"/>
      <c r="EH1" s="2333"/>
      <c r="EI1" s="2333"/>
      <c r="EJ1" s="2333"/>
      <c r="EK1" s="2333"/>
      <c r="EL1" s="2333"/>
      <c r="EM1" s="2333"/>
      <c r="EN1" s="2333"/>
      <c r="EO1" s="2333"/>
      <c r="EP1" s="2333"/>
      <c r="EQ1" s="2333"/>
      <c r="ER1" s="2333"/>
      <c r="ES1" s="2333"/>
      <c r="ET1" s="2333"/>
      <c r="EU1" s="2333"/>
      <c r="EV1" s="2333"/>
      <c r="EW1" s="2333"/>
      <c r="EX1" s="2333"/>
      <c r="EY1" s="2333"/>
      <c r="EZ1" s="2333"/>
      <c r="FA1" s="2333"/>
      <c r="FB1" s="2333"/>
      <c r="FC1" s="2333"/>
      <c r="FD1" s="2333"/>
      <c r="FE1" s="2333"/>
      <c r="FF1" s="2333"/>
      <c r="FG1" s="2333"/>
      <c r="FH1" s="2333"/>
      <c r="FI1" s="2333"/>
      <c r="FJ1" s="2333"/>
      <c r="FK1" s="2333"/>
      <c r="FL1" s="2333"/>
      <c r="FM1" s="2333"/>
      <c r="FN1" s="2333"/>
      <c r="FO1" s="2333"/>
      <c r="FP1" s="2333"/>
      <c r="FQ1" s="2333"/>
      <c r="FR1" s="2333"/>
      <c r="FS1" s="2333"/>
      <c r="FT1" s="2333"/>
      <c r="FU1" s="2333"/>
      <c r="FV1" s="2333"/>
      <c r="FW1" s="2333"/>
      <c r="FX1" s="2333"/>
      <c r="FY1" s="2333"/>
      <c r="FZ1" s="2333"/>
      <c r="GA1" s="2333"/>
      <c r="GB1" s="2333"/>
      <c r="GC1" s="2333"/>
      <c r="GD1" s="2333"/>
      <c r="GE1" s="2333"/>
      <c r="GF1" s="2333"/>
      <c r="GG1" s="2333"/>
      <c r="GH1" s="2333"/>
      <c r="GI1" s="2333"/>
      <c r="GJ1" s="2333"/>
      <c r="GK1" s="2333"/>
      <c r="GL1" s="2333"/>
      <c r="GM1" s="2333"/>
      <c r="GN1" s="2333"/>
      <c r="GO1" s="2333"/>
      <c r="GP1" s="2333"/>
      <c r="GQ1" s="2333"/>
      <c r="GR1" s="2333"/>
      <c r="GS1" s="2333"/>
      <c r="GT1" s="2333"/>
      <c r="GU1" s="2333"/>
      <c r="GV1" s="2333"/>
      <c r="GW1" s="2333"/>
      <c r="GX1" s="2333"/>
      <c r="GY1" s="2333"/>
      <c r="GZ1" s="2333"/>
      <c r="HA1" s="2333"/>
      <c r="HB1" s="2333"/>
      <c r="HC1" s="2333"/>
      <c r="HD1" s="2333"/>
      <c r="HE1" s="2333"/>
      <c r="HF1" s="2333"/>
      <c r="HG1" s="2333"/>
      <c r="HH1" s="2333"/>
      <c r="HI1" s="2333"/>
      <c r="HJ1" s="2333"/>
      <c r="HK1" s="2333"/>
      <c r="HL1" s="2333"/>
      <c r="HM1" s="2333"/>
      <c r="HN1" s="2333"/>
      <c r="HO1" s="2333"/>
      <c r="HP1" s="2333"/>
      <c r="HQ1" s="2333"/>
      <c r="HR1" s="2333"/>
      <c r="HS1" s="2333"/>
      <c r="HT1" s="2333"/>
      <c r="HU1" s="2333"/>
      <c r="HV1" s="2333"/>
      <c r="HW1" s="2333"/>
      <c r="HX1" s="2333"/>
      <c r="HY1" s="2333"/>
      <c r="HZ1" s="2333"/>
      <c r="IA1" s="2333"/>
      <c r="IB1" s="2333"/>
      <c r="IC1" s="2333"/>
      <c r="ID1" s="2333"/>
      <c r="IE1" s="2333"/>
      <c r="IF1" s="2333"/>
      <c r="IG1" s="2333"/>
      <c r="IH1" s="2333"/>
      <c r="II1" s="2333"/>
      <c r="IJ1" s="2333"/>
      <c r="IK1" s="2333"/>
      <c r="IL1" s="2333"/>
      <c r="IM1" s="2333"/>
      <c r="IN1" s="2333"/>
      <c r="IO1" s="2333"/>
      <c r="IP1" s="2333"/>
      <c r="IQ1" s="2333"/>
      <c r="IR1" s="2333"/>
      <c r="IS1" s="2333"/>
      <c r="IT1" s="2333"/>
      <c r="IU1" s="2333"/>
      <c r="IV1" s="2333"/>
    </row>
    <row r="2" spans="1:256" ht="15" thickBot="1" x14ac:dyDescent="0.3">
      <c r="F2" s="2335" t="s">
        <v>11</v>
      </c>
    </row>
    <row r="3" spans="1:256" ht="36" thickTop="1" thickBot="1" x14ac:dyDescent="0.3">
      <c r="A3" s="2336"/>
      <c r="B3" s="2337" t="s">
        <v>3606</v>
      </c>
      <c r="C3" s="2338" t="s">
        <v>3607</v>
      </c>
      <c r="D3" s="2338" t="s">
        <v>3608</v>
      </c>
      <c r="E3" s="2338" t="s">
        <v>3609</v>
      </c>
      <c r="F3" s="2339" t="s">
        <v>741</v>
      </c>
      <c r="G3" s="2340"/>
      <c r="H3" s="2340"/>
      <c r="I3" s="2340"/>
      <c r="J3" s="2340"/>
      <c r="K3" s="2340"/>
      <c r="L3" s="2340"/>
      <c r="M3" s="2340"/>
      <c r="N3" s="2340"/>
      <c r="O3" s="2340"/>
      <c r="P3" s="2340"/>
      <c r="Q3" s="2340"/>
      <c r="R3" s="2340"/>
      <c r="S3" s="2340"/>
      <c r="T3" s="2340"/>
      <c r="U3" s="2340"/>
      <c r="V3" s="2340"/>
      <c r="W3" s="2340"/>
      <c r="X3" s="2340"/>
      <c r="Y3" s="2340"/>
      <c r="Z3" s="2340"/>
      <c r="AA3" s="2340"/>
      <c r="AB3" s="2340"/>
      <c r="AC3" s="2340"/>
      <c r="AD3" s="2340"/>
      <c r="AE3" s="2340"/>
      <c r="AF3" s="2340"/>
      <c r="AG3" s="2340"/>
      <c r="AH3" s="2340"/>
      <c r="AI3" s="2340"/>
      <c r="AJ3" s="2340"/>
      <c r="AK3" s="2340"/>
      <c r="AL3" s="2340"/>
      <c r="AM3" s="2340"/>
      <c r="AN3" s="2340"/>
      <c r="AO3" s="2340"/>
      <c r="AP3" s="2340"/>
      <c r="AQ3" s="2340"/>
      <c r="AR3" s="2340"/>
      <c r="AS3" s="2340"/>
      <c r="AT3" s="2340"/>
      <c r="AU3" s="2340"/>
      <c r="AV3" s="2340"/>
      <c r="AW3" s="2340"/>
      <c r="AX3" s="2340"/>
      <c r="AY3" s="2340"/>
      <c r="AZ3" s="2340"/>
      <c r="BA3" s="2340"/>
      <c r="BB3" s="2340"/>
      <c r="BC3" s="2340"/>
      <c r="BD3" s="2340"/>
      <c r="BE3" s="2340"/>
      <c r="BF3" s="2340"/>
      <c r="BG3" s="2340"/>
      <c r="BH3" s="2340"/>
      <c r="BI3" s="2340"/>
      <c r="BJ3" s="2340"/>
      <c r="BK3" s="2340"/>
      <c r="BL3" s="2340"/>
      <c r="BM3" s="2340"/>
      <c r="BN3" s="2340"/>
      <c r="BO3" s="2340"/>
      <c r="BP3" s="2340"/>
      <c r="BQ3" s="2340"/>
      <c r="BR3" s="2340"/>
      <c r="BS3" s="2340"/>
      <c r="BT3" s="2340"/>
      <c r="BU3" s="2340"/>
      <c r="BV3" s="2340"/>
      <c r="BW3" s="2340"/>
      <c r="BX3" s="2340"/>
      <c r="BY3" s="2340"/>
      <c r="BZ3" s="2340"/>
      <c r="CA3" s="2340"/>
      <c r="CB3" s="2340"/>
      <c r="CC3" s="2340"/>
      <c r="CD3" s="2340"/>
      <c r="CE3" s="2340"/>
      <c r="CF3" s="2340"/>
      <c r="CG3" s="2340"/>
      <c r="CH3" s="2340"/>
      <c r="CI3" s="2340"/>
      <c r="CJ3" s="2340"/>
      <c r="CK3" s="2340"/>
      <c r="CL3" s="2340"/>
      <c r="CM3" s="2340"/>
      <c r="CN3" s="2340"/>
      <c r="CO3" s="2340"/>
      <c r="CP3" s="2340"/>
      <c r="CQ3" s="2340"/>
      <c r="CR3" s="2340"/>
      <c r="CS3" s="2340"/>
      <c r="CT3" s="2340"/>
      <c r="CU3" s="2340"/>
      <c r="CV3" s="2340"/>
      <c r="CW3" s="2340"/>
      <c r="CX3" s="2340"/>
      <c r="CY3" s="2340"/>
      <c r="CZ3" s="2340"/>
      <c r="DA3" s="2340"/>
      <c r="DB3" s="2340"/>
      <c r="DC3" s="2340"/>
      <c r="DD3" s="2340"/>
      <c r="DE3" s="2340"/>
      <c r="DF3" s="2340"/>
      <c r="DG3" s="2340"/>
      <c r="DH3" s="2340"/>
      <c r="DI3" s="2340"/>
      <c r="DJ3" s="2340"/>
      <c r="DK3" s="2340"/>
      <c r="DL3" s="2340"/>
      <c r="DM3" s="2340"/>
      <c r="DN3" s="2340"/>
      <c r="DO3" s="2340"/>
      <c r="DP3" s="2340"/>
      <c r="DQ3" s="2340"/>
      <c r="DR3" s="2340"/>
      <c r="DS3" s="2340"/>
      <c r="DT3" s="2340"/>
      <c r="DU3" s="2340"/>
      <c r="DV3" s="2340"/>
      <c r="DW3" s="2340"/>
      <c r="DX3" s="2340"/>
      <c r="DY3" s="2340"/>
      <c r="DZ3" s="2340"/>
      <c r="EA3" s="2340"/>
      <c r="EB3" s="2340"/>
      <c r="EC3" s="2340"/>
      <c r="ED3" s="2340"/>
      <c r="EE3" s="2340"/>
      <c r="EF3" s="2340"/>
      <c r="EG3" s="2340"/>
      <c r="EH3" s="2340"/>
      <c r="EI3" s="2340"/>
      <c r="EJ3" s="2340"/>
      <c r="EK3" s="2340"/>
      <c r="EL3" s="2340"/>
      <c r="EM3" s="2340"/>
      <c r="EN3" s="2340"/>
      <c r="EO3" s="2340"/>
      <c r="EP3" s="2340"/>
      <c r="EQ3" s="2340"/>
      <c r="ER3" s="2340"/>
      <c r="ES3" s="2340"/>
      <c r="ET3" s="2340"/>
      <c r="EU3" s="2340"/>
      <c r="EV3" s="2340"/>
      <c r="EW3" s="2340"/>
      <c r="EX3" s="2340"/>
      <c r="EY3" s="2340"/>
      <c r="EZ3" s="2340"/>
      <c r="FA3" s="2340"/>
      <c r="FB3" s="2340"/>
      <c r="FC3" s="2340"/>
      <c r="FD3" s="2340"/>
      <c r="FE3" s="2340"/>
      <c r="FF3" s="2340"/>
      <c r="FG3" s="2340"/>
      <c r="FH3" s="2340"/>
      <c r="FI3" s="2340"/>
      <c r="FJ3" s="2340"/>
      <c r="FK3" s="2340"/>
      <c r="FL3" s="2340"/>
      <c r="FM3" s="2340"/>
      <c r="FN3" s="2340"/>
      <c r="FO3" s="2340"/>
      <c r="FP3" s="2340"/>
      <c r="FQ3" s="2340"/>
      <c r="FR3" s="2340"/>
      <c r="FS3" s="2340"/>
      <c r="FT3" s="2340"/>
      <c r="FU3" s="2340"/>
      <c r="FV3" s="2340"/>
      <c r="FW3" s="2340"/>
      <c r="FX3" s="2340"/>
      <c r="FY3" s="2340"/>
      <c r="FZ3" s="2340"/>
      <c r="GA3" s="2340"/>
      <c r="GB3" s="2340"/>
      <c r="GC3" s="2340"/>
      <c r="GD3" s="2340"/>
      <c r="GE3" s="2340"/>
      <c r="GF3" s="2340"/>
      <c r="GG3" s="2340"/>
      <c r="GH3" s="2340"/>
      <c r="GI3" s="2340"/>
      <c r="GJ3" s="2340"/>
      <c r="GK3" s="2340"/>
      <c r="GL3" s="2340"/>
      <c r="GM3" s="2340"/>
      <c r="GN3" s="2340"/>
      <c r="GO3" s="2340"/>
      <c r="GP3" s="2340"/>
      <c r="GQ3" s="2340"/>
      <c r="GR3" s="2340"/>
      <c r="GS3" s="2340"/>
      <c r="GT3" s="2340"/>
      <c r="GU3" s="2340"/>
      <c r="GV3" s="2340"/>
      <c r="GW3" s="2340"/>
      <c r="GX3" s="2340"/>
      <c r="GY3" s="2340"/>
      <c r="GZ3" s="2340"/>
      <c r="HA3" s="2340"/>
      <c r="HB3" s="2340"/>
      <c r="HC3" s="2340"/>
      <c r="HD3" s="2340"/>
      <c r="HE3" s="2340"/>
      <c r="HF3" s="2340"/>
      <c r="HG3" s="2340"/>
      <c r="HH3" s="2340"/>
      <c r="HI3" s="2340"/>
      <c r="HJ3" s="2340"/>
      <c r="HK3" s="2340"/>
      <c r="HL3" s="2340"/>
      <c r="HM3" s="2340"/>
      <c r="HN3" s="2340"/>
      <c r="HO3" s="2340"/>
      <c r="HP3" s="2340"/>
      <c r="HQ3" s="2340"/>
      <c r="HR3" s="2340"/>
      <c r="HS3" s="2340"/>
      <c r="HT3" s="2340"/>
      <c r="HU3" s="2340"/>
      <c r="HV3" s="2340"/>
      <c r="HW3" s="2340"/>
      <c r="HX3" s="2340"/>
      <c r="HY3" s="2340"/>
      <c r="HZ3" s="2340"/>
      <c r="IA3" s="2340"/>
      <c r="IB3" s="2340"/>
      <c r="IC3" s="2340"/>
      <c r="ID3" s="2340"/>
      <c r="IE3" s="2340"/>
      <c r="IF3" s="2340"/>
      <c r="IG3" s="2340"/>
      <c r="IH3" s="2340"/>
      <c r="II3" s="2340"/>
      <c r="IJ3" s="2340"/>
      <c r="IK3" s="2340"/>
      <c r="IL3" s="2340"/>
      <c r="IM3" s="2340"/>
      <c r="IN3" s="2340"/>
      <c r="IO3" s="2340"/>
      <c r="IP3" s="2340"/>
      <c r="IQ3" s="2340"/>
      <c r="IR3" s="2340"/>
      <c r="IS3" s="2340"/>
      <c r="IT3" s="2340"/>
      <c r="IU3" s="2340"/>
      <c r="IV3" s="2340"/>
    </row>
    <row r="4" spans="1:256" ht="17.25" x14ac:dyDescent="0.25">
      <c r="A4" s="2341">
        <v>42551</v>
      </c>
      <c r="B4" s="2342">
        <v>34407.300000000003</v>
      </c>
      <c r="C4" s="2343">
        <v>49736.55</v>
      </c>
      <c r="D4" s="2343">
        <v>44210.05</v>
      </c>
      <c r="E4" s="2343">
        <v>69630.899999999994</v>
      </c>
      <c r="F4" s="2344">
        <f t="shared" ref="F4" si="0">SUM(B4:E4)</f>
        <v>197984.8</v>
      </c>
      <c r="L4" s="2345"/>
    </row>
    <row r="5" spans="1:256" ht="17.25" x14ac:dyDescent="0.25">
      <c r="A5" s="2341">
        <v>42580</v>
      </c>
      <c r="B5" s="2342">
        <v>32796.800000000003</v>
      </c>
      <c r="C5" s="2343">
        <v>51036.55</v>
      </c>
      <c r="D5" s="2343">
        <v>44210.05</v>
      </c>
      <c r="E5" s="2343">
        <v>71130.899999999994</v>
      </c>
      <c r="F5" s="2344">
        <f t="shared" ref="F5:F16" si="1">SUM(B5:E5)</f>
        <v>199174.3</v>
      </c>
      <c r="L5" s="2345"/>
    </row>
    <row r="6" spans="1:256" ht="17.25" x14ac:dyDescent="0.25">
      <c r="A6" s="2341">
        <v>42613</v>
      </c>
      <c r="B6" s="2342">
        <v>34039</v>
      </c>
      <c r="C6" s="2343">
        <v>52536.55</v>
      </c>
      <c r="D6" s="2343">
        <v>41287.4</v>
      </c>
      <c r="E6" s="2343">
        <v>72530.899999999994</v>
      </c>
      <c r="F6" s="2344">
        <f t="shared" si="1"/>
        <v>200393.85</v>
      </c>
      <c r="L6" s="2345"/>
    </row>
    <row r="7" spans="1:256" ht="17.25" x14ac:dyDescent="0.25">
      <c r="A7" s="2341">
        <v>42643</v>
      </c>
      <c r="B7" s="2342">
        <v>35913</v>
      </c>
      <c r="C7" s="2343">
        <v>49491</v>
      </c>
      <c r="D7" s="2343">
        <v>43087</v>
      </c>
      <c r="E7" s="2343">
        <v>73402</v>
      </c>
      <c r="F7" s="2344">
        <f t="shared" si="1"/>
        <v>201893</v>
      </c>
      <c r="L7" s="2345"/>
    </row>
    <row r="8" spans="1:256" ht="17.25" x14ac:dyDescent="0.25">
      <c r="A8" s="2341">
        <v>42674</v>
      </c>
      <c r="B8" s="2342">
        <v>36632</v>
      </c>
      <c r="C8" s="2343">
        <v>50791</v>
      </c>
      <c r="D8" s="2343">
        <v>44687</v>
      </c>
      <c r="E8" s="2343">
        <v>73402</v>
      </c>
      <c r="F8" s="2344">
        <f t="shared" si="1"/>
        <v>205512</v>
      </c>
      <c r="L8" s="2345"/>
    </row>
    <row r="9" spans="1:256" ht="17.25" x14ac:dyDescent="0.25">
      <c r="A9" s="2341">
        <v>42704</v>
      </c>
      <c r="B9" s="2342">
        <v>34107</v>
      </c>
      <c r="C9" s="2343">
        <v>52081</v>
      </c>
      <c r="D9" s="2343">
        <v>44687</v>
      </c>
      <c r="E9" s="2343">
        <v>74802.100000000006</v>
      </c>
      <c r="F9" s="2344">
        <f t="shared" si="1"/>
        <v>205677.1</v>
      </c>
      <c r="L9" s="2345"/>
    </row>
    <row r="10" spans="1:256" ht="17.25" x14ac:dyDescent="0.25">
      <c r="A10" s="2341">
        <v>42734</v>
      </c>
      <c r="B10" s="2342">
        <v>32605.599999999999</v>
      </c>
      <c r="C10" s="2343">
        <v>53381.35</v>
      </c>
      <c r="D10" s="2343">
        <v>46287</v>
      </c>
      <c r="E10" s="2343">
        <v>74098.600000000006</v>
      </c>
      <c r="F10" s="2344">
        <f t="shared" si="1"/>
        <v>206372.55000000002</v>
      </c>
      <c r="L10" s="2345"/>
    </row>
    <row r="11" spans="1:256" ht="17.25" x14ac:dyDescent="0.25">
      <c r="A11" s="2341">
        <v>42766</v>
      </c>
      <c r="B11" s="2342">
        <v>32849.300000000003</v>
      </c>
      <c r="C11" s="2343">
        <v>49156.35</v>
      </c>
      <c r="D11" s="2343">
        <v>47586.35</v>
      </c>
      <c r="E11" s="2343">
        <v>76067.600000000006</v>
      </c>
      <c r="F11" s="2344">
        <f t="shared" si="1"/>
        <v>205659.6</v>
      </c>
      <c r="L11" s="2345"/>
    </row>
    <row r="12" spans="1:256" ht="17.25" x14ac:dyDescent="0.25">
      <c r="A12" s="2341">
        <v>42794</v>
      </c>
      <c r="B12" s="2342">
        <v>35632.199999999997</v>
      </c>
      <c r="C12" s="2343">
        <v>50906.35</v>
      </c>
      <c r="D12" s="2343">
        <v>48986.35</v>
      </c>
      <c r="E12" s="2343">
        <v>76067.600000000006</v>
      </c>
      <c r="F12" s="2344">
        <f t="shared" si="1"/>
        <v>211592.5</v>
      </c>
      <c r="L12" s="2345"/>
    </row>
    <row r="13" spans="1:256" ht="17.25" x14ac:dyDescent="0.25">
      <c r="A13" s="2341">
        <v>42825</v>
      </c>
      <c r="B13" s="2342">
        <v>39412.6</v>
      </c>
      <c r="C13" s="2343">
        <v>52254.35</v>
      </c>
      <c r="D13" s="2343">
        <v>48586.35</v>
      </c>
      <c r="E13" s="2343">
        <v>77967.600000000006</v>
      </c>
      <c r="F13" s="2344">
        <f t="shared" si="1"/>
        <v>218220.9</v>
      </c>
      <c r="L13" s="2345"/>
    </row>
    <row r="14" spans="1:256" ht="17.25" x14ac:dyDescent="0.25">
      <c r="A14" s="2341">
        <v>42853</v>
      </c>
      <c r="B14" s="2342">
        <v>44413.8</v>
      </c>
      <c r="C14" s="2343">
        <v>49654.35</v>
      </c>
      <c r="D14" s="2343">
        <v>47464.35</v>
      </c>
      <c r="E14" s="2343">
        <v>78567.600000000006</v>
      </c>
      <c r="F14" s="2344">
        <f t="shared" si="1"/>
        <v>220100.1</v>
      </c>
      <c r="L14" s="2345"/>
    </row>
    <row r="15" spans="1:256" ht="17.25" x14ac:dyDescent="0.25">
      <c r="A15" s="2341">
        <v>42886</v>
      </c>
      <c r="B15" s="2342">
        <v>42075.4</v>
      </c>
      <c r="C15" s="2343">
        <v>51254.35</v>
      </c>
      <c r="D15" s="2343">
        <v>47464.35</v>
      </c>
      <c r="E15" s="2343">
        <v>78567.600000000006</v>
      </c>
      <c r="F15" s="2344">
        <f t="shared" si="1"/>
        <v>219361.7</v>
      </c>
      <c r="L15" s="2345"/>
    </row>
    <row r="16" spans="1:256" ht="18" thickBot="1" x14ac:dyDescent="0.3">
      <c r="A16" s="2346">
        <v>42916</v>
      </c>
      <c r="B16" s="2347">
        <v>38762.400000000001</v>
      </c>
      <c r="C16" s="2348">
        <v>52754.35</v>
      </c>
      <c r="D16" s="2348">
        <v>49464.35</v>
      </c>
      <c r="E16" s="2348">
        <v>78567.600000000006</v>
      </c>
      <c r="F16" s="2349">
        <f t="shared" si="1"/>
        <v>219548.7</v>
      </c>
      <c r="L16" s="2345"/>
    </row>
    <row r="17" spans="1:256" ht="15" thickTop="1" x14ac:dyDescent="0.25">
      <c r="A17" s="1197" t="s">
        <v>3610</v>
      </c>
      <c r="F17" s="2334"/>
    </row>
    <row r="18" spans="1:256" x14ac:dyDescent="0.25">
      <c r="A18" s="1197" t="s">
        <v>3611</v>
      </c>
      <c r="F18" s="2334"/>
    </row>
    <row r="19" spans="1:256" x14ac:dyDescent="0.25">
      <c r="A19" s="1197"/>
      <c r="F19" s="2334"/>
    </row>
    <row r="20" spans="1:256" ht="20.25" x14ac:dyDescent="0.25">
      <c r="A20" s="2332" t="s">
        <v>3612</v>
      </c>
      <c r="B20" s="2350"/>
      <c r="C20" s="2350"/>
      <c r="D20" s="2350"/>
      <c r="E20" s="2350"/>
      <c r="F20" s="2350"/>
      <c r="G20" s="2350"/>
      <c r="H20" s="2350"/>
      <c r="I20" s="2350"/>
      <c r="J20" s="2350"/>
      <c r="K20" s="2350"/>
      <c r="L20" s="2350"/>
      <c r="M20" s="2350"/>
      <c r="N20" s="2350"/>
      <c r="O20" s="2350"/>
      <c r="P20" s="2350"/>
      <c r="Q20" s="2350"/>
      <c r="R20" s="2350"/>
      <c r="S20" s="2350"/>
      <c r="T20" s="2350"/>
      <c r="U20" s="2350"/>
      <c r="V20" s="2350"/>
      <c r="W20" s="2350"/>
      <c r="X20" s="2350"/>
      <c r="Y20" s="2350"/>
      <c r="Z20" s="2350"/>
      <c r="AA20" s="2350"/>
      <c r="AB20" s="2350"/>
      <c r="AC20" s="2350"/>
      <c r="AD20" s="2350"/>
      <c r="AE20" s="2350"/>
      <c r="AF20" s="2350"/>
      <c r="AG20" s="2350"/>
      <c r="AH20" s="2350"/>
      <c r="AI20" s="2350"/>
      <c r="AJ20" s="2350"/>
      <c r="AK20" s="2350"/>
      <c r="AL20" s="2350"/>
      <c r="AM20" s="2350"/>
      <c r="AN20" s="2350"/>
      <c r="AO20" s="2350"/>
      <c r="AP20" s="2350"/>
      <c r="AQ20" s="2350"/>
      <c r="AR20" s="2350"/>
      <c r="AS20" s="2350"/>
      <c r="AT20" s="2350"/>
      <c r="AU20" s="2350"/>
      <c r="AV20" s="2350"/>
      <c r="AW20" s="2350"/>
      <c r="AX20" s="2350"/>
      <c r="AY20" s="2350"/>
      <c r="AZ20" s="2350"/>
      <c r="BA20" s="2350"/>
      <c r="BB20" s="2350"/>
      <c r="BC20" s="2350"/>
      <c r="BD20" s="2350"/>
      <c r="BE20" s="2350"/>
      <c r="BF20" s="2350"/>
      <c r="BG20" s="2350"/>
      <c r="BH20" s="2350"/>
      <c r="BI20" s="2350"/>
      <c r="BJ20" s="2350"/>
      <c r="BK20" s="2350"/>
      <c r="BL20" s="2350"/>
      <c r="BM20" s="2350"/>
      <c r="BN20" s="2350"/>
      <c r="BO20" s="2350"/>
      <c r="BP20" s="2350"/>
      <c r="BQ20" s="2350"/>
      <c r="BR20" s="2350"/>
      <c r="BS20" s="2350"/>
      <c r="BT20" s="2350"/>
      <c r="BU20" s="2350"/>
      <c r="BV20" s="2350"/>
      <c r="BW20" s="2350"/>
      <c r="BX20" s="2350"/>
      <c r="BY20" s="2350"/>
      <c r="BZ20" s="2350"/>
      <c r="CA20" s="2350"/>
      <c r="CB20" s="2350"/>
      <c r="CC20" s="2350"/>
      <c r="CD20" s="2350"/>
      <c r="CE20" s="2350"/>
      <c r="CF20" s="2350"/>
      <c r="CG20" s="2350"/>
      <c r="CH20" s="2350"/>
      <c r="CI20" s="2350"/>
      <c r="CJ20" s="2350"/>
      <c r="CK20" s="2350"/>
      <c r="CL20" s="2350"/>
      <c r="CM20" s="2350"/>
      <c r="CN20" s="2350"/>
      <c r="CO20" s="2350"/>
      <c r="CP20" s="2350"/>
      <c r="CQ20" s="2350"/>
      <c r="CR20" s="2350"/>
      <c r="CS20" s="2350"/>
      <c r="CT20" s="2350"/>
      <c r="CU20" s="2350"/>
      <c r="CV20" s="2350"/>
      <c r="CW20" s="2350"/>
      <c r="CX20" s="2350"/>
      <c r="CY20" s="2350"/>
      <c r="CZ20" s="2350"/>
      <c r="DA20" s="2350"/>
      <c r="DB20" s="2350"/>
      <c r="DC20" s="2350"/>
      <c r="DD20" s="2350"/>
      <c r="DE20" s="2350"/>
      <c r="DF20" s="2350"/>
      <c r="DG20" s="2350"/>
      <c r="DH20" s="2350"/>
      <c r="DI20" s="2350"/>
      <c r="DJ20" s="2350"/>
      <c r="DK20" s="2350"/>
      <c r="DL20" s="2350"/>
      <c r="DM20" s="2350"/>
      <c r="DN20" s="2350"/>
      <c r="DO20" s="2350"/>
      <c r="DP20" s="2350"/>
      <c r="DQ20" s="2350"/>
      <c r="DR20" s="2350"/>
      <c r="DS20" s="2350"/>
      <c r="DT20" s="2350"/>
      <c r="DU20" s="2350"/>
      <c r="DV20" s="2350"/>
      <c r="DW20" s="2350"/>
      <c r="DX20" s="2350"/>
      <c r="DY20" s="2350"/>
      <c r="DZ20" s="2350"/>
      <c r="EA20" s="2350"/>
      <c r="EB20" s="2350"/>
      <c r="EC20" s="2350"/>
      <c r="ED20" s="2350"/>
      <c r="EE20" s="2350"/>
      <c r="EF20" s="2350"/>
      <c r="EG20" s="2350"/>
      <c r="EH20" s="2350"/>
      <c r="EI20" s="2350"/>
      <c r="EJ20" s="2350"/>
      <c r="EK20" s="2350"/>
      <c r="EL20" s="2350"/>
      <c r="EM20" s="2350"/>
      <c r="EN20" s="2350"/>
      <c r="EO20" s="2350"/>
      <c r="EP20" s="2350"/>
      <c r="EQ20" s="2350"/>
      <c r="ER20" s="2350"/>
      <c r="ES20" s="2350"/>
      <c r="ET20" s="2350"/>
      <c r="EU20" s="2350"/>
      <c r="EV20" s="2350"/>
      <c r="EW20" s="2350"/>
      <c r="EX20" s="2350"/>
      <c r="EY20" s="2350"/>
      <c r="EZ20" s="2350"/>
      <c r="FA20" s="2350"/>
      <c r="FB20" s="2350"/>
      <c r="FC20" s="2350"/>
      <c r="FD20" s="2350"/>
      <c r="FE20" s="2350"/>
      <c r="FF20" s="2350"/>
      <c r="FG20" s="2350"/>
      <c r="FH20" s="2350"/>
      <c r="FI20" s="2350"/>
      <c r="FJ20" s="2350"/>
      <c r="FK20" s="2350"/>
      <c r="FL20" s="2350"/>
      <c r="FM20" s="2350"/>
      <c r="FN20" s="2350"/>
      <c r="FO20" s="2350"/>
      <c r="FP20" s="2350"/>
      <c r="FQ20" s="2350"/>
      <c r="FR20" s="2350"/>
      <c r="FS20" s="2350"/>
      <c r="FT20" s="2350"/>
      <c r="FU20" s="2350"/>
      <c r="FV20" s="2350"/>
      <c r="FW20" s="2350"/>
      <c r="FX20" s="2350"/>
      <c r="FY20" s="2350"/>
      <c r="FZ20" s="2350"/>
      <c r="GA20" s="2350"/>
      <c r="GB20" s="2350"/>
      <c r="GC20" s="2350"/>
      <c r="GD20" s="2350"/>
      <c r="GE20" s="2350"/>
      <c r="GF20" s="2350"/>
      <c r="GG20" s="2350"/>
      <c r="GH20" s="2350"/>
      <c r="GI20" s="2350"/>
      <c r="GJ20" s="2350"/>
      <c r="GK20" s="2350"/>
      <c r="GL20" s="2350"/>
      <c r="GM20" s="2350"/>
      <c r="GN20" s="2350"/>
      <c r="GO20" s="2350"/>
      <c r="GP20" s="2350"/>
      <c r="GQ20" s="2350"/>
      <c r="GR20" s="2350"/>
      <c r="GS20" s="2350"/>
      <c r="GT20" s="2350"/>
      <c r="GU20" s="2350"/>
      <c r="GV20" s="2350"/>
      <c r="GW20" s="2350"/>
      <c r="GX20" s="2350"/>
      <c r="GY20" s="2350"/>
      <c r="GZ20" s="2350"/>
      <c r="HA20" s="2350"/>
      <c r="HB20" s="2350"/>
      <c r="HC20" s="2350"/>
      <c r="HD20" s="2350"/>
      <c r="HE20" s="2350"/>
      <c r="HF20" s="2350"/>
      <c r="HG20" s="2350"/>
      <c r="HH20" s="2350"/>
      <c r="HI20" s="2350"/>
      <c r="HJ20" s="2350"/>
      <c r="HK20" s="2350"/>
      <c r="HL20" s="2350"/>
      <c r="HM20" s="2350"/>
      <c r="HN20" s="2350"/>
      <c r="HO20" s="2350"/>
      <c r="HP20" s="2350"/>
      <c r="HQ20" s="2350"/>
      <c r="HR20" s="2350"/>
      <c r="HS20" s="2350"/>
      <c r="HT20" s="2350"/>
      <c r="HU20" s="2350"/>
      <c r="HV20" s="2350"/>
      <c r="HW20" s="2350"/>
      <c r="HX20" s="2350"/>
      <c r="HY20" s="2350"/>
      <c r="HZ20" s="2350"/>
      <c r="IA20" s="2350"/>
      <c r="IB20" s="2350"/>
      <c r="IC20" s="2350"/>
      <c r="ID20" s="2350"/>
      <c r="IE20" s="2350"/>
      <c r="IF20" s="2350"/>
      <c r="IG20" s="2350"/>
      <c r="IH20" s="2350"/>
      <c r="II20" s="2350"/>
      <c r="IJ20" s="2350"/>
      <c r="IK20" s="2350"/>
      <c r="IL20" s="2350"/>
      <c r="IM20" s="2350"/>
      <c r="IN20" s="2350"/>
      <c r="IO20" s="2350"/>
      <c r="IP20" s="2350"/>
      <c r="IQ20" s="2350"/>
      <c r="IR20" s="2350"/>
      <c r="IS20" s="2350"/>
      <c r="IT20" s="2350"/>
      <c r="IU20" s="2350"/>
      <c r="IV20" s="2350"/>
    </row>
    <row r="21" spans="1:256" ht="15" thickBot="1" x14ac:dyDescent="0.3">
      <c r="E21" s="2335"/>
      <c r="F21" s="2335" t="s">
        <v>11</v>
      </c>
    </row>
    <row r="22" spans="1:256" ht="36" thickTop="1" thickBot="1" x14ac:dyDescent="0.3">
      <c r="A22" s="2351"/>
      <c r="B22" s="2352" t="s">
        <v>3606</v>
      </c>
      <c r="C22" s="2353" t="s">
        <v>3607</v>
      </c>
      <c r="D22" s="2353" t="s">
        <v>3608</v>
      </c>
      <c r="E22" s="2353" t="s">
        <v>3613</v>
      </c>
      <c r="F22" s="2354" t="s">
        <v>741</v>
      </c>
    </row>
    <row r="23" spans="1:256" ht="17.25" x14ac:dyDescent="0.25">
      <c r="A23" s="2355" t="s">
        <v>3614</v>
      </c>
      <c r="B23" s="2342">
        <v>38762.400000000001</v>
      </c>
      <c r="C23" s="2343">
        <v>18423.349999999999</v>
      </c>
      <c r="D23" s="2343">
        <v>7190</v>
      </c>
      <c r="E23" s="2343">
        <v>369</v>
      </c>
      <c r="F23" s="2356">
        <f t="shared" ref="F23:F37" si="2">SUM(B23:E23)</f>
        <v>64744.75</v>
      </c>
      <c r="H23" s="2357"/>
    </row>
    <row r="24" spans="1:256" ht="17.25" x14ac:dyDescent="0.25">
      <c r="A24" s="2355" t="s">
        <v>3615</v>
      </c>
      <c r="B24" s="2342" t="s">
        <v>1962</v>
      </c>
      <c r="C24" s="2343">
        <v>19441</v>
      </c>
      <c r="D24" s="2343">
        <v>10120</v>
      </c>
      <c r="E24" s="2343">
        <v>1610</v>
      </c>
      <c r="F24" s="2356">
        <f t="shared" si="2"/>
        <v>31171</v>
      </c>
      <c r="H24" s="2357"/>
    </row>
    <row r="25" spans="1:256" ht="17.25" x14ac:dyDescent="0.25">
      <c r="A25" s="2355" t="s">
        <v>3616</v>
      </c>
      <c r="B25" s="2342" t="s">
        <v>1962</v>
      </c>
      <c r="C25" s="2343">
        <v>14890</v>
      </c>
      <c r="D25" s="2343">
        <v>11654.35</v>
      </c>
      <c r="E25" s="2343">
        <v>1826</v>
      </c>
      <c r="F25" s="2356">
        <f t="shared" si="2"/>
        <v>28370.35</v>
      </c>
      <c r="H25" s="2357"/>
    </row>
    <row r="26" spans="1:256" ht="17.25" x14ac:dyDescent="0.25">
      <c r="A26" s="2355" t="s">
        <v>3617</v>
      </c>
      <c r="B26" s="2342" t="s">
        <v>1962</v>
      </c>
      <c r="C26" s="2358" t="s">
        <v>1962</v>
      </c>
      <c r="D26" s="2343">
        <v>9300</v>
      </c>
      <c r="E26" s="2343">
        <v>4349</v>
      </c>
      <c r="F26" s="2356">
        <f t="shared" si="2"/>
        <v>13649</v>
      </c>
      <c r="H26" s="2357"/>
    </row>
    <row r="27" spans="1:256" ht="17.25" x14ac:dyDescent="0.25">
      <c r="A27" s="2355" t="s">
        <v>3618</v>
      </c>
      <c r="B27" s="2342" t="s">
        <v>1962</v>
      </c>
      <c r="C27" s="2358" t="s">
        <v>1962</v>
      </c>
      <c r="D27" s="2343">
        <v>11200</v>
      </c>
      <c r="E27" s="2343">
        <v>4931</v>
      </c>
      <c r="F27" s="2356">
        <f t="shared" si="2"/>
        <v>16131</v>
      </c>
      <c r="H27" s="2357"/>
    </row>
    <row r="28" spans="1:256" ht="17.25" x14ac:dyDescent="0.25">
      <c r="A28" s="2355" t="s">
        <v>3619</v>
      </c>
      <c r="B28" s="2342" t="s">
        <v>1962</v>
      </c>
      <c r="C28" s="2358" t="s">
        <v>1962</v>
      </c>
      <c r="D28" s="2343" t="s">
        <v>1962</v>
      </c>
      <c r="E28" s="2343">
        <v>2631</v>
      </c>
      <c r="F28" s="2356">
        <f t="shared" si="2"/>
        <v>2631</v>
      </c>
      <c r="H28" s="2357"/>
    </row>
    <row r="29" spans="1:256" ht="17.25" x14ac:dyDescent="0.25">
      <c r="A29" s="2355" t="s">
        <v>3620</v>
      </c>
      <c r="B29" s="2342" t="s">
        <v>1962</v>
      </c>
      <c r="C29" s="2358" t="s">
        <v>1962</v>
      </c>
      <c r="D29" s="2343" t="s">
        <v>1962</v>
      </c>
      <c r="E29" s="2343">
        <v>6513</v>
      </c>
      <c r="F29" s="2356">
        <f t="shared" si="2"/>
        <v>6513</v>
      </c>
      <c r="H29" s="2357"/>
    </row>
    <row r="30" spans="1:256" ht="17.25" x14ac:dyDescent="0.25">
      <c r="A30" s="2355" t="s">
        <v>3621</v>
      </c>
      <c r="B30" s="2342" t="s">
        <v>1962</v>
      </c>
      <c r="C30" s="2358" t="s">
        <v>1962</v>
      </c>
      <c r="D30" s="2343" t="s">
        <v>1962</v>
      </c>
      <c r="E30" s="2343">
        <v>6083</v>
      </c>
      <c r="F30" s="2356">
        <f t="shared" si="2"/>
        <v>6083</v>
      </c>
      <c r="H30" s="2357"/>
    </row>
    <row r="31" spans="1:256" ht="17.25" x14ac:dyDescent="0.25">
      <c r="A31" s="2355" t="s">
        <v>3622</v>
      </c>
      <c r="B31" s="2342" t="s">
        <v>1962</v>
      </c>
      <c r="C31" s="2358" t="s">
        <v>1962</v>
      </c>
      <c r="D31" s="2343" t="s">
        <v>1962</v>
      </c>
      <c r="E31" s="2343">
        <v>9662</v>
      </c>
      <c r="F31" s="2356">
        <f t="shared" si="2"/>
        <v>9662</v>
      </c>
      <c r="H31" s="2357"/>
    </row>
    <row r="32" spans="1:256" ht="17.25" x14ac:dyDescent="0.25">
      <c r="A32" s="2355" t="s">
        <v>3623</v>
      </c>
      <c r="B32" s="2342" t="s">
        <v>1962</v>
      </c>
      <c r="C32" s="2358" t="s">
        <v>1962</v>
      </c>
      <c r="D32" s="2343" t="s">
        <v>1962</v>
      </c>
      <c r="E32" s="2343">
        <v>8293</v>
      </c>
      <c r="F32" s="2356">
        <f t="shared" si="2"/>
        <v>8293</v>
      </c>
      <c r="H32" s="2357"/>
    </row>
    <row r="33" spans="1:256" ht="17.25" x14ac:dyDescent="0.25">
      <c r="A33" s="2355" t="s">
        <v>3624</v>
      </c>
      <c r="B33" s="2342" t="s">
        <v>1962</v>
      </c>
      <c r="C33" s="2358" t="s">
        <v>1962</v>
      </c>
      <c r="D33" s="2343" t="s">
        <v>1962</v>
      </c>
      <c r="E33" s="2343">
        <v>6123</v>
      </c>
      <c r="F33" s="2356">
        <f t="shared" si="2"/>
        <v>6123</v>
      </c>
      <c r="H33" s="2357"/>
    </row>
    <row r="34" spans="1:256" ht="17.25" x14ac:dyDescent="0.25">
      <c r="A34" s="2355" t="s">
        <v>3625</v>
      </c>
      <c r="B34" s="2342" t="s">
        <v>1962</v>
      </c>
      <c r="C34" s="2358" t="s">
        <v>1962</v>
      </c>
      <c r="D34" s="2343" t="s">
        <v>1962</v>
      </c>
      <c r="E34" s="2343">
        <v>3596</v>
      </c>
      <c r="F34" s="2356">
        <f t="shared" si="2"/>
        <v>3596</v>
      </c>
      <c r="H34" s="2357"/>
    </row>
    <row r="35" spans="1:256" ht="17.25" x14ac:dyDescent="0.25">
      <c r="A35" s="2355" t="s">
        <v>3626</v>
      </c>
      <c r="B35" s="2342" t="s">
        <v>1962</v>
      </c>
      <c r="C35" s="2358" t="s">
        <v>1962</v>
      </c>
      <c r="D35" s="2343" t="s">
        <v>1962</v>
      </c>
      <c r="E35" s="2343">
        <v>8082</v>
      </c>
      <c r="F35" s="2356">
        <f t="shared" si="2"/>
        <v>8082</v>
      </c>
      <c r="H35" s="2357"/>
    </row>
    <row r="36" spans="1:256" ht="17.25" x14ac:dyDescent="0.25">
      <c r="A36" s="2355" t="s">
        <v>3627</v>
      </c>
      <c r="B36" s="2342" t="s">
        <v>1962</v>
      </c>
      <c r="C36" s="2358" t="s">
        <v>1962</v>
      </c>
      <c r="D36" s="2343" t="s">
        <v>1962</v>
      </c>
      <c r="E36" s="2343">
        <v>6000</v>
      </c>
      <c r="F36" s="2356">
        <f t="shared" si="2"/>
        <v>6000</v>
      </c>
      <c r="H36" s="2357"/>
    </row>
    <row r="37" spans="1:256" ht="17.25" x14ac:dyDescent="0.25">
      <c r="A37" s="2355" t="s">
        <v>3628</v>
      </c>
      <c r="B37" s="2342" t="s">
        <v>1962</v>
      </c>
      <c r="C37" s="2358" t="s">
        <v>1962</v>
      </c>
      <c r="D37" s="2343" t="s">
        <v>1962</v>
      </c>
      <c r="E37" s="2343">
        <v>2100</v>
      </c>
      <c r="F37" s="2356">
        <f t="shared" si="2"/>
        <v>2100</v>
      </c>
      <c r="H37" s="2357"/>
    </row>
    <row r="38" spans="1:256" ht="17.25" x14ac:dyDescent="0.25">
      <c r="A38" s="2355" t="s">
        <v>3629</v>
      </c>
      <c r="B38" s="2342" t="s">
        <v>1962</v>
      </c>
      <c r="C38" s="2358" t="s">
        <v>1962</v>
      </c>
      <c r="D38" s="2343" t="s">
        <v>1962</v>
      </c>
      <c r="E38" s="2343" t="s">
        <v>1962</v>
      </c>
      <c r="F38" s="2356" t="s">
        <v>1962</v>
      </c>
      <c r="H38" s="2357"/>
    </row>
    <row r="39" spans="1:256" ht="17.25" x14ac:dyDescent="0.25">
      <c r="A39" s="2355" t="s">
        <v>3630</v>
      </c>
      <c r="B39" s="2342" t="s">
        <v>1962</v>
      </c>
      <c r="C39" s="2358" t="s">
        <v>1962</v>
      </c>
      <c r="D39" s="2343" t="s">
        <v>1962</v>
      </c>
      <c r="E39" s="2343" t="s">
        <v>1962</v>
      </c>
      <c r="F39" s="2356" t="s">
        <v>1962</v>
      </c>
      <c r="H39" s="2357"/>
    </row>
    <row r="40" spans="1:256" ht="17.25" x14ac:dyDescent="0.25">
      <c r="A40" s="2355" t="s">
        <v>3631</v>
      </c>
      <c r="B40" s="2342" t="s">
        <v>1962</v>
      </c>
      <c r="C40" s="2358" t="s">
        <v>1962</v>
      </c>
      <c r="D40" s="2343" t="s">
        <v>1962</v>
      </c>
      <c r="E40" s="2343" t="s">
        <v>1962</v>
      </c>
      <c r="F40" s="2356" t="s">
        <v>1962</v>
      </c>
      <c r="H40" s="2357"/>
    </row>
    <row r="41" spans="1:256" ht="17.25" x14ac:dyDescent="0.25">
      <c r="A41" s="2355" t="s">
        <v>3632</v>
      </c>
      <c r="B41" s="2342" t="s">
        <v>1962</v>
      </c>
      <c r="C41" s="2358" t="s">
        <v>1962</v>
      </c>
      <c r="D41" s="2343" t="s">
        <v>1962</v>
      </c>
      <c r="E41" s="2343">
        <v>3000</v>
      </c>
      <c r="F41" s="2356">
        <f t="shared" ref="F41:F42" si="3">SUM(B41:E41)</f>
        <v>3000</v>
      </c>
      <c r="H41" s="2357"/>
    </row>
    <row r="42" spans="1:256" ht="18" thickBot="1" x14ac:dyDescent="0.3">
      <c r="A42" s="2355" t="s">
        <v>3633</v>
      </c>
      <c r="B42" s="2342" t="s">
        <v>1962</v>
      </c>
      <c r="C42" s="2358" t="s">
        <v>1962</v>
      </c>
      <c r="D42" s="2343" t="s">
        <v>1962</v>
      </c>
      <c r="E42" s="2343">
        <v>3400</v>
      </c>
      <c r="F42" s="2356">
        <f t="shared" si="3"/>
        <v>3400</v>
      </c>
      <c r="H42" s="2357"/>
    </row>
    <row r="43" spans="1:256" ht="18" thickBot="1" x14ac:dyDescent="0.3">
      <c r="A43" s="2359" t="s">
        <v>741</v>
      </c>
      <c r="B43" s="2360">
        <f>SUM(B23:B42)</f>
        <v>38762.400000000001</v>
      </c>
      <c r="C43" s="2361">
        <f>SUM(C23:C42)</f>
        <v>52754.35</v>
      </c>
      <c r="D43" s="2361">
        <f>SUM(D23:D42)</f>
        <v>49464.35</v>
      </c>
      <c r="E43" s="2361">
        <f>SUM(E23:E42)</f>
        <v>78568</v>
      </c>
      <c r="F43" s="2362">
        <f>SUM(F23:F42)</f>
        <v>219549.1</v>
      </c>
      <c r="G43" s="2334"/>
      <c r="H43" s="2363"/>
      <c r="I43" s="2363"/>
      <c r="J43" s="2334"/>
      <c r="K43" s="2334"/>
      <c r="L43" s="2334"/>
      <c r="M43" s="2334"/>
      <c r="N43" s="2334"/>
      <c r="O43" s="2334"/>
      <c r="P43" s="2334"/>
      <c r="Q43" s="2334"/>
      <c r="R43" s="2334"/>
      <c r="S43" s="2334"/>
      <c r="T43" s="2334"/>
      <c r="U43" s="2334"/>
      <c r="V43" s="2334"/>
      <c r="W43" s="2334"/>
      <c r="X43" s="2334"/>
      <c r="Y43" s="2334"/>
      <c r="Z43" s="2334"/>
      <c r="AA43" s="2334"/>
      <c r="AB43" s="2334"/>
      <c r="AC43" s="2334"/>
      <c r="AD43" s="2334"/>
      <c r="AE43" s="2334"/>
      <c r="AF43" s="2334"/>
      <c r="AG43" s="2334"/>
      <c r="AH43" s="2334"/>
      <c r="AI43" s="2334"/>
      <c r="AJ43" s="2334"/>
      <c r="AK43" s="2334"/>
      <c r="AL43" s="2334"/>
      <c r="AM43" s="2334"/>
      <c r="AN43" s="2334"/>
      <c r="AO43" s="2334"/>
      <c r="AP43" s="2334"/>
      <c r="AQ43" s="2334"/>
      <c r="AR43" s="2334"/>
      <c r="AS43" s="2334"/>
      <c r="AT43" s="2334"/>
      <c r="AU43" s="2334"/>
      <c r="AV43" s="2334"/>
      <c r="AW43" s="2334"/>
      <c r="AX43" s="2334"/>
      <c r="AY43" s="2334"/>
      <c r="AZ43" s="2334"/>
      <c r="BA43" s="2334"/>
      <c r="BB43" s="2334"/>
      <c r="BC43" s="2334"/>
      <c r="BD43" s="2334"/>
      <c r="BE43" s="2334"/>
      <c r="BF43" s="2334"/>
      <c r="BG43" s="2334"/>
      <c r="BH43" s="2334"/>
      <c r="BI43" s="2334"/>
      <c r="BJ43" s="2334"/>
      <c r="BK43" s="2334"/>
      <c r="BL43" s="2334"/>
      <c r="BM43" s="2334"/>
      <c r="BN43" s="2334"/>
      <c r="BO43" s="2334"/>
      <c r="BP43" s="2334"/>
      <c r="BQ43" s="2334"/>
      <c r="BR43" s="2334"/>
      <c r="BS43" s="2334"/>
      <c r="BT43" s="2334"/>
      <c r="BU43" s="2334"/>
      <c r="BV43" s="2334"/>
      <c r="BW43" s="2334"/>
      <c r="BX43" s="2334"/>
      <c r="BY43" s="2334"/>
      <c r="BZ43" s="2334"/>
      <c r="CA43" s="2334"/>
      <c r="CB43" s="2334"/>
      <c r="CC43" s="2334"/>
      <c r="CD43" s="2334"/>
      <c r="CE43" s="2334"/>
      <c r="CF43" s="2334"/>
      <c r="CG43" s="2334"/>
      <c r="CH43" s="2334"/>
      <c r="CI43" s="2334"/>
      <c r="CJ43" s="2334"/>
      <c r="CK43" s="2334"/>
      <c r="CL43" s="2334"/>
      <c r="CM43" s="2334"/>
      <c r="CN43" s="2334"/>
      <c r="CO43" s="2334"/>
      <c r="CP43" s="2334"/>
      <c r="CQ43" s="2334"/>
      <c r="CR43" s="2334"/>
      <c r="CS43" s="2334"/>
      <c r="CT43" s="2334"/>
      <c r="CU43" s="2334"/>
      <c r="CV43" s="2334"/>
      <c r="CW43" s="2334"/>
      <c r="CX43" s="2334"/>
      <c r="CY43" s="2334"/>
      <c r="CZ43" s="2334"/>
      <c r="DA43" s="2334"/>
      <c r="DB43" s="2334"/>
      <c r="DC43" s="2334"/>
      <c r="DD43" s="2334"/>
      <c r="DE43" s="2334"/>
      <c r="DF43" s="2334"/>
      <c r="DG43" s="2334"/>
      <c r="DH43" s="2334"/>
      <c r="DI43" s="2334"/>
      <c r="DJ43" s="2334"/>
      <c r="DK43" s="2334"/>
      <c r="DL43" s="2334"/>
      <c r="DM43" s="2334"/>
      <c r="DN43" s="2334"/>
      <c r="DO43" s="2334"/>
      <c r="DP43" s="2334"/>
      <c r="DQ43" s="2334"/>
      <c r="DR43" s="2334"/>
      <c r="DS43" s="2334"/>
      <c r="DT43" s="2334"/>
      <c r="DU43" s="2334"/>
      <c r="DV43" s="2334"/>
      <c r="DW43" s="2334"/>
      <c r="DX43" s="2334"/>
      <c r="DY43" s="2334"/>
      <c r="DZ43" s="2334"/>
      <c r="EA43" s="2334"/>
      <c r="EB43" s="2334"/>
      <c r="EC43" s="2334"/>
      <c r="ED43" s="2334"/>
      <c r="EE43" s="2334"/>
      <c r="EF43" s="2334"/>
      <c r="EG43" s="2334"/>
      <c r="EH43" s="2334"/>
      <c r="EI43" s="2334"/>
      <c r="EJ43" s="2334"/>
      <c r="EK43" s="2334"/>
      <c r="EL43" s="2334"/>
      <c r="EM43" s="2334"/>
      <c r="EN43" s="2334"/>
      <c r="EO43" s="2334"/>
      <c r="EP43" s="2334"/>
      <c r="EQ43" s="2334"/>
      <c r="ER43" s="2334"/>
      <c r="ES43" s="2334"/>
      <c r="ET43" s="2334"/>
      <c r="EU43" s="2334"/>
      <c r="EV43" s="2334"/>
      <c r="EW43" s="2334"/>
      <c r="EX43" s="2334"/>
      <c r="EY43" s="2334"/>
      <c r="EZ43" s="2334"/>
      <c r="FA43" s="2334"/>
      <c r="FB43" s="2334"/>
      <c r="FC43" s="2334"/>
      <c r="FD43" s="2334"/>
      <c r="FE43" s="2334"/>
      <c r="FF43" s="2334"/>
      <c r="FG43" s="2334"/>
      <c r="FH43" s="2334"/>
      <c r="FI43" s="2334"/>
      <c r="FJ43" s="2334"/>
      <c r="FK43" s="2334"/>
      <c r="FL43" s="2334"/>
      <c r="FM43" s="2334"/>
      <c r="FN43" s="2334"/>
      <c r="FO43" s="2334"/>
      <c r="FP43" s="2334"/>
      <c r="FQ43" s="2334"/>
      <c r="FR43" s="2334"/>
      <c r="FS43" s="2334"/>
      <c r="FT43" s="2334"/>
      <c r="FU43" s="2334"/>
      <c r="FV43" s="2334"/>
      <c r="FW43" s="2334"/>
      <c r="FX43" s="2334"/>
      <c r="FY43" s="2334"/>
      <c r="FZ43" s="2334"/>
      <c r="GA43" s="2334"/>
      <c r="GB43" s="2334"/>
      <c r="GC43" s="2334"/>
      <c r="GD43" s="2334"/>
      <c r="GE43" s="2334"/>
      <c r="GF43" s="2334"/>
      <c r="GG43" s="2334"/>
      <c r="GH43" s="2334"/>
      <c r="GI43" s="2334"/>
      <c r="GJ43" s="2334"/>
      <c r="GK43" s="2334"/>
      <c r="GL43" s="2334"/>
      <c r="GM43" s="2334"/>
      <c r="GN43" s="2334"/>
      <c r="GO43" s="2334"/>
      <c r="GP43" s="2334"/>
      <c r="GQ43" s="2334"/>
      <c r="GR43" s="2334"/>
      <c r="GS43" s="2334"/>
      <c r="GT43" s="2334"/>
      <c r="GU43" s="2334"/>
      <c r="GV43" s="2334"/>
      <c r="GW43" s="2334"/>
      <c r="GX43" s="2334"/>
      <c r="GY43" s="2334"/>
      <c r="GZ43" s="2334"/>
      <c r="HA43" s="2334"/>
      <c r="HB43" s="2334"/>
      <c r="HC43" s="2334"/>
      <c r="HD43" s="2334"/>
      <c r="HE43" s="2334"/>
      <c r="HF43" s="2334"/>
      <c r="HG43" s="2334"/>
      <c r="HH43" s="2334"/>
      <c r="HI43" s="2334"/>
      <c r="HJ43" s="2334"/>
      <c r="HK43" s="2334"/>
      <c r="HL43" s="2334"/>
      <c r="HM43" s="2334"/>
      <c r="HN43" s="2334"/>
      <c r="HO43" s="2334"/>
      <c r="HP43" s="2334"/>
      <c r="HQ43" s="2334"/>
      <c r="HR43" s="2334"/>
      <c r="HS43" s="2334"/>
      <c r="HT43" s="2334"/>
      <c r="HU43" s="2334"/>
      <c r="HV43" s="2334"/>
      <c r="HW43" s="2334"/>
      <c r="HX43" s="2334"/>
      <c r="HY43" s="2334"/>
      <c r="HZ43" s="2334"/>
      <c r="IA43" s="2334"/>
      <c r="IB43" s="2334"/>
      <c r="IC43" s="2334"/>
      <c r="ID43" s="2334"/>
      <c r="IE43" s="2334"/>
      <c r="IF43" s="2334"/>
      <c r="IG43" s="2334"/>
      <c r="IH43" s="2334"/>
      <c r="II43" s="2334"/>
      <c r="IJ43" s="2334"/>
      <c r="IK43" s="2334"/>
      <c r="IL43" s="2334"/>
      <c r="IM43" s="2334"/>
      <c r="IN43" s="2334"/>
      <c r="IO43" s="2334"/>
      <c r="IP43" s="2334"/>
      <c r="IQ43" s="2334"/>
      <c r="IR43" s="2334"/>
      <c r="IS43" s="2334"/>
      <c r="IT43" s="2334"/>
      <c r="IU43" s="2334"/>
      <c r="IV43" s="2334"/>
    </row>
    <row r="44" spans="1:256" ht="15" thickTop="1" x14ac:dyDescent="0.25">
      <c r="A44" s="1197" t="s">
        <v>3634</v>
      </c>
      <c r="B44" s="1197" t="s">
        <v>3635</v>
      </c>
      <c r="F44" s="2334"/>
    </row>
    <row r="45" spans="1:256" x14ac:dyDescent="0.25">
      <c r="B45" s="1197" t="s">
        <v>3636</v>
      </c>
      <c r="F45" s="2334"/>
    </row>
    <row r="46" spans="1:256" x14ac:dyDescent="0.25">
      <c r="A46" s="1197" t="s">
        <v>533</v>
      </c>
    </row>
    <row r="47" spans="1:256" x14ac:dyDescent="0.25">
      <c r="A47" s="1197" t="s">
        <v>3611</v>
      </c>
    </row>
  </sheetData>
  <printOptions horizontalCentered="1"/>
  <pageMargins left="0.118110236220472" right="0.118110236220472" top="0.15748031496063" bottom="0.15748031496063" header="0" footer="0"/>
  <pageSetup paperSize="9" scale="7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topLeftCell="A19" zoomScaleNormal="100" workbookViewId="0">
      <selection activeCell="H12" sqref="H12"/>
    </sheetView>
  </sheetViews>
  <sheetFormatPr defaultRowHeight="15" x14ac:dyDescent="0.25"/>
  <cols>
    <col min="1" max="1" width="5.42578125" style="3332" customWidth="1"/>
    <col min="2" max="2" width="45.140625" style="3335" customWidth="1"/>
    <col min="3" max="3" width="23.42578125" style="3335" customWidth="1"/>
    <col min="4" max="4" width="23.42578125" style="3374" customWidth="1"/>
    <col min="5" max="5" width="10.140625" style="3332" customWidth="1"/>
    <col min="6" max="10" width="9.140625" style="3332"/>
    <col min="11" max="16384" width="9.140625" style="3335"/>
  </cols>
  <sheetData>
    <row r="1" spans="1:11" s="1812" customFormat="1" ht="21" thickBot="1" x14ac:dyDescent="0.35">
      <c r="A1" s="2290"/>
      <c r="B1" s="2290" t="s">
        <v>4708</v>
      </c>
      <c r="C1" s="2290"/>
      <c r="D1" s="2290"/>
      <c r="E1" s="2291"/>
      <c r="F1" s="2292"/>
      <c r="G1" s="2293"/>
      <c r="H1" s="2294"/>
      <c r="I1" s="2294"/>
      <c r="J1" s="2294"/>
      <c r="K1" s="2294"/>
    </row>
    <row r="2" spans="1:11" ht="19.5" thickTop="1" x14ac:dyDescent="0.3">
      <c r="B2" s="3621" t="s">
        <v>4709</v>
      </c>
      <c r="C2" s="3333" t="s">
        <v>4710</v>
      </c>
      <c r="D2" s="3333" t="s">
        <v>4711</v>
      </c>
      <c r="E2" s="3334"/>
    </row>
    <row r="3" spans="1:11" ht="19.5" thickBot="1" x14ac:dyDescent="0.35">
      <c r="B3" s="3622"/>
      <c r="C3" s="3336" t="s">
        <v>4363</v>
      </c>
      <c r="D3" s="3337" t="s">
        <v>4712</v>
      </c>
      <c r="E3" s="3334"/>
    </row>
    <row r="4" spans="1:11" ht="19.5" thickTop="1" x14ac:dyDescent="0.3">
      <c r="B4" s="3338" t="s">
        <v>720</v>
      </c>
      <c r="C4" s="3339"/>
      <c r="D4" s="3340"/>
      <c r="E4" s="3334"/>
    </row>
    <row r="5" spans="1:11" ht="18.75" x14ac:dyDescent="0.3">
      <c r="B5" s="3341" t="s">
        <v>4713</v>
      </c>
      <c r="C5" s="3342">
        <v>19</v>
      </c>
      <c r="D5" s="3343">
        <v>1535.4</v>
      </c>
    </row>
    <row r="6" spans="1:11" ht="18.75" x14ac:dyDescent="0.3">
      <c r="B6" s="3344" t="s">
        <v>4714</v>
      </c>
      <c r="C6" s="3342">
        <v>60</v>
      </c>
      <c r="D6" s="3343">
        <v>6087.1</v>
      </c>
    </row>
    <row r="7" spans="1:11" ht="18.75" x14ac:dyDescent="0.3">
      <c r="B7" s="3344" t="s">
        <v>4715</v>
      </c>
      <c r="C7" s="3342"/>
      <c r="D7" s="3343"/>
    </row>
    <row r="8" spans="1:11" ht="18.75" x14ac:dyDescent="0.3">
      <c r="B8" s="3345" t="s">
        <v>4716</v>
      </c>
      <c r="C8" s="3342">
        <v>4</v>
      </c>
      <c r="D8" s="3343">
        <v>250</v>
      </c>
    </row>
    <row r="9" spans="1:11" ht="18.75" x14ac:dyDescent="0.3">
      <c r="B9" s="3346" t="s">
        <v>4717</v>
      </c>
      <c r="C9" s="3342">
        <v>3</v>
      </c>
      <c r="D9" s="3343">
        <v>121</v>
      </c>
    </row>
    <row r="10" spans="1:11" ht="18.75" x14ac:dyDescent="0.3">
      <c r="B10" s="3344" t="s">
        <v>4718</v>
      </c>
      <c r="C10" s="3342">
        <v>9</v>
      </c>
      <c r="D10" s="3343">
        <v>165.6</v>
      </c>
    </row>
    <row r="11" spans="1:11" ht="26.25" customHeight="1" x14ac:dyDescent="0.3">
      <c r="B11" s="3344" t="s">
        <v>4719</v>
      </c>
      <c r="C11" s="3342">
        <v>33</v>
      </c>
      <c r="D11" s="3343">
        <v>2202.4</v>
      </c>
    </row>
    <row r="12" spans="1:11" ht="19.5" thickBot="1" x14ac:dyDescent="0.35">
      <c r="B12" s="3344" t="s">
        <v>4720</v>
      </c>
      <c r="C12" s="3342">
        <v>4</v>
      </c>
      <c r="D12" s="3347">
        <v>16.899999999999999</v>
      </c>
    </row>
    <row r="13" spans="1:11" ht="20.25" thickTop="1" thickBot="1" x14ac:dyDescent="0.35">
      <c r="B13" s="3348" t="s">
        <v>234</v>
      </c>
      <c r="C13" s="3349">
        <f>SUM(C5:C12)</f>
        <v>132</v>
      </c>
      <c r="D13" s="3350">
        <f>SUM(D5:D12)</f>
        <v>10378.4</v>
      </c>
    </row>
    <row r="14" spans="1:11" s="3332" customFormat="1" ht="15.75" thickTop="1" x14ac:dyDescent="0.25">
      <c r="B14" s="3351" t="s">
        <v>4721</v>
      </c>
      <c r="C14" s="3352"/>
      <c r="D14" s="3353"/>
      <c r="E14" s="3354"/>
    </row>
    <row r="15" spans="1:11" s="3332" customFormat="1" x14ac:dyDescent="0.25">
      <c r="B15" s="3355" t="s">
        <v>3546</v>
      </c>
      <c r="C15" s="3352"/>
      <c r="D15" s="3353"/>
      <c r="E15" s="3354"/>
    </row>
    <row r="16" spans="1:11" s="3332" customFormat="1" x14ac:dyDescent="0.25">
      <c r="D16" s="3356"/>
    </row>
    <row r="17" spans="1:11" s="1812" customFormat="1" ht="21.75" thickBot="1" x14ac:dyDescent="0.35">
      <c r="A17" s="2290"/>
      <c r="B17" s="2290" t="s">
        <v>4722</v>
      </c>
      <c r="C17" s="2290"/>
      <c r="D17" s="2290"/>
      <c r="E17" s="2291"/>
      <c r="F17" s="2292"/>
      <c r="G17" s="2293"/>
      <c r="H17" s="2294"/>
      <c r="I17" s="2294"/>
      <c r="J17" s="2294"/>
      <c r="K17" s="2294"/>
    </row>
    <row r="18" spans="1:11" ht="18.75" x14ac:dyDescent="0.3">
      <c r="B18" s="3357" t="s">
        <v>0</v>
      </c>
      <c r="C18" s="3358" t="s">
        <v>4710</v>
      </c>
      <c r="D18" s="3359" t="s">
        <v>4723</v>
      </c>
      <c r="E18" s="3334"/>
    </row>
    <row r="19" spans="1:11" ht="19.5" thickBot="1" x14ac:dyDescent="0.35">
      <c r="B19" s="3360"/>
      <c r="C19" s="3361" t="s">
        <v>4363</v>
      </c>
      <c r="D19" s="3362" t="s">
        <v>11</v>
      </c>
      <c r="E19" s="3334"/>
    </row>
    <row r="20" spans="1:11" ht="18.75" x14ac:dyDescent="0.3">
      <c r="B20" s="3363">
        <v>42887</v>
      </c>
      <c r="C20" s="3364"/>
      <c r="D20" s="3365"/>
      <c r="E20" s="3334"/>
    </row>
    <row r="21" spans="1:11" ht="18.75" x14ac:dyDescent="0.3">
      <c r="B21" s="3366" t="s">
        <v>3649</v>
      </c>
      <c r="C21" s="3364">
        <v>17</v>
      </c>
      <c r="D21" s="3365">
        <v>966.7</v>
      </c>
      <c r="E21" s="3334"/>
    </row>
    <row r="22" spans="1:11" ht="18.75" x14ac:dyDescent="0.3">
      <c r="B22" s="3366" t="s">
        <v>3650</v>
      </c>
      <c r="C22" s="3364">
        <v>31</v>
      </c>
      <c r="D22" s="3365">
        <v>2143.8000000000002</v>
      </c>
      <c r="E22" s="3334"/>
    </row>
    <row r="23" spans="1:11" ht="18.75" x14ac:dyDescent="0.3">
      <c r="B23" s="3366" t="s">
        <v>3651</v>
      </c>
      <c r="C23" s="3364">
        <v>24</v>
      </c>
      <c r="D23" s="3365">
        <v>1453.8</v>
      </c>
      <c r="E23" s="3334"/>
    </row>
    <row r="24" spans="1:11" ht="24.75" customHeight="1" x14ac:dyDescent="0.3">
      <c r="B24" s="3366" t="s">
        <v>3652</v>
      </c>
      <c r="C24" s="3364">
        <v>27</v>
      </c>
      <c r="D24" s="3365">
        <v>1823.9</v>
      </c>
      <c r="E24" s="3334"/>
    </row>
    <row r="25" spans="1:11" ht="18.75" x14ac:dyDescent="0.3">
      <c r="B25" s="3366" t="s">
        <v>3653</v>
      </c>
      <c r="C25" s="3364">
        <v>33</v>
      </c>
      <c r="D25" s="3365">
        <v>3990.2</v>
      </c>
      <c r="E25" s="3334"/>
    </row>
    <row r="26" spans="1:11" ht="19.5" thickBot="1" x14ac:dyDescent="0.35">
      <c r="B26" s="3367"/>
      <c r="C26" s="3368"/>
      <c r="D26" s="3369"/>
      <c r="E26" s="3334"/>
    </row>
    <row r="27" spans="1:11" ht="19.5" thickBot="1" x14ac:dyDescent="0.35">
      <c r="B27" s="3370"/>
      <c r="C27" s="3368">
        <f>SUM(C21:C25)</f>
        <v>132</v>
      </c>
      <c r="D27" s="3371">
        <f>SUM(D21:D25)</f>
        <v>10378.400000000001</v>
      </c>
      <c r="E27" s="3334"/>
    </row>
    <row r="28" spans="1:11" s="3352" customFormat="1" x14ac:dyDescent="0.25">
      <c r="A28" s="3372"/>
      <c r="B28" s="3351" t="s">
        <v>4724</v>
      </c>
      <c r="C28" s="3372"/>
      <c r="D28" s="3373"/>
      <c r="E28" s="3372"/>
      <c r="F28" s="3372"/>
      <c r="G28" s="3372"/>
      <c r="H28" s="3372"/>
      <c r="I28" s="3372"/>
      <c r="J28" s="3372"/>
      <c r="K28" s="3372"/>
    </row>
    <row r="29" spans="1:11" s="3352" customFormat="1" ht="17.25" x14ac:dyDescent="0.25">
      <c r="A29" s="3372"/>
      <c r="B29" s="3355" t="s">
        <v>4725</v>
      </c>
      <c r="C29" s="3372"/>
      <c r="D29" s="3373"/>
      <c r="E29" s="3372"/>
      <c r="F29" s="3372"/>
      <c r="G29" s="3372"/>
      <c r="H29" s="3372"/>
      <c r="I29" s="3372"/>
      <c r="J29" s="3372"/>
      <c r="K29" s="3372"/>
    </row>
    <row r="30" spans="1:11" s="3352" customFormat="1" x14ac:dyDescent="0.25">
      <c r="A30" s="3372"/>
      <c r="B30" s="3355" t="s">
        <v>3546</v>
      </c>
      <c r="C30" s="3372"/>
      <c r="D30" s="3373"/>
      <c r="E30" s="3372"/>
      <c r="F30" s="3372"/>
      <c r="G30" s="3372"/>
      <c r="H30" s="3372"/>
      <c r="I30" s="3372"/>
      <c r="J30" s="3372"/>
      <c r="K30" s="3372"/>
    </row>
    <row r="31" spans="1:11" s="3332" customFormat="1" x14ac:dyDescent="0.25">
      <c r="D31" s="3356"/>
    </row>
    <row r="32" spans="1:11" s="3332" customFormat="1" x14ac:dyDescent="0.25">
      <c r="D32" s="3356"/>
    </row>
    <row r="33" spans="4:4" s="3332" customFormat="1" x14ac:dyDescent="0.25">
      <c r="D33" s="3356"/>
    </row>
    <row r="34" spans="4:4" s="3332" customFormat="1" x14ac:dyDescent="0.25">
      <c r="D34" s="3356"/>
    </row>
    <row r="35" spans="4:4" s="3332" customFormat="1" x14ac:dyDescent="0.25">
      <c r="D35" s="3356"/>
    </row>
    <row r="36" spans="4:4" s="3332" customFormat="1" x14ac:dyDescent="0.25">
      <c r="D36" s="3356"/>
    </row>
    <row r="37" spans="4:4" s="3332" customFormat="1" x14ac:dyDescent="0.25">
      <c r="D37" s="3356"/>
    </row>
    <row r="38" spans="4:4" s="3332" customFormat="1" x14ac:dyDescent="0.25">
      <c r="D38" s="3356"/>
    </row>
    <row r="39" spans="4:4" s="3332" customFormat="1" x14ac:dyDescent="0.25">
      <c r="D39" s="3356"/>
    </row>
    <row r="40" spans="4:4" s="3332" customFormat="1" x14ac:dyDescent="0.25">
      <c r="D40" s="3356"/>
    </row>
    <row r="41" spans="4:4" s="3332" customFormat="1" x14ac:dyDescent="0.25">
      <c r="D41" s="3356"/>
    </row>
    <row r="42" spans="4:4" s="3332" customFormat="1" x14ac:dyDescent="0.25">
      <c r="D42" s="3356"/>
    </row>
    <row r="43" spans="4:4" s="3332" customFormat="1" x14ac:dyDescent="0.25">
      <c r="D43" s="3356"/>
    </row>
    <row r="44" spans="4:4" s="3332" customFormat="1" x14ac:dyDescent="0.25">
      <c r="D44" s="3356"/>
    </row>
    <row r="45" spans="4:4" s="3332" customFormat="1" x14ac:dyDescent="0.25">
      <c r="D45" s="3356"/>
    </row>
    <row r="46" spans="4:4" s="3332" customFormat="1" x14ac:dyDescent="0.25">
      <c r="D46" s="3356"/>
    </row>
    <row r="47" spans="4:4" s="3332" customFormat="1" x14ac:dyDescent="0.25">
      <c r="D47" s="3356"/>
    </row>
    <row r="48" spans="4:4" s="3332" customFormat="1" x14ac:dyDescent="0.25">
      <c r="D48" s="3356"/>
    </row>
    <row r="49" spans="4:4" s="3332" customFormat="1" x14ac:dyDescent="0.25">
      <c r="D49" s="3356"/>
    </row>
    <row r="50" spans="4:4" s="3332" customFormat="1" x14ac:dyDescent="0.25">
      <c r="D50" s="3356"/>
    </row>
    <row r="51" spans="4:4" s="3332" customFormat="1" x14ac:dyDescent="0.25">
      <c r="D51" s="3356"/>
    </row>
    <row r="52" spans="4:4" s="3332" customFormat="1" x14ac:dyDescent="0.25">
      <c r="D52" s="3356"/>
    </row>
    <row r="53" spans="4:4" s="3332" customFormat="1" x14ac:dyDescent="0.25">
      <c r="D53" s="3356"/>
    </row>
    <row r="54" spans="4:4" s="3332" customFormat="1" x14ac:dyDescent="0.25">
      <c r="D54" s="3356"/>
    </row>
    <row r="55" spans="4:4" s="3332" customFormat="1" x14ac:dyDescent="0.25">
      <c r="D55" s="3356"/>
    </row>
    <row r="56" spans="4:4" s="3332" customFormat="1" x14ac:dyDescent="0.25">
      <c r="D56" s="3356"/>
    </row>
    <row r="57" spans="4:4" s="3332" customFormat="1" x14ac:dyDescent="0.25">
      <c r="D57" s="3356"/>
    </row>
    <row r="58" spans="4:4" s="3332" customFormat="1" x14ac:dyDescent="0.25">
      <c r="D58" s="3356"/>
    </row>
    <row r="59" spans="4:4" s="3332" customFormat="1" x14ac:dyDescent="0.25">
      <c r="D59" s="3356"/>
    </row>
    <row r="60" spans="4:4" s="3332" customFormat="1" x14ac:dyDescent="0.25">
      <c r="D60" s="3356"/>
    </row>
    <row r="61" spans="4:4" s="3332" customFormat="1" x14ac:dyDescent="0.25">
      <c r="D61" s="3356"/>
    </row>
    <row r="62" spans="4:4" s="3332" customFormat="1" x14ac:dyDescent="0.25">
      <c r="D62" s="3356"/>
    </row>
    <row r="63" spans="4:4" s="3332" customFormat="1" x14ac:dyDescent="0.25">
      <c r="D63" s="3356"/>
    </row>
    <row r="64" spans="4:4" s="3332" customFormat="1" x14ac:dyDescent="0.25">
      <c r="D64" s="3356"/>
    </row>
    <row r="65" spans="4:4" s="3332" customFormat="1" x14ac:dyDescent="0.25">
      <c r="D65" s="3356"/>
    </row>
    <row r="66" spans="4:4" s="3332" customFormat="1" x14ac:dyDescent="0.25">
      <c r="D66" s="3356"/>
    </row>
    <row r="67" spans="4:4" s="3332" customFormat="1" x14ac:dyDescent="0.25">
      <c r="D67" s="3356"/>
    </row>
    <row r="68" spans="4:4" s="3332" customFormat="1" x14ac:dyDescent="0.25">
      <c r="D68" s="3356"/>
    </row>
    <row r="69" spans="4:4" s="3332" customFormat="1" x14ac:dyDescent="0.25">
      <c r="D69" s="3356"/>
    </row>
    <row r="70" spans="4:4" s="3332" customFormat="1" x14ac:dyDescent="0.25">
      <c r="D70" s="3356"/>
    </row>
    <row r="71" spans="4:4" s="3332" customFormat="1" x14ac:dyDescent="0.25">
      <c r="D71" s="3356"/>
    </row>
    <row r="72" spans="4:4" s="3332" customFormat="1" x14ac:dyDescent="0.25">
      <c r="D72" s="3356"/>
    </row>
    <row r="73" spans="4:4" s="3332" customFormat="1" x14ac:dyDescent="0.25">
      <c r="D73" s="3356"/>
    </row>
    <row r="74" spans="4:4" s="3332" customFormat="1" x14ac:dyDescent="0.25">
      <c r="D74" s="3356"/>
    </row>
    <row r="75" spans="4:4" s="3332" customFormat="1" x14ac:dyDescent="0.25">
      <c r="D75" s="3356"/>
    </row>
    <row r="76" spans="4:4" s="3332" customFormat="1" x14ac:dyDescent="0.25">
      <c r="D76" s="3356"/>
    </row>
    <row r="77" spans="4:4" s="3332" customFormat="1" x14ac:dyDescent="0.25">
      <c r="D77" s="3356"/>
    </row>
    <row r="78" spans="4:4" s="3332" customFormat="1" x14ac:dyDescent="0.25">
      <c r="D78" s="3356"/>
    </row>
    <row r="79" spans="4:4" s="3332" customFormat="1" x14ac:dyDescent="0.25">
      <c r="D79" s="3356"/>
    </row>
    <row r="80" spans="4:4" s="3332" customFormat="1" x14ac:dyDescent="0.25">
      <c r="D80" s="3356"/>
    </row>
  </sheetData>
  <mergeCells count="1">
    <mergeCell ref="B2:B3"/>
  </mergeCells>
  <pageMargins left="0" right="0" top="1" bottom="0.75" header="0.3" footer="0.3"/>
  <pageSetup paperSize="9" scale="8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P35"/>
  <sheetViews>
    <sheetView zoomScaleNormal="100" workbookViewId="0">
      <selection activeCell="G11" sqref="G11"/>
    </sheetView>
  </sheetViews>
  <sheetFormatPr defaultColWidth="11.42578125" defaultRowHeight="12.75" x14ac:dyDescent="0.25"/>
  <cols>
    <col min="1" max="1" width="16.5703125" style="2374" customWidth="1"/>
    <col min="2" max="3" width="25.28515625" style="2374" customWidth="1"/>
    <col min="4" max="4" width="27.140625" style="2374" customWidth="1"/>
    <col min="5" max="5" width="5.7109375" style="2374" customWidth="1"/>
    <col min="6" max="6" width="11.42578125" style="2374" customWidth="1"/>
    <col min="7" max="16" width="11.42578125" style="2369" customWidth="1"/>
    <col min="17" max="252" width="11.42578125" style="2374"/>
    <col min="253" max="253" width="14.85546875" style="2374" customWidth="1"/>
    <col min="254" max="255" width="12.5703125" style="2374" customWidth="1"/>
    <col min="256" max="256" width="12.140625" style="2374" customWidth="1"/>
    <col min="257" max="257" width="14" style="2374" bestFit="1" customWidth="1"/>
    <col min="258" max="258" width="13.5703125" style="2374" bestFit="1" customWidth="1"/>
    <col min="259" max="259" width="10.5703125" style="2374" bestFit="1" customWidth="1"/>
    <col min="260" max="260" width="11.85546875" style="2374" bestFit="1" customWidth="1"/>
    <col min="261" max="261" width="5.7109375" style="2374" customWidth="1"/>
    <col min="262" max="272" width="11.42578125" style="2374" customWidth="1"/>
    <col min="273" max="508" width="11.42578125" style="2374"/>
    <col min="509" max="509" width="14.85546875" style="2374" customWidth="1"/>
    <col min="510" max="511" width="12.5703125" style="2374" customWidth="1"/>
    <col min="512" max="512" width="12.140625" style="2374" customWidth="1"/>
    <col min="513" max="513" width="14" style="2374" bestFit="1" customWidth="1"/>
    <col min="514" max="514" width="13.5703125" style="2374" bestFit="1" customWidth="1"/>
    <col min="515" max="515" width="10.5703125" style="2374" bestFit="1" customWidth="1"/>
    <col min="516" max="516" width="11.85546875" style="2374" bestFit="1" customWidth="1"/>
    <col min="517" max="517" width="5.7109375" style="2374" customWidth="1"/>
    <col min="518" max="528" width="11.42578125" style="2374" customWidth="1"/>
    <col min="529" max="764" width="11.42578125" style="2374"/>
    <col min="765" max="765" width="14.85546875" style="2374" customWidth="1"/>
    <col min="766" max="767" width="12.5703125" style="2374" customWidth="1"/>
    <col min="768" max="768" width="12.140625" style="2374" customWidth="1"/>
    <col min="769" max="769" width="14" style="2374" bestFit="1" customWidth="1"/>
    <col min="770" max="770" width="13.5703125" style="2374" bestFit="1" customWidth="1"/>
    <col min="771" max="771" width="10.5703125" style="2374" bestFit="1" customWidth="1"/>
    <col min="772" max="772" width="11.85546875" style="2374" bestFit="1" customWidth="1"/>
    <col min="773" max="773" width="5.7109375" style="2374" customWidth="1"/>
    <col min="774" max="784" width="11.42578125" style="2374" customWidth="1"/>
    <col min="785" max="1020" width="11.42578125" style="2374"/>
    <col min="1021" max="1021" width="14.85546875" style="2374" customWidth="1"/>
    <col min="1022" max="1023" width="12.5703125" style="2374" customWidth="1"/>
    <col min="1024" max="1024" width="12.140625" style="2374" customWidth="1"/>
    <col min="1025" max="1025" width="14" style="2374" bestFit="1" customWidth="1"/>
    <col min="1026" max="1026" width="13.5703125" style="2374" bestFit="1" customWidth="1"/>
    <col min="1027" max="1027" width="10.5703125" style="2374" bestFit="1" customWidth="1"/>
    <col min="1028" max="1028" width="11.85546875" style="2374" bestFit="1" customWidth="1"/>
    <col min="1029" max="1029" width="5.7109375" style="2374" customWidth="1"/>
    <col min="1030" max="1040" width="11.42578125" style="2374" customWidth="1"/>
    <col min="1041" max="1276" width="11.42578125" style="2374"/>
    <col min="1277" max="1277" width="14.85546875" style="2374" customWidth="1"/>
    <col min="1278" max="1279" width="12.5703125" style="2374" customWidth="1"/>
    <col min="1280" max="1280" width="12.140625" style="2374" customWidth="1"/>
    <col min="1281" max="1281" width="14" style="2374" bestFit="1" customWidth="1"/>
    <col min="1282" max="1282" width="13.5703125" style="2374" bestFit="1" customWidth="1"/>
    <col min="1283" max="1283" width="10.5703125" style="2374" bestFit="1" customWidth="1"/>
    <col min="1284" max="1284" width="11.85546875" style="2374" bestFit="1" customWidth="1"/>
    <col min="1285" max="1285" width="5.7109375" style="2374" customWidth="1"/>
    <col min="1286" max="1296" width="11.42578125" style="2374" customWidth="1"/>
    <col min="1297" max="1532" width="11.42578125" style="2374"/>
    <col min="1533" max="1533" width="14.85546875" style="2374" customWidth="1"/>
    <col min="1534" max="1535" width="12.5703125" style="2374" customWidth="1"/>
    <col min="1536" max="1536" width="12.140625" style="2374" customWidth="1"/>
    <col min="1537" max="1537" width="14" style="2374" bestFit="1" customWidth="1"/>
    <col min="1538" max="1538" width="13.5703125" style="2374" bestFit="1" customWidth="1"/>
    <col min="1539" max="1539" width="10.5703125" style="2374" bestFit="1" customWidth="1"/>
    <col min="1540" max="1540" width="11.85546875" style="2374" bestFit="1" customWidth="1"/>
    <col min="1541" max="1541" width="5.7109375" style="2374" customWidth="1"/>
    <col min="1542" max="1552" width="11.42578125" style="2374" customWidth="1"/>
    <col min="1553" max="1788" width="11.42578125" style="2374"/>
    <col min="1789" max="1789" width="14.85546875" style="2374" customWidth="1"/>
    <col min="1790" max="1791" width="12.5703125" style="2374" customWidth="1"/>
    <col min="1792" max="1792" width="12.140625" style="2374" customWidth="1"/>
    <col min="1793" max="1793" width="14" style="2374" bestFit="1" customWidth="1"/>
    <col min="1794" max="1794" width="13.5703125" style="2374" bestFit="1" customWidth="1"/>
    <col min="1795" max="1795" width="10.5703125" style="2374" bestFit="1" customWidth="1"/>
    <col min="1796" max="1796" width="11.85546875" style="2374" bestFit="1" customWidth="1"/>
    <col min="1797" max="1797" width="5.7109375" style="2374" customWidth="1"/>
    <col min="1798" max="1808" width="11.42578125" style="2374" customWidth="1"/>
    <col min="1809" max="2044" width="11.42578125" style="2374"/>
    <col min="2045" max="2045" width="14.85546875" style="2374" customWidth="1"/>
    <col min="2046" max="2047" width="12.5703125" style="2374" customWidth="1"/>
    <col min="2048" max="2048" width="12.140625" style="2374" customWidth="1"/>
    <col min="2049" max="2049" width="14" style="2374" bestFit="1" customWidth="1"/>
    <col min="2050" max="2050" width="13.5703125" style="2374" bestFit="1" customWidth="1"/>
    <col min="2051" max="2051" width="10.5703125" style="2374" bestFit="1" customWidth="1"/>
    <col min="2052" max="2052" width="11.85546875" style="2374" bestFit="1" customWidth="1"/>
    <col min="2053" max="2053" width="5.7109375" style="2374" customWidth="1"/>
    <col min="2054" max="2064" width="11.42578125" style="2374" customWidth="1"/>
    <col min="2065" max="2300" width="11.42578125" style="2374"/>
    <col min="2301" max="2301" width="14.85546875" style="2374" customWidth="1"/>
    <col min="2302" max="2303" width="12.5703125" style="2374" customWidth="1"/>
    <col min="2304" max="2304" width="12.140625" style="2374" customWidth="1"/>
    <col min="2305" max="2305" width="14" style="2374" bestFit="1" customWidth="1"/>
    <col min="2306" max="2306" width="13.5703125" style="2374" bestFit="1" customWidth="1"/>
    <col min="2307" max="2307" width="10.5703125" style="2374" bestFit="1" customWidth="1"/>
    <col min="2308" max="2308" width="11.85546875" style="2374" bestFit="1" customWidth="1"/>
    <col min="2309" max="2309" width="5.7109375" style="2374" customWidth="1"/>
    <col min="2310" max="2320" width="11.42578125" style="2374" customWidth="1"/>
    <col min="2321" max="2556" width="11.42578125" style="2374"/>
    <col min="2557" max="2557" width="14.85546875" style="2374" customWidth="1"/>
    <col min="2558" max="2559" width="12.5703125" style="2374" customWidth="1"/>
    <col min="2560" max="2560" width="12.140625" style="2374" customWidth="1"/>
    <col min="2561" max="2561" width="14" style="2374" bestFit="1" customWidth="1"/>
    <col min="2562" max="2562" width="13.5703125" style="2374" bestFit="1" customWidth="1"/>
    <col min="2563" max="2563" width="10.5703125" style="2374" bestFit="1" customWidth="1"/>
    <col min="2564" max="2564" width="11.85546875" style="2374" bestFit="1" customWidth="1"/>
    <col min="2565" max="2565" width="5.7109375" style="2374" customWidth="1"/>
    <col min="2566" max="2576" width="11.42578125" style="2374" customWidth="1"/>
    <col min="2577" max="2812" width="11.42578125" style="2374"/>
    <col min="2813" max="2813" width="14.85546875" style="2374" customWidth="1"/>
    <col min="2814" max="2815" width="12.5703125" style="2374" customWidth="1"/>
    <col min="2816" max="2816" width="12.140625" style="2374" customWidth="1"/>
    <col min="2817" max="2817" width="14" style="2374" bestFit="1" customWidth="1"/>
    <col min="2818" max="2818" width="13.5703125" style="2374" bestFit="1" customWidth="1"/>
    <col min="2819" max="2819" width="10.5703125" style="2374" bestFit="1" customWidth="1"/>
    <col min="2820" max="2820" width="11.85546875" style="2374" bestFit="1" customWidth="1"/>
    <col min="2821" max="2821" width="5.7109375" style="2374" customWidth="1"/>
    <col min="2822" max="2832" width="11.42578125" style="2374" customWidth="1"/>
    <col min="2833" max="3068" width="11.42578125" style="2374"/>
    <col min="3069" max="3069" width="14.85546875" style="2374" customWidth="1"/>
    <col min="3070" max="3071" width="12.5703125" style="2374" customWidth="1"/>
    <col min="3072" max="3072" width="12.140625" style="2374" customWidth="1"/>
    <col min="3073" max="3073" width="14" style="2374" bestFit="1" customWidth="1"/>
    <col min="3074" max="3074" width="13.5703125" style="2374" bestFit="1" customWidth="1"/>
    <col min="3075" max="3075" width="10.5703125" style="2374" bestFit="1" customWidth="1"/>
    <col min="3076" max="3076" width="11.85546875" style="2374" bestFit="1" customWidth="1"/>
    <col min="3077" max="3077" width="5.7109375" style="2374" customWidth="1"/>
    <col min="3078" max="3088" width="11.42578125" style="2374" customWidth="1"/>
    <col min="3089" max="3324" width="11.42578125" style="2374"/>
    <col min="3325" max="3325" width="14.85546875" style="2374" customWidth="1"/>
    <col min="3326" max="3327" width="12.5703125" style="2374" customWidth="1"/>
    <col min="3328" max="3328" width="12.140625" style="2374" customWidth="1"/>
    <col min="3329" max="3329" width="14" style="2374" bestFit="1" customWidth="1"/>
    <col min="3330" max="3330" width="13.5703125" style="2374" bestFit="1" customWidth="1"/>
    <col min="3331" max="3331" width="10.5703125" style="2374" bestFit="1" customWidth="1"/>
    <col min="3332" max="3332" width="11.85546875" style="2374" bestFit="1" customWidth="1"/>
    <col min="3333" max="3333" width="5.7109375" style="2374" customWidth="1"/>
    <col min="3334" max="3344" width="11.42578125" style="2374" customWidth="1"/>
    <col min="3345" max="3580" width="11.42578125" style="2374"/>
    <col min="3581" max="3581" width="14.85546875" style="2374" customWidth="1"/>
    <col min="3582" max="3583" width="12.5703125" style="2374" customWidth="1"/>
    <col min="3584" max="3584" width="12.140625" style="2374" customWidth="1"/>
    <col min="3585" max="3585" width="14" style="2374" bestFit="1" customWidth="1"/>
    <col min="3586" max="3586" width="13.5703125" style="2374" bestFit="1" customWidth="1"/>
    <col min="3587" max="3587" width="10.5703125" style="2374" bestFit="1" customWidth="1"/>
    <col min="3588" max="3588" width="11.85546875" style="2374" bestFit="1" customWidth="1"/>
    <col min="3589" max="3589" width="5.7109375" style="2374" customWidth="1"/>
    <col min="3590" max="3600" width="11.42578125" style="2374" customWidth="1"/>
    <col min="3601" max="3836" width="11.42578125" style="2374"/>
    <col min="3837" max="3837" width="14.85546875" style="2374" customWidth="1"/>
    <col min="3838" max="3839" width="12.5703125" style="2374" customWidth="1"/>
    <col min="3840" max="3840" width="12.140625" style="2374" customWidth="1"/>
    <col min="3841" max="3841" width="14" style="2374" bestFit="1" customWidth="1"/>
    <col min="3842" max="3842" width="13.5703125" style="2374" bestFit="1" customWidth="1"/>
    <col min="3843" max="3843" width="10.5703125" style="2374" bestFit="1" customWidth="1"/>
    <col min="3844" max="3844" width="11.85546875" style="2374" bestFit="1" customWidth="1"/>
    <col min="3845" max="3845" width="5.7109375" style="2374" customWidth="1"/>
    <col min="3846" max="3856" width="11.42578125" style="2374" customWidth="1"/>
    <col min="3857" max="4092" width="11.42578125" style="2374"/>
    <col min="4093" max="4093" width="14.85546875" style="2374" customWidth="1"/>
    <col min="4094" max="4095" width="12.5703125" style="2374" customWidth="1"/>
    <col min="4096" max="4096" width="12.140625" style="2374" customWidth="1"/>
    <col min="4097" max="4097" width="14" style="2374" bestFit="1" customWidth="1"/>
    <col min="4098" max="4098" width="13.5703125" style="2374" bestFit="1" customWidth="1"/>
    <col min="4099" max="4099" width="10.5703125" style="2374" bestFit="1" customWidth="1"/>
    <col min="4100" max="4100" width="11.85546875" style="2374" bestFit="1" customWidth="1"/>
    <col min="4101" max="4101" width="5.7109375" style="2374" customWidth="1"/>
    <col min="4102" max="4112" width="11.42578125" style="2374" customWidth="1"/>
    <col min="4113" max="4348" width="11.42578125" style="2374"/>
    <col min="4349" max="4349" width="14.85546875" style="2374" customWidth="1"/>
    <col min="4350" max="4351" width="12.5703125" style="2374" customWidth="1"/>
    <col min="4352" max="4352" width="12.140625" style="2374" customWidth="1"/>
    <col min="4353" max="4353" width="14" style="2374" bestFit="1" customWidth="1"/>
    <col min="4354" max="4354" width="13.5703125" style="2374" bestFit="1" customWidth="1"/>
    <col min="4355" max="4355" width="10.5703125" style="2374" bestFit="1" customWidth="1"/>
    <col min="4356" max="4356" width="11.85546875" style="2374" bestFit="1" customWidth="1"/>
    <col min="4357" max="4357" width="5.7109375" style="2374" customWidth="1"/>
    <col min="4358" max="4368" width="11.42578125" style="2374" customWidth="1"/>
    <col min="4369" max="4604" width="11.42578125" style="2374"/>
    <col min="4605" max="4605" width="14.85546875" style="2374" customWidth="1"/>
    <col min="4606" max="4607" width="12.5703125" style="2374" customWidth="1"/>
    <col min="4608" max="4608" width="12.140625" style="2374" customWidth="1"/>
    <col min="4609" max="4609" width="14" style="2374" bestFit="1" customWidth="1"/>
    <col min="4610" max="4610" width="13.5703125" style="2374" bestFit="1" customWidth="1"/>
    <col min="4611" max="4611" width="10.5703125" style="2374" bestFit="1" customWidth="1"/>
    <col min="4612" max="4612" width="11.85546875" style="2374" bestFit="1" customWidth="1"/>
    <col min="4613" max="4613" width="5.7109375" style="2374" customWidth="1"/>
    <col min="4614" max="4624" width="11.42578125" style="2374" customWidth="1"/>
    <col min="4625" max="4860" width="11.42578125" style="2374"/>
    <col min="4861" max="4861" width="14.85546875" style="2374" customWidth="1"/>
    <col min="4862" max="4863" width="12.5703125" style="2374" customWidth="1"/>
    <col min="4864" max="4864" width="12.140625" style="2374" customWidth="1"/>
    <col min="4865" max="4865" width="14" style="2374" bestFit="1" customWidth="1"/>
    <col min="4866" max="4866" width="13.5703125" style="2374" bestFit="1" customWidth="1"/>
    <col min="4867" max="4867" width="10.5703125" style="2374" bestFit="1" customWidth="1"/>
    <col min="4868" max="4868" width="11.85546875" style="2374" bestFit="1" customWidth="1"/>
    <col min="4869" max="4869" width="5.7109375" style="2374" customWidth="1"/>
    <col min="4870" max="4880" width="11.42578125" style="2374" customWidth="1"/>
    <col min="4881" max="5116" width="11.42578125" style="2374"/>
    <col min="5117" max="5117" width="14.85546875" style="2374" customWidth="1"/>
    <col min="5118" max="5119" width="12.5703125" style="2374" customWidth="1"/>
    <col min="5120" max="5120" width="12.140625" style="2374" customWidth="1"/>
    <col min="5121" max="5121" width="14" style="2374" bestFit="1" customWidth="1"/>
    <col min="5122" max="5122" width="13.5703125" style="2374" bestFit="1" customWidth="1"/>
    <col min="5123" max="5123" width="10.5703125" style="2374" bestFit="1" customWidth="1"/>
    <col min="5124" max="5124" width="11.85546875" style="2374" bestFit="1" customWidth="1"/>
    <col min="5125" max="5125" width="5.7109375" style="2374" customWidth="1"/>
    <col min="5126" max="5136" width="11.42578125" style="2374" customWidth="1"/>
    <col min="5137" max="5372" width="11.42578125" style="2374"/>
    <col min="5373" max="5373" width="14.85546875" style="2374" customWidth="1"/>
    <col min="5374" max="5375" width="12.5703125" style="2374" customWidth="1"/>
    <col min="5376" max="5376" width="12.140625" style="2374" customWidth="1"/>
    <col min="5377" max="5377" width="14" style="2374" bestFit="1" customWidth="1"/>
    <col min="5378" max="5378" width="13.5703125" style="2374" bestFit="1" customWidth="1"/>
    <col min="5379" max="5379" width="10.5703125" style="2374" bestFit="1" customWidth="1"/>
    <col min="5380" max="5380" width="11.85546875" style="2374" bestFit="1" customWidth="1"/>
    <col min="5381" max="5381" width="5.7109375" style="2374" customWidth="1"/>
    <col min="5382" max="5392" width="11.42578125" style="2374" customWidth="1"/>
    <col min="5393" max="5628" width="11.42578125" style="2374"/>
    <col min="5629" max="5629" width="14.85546875" style="2374" customWidth="1"/>
    <col min="5630" max="5631" width="12.5703125" style="2374" customWidth="1"/>
    <col min="5632" max="5632" width="12.140625" style="2374" customWidth="1"/>
    <col min="5633" max="5633" width="14" style="2374" bestFit="1" customWidth="1"/>
    <col min="5634" max="5634" width="13.5703125" style="2374" bestFit="1" customWidth="1"/>
    <col min="5635" max="5635" width="10.5703125" style="2374" bestFit="1" customWidth="1"/>
    <col min="5636" max="5636" width="11.85546875" style="2374" bestFit="1" customWidth="1"/>
    <col min="5637" max="5637" width="5.7109375" style="2374" customWidth="1"/>
    <col min="5638" max="5648" width="11.42578125" style="2374" customWidth="1"/>
    <col min="5649" max="5884" width="11.42578125" style="2374"/>
    <col min="5885" max="5885" width="14.85546875" style="2374" customWidth="1"/>
    <col min="5886" max="5887" width="12.5703125" style="2374" customWidth="1"/>
    <col min="5888" max="5888" width="12.140625" style="2374" customWidth="1"/>
    <col min="5889" max="5889" width="14" style="2374" bestFit="1" customWidth="1"/>
    <col min="5890" max="5890" width="13.5703125" style="2374" bestFit="1" customWidth="1"/>
    <col min="5891" max="5891" width="10.5703125" style="2374" bestFit="1" customWidth="1"/>
    <col min="5892" max="5892" width="11.85546875" style="2374" bestFit="1" customWidth="1"/>
    <col min="5893" max="5893" width="5.7109375" style="2374" customWidth="1"/>
    <col min="5894" max="5904" width="11.42578125" style="2374" customWidth="1"/>
    <col min="5905" max="6140" width="11.42578125" style="2374"/>
    <col min="6141" max="6141" width="14.85546875" style="2374" customWidth="1"/>
    <col min="6142" max="6143" width="12.5703125" style="2374" customWidth="1"/>
    <col min="6144" max="6144" width="12.140625" style="2374" customWidth="1"/>
    <col min="6145" max="6145" width="14" style="2374" bestFit="1" customWidth="1"/>
    <col min="6146" max="6146" width="13.5703125" style="2374" bestFit="1" customWidth="1"/>
    <col min="6147" max="6147" width="10.5703125" style="2374" bestFit="1" customWidth="1"/>
    <col min="6148" max="6148" width="11.85546875" style="2374" bestFit="1" customWidth="1"/>
    <col min="6149" max="6149" width="5.7109375" style="2374" customWidth="1"/>
    <col min="6150" max="6160" width="11.42578125" style="2374" customWidth="1"/>
    <col min="6161" max="6396" width="11.42578125" style="2374"/>
    <col min="6397" max="6397" width="14.85546875" style="2374" customWidth="1"/>
    <col min="6398" max="6399" width="12.5703125" style="2374" customWidth="1"/>
    <col min="6400" max="6400" width="12.140625" style="2374" customWidth="1"/>
    <col min="6401" max="6401" width="14" style="2374" bestFit="1" customWidth="1"/>
    <col min="6402" max="6402" width="13.5703125" style="2374" bestFit="1" customWidth="1"/>
    <col min="6403" max="6403" width="10.5703125" style="2374" bestFit="1" customWidth="1"/>
    <col min="6404" max="6404" width="11.85546875" style="2374" bestFit="1" customWidth="1"/>
    <col min="6405" max="6405" width="5.7109375" style="2374" customWidth="1"/>
    <col min="6406" max="6416" width="11.42578125" style="2374" customWidth="1"/>
    <col min="6417" max="6652" width="11.42578125" style="2374"/>
    <col min="6653" max="6653" width="14.85546875" style="2374" customWidth="1"/>
    <col min="6654" max="6655" width="12.5703125" style="2374" customWidth="1"/>
    <col min="6656" max="6656" width="12.140625" style="2374" customWidth="1"/>
    <col min="6657" max="6657" width="14" style="2374" bestFit="1" customWidth="1"/>
    <col min="6658" max="6658" width="13.5703125" style="2374" bestFit="1" customWidth="1"/>
    <col min="6659" max="6659" width="10.5703125" style="2374" bestFit="1" customWidth="1"/>
    <col min="6660" max="6660" width="11.85546875" style="2374" bestFit="1" customWidth="1"/>
    <col min="6661" max="6661" width="5.7109375" style="2374" customWidth="1"/>
    <col min="6662" max="6672" width="11.42578125" style="2374" customWidth="1"/>
    <col min="6673" max="6908" width="11.42578125" style="2374"/>
    <col min="6909" max="6909" width="14.85546875" style="2374" customWidth="1"/>
    <col min="6910" max="6911" width="12.5703125" style="2374" customWidth="1"/>
    <col min="6912" max="6912" width="12.140625" style="2374" customWidth="1"/>
    <col min="6913" max="6913" width="14" style="2374" bestFit="1" customWidth="1"/>
    <col min="6914" max="6914" width="13.5703125" style="2374" bestFit="1" customWidth="1"/>
    <col min="6915" max="6915" width="10.5703125" style="2374" bestFit="1" customWidth="1"/>
    <col min="6916" max="6916" width="11.85546875" style="2374" bestFit="1" customWidth="1"/>
    <col min="6917" max="6917" width="5.7109375" style="2374" customWidth="1"/>
    <col min="6918" max="6928" width="11.42578125" style="2374" customWidth="1"/>
    <col min="6929" max="7164" width="11.42578125" style="2374"/>
    <col min="7165" max="7165" width="14.85546875" style="2374" customWidth="1"/>
    <col min="7166" max="7167" width="12.5703125" style="2374" customWidth="1"/>
    <col min="7168" max="7168" width="12.140625" style="2374" customWidth="1"/>
    <col min="7169" max="7169" width="14" style="2374" bestFit="1" customWidth="1"/>
    <col min="7170" max="7170" width="13.5703125" style="2374" bestFit="1" customWidth="1"/>
    <col min="7171" max="7171" width="10.5703125" style="2374" bestFit="1" customWidth="1"/>
    <col min="7172" max="7172" width="11.85546875" style="2374" bestFit="1" customWidth="1"/>
    <col min="7173" max="7173" width="5.7109375" style="2374" customWidth="1"/>
    <col min="7174" max="7184" width="11.42578125" style="2374" customWidth="1"/>
    <col min="7185" max="7420" width="11.42578125" style="2374"/>
    <col min="7421" max="7421" width="14.85546875" style="2374" customWidth="1"/>
    <col min="7422" max="7423" width="12.5703125" style="2374" customWidth="1"/>
    <col min="7424" max="7424" width="12.140625" style="2374" customWidth="1"/>
    <col min="7425" max="7425" width="14" style="2374" bestFit="1" customWidth="1"/>
    <col min="7426" max="7426" width="13.5703125" style="2374" bestFit="1" customWidth="1"/>
    <col min="7427" max="7427" width="10.5703125" style="2374" bestFit="1" customWidth="1"/>
    <col min="7428" max="7428" width="11.85546875" style="2374" bestFit="1" customWidth="1"/>
    <col min="7429" max="7429" width="5.7109375" style="2374" customWidth="1"/>
    <col min="7430" max="7440" width="11.42578125" style="2374" customWidth="1"/>
    <col min="7441" max="7676" width="11.42578125" style="2374"/>
    <col min="7677" max="7677" width="14.85546875" style="2374" customWidth="1"/>
    <col min="7678" max="7679" width="12.5703125" style="2374" customWidth="1"/>
    <col min="7680" max="7680" width="12.140625" style="2374" customWidth="1"/>
    <col min="7681" max="7681" width="14" style="2374" bestFit="1" customWidth="1"/>
    <col min="7682" max="7682" width="13.5703125" style="2374" bestFit="1" customWidth="1"/>
    <col min="7683" max="7683" width="10.5703125" style="2374" bestFit="1" customWidth="1"/>
    <col min="7684" max="7684" width="11.85546875" style="2374" bestFit="1" customWidth="1"/>
    <col min="7685" max="7685" width="5.7109375" style="2374" customWidth="1"/>
    <col min="7686" max="7696" width="11.42578125" style="2374" customWidth="1"/>
    <col min="7697" max="7932" width="11.42578125" style="2374"/>
    <col min="7933" max="7933" width="14.85546875" style="2374" customWidth="1"/>
    <col min="7934" max="7935" width="12.5703125" style="2374" customWidth="1"/>
    <col min="7936" max="7936" width="12.140625" style="2374" customWidth="1"/>
    <col min="7937" max="7937" width="14" style="2374" bestFit="1" customWidth="1"/>
    <col min="7938" max="7938" width="13.5703125" style="2374" bestFit="1" customWidth="1"/>
    <col min="7939" max="7939" width="10.5703125" style="2374" bestFit="1" customWidth="1"/>
    <col min="7940" max="7940" width="11.85546875" style="2374" bestFit="1" customWidth="1"/>
    <col min="7941" max="7941" width="5.7109375" style="2374" customWidth="1"/>
    <col min="7942" max="7952" width="11.42578125" style="2374" customWidth="1"/>
    <col min="7953" max="8188" width="11.42578125" style="2374"/>
    <col min="8189" max="8189" width="14.85546875" style="2374" customWidth="1"/>
    <col min="8190" max="8191" width="12.5703125" style="2374" customWidth="1"/>
    <col min="8192" max="8192" width="12.140625" style="2374" customWidth="1"/>
    <col min="8193" max="8193" width="14" style="2374" bestFit="1" customWidth="1"/>
    <col min="8194" max="8194" width="13.5703125" style="2374" bestFit="1" customWidth="1"/>
    <col min="8195" max="8195" width="10.5703125" style="2374" bestFit="1" customWidth="1"/>
    <col min="8196" max="8196" width="11.85546875" style="2374" bestFit="1" customWidth="1"/>
    <col min="8197" max="8197" width="5.7109375" style="2374" customWidth="1"/>
    <col min="8198" max="8208" width="11.42578125" style="2374" customWidth="1"/>
    <col min="8209" max="8444" width="11.42578125" style="2374"/>
    <col min="8445" max="8445" width="14.85546875" style="2374" customWidth="1"/>
    <col min="8446" max="8447" width="12.5703125" style="2374" customWidth="1"/>
    <col min="8448" max="8448" width="12.140625" style="2374" customWidth="1"/>
    <col min="8449" max="8449" width="14" style="2374" bestFit="1" customWidth="1"/>
    <col min="8450" max="8450" width="13.5703125" style="2374" bestFit="1" customWidth="1"/>
    <col min="8451" max="8451" width="10.5703125" style="2374" bestFit="1" customWidth="1"/>
    <col min="8452" max="8452" width="11.85546875" style="2374" bestFit="1" customWidth="1"/>
    <col min="8453" max="8453" width="5.7109375" style="2374" customWidth="1"/>
    <col min="8454" max="8464" width="11.42578125" style="2374" customWidth="1"/>
    <col min="8465" max="8700" width="11.42578125" style="2374"/>
    <col min="8701" max="8701" width="14.85546875" style="2374" customWidth="1"/>
    <col min="8702" max="8703" width="12.5703125" style="2374" customWidth="1"/>
    <col min="8704" max="8704" width="12.140625" style="2374" customWidth="1"/>
    <col min="8705" max="8705" width="14" style="2374" bestFit="1" customWidth="1"/>
    <col min="8706" max="8706" width="13.5703125" style="2374" bestFit="1" customWidth="1"/>
    <col min="8707" max="8707" width="10.5703125" style="2374" bestFit="1" customWidth="1"/>
    <col min="8708" max="8708" width="11.85546875" style="2374" bestFit="1" customWidth="1"/>
    <col min="8709" max="8709" width="5.7109375" style="2374" customWidth="1"/>
    <col min="8710" max="8720" width="11.42578125" style="2374" customWidth="1"/>
    <col min="8721" max="8956" width="11.42578125" style="2374"/>
    <col min="8957" max="8957" width="14.85546875" style="2374" customWidth="1"/>
    <col min="8958" max="8959" width="12.5703125" style="2374" customWidth="1"/>
    <col min="8960" max="8960" width="12.140625" style="2374" customWidth="1"/>
    <col min="8961" max="8961" width="14" style="2374" bestFit="1" customWidth="1"/>
    <col min="8962" max="8962" width="13.5703125" style="2374" bestFit="1" customWidth="1"/>
    <col min="8963" max="8963" width="10.5703125" style="2374" bestFit="1" customWidth="1"/>
    <col min="8964" max="8964" width="11.85546875" style="2374" bestFit="1" customWidth="1"/>
    <col min="8965" max="8965" width="5.7109375" style="2374" customWidth="1"/>
    <col min="8966" max="8976" width="11.42578125" style="2374" customWidth="1"/>
    <col min="8977" max="9212" width="11.42578125" style="2374"/>
    <col min="9213" max="9213" width="14.85546875" style="2374" customWidth="1"/>
    <col min="9214" max="9215" width="12.5703125" style="2374" customWidth="1"/>
    <col min="9216" max="9216" width="12.140625" style="2374" customWidth="1"/>
    <col min="9217" max="9217" width="14" style="2374" bestFit="1" customWidth="1"/>
    <col min="9218" max="9218" width="13.5703125" style="2374" bestFit="1" customWidth="1"/>
    <col min="9219" max="9219" width="10.5703125" style="2374" bestFit="1" customWidth="1"/>
    <col min="9220" max="9220" width="11.85546875" style="2374" bestFit="1" customWidth="1"/>
    <col min="9221" max="9221" width="5.7109375" style="2374" customWidth="1"/>
    <col min="9222" max="9232" width="11.42578125" style="2374" customWidth="1"/>
    <col min="9233" max="9468" width="11.42578125" style="2374"/>
    <col min="9469" max="9469" width="14.85546875" style="2374" customWidth="1"/>
    <col min="9470" max="9471" width="12.5703125" style="2374" customWidth="1"/>
    <col min="9472" max="9472" width="12.140625" style="2374" customWidth="1"/>
    <col min="9473" max="9473" width="14" style="2374" bestFit="1" customWidth="1"/>
    <col min="9474" max="9474" width="13.5703125" style="2374" bestFit="1" customWidth="1"/>
    <col min="9475" max="9475" width="10.5703125" style="2374" bestFit="1" customWidth="1"/>
    <col min="9476" max="9476" width="11.85546875" style="2374" bestFit="1" customWidth="1"/>
    <col min="9477" max="9477" width="5.7109375" style="2374" customWidth="1"/>
    <col min="9478" max="9488" width="11.42578125" style="2374" customWidth="1"/>
    <col min="9489" max="9724" width="11.42578125" style="2374"/>
    <col min="9725" max="9725" width="14.85546875" style="2374" customWidth="1"/>
    <col min="9726" max="9727" width="12.5703125" style="2374" customWidth="1"/>
    <col min="9728" max="9728" width="12.140625" style="2374" customWidth="1"/>
    <col min="9729" max="9729" width="14" style="2374" bestFit="1" customWidth="1"/>
    <col min="9730" max="9730" width="13.5703125" style="2374" bestFit="1" customWidth="1"/>
    <col min="9731" max="9731" width="10.5703125" style="2374" bestFit="1" customWidth="1"/>
    <col min="9732" max="9732" width="11.85546875" style="2374" bestFit="1" customWidth="1"/>
    <col min="9733" max="9733" width="5.7109375" style="2374" customWidth="1"/>
    <col min="9734" max="9744" width="11.42578125" style="2374" customWidth="1"/>
    <col min="9745" max="9980" width="11.42578125" style="2374"/>
    <col min="9981" max="9981" width="14.85546875" style="2374" customWidth="1"/>
    <col min="9982" max="9983" width="12.5703125" style="2374" customWidth="1"/>
    <col min="9984" max="9984" width="12.140625" style="2374" customWidth="1"/>
    <col min="9985" max="9985" width="14" style="2374" bestFit="1" customWidth="1"/>
    <col min="9986" max="9986" width="13.5703125" style="2374" bestFit="1" customWidth="1"/>
    <col min="9987" max="9987" width="10.5703125" style="2374" bestFit="1" customWidth="1"/>
    <col min="9988" max="9988" width="11.85546875" style="2374" bestFit="1" customWidth="1"/>
    <col min="9989" max="9989" width="5.7109375" style="2374" customWidth="1"/>
    <col min="9990" max="10000" width="11.42578125" style="2374" customWidth="1"/>
    <col min="10001" max="10236" width="11.42578125" style="2374"/>
    <col min="10237" max="10237" width="14.85546875" style="2374" customWidth="1"/>
    <col min="10238" max="10239" width="12.5703125" style="2374" customWidth="1"/>
    <col min="10240" max="10240" width="12.140625" style="2374" customWidth="1"/>
    <col min="10241" max="10241" width="14" style="2374" bestFit="1" customWidth="1"/>
    <col min="10242" max="10242" width="13.5703125" style="2374" bestFit="1" customWidth="1"/>
    <col min="10243" max="10243" width="10.5703125" style="2374" bestFit="1" customWidth="1"/>
    <col min="10244" max="10244" width="11.85546875" style="2374" bestFit="1" customWidth="1"/>
    <col min="10245" max="10245" width="5.7109375" style="2374" customWidth="1"/>
    <col min="10246" max="10256" width="11.42578125" style="2374" customWidth="1"/>
    <col min="10257" max="10492" width="11.42578125" style="2374"/>
    <col min="10493" max="10493" width="14.85546875" style="2374" customWidth="1"/>
    <col min="10494" max="10495" width="12.5703125" style="2374" customWidth="1"/>
    <col min="10496" max="10496" width="12.140625" style="2374" customWidth="1"/>
    <col min="10497" max="10497" width="14" style="2374" bestFit="1" customWidth="1"/>
    <col min="10498" max="10498" width="13.5703125" style="2374" bestFit="1" customWidth="1"/>
    <col min="10499" max="10499" width="10.5703125" style="2374" bestFit="1" customWidth="1"/>
    <col min="10500" max="10500" width="11.85546875" style="2374" bestFit="1" customWidth="1"/>
    <col min="10501" max="10501" width="5.7109375" style="2374" customWidth="1"/>
    <col min="10502" max="10512" width="11.42578125" style="2374" customWidth="1"/>
    <col min="10513" max="10748" width="11.42578125" style="2374"/>
    <col min="10749" max="10749" width="14.85546875" style="2374" customWidth="1"/>
    <col min="10750" max="10751" width="12.5703125" style="2374" customWidth="1"/>
    <col min="10752" max="10752" width="12.140625" style="2374" customWidth="1"/>
    <col min="10753" max="10753" width="14" style="2374" bestFit="1" customWidth="1"/>
    <col min="10754" max="10754" width="13.5703125" style="2374" bestFit="1" customWidth="1"/>
    <col min="10755" max="10755" width="10.5703125" style="2374" bestFit="1" customWidth="1"/>
    <col min="10756" max="10756" width="11.85546875" style="2374" bestFit="1" customWidth="1"/>
    <col min="10757" max="10757" width="5.7109375" style="2374" customWidth="1"/>
    <col min="10758" max="10768" width="11.42578125" style="2374" customWidth="1"/>
    <col min="10769" max="11004" width="11.42578125" style="2374"/>
    <col min="11005" max="11005" width="14.85546875" style="2374" customWidth="1"/>
    <col min="11006" max="11007" width="12.5703125" style="2374" customWidth="1"/>
    <col min="11008" max="11008" width="12.140625" style="2374" customWidth="1"/>
    <col min="11009" max="11009" width="14" style="2374" bestFit="1" customWidth="1"/>
    <col min="11010" max="11010" width="13.5703125" style="2374" bestFit="1" customWidth="1"/>
    <col min="11011" max="11011" width="10.5703125" style="2374" bestFit="1" customWidth="1"/>
    <col min="11012" max="11012" width="11.85546875" style="2374" bestFit="1" customWidth="1"/>
    <col min="11013" max="11013" width="5.7109375" style="2374" customWidth="1"/>
    <col min="11014" max="11024" width="11.42578125" style="2374" customWidth="1"/>
    <col min="11025" max="11260" width="11.42578125" style="2374"/>
    <col min="11261" max="11261" width="14.85546875" style="2374" customWidth="1"/>
    <col min="11262" max="11263" width="12.5703125" style="2374" customWidth="1"/>
    <col min="11264" max="11264" width="12.140625" style="2374" customWidth="1"/>
    <col min="11265" max="11265" width="14" style="2374" bestFit="1" customWidth="1"/>
    <col min="11266" max="11266" width="13.5703125" style="2374" bestFit="1" customWidth="1"/>
    <col min="11267" max="11267" width="10.5703125" style="2374" bestFit="1" customWidth="1"/>
    <col min="11268" max="11268" width="11.85546875" style="2374" bestFit="1" customWidth="1"/>
    <col min="11269" max="11269" width="5.7109375" style="2374" customWidth="1"/>
    <col min="11270" max="11280" width="11.42578125" style="2374" customWidth="1"/>
    <col min="11281" max="11516" width="11.42578125" style="2374"/>
    <col min="11517" max="11517" width="14.85546875" style="2374" customWidth="1"/>
    <col min="11518" max="11519" width="12.5703125" style="2374" customWidth="1"/>
    <col min="11520" max="11520" width="12.140625" style="2374" customWidth="1"/>
    <col min="11521" max="11521" width="14" style="2374" bestFit="1" customWidth="1"/>
    <col min="11522" max="11522" width="13.5703125" style="2374" bestFit="1" customWidth="1"/>
    <col min="11523" max="11523" width="10.5703125" style="2374" bestFit="1" customWidth="1"/>
    <col min="11524" max="11524" width="11.85546875" style="2374" bestFit="1" customWidth="1"/>
    <col min="11525" max="11525" width="5.7109375" style="2374" customWidth="1"/>
    <col min="11526" max="11536" width="11.42578125" style="2374" customWidth="1"/>
    <col min="11537" max="11772" width="11.42578125" style="2374"/>
    <col min="11773" max="11773" width="14.85546875" style="2374" customWidth="1"/>
    <col min="11774" max="11775" width="12.5703125" style="2374" customWidth="1"/>
    <col min="11776" max="11776" width="12.140625" style="2374" customWidth="1"/>
    <col min="11777" max="11777" width="14" style="2374" bestFit="1" customWidth="1"/>
    <col min="11778" max="11778" width="13.5703125" style="2374" bestFit="1" customWidth="1"/>
    <col min="11779" max="11779" width="10.5703125" style="2374" bestFit="1" customWidth="1"/>
    <col min="11780" max="11780" width="11.85546875" style="2374" bestFit="1" customWidth="1"/>
    <col min="11781" max="11781" width="5.7109375" style="2374" customWidth="1"/>
    <col min="11782" max="11792" width="11.42578125" style="2374" customWidth="1"/>
    <col min="11793" max="12028" width="11.42578125" style="2374"/>
    <col min="12029" max="12029" width="14.85546875" style="2374" customWidth="1"/>
    <col min="12030" max="12031" width="12.5703125" style="2374" customWidth="1"/>
    <col min="12032" max="12032" width="12.140625" style="2374" customWidth="1"/>
    <col min="12033" max="12033" width="14" style="2374" bestFit="1" customWidth="1"/>
    <col min="12034" max="12034" width="13.5703125" style="2374" bestFit="1" customWidth="1"/>
    <col min="12035" max="12035" width="10.5703125" style="2374" bestFit="1" customWidth="1"/>
    <col min="12036" max="12036" width="11.85546875" style="2374" bestFit="1" customWidth="1"/>
    <col min="12037" max="12037" width="5.7109375" style="2374" customWidth="1"/>
    <col min="12038" max="12048" width="11.42578125" style="2374" customWidth="1"/>
    <col min="12049" max="12284" width="11.42578125" style="2374"/>
    <col min="12285" max="12285" width="14.85546875" style="2374" customWidth="1"/>
    <col min="12286" max="12287" width="12.5703125" style="2374" customWidth="1"/>
    <col min="12288" max="12288" width="12.140625" style="2374" customWidth="1"/>
    <col min="12289" max="12289" width="14" style="2374" bestFit="1" customWidth="1"/>
    <col min="12290" max="12290" width="13.5703125" style="2374" bestFit="1" customWidth="1"/>
    <col min="12291" max="12291" width="10.5703125" style="2374" bestFit="1" customWidth="1"/>
    <col min="12292" max="12292" width="11.85546875" style="2374" bestFit="1" customWidth="1"/>
    <col min="12293" max="12293" width="5.7109375" style="2374" customWidth="1"/>
    <col min="12294" max="12304" width="11.42578125" style="2374" customWidth="1"/>
    <col min="12305" max="12540" width="11.42578125" style="2374"/>
    <col min="12541" max="12541" width="14.85546875" style="2374" customWidth="1"/>
    <col min="12542" max="12543" width="12.5703125" style="2374" customWidth="1"/>
    <col min="12544" max="12544" width="12.140625" style="2374" customWidth="1"/>
    <col min="12545" max="12545" width="14" style="2374" bestFit="1" customWidth="1"/>
    <col min="12546" max="12546" width="13.5703125" style="2374" bestFit="1" customWidth="1"/>
    <col min="12547" max="12547" width="10.5703125" style="2374" bestFit="1" customWidth="1"/>
    <col min="12548" max="12548" width="11.85546875" style="2374" bestFit="1" customWidth="1"/>
    <col min="12549" max="12549" width="5.7109375" style="2374" customWidth="1"/>
    <col min="12550" max="12560" width="11.42578125" style="2374" customWidth="1"/>
    <col min="12561" max="12796" width="11.42578125" style="2374"/>
    <col min="12797" max="12797" width="14.85546875" style="2374" customWidth="1"/>
    <col min="12798" max="12799" width="12.5703125" style="2374" customWidth="1"/>
    <col min="12800" max="12800" width="12.140625" style="2374" customWidth="1"/>
    <col min="12801" max="12801" width="14" style="2374" bestFit="1" customWidth="1"/>
    <col min="12802" max="12802" width="13.5703125" style="2374" bestFit="1" customWidth="1"/>
    <col min="12803" max="12803" width="10.5703125" style="2374" bestFit="1" customWidth="1"/>
    <col min="12804" max="12804" width="11.85546875" style="2374" bestFit="1" customWidth="1"/>
    <col min="12805" max="12805" width="5.7109375" style="2374" customWidth="1"/>
    <col min="12806" max="12816" width="11.42578125" style="2374" customWidth="1"/>
    <col min="12817" max="13052" width="11.42578125" style="2374"/>
    <col min="13053" max="13053" width="14.85546875" style="2374" customWidth="1"/>
    <col min="13054" max="13055" width="12.5703125" style="2374" customWidth="1"/>
    <col min="13056" max="13056" width="12.140625" style="2374" customWidth="1"/>
    <col min="13057" max="13057" width="14" style="2374" bestFit="1" customWidth="1"/>
    <col min="13058" max="13058" width="13.5703125" style="2374" bestFit="1" customWidth="1"/>
    <col min="13059" max="13059" width="10.5703125" style="2374" bestFit="1" customWidth="1"/>
    <col min="13060" max="13060" width="11.85546875" style="2374" bestFit="1" customWidth="1"/>
    <col min="13061" max="13061" width="5.7109375" style="2374" customWidth="1"/>
    <col min="13062" max="13072" width="11.42578125" style="2374" customWidth="1"/>
    <col min="13073" max="13308" width="11.42578125" style="2374"/>
    <col min="13309" max="13309" width="14.85546875" style="2374" customWidth="1"/>
    <col min="13310" max="13311" width="12.5703125" style="2374" customWidth="1"/>
    <col min="13312" max="13312" width="12.140625" style="2374" customWidth="1"/>
    <col min="13313" max="13313" width="14" style="2374" bestFit="1" customWidth="1"/>
    <col min="13314" max="13314" width="13.5703125" style="2374" bestFit="1" customWidth="1"/>
    <col min="13315" max="13315" width="10.5703125" style="2374" bestFit="1" customWidth="1"/>
    <col min="13316" max="13316" width="11.85546875" style="2374" bestFit="1" customWidth="1"/>
    <col min="13317" max="13317" width="5.7109375" style="2374" customWidth="1"/>
    <col min="13318" max="13328" width="11.42578125" style="2374" customWidth="1"/>
    <col min="13329" max="13564" width="11.42578125" style="2374"/>
    <col min="13565" max="13565" width="14.85546875" style="2374" customWidth="1"/>
    <col min="13566" max="13567" width="12.5703125" style="2374" customWidth="1"/>
    <col min="13568" max="13568" width="12.140625" style="2374" customWidth="1"/>
    <col min="13569" max="13569" width="14" style="2374" bestFit="1" customWidth="1"/>
    <col min="13570" max="13570" width="13.5703125" style="2374" bestFit="1" customWidth="1"/>
    <col min="13571" max="13571" width="10.5703125" style="2374" bestFit="1" customWidth="1"/>
    <col min="13572" max="13572" width="11.85546875" style="2374" bestFit="1" customWidth="1"/>
    <col min="13573" max="13573" width="5.7109375" style="2374" customWidth="1"/>
    <col min="13574" max="13584" width="11.42578125" style="2374" customWidth="1"/>
    <col min="13585" max="13820" width="11.42578125" style="2374"/>
    <col min="13821" max="13821" width="14.85546875" style="2374" customWidth="1"/>
    <col min="13822" max="13823" width="12.5703125" style="2374" customWidth="1"/>
    <col min="13824" max="13824" width="12.140625" style="2374" customWidth="1"/>
    <col min="13825" max="13825" width="14" style="2374" bestFit="1" customWidth="1"/>
    <col min="13826" max="13826" width="13.5703125" style="2374" bestFit="1" customWidth="1"/>
    <col min="13827" max="13827" width="10.5703125" style="2374" bestFit="1" customWidth="1"/>
    <col min="13828" max="13828" width="11.85546875" style="2374" bestFit="1" customWidth="1"/>
    <col min="13829" max="13829" width="5.7109375" style="2374" customWidth="1"/>
    <col min="13830" max="13840" width="11.42578125" style="2374" customWidth="1"/>
    <col min="13841" max="14076" width="11.42578125" style="2374"/>
    <col min="14077" max="14077" width="14.85546875" style="2374" customWidth="1"/>
    <col min="14078" max="14079" width="12.5703125" style="2374" customWidth="1"/>
    <col min="14080" max="14080" width="12.140625" style="2374" customWidth="1"/>
    <col min="14081" max="14081" width="14" style="2374" bestFit="1" customWidth="1"/>
    <col min="14082" max="14082" width="13.5703125" style="2374" bestFit="1" customWidth="1"/>
    <col min="14083" max="14083" width="10.5703125" style="2374" bestFit="1" customWidth="1"/>
    <col min="14084" max="14084" width="11.85546875" style="2374" bestFit="1" customWidth="1"/>
    <col min="14085" max="14085" width="5.7109375" style="2374" customWidth="1"/>
    <col min="14086" max="14096" width="11.42578125" style="2374" customWidth="1"/>
    <col min="14097" max="14332" width="11.42578125" style="2374"/>
    <col min="14333" max="14333" width="14.85546875" style="2374" customWidth="1"/>
    <col min="14334" max="14335" width="12.5703125" style="2374" customWidth="1"/>
    <col min="14336" max="14336" width="12.140625" style="2374" customWidth="1"/>
    <col min="14337" max="14337" width="14" style="2374" bestFit="1" customWidth="1"/>
    <col min="14338" max="14338" width="13.5703125" style="2374" bestFit="1" customWidth="1"/>
    <col min="14339" max="14339" width="10.5703125" style="2374" bestFit="1" customWidth="1"/>
    <col min="14340" max="14340" width="11.85546875" style="2374" bestFit="1" customWidth="1"/>
    <col min="14341" max="14341" width="5.7109375" style="2374" customWidth="1"/>
    <col min="14342" max="14352" width="11.42578125" style="2374" customWidth="1"/>
    <col min="14353" max="14588" width="11.42578125" style="2374"/>
    <col min="14589" max="14589" width="14.85546875" style="2374" customWidth="1"/>
    <col min="14590" max="14591" width="12.5703125" style="2374" customWidth="1"/>
    <col min="14592" max="14592" width="12.140625" style="2374" customWidth="1"/>
    <col min="14593" max="14593" width="14" style="2374" bestFit="1" customWidth="1"/>
    <col min="14594" max="14594" width="13.5703125" style="2374" bestFit="1" customWidth="1"/>
    <col min="14595" max="14595" width="10.5703125" style="2374" bestFit="1" customWidth="1"/>
    <col min="14596" max="14596" width="11.85546875" style="2374" bestFit="1" customWidth="1"/>
    <col min="14597" max="14597" width="5.7109375" style="2374" customWidth="1"/>
    <col min="14598" max="14608" width="11.42578125" style="2374" customWidth="1"/>
    <col min="14609" max="14844" width="11.42578125" style="2374"/>
    <col min="14845" max="14845" width="14.85546875" style="2374" customWidth="1"/>
    <col min="14846" max="14847" width="12.5703125" style="2374" customWidth="1"/>
    <col min="14848" max="14848" width="12.140625" style="2374" customWidth="1"/>
    <col min="14849" max="14849" width="14" style="2374" bestFit="1" customWidth="1"/>
    <col min="14850" max="14850" width="13.5703125" style="2374" bestFit="1" customWidth="1"/>
    <col min="14851" max="14851" width="10.5703125" style="2374" bestFit="1" customWidth="1"/>
    <col min="14852" max="14852" width="11.85546875" style="2374" bestFit="1" customWidth="1"/>
    <col min="14853" max="14853" width="5.7109375" style="2374" customWidth="1"/>
    <col min="14854" max="14864" width="11.42578125" style="2374" customWidth="1"/>
    <col min="14865" max="15100" width="11.42578125" style="2374"/>
    <col min="15101" max="15101" width="14.85546875" style="2374" customWidth="1"/>
    <col min="15102" max="15103" width="12.5703125" style="2374" customWidth="1"/>
    <col min="15104" max="15104" width="12.140625" style="2374" customWidth="1"/>
    <col min="15105" max="15105" width="14" style="2374" bestFit="1" customWidth="1"/>
    <col min="15106" max="15106" width="13.5703125" style="2374" bestFit="1" customWidth="1"/>
    <col min="15107" max="15107" width="10.5703125" style="2374" bestFit="1" customWidth="1"/>
    <col min="15108" max="15108" width="11.85546875" style="2374" bestFit="1" customWidth="1"/>
    <col min="15109" max="15109" width="5.7109375" style="2374" customWidth="1"/>
    <col min="15110" max="15120" width="11.42578125" style="2374" customWidth="1"/>
    <col min="15121" max="15356" width="11.42578125" style="2374"/>
    <col min="15357" max="15357" width="14.85546875" style="2374" customWidth="1"/>
    <col min="15358" max="15359" width="12.5703125" style="2374" customWidth="1"/>
    <col min="15360" max="15360" width="12.140625" style="2374" customWidth="1"/>
    <col min="15361" max="15361" width="14" style="2374" bestFit="1" customWidth="1"/>
    <col min="15362" max="15362" width="13.5703125" style="2374" bestFit="1" customWidth="1"/>
    <col min="15363" max="15363" width="10.5703125" style="2374" bestFit="1" customWidth="1"/>
    <col min="15364" max="15364" width="11.85546875" style="2374" bestFit="1" customWidth="1"/>
    <col min="15365" max="15365" width="5.7109375" style="2374" customWidth="1"/>
    <col min="15366" max="15376" width="11.42578125" style="2374" customWidth="1"/>
    <col min="15377" max="15612" width="11.42578125" style="2374"/>
    <col min="15613" max="15613" width="14.85546875" style="2374" customWidth="1"/>
    <col min="15614" max="15615" width="12.5703125" style="2374" customWidth="1"/>
    <col min="15616" max="15616" width="12.140625" style="2374" customWidth="1"/>
    <col min="15617" max="15617" width="14" style="2374" bestFit="1" customWidth="1"/>
    <col min="15618" max="15618" width="13.5703125" style="2374" bestFit="1" customWidth="1"/>
    <col min="15619" max="15619" width="10.5703125" style="2374" bestFit="1" customWidth="1"/>
    <col min="15620" max="15620" width="11.85546875" style="2374" bestFit="1" customWidth="1"/>
    <col min="15621" max="15621" width="5.7109375" style="2374" customWidth="1"/>
    <col min="15622" max="15632" width="11.42578125" style="2374" customWidth="1"/>
    <col min="15633" max="15868" width="11.42578125" style="2374"/>
    <col min="15869" max="15869" width="14.85546875" style="2374" customWidth="1"/>
    <col min="15870" max="15871" width="12.5703125" style="2374" customWidth="1"/>
    <col min="15872" max="15872" width="12.140625" style="2374" customWidth="1"/>
    <col min="15873" max="15873" width="14" style="2374" bestFit="1" customWidth="1"/>
    <col min="15874" max="15874" width="13.5703125" style="2374" bestFit="1" customWidth="1"/>
    <col min="15875" max="15875" width="10.5703125" style="2374" bestFit="1" customWidth="1"/>
    <col min="15876" max="15876" width="11.85546875" style="2374" bestFit="1" customWidth="1"/>
    <col min="15877" max="15877" width="5.7109375" style="2374" customWidth="1"/>
    <col min="15878" max="15888" width="11.42578125" style="2374" customWidth="1"/>
    <col min="15889" max="16124" width="11.42578125" style="2374"/>
    <col min="16125" max="16125" width="14.85546875" style="2374" customWidth="1"/>
    <col min="16126" max="16127" width="12.5703125" style="2374" customWidth="1"/>
    <col min="16128" max="16128" width="12.140625" style="2374" customWidth="1"/>
    <col min="16129" max="16129" width="14" style="2374" bestFit="1" customWidth="1"/>
    <col min="16130" max="16130" width="13.5703125" style="2374" bestFit="1" customWidth="1"/>
    <col min="16131" max="16131" width="10.5703125" style="2374" bestFit="1" customWidth="1"/>
    <col min="16132" max="16132" width="11.85546875" style="2374" bestFit="1" customWidth="1"/>
    <col min="16133" max="16133" width="5.7109375" style="2374" customWidth="1"/>
    <col min="16134" max="16144" width="11.42578125" style="2374" customWidth="1"/>
    <col min="16145" max="16384" width="11.42578125" style="2374"/>
  </cols>
  <sheetData>
    <row r="1" spans="1:16" s="2369" customFormat="1" ht="24" customHeight="1" x14ac:dyDescent="0.25">
      <c r="A1" s="2364" t="s">
        <v>3637</v>
      </c>
      <c r="B1" s="2365"/>
      <c r="C1" s="2366"/>
      <c r="D1" s="2367"/>
      <c r="E1" s="2368"/>
      <c r="F1" s="2368"/>
    </row>
    <row r="2" spans="1:16" s="2369" customFormat="1" ht="14.25" customHeight="1" thickBot="1" x14ac:dyDescent="0.3">
      <c r="D2" s="2370"/>
      <c r="E2" s="2370"/>
      <c r="F2" s="2370"/>
    </row>
    <row r="3" spans="1:16" ht="18" thickTop="1" x14ac:dyDescent="0.25">
      <c r="A3" s="2371" t="s">
        <v>0</v>
      </c>
      <c r="B3" s="2372" t="s">
        <v>3329</v>
      </c>
      <c r="C3" s="2373" t="s">
        <v>3433</v>
      </c>
      <c r="D3" s="2373" t="s">
        <v>234</v>
      </c>
    </row>
    <row r="4" spans="1:16" ht="17.25" x14ac:dyDescent="0.25">
      <c r="A4" s="2375"/>
      <c r="B4" s="2376" t="s">
        <v>3638</v>
      </c>
      <c r="C4" s="2376" t="s">
        <v>3639</v>
      </c>
      <c r="D4" s="2376" t="s">
        <v>3640</v>
      </c>
    </row>
    <row r="5" spans="1:16" ht="17.25" x14ac:dyDescent="0.25">
      <c r="A5" s="2375"/>
      <c r="B5" s="2377" t="s">
        <v>3641</v>
      </c>
      <c r="C5" s="2376" t="s">
        <v>3642</v>
      </c>
      <c r="D5" s="2376" t="s">
        <v>3643</v>
      </c>
    </row>
    <row r="6" spans="1:16" ht="17.25" x14ac:dyDescent="0.25">
      <c r="A6" s="2375"/>
      <c r="B6" s="2377" t="s">
        <v>3644</v>
      </c>
      <c r="C6" s="2376" t="s">
        <v>3645</v>
      </c>
      <c r="D6" s="2376" t="s">
        <v>3646</v>
      </c>
    </row>
    <row r="7" spans="1:16" ht="17.25" x14ac:dyDescent="0.25">
      <c r="A7" s="2375"/>
      <c r="B7" s="2377"/>
      <c r="C7" s="2376" t="s">
        <v>3647</v>
      </c>
      <c r="D7" s="2376" t="s">
        <v>3648</v>
      </c>
    </row>
    <row r="8" spans="1:16" ht="18" thickBot="1" x14ac:dyDescent="0.3">
      <c r="A8" s="2375"/>
      <c r="B8" s="2378"/>
      <c r="C8" s="2379"/>
      <c r="D8" s="2379"/>
      <c r="E8" s="2369"/>
      <c r="K8" s="2380"/>
    </row>
    <row r="9" spans="1:16" s="2385" customFormat="1" ht="18" thickBot="1" x14ac:dyDescent="0.3">
      <c r="A9" s="2381"/>
      <c r="B9" s="2382"/>
      <c r="C9" s="2383"/>
      <c r="D9" s="2384" t="s">
        <v>11</v>
      </c>
      <c r="G9" s="2386"/>
      <c r="H9" s="2386"/>
      <c r="I9" s="2386"/>
      <c r="J9" s="2386"/>
      <c r="K9" s="2386"/>
      <c r="L9" s="2386"/>
      <c r="M9" s="2386"/>
      <c r="N9" s="2386"/>
      <c r="O9" s="2386"/>
      <c r="P9" s="2386"/>
    </row>
    <row r="10" spans="1:16" s="2385" customFormat="1" ht="18.75" customHeight="1" x14ac:dyDescent="0.25">
      <c r="A10" s="2387">
        <v>42916</v>
      </c>
      <c r="B10" s="2388"/>
      <c r="C10" s="2389"/>
      <c r="D10" s="2390"/>
      <c r="G10" s="2386"/>
      <c r="H10" s="2386"/>
      <c r="I10" s="2386"/>
      <c r="J10" s="2386"/>
      <c r="K10" s="2386"/>
      <c r="L10" s="2386"/>
      <c r="M10" s="2386"/>
      <c r="N10" s="2386"/>
      <c r="O10" s="2386"/>
      <c r="P10" s="2386"/>
    </row>
    <row r="11" spans="1:16" s="2385" customFormat="1" ht="18" customHeight="1" x14ac:dyDescent="0.3">
      <c r="A11" s="2391" t="s">
        <v>3649</v>
      </c>
      <c r="B11" s="2392">
        <v>621.20000000000005</v>
      </c>
      <c r="C11" s="2393">
        <v>503.7</v>
      </c>
      <c r="D11" s="2394">
        <f>SUM(C11:C11)</f>
        <v>503.7</v>
      </c>
      <c r="E11" s="3623"/>
      <c r="F11" s="3623"/>
      <c r="G11" s="2395"/>
      <c r="H11" s="2386"/>
      <c r="I11" s="2386"/>
      <c r="J11" s="2386"/>
      <c r="K11" s="2386"/>
      <c r="L11" s="2386"/>
      <c r="M11" s="2386"/>
      <c r="N11" s="2386"/>
      <c r="O11" s="2386"/>
      <c r="P11" s="2386"/>
    </row>
    <row r="12" spans="1:16" s="2385" customFormat="1" ht="18" customHeight="1" x14ac:dyDescent="0.3">
      <c r="A12" s="2391" t="s">
        <v>3650</v>
      </c>
      <c r="B12" s="2392">
        <v>621.20000000000005</v>
      </c>
      <c r="C12" s="2392">
        <v>1867.8</v>
      </c>
      <c r="D12" s="2394">
        <f>SUM(C12:C12)</f>
        <v>1867.8</v>
      </c>
      <c r="E12" s="3623"/>
      <c r="F12" s="3623"/>
      <c r="G12" s="2395"/>
      <c r="H12" s="2386"/>
      <c r="I12" s="2386"/>
      <c r="J12" s="2386"/>
      <c r="K12" s="2386"/>
      <c r="L12" s="2386"/>
      <c r="M12" s="2386"/>
      <c r="N12" s="2386"/>
      <c r="O12" s="2386"/>
      <c r="P12" s="2386"/>
    </row>
    <row r="13" spans="1:16" s="2385" customFormat="1" ht="18" customHeight="1" x14ac:dyDescent="0.3">
      <c r="A13" s="2391" t="s">
        <v>3651</v>
      </c>
      <c r="B13" s="2392">
        <v>621.20000000000005</v>
      </c>
      <c r="C13" s="2392">
        <v>1146.8</v>
      </c>
      <c r="D13" s="2394">
        <f>SUM(C13:C13)</f>
        <v>1146.8</v>
      </c>
      <c r="E13" s="2396"/>
      <c r="F13" s="2396"/>
      <c r="G13" s="2397"/>
      <c r="H13" s="2386"/>
      <c r="I13" s="2386"/>
      <c r="J13" s="2386"/>
      <c r="K13" s="2386"/>
      <c r="L13" s="2386"/>
      <c r="M13" s="2386"/>
      <c r="N13" s="2386"/>
      <c r="O13" s="2386"/>
      <c r="P13" s="2386"/>
    </row>
    <row r="14" spans="1:16" s="2385" customFormat="1" ht="18" customHeight="1" x14ac:dyDescent="0.3">
      <c r="A14" s="2391" t="s">
        <v>3652</v>
      </c>
      <c r="B14" s="2392">
        <v>621.20000000000005</v>
      </c>
      <c r="C14" s="2392">
        <v>1023.9</v>
      </c>
      <c r="D14" s="2394">
        <f>SUM(C14:C14)</f>
        <v>1023.9</v>
      </c>
      <c r="E14" s="2396"/>
      <c r="F14" s="2396"/>
      <c r="G14" s="2397"/>
      <c r="H14" s="2386"/>
      <c r="I14" s="2386"/>
      <c r="J14" s="2386"/>
      <c r="K14" s="2386"/>
      <c r="L14" s="2386"/>
      <c r="M14" s="2386"/>
      <c r="N14" s="2386"/>
      <c r="O14" s="2386"/>
      <c r="P14" s="2386"/>
    </row>
    <row r="15" spans="1:16" s="2385" customFormat="1" ht="18" customHeight="1" x14ac:dyDescent="0.3">
      <c r="A15" s="2391" t="s">
        <v>3653</v>
      </c>
      <c r="B15" s="2398">
        <v>621.20000000000005</v>
      </c>
      <c r="C15" s="2398">
        <v>2618.85</v>
      </c>
      <c r="D15" s="2399">
        <f>SUM(C15:C15)</f>
        <v>2618.85</v>
      </c>
      <c r="E15" s="2396"/>
      <c r="F15" s="2396"/>
      <c r="G15" s="2395"/>
      <c r="H15" s="2386"/>
      <c r="I15" s="2386"/>
      <c r="J15" s="2386"/>
      <c r="K15" s="2386"/>
      <c r="L15" s="2386"/>
      <c r="M15" s="2386"/>
      <c r="N15" s="2386"/>
      <c r="O15" s="2386"/>
      <c r="P15" s="2386"/>
    </row>
    <row r="16" spans="1:16" s="2404" customFormat="1" ht="18" customHeight="1" x14ac:dyDescent="0.25">
      <c r="A16" s="2400">
        <v>42551</v>
      </c>
      <c r="B16" s="2401">
        <v>1215.1500000000001</v>
      </c>
      <c r="C16" s="2402">
        <v>2635.6</v>
      </c>
      <c r="D16" s="2403">
        <v>2635.6</v>
      </c>
      <c r="F16" s="2405"/>
      <c r="G16" s="2406"/>
      <c r="H16" s="2406"/>
      <c r="I16" s="2406"/>
      <c r="J16" s="2406"/>
      <c r="K16" s="2406"/>
      <c r="L16" s="2406"/>
      <c r="M16" s="2406"/>
      <c r="N16" s="2406"/>
      <c r="O16" s="2406"/>
      <c r="P16" s="2406"/>
    </row>
    <row r="17" spans="1:16" s="2404" customFormat="1" ht="18" customHeight="1" x14ac:dyDescent="0.25">
      <c r="A17" s="2400">
        <v>42582</v>
      </c>
      <c r="B17" s="2401">
        <v>1215.1500000000001</v>
      </c>
      <c r="C17" s="2402">
        <v>1202.9000000000001</v>
      </c>
      <c r="D17" s="2403">
        <v>1202.9000000000001</v>
      </c>
      <c r="F17" s="2407"/>
      <c r="G17" s="2406"/>
      <c r="H17" s="2406"/>
      <c r="I17" s="2406"/>
      <c r="J17" s="2406"/>
      <c r="K17" s="2406"/>
      <c r="L17" s="2406"/>
      <c r="M17" s="2406"/>
      <c r="N17" s="2406"/>
      <c r="O17" s="2406"/>
      <c r="P17" s="2406"/>
    </row>
    <row r="18" spans="1:16" s="2404" customFormat="1" ht="18" customHeight="1" x14ac:dyDescent="0.25">
      <c r="A18" s="2400">
        <v>42613</v>
      </c>
      <c r="B18" s="2401">
        <v>1215.1500000000001</v>
      </c>
      <c r="C18" s="2402">
        <v>1569.3000000000002</v>
      </c>
      <c r="D18" s="2403">
        <v>1569.3000000000002</v>
      </c>
      <c r="F18" s="2408"/>
      <c r="G18" s="2406"/>
      <c r="H18" s="2406"/>
      <c r="I18" s="2406"/>
      <c r="J18" s="2406"/>
      <c r="K18" s="2406"/>
      <c r="L18" s="2406"/>
      <c r="M18" s="2406"/>
      <c r="N18" s="2406"/>
      <c r="O18" s="2406"/>
      <c r="P18" s="2406"/>
    </row>
    <row r="19" spans="1:16" s="2404" customFormat="1" ht="18" customHeight="1" x14ac:dyDescent="0.25">
      <c r="A19" s="2400">
        <v>42643</v>
      </c>
      <c r="B19" s="2401">
        <v>621.20000000000005</v>
      </c>
      <c r="C19" s="2402">
        <v>2422.1</v>
      </c>
      <c r="D19" s="2403">
        <v>2422.1</v>
      </c>
      <c r="F19" s="2408"/>
      <c r="G19" s="2406"/>
      <c r="H19" s="2406"/>
      <c r="I19" s="2406"/>
      <c r="J19" s="2406"/>
      <c r="K19" s="2406"/>
      <c r="L19" s="2406"/>
      <c r="M19" s="2406"/>
      <c r="N19" s="2406"/>
      <c r="O19" s="2406"/>
      <c r="P19" s="2406"/>
    </row>
    <row r="20" spans="1:16" s="2404" customFormat="1" ht="18" customHeight="1" x14ac:dyDescent="0.25">
      <c r="A20" s="2400">
        <v>42674</v>
      </c>
      <c r="B20" s="2401">
        <v>621.20000000000005</v>
      </c>
      <c r="C20" s="2402">
        <v>2326.1000000000004</v>
      </c>
      <c r="D20" s="2403">
        <v>2326.1000000000004</v>
      </c>
      <c r="F20" s="2408"/>
      <c r="G20" s="2406"/>
      <c r="H20" s="2406"/>
      <c r="I20" s="2406"/>
      <c r="J20" s="2406"/>
      <c r="K20" s="2406"/>
      <c r="L20" s="2406"/>
      <c r="M20" s="2406"/>
      <c r="N20" s="2406"/>
      <c r="O20" s="2406"/>
      <c r="P20" s="2406"/>
    </row>
    <row r="21" spans="1:16" s="2404" customFormat="1" ht="18" customHeight="1" x14ac:dyDescent="0.25">
      <c r="A21" s="2400">
        <v>42704</v>
      </c>
      <c r="B21" s="2401">
        <v>621.20000000000005</v>
      </c>
      <c r="C21" s="2402">
        <v>3351.2</v>
      </c>
      <c r="D21" s="2403">
        <v>3351.2</v>
      </c>
      <c r="F21" s="2408"/>
      <c r="G21" s="2406"/>
      <c r="H21" s="2406"/>
      <c r="I21" s="2406"/>
      <c r="J21" s="2406"/>
      <c r="K21" s="2406"/>
      <c r="L21" s="2406"/>
      <c r="M21" s="2406"/>
      <c r="N21" s="2406"/>
      <c r="O21" s="2406"/>
      <c r="P21" s="2406"/>
    </row>
    <row r="22" spans="1:16" s="2404" customFormat="1" ht="18" customHeight="1" x14ac:dyDescent="0.25">
      <c r="A22" s="2400">
        <v>42735</v>
      </c>
      <c r="B22" s="2401">
        <v>621.20000000000005</v>
      </c>
      <c r="C22" s="2402">
        <v>1885.6999999999998</v>
      </c>
      <c r="D22" s="2403">
        <v>1885.6999999999998</v>
      </c>
      <c r="F22" s="2408"/>
      <c r="G22" s="2406"/>
      <c r="H22" s="2406"/>
      <c r="I22" s="2406"/>
      <c r="J22" s="2406"/>
      <c r="K22" s="2406"/>
      <c r="L22" s="2406"/>
      <c r="M22" s="2406"/>
      <c r="N22" s="2406"/>
      <c r="O22" s="2406"/>
      <c r="P22" s="2406"/>
    </row>
    <row r="23" spans="1:16" s="2404" customFormat="1" ht="18" customHeight="1" x14ac:dyDescent="0.25">
      <c r="A23" s="2400">
        <v>42766</v>
      </c>
      <c r="B23" s="2409">
        <v>621.20000000000005</v>
      </c>
      <c r="C23" s="2402">
        <v>2449.6</v>
      </c>
      <c r="D23" s="2403">
        <v>2449.6</v>
      </c>
      <c r="F23" s="2408"/>
      <c r="G23" s="2406"/>
      <c r="H23" s="2406"/>
      <c r="I23" s="2406"/>
      <c r="J23" s="2406"/>
      <c r="K23" s="2406"/>
      <c r="L23" s="2406"/>
      <c r="M23" s="2406"/>
      <c r="N23" s="2406"/>
      <c r="O23" s="2406"/>
      <c r="P23" s="2406"/>
    </row>
    <row r="24" spans="1:16" s="2404" customFormat="1" ht="18" customHeight="1" x14ac:dyDescent="0.25">
      <c r="A24" s="2400">
        <v>42794</v>
      </c>
      <c r="B24" s="2409">
        <v>621.20000000000005</v>
      </c>
      <c r="C24" s="2402">
        <v>2470.1999999999998</v>
      </c>
      <c r="D24" s="2403">
        <v>2470.1999999999998</v>
      </c>
      <c r="F24" s="2408"/>
      <c r="G24" s="2406"/>
      <c r="H24" s="2406"/>
      <c r="I24" s="2406"/>
      <c r="J24" s="2406"/>
      <c r="K24" s="2406"/>
      <c r="L24" s="2406"/>
      <c r="M24" s="2406"/>
      <c r="N24" s="2406"/>
      <c r="O24" s="2406"/>
      <c r="P24" s="2406"/>
    </row>
    <row r="25" spans="1:16" s="2404" customFormat="1" ht="18" customHeight="1" x14ac:dyDescent="0.25">
      <c r="A25" s="2400">
        <v>42825</v>
      </c>
      <c r="B25" s="2409">
        <v>621.20000000000005</v>
      </c>
      <c r="C25" s="2402">
        <v>5542.2</v>
      </c>
      <c r="D25" s="2403">
        <v>5542.2</v>
      </c>
      <c r="F25" s="2408"/>
      <c r="G25" s="2406"/>
      <c r="H25" s="2406"/>
      <c r="I25" s="2406"/>
      <c r="J25" s="2406"/>
      <c r="K25" s="2406"/>
      <c r="L25" s="2406"/>
      <c r="M25" s="2406"/>
      <c r="N25" s="2406"/>
      <c r="O25" s="2406"/>
      <c r="P25" s="2406"/>
    </row>
    <row r="26" spans="1:16" s="2404" customFormat="1" ht="18" customHeight="1" x14ac:dyDescent="0.25">
      <c r="A26" s="2400">
        <v>42855</v>
      </c>
      <c r="B26" s="2409">
        <v>621.20000000000005</v>
      </c>
      <c r="C26" s="2402">
        <v>5109.7000000000007</v>
      </c>
      <c r="D26" s="2403">
        <v>5109.7000000000007</v>
      </c>
      <c r="F26" s="2408"/>
      <c r="G26" s="2406"/>
      <c r="H26" s="2406"/>
      <c r="I26" s="2406"/>
      <c r="J26" s="2406"/>
      <c r="K26" s="2406"/>
      <c r="L26" s="2406"/>
      <c r="M26" s="2406"/>
      <c r="N26" s="2406"/>
      <c r="O26" s="2406"/>
      <c r="P26" s="2406"/>
    </row>
    <row r="27" spans="1:16" s="2404" customFormat="1" ht="18" customHeight="1" thickBot="1" x14ac:dyDescent="0.3">
      <c r="A27" s="2410">
        <v>42885</v>
      </c>
      <c r="B27" s="2411">
        <f>B14</f>
        <v>621.20000000000005</v>
      </c>
      <c r="C27" s="2412">
        <f>SUM(C10:C14)</f>
        <v>4542.2</v>
      </c>
      <c r="D27" s="2413">
        <f>SUM(D10:D14)</f>
        <v>4542.2</v>
      </c>
      <c r="F27" s="2408"/>
      <c r="G27" s="2406"/>
      <c r="H27" s="2406"/>
      <c r="I27" s="2406"/>
      <c r="J27" s="2406"/>
      <c r="K27" s="2406"/>
      <c r="L27" s="2406"/>
      <c r="M27" s="2406"/>
      <c r="N27" s="2406"/>
      <c r="O27" s="2406"/>
      <c r="P27" s="2406"/>
    </row>
    <row r="28" spans="1:16" s="2404" customFormat="1" ht="18" customHeight="1" thickTop="1" thickBot="1" x14ac:dyDescent="0.3">
      <c r="A28" s="2410">
        <v>42916</v>
      </c>
      <c r="B28" s="2411">
        <f>B15</f>
        <v>621.20000000000005</v>
      </c>
      <c r="C28" s="2412">
        <f>SUM(C11:C15)</f>
        <v>7161.0499999999993</v>
      </c>
      <c r="D28" s="2413">
        <f>SUM(D11:D15)</f>
        <v>7161.0499999999993</v>
      </c>
      <c r="F28" s="2408"/>
      <c r="G28" s="2406"/>
      <c r="H28" s="2406"/>
      <c r="I28" s="2406"/>
      <c r="J28" s="2406"/>
      <c r="K28" s="2406"/>
      <c r="L28" s="2406"/>
      <c r="M28" s="2406"/>
      <c r="N28" s="2406"/>
      <c r="O28" s="2406"/>
      <c r="P28" s="2406"/>
    </row>
    <row r="29" spans="1:16" s="2404" customFormat="1" ht="18" customHeight="1" thickTop="1" x14ac:dyDescent="0.25">
      <c r="A29" s="2414" t="s">
        <v>3654</v>
      </c>
      <c r="B29" s="2401"/>
      <c r="C29" s="2401"/>
      <c r="D29" s="2401"/>
      <c r="F29" s="2408"/>
      <c r="G29" s="2406"/>
      <c r="H29" s="2406"/>
      <c r="I29" s="2406"/>
      <c r="J29" s="2406"/>
      <c r="K29" s="2406"/>
      <c r="L29" s="2406"/>
      <c r="M29" s="2406"/>
      <c r="N29" s="2406"/>
      <c r="O29" s="2406"/>
      <c r="P29" s="2406"/>
    </row>
    <row r="30" spans="1:16" s="2404" customFormat="1" ht="19.5" customHeight="1" x14ac:dyDescent="0.25">
      <c r="A30" s="2414" t="s">
        <v>3655</v>
      </c>
      <c r="B30" s="2415"/>
      <c r="D30" s="2416"/>
      <c r="G30" s="2417"/>
      <c r="H30" s="2406"/>
      <c r="I30" s="2406"/>
      <c r="J30" s="2406"/>
      <c r="K30" s="2406"/>
      <c r="L30" s="2406"/>
      <c r="M30" s="2406"/>
      <c r="N30" s="2406"/>
      <c r="O30" s="2406"/>
      <c r="P30" s="2406"/>
    </row>
    <row r="31" spans="1:16" s="2404" customFormat="1" ht="17.25" customHeight="1" x14ac:dyDescent="0.25">
      <c r="A31" s="3624" t="s">
        <v>3656</v>
      </c>
      <c r="B31" s="3624"/>
      <c r="C31" s="3624"/>
      <c r="D31" s="3624"/>
      <c r="G31" s="2406"/>
      <c r="H31" s="2406"/>
      <c r="I31" s="2406"/>
      <c r="J31" s="2406"/>
      <c r="K31" s="2406"/>
      <c r="L31" s="2406"/>
      <c r="M31" s="2406"/>
      <c r="N31" s="2406"/>
      <c r="O31" s="2406"/>
      <c r="P31" s="2406"/>
    </row>
    <row r="32" spans="1:16" s="2418" customFormat="1" ht="18" customHeight="1" x14ac:dyDescent="0.25">
      <c r="A32" s="2418" t="s">
        <v>3657</v>
      </c>
      <c r="G32" s="2419"/>
      <c r="H32" s="2419"/>
      <c r="I32" s="2419"/>
      <c r="J32" s="2419"/>
      <c r="K32" s="2419"/>
      <c r="L32" s="2419"/>
      <c r="M32" s="2419"/>
      <c r="N32" s="2419"/>
      <c r="O32" s="2419"/>
      <c r="P32" s="2419"/>
    </row>
    <row r="33" spans="1:16" s="2421" customFormat="1" x14ac:dyDescent="0.25">
      <c r="A33" s="2418"/>
      <c r="B33" s="2418"/>
      <c r="C33" s="2418"/>
      <c r="D33" s="2420"/>
      <c r="E33" s="2418"/>
      <c r="F33" s="2418"/>
    </row>
    <row r="34" spans="1:16" s="2421" customFormat="1" x14ac:dyDescent="0.25">
      <c r="A34" s="2418"/>
      <c r="B34" s="2418"/>
      <c r="C34" s="2418"/>
      <c r="D34" s="2418"/>
    </row>
    <row r="35" spans="1:16" s="2418" customFormat="1" ht="18" customHeight="1" x14ac:dyDescent="0.25">
      <c r="A35" s="2374"/>
      <c r="B35" s="2374"/>
      <c r="C35" s="2374"/>
      <c r="D35" s="2374"/>
      <c r="G35" s="2419"/>
      <c r="H35" s="2419"/>
      <c r="I35" s="2419"/>
      <c r="J35" s="2419"/>
      <c r="K35" s="2419"/>
      <c r="L35" s="2419"/>
      <c r="M35" s="2419"/>
      <c r="N35" s="2419"/>
      <c r="O35" s="2419"/>
      <c r="P35" s="2419"/>
    </row>
  </sheetData>
  <mergeCells count="3">
    <mergeCell ref="E11:F11"/>
    <mergeCell ref="E12:F12"/>
    <mergeCell ref="A31:D31"/>
  </mergeCells>
  <printOptions horizontalCentered="1"/>
  <pageMargins left="0.74803149606299213" right="0.23622047244094491" top="0.59055118110236227" bottom="0.59055118110236227" header="0.86614173228346458" footer="0"/>
  <pageSetup paperSize="9" scale="92"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28"/>
  <sheetViews>
    <sheetView zoomScaleNormal="100" workbookViewId="0">
      <selection activeCell="M8" sqref="M8"/>
    </sheetView>
  </sheetViews>
  <sheetFormatPr defaultRowHeight="16.5" x14ac:dyDescent="0.25"/>
  <cols>
    <col min="1" max="1" width="9.140625" style="1720"/>
    <col min="2" max="2" width="18.7109375" style="1720" customWidth="1"/>
    <col min="3" max="3" width="9.140625" style="1720"/>
    <col min="4" max="4" width="9.5703125" style="1720" customWidth="1"/>
    <col min="5" max="5" width="10.5703125" style="1720" customWidth="1"/>
    <col min="6" max="6" width="10.42578125" style="1720" customWidth="1"/>
    <col min="7" max="8" width="14.42578125" style="1720" customWidth="1"/>
    <col min="9" max="9" width="12.28515625" style="1720" hidden="1" customWidth="1"/>
    <col min="10" max="10" width="4.5703125" style="1720" customWidth="1"/>
    <col min="11" max="11" width="9.140625" style="1720"/>
    <col min="12" max="12" width="9.85546875" style="1720" bestFit="1" customWidth="1"/>
    <col min="13" max="13" width="7.28515625" style="1720" customWidth="1"/>
    <col min="14" max="16384" width="9.140625" style="1720"/>
  </cols>
  <sheetData>
    <row r="1" spans="2:15" ht="18.75" customHeight="1" x14ac:dyDescent="0.25">
      <c r="B1" s="2332" t="s">
        <v>3658</v>
      </c>
      <c r="C1" s="2332"/>
      <c r="D1" s="2332"/>
      <c r="E1" s="2332"/>
      <c r="F1" s="2332"/>
      <c r="G1" s="2332"/>
      <c r="H1" s="2332"/>
    </row>
    <row r="2" spans="2:15" ht="9" customHeight="1" thickBot="1" x14ac:dyDescent="0.3">
      <c r="B2" s="1722"/>
      <c r="J2" s="1720" t="s">
        <v>446</v>
      </c>
    </row>
    <row r="3" spans="2:15" ht="20.100000000000001" customHeight="1" thickTop="1" x14ac:dyDescent="0.25">
      <c r="B3" s="2422" t="s">
        <v>0</v>
      </c>
      <c r="C3" s="2423" t="s">
        <v>3659</v>
      </c>
      <c r="D3" s="2424"/>
      <c r="E3" s="2425"/>
      <c r="F3" s="2426" t="s">
        <v>3660</v>
      </c>
      <c r="G3" s="2426" t="s">
        <v>3661</v>
      </c>
      <c r="H3" s="2427" t="s">
        <v>3217</v>
      </c>
      <c r="I3" s="2428" t="s">
        <v>3662</v>
      </c>
      <c r="J3" s="1720" t="s">
        <v>446</v>
      </c>
    </row>
    <row r="4" spans="2:15" ht="20.100000000000001" customHeight="1" thickBot="1" x14ac:dyDescent="0.3">
      <c r="B4" s="2429"/>
      <c r="C4" s="2430"/>
      <c r="D4" s="2430"/>
      <c r="E4" s="2431"/>
      <c r="F4" s="2432" t="s">
        <v>3663</v>
      </c>
      <c r="G4" s="2432" t="s">
        <v>738</v>
      </c>
      <c r="H4" s="2433" t="s">
        <v>3664</v>
      </c>
      <c r="I4" s="2434" t="s">
        <v>3665</v>
      </c>
    </row>
    <row r="5" spans="2:15" ht="20.100000000000001" customHeight="1" thickBot="1" x14ac:dyDescent="0.3">
      <c r="B5" s="2429"/>
      <c r="C5" s="2435" t="s">
        <v>3666</v>
      </c>
      <c r="D5" s="2436" t="s">
        <v>3667</v>
      </c>
      <c r="E5" s="2437" t="s">
        <v>234</v>
      </c>
      <c r="F5" s="2438"/>
      <c r="G5" s="2438" t="s">
        <v>3668</v>
      </c>
      <c r="H5" s="2439" t="s">
        <v>3669</v>
      </c>
      <c r="I5" s="2440"/>
    </row>
    <row r="6" spans="2:15" ht="20.100000000000001" customHeight="1" thickBot="1" x14ac:dyDescent="0.3">
      <c r="B6" s="2441"/>
      <c r="C6" s="3625" t="s">
        <v>11</v>
      </c>
      <c r="D6" s="3625"/>
      <c r="E6" s="3625"/>
      <c r="F6" s="3626"/>
      <c r="G6" s="3627" t="s">
        <v>992</v>
      </c>
      <c r="H6" s="3628"/>
      <c r="I6" s="2442"/>
    </row>
    <row r="7" spans="2:15" ht="20.100000000000001" customHeight="1" thickTop="1" x14ac:dyDescent="0.25">
      <c r="B7" s="2443">
        <v>42887</v>
      </c>
      <c r="C7" s="2444"/>
      <c r="D7" s="2445"/>
      <c r="E7" s="2445"/>
      <c r="F7" s="2445"/>
      <c r="G7" s="2446"/>
      <c r="H7" s="2447"/>
      <c r="I7" s="2448"/>
    </row>
    <row r="8" spans="2:15" ht="20.100000000000001" customHeight="1" x14ac:dyDescent="0.3">
      <c r="B8" s="2449">
        <v>42887</v>
      </c>
      <c r="C8" s="2450" t="s">
        <v>1962</v>
      </c>
      <c r="D8" s="2451" t="s">
        <v>1962</v>
      </c>
      <c r="E8" s="2451" t="s">
        <v>1962</v>
      </c>
      <c r="F8" s="2451" t="s">
        <v>1962</v>
      </c>
      <c r="G8" s="2452" t="s">
        <v>1962</v>
      </c>
      <c r="H8" s="2453" t="s">
        <v>1962</v>
      </c>
      <c r="I8" s="2454"/>
      <c r="J8" s="2455"/>
      <c r="K8" s="2456"/>
      <c r="L8" s="2457"/>
      <c r="M8" s="1721"/>
      <c r="O8" s="2458"/>
    </row>
    <row r="9" spans="2:15" ht="20.100000000000001" customHeight="1" x14ac:dyDescent="0.3">
      <c r="B9" s="2459" t="s">
        <v>3670</v>
      </c>
      <c r="C9" s="2450">
        <v>50</v>
      </c>
      <c r="D9" s="2451">
        <v>50</v>
      </c>
      <c r="E9" s="2451">
        <v>100</v>
      </c>
      <c r="F9" s="2451">
        <v>50</v>
      </c>
      <c r="G9" s="2452">
        <v>0.9</v>
      </c>
      <c r="H9" s="2453">
        <v>0.9</v>
      </c>
      <c r="I9" s="2454"/>
      <c r="J9" s="2455"/>
      <c r="K9" s="2456"/>
      <c r="L9" s="2457"/>
      <c r="M9" s="1721"/>
      <c r="O9" s="2458"/>
    </row>
    <row r="10" spans="2:15" ht="20.100000000000001" customHeight="1" x14ac:dyDescent="0.3">
      <c r="B10" s="2459" t="s">
        <v>3671</v>
      </c>
      <c r="C10" s="2450">
        <v>200</v>
      </c>
      <c r="D10" s="2451">
        <v>225</v>
      </c>
      <c r="E10" s="2451">
        <v>835</v>
      </c>
      <c r="F10" s="2451">
        <v>208.75</v>
      </c>
      <c r="G10" s="2452" t="s">
        <v>3672</v>
      </c>
      <c r="H10" s="2453">
        <v>1.07</v>
      </c>
      <c r="I10" s="2454"/>
      <c r="J10" s="2455"/>
      <c r="K10" s="2456"/>
      <c r="L10" s="2457"/>
      <c r="M10" s="1721"/>
      <c r="O10" s="2458"/>
    </row>
    <row r="11" spans="2:15" ht="20.100000000000001" customHeight="1" x14ac:dyDescent="0.3">
      <c r="B11" s="2459" t="s">
        <v>3673</v>
      </c>
      <c r="C11" s="2450">
        <v>100</v>
      </c>
      <c r="D11" s="2451">
        <v>350</v>
      </c>
      <c r="E11" s="2451">
        <v>1505</v>
      </c>
      <c r="F11" s="2451">
        <v>215</v>
      </c>
      <c r="G11" s="2452" t="s">
        <v>3672</v>
      </c>
      <c r="H11" s="2453">
        <v>1.03</v>
      </c>
      <c r="I11" s="2454"/>
      <c r="J11" s="2455"/>
      <c r="K11" s="2456"/>
      <c r="L11" s="1721"/>
      <c r="M11" s="1721"/>
      <c r="O11" s="2458"/>
    </row>
    <row r="12" spans="2:15" ht="20.100000000000001" customHeight="1" x14ac:dyDescent="0.3">
      <c r="B12" s="2459" t="s">
        <v>3674</v>
      </c>
      <c r="C12" s="2450">
        <v>85</v>
      </c>
      <c r="D12" s="2451">
        <v>450</v>
      </c>
      <c r="E12" s="2451">
        <v>1115</v>
      </c>
      <c r="F12" s="2451">
        <v>159.29</v>
      </c>
      <c r="G12" s="2452" t="s">
        <v>3675</v>
      </c>
      <c r="H12" s="2453">
        <v>0.97</v>
      </c>
      <c r="I12" s="2454"/>
      <c r="J12" s="2455"/>
      <c r="K12" s="2456"/>
      <c r="L12" s="1721"/>
      <c r="M12" s="1721"/>
      <c r="O12" s="2458"/>
    </row>
    <row r="13" spans="2:15" ht="20.100000000000001" customHeight="1" x14ac:dyDescent="0.3">
      <c r="B13" s="2449">
        <v>42916</v>
      </c>
      <c r="C13" s="2450">
        <v>50</v>
      </c>
      <c r="D13" s="2451">
        <v>50</v>
      </c>
      <c r="E13" s="2451">
        <v>50</v>
      </c>
      <c r="F13" s="2451">
        <v>50</v>
      </c>
      <c r="G13" s="2452">
        <v>0.88</v>
      </c>
      <c r="H13" s="2453">
        <v>0.88</v>
      </c>
      <c r="I13" s="2454"/>
      <c r="J13" s="2455"/>
      <c r="K13" s="2456"/>
      <c r="L13" s="1721"/>
      <c r="M13" s="1721"/>
      <c r="O13" s="2458"/>
    </row>
    <row r="14" spans="2:15" ht="6.75" customHeight="1" x14ac:dyDescent="0.3">
      <c r="B14" s="2460"/>
      <c r="C14" s="2461"/>
      <c r="D14" s="2462"/>
      <c r="E14" s="2462"/>
      <c r="F14" s="2462"/>
      <c r="G14" s="2463"/>
      <c r="H14" s="2464"/>
      <c r="I14" s="2454"/>
      <c r="J14" s="2455"/>
      <c r="K14" s="2456"/>
      <c r="L14" s="1721"/>
      <c r="M14" s="1721"/>
      <c r="O14" s="2458"/>
    </row>
    <row r="15" spans="2:15" ht="18" hidden="1" customHeight="1" x14ac:dyDescent="0.25">
      <c r="B15" s="2465"/>
      <c r="C15" s="2461"/>
      <c r="D15" s="2462"/>
      <c r="E15" s="2462"/>
      <c r="F15" s="2462"/>
      <c r="G15" s="2463"/>
      <c r="H15" s="2464"/>
      <c r="I15" s="2466"/>
      <c r="J15" s="2455"/>
      <c r="K15" s="1721"/>
      <c r="L15" s="1721"/>
      <c r="M15" s="2467"/>
      <c r="O15" s="2458"/>
    </row>
    <row r="16" spans="2:15" ht="18" hidden="1" customHeight="1" x14ac:dyDescent="0.25">
      <c r="B16" s="2468"/>
      <c r="C16" s="2450"/>
      <c r="D16" s="2451"/>
      <c r="E16" s="2451"/>
      <c r="F16" s="2451"/>
      <c r="G16" s="2469"/>
      <c r="H16" s="2470"/>
      <c r="I16" s="2454"/>
      <c r="J16" s="2471"/>
      <c r="L16" s="1722">
        <f>SUM(L8:L15)</f>
        <v>0</v>
      </c>
      <c r="N16" s="1722">
        <f>SUM(N8:N15)</f>
        <v>0</v>
      </c>
      <c r="O16" s="2458" t="e">
        <f>N16/L16</f>
        <v>#DIV/0!</v>
      </c>
    </row>
    <row r="17" spans="2:10" ht="18" hidden="1" customHeight="1" x14ac:dyDescent="0.25">
      <c r="B17" s="2472">
        <v>36312</v>
      </c>
      <c r="C17" s="2450">
        <v>10</v>
      </c>
      <c r="D17" s="2451">
        <v>230</v>
      </c>
      <c r="E17" s="2451">
        <v>2385</v>
      </c>
      <c r="F17" s="2451">
        <v>80</v>
      </c>
      <c r="G17" s="2469" t="s">
        <v>3676</v>
      </c>
      <c r="H17" s="2470">
        <v>9.9600000000000009</v>
      </c>
      <c r="I17" s="2454">
        <v>12.61</v>
      </c>
      <c r="J17" s="2471"/>
    </row>
    <row r="18" spans="2:10" ht="18" hidden="1" customHeight="1" x14ac:dyDescent="0.25">
      <c r="B18" s="2472">
        <v>36404</v>
      </c>
      <c r="C18" s="2450">
        <v>10</v>
      </c>
      <c r="D18" s="2451">
        <v>120</v>
      </c>
      <c r="E18" s="2451">
        <v>1223</v>
      </c>
      <c r="F18" s="2451">
        <v>52.96</v>
      </c>
      <c r="G18" s="2469" t="s">
        <v>3677</v>
      </c>
      <c r="H18" s="2470">
        <v>9.5630000000000006</v>
      </c>
      <c r="I18" s="2454">
        <v>12.72</v>
      </c>
      <c r="J18" s="2471"/>
    </row>
    <row r="19" spans="2:10" ht="18" hidden="1" customHeight="1" thickBot="1" x14ac:dyDescent="0.3">
      <c r="B19" s="2472">
        <v>36495</v>
      </c>
      <c r="C19" s="2450">
        <v>85</v>
      </c>
      <c r="D19" s="2451">
        <v>500</v>
      </c>
      <c r="E19" s="2451">
        <v>6285</v>
      </c>
      <c r="F19" s="2451">
        <v>273</v>
      </c>
      <c r="G19" s="2469" t="s">
        <v>3678</v>
      </c>
      <c r="H19" s="2470">
        <v>9.67</v>
      </c>
      <c r="I19" s="2454">
        <v>12.36</v>
      </c>
      <c r="J19" s="2471"/>
    </row>
    <row r="20" spans="2:10" ht="18" hidden="1" customHeight="1" thickTop="1" x14ac:dyDescent="0.25">
      <c r="B20" s="2473">
        <v>36586</v>
      </c>
      <c r="C20" s="2450">
        <v>10</v>
      </c>
      <c r="D20" s="2451">
        <v>255</v>
      </c>
      <c r="E20" s="2451">
        <v>3163.2</v>
      </c>
      <c r="F20" s="2451">
        <v>102</v>
      </c>
      <c r="G20" s="2469" t="s">
        <v>2532</v>
      </c>
      <c r="H20" s="2470">
        <v>9.1199999999999992</v>
      </c>
      <c r="I20" s="2454">
        <v>11.71</v>
      </c>
      <c r="J20" s="2471"/>
    </row>
    <row r="21" spans="2:10" ht="18" hidden="1" customHeight="1" x14ac:dyDescent="0.25">
      <c r="B21" s="2472">
        <v>36678</v>
      </c>
      <c r="C21" s="2450">
        <v>20</v>
      </c>
      <c r="D21" s="2451">
        <v>600</v>
      </c>
      <c r="E21" s="2451">
        <v>3421</v>
      </c>
      <c r="F21" s="2451">
        <v>118</v>
      </c>
      <c r="G21" s="2469" t="s">
        <v>2688</v>
      </c>
      <c r="H21" s="2470">
        <v>7.27</v>
      </c>
      <c r="I21" s="2454">
        <v>10.039999999999999</v>
      </c>
      <c r="J21" s="2471"/>
    </row>
    <row r="22" spans="2:10" ht="18" hidden="1" customHeight="1" x14ac:dyDescent="0.25">
      <c r="B22" s="2472">
        <v>36708</v>
      </c>
      <c r="C22" s="2450">
        <v>10</v>
      </c>
      <c r="D22" s="2451">
        <v>830</v>
      </c>
      <c r="E22" s="2451">
        <v>6813</v>
      </c>
      <c r="F22" s="2451">
        <v>243</v>
      </c>
      <c r="G22" s="2469" t="s">
        <v>3679</v>
      </c>
      <c r="H22" s="2470">
        <v>7.46</v>
      </c>
      <c r="I22" s="2454">
        <v>10.08</v>
      </c>
      <c r="J22" s="2471"/>
    </row>
    <row r="23" spans="2:10" ht="18" hidden="1" customHeight="1" x14ac:dyDescent="0.25">
      <c r="B23" s="2472">
        <v>36739</v>
      </c>
      <c r="C23" s="2450">
        <v>25</v>
      </c>
      <c r="D23" s="2451">
        <v>460</v>
      </c>
      <c r="E23" s="2451">
        <v>6528</v>
      </c>
      <c r="F23" s="2451">
        <v>211</v>
      </c>
      <c r="G23" s="2469" t="s">
        <v>1964</v>
      </c>
      <c r="H23" s="2470">
        <v>7.03</v>
      </c>
      <c r="I23" s="2454">
        <v>10.32</v>
      </c>
      <c r="J23" s="2471"/>
    </row>
    <row r="24" spans="2:10" ht="18" hidden="1" customHeight="1" x14ac:dyDescent="0.25">
      <c r="B24" s="2472">
        <v>36770</v>
      </c>
      <c r="C24" s="2450">
        <v>30</v>
      </c>
      <c r="D24" s="2451">
        <v>168</v>
      </c>
      <c r="E24" s="2451">
        <v>2859</v>
      </c>
      <c r="F24" s="2451">
        <v>95</v>
      </c>
      <c r="G24" s="2469" t="s">
        <v>3680</v>
      </c>
      <c r="H24" s="2470">
        <v>7.13</v>
      </c>
      <c r="I24" s="2454">
        <v>9.9550000000000001</v>
      </c>
      <c r="J24" s="2471"/>
    </row>
    <row r="25" spans="2:10" ht="18" hidden="1" customHeight="1" x14ac:dyDescent="0.25">
      <c r="B25" s="2472">
        <v>36800</v>
      </c>
      <c r="C25" s="2450">
        <v>30</v>
      </c>
      <c r="D25" s="2451">
        <v>270</v>
      </c>
      <c r="E25" s="2451">
        <v>3581</v>
      </c>
      <c r="F25" s="2451">
        <v>138</v>
      </c>
      <c r="G25" s="2469" t="s">
        <v>2594</v>
      </c>
      <c r="H25" s="2470">
        <v>7.48</v>
      </c>
      <c r="I25" s="2454">
        <v>10.16</v>
      </c>
      <c r="J25" s="2471"/>
    </row>
    <row r="26" spans="2:10" ht="18" hidden="1" customHeight="1" x14ac:dyDescent="0.25">
      <c r="B26" s="2472">
        <v>36831</v>
      </c>
      <c r="C26" s="2450">
        <v>40</v>
      </c>
      <c r="D26" s="2451">
        <v>201</v>
      </c>
      <c r="E26" s="2451">
        <v>2859</v>
      </c>
      <c r="F26" s="2451">
        <v>95</v>
      </c>
      <c r="G26" s="2469" t="s">
        <v>1072</v>
      </c>
      <c r="H26" s="2470">
        <v>7.98</v>
      </c>
      <c r="I26" s="2454">
        <v>10.77</v>
      </c>
      <c r="J26" s="2471"/>
    </row>
    <row r="27" spans="2:10" ht="18" hidden="1" customHeight="1" x14ac:dyDescent="0.25">
      <c r="B27" s="2472">
        <v>36861</v>
      </c>
      <c r="C27" s="2450">
        <v>16</v>
      </c>
      <c r="D27" s="2451">
        <v>398</v>
      </c>
      <c r="E27" s="2451">
        <v>5734</v>
      </c>
      <c r="F27" s="2451">
        <v>185</v>
      </c>
      <c r="G27" s="2469" t="s">
        <v>2490</v>
      </c>
      <c r="H27" s="2470">
        <v>7.96</v>
      </c>
      <c r="I27" s="2454">
        <v>11.29</v>
      </c>
      <c r="J27" s="2471"/>
    </row>
    <row r="28" spans="2:10" ht="18" hidden="1" customHeight="1" x14ac:dyDescent="0.25">
      <c r="B28" s="2472">
        <v>36892</v>
      </c>
      <c r="C28" s="2450">
        <v>10</v>
      </c>
      <c r="D28" s="2451">
        <v>590</v>
      </c>
      <c r="E28" s="2451">
        <v>4252</v>
      </c>
      <c r="F28" s="2451">
        <v>185</v>
      </c>
      <c r="G28" s="2469" t="s">
        <v>2541</v>
      </c>
      <c r="H28" s="2470">
        <v>6.8</v>
      </c>
      <c r="I28" s="2454">
        <v>11.05</v>
      </c>
      <c r="J28" s="2471"/>
    </row>
    <row r="29" spans="2:10" ht="18" hidden="1" customHeight="1" x14ac:dyDescent="0.25">
      <c r="B29" s="2472">
        <v>36923</v>
      </c>
      <c r="C29" s="2450">
        <v>30</v>
      </c>
      <c r="D29" s="2451">
        <v>594</v>
      </c>
      <c r="E29" s="2451">
        <v>4815</v>
      </c>
      <c r="F29" s="2451">
        <v>172</v>
      </c>
      <c r="G29" s="2469" t="s">
        <v>3681</v>
      </c>
      <c r="H29" s="2470">
        <v>7.2584999999999997</v>
      </c>
      <c r="I29" s="2454">
        <v>11.2</v>
      </c>
      <c r="J29" s="2471"/>
    </row>
    <row r="30" spans="2:10" ht="18" hidden="1" customHeight="1" x14ac:dyDescent="0.25">
      <c r="B30" s="2472">
        <v>36951</v>
      </c>
      <c r="C30" s="2450">
        <v>40</v>
      </c>
      <c r="D30" s="2451">
        <v>410</v>
      </c>
      <c r="E30" s="2451">
        <v>4583</v>
      </c>
      <c r="F30" s="2451">
        <v>148</v>
      </c>
      <c r="G30" s="2469" t="s">
        <v>3682</v>
      </c>
      <c r="H30" s="2470">
        <v>7.5</v>
      </c>
      <c r="I30" s="2454">
        <v>10.67</v>
      </c>
      <c r="J30" s="2471"/>
    </row>
    <row r="31" spans="2:10" ht="18" hidden="1" customHeight="1" x14ac:dyDescent="0.25">
      <c r="B31" s="2472">
        <v>36982</v>
      </c>
      <c r="C31" s="2450">
        <v>50</v>
      </c>
      <c r="D31" s="2451">
        <v>560</v>
      </c>
      <c r="E31" s="2451">
        <v>8724</v>
      </c>
      <c r="F31" s="2451">
        <v>291</v>
      </c>
      <c r="G31" s="2469" t="s">
        <v>1075</v>
      </c>
      <c r="H31" s="2470">
        <v>7.8</v>
      </c>
      <c r="I31" s="2454">
        <v>11.01</v>
      </c>
      <c r="J31" s="2471"/>
    </row>
    <row r="32" spans="2:10" ht="18" hidden="1" customHeight="1" x14ac:dyDescent="0.25">
      <c r="B32" s="2472">
        <v>37012</v>
      </c>
      <c r="C32" s="2450">
        <v>80</v>
      </c>
      <c r="D32" s="2451">
        <v>435</v>
      </c>
      <c r="E32" s="2451">
        <v>5942</v>
      </c>
      <c r="F32" s="2451">
        <v>192</v>
      </c>
      <c r="G32" s="2469" t="s">
        <v>3683</v>
      </c>
      <c r="H32" s="2470">
        <v>8.43</v>
      </c>
      <c r="I32" s="2454">
        <v>11.53</v>
      </c>
      <c r="J32" s="2471"/>
    </row>
    <row r="33" spans="2:10" ht="18" hidden="1" customHeight="1" x14ac:dyDescent="0.25">
      <c r="B33" s="2472">
        <v>37043</v>
      </c>
      <c r="C33" s="2450">
        <v>10</v>
      </c>
      <c r="D33" s="2451">
        <v>570</v>
      </c>
      <c r="E33" s="2451">
        <v>5355</v>
      </c>
      <c r="F33" s="2451">
        <v>178.5</v>
      </c>
      <c r="G33" s="2469" t="s">
        <v>3684</v>
      </c>
      <c r="H33" s="2470">
        <v>7.29</v>
      </c>
      <c r="I33" s="2454">
        <v>11.12</v>
      </c>
      <c r="J33" s="2471"/>
    </row>
    <row r="34" spans="2:10" ht="18" hidden="1" customHeight="1" x14ac:dyDescent="0.25">
      <c r="B34" s="2472">
        <v>37073</v>
      </c>
      <c r="C34" s="2450">
        <v>50</v>
      </c>
      <c r="D34" s="2451">
        <v>570</v>
      </c>
      <c r="E34" s="2451">
        <v>6170</v>
      </c>
      <c r="F34" s="2451">
        <v>199</v>
      </c>
      <c r="G34" s="2469" t="s">
        <v>3680</v>
      </c>
      <c r="H34" s="2470">
        <v>7.18</v>
      </c>
      <c r="I34" s="2454">
        <v>11.03</v>
      </c>
      <c r="J34" s="2471"/>
    </row>
    <row r="35" spans="2:10" ht="18" hidden="1" customHeight="1" x14ac:dyDescent="0.25">
      <c r="B35" s="2472">
        <v>37104</v>
      </c>
      <c r="C35" s="2450">
        <v>35</v>
      </c>
      <c r="D35" s="2451">
        <v>482</v>
      </c>
      <c r="E35" s="2451">
        <v>4954</v>
      </c>
      <c r="F35" s="2451">
        <v>160</v>
      </c>
      <c r="G35" s="2469" t="s">
        <v>3685</v>
      </c>
      <c r="H35" s="2470">
        <v>7.28</v>
      </c>
      <c r="I35" s="2454">
        <v>10.51</v>
      </c>
      <c r="J35" s="2471"/>
    </row>
    <row r="36" spans="2:10" ht="18" hidden="1" customHeight="1" x14ac:dyDescent="0.25">
      <c r="B36" s="2472">
        <v>37135</v>
      </c>
      <c r="C36" s="2450">
        <v>3</v>
      </c>
      <c r="D36" s="2451">
        <v>333</v>
      </c>
      <c r="E36" s="2451">
        <v>4828</v>
      </c>
      <c r="F36" s="2451">
        <v>161</v>
      </c>
      <c r="G36" s="2469" t="s">
        <v>3686</v>
      </c>
      <c r="H36" s="2470">
        <v>7.13</v>
      </c>
      <c r="I36" s="2454">
        <v>10.14</v>
      </c>
      <c r="J36" s="2471"/>
    </row>
    <row r="37" spans="2:10" ht="18" hidden="1" customHeight="1" x14ac:dyDescent="0.25">
      <c r="B37" s="2472">
        <v>37165</v>
      </c>
      <c r="C37" s="2450">
        <v>115</v>
      </c>
      <c r="D37" s="2451">
        <v>615</v>
      </c>
      <c r="E37" s="2451">
        <v>9010</v>
      </c>
      <c r="F37" s="2451">
        <v>291</v>
      </c>
      <c r="G37" s="2469" t="s">
        <v>3687</v>
      </c>
      <c r="H37" s="2470">
        <v>7.12</v>
      </c>
      <c r="I37" s="2454">
        <v>10.36</v>
      </c>
      <c r="J37" s="2471"/>
    </row>
    <row r="38" spans="2:10" ht="18" hidden="1" customHeight="1" x14ac:dyDescent="0.25">
      <c r="B38" s="2472">
        <v>37196</v>
      </c>
      <c r="C38" s="2450">
        <v>50</v>
      </c>
      <c r="D38" s="2451">
        <v>720</v>
      </c>
      <c r="E38" s="2451">
        <v>7487</v>
      </c>
      <c r="F38" s="2451">
        <v>267</v>
      </c>
      <c r="G38" s="2469" t="s">
        <v>3688</v>
      </c>
      <c r="H38" s="2470">
        <v>6.86</v>
      </c>
      <c r="I38" s="2454">
        <v>9.89</v>
      </c>
      <c r="J38" s="2471"/>
    </row>
    <row r="39" spans="2:10" ht="18" hidden="1" customHeight="1" x14ac:dyDescent="0.25">
      <c r="B39" s="2472">
        <v>37226</v>
      </c>
      <c r="C39" s="2450">
        <v>30</v>
      </c>
      <c r="D39" s="2451">
        <v>895</v>
      </c>
      <c r="E39" s="2451">
        <v>9060</v>
      </c>
      <c r="F39" s="2451">
        <v>292</v>
      </c>
      <c r="G39" s="2469" t="s">
        <v>2143</v>
      </c>
      <c r="H39" s="2470">
        <v>6.95</v>
      </c>
      <c r="I39" s="2454">
        <v>10.27</v>
      </c>
      <c r="J39" s="2471"/>
    </row>
    <row r="40" spans="2:10" ht="18" hidden="1" customHeight="1" x14ac:dyDescent="0.25">
      <c r="B40" s="2472">
        <v>37257</v>
      </c>
      <c r="C40" s="2450">
        <v>5</v>
      </c>
      <c r="D40" s="2451">
        <v>310</v>
      </c>
      <c r="E40" s="2451">
        <v>3355</v>
      </c>
      <c r="F40" s="2451">
        <v>116</v>
      </c>
      <c r="G40" s="2469" t="s">
        <v>3689</v>
      </c>
      <c r="H40" s="2470">
        <v>6.69</v>
      </c>
      <c r="I40" s="2454">
        <v>10.039999999999999</v>
      </c>
      <c r="J40" s="2471"/>
    </row>
    <row r="41" spans="2:10" ht="18" hidden="1" customHeight="1" x14ac:dyDescent="0.25">
      <c r="B41" s="2472">
        <v>37316</v>
      </c>
      <c r="C41" s="2450">
        <v>5</v>
      </c>
      <c r="D41" s="2451">
        <v>418</v>
      </c>
      <c r="E41" s="2451">
        <v>7338</v>
      </c>
      <c r="F41" s="2451">
        <v>237</v>
      </c>
      <c r="G41" s="2469" t="s">
        <v>3180</v>
      </c>
      <c r="H41" s="2470">
        <v>6.63</v>
      </c>
      <c r="I41" s="2454">
        <v>9.9</v>
      </c>
      <c r="J41" s="2471"/>
    </row>
    <row r="42" spans="2:10" ht="18" hidden="1" customHeight="1" x14ac:dyDescent="0.25">
      <c r="B42" s="2472">
        <v>37347</v>
      </c>
      <c r="C42" s="2450">
        <v>70</v>
      </c>
      <c r="D42" s="2451">
        <v>310</v>
      </c>
      <c r="E42" s="2451">
        <v>5516</v>
      </c>
      <c r="F42" s="2451">
        <v>184</v>
      </c>
      <c r="G42" s="2469" t="s">
        <v>3690</v>
      </c>
      <c r="H42" s="2470">
        <v>6.74</v>
      </c>
      <c r="I42" s="2454">
        <v>10.09</v>
      </c>
      <c r="J42" s="2471"/>
    </row>
    <row r="43" spans="2:10" ht="18" hidden="1" customHeight="1" x14ac:dyDescent="0.25">
      <c r="B43" s="2472">
        <v>37377</v>
      </c>
      <c r="C43" s="2450">
        <v>30</v>
      </c>
      <c r="D43" s="2451">
        <v>330</v>
      </c>
      <c r="E43" s="2451">
        <v>4300</v>
      </c>
      <c r="F43" s="2451">
        <v>143</v>
      </c>
      <c r="G43" s="2469" t="s">
        <v>3691</v>
      </c>
      <c r="H43" s="2470">
        <v>6.43</v>
      </c>
      <c r="I43" s="2454">
        <v>10.02</v>
      </c>
      <c r="J43" s="2471"/>
    </row>
    <row r="44" spans="2:10" ht="18" hidden="1" customHeight="1" x14ac:dyDescent="0.25">
      <c r="B44" s="2472">
        <v>37408</v>
      </c>
      <c r="C44" s="2450">
        <v>10</v>
      </c>
      <c r="D44" s="2451">
        <v>390</v>
      </c>
      <c r="E44" s="2451">
        <v>2970</v>
      </c>
      <c r="F44" s="2451">
        <v>149</v>
      </c>
      <c r="G44" s="2469" t="s">
        <v>3692</v>
      </c>
      <c r="H44" s="2470">
        <v>6.5</v>
      </c>
      <c r="I44" s="2454">
        <v>9.92</v>
      </c>
      <c r="J44" s="2471"/>
    </row>
    <row r="45" spans="2:10" ht="18" hidden="1" customHeight="1" x14ac:dyDescent="0.25">
      <c r="B45" s="2472">
        <v>37438</v>
      </c>
      <c r="C45" s="2450">
        <v>10</v>
      </c>
      <c r="D45" s="2451">
        <v>735</v>
      </c>
      <c r="E45" s="2451">
        <v>7661</v>
      </c>
      <c r="F45" s="2451">
        <v>255</v>
      </c>
      <c r="G45" s="2469" t="s">
        <v>3693</v>
      </c>
      <c r="H45" s="2470">
        <v>5.73</v>
      </c>
      <c r="I45" s="2454">
        <v>9.89</v>
      </c>
      <c r="J45" s="2471"/>
    </row>
    <row r="46" spans="2:10" ht="18" hidden="1" customHeight="1" x14ac:dyDescent="0.25">
      <c r="B46" s="2472">
        <v>37469</v>
      </c>
      <c r="C46" s="2450">
        <v>10</v>
      </c>
      <c r="D46" s="2451">
        <v>455</v>
      </c>
      <c r="E46" s="2451">
        <v>8185</v>
      </c>
      <c r="F46" s="2451">
        <v>264</v>
      </c>
      <c r="G46" s="2469" t="s">
        <v>3694</v>
      </c>
      <c r="H46" s="2470">
        <v>7.37</v>
      </c>
      <c r="I46" s="2454">
        <v>9.73</v>
      </c>
    </row>
    <row r="47" spans="2:10" ht="18" hidden="1" customHeight="1" x14ac:dyDescent="0.25">
      <c r="B47" s="2472">
        <v>37500</v>
      </c>
      <c r="C47" s="2450">
        <v>205</v>
      </c>
      <c r="D47" s="2451">
        <v>627</v>
      </c>
      <c r="E47" s="2451">
        <v>9421</v>
      </c>
      <c r="F47" s="2451">
        <v>314</v>
      </c>
      <c r="G47" s="2469" t="s">
        <v>3695</v>
      </c>
      <c r="H47" s="2470">
        <v>7.74</v>
      </c>
      <c r="I47" s="2454">
        <v>9.65</v>
      </c>
    </row>
    <row r="48" spans="2:10" ht="18" hidden="1" customHeight="1" x14ac:dyDescent="0.25">
      <c r="B48" s="2472">
        <v>37530</v>
      </c>
      <c r="C48" s="2450">
        <v>250</v>
      </c>
      <c r="D48" s="2451">
        <v>812</v>
      </c>
      <c r="E48" s="2451">
        <v>17979</v>
      </c>
      <c r="F48" s="2451">
        <v>580</v>
      </c>
      <c r="G48" s="2469" t="s">
        <v>3694</v>
      </c>
      <c r="H48" s="2470">
        <v>7.67</v>
      </c>
      <c r="I48" s="2454">
        <v>10.07</v>
      </c>
    </row>
    <row r="49" spans="2:9" ht="18" hidden="1" customHeight="1" x14ac:dyDescent="0.25">
      <c r="B49" s="2472">
        <v>37561</v>
      </c>
      <c r="C49" s="2450">
        <v>20</v>
      </c>
      <c r="D49" s="2451">
        <v>695</v>
      </c>
      <c r="E49" s="2451">
        <v>6205</v>
      </c>
      <c r="F49" s="2451">
        <v>270</v>
      </c>
      <c r="G49" s="2469" t="s">
        <v>3695</v>
      </c>
      <c r="H49" s="2470">
        <v>7.42</v>
      </c>
      <c r="I49" s="2454">
        <v>9.59</v>
      </c>
    </row>
    <row r="50" spans="2:9" ht="18" hidden="1" customHeight="1" x14ac:dyDescent="0.25">
      <c r="B50" s="2472">
        <v>37591</v>
      </c>
      <c r="C50" s="2450">
        <v>10</v>
      </c>
      <c r="D50" s="2451">
        <v>235</v>
      </c>
      <c r="E50" s="2451">
        <v>2869</v>
      </c>
      <c r="F50" s="2451">
        <v>125</v>
      </c>
      <c r="G50" s="2469" t="s">
        <v>3696</v>
      </c>
      <c r="H50" s="2470">
        <v>4.92</v>
      </c>
      <c r="I50" s="2454">
        <v>9.17</v>
      </c>
    </row>
    <row r="51" spans="2:9" ht="18" hidden="1" customHeight="1" x14ac:dyDescent="0.25">
      <c r="B51" s="2472">
        <v>37622</v>
      </c>
      <c r="C51" s="2450">
        <v>90</v>
      </c>
      <c r="D51" s="2451">
        <v>425</v>
      </c>
      <c r="E51" s="2451">
        <v>4318</v>
      </c>
      <c r="F51" s="2451">
        <v>254</v>
      </c>
      <c r="G51" s="2469" t="s">
        <v>3697</v>
      </c>
      <c r="H51" s="2470">
        <v>3.72</v>
      </c>
      <c r="I51" s="2454">
        <v>9.0399999999999991</v>
      </c>
    </row>
    <row r="52" spans="2:9" ht="18" hidden="1" customHeight="1" x14ac:dyDescent="0.25">
      <c r="B52" s="2472">
        <v>37653</v>
      </c>
      <c r="C52" s="2450">
        <v>15</v>
      </c>
      <c r="D52" s="2451">
        <v>545</v>
      </c>
      <c r="E52" s="2451">
        <v>6869</v>
      </c>
      <c r="F52" s="2451">
        <v>275</v>
      </c>
      <c r="G52" s="2469" t="s">
        <v>3698</v>
      </c>
      <c r="H52" s="2470">
        <v>4.75</v>
      </c>
      <c r="I52" s="2454">
        <v>8.59</v>
      </c>
    </row>
    <row r="53" spans="2:9" ht="18" hidden="1" customHeight="1" x14ac:dyDescent="0.25">
      <c r="B53" s="2472">
        <v>37681</v>
      </c>
      <c r="C53" s="2450">
        <v>30</v>
      </c>
      <c r="D53" s="2451">
        <v>200</v>
      </c>
      <c r="E53" s="2451">
        <v>2485</v>
      </c>
      <c r="F53" s="2451">
        <v>124</v>
      </c>
      <c r="G53" s="2469" t="s">
        <v>3699</v>
      </c>
      <c r="H53" s="2470">
        <v>3.64</v>
      </c>
      <c r="I53" s="2454">
        <v>8.5500000000000007</v>
      </c>
    </row>
    <row r="54" spans="2:9" ht="18" hidden="1" customHeight="1" x14ac:dyDescent="0.25">
      <c r="B54" s="2472">
        <v>37712</v>
      </c>
      <c r="C54" s="2450">
        <v>5</v>
      </c>
      <c r="D54" s="2451">
        <v>530</v>
      </c>
      <c r="E54" s="2451">
        <v>4181</v>
      </c>
      <c r="F54" s="2451">
        <v>144</v>
      </c>
      <c r="G54" s="2469" t="s">
        <v>3700</v>
      </c>
      <c r="H54" s="2470">
        <v>3.66</v>
      </c>
      <c r="I54" s="2454">
        <v>8.5073333333333316</v>
      </c>
    </row>
    <row r="55" spans="2:9" ht="18" hidden="1" customHeight="1" x14ac:dyDescent="0.25">
      <c r="B55" s="2472">
        <v>37742</v>
      </c>
      <c r="C55" s="2450">
        <v>10</v>
      </c>
      <c r="D55" s="2451">
        <v>565</v>
      </c>
      <c r="E55" s="2451">
        <v>6318</v>
      </c>
      <c r="F55" s="2451">
        <v>218</v>
      </c>
      <c r="G55" s="2469" t="s">
        <v>3701</v>
      </c>
      <c r="H55" s="2470">
        <v>4.12</v>
      </c>
      <c r="I55" s="2454">
        <v>8.3699999999999992</v>
      </c>
    </row>
    <row r="56" spans="2:9" ht="18" hidden="1" customHeight="1" x14ac:dyDescent="0.25">
      <c r="B56" s="2472">
        <v>37773</v>
      </c>
      <c r="C56" s="2450">
        <v>28</v>
      </c>
      <c r="D56" s="2451">
        <v>275</v>
      </c>
      <c r="E56" s="2451">
        <v>2768</v>
      </c>
      <c r="F56" s="2451">
        <v>115</v>
      </c>
      <c r="G56" s="2469" t="s">
        <v>3698</v>
      </c>
      <c r="H56" s="2470">
        <v>4.45</v>
      </c>
      <c r="I56" s="2454">
        <v>8.3699999999999992</v>
      </c>
    </row>
    <row r="57" spans="2:9" ht="18" hidden="1" customHeight="1" x14ac:dyDescent="0.25">
      <c r="B57" s="2472">
        <v>37803</v>
      </c>
      <c r="C57" s="2450">
        <v>20</v>
      </c>
      <c r="D57" s="2451">
        <v>975</v>
      </c>
      <c r="E57" s="2451">
        <v>12795</v>
      </c>
      <c r="F57" s="2451">
        <v>413</v>
      </c>
      <c r="G57" s="2469" t="s">
        <v>3702</v>
      </c>
      <c r="H57" s="2470">
        <v>4.08</v>
      </c>
      <c r="I57" s="2454">
        <v>8.33</v>
      </c>
    </row>
    <row r="58" spans="2:9" ht="18" hidden="1" customHeight="1" x14ac:dyDescent="0.25">
      <c r="B58" s="2472">
        <v>37834</v>
      </c>
      <c r="C58" s="2450">
        <v>110</v>
      </c>
      <c r="D58" s="2451">
        <v>595</v>
      </c>
      <c r="E58" s="2451">
        <v>5646</v>
      </c>
      <c r="F58" s="2451">
        <v>268.85000000000002</v>
      </c>
      <c r="G58" s="2469" t="s">
        <v>3703</v>
      </c>
      <c r="H58" s="2470">
        <v>3.89</v>
      </c>
      <c r="I58" s="2454">
        <v>8.42</v>
      </c>
    </row>
    <row r="59" spans="2:9" ht="18" hidden="1" customHeight="1" x14ac:dyDescent="0.25">
      <c r="B59" s="2472">
        <v>37865</v>
      </c>
      <c r="C59" s="2450">
        <v>20</v>
      </c>
      <c r="D59" s="2451">
        <v>130</v>
      </c>
      <c r="E59" s="2451">
        <v>668</v>
      </c>
      <c r="F59" s="2451">
        <v>67</v>
      </c>
      <c r="G59" s="2469" t="s">
        <v>2475</v>
      </c>
      <c r="H59" s="2470">
        <v>2.78</v>
      </c>
      <c r="I59" s="2454">
        <v>8.2799999999999994</v>
      </c>
    </row>
    <row r="60" spans="2:9" ht="18" hidden="1" customHeight="1" x14ac:dyDescent="0.25">
      <c r="B60" s="2472">
        <v>37895</v>
      </c>
      <c r="C60" s="2450">
        <v>10</v>
      </c>
      <c r="D60" s="2451">
        <v>552</v>
      </c>
      <c r="E60" s="2451">
        <v>3155</v>
      </c>
      <c r="F60" s="2451">
        <v>186</v>
      </c>
      <c r="G60" s="2469" t="s">
        <v>2654</v>
      </c>
      <c r="H60" s="2470">
        <v>1.96</v>
      </c>
      <c r="I60" s="2454">
        <v>7.83</v>
      </c>
    </row>
    <row r="61" spans="2:9" ht="18" hidden="1" customHeight="1" x14ac:dyDescent="0.25">
      <c r="B61" s="2472">
        <v>37926</v>
      </c>
      <c r="C61" s="2450">
        <v>10</v>
      </c>
      <c r="D61" s="2451">
        <v>431</v>
      </c>
      <c r="E61" s="2451">
        <v>2211</v>
      </c>
      <c r="F61" s="2451">
        <v>130</v>
      </c>
      <c r="G61" s="2469" t="s">
        <v>3704</v>
      </c>
      <c r="H61" s="2470">
        <v>1.26</v>
      </c>
      <c r="I61" s="2454">
        <v>7.806</v>
      </c>
    </row>
    <row r="62" spans="2:9" ht="18" hidden="1" customHeight="1" x14ac:dyDescent="0.25">
      <c r="B62" s="2472">
        <v>37956</v>
      </c>
      <c r="C62" s="2450">
        <v>50</v>
      </c>
      <c r="D62" s="2451">
        <v>695</v>
      </c>
      <c r="E62" s="2451">
        <v>5392</v>
      </c>
      <c r="F62" s="2451">
        <v>174</v>
      </c>
      <c r="G62" s="2469" t="s">
        <v>3705</v>
      </c>
      <c r="H62" s="2470">
        <v>1.4</v>
      </c>
      <c r="I62" s="2454">
        <v>7.35</v>
      </c>
    </row>
    <row r="63" spans="2:9" ht="18" hidden="1" customHeight="1" x14ac:dyDescent="0.25">
      <c r="B63" s="2472">
        <v>37987</v>
      </c>
      <c r="C63" s="2450">
        <v>1</v>
      </c>
      <c r="D63" s="2451">
        <v>695</v>
      </c>
      <c r="E63" s="2451">
        <v>5670</v>
      </c>
      <c r="F63" s="2451">
        <v>247</v>
      </c>
      <c r="G63" s="2469" t="s">
        <v>3705</v>
      </c>
      <c r="H63" s="2470">
        <v>1.27</v>
      </c>
      <c r="I63" s="2454">
        <v>7.1</v>
      </c>
    </row>
    <row r="64" spans="2:9" ht="18" hidden="1" customHeight="1" x14ac:dyDescent="0.25">
      <c r="B64" s="2472">
        <v>38018</v>
      </c>
      <c r="C64" s="2450">
        <v>15</v>
      </c>
      <c r="D64" s="2451">
        <v>875</v>
      </c>
      <c r="E64" s="2451">
        <v>6570</v>
      </c>
      <c r="F64" s="2451">
        <v>365</v>
      </c>
      <c r="G64" s="2469" t="s">
        <v>3706</v>
      </c>
      <c r="H64" s="2470">
        <v>1.45</v>
      </c>
      <c r="I64" s="2454">
        <v>6.3</v>
      </c>
    </row>
    <row r="65" spans="2:9" ht="18" hidden="1" customHeight="1" x14ac:dyDescent="0.25">
      <c r="B65" s="2472">
        <v>38047</v>
      </c>
      <c r="C65" s="2450">
        <v>25</v>
      </c>
      <c r="D65" s="2451">
        <v>190</v>
      </c>
      <c r="E65" s="2451">
        <v>2405</v>
      </c>
      <c r="F65" s="2451">
        <v>93</v>
      </c>
      <c r="G65" s="2469" t="s">
        <v>3707</v>
      </c>
      <c r="H65" s="2470">
        <v>1</v>
      </c>
      <c r="I65" s="2454">
        <v>5.31</v>
      </c>
    </row>
    <row r="66" spans="2:9" ht="18" hidden="1" customHeight="1" x14ac:dyDescent="0.25">
      <c r="B66" s="2472">
        <v>38078</v>
      </c>
      <c r="C66" s="2450">
        <v>10</v>
      </c>
      <c r="D66" s="2451">
        <v>695</v>
      </c>
      <c r="E66" s="2451">
        <v>4911</v>
      </c>
      <c r="F66" s="2451">
        <v>163.69999999999999</v>
      </c>
      <c r="G66" s="2469" t="s">
        <v>3708</v>
      </c>
      <c r="H66" s="2470">
        <v>1.0026999999999999</v>
      </c>
      <c r="I66" s="2454">
        <v>4.25</v>
      </c>
    </row>
    <row r="67" spans="2:9" ht="18" hidden="1" customHeight="1" x14ac:dyDescent="0.25">
      <c r="B67" s="2472">
        <v>38108</v>
      </c>
      <c r="C67" s="2450">
        <v>10</v>
      </c>
      <c r="D67" s="2451">
        <v>350</v>
      </c>
      <c r="E67" s="2451">
        <v>2915</v>
      </c>
      <c r="F67" s="2451">
        <v>101</v>
      </c>
      <c r="G67" s="2469">
        <v>1</v>
      </c>
      <c r="H67" s="2470">
        <v>1</v>
      </c>
      <c r="I67" s="2454">
        <v>3.43</v>
      </c>
    </row>
    <row r="68" spans="2:9" ht="18" hidden="1" customHeight="1" x14ac:dyDescent="0.25">
      <c r="B68" s="2472">
        <v>38139</v>
      </c>
      <c r="C68" s="2450">
        <v>40</v>
      </c>
      <c r="D68" s="2451">
        <v>1100</v>
      </c>
      <c r="E68" s="2451">
        <v>7232</v>
      </c>
      <c r="F68" s="2451">
        <v>241.1</v>
      </c>
      <c r="G68" s="2469" t="s">
        <v>3709</v>
      </c>
      <c r="H68" s="2470">
        <v>1.02</v>
      </c>
      <c r="I68" s="2454">
        <v>4.55</v>
      </c>
    </row>
    <row r="69" spans="2:9" ht="18" hidden="1" customHeight="1" x14ac:dyDescent="0.25">
      <c r="B69" s="2472">
        <v>38169</v>
      </c>
      <c r="C69" s="2450">
        <v>40</v>
      </c>
      <c r="D69" s="2451">
        <v>375</v>
      </c>
      <c r="E69" s="2451">
        <v>5978</v>
      </c>
      <c r="F69" s="2451">
        <v>193</v>
      </c>
      <c r="G69" s="2469" t="s">
        <v>3710</v>
      </c>
      <c r="H69" s="2470">
        <v>1.07</v>
      </c>
      <c r="I69" s="2454">
        <v>5.03</v>
      </c>
    </row>
    <row r="70" spans="2:9" ht="18" hidden="1" customHeight="1" x14ac:dyDescent="0.25">
      <c r="B70" s="2472">
        <v>38200</v>
      </c>
      <c r="C70" s="2450">
        <v>20</v>
      </c>
      <c r="D70" s="2451">
        <v>870</v>
      </c>
      <c r="E70" s="2451">
        <v>11835</v>
      </c>
      <c r="F70" s="2451">
        <v>438.3</v>
      </c>
      <c r="G70" s="2469" t="s">
        <v>3711</v>
      </c>
      <c r="H70" s="2470">
        <v>1</v>
      </c>
      <c r="I70" s="2454">
        <v>5.26</v>
      </c>
    </row>
    <row r="71" spans="2:9" ht="18" hidden="1" customHeight="1" x14ac:dyDescent="0.25">
      <c r="B71" s="2472">
        <v>38231</v>
      </c>
      <c r="C71" s="2450">
        <v>200</v>
      </c>
      <c r="D71" s="2451">
        <v>1170</v>
      </c>
      <c r="E71" s="2451">
        <v>11979</v>
      </c>
      <c r="F71" s="2451">
        <v>444</v>
      </c>
      <c r="G71" s="2469" t="s">
        <v>3712</v>
      </c>
      <c r="H71" s="2470">
        <v>1</v>
      </c>
      <c r="I71" s="2454">
        <v>5.38</v>
      </c>
    </row>
    <row r="72" spans="2:9" ht="18" hidden="1" customHeight="1" x14ac:dyDescent="0.25">
      <c r="B72" s="2472">
        <v>38261</v>
      </c>
      <c r="C72" s="2450">
        <v>220</v>
      </c>
      <c r="D72" s="2451">
        <v>1090</v>
      </c>
      <c r="E72" s="2451">
        <v>19154</v>
      </c>
      <c r="F72" s="2451">
        <v>617.87</v>
      </c>
      <c r="G72" s="2469" t="s">
        <v>3705</v>
      </c>
      <c r="H72" s="2470">
        <v>1.35</v>
      </c>
      <c r="I72" s="2454">
        <v>5.3606451612903223</v>
      </c>
    </row>
    <row r="73" spans="2:9" ht="18" hidden="1" customHeight="1" x14ac:dyDescent="0.25">
      <c r="B73" s="2472">
        <v>38292</v>
      </c>
      <c r="C73" s="2450">
        <v>8</v>
      </c>
      <c r="D73" s="2451">
        <v>715</v>
      </c>
      <c r="E73" s="2451">
        <v>4458</v>
      </c>
      <c r="F73" s="2451">
        <v>186</v>
      </c>
      <c r="G73" s="2469" t="s">
        <v>3713</v>
      </c>
      <c r="H73" s="2470">
        <v>3.51</v>
      </c>
      <c r="I73" s="2454">
        <v>5.64</v>
      </c>
    </row>
    <row r="74" spans="2:9" ht="18" hidden="1" customHeight="1" x14ac:dyDescent="0.25">
      <c r="B74" s="2472">
        <v>38322</v>
      </c>
      <c r="C74" s="2450">
        <v>30</v>
      </c>
      <c r="D74" s="2451">
        <v>860</v>
      </c>
      <c r="E74" s="2451">
        <v>10355</v>
      </c>
      <c r="F74" s="2451">
        <v>334.03</v>
      </c>
      <c r="G74" s="2469" t="s">
        <v>3713</v>
      </c>
      <c r="H74" s="2470">
        <v>1.69</v>
      </c>
      <c r="I74" s="2454">
        <v>5.6</v>
      </c>
    </row>
    <row r="75" spans="2:9" ht="18" hidden="1" customHeight="1" x14ac:dyDescent="0.25">
      <c r="B75" s="2472">
        <v>38353</v>
      </c>
      <c r="C75" s="2450">
        <v>15</v>
      </c>
      <c r="D75" s="2451">
        <v>553</v>
      </c>
      <c r="E75" s="2451">
        <v>7391</v>
      </c>
      <c r="F75" s="2451">
        <v>238.4</v>
      </c>
      <c r="G75" s="2469" t="s">
        <v>3714</v>
      </c>
      <c r="H75" s="2470">
        <v>1.67</v>
      </c>
      <c r="I75" s="2454">
        <v>5.5</v>
      </c>
    </row>
    <row r="76" spans="2:9" ht="18" hidden="1" customHeight="1" x14ac:dyDescent="0.25">
      <c r="B76" s="2472">
        <v>38384</v>
      </c>
      <c r="C76" s="2450">
        <v>135</v>
      </c>
      <c r="D76" s="2451">
        <v>915</v>
      </c>
      <c r="E76" s="2451">
        <v>11798.5</v>
      </c>
      <c r="F76" s="2451">
        <v>437</v>
      </c>
      <c r="G76" s="2469" t="s">
        <v>3715</v>
      </c>
      <c r="H76" s="2470">
        <v>2.08</v>
      </c>
      <c r="I76" s="2454">
        <v>5.7</v>
      </c>
    </row>
    <row r="77" spans="2:9" ht="18" hidden="1" customHeight="1" x14ac:dyDescent="0.25">
      <c r="B77" s="2472">
        <v>38412</v>
      </c>
      <c r="C77" s="2450">
        <v>93</v>
      </c>
      <c r="D77" s="2451">
        <v>468</v>
      </c>
      <c r="E77" s="2451">
        <v>7692</v>
      </c>
      <c r="F77" s="2451">
        <v>248</v>
      </c>
      <c r="G77" s="2474" t="s">
        <v>3716</v>
      </c>
      <c r="H77" s="2470">
        <v>1.89</v>
      </c>
      <c r="I77" s="2454">
        <v>6.14</v>
      </c>
    </row>
    <row r="78" spans="2:9" ht="18" hidden="1" customHeight="1" x14ac:dyDescent="0.25">
      <c r="B78" s="2472">
        <v>38443</v>
      </c>
      <c r="C78" s="2450">
        <v>5</v>
      </c>
      <c r="D78" s="2451">
        <v>665</v>
      </c>
      <c r="E78" s="2451">
        <v>6352</v>
      </c>
      <c r="F78" s="2451">
        <v>244.3</v>
      </c>
      <c r="G78" s="2474" t="s">
        <v>3717</v>
      </c>
      <c r="H78" s="2470">
        <v>1.49</v>
      </c>
      <c r="I78" s="2454">
        <v>6.01</v>
      </c>
    </row>
    <row r="79" spans="2:9" ht="18" hidden="1" customHeight="1" x14ac:dyDescent="0.25">
      <c r="B79" s="2472">
        <v>38473</v>
      </c>
      <c r="C79" s="2450">
        <v>80</v>
      </c>
      <c r="D79" s="2451">
        <v>545</v>
      </c>
      <c r="E79" s="2451">
        <v>6923</v>
      </c>
      <c r="F79" s="2451">
        <v>223.3</v>
      </c>
      <c r="G79" s="2469" t="s">
        <v>3704</v>
      </c>
      <c r="H79" s="2470">
        <v>1.43</v>
      </c>
      <c r="I79" s="2454">
        <v>6.01</v>
      </c>
    </row>
    <row r="80" spans="2:9" ht="18" hidden="1" customHeight="1" x14ac:dyDescent="0.25">
      <c r="B80" s="2472">
        <v>38504</v>
      </c>
      <c r="C80" s="2450">
        <v>10</v>
      </c>
      <c r="D80" s="2451">
        <v>465</v>
      </c>
      <c r="E80" s="2451">
        <v>5208</v>
      </c>
      <c r="F80" s="2451">
        <v>179.6</v>
      </c>
      <c r="G80" s="2469" t="s">
        <v>3718</v>
      </c>
      <c r="H80" s="2470">
        <v>1.62</v>
      </c>
      <c r="I80" s="2454">
        <v>5.98</v>
      </c>
    </row>
    <row r="81" spans="2:16" ht="18" hidden="1" customHeight="1" x14ac:dyDescent="0.25">
      <c r="B81" s="2472">
        <v>38534</v>
      </c>
      <c r="C81" s="2450">
        <v>35</v>
      </c>
      <c r="D81" s="2451">
        <v>1080</v>
      </c>
      <c r="E81" s="2451">
        <v>9733</v>
      </c>
      <c r="F81" s="2451">
        <v>361</v>
      </c>
      <c r="G81" s="2469" t="s">
        <v>3719</v>
      </c>
      <c r="H81" s="2470">
        <v>1.74</v>
      </c>
      <c r="I81" s="2454">
        <v>5.94</v>
      </c>
    </row>
    <row r="82" spans="2:16" ht="18" hidden="1" customHeight="1" x14ac:dyDescent="0.25">
      <c r="B82" s="2472">
        <v>38565</v>
      </c>
      <c r="C82" s="2450">
        <v>45</v>
      </c>
      <c r="D82" s="2451">
        <v>635</v>
      </c>
      <c r="E82" s="2451">
        <v>8734</v>
      </c>
      <c r="F82" s="2451">
        <v>281.7</v>
      </c>
      <c r="G82" s="2469" t="s">
        <v>3720</v>
      </c>
      <c r="H82" s="2470">
        <v>4.9000000000000004</v>
      </c>
      <c r="I82" s="2454">
        <v>6.22</v>
      </c>
    </row>
    <row r="83" spans="2:16" ht="18" hidden="1" customHeight="1" x14ac:dyDescent="0.25">
      <c r="B83" s="2472">
        <v>38596</v>
      </c>
      <c r="C83" s="2450">
        <v>20</v>
      </c>
      <c r="D83" s="2451">
        <v>525</v>
      </c>
      <c r="E83" s="2451">
        <v>5817</v>
      </c>
      <c r="F83" s="2451">
        <v>232.7</v>
      </c>
      <c r="G83" s="2469" t="s">
        <v>3721</v>
      </c>
      <c r="H83" s="2470">
        <v>2.98</v>
      </c>
      <c r="I83" s="2454">
        <v>6.4</v>
      </c>
    </row>
    <row r="84" spans="2:16" ht="18" hidden="1" customHeight="1" x14ac:dyDescent="0.25">
      <c r="B84" s="2472">
        <v>38626</v>
      </c>
      <c r="C84" s="2450">
        <v>140</v>
      </c>
      <c r="D84" s="2451">
        <v>965</v>
      </c>
      <c r="E84" s="2451">
        <v>14032</v>
      </c>
      <c r="F84" s="2451">
        <v>452.6</v>
      </c>
      <c r="G84" s="2469" t="s">
        <v>2497</v>
      </c>
      <c r="H84" s="2470">
        <v>2.82</v>
      </c>
      <c r="I84" s="2454">
        <v>6.38</v>
      </c>
      <c r="L84" s="2475"/>
    </row>
    <row r="85" spans="2:16" ht="18" hidden="1" customHeight="1" x14ac:dyDescent="0.25">
      <c r="B85" s="2472">
        <v>38657</v>
      </c>
      <c r="C85" s="2450">
        <v>100</v>
      </c>
      <c r="D85" s="2451">
        <v>690</v>
      </c>
      <c r="E85" s="2451">
        <v>6927</v>
      </c>
      <c r="F85" s="2451">
        <v>238.9</v>
      </c>
      <c r="G85" s="2469" t="s">
        <v>2497</v>
      </c>
      <c r="H85" s="2470">
        <v>2.89</v>
      </c>
      <c r="I85" s="2454">
        <v>6.42</v>
      </c>
    </row>
    <row r="86" spans="2:16" ht="18" hidden="1" customHeight="1" x14ac:dyDescent="0.25">
      <c r="B86" s="2472">
        <v>38687</v>
      </c>
      <c r="C86" s="2450">
        <v>40</v>
      </c>
      <c r="D86" s="2451">
        <v>1175</v>
      </c>
      <c r="E86" s="2451">
        <v>10982</v>
      </c>
      <c r="F86" s="2451">
        <v>366.1</v>
      </c>
      <c r="G86" s="2469" t="s">
        <v>3722</v>
      </c>
      <c r="H86" s="2470">
        <v>3.87</v>
      </c>
      <c r="I86" s="2454">
        <v>7.16</v>
      </c>
    </row>
    <row r="87" spans="2:16" ht="18" hidden="1" customHeight="1" x14ac:dyDescent="0.25">
      <c r="B87" s="2472">
        <v>38718</v>
      </c>
      <c r="C87" s="2450">
        <v>40</v>
      </c>
      <c r="D87" s="2451">
        <v>1175</v>
      </c>
      <c r="E87" s="2451">
        <v>11848</v>
      </c>
      <c r="F87" s="2451">
        <v>382.19</v>
      </c>
      <c r="G87" s="2469" t="s">
        <v>3723</v>
      </c>
      <c r="H87" s="2470">
        <v>5.68</v>
      </c>
      <c r="I87" s="2454">
        <v>7.53</v>
      </c>
    </row>
    <row r="88" spans="2:16" ht="18" hidden="1" customHeight="1" x14ac:dyDescent="0.25">
      <c r="B88" s="2472">
        <v>38749</v>
      </c>
      <c r="C88" s="2450">
        <v>30</v>
      </c>
      <c r="D88" s="2451">
        <v>725</v>
      </c>
      <c r="E88" s="2451">
        <v>5512</v>
      </c>
      <c r="F88" s="2451">
        <v>220</v>
      </c>
      <c r="G88" s="2469" t="s">
        <v>2606</v>
      </c>
      <c r="H88" s="2470">
        <v>3.87</v>
      </c>
      <c r="I88" s="2454">
        <v>7.44</v>
      </c>
    </row>
    <row r="89" spans="2:16" ht="18" hidden="1" customHeight="1" x14ac:dyDescent="0.25">
      <c r="B89" s="2472">
        <v>38777</v>
      </c>
      <c r="C89" s="2450">
        <v>19</v>
      </c>
      <c r="D89" s="2451">
        <v>280</v>
      </c>
      <c r="E89" s="2451">
        <v>2453</v>
      </c>
      <c r="F89" s="2451">
        <v>82</v>
      </c>
      <c r="G89" s="2469" t="s">
        <v>2606</v>
      </c>
      <c r="H89" s="2470">
        <v>3.83</v>
      </c>
      <c r="I89" s="2454">
        <v>7.52</v>
      </c>
    </row>
    <row r="90" spans="2:16" ht="18" hidden="1" customHeight="1" x14ac:dyDescent="0.25">
      <c r="B90" s="2472">
        <v>38808</v>
      </c>
      <c r="C90" s="2450">
        <v>44</v>
      </c>
      <c r="D90" s="2451">
        <v>630</v>
      </c>
      <c r="E90" s="2451">
        <v>10167</v>
      </c>
      <c r="F90" s="2451">
        <v>363.1</v>
      </c>
      <c r="G90" s="2469" t="s">
        <v>3724</v>
      </c>
      <c r="H90" s="2470">
        <v>3.88</v>
      </c>
      <c r="I90" s="2454">
        <v>7.51</v>
      </c>
      <c r="M90" s="1722"/>
      <c r="O90" s="1722"/>
      <c r="P90" s="2458"/>
    </row>
    <row r="91" spans="2:16" ht="18" hidden="1" customHeight="1" x14ac:dyDescent="0.25">
      <c r="B91" s="2472">
        <v>38838</v>
      </c>
      <c r="C91" s="2450">
        <v>15</v>
      </c>
      <c r="D91" s="2451">
        <v>1050</v>
      </c>
      <c r="E91" s="2451">
        <v>10439</v>
      </c>
      <c r="F91" s="2451">
        <v>336.7</v>
      </c>
      <c r="G91" s="2469" t="s">
        <v>3725</v>
      </c>
      <c r="H91" s="2470">
        <v>3.52</v>
      </c>
      <c r="I91" s="2454">
        <v>7.47</v>
      </c>
    </row>
    <row r="92" spans="2:16" ht="18" hidden="1" customHeight="1" x14ac:dyDescent="0.25">
      <c r="B92" s="2472">
        <v>38869</v>
      </c>
      <c r="C92" s="2450">
        <v>6</v>
      </c>
      <c r="D92" s="2451">
        <v>625</v>
      </c>
      <c r="E92" s="2451">
        <v>4852</v>
      </c>
      <c r="F92" s="2451">
        <v>194.08</v>
      </c>
      <c r="G92" s="2469" t="s">
        <v>2696</v>
      </c>
      <c r="H92" s="2470">
        <v>3.54</v>
      </c>
      <c r="I92" s="2454">
        <v>7.34</v>
      </c>
    </row>
    <row r="93" spans="2:16" ht="18" hidden="1" customHeight="1" x14ac:dyDescent="0.25">
      <c r="B93" s="2472">
        <v>38899</v>
      </c>
      <c r="C93" s="2450">
        <v>25</v>
      </c>
      <c r="D93" s="2451">
        <v>718.5</v>
      </c>
      <c r="E93" s="2451">
        <v>6063.5</v>
      </c>
      <c r="F93" s="2451">
        <v>209.09</v>
      </c>
      <c r="G93" s="2469" t="s">
        <v>2696</v>
      </c>
      <c r="H93" s="2470">
        <v>3.65</v>
      </c>
      <c r="I93" s="2454">
        <v>7.34</v>
      </c>
    </row>
    <row r="94" spans="2:16" ht="18" hidden="1" customHeight="1" x14ac:dyDescent="0.25">
      <c r="B94" s="2472">
        <v>38930</v>
      </c>
      <c r="C94" s="2450">
        <v>205</v>
      </c>
      <c r="D94" s="2451">
        <v>1651</v>
      </c>
      <c r="E94" s="2451">
        <v>15286</v>
      </c>
      <c r="F94" s="2451">
        <v>493.09699999999998</v>
      </c>
      <c r="G94" s="2469" t="s">
        <v>3726</v>
      </c>
      <c r="H94" s="2470">
        <v>5.15</v>
      </c>
      <c r="I94" s="2454">
        <v>7.26</v>
      </c>
    </row>
    <row r="95" spans="2:16" ht="18" hidden="1" customHeight="1" x14ac:dyDescent="0.25">
      <c r="B95" s="2472">
        <v>38961</v>
      </c>
      <c r="C95" s="2450">
        <v>40</v>
      </c>
      <c r="D95" s="2451">
        <v>1075</v>
      </c>
      <c r="E95" s="2451">
        <v>14115</v>
      </c>
      <c r="F95" s="2451">
        <v>470</v>
      </c>
      <c r="G95" s="2469" t="s">
        <v>3727</v>
      </c>
      <c r="H95" s="2470">
        <v>8.0399999999999991</v>
      </c>
      <c r="I95" s="2454">
        <v>8.7899999999999991</v>
      </c>
    </row>
    <row r="96" spans="2:16" ht="18" hidden="1" customHeight="1" x14ac:dyDescent="0.25">
      <c r="B96" s="2472">
        <v>38991</v>
      </c>
      <c r="C96" s="2476">
        <v>450</v>
      </c>
      <c r="D96" s="2451">
        <v>1290</v>
      </c>
      <c r="E96" s="2451">
        <v>24863</v>
      </c>
      <c r="F96" s="2477">
        <v>802</v>
      </c>
      <c r="G96" s="2477" t="s">
        <v>3728</v>
      </c>
      <c r="H96" s="2478">
        <v>10.83</v>
      </c>
      <c r="I96" s="2479">
        <v>10.17</v>
      </c>
    </row>
    <row r="97" spans="2:12" ht="18" hidden="1" customHeight="1" x14ac:dyDescent="0.25">
      <c r="B97" s="2472">
        <v>39022</v>
      </c>
      <c r="C97" s="2450">
        <v>197</v>
      </c>
      <c r="D97" s="2451">
        <v>1005</v>
      </c>
      <c r="E97" s="2451">
        <v>17569.5</v>
      </c>
      <c r="F97" s="2451">
        <v>585.65</v>
      </c>
      <c r="G97" s="2469" t="s">
        <v>3043</v>
      </c>
      <c r="H97" s="2470">
        <v>8.98</v>
      </c>
      <c r="I97" s="2454">
        <v>10.66</v>
      </c>
    </row>
    <row r="98" spans="2:12" ht="18" hidden="1" customHeight="1" x14ac:dyDescent="0.25">
      <c r="B98" s="2472">
        <v>39052</v>
      </c>
      <c r="C98" s="2450">
        <v>10</v>
      </c>
      <c r="D98" s="2451">
        <v>595</v>
      </c>
      <c r="E98" s="2451">
        <v>6183.5</v>
      </c>
      <c r="F98" s="2451">
        <v>237.8</v>
      </c>
      <c r="G98" s="2469" t="s">
        <v>3729</v>
      </c>
      <c r="H98" s="2470">
        <v>8.86</v>
      </c>
      <c r="I98" s="2454">
        <v>11.84</v>
      </c>
    </row>
    <row r="99" spans="2:12" ht="18" hidden="1" customHeight="1" x14ac:dyDescent="0.25">
      <c r="B99" s="2472">
        <v>39083</v>
      </c>
      <c r="C99" s="2450">
        <v>100</v>
      </c>
      <c r="D99" s="2451">
        <v>918</v>
      </c>
      <c r="E99" s="2451">
        <v>13445</v>
      </c>
      <c r="F99" s="2451">
        <v>433.7</v>
      </c>
      <c r="G99" s="2469" t="s">
        <v>2591</v>
      </c>
      <c r="H99" s="2470">
        <v>8.5500000000000007</v>
      </c>
      <c r="I99" s="2454">
        <v>12.99</v>
      </c>
    </row>
    <row r="100" spans="2:12" ht="18" hidden="1" customHeight="1" x14ac:dyDescent="0.25">
      <c r="B100" s="2472">
        <v>39114</v>
      </c>
      <c r="C100" s="2450">
        <v>113.5</v>
      </c>
      <c r="D100" s="2451">
        <v>730</v>
      </c>
      <c r="E100" s="2451">
        <v>8733</v>
      </c>
      <c r="F100" s="2451">
        <v>311.89999999999998</v>
      </c>
      <c r="G100" s="2469" t="s">
        <v>3730</v>
      </c>
      <c r="H100" s="2470">
        <v>9.0399999999999991</v>
      </c>
      <c r="I100" s="2454">
        <v>13.25</v>
      </c>
    </row>
    <row r="101" spans="2:12" ht="18" hidden="1" customHeight="1" x14ac:dyDescent="0.25">
      <c r="B101" s="2472">
        <v>39142</v>
      </c>
      <c r="C101" s="2476">
        <v>26</v>
      </c>
      <c r="D101" s="2451">
        <v>1094</v>
      </c>
      <c r="E101" s="2451">
        <v>8516</v>
      </c>
      <c r="F101" s="2477">
        <v>284</v>
      </c>
      <c r="G101" s="2477" t="s">
        <v>3731</v>
      </c>
      <c r="H101" s="2478">
        <v>8.31</v>
      </c>
      <c r="I101" s="2479">
        <v>12.11</v>
      </c>
      <c r="K101" s="2480"/>
      <c r="L101" s="2457"/>
    </row>
    <row r="102" spans="2:12" ht="18" hidden="1" customHeight="1" x14ac:dyDescent="0.25">
      <c r="B102" s="2472">
        <v>39173</v>
      </c>
      <c r="C102" s="2450">
        <v>18</v>
      </c>
      <c r="D102" s="2451">
        <v>730</v>
      </c>
      <c r="E102" s="2451">
        <v>6819.5</v>
      </c>
      <c r="F102" s="2451">
        <v>227.3</v>
      </c>
      <c r="G102" s="2469" t="s">
        <v>3732</v>
      </c>
      <c r="H102" s="2470">
        <v>8.1</v>
      </c>
      <c r="I102" s="2454">
        <v>11.47</v>
      </c>
      <c r="K102" s="2480"/>
      <c r="L102" s="2457"/>
    </row>
    <row r="103" spans="2:12" ht="18" hidden="1" customHeight="1" x14ac:dyDescent="0.25">
      <c r="B103" s="2472">
        <v>39203</v>
      </c>
      <c r="C103" s="2450">
        <v>30</v>
      </c>
      <c r="D103" s="2451">
        <v>1095</v>
      </c>
      <c r="E103" s="2451">
        <v>11416.5</v>
      </c>
      <c r="F103" s="2451">
        <v>368</v>
      </c>
      <c r="G103" s="2469" t="s">
        <v>3731</v>
      </c>
      <c r="H103" s="2470">
        <v>8.3699999999999992</v>
      </c>
      <c r="I103" s="2454">
        <v>11.67</v>
      </c>
      <c r="K103" s="2480"/>
      <c r="L103" s="2457"/>
    </row>
    <row r="104" spans="2:12" ht="18" hidden="1" customHeight="1" x14ac:dyDescent="0.25">
      <c r="B104" s="2472">
        <v>39240</v>
      </c>
      <c r="C104" s="2450">
        <v>35</v>
      </c>
      <c r="D104" s="2451">
        <v>520</v>
      </c>
      <c r="E104" s="2451">
        <v>7316</v>
      </c>
      <c r="F104" s="2451">
        <v>252.3</v>
      </c>
      <c r="G104" s="2469" t="s">
        <v>3733</v>
      </c>
      <c r="H104" s="2470">
        <v>8.31</v>
      </c>
      <c r="I104" s="2454">
        <v>11.08</v>
      </c>
      <c r="K104" s="2480"/>
      <c r="L104" s="2457"/>
    </row>
    <row r="105" spans="2:12" ht="18" hidden="1" customHeight="1" x14ac:dyDescent="0.25">
      <c r="B105" s="2472">
        <v>39270</v>
      </c>
      <c r="C105" s="2450">
        <v>35</v>
      </c>
      <c r="D105" s="2451">
        <v>1300</v>
      </c>
      <c r="E105" s="2451">
        <v>11424</v>
      </c>
      <c r="F105" s="2451">
        <v>369</v>
      </c>
      <c r="G105" s="2469" t="s">
        <v>3734</v>
      </c>
      <c r="H105" s="2470">
        <v>8.77</v>
      </c>
      <c r="I105" s="2454">
        <v>11.23</v>
      </c>
      <c r="K105" s="2480"/>
      <c r="L105" s="2457"/>
    </row>
    <row r="106" spans="2:12" ht="18" hidden="1" customHeight="1" x14ac:dyDescent="0.25">
      <c r="B106" s="2472">
        <v>39301</v>
      </c>
      <c r="C106" s="2450">
        <v>102</v>
      </c>
      <c r="D106" s="2451">
        <v>1355</v>
      </c>
      <c r="E106" s="2451">
        <v>14748</v>
      </c>
      <c r="F106" s="2451">
        <v>508.6</v>
      </c>
      <c r="G106" s="2469" t="s">
        <v>3735</v>
      </c>
      <c r="H106" s="2470">
        <v>8.77</v>
      </c>
      <c r="I106" s="2454">
        <v>10.199999999999999</v>
      </c>
    </row>
    <row r="107" spans="2:12" ht="18" hidden="1" customHeight="1" x14ac:dyDescent="0.25">
      <c r="B107" s="2472">
        <v>39332</v>
      </c>
      <c r="C107" s="2450">
        <v>180</v>
      </c>
      <c r="D107" s="2451">
        <v>1355</v>
      </c>
      <c r="E107" s="2451">
        <v>19377</v>
      </c>
      <c r="F107" s="2451">
        <v>645.9</v>
      </c>
      <c r="G107" s="2469" t="s">
        <v>3736</v>
      </c>
      <c r="H107" s="2470">
        <v>8.94</v>
      </c>
      <c r="I107" s="2454">
        <v>9.49</v>
      </c>
    </row>
    <row r="108" spans="2:12" ht="18" hidden="1" customHeight="1" x14ac:dyDescent="0.25">
      <c r="B108" s="2472">
        <v>39362</v>
      </c>
      <c r="C108" s="2450">
        <v>20</v>
      </c>
      <c r="D108" s="2451">
        <v>580</v>
      </c>
      <c r="E108" s="2451">
        <v>5229</v>
      </c>
      <c r="F108" s="2451">
        <v>169</v>
      </c>
      <c r="G108" s="2469" t="s">
        <v>3736</v>
      </c>
      <c r="H108" s="2470">
        <v>9.2200000000000006</v>
      </c>
      <c r="I108" s="2454">
        <v>9.24</v>
      </c>
    </row>
    <row r="109" spans="2:12" ht="18" hidden="1" customHeight="1" x14ac:dyDescent="0.25">
      <c r="B109" s="2472">
        <v>39393</v>
      </c>
      <c r="C109" s="2450">
        <v>15</v>
      </c>
      <c r="D109" s="2451">
        <v>765</v>
      </c>
      <c r="E109" s="2451">
        <v>7274</v>
      </c>
      <c r="F109" s="2451">
        <v>291</v>
      </c>
      <c r="G109" s="2469" t="s">
        <v>3737</v>
      </c>
      <c r="H109" s="2470">
        <v>8.6</v>
      </c>
      <c r="I109" s="2454">
        <v>9.07</v>
      </c>
    </row>
    <row r="110" spans="2:12" ht="18" hidden="1" customHeight="1" x14ac:dyDescent="0.25">
      <c r="B110" s="2472">
        <v>39423</v>
      </c>
      <c r="C110" s="2450">
        <v>50</v>
      </c>
      <c r="D110" s="2451">
        <v>570</v>
      </c>
      <c r="E110" s="2451">
        <v>8113</v>
      </c>
      <c r="F110" s="2451">
        <v>262</v>
      </c>
      <c r="G110" s="2469" t="s">
        <v>3738</v>
      </c>
      <c r="H110" s="2470">
        <v>8.75</v>
      </c>
      <c r="I110" s="2454">
        <v>9.93</v>
      </c>
    </row>
    <row r="111" spans="2:12" ht="18" hidden="1" customHeight="1" x14ac:dyDescent="0.25">
      <c r="B111" s="2472">
        <v>39454</v>
      </c>
      <c r="C111" s="2450">
        <v>100</v>
      </c>
      <c r="D111" s="2451">
        <v>494</v>
      </c>
      <c r="E111" s="2451">
        <v>9109</v>
      </c>
      <c r="F111" s="2451">
        <v>293.8</v>
      </c>
      <c r="G111" s="2469" t="s">
        <v>3731</v>
      </c>
      <c r="H111" s="2470">
        <v>8.67</v>
      </c>
      <c r="I111" s="2454">
        <v>9.82</v>
      </c>
    </row>
    <row r="112" spans="2:12" ht="18" hidden="1" customHeight="1" x14ac:dyDescent="0.25">
      <c r="B112" s="2472">
        <v>39485</v>
      </c>
      <c r="C112" s="2450">
        <v>210</v>
      </c>
      <c r="D112" s="2451">
        <v>985</v>
      </c>
      <c r="E112" s="2451">
        <v>19697</v>
      </c>
      <c r="F112" s="2451">
        <v>679.2</v>
      </c>
      <c r="G112" s="2469" t="s">
        <v>3739</v>
      </c>
      <c r="H112" s="2470">
        <v>8.0500000000000007</v>
      </c>
      <c r="I112" s="2454">
        <v>8.6300000000000008</v>
      </c>
    </row>
    <row r="113" spans="2:9" ht="18" hidden="1" customHeight="1" x14ac:dyDescent="0.25">
      <c r="B113" s="2472">
        <v>39514</v>
      </c>
      <c r="C113" s="2450">
        <v>40</v>
      </c>
      <c r="D113" s="2451">
        <v>1270</v>
      </c>
      <c r="E113" s="2451">
        <v>16270</v>
      </c>
      <c r="F113" s="2451">
        <v>524.79999999999995</v>
      </c>
      <c r="G113" s="2469" t="s">
        <v>3740</v>
      </c>
      <c r="H113" s="2470">
        <v>7.48</v>
      </c>
      <c r="I113" s="2454">
        <v>7.6</v>
      </c>
    </row>
    <row r="114" spans="2:9" ht="18" hidden="1" customHeight="1" x14ac:dyDescent="0.25">
      <c r="B114" s="2472">
        <v>39545</v>
      </c>
      <c r="C114" s="2450">
        <v>23</v>
      </c>
      <c r="D114" s="2451">
        <v>673</v>
      </c>
      <c r="E114" s="2451">
        <v>3832</v>
      </c>
      <c r="F114" s="2451">
        <v>128</v>
      </c>
      <c r="G114" s="2469" t="s">
        <v>3741</v>
      </c>
      <c r="H114" s="2470">
        <v>6.84</v>
      </c>
      <c r="I114" s="2454">
        <v>7.49</v>
      </c>
    </row>
    <row r="115" spans="2:9" ht="18" hidden="1" customHeight="1" x14ac:dyDescent="0.25">
      <c r="B115" s="2472">
        <v>39575</v>
      </c>
      <c r="C115" s="2450">
        <v>35</v>
      </c>
      <c r="D115" s="2451">
        <v>750</v>
      </c>
      <c r="E115" s="2451">
        <v>11303</v>
      </c>
      <c r="F115" s="2451">
        <v>364.61</v>
      </c>
      <c r="G115" s="2469" t="s">
        <v>3742</v>
      </c>
      <c r="H115" s="2470">
        <v>6.67</v>
      </c>
      <c r="I115" s="2454">
        <v>7.34</v>
      </c>
    </row>
    <row r="116" spans="2:9" ht="18" hidden="1" customHeight="1" x14ac:dyDescent="0.25">
      <c r="B116" s="2472">
        <v>39606</v>
      </c>
      <c r="C116" s="2450">
        <v>79</v>
      </c>
      <c r="D116" s="2451">
        <v>1014</v>
      </c>
      <c r="E116" s="2451">
        <v>9849</v>
      </c>
      <c r="F116" s="2451">
        <v>328.3</v>
      </c>
      <c r="G116" s="2469" t="s">
        <v>3743</v>
      </c>
      <c r="H116" s="2470">
        <v>6.54</v>
      </c>
      <c r="I116" s="2454">
        <v>7.35</v>
      </c>
    </row>
    <row r="117" spans="2:9" ht="18" hidden="1" customHeight="1" x14ac:dyDescent="0.25">
      <c r="B117" s="2472">
        <v>39636</v>
      </c>
      <c r="C117" s="2450">
        <v>120</v>
      </c>
      <c r="D117" s="2451">
        <v>2085</v>
      </c>
      <c r="E117" s="2451">
        <v>23482</v>
      </c>
      <c r="F117" s="2451">
        <v>757.5</v>
      </c>
      <c r="G117" s="2469" t="s">
        <v>3744</v>
      </c>
      <c r="H117" s="2470">
        <v>6.82</v>
      </c>
      <c r="I117" s="2454">
        <v>7.37</v>
      </c>
    </row>
    <row r="118" spans="2:9" ht="18" hidden="1" customHeight="1" x14ac:dyDescent="0.25">
      <c r="B118" s="2472">
        <v>39667</v>
      </c>
      <c r="C118" s="2450">
        <v>15</v>
      </c>
      <c r="D118" s="2451">
        <v>975</v>
      </c>
      <c r="E118" s="2451">
        <v>10122</v>
      </c>
      <c r="F118" s="2451">
        <v>326.52</v>
      </c>
      <c r="G118" s="2469" t="s">
        <v>2143</v>
      </c>
      <c r="H118" s="2470">
        <v>6.78</v>
      </c>
      <c r="I118" s="2454">
        <v>7.83</v>
      </c>
    </row>
    <row r="119" spans="2:9" ht="18" hidden="1" customHeight="1" x14ac:dyDescent="0.25">
      <c r="B119" s="2472">
        <v>39698</v>
      </c>
      <c r="C119" s="2450">
        <v>650</v>
      </c>
      <c r="D119" s="2451">
        <v>2070</v>
      </c>
      <c r="E119" s="2451">
        <v>39405</v>
      </c>
      <c r="F119" s="2451">
        <v>1313.5</v>
      </c>
      <c r="G119" s="2469" t="s">
        <v>2136</v>
      </c>
      <c r="H119" s="2470">
        <v>8.9700000000000006</v>
      </c>
      <c r="I119" s="2454">
        <v>8.6999999999999993</v>
      </c>
    </row>
    <row r="120" spans="2:9" ht="18" hidden="1" customHeight="1" x14ac:dyDescent="0.25">
      <c r="B120" s="2472">
        <v>39728</v>
      </c>
      <c r="C120" s="2450">
        <v>125</v>
      </c>
      <c r="D120" s="2451">
        <v>2310</v>
      </c>
      <c r="E120" s="2451">
        <v>25466</v>
      </c>
      <c r="F120" s="2451">
        <v>821</v>
      </c>
      <c r="G120" s="2469" t="s">
        <v>3745</v>
      </c>
      <c r="H120" s="2470">
        <v>8.94</v>
      </c>
      <c r="I120" s="2454">
        <v>9.39</v>
      </c>
    </row>
    <row r="121" spans="2:9" ht="18" hidden="1" customHeight="1" x14ac:dyDescent="0.25">
      <c r="B121" s="2472">
        <v>39759</v>
      </c>
      <c r="C121" s="2450">
        <v>59</v>
      </c>
      <c r="D121" s="2451">
        <v>1324</v>
      </c>
      <c r="E121" s="2451">
        <v>14905</v>
      </c>
      <c r="F121" s="2451">
        <v>496.84</v>
      </c>
      <c r="G121" s="2469" t="s">
        <v>2136</v>
      </c>
      <c r="H121" s="2470">
        <v>8.89</v>
      </c>
      <c r="I121" s="2454">
        <v>9.2799999999999994</v>
      </c>
    </row>
    <row r="122" spans="2:9" ht="18" hidden="1" customHeight="1" x14ac:dyDescent="0.25">
      <c r="B122" s="2472">
        <v>39789</v>
      </c>
      <c r="C122" s="2450">
        <v>19.34</v>
      </c>
      <c r="D122" s="2451">
        <v>1549.34</v>
      </c>
      <c r="E122" s="2451">
        <v>12040.54</v>
      </c>
      <c r="F122" s="2451">
        <v>388.4</v>
      </c>
      <c r="G122" s="2469" t="s">
        <v>3746</v>
      </c>
      <c r="H122" s="2470">
        <v>7.24</v>
      </c>
      <c r="I122" s="2454">
        <v>9.06</v>
      </c>
    </row>
    <row r="123" spans="2:9" ht="18" hidden="1" customHeight="1" x14ac:dyDescent="0.25">
      <c r="B123" s="2472">
        <v>39820</v>
      </c>
      <c r="C123" s="2450">
        <v>14.5</v>
      </c>
      <c r="D123" s="2451">
        <v>1504.34</v>
      </c>
      <c r="E123" s="2451">
        <v>19368.099999999999</v>
      </c>
      <c r="F123" s="2451">
        <v>624.78</v>
      </c>
      <c r="G123" s="2469" t="s">
        <v>3747</v>
      </c>
      <c r="H123" s="2470">
        <v>6.96</v>
      </c>
      <c r="I123" s="2454">
        <v>8.2100000000000009</v>
      </c>
    </row>
    <row r="124" spans="2:9" ht="18" hidden="1" customHeight="1" x14ac:dyDescent="0.25">
      <c r="B124" s="2472">
        <v>39851</v>
      </c>
      <c r="C124" s="2450">
        <v>4.5</v>
      </c>
      <c r="D124" s="2451">
        <v>1229.5</v>
      </c>
      <c r="E124" s="2451">
        <v>11511</v>
      </c>
      <c r="F124" s="2451">
        <v>411</v>
      </c>
      <c r="G124" s="2469" t="s">
        <v>2492</v>
      </c>
      <c r="H124" s="2470">
        <v>6.53</v>
      </c>
      <c r="I124" s="2454">
        <v>7.17</v>
      </c>
    </row>
    <row r="125" spans="2:9" ht="18" hidden="1" customHeight="1" x14ac:dyDescent="0.25">
      <c r="B125" s="2472">
        <v>39879</v>
      </c>
      <c r="C125" s="2450">
        <v>5</v>
      </c>
      <c r="D125" s="2451">
        <v>1020</v>
      </c>
      <c r="E125" s="2451">
        <v>12544.5</v>
      </c>
      <c r="F125" s="2451">
        <v>404.7</v>
      </c>
      <c r="G125" s="2469" t="s">
        <v>3748</v>
      </c>
      <c r="H125" s="2470">
        <v>5.77</v>
      </c>
      <c r="I125" s="2454">
        <v>6.31</v>
      </c>
    </row>
    <row r="126" spans="2:9" ht="18" hidden="1" customHeight="1" x14ac:dyDescent="0.25">
      <c r="B126" s="2472">
        <v>39910</v>
      </c>
      <c r="C126" s="2450">
        <v>44.5</v>
      </c>
      <c r="D126" s="2451">
        <v>619.5</v>
      </c>
      <c r="E126" s="2451">
        <v>9119.5</v>
      </c>
      <c r="F126" s="2451">
        <v>303.98</v>
      </c>
      <c r="G126" s="2469" t="s">
        <v>3749</v>
      </c>
      <c r="H126" s="2470">
        <v>4.8099999999999996</v>
      </c>
      <c r="I126" s="2454">
        <v>5.0999999999999996</v>
      </c>
    </row>
    <row r="127" spans="2:9" ht="18" hidden="1" customHeight="1" x14ac:dyDescent="0.25">
      <c r="B127" s="2472">
        <v>39940</v>
      </c>
      <c r="C127" s="2450">
        <v>144.5</v>
      </c>
      <c r="D127" s="2451">
        <v>839.5</v>
      </c>
      <c r="E127" s="2451">
        <v>10281.5</v>
      </c>
      <c r="F127" s="2451">
        <v>331.66</v>
      </c>
      <c r="G127" s="2469" t="s">
        <v>3750</v>
      </c>
      <c r="H127" s="2470">
        <v>4.7</v>
      </c>
      <c r="I127" s="2454">
        <v>4.8099999999999996</v>
      </c>
    </row>
    <row r="128" spans="2:9" ht="18" hidden="1" customHeight="1" x14ac:dyDescent="0.25">
      <c r="B128" s="2472">
        <v>39971</v>
      </c>
      <c r="C128" s="2450">
        <v>104.5</v>
      </c>
      <c r="D128" s="2451">
        <v>1119.5</v>
      </c>
      <c r="E128" s="2451">
        <v>11690</v>
      </c>
      <c r="F128" s="2451">
        <v>389.67</v>
      </c>
      <c r="G128" s="2469" t="s">
        <v>2542</v>
      </c>
      <c r="H128" s="2470">
        <v>4.28</v>
      </c>
      <c r="I128" s="2454">
        <v>4.75</v>
      </c>
    </row>
    <row r="129" spans="2:9" ht="18" hidden="1" customHeight="1" x14ac:dyDescent="0.25">
      <c r="B129" s="2472">
        <v>40001</v>
      </c>
      <c r="C129" s="2450">
        <v>4.66</v>
      </c>
      <c r="D129" s="2451">
        <v>864.5</v>
      </c>
      <c r="E129" s="2451">
        <v>10376.1</v>
      </c>
      <c r="F129" s="2451">
        <v>334.71</v>
      </c>
      <c r="G129" s="2469" t="s">
        <v>2542</v>
      </c>
      <c r="H129" s="2470">
        <v>4.05</v>
      </c>
      <c r="I129" s="2454">
        <v>4.6900000000000004</v>
      </c>
    </row>
    <row r="130" spans="2:9" ht="18" hidden="1" customHeight="1" x14ac:dyDescent="0.25">
      <c r="B130" s="2472">
        <v>40032</v>
      </c>
      <c r="C130" s="2450">
        <v>70</v>
      </c>
      <c r="D130" s="2451">
        <v>1444.6</v>
      </c>
      <c r="E130" s="2451">
        <v>16163.6</v>
      </c>
      <c r="F130" s="2451">
        <v>577.27</v>
      </c>
      <c r="G130" s="2469" t="s">
        <v>3751</v>
      </c>
      <c r="H130" s="2470">
        <v>4.0199999999999996</v>
      </c>
      <c r="I130" s="2454">
        <v>4.51</v>
      </c>
    </row>
    <row r="131" spans="2:9" ht="18" hidden="1" customHeight="1" x14ac:dyDescent="0.25">
      <c r="B131" s="2472">
        <v>40063</v>
      </c>
      <c r="C131" s="2450">
        <v>100</v>
      </c>
      <c r="D131" s="2451">
        <v>1090</v>
      </c>
      <c r="E131" s="2451">
        <v>16460</v>
      </c>
      <c r="F131" s="2451">
        <v>549</v>
      </c>
      <c r="G131" s="2469" t="s">
        <v>3752</v>
      </c>
      <c r="H131" s="2470">
        <v>4.0599999999999996</v>
      </c>
      <c r="I131" s="2454">
        <v>4.4400000000000004</v>
      </c>
    </row>
    <row r="132" spans="2:9" ht="18" hidden="1" customHeight="1" x14ac:dyDescent="0.25">
      <c r="B132" s="2472">
        <v>40093</v>
      </c>
      <c r="C132" s="2450">
        <v>175</v>
      </c>
      <c r="D132" s="2451">
        <v>1255</v>
      </c>
      <c r="E132" s="2451">
        <v>14700</v>
      </c>
      <c r="F132" s="2451">
        <v>474.19</v>
      </c>
      <c r="G132" s="2469" t="s">
        <v>3752</v>
      </c>
      <c r="H132" s="2470">
        <v>4.04</v>
      </c>
      <c r="I132" s="2454">
        <v>4.7300000000000004</v>
      </c>
    </row>
    <row r="133" spans="2:9" ht="18" hidden="1" customHeight="1" x14ac:dyDescent="0.25">
      <c r="B133" s="2472">
        <v>40124</v>
      </c>
      <c r="C133" s="2450">
        <v>55</v>
      </c>
      <c r="D133" s="2451">
        <v>895</v>
      </c>
      <c r="E133" s="2451">
        <v>13796</v>
      </c>
      <c r="F133" s="2451">
        <v>459.87</v>
      </c>
      <c r="G133" s="2469" t="s">
        <v>3753</v>
      </c>
      <c r="H133" s="2470">
        <v>4.0199999999999996</v>
      </c>
      <c r="I133" s="2454">
        <v>4.53</v>
      </c>
    </row>
    <row r="134" spans="2:9" ht="18" hidden="1" customHeight="1" x14ac:dyDescent="0.25">
      <c r="B134" s="2472">
        <v>40148</v>
      </c>
      <c r="C134" s="2450">
        <v>75</v>
      </c>
      <c r="D134" s="2451">
        <v>1932.5</v>
      </c>
      <c r="E134" s="2451">
        <v>23618.5</v>
      </c>
      <c r="F134" s="2451">
        <v>761.89</v>
      </c>
      <c r="G134" s="2469" t="s">
        <v>3754</v>
      </c>
      <c r="H134" s="2470">
        <v>4.26</v>
      </c>
      <c r="I134" s="2454">
        <v>4.4000000000000004</v>
      </c>
    </row>
    <row r="135" spans="2:9" ht="18" hidden="1" customHeight="1" x14ac:dyDescent="0.25">
      <c r="B135" s="2472">
        <v>40179</v>
      </c>
      <c r="C135" s="2450">
        <v>70.400000000000006</v>
      </c>
      <c r="D135" s="2451">
        <v>1245.4000000000001</v>
      </c>
      <c r="E135" s="2451">
        <v>16488.2</v>
      </c>
      <c r="F135" s="2451">
        <v>531.88</v>
      </c>
      <c r="G135" s="2469" t="s">
        <v>3754</v>
      </c>
      <c r="H135" s="2470">
        <v>4.26</v>
      </c>
      <c r="I135" s="2454">
        <v>4.51</v>
      </c>
    </row>
    <row r="136" spans="2:9" ht="18" hidden="1" customHeight="1" x14ac:dyDescent="0.25">
      <c r="B136" s="2472">
        <v>40210</v>
      </c>
      <c r="C136" s="2450">
        <v>70.400000000000006</v>
      </c>
      <c r="D136" s="2451">
        <v>1245</v>
      </c>
      <c r="E136" s="2451">
        <v>16179.2</v>
      </c>
      <c r="F136" s="2451">
        <v>577.83000000000004</v>
      </c>
      <c r="G136" s="2469" t="s">
        <v>3755</v>
      </c>
      <c r="H136" s="2470">
        <v>3.91</v>
      </c>
      <c r="I136" s="2454">
        <v>4.5</v>
      </c>
    </row>
    <row r="137" spans="2:9" ht="18" hidden="1" customHeight="1" x14ac:dyDescent="0.25">
      <c r="B137" s="2472">
        <v>40238</v>
      </c>
      <c r="C137" s="2450">
        <v>20.399999999999999</v>
      </c>
      <c r="D137" s="2451">
        <v>800.4</v>
      </c>
      <c r="E137" s="2451">
        <v>4135.3999999999996</v>
      </c>
      <c r="F137" s="2451">
        <v>133.4</v>
      </c>
      <c r="G137" s="2469" t="s">
        <v>3756</v>
      </c>
      <c r="H137" s="2470">
        <v>3.88</v>
      </c>
      <c r="I137" s="2454">
        <v>4.3099999999999996</v>
      </c>
    </row>
    <row r="138" spans="2:9" ht="18" hidden="1" customHeight="1" x14ac:dyDescent="0.25">
      <c r="B138" s="2472">
        <v>40269</v>
      </c>
      <c r="C138" s="2450">
        <v>20.399999999999999</v>
      </c>
      <c r="D138" s="2451">
        <v>655.4</v>
      </c>
      <c r="E138" s="2451">
        <v>7522</v>
      </c>
      <c r="F138" s="2451">
        <v>250.73</v>
      </c>
      <c r="G138" s="2469" t="s">
        <v>3757</v>
      </c>
      <c r="H138" s="2470">
        <v>3.94</v>
      </c>
      <c r="I138" s="2454">
        <v>4.51</v>
      </c>
    </row>
    <row r="139" spans="2:9" ht="18" hidden="1" customHeight="1" x14ac:dyDescent="0.25">
      <c r="B139" s="2472">
        <v>40299</v>
      </c>
      <c r="C139" s="2450">
        <v>20.399999999999999</v>
      </c>
      <c r="D139" s="2451">
        <v>915.4</v>
      </c>
      <c r="E139" s="2451">
        <v>9407.4</v>
      </c>
      <c r="F139" s="2451">
        <v>303.45999999999998</v>
      </c>
      <c r="G139" s="2469" t="s">
        <v>3756</v>
      </c>
      <c r="H139" s="2470">
        <v>3.74</v>
      </c>
      <c r="I139" s="2454">
        <v>4.04</v>
      </c>
    </row>
    <row r="140" spans="2:9" ht="18" hidden="1" customHeight="1" x14ac:dyDescent="0.25">
      <c r="B140" s="2472">
        <v>40330</v>
      </c>
      <c r="C140" s="2450">
        <v>20.399999999999999</v>
      </c>
      <c r="D140" s="2451">
        <v>1515.4</v>
      </c>
      <c r="E140" s="2451">
        <v>10598</v>
      </c>
      <c r="F140" s="2451">
        <v>353.3</v>
      </c>
      <c r="G140" s="2469" t="s">
        <v>3758</v>
      </c>
      <c r="H140" s="2470">
        <v>3.36</v>
      </c>
      <c r="I140" s="2454">
        <v>3.47</v>
      </c>
    </row>
    <row r="141" spans="2:9" ht="18" hidden="1" customHeight="1" x14ac:dyDescent="0.25">
      <c r="B141" s="2472">
        <v>40360</v>
      </c>
      <c r="C141" s="2450">
        <v>5</v>
      </c>
      <c r="D141" s="2451">
        <v>1150</v>
      </c>
      <c r="E141" s="2451">
        <v>7431</v>
      </c>
      <c r="F141" s="2451">
        <v>239.71</v>
      </c>
      <c r="G141" s="2469" t="s">
        <v>3759</v>
      </c>
      <c r="H141" s="2470">
        <v>3.45</v>
      </c>
      <c r="I141" s="2454">
        <v>3.87</v>
      </c>
    </row>
    <row r="142" spans="2:9" ht="18" hidden="1" customHeight="1" x14ac:dyDescent="0.25">
      <c r="B142" s="2472">
        <v>40391</v>
      </c>
      <c r="C142" s="2450">
        <v>15</v>
      </c>
      <c r="D142" s="2451">
        <v>360</v>
      </c>
      <c r="E142" s="2451">
        <v>2422</v>
      </c>
      <c r="F142" s="2451">
        <v>100.92</v>
      </c>
      <c r="G142" s="2469" t="s">
        <v>3760</v>
      </c>
      <c r="H142" s="2470">
        <v>2.52</v>
      </c>
      <c r="I142" s="2454">
        <v>3.02</v>
      </c>
    </row>
    <row r="143" spans="2:9" ht="18" hidden="1" customHeight="1" x14ac:dyDescent="0.25">
      <c r="B143" s="2472">
        <v>40422</v>
      </c>
      <c r="C143" s="2450">
        <v>60</v>
      </c>
      <c r="D143" s="2451">
        <v>490</v>
      </c>
      <c r="E143" s="2451">
        <v>7090</v>
      </c>
      <c r="F143" s="2451">
        <v>253</v>
      </c>
      <c r="G143" s="2469" t="s">
        <v>3761</v>
      </c>
      <c r="H143" s="2470">
        <v>2.0699999999999998</v>
      </c>
      <c r="I143" s="2454">
        <v>2.73</v>
      </c>
    </row>
    <row r="144" spans="2:9" ht="18" hidden="1" customHeight="1" x14ac:dyDescent="0.25">
      <c r="B144" s="2472">
        <v>40452</v>
      </c>
      <c r="C144" s="2450">
        <v>95</v>
      </c>
      <c r="D144" s="2451">
        <v>670</v>
      </c>
      <c r="E144" s="2451">
        <v>11070</v>
      </c>
      <c r="F144" s="2451">
        <v>357.1</v>
      </c>
      <c r="G144" s="2469" t="s">
        <v>3762</v>
      </c>
      <c r="H144" s="2470">
        <v>2.27</v>
      </c>
      <c r="I144" s="2454">
        <v>4.3099999999999996</v>
      </c>
    </row>
    <row r="145" spans="2:9" ht="18" hidden="1" customHeight="1" x14ac:dyDescent="0.25">
      <c r="B145" s="2472">
        <v>40483</v>
      </c>
      <c r="C145" s="2450">
        <v>157</v>
      </c>
      <c r="D145" s="2451">
        <v>730</v>
      </c>
      <c r="E145" s="2451">
        <v>9951</v>
      </c>
      <c r="F145" s="2451">
        <v>331.7</v>
      </c>
      <c r="G145" s="2469" t="s">
        <v>3761</v>
      </c>
      <c r="H145" s="2470">
        <v>2.17</v>
      </c>
      <c r="I145" s="2454">
        <v>3.95</v>
      </c>
    </row>
    <row r="146" spans="2:9" ht="18" hidden="1" customHeight="1" x14ac:dyDescent="0.25">
      <c r="B146" s="2472">
        <v>40513</v>
      </c>
      <c r="C146" s="2450">
        <v>235</v>
      </c>
      <c r="D146" s="2451">
        <v>772</v>
      </c>
      <c r="E146" s="2451">
        <v>15575</v>
      </c>
      <c r="F146" s="2451">
        <v>502.4</v>
      </c>
      <c r="G146" s="2469" t="s">
        <v>3763</v>
      </c>
      <c r="H146" s="2470">
        <v>2.04</v>
      </c>
      <c r="I146" s="2454">
        <v>3.11</v>
      </c>
    </row>
    <row r="147" spans="2:9" ht="18" hidden="1" customHeight="1" x14ac:dyDescent="0.25">
      <c r="B147" s="2472">
        <v>40544</v>
      </c>
      <c r="C147" s="2450">
        <v>220</v>
      </c>
      <c r="D147" s="2451">
        <v>985</v>
      </c>
      <c r="E147" s="2451">
        <v>14845</v>
      </c>
      <c r="F147" s="2451">
        <v>478.87</v>
      </c>
      <c r="G147" s="2469" t="s">
        <v>3764</v>
      </c>
      <c r="H147" s="2470">
        <v>2.0099999999999998</v>
      </c>
      <c r="I147" s="2454">
        <v>3.02</v>
      </c>
    </row>
    <row r="148" spans="2:9" ht="18" hidden="1" customHeight="1" x14ac:dyDescent="0.25">
      <c r="B148" s="2472">
        <v>40575</v>
      </c>
      <c r="C148" s="2450">
        <v>335</v>
      </c>
      <c r="D148" s="2451">
        <v>2350</v>
      </c>
      <c r="E148" s="2451">
        <v>25115</v>
      </c>
      <c r="F148" s="2451">
        <v>896.96</v>
      </c>
      <c r="G148" s="2469" t="s">
        <v>3765</v>
      </c>
      <c r="H148" s="2470">
        <v>1.86</v>
      </c>
      <c r="I148" s="2454">
        <v>2.83</v>
      </c>
    </row>
    <row r="149" spans="2:9" ht="18" hidden="1" customHeight="1" x14ac:dyDescent="0.25">
      <c r="B149" s="2472">
        <v>40603</v>
      </c>
      <c r="C149" s="2450">
        <v>20</v>
      </c>
      <c r="D149" s="2451">
        <v>2420</v>
      </c>
      <c r="E149" s="2451">
        <v>16505</v>
      </c>
      <c r="F149" s="2451">
        <v>611</v>
      </c>
      <c r="G149" s="2469" t="s">
        <v>3766</v>
      </c>
      <c r="H149" s="2470">
        <v>1.64</v>
      </c>
      <c r="I149" s="2454">
        <v>2.41</v>
      </c>
    </row>
    <row r="150" spans="2:9" ht="18" hidden="1" customHeight="1" x14ac:dyDescent="0.25">
      <c r="B150" s="2472">
        <v>40634</v>
      </c>
      <c r="C150" s="2450">
        <v>630</v>
      </c>
      <c r="D150" s="2451">
        <v>2200</v>
      </c>
      <c r="E150" s="2451">
        <v>40323</v>
      </c>
      <c r="F150" s="2451">
        <v>1344</v>
      </c>
      <c r="G150" s="2469" t="s">
        <v>3767</v>
      </c>
      <c r="H150" s="2470">
        <v>1.51</v>
      </c>
      <c r="I150" s="2454">
        <v>4.12</v>
      </c>
    </row>
    <row r="151" spans="2:9" ht="18" hidden="1" customHeight="1" x14ac:dyDescent="0.25">
      <c r="B151" s="2472">
        <v>40664</v>
      </c>
      <c r="C151" s="2450">
        <v>100</v>
      </c>
      <c r="D151" s="2451">
        <v>1975</v>
      </c>
      <c r="E151" s="2451">
        <v>25594</v>
      </c>
      <c r="F151" s="2451">
        <v>947.93</v>
      </c>
      <c r="G151" s="2469" t="s">
        <v>3768</v>
      </c>
      <c r="H151" s="2470">
        <v>1.4</v>
      </c>
      <c r="I151" s="2454">
        <v>4.0599999999999996</v>
      </c>
    </row>
    <row r="152" spans="2:9" ht="18" hidden="1" customHeight="1" x14ac:dyDescent="0.25">
      <c r="B152" s="2472">
        <v>40695</v>
      </c>
      <c r="C152" s="2450">
        <v>100</v>
      </c>
      <c r="D152" s="2451">
        <v>1595</v>
      </c>
      <c r="E152" s="2451">
        <v>15057</v>
      </c>
      <c r="F152" s="2451">
        <v>501.9</v>
      </c>
      <c r="G152" s="2469" t="s">
        <v>3769</v>
      </c>
      <c r="H152" s="2470">
        <v>2.63</v>
      </c>
      <c r="I152" s="2454">
        <v>4.29</v>
      </c>
    </row>
    <row r="153" spans="2:9" ht="18" hidden="1" customHeight="1" x14ac:dyDescent="0.25">
      <c r="B153" s="2472">
        <v>40725</v>
      </c>
      <c r="C153" s="2450">
        <v>425</v>
      </c>
      <c r="D153" s="2451">
        <v>1525</v>
      </c>
      <c r="E153" s="2451">
        <v>34075</v>
      </c>
      <c r="F153" s="2451">
        <v>1099.19</v>
      </c>
      <c r="G153" s="2469" t="s">
        <v>3770</v>
      </c>
      <c r="H153" s="2470">
        <v>1.95</v>
      </c>
      <c r="I153" s="2454">
        <v>4.41</v>
      </c>
    </row>
    <row r="154" spans="2:9" ht="18" hidden="1" customHeight="1" x14ac:dyDescent="0.25">
      <c r="B154" s="2472">
        <v>40756</v>
      </c>
      <c r="C154" s="2450">
        <v>25</v>
      </c>
      <c r="D154" s="2451">
        <v>1895</v>
      </c>
      <c r="E154" s="2451">
        <v>34690</v>
      </c>
      <c r="F154" s="2451">
        <v>1156.33</v>
      </c>
      <c r="G154" s="2469" t="s">
        <v>3771</v>
      </c>
      <c r="H154" s="2470">
        <v>3.58</v>
      </c>
      <c r="I154" s="2454">
        <v>4.3899999999999997</v>
      </c>
    </row>
    <row r="155" spans="2:9" ht="18" hidden="1" customHeight="1" x14ac:dyDescent="0.25">
      <c r="B155" s="2472">
        <v>40787</v>
      </c>
      <c r="C155" s="2450">
        <v>40</v>
      </c>
      <c r="D155" s="2451">
        <v>2025</v>
      </c>
      <c r="E155" s="2451">
        <v>15795</v>
      </c>
      <c r="F155" s="2451">
        <v>658.13</v>
      </c>
      <c r="G155" s="2469" t="s">
        <v>3772</v>
      </c>
      <c r="H155" s="2470">
        <v>3.27</v>
      </c>
      <c r="I155" s="2454">
        <v>4.46</v>
      </c>
    </row>
    <row r="156" spans="2:9" ht="18" hidden="1" customHeight="1" x14ac:dyDescent="0.25">
      <c r="B156" s="2472">
        <v>40817</v>
      </c>
      <c r="C156" s="2450">
        <v>100</v>
      </c>
      <c r="D156" s="2451">
        <v>2105</v>
      </c>
      <c r="E156" s="2451">
        <v>31715</v>
      </c>
      <c r="F156" s="2451">
        <v>1023.06</v>
      </c>
      <c r="G156" s="2469" t="s">
        <v>3773</v>
      </c>
      <c r="H156" s="2470">
        <v>2.61</v>
      </c>
      <c r="I156" s="2454">
        <v>4.43</v>
      </c>
    </row>
    <row r="157" spans="2:9" ht="18" hidden="1" customHeight="1" x14ac:dyDescent="0.25">
      <c r="B157" s="2472">
        <v>40848</v>
      </c>
      <c r="C157" s="2450">
        <v>50</v>
      </c>
      <c r="D157" s="2451">
        <v>2480</v>
      </c>
      <c r="E157" s="2451">
        <v>40844</v>
      </c>
      <c r="F157" s="2451">
        <v>1361</v>
      </c>
      <c r="G157" s="2469" t="s">
        <v>2497</v>
      </c>
      <c r="H157" s="2470">
        <v>2.96</v>
      </c>
      <c r="I157" s="2454">
        <v>4.42</v>
      </c>
    </row>
    <row r="158" spans="2:9" ht="18" hidden="1" customHeight="1" x14ac:dyDescent="0.25">
      <c r="B158" s="2472">
        <v>40878</v>
      </c>
      <c r="C158" s="2450">
        <v>30</v>
      </c>
      <c r="D158" s="2451">
        <v>2125</v>
      </c>
      <c r="E158" s="2451">
        <v>30845</v>
      </c>
      <c r="F158" s="2451">
        <v>1186.3499999999999</v>
      </c>
      <c r="G158" s="2469" t="s">
        <v>3774</v>
      </c>
      <c r="H158" s="2470">
        <v>3.32</v>
      </c>
      <c r="I158" s="2454">
        <v>4.5199999999999996</v>
      </c>
    </row>
    <row r="159" spans="2:9" ht="18" hidden="1" customHeight="1" x14ac:dyDescent="0.25">
      <c r="B159" s="2472">
        <v>40909</v>
      </c>
      <c r="C159" s="2450">
        <v>110</v>
      </c>
      <c r="D159" s="2451">
        <v>1065</v>
      </c>
      <c r="E159" s="2451">
        <v>10195</v>
      </c>
      <c r="F159" s="2451">
        <v>407.8</v>
      </c>
      <c r="G159" s="2469" t="s">
        <v>3775</v>
      </c>
      <c r="H159" s="2470">
        <v>2.4</v>
      </c>
      <c r="I159" s="2454">
        <v>4.33</v>
      </c>
    </row>
    <row r="160" spans="2:9" ht="18" hidden="1" customHeight="1" x14ac:dyDescent="0.25">
      <c r="B160" s="2472">
        <v>40940</v>
      </c>
      <c r="C160" s="2450">
        <v>45</v>
      </c>
      <c r="D160" s="2451">
        <v>1485</v>
      </c>
      <c r="E160" s="2451">
        <v>17085</v>
      </c>
      <c r="F160" s="2451">
        <v>589.14</v>
      </c>
      <c r="G160" s="2469" t="s">
        <v>3776</v>
      </c>
      <c r="H160" s="2470">
        <v>2.34</v>
      </c>
      <c r="I160" s="2454">
        <v>4.22</v>
      </c>
    </row>
    <row r="161" spans="2:9" ht="18" hidden="1" customHeight="1" x14ac:dyDescent="0.25">
      <c r="B161" s="2472">
        <v>40969</v>
      </c>
      <c r="C161" s="2450">
        <v>40</v>
      </c>
      <c r="D161" s="2451">
        <v>1155</v>
      </c>
      <c r="E161" s="2451">
        <v>9890</v>
      </c>
      <c r="F161" s="2451">
        <v>353.21</v>
      </c>
      <c r="G161" s="2469" t="s">
        <v>3777</v>
      </c>
      <c r="H161" s="2470">
        <v>1.97</v>
      </c>
      <c r="I161" s="2454">
        <v>4.0999999999999996</v>
      </c>
    </row>
    <row r="162" spans="2:9" ht="18" hidden="1" customHeight="1" x14ac:dyDescent="0.25">
      <c r="B162" s="2472">
        <v>41000</v>
      </c>
      <c r="C162" s="2450">
        <v>170</v>
      </c>
      <c r="D162" s="2451">
        <v>1685</v>
      </c>
      <c r="E162" s="2451">
        <v>22085</v>
      </c>
      <c r="F162" s="2451">
        <v>736.17</v>
      </c>
      <c r="G162" s="2469" t="s">
        <v>3778</v>
      </c>
      <c r="H162" s="2470">
        <v>1.87</v>
      </c>
      <c r="I162" s="2454">
        <v>3.7</v>
      </c>
    </row>
    <row r="163" spans="2:9" ht="18" hidden="1" customHeight="1" x14ac:dyDescent="0.25">
      <c r="B163" s="2472">
        <v>41030</v>
      </c>
      <c r="C163" s="2450">
        <v>50</v>
      </c>
      <c r="D163" s="2451">
        <v>1680</v>
      </c>
      <c r="E163" s="2451">
        <v>15635</v>
      </c>
      <c r="F163" s="2451">
        <v>504.35</v>
      </c>
      <c r="G163" s="2469" t="s">
        <v>3779</v>
      </c>
      <c r="H163" s="2470">
        <v>1.59</v>
      </c>
      <c r="I163" s="2454">
        <v>3.64</v>
      </c>
    </row>
    <row r="164" spans="2:9" ht="18" hidden="1" customHeight="1" x14ac:dyDescent="0.25">
      <c r="B164" s="2472">
        <v>41061</v>
      </c>
      <c r="C164" s="2450">
        <v>140</v>
      </c>
      <c r="D164" s="2451">
        <v>2230</v>
      </c>
      <c r="E164" s="2451">
        <v>27510</v>
      </c>
      <c r="F164" s="2451">
        <v>917</v>
      </c>
      <c r="G164" s="2469" t="s">
        <v>3780</v>
      </c>
      <c r="H164" s="2470">
        <v>1.75</v>
      </c>
      <c r="I164" s="2454">
        <v>3.51</v>
      </c>
    </row>
    <row r="165" spans="2:9" ht="18" hidden="1" customHeight="1" x14ac:dyDescent="0.25">
      <c r="B165" s="2472">
        <v>41122</v>
      </c>
      <c r="C165" s="2450">
        <v>65</v>
      </c>
      <c r="D165" s="2451">
        <v>1630</v>
      </c>
      <c r="E165" s="2451">
        <v>22930</v>
      </c>
      <c r="F165" s="2451">
        <v>739.68</v>
      </c>
      <c r="G165" s="2469" t="s">
        <v>3781</v>
      </c>
      <c r="H165" s="2470">
        <v>1.85</v>
      </c>
      <c r="I165" s="2454">
        <v>3.43</v>
      </c>
    </row>
    <row r="166" spans="2:9" ht="18" hidden="1" customHeight="1" x14ac:dyDescent="0.25">
      <c r="B166" s="2472">
        <v>41153</v>
      </c>
      <c r="C166" s="2450">
        <v>15</v>
      </c>
      <c r="D166" s="2451">
        <v>575</v>
      </c>
      <c r="E166" s="2451">
        <v>6885</v>
      </c>
      <c r="F166" s="2451">
        <v>286.88</v>
      </c>
      <c r="G166" s="2469" t="s">
        <v>3782</v>
      </c>
      <c r="H166" s="2470">
        <v>1.67</v>
      </c>
      <c r="I166" s="2454">
        <v>3.47</v>
      </c>
    </row>
    <row r="167" spans="2:9" ht="18" hidden="1" customHeight="1" x14ac:dyDescent="0.25">
      <c r="B167" s="2472">
        <v>41183</v>
      </c>
      <c r="C167" s="2450">
        <v>60</v>
      </c>
      <c r="D167" s="2451">
        <v>980</v>
      </c>
      <c r="E167" s="2451">
        <v>12570</v>
      </c>
      <c r="F167" s="2451">
        <v>433.45</v>
      </c>
      <c r="G167" s="2469" t="s">
        <v>3783</v>
      </c>
      <c r="H167" s="2470">
        <v>1.57</v>
      </c>
      <c r="I167" s="2454">
        <v>3.26</v>
      </c>
    </row>
    <row r="168" spans="2:9" ht="18" hidden="1" customHeight="1" x14ac:dyDescent="0.25">
      <c r="B168" s="2472">
        <v>41214</v>
      </c>
      <c r="C168" s="2450">
        <v>415</v>
      </c>
      <c r="D168" s="2451">
        <v>2180</v>
      </c>
      <c r="E168" s="2451">
        <v>37795</v>
      </c>
      <c r="F168" s="2451">
        <v>1259.83</v>
      </c>
      <c r="G168" s="2469" t="s">
        <v>3784</v>
      </c>
      <c r="H168" s="2470">
        <v>1.53</v>
      </c>
      <c r="I168" s="2454">
        <v>3.08</v>
      </c>
    </row>
    <row r="169" spans="2:9" ht="18" hidden="1" customHeight="1" x14ac:dyDescent="0.25">
      <c r="B169" s="2472">
        <v>41244</v>
      </c>
      <c r="C169" s="2450">
        <v>160</v>
      </c>
      <c r="D169" s="2451">
        <v>1650</v>
      </c>
      <c r="E169" s="2451">
        <v>26110</v>
      </c>
      <c r="F169" s="2451">
        <v>842.26</v>
      </c>
      <c r="G169" s="2469" t="s">
        <v>3785</v>
      </c>
      <c r="H169" s="2470">
        <v>1.61</v>
      </c>
      <c r="I169" s="2454">
        <v>2.95</v>
      </c>
    </row>
    <row r="170" spans="2:9" ht="18" hidden="1" customHeight="1" x14ac:dyDescent="0.25">
      <c r="B170" s="2472">
        <v>41275</v>
      </c>
      <c r="C170" s="2450">
        <v>75</v>
      </c>
      <c r="D170" s="2451">
        <v>1210</v>
      </c>
      <c r="E170" s="2451">
        <v>9470</v>
      </c>
      <c r="F170" s="2451">
        <v>305.48</v>
      </c>
      <c r="G170" s="2469" t="s">
        <v>3786</v>
      </c>
      <c r="H170" s="2470">
        <v>1.49</v>
      </c>
      <c r="I170" s="2454">
        <v>2.84</v>
      </c>
    </row>
    <row r="171" spans="2:9" ht="18" hidden="1" customHeight="1" x14ac:dyDescent="0.25">
      <c r="B171" s="2472">
        <v>41306</v>
      </c>
      <c r="C171" s="2450">
        <v>50</v>
      </c>
      <c r="D171" s="2451">
        <v>1655</v>
      </c>
      <c r="E171" s="2451">
        <v>22350</v>
      </c>
      <c r="F171" s="2451">
        <v>798.21</v>
      </c>
      <c r="G171" s="2469" t="s">
        <v>3714</v>
      </c>
      <c r="H171" s="2470">
        <v>1.42</v>
      </c>
      <c r="I171" s="2454">
        <v>2.74</v>
      </c>
    </row>
    <row r="172" spans="2:9" ht="18" hidden="1" customHeight="1" x14ac:dyDescent="0.25">
      <c r="B172" s="2472">
        <v>41334</v>
      </c>
      <c r="C172" s="2450">
        <v>30</v>
      </c>
      <c r="D172" s="2451">
        <v>2200</v>
      </c>
      <c r="E172" s="2451">
        <v>27940</v>
      </c>
      <c r="F172" s="2451">
        <v>901.29</v>
      </c>
      <c r="G172" s="2469" t="s">
        <v>3787</v>
      </c>
      <c r="H172" s="2470">
        <v>1.36</v>
      </c>
      <c r="I172" s="2454">
        <v>2.46</v>
      </c>
    </row>
    <row r="173" spans="2:9" ht="18" hidden="1" customHeight="1" x14ac:dyDescent="0.25">
      <c r="B173" s="2472">
        <v>41365</v>
      </c>
      <c r="C173" s="2450">
        <v>265</v>
      </c>
      <c r="D173" s="2451">
        <v>1855</v>
      </c>
      <c r="E173" s="2451">
        <v>28346</v>
      </c>
      <c r="F173" s="2451">
        <v>944.87</v>
      </c>
      <c r="G173" s="2469" t="s">
        <v>3788</v>
      </c>
      <c r="H173" s="2470">
        <v>1.36</v>
      </c>
      <c r="I173" s="2454">
        <v>2.33</v>
      </c>
    </row>
    <row r="174" spans="2:9" ht="18" hidden="1" customHeight="1" x14ac:dyDescent="0.25">
      <c r="B174" s="2472">
        <v>41395</v>
      </c>
      <c r="C174" s="2450">
        <v>70</v>
      </c>
      <c r="D174" s="2451">
        <v>1735</v>
      </c>
      <c r="E174" s="2451">
        <v>24695</v>
      </c>
      <c r="F174" s="2451">
        <v>796.61</v>
      </c>
      <c r="G174" s="2469" t="s">
        <v>3788</v>
      </c>
      <c r="H174" s="2470">
        <v>1.36</v>
      </c>
      <c r="I174" s="2454">
        <v>2.29</v>
      </c>
    </row>
    <row r="175" spans="2:9" ht="18" hidden="1" customHeight="1" x14ac:dyDescent="0.25">
      <c r="B175" s="2472">
        <v>41426</v>
      </c>
      <c r="C175" s="2450">
        <v>405</v>
      </c>
      <c r="D175" s="2451">
        <v>1325</v>
      </c>
      <c r="E175" s="2451">
        <v>21281.5</v>
      </c>
      <c r="F175" s="2451">
        <v>709.38</v>
      </c>
      <c r="G175" s="2469" t="s">
        <v>3789</v>
      </c>
      <c r="H175" s="2470">
        <v>1.99</v>
      </c>
      <c r="I175" s="2454">
        <v>2.52</v>
      </c>
    </row>
    <row r="176" spans="2:9" ht="18" hidden="1" customHeight="1" x14ac:dyDescent="0.25">
      <c r="B176" s="2472">
        <v>41456</v>
      </c>
      <c r="C176" s="2450">
        <v>125</v>
      </c>
      <c r="D176" s="2451">
        <v>1910</v>
      </c>
      <c r="E176" s="2451">
        <v>31140</v>
      </c>
      <c r="F176" s="2451">
        <v>1004.52</v>
      </c>
      <c r="G176" s="2469" t="s">
        <v>3790</v>
      </c>
      <c r="H176" s="2470">
        <v>2.0099999999999998</v>
      </c>
      <c r="I176" s="2454">
        <v>2.77</v>
      </c>
    </row>
    <row r="177" spans="2:9" ht="18" hidden="1" customHeight="1" x14ac:dyDescent="0.25">
      <c r="B177" s="2472">
        <v>41487</v>
      </c>
      <c r="C177" s="2450">
        <v>140</v>
      </c>
      <c r="D177" s="2451">
        <v>920</v>
      </c>
      <c r="E177" s="2451">
        <v>17510</v>
      </c>
      <c r="F177" s="2451">
        <v>564.84</v>
      </c>
      <c r="G177" s="2469" t="s">
        <v>3791</v>
      </c>
      <c r="H177" s="2470">
        <v>1.68</v>
      </c>
      <c r="I177" s="2454">
        <v>2.8</v>
      </c>
    </row>
    <row r="178" spans="2:9" ht="18" hidden="1" customHeight="1" x14ac:dyDescent="0.25">
      <c r="B178" s="2472">
        <v>41518</v>
      </c>
      <c r="C178" s="2450">
        <v>60</v>
      </c>
      <c r="D178" s="2451">
        <v>1625</v>
      </c>
      <c r="E178" s="2451">
        <v>23310</v>
      </c>
      <c r="F178" s="2451">
        <v>777</v>
      </c>
      <c r="G178" s="2469" t="s">
        <v>3791</v>
      </c>
      <c r="H178" s="2470">
        <v>1.64</v>
      </c>
      <c r="I178" s="2454">
        <v>2.75</v>
      </c>
    </row>
    <row r="179" spans="2:9" ht="18" hidden="1" customHeight="1" x14ac:dyDescent="0.25">
      <c r="B179" s="2472">
        <v>41548</v>
      </c>
      <c r="C179" s="2450">
        <v>990</v>
      </c>
      <c r="D179" s="2451">
        <v>2560</v>
      </c>
      <c r="E179" s="2451">
        <v>56785</v>
      </c>
      <c r="F179" s="2451">
        <v>1831.77</v>
      </c>
      <c r="G179" s="2469" t="s">
        <v>3792</v>
      </c>
      <c r="H179" s="2470">
        <v>2.5299999999999998</v>
      </c>
      <c r="I179" s="2454">
        <v>2.87</v>
      </c>
    </row>
    <row r="180" spans="2:9" ht="18" hidden="1" customHeight="1" x14ac:dyDescent="0.25">
      <c r="B180" s="2472">
        <v>41579</v>
      </c>
      <c r="C180" s="2450">
        <v>225</v>
      </c>
      <c r="D180" s="2451">
        <v>2780</v>
      </c>
      <c r="E180" s="2451">
        <v>48017</v>
      </c>
      <c r="F180" s="2451">
        <v>1600.57</v>
      </c>
      <c r="G180" s="2469" t="s">
        <v>3793</v>
      </c>
      <c r="H180" s="2470">
        <v>3.58</v>
      </c>
      <c r="I180" s="2454">
        <v>3.35</v>
      </c>
    </row>
    <row r="181" spans="2:9" ht="18" hidden="1" customHeight="1" x14ac:dyDescent="0.25">
      <c r="B181" s="2472">
        <v>41609</v>
      </c>
      <c r="C181" s="2450">
        <v>310</v>
      </c>
      <c r="D181" s="2451">
        <v>2825</v>
      </c>
      <c r="E181" s="2451">
        <v>47480</v>
      </c>
      <c r="F181" s="2451">
        <v>1531.61</v>
      </c>
      <c r="G181" s="2469" t="s">
        <v>3794</v>
      </c>
      <c r="H181" s="2470">
        <v>3.52</v>
      </c>
      <c r="I181" s="2454">
        <v>3.54</v>
      </c>
    </row>
    <row r="182" spans="2:9" ht="18" hidden="1" customHeight="1" x14ac:dyDescent="0.25">
      <c r="B182" s="2472">
        <v>41640</v>
      </c>
      <c r="C182" s="2450">
        <v>5</v>
      </c>
      <c r="D182" s="2451">
        <v>2000</v>
      </c>
      <c r="E182" s="2451">
        <v>12670</v>
      </c>
      <c r="F182" s="2451">
        <v>436.9</v>
      </c>
      <c r="G182" s="2469" t="s">
        <v>3795</v>
      </c>
      <c r="H182" s="2470">
        <v>3.63</v>
      </c>
      <c r="I182" s="2454">
        <v>3.54</v>
      </c>
    </row>
    <row r="183" spans="2:9" ht="18" hidden="1" customHeight="1" x14ac:dyDescent="0.25">
      <c r="B183" s="2472">
        <v>41671</v>
      </c>
      <c r="C183" s="2450">
        <v>30</v>
      </c>
      <c r="D183" s="2451">
        <v>520</v>
      </c>
      <c r="E183" s="2451">
        <v>6385</v>
      </c>
      <c r="F183" s="2451">
        <v>228.04</v>
      </c>
      <c r="G183" s="2469" t="s">
        <v>3796</v>
      </c>
      <c r="H183" s="2470">
        <v>2.6</v>
      </c>
      <c r="I183" s="2454">
        <v>3.36</v>
      </c>
    </row>
    <row r="184" spans="2:9" ht="18" hidden="1" customHeight="1" x14ac:dyDescent="0.25">
      <c r="B184" s="2472">
        <v>41699</v>
      </c>
      <c r="C184" s="2450">
        <v>10</v>
      </c>
      <c r="D184" s="2451">
        <v>260</v>
      </c>
      <c r="E184" s="2451">
        <v>1660</v>
      </c>
      <c r="F184" s="2451">
        <v>111</v>
      </c>
      <c r="G184" s="2469" t="s">
        <v>3797</v>
      </c>
      <c r="H184" s="2470">
        <v>2.35</v>
      </c>
      <c r="I184" s="2454">
        <v>3.16</v>
      </c>
    </row>
    <row r="185" spans="2:9" ht="18" hidden="1" customHeight="1" x14ac:dyDescent="0.25">
      <c r="B185" s="2472">
        <v>41730</v>
      </c>
      <c r="C185" s="2450">
        <v>25</v>
      </c>
      <c r="D185" s="2451">
        <v>550</v>
      </c>
      <c r="E185" s="2451">
        <v>2815</v>
      </c>
      <c r="F185" s="2451">
        <v>112.6</v>
      </c>
      <c r="G185" s="2469" t="s">
        <v>3798</v>
      </c>
      <c r="H185" s="2470">
        <v>2.0299999999999998</v>
      </c>
      <c r="I185" s="2454">
        <v>2.95</v>
      </c>
    </row>
    <row r="186" spans="2:9" ht="18" hidden="1" customHeight="1" x14ac:dyDescent="0.25">
      <c r="B186" s="2472">
        <v>41760</v>
      </c>
      <c r="C186" s="2450">
        <v>105</v>
      </c>
      <c r="D186" s="2451">
        <v>1100</v>
      </c>
      <c r="E186" s="2451">
        <v>9525</v>
      </c>
      <c r="F186" s="2451">
        <v>340.18</v>
      </c>
      <c r="G186" s="2469" t="s">
        <v>3799</v>
      </c>
      <c r="H186" s="2470">
        <v>1.77</v>
      </c>
      <c r="I186" s="2454">
        <v>2.83</v>
      </c>
    </row>
    <row r="187" spans="2:9" ht="18" hidden="1" customHeight="1" x14ac:dyDescent="0.25">
      <c r="B187" s="2472">
        <v>41791</v>
      </c>
      <c r="C187" s="2450">
        <v>100</v>
      </c>
      <c r="D187" s="2451">
        <v>1195</v>
      </c>
      <c r="E187" s="2451">
        <v>8640</v>
      </c>
      <c r="F187" s="2451">
        <v>360</v>
      </c>
      <c r="G187" s="2469" t="s">
        <v>3800</v>
      </c>
      <c r="H187" s="2470">
        <v>1.49</v>
      </c>
      <c r="I187" s="2454">
        <v>2.61</v>
      </c>
    </row>
    <row r="188" spans="2:9" ht="18" hidden="1" customHeight="1" x14ac:dyDescent="0.25">
      <c r="B188" s="2472">
        <v>41821</v>
      </c>
      <c r="C188" s="2450">
        <v>20</v>
      </c>
      <c r="D188" s="2451">
        <v>2385</v>
      </c>
      <c r="E188" s="2451">
        <v>20495</v>
      </c>
      <c r="F188" s="2451">
        <v>683.17</v>
      </c>
      <c r="G188" s="2469" t="s">
        <v>3801</v>
      </c>
      <c r="H188" s="2470">
        <v>1.2</v>
      </c>
      <c r="I188" s="2454"/>
    </row>
    <row r="189" spans="2:9" ht="18" hidden="1" customHeight="1" x14ac:dyDescent="0.25">
      <c r="B189" s="2472">
        <v>41852</v>
      </c>
      <c r="C189" s="2450">
        <v>200</v>
      </c>
      <c r="D189" s="2451">
        <v>2475</v>
      </c>
      <c r="E189" s="2451">
        <v>47715</v>
      </c>
      <c r="F189" s="2451">
        <v>1539.19</v>
      </c>
      <c r="G189" s="2469" t="s">
        <v>3802</v>
      </c>
      <c r="H189" s="2470">
        <v>0.98</v>
      </c>
      <c r="I189" s="2454"/>
    </row>
    <row r="190" spans="2:9" ht="18" hidden="1" customHeight="1" x14ac:dyDescent="0.25">
      <c r="B190" s="2472">
        <v>41883</v>
      </c>
      <c r="C190" s="2450">
        <v>1070</v>
      </c>
      <c r="D190" s="2451">
        <v>2840</v>
      </c>
      <c r="E190" s="2451">
        <v>57825</v>
      </c>
      <c r="F190" s="2451">
        <v>1927.5</v>
      </c>
      <c r="G190" s="2469" t="s">
        <v>3803</v>
      </c>
      <c r="H190" s="2470">
        <v>0.75</v>
      </c>
      <c r="I190" s="2454"/>
    </row>
    <row r="191" spans="2:9" ht="18" hidden="1" customHeight="1" x14ac:dyDescent="0.25">
      <c r="B191" s="2472">
        <v>41913</v>
      </c>
      <c r="C191" s="2450">
        <v>290</v>
      </c>
      <c r="D191" s="2451">
        <v>2710</v>
      </c>
      <c r="E191" s="2451">
        <v>53324</v>
      </c>
      <c r="F191" s="2451">
        <v>1720.13</v>
      </c>
      <c r="G191" s="2469" t="s">
        <v>3804</v>
      </c>
      <c r="H191" s="2470">
        <v>0.72</v>
      </c>
      <c r="I191" s="2454"/>
    </row>
    <row r="192" spans="2:9" ht="18" hidden="1" customHeight="1" x14ac:dyDescent="0.25">
      <c r="B192" s="2472">
        <v>41944</v>
      </c>
      <c r="C192" s="2450">
        <v>125</v>
      </c>
      <c r="D192" s="2451">
        <v>1800</v>
      </c>
      <c r="E192" s="2451">
        <v>30475</v>
      </c>
      <c r="F192" s="2451">
        <v>1015.83</v>
      </c>
      <c r="G192" s="2469" t="s">
        <v>3805</v>
      </c>
      <c r="H192" s="2470">
        <v>0.63</v>
      </c>
      <c r="I192" s="2454"/>
    </row>
    <row r="193" spans="2:9" ht="18" hidden="1" customHeight="1" x14ac:dyDescent="0.25">
      <c r="B193" s="2472">
        <v>41974</v>
      </c>
      <c r="C193" s="2450">
        <v>1105</v>
      </c>
      <c r="D193" s="2451">
        <v>2880</v>
      </c>
      <c r="E193" s="2451">
        <v>62445</v>
      </c>
      <c r="F193" s="2451">
        <v>2014.35</v>
      </c>
      <c r="G193" s="2469" t="s">
        <v>3806</v>
      </c>
      <c r="H193" s="2470">
        <v>2.2999999999999998</v>
      </c>
      <c r="I193" s="2454"/>
    </row>
    <row r="194" spans="2:9" ht="18" hidden="1" customHeight="1" x14ac:dyDescent="0.25">
      <c r="B194" s="2472">
        <v>42005</v>
      </c>
      <c r="C194" s="2450">
        <v>175</v>
      </c>
      <c r="D194" s="2451">
        <v>1150</v>
      </c>
      <c r="E194" s="2451">
        <v>18123</v>
      </c>
      <c r="F194" s="2451">
        <v>584.61</v>
      </c>
      <c r="G194" s="2469" t="s">
        <v>3807</v>
      </c>
      <c r="H194" s="2470">
        <v>2.5299999999999998</v>
      </c>
      <c r="I194" s="2454"/>
    </row>
    <row r="195" spans="2:9" ht="18" hidden="1" customHeight="1" x14ac:dyDescent="0.25">
      <c r="B195" s="2472">
        <v>42036</v>
      </c>
      <c r="C195" s="2450">
        <v>95</v>
      </c>
      <c r="D195" s="2451">
        <v>1460</v>
      </c>
      <c r="E195" s="2451">
        <v>20972</v>
      </c>
      <c r="F195" s="2451">
        <v>749</v>
      </c>
      <c r="G195" s="2469" t="s">
        <v>3808</v>
      </c>
      <c r="H195" s="2470">
        <v>2.0299999999999998</v>
      </c>
      <c r="I195" s="2454"/>
    </row>
    <row r="196" spans="2:9" ht="20.100000000000001" hidden="1" customHeight="1" x14ac:dyDescent="0.25">
      <c r="B196" s="2472">
        <v>42064</v>
      </c>
      <c r="C196" s="2450">
        <v>50</v>
      </c>
      <c r="D196" s="2451">
        <v>1175</v>
      </c>
      <c r="E196" s="2451">
        <v>10260</v>
      </c>
      <c r="F196" s="2451">
        <v>330.97</v>
      </c>
      <c r="G196" s="2469" t="s">
        <v>3809</v>
      </c>
      <c r="H196" s="2470">
        <v>1.91</v>
      </c>
      <c r="I196" s="2454"/>
    </row>
    <row r="197" spans="2:9" ht="20.100000000000001" hidden="1" customHeight="1" x14ac:dyDescent="0.25">
      <c r="B197" s="2472">
        <v>42095</v>
      </c>
      <c r="C197" s="2450">
        <v>100</v>
      </c>
      <c r="D197" s="2451">
        <v>800</v>
      </c>
      <c r="E197" s="2451">
        <v>9785</v>
      </c>
      <c r="F197" s="2451">
        <v>349.46</v>
      </c>
      <c r="G197" s="2469" t="s">
        <v>3810</v>
      </c>
      <c r="H197" s="2470">
        <v>1.68</v>
      </c>
      <c r="I197" s="2454"/>
    </row>
    <row r="198" spans="2:9" ht="20.100000000000001" hidden="1" customHeight="1" x14ac:dyDescent="0.25">
      <c r="B198" s="2472">
        <v>42125</v>
      </c>
      <c r="C198" s="2450">
        <v>40</v>
      </c>
      <c r="D198" s="2451">
        <v>165</v>
      </c>
      <c r="E198" s="2451">
        <v>960</v>
      </c>
      <c r="F198" s="2451">
        <v>120</v>
      </c>
      <c r="G198" s="2469" t="s">
        <v>3811</v>
      </c>
      <c r="H198" s="2470">
        <v>1.47</v>
      </c>
      <c r="I198" s="2454"/>
    </row>
    <row r="199" spans="2:9" ht="20.100000000000001" customHeight="1" x14ac:dyDescent="0.25">
      <c r="B199" s="2472">
        <v>42156</v>
      </c>
      <c r="C199" s="2450">
        <v>25</v>
      </c>
      <c r="D199" s="2451">
        <v>425</v>
      </c>
      <c r="E199" s="2451">
        <v>2335</v>
      </c>
      <c r="F199" s="2451">
        <v>194.58</v>
      </c>
      <c r="G199" s="2469" t="s">
        <v>3711</v>
      </c>
      <c r="H199" s="2470">
        <v>1.06</v>
      </c>
      <c r="I199" s="2454"/>
    </row>
    <row r="200" spans="2:9" ht="20.100000000000001" customHeight="1" x14ac:dyDescent="0.25">
      <c r="B200" s="2472">
        <v>42186</v>
      </c>
      <c r="C200" s="2450">
        <v>25</v>
      </c>
      <c r="D200" s="2451">
        <v>100</v>
      </c>
      <c r="E200" s="2451">
        <v>445</v>
      </c>
      <c r="F200" s="2451">
        <v>55.63</v>
      </c>
      <c r="G200" s="2469" t="s">
        <v>3707</v>
      </c>
      <c r="H200" s="2470">
        <v>0.99</v>
      </c>
      <c r="I200" s="2454"/>
    </row>
    <row r="201" spans="2:9" ht="20.100000000000001" customHeight="1" x14ac:dyDescent="0.25">
      <c r="B201" s="2472">
        <v>42217</v>
      </c>
      <c r="C201" s="2450">
        <v>250</v>
      </c>
      <c r="D201" s="2451">
        <v>1880</v>
      </c>
      <c r="E201" s="2451">
        <v>7560</v>
      </c>
      <c r="F201" s="2451">
        <v>687.27</v>
      </c>
      <c r="G201" s="2469" t="s">
        <v>3812</v>
      </c>
      <c r="H201" s="2470">
        <v>1.1000000000000001</v>
      </c>
      <c r="I201" s="2454"/>
    </row>
    <row r="202" spans="2:9" ht="20.100000000000001" customHeight="1" x14ac:dyDescent="0.25">
      <c r="B202" s="2472">
        <v>42248</v>
      </c>
      <c r="C202" s="2450">
        <v>16</v>
      </c>
      <c r="D202" s="2451">
        <v>530</v>
      </c>
      <c r="E202" s="2451">
        <v>5116</v>
      </c>
      <c r="F202" s="2451">
        <v>222.43</v>
      </c>
      <c r="G202" s="2469" t="s">
        <v>3813</v>
      </c>
      <c r="H202" s="2470">
        <v>1.18</v>
      </c>
      <c r="I202" s="2454"/>
    </row>
    <row r="203" spans="2:9" ht="20.100000000000001" customHeight="1" x14ac:dyDescent="0.25">
      <c r="B203" s="2472">
        <v>42278</v>
      </c>
      <c r="C203" s="2450">
        <v>25</v>
      </c>
      <c r="D203" s="2451">
        <v>1095</v>
      </c>
      <c r="E203" s="2451">
        <v>6250</v>
      </c>
      <c r="F203" s="2451">
        <v>297.62</v>
      </c>
      <c r="G203" s="2469" t="s">
        <v>3814</v>
      </c>
      <c r="H203" s="2470">
        <v>1.1100000000000001</v>
      </c>
      <c r="I203" s="2454"/>
    </row>
    <row r="204" spans="2:9" ht="20.100000000000001" customHeight="1" x14ac:dyDescent="0.25">
      <c r="B204" s="2472">
        <v>42309</v>
      </c>
      <c r="C204" s="2450">
        <v>80</v>
      </c>
      <c r="D204" s="2451">
        <v>515</v>
      </c>
      <c r="E204" s="2451">
        <v>8780</v>
      </c>
      <c r="F204" s="2451">
        <v>313.57</v>
      </c>
      <c r="G204" s="2469" t="s">
        <v>3815</v>
      </c>
      <c r="H204" s="2470">
        <v>1.1100000000000001</v>
      </c>
      <c r="I204" s="2454"/>
    </row>
    <row r="205" spans="2:9" ht="20.100000000000001" customHeight="1" x14ac:dyDescent="0.25">
      <c r="B205" s="2481">
        <v>42339</v>
      </c>
      <c r="C205" s="2482">
        <v>100</v>
      </c>
      <c r="D205" s="2483">
        <v>555</v>
      </c>
      <c r="E205" s="2483">
        <v>9405</v>
      </c>
      <c r="F205" s="2483">
        <v>303.39</v>
      </c>
      <c r="G205" s="2484" t="s">
        <v>3704</v>
      </c>
      <c r="H205" s="2485">
        <v>1.28</v>
      </c>
      <c r="I205" s="2454"/>
    </row>
    <row r="206" spans="2:9" ht="20.100000000000001" customHeight="1" x14ac:dyDescent="0.25">
      <c r="B206" s="2472">
        <v>42370</v>
      </c>
      <c r="C206" s="2450">
        <v>20</v>
      </c>
      <c r="D206" s="2451">
        <v>420</v>
      </c>
      <c r="E206" s="2451">
        <v>5370</v>
      </c>
      <c r="F206" s="2451">
        <v>173.23</v>
      </c>
      <c r="G206" s="2469" t="s">
        <v>3816</v>
      </c>
      <c r="H206" s="2470">
        <v>1.6</v>
      </c>
      <c r="I206" s="2454"/>
    </row>
    <row r="207" spans="2:9" ht="20.100000000000001" customHeight="1" x14ac:dyDescent="0.25">
      <c r="B207" s="2472">
        <v>42401</v>
      </c>
      <c r="C207" s="2450">
        <v>105</v>
      </c>
      <c r="D207" s="2451">
        <v>1830</v>
      </c>
      <c r="E207" s="2451">
        <v>20405</v>
      </c>
      <c r="F207" s="2451">
        <v>703.62</v>
      </c>
      <c r="G207" s="2469" t="s">
        <v>3817</v>
      </c>
      <c r="H207" s="2470">
        <v>1.56</v>
      </c>
      <c r="I207" s="2454"/>
    </row>
    <row r="208" spans="2:9" ht="20.100000000000001" customHeight="1" x14ac:dyDescent="0.25">
      <c r="B208" s="2472">
        <v>42430</v>
      </c>
      <c r="C208" s="2450">
        <v>125</v>
      </c>
      <c r="D208" s="2451">
        <v>775</v>
      </c>
      <c r="E208" s="2451">
        <v>8305</v>
      </c>
      <c r="F208" s="2451">
        <v>319.42</v>
      </c>
      <c r="G208" s="2469" t="s">
        <v>3818</v>
      </c>
      <c r="H208" s="2470">
        <v>1.46</v>
      </c>
      <c r="I208" s="2454"/>
    </row>
    <row r="209" spans="2:9" ht="20.100000000000001" customHeight="1" x14ac:dyDescent="0.25">
      <c r="B209" s="2472">
        <v>42461</v>
      </c>
      <c r="C209" s="2450">
        <v>250</v>
      </c>
      <c r="D209" s="2451">
        <v>1980</v>
      </c>
      <c r="E209" s="2451">
        <v>24710</v>
      </c>
      <c r="F209" s="2451">
        <v>823.67</v>
      </c>
      <c r="G209" s="2469" t="s">
        <v>3819</v>
      </c>
      <c r="H209" s="2470">
        <v>1.45</v>
      </c>
      <c r="I209" s="2454"/>
    </row>
    <row r="210" spans="2:9" ht="20.100000000000001" customHeight="1" x14ac:dyDescent="0.25">
      <c r="B210" s="2472">
        <v>42491</v>
      </c>
      <c r="C210" s="2450">
        <v>30</v>
      </c>
      <c r="D210" s="2451">
        <v>1980</v>
      </c>
      <c r="E210" s="2451">
        <v>4920</v>
      </c>
      <c r="F210" s="2451">
        <v>378.46</v>
      </c>
      <c r="G210" s="2469" t="s">
        <v>3717</v>
      </c>
      <c r="H210" s="2470">
        <v>1.58</v>
      </c>
      <c r="I210" s="2454"/>
    </row>
    <row r="211" spans="2:9" ht="20.100000000000001" customHeight="1" x14ac:dyDescent="0.25">
      <c r="B211" s="2472">
        <v>42522</v>
      </c>
      <c r="C211" s="2450">
        <v>30</v>
      </c>
      <c r="D211" s="2451">
        <v>975</v>
      </c>
      <c r="E211" s="2451">
        <v>13740</v>
      </c>
      <c r="F211" s="2451">
        <v>528.46</v>
      </c>
      <c r="G211" s="2469" t="s">
        <v>3820</v>
      </c>
      <c r="H211" s="2470">
        <v>1.38</v>
      </c>
      <c r="I211" s="2454"/>
    </row>
    <row r="212" spans="2:9" ht="20.100000000000001" customHeight="1" x14ac:dyDescent="0.25">
      <c r="B212" s="2472">
        <v>42552</v>
      </c>
      <c r="C212" s="2450">
        <v>100</v>
      </c>
      <c r="D212" s="2451">
        <v>2830</v>
      </c>
      <c r="E212" s="2451">
        <v>30170</v>
      </c>
      <c r="F212" s="2451">
        <v>1005.67</v>
      </c>
      <c r="G212" s="2469" t="s">
        <v>3790</v>
      </c>
      <c r="H212" s="2470">
        <v>2.63</v>
      </c>
      <c r="I212" s="2454"/>
    </row>
    <row r="213" spans="2:9" ht="20.100000000000001" customHeight="1" x14ac:dyDescent="0.25">
      <c r="B213" s="2472">
        <v>42583</v>
      </c>
      <c r="C213" s="2450">
        <v>100</v>
      </c>
      <c r="D213" s="2451">
        <v>775</v>
      </c>
      <c r="E213" s="2451">
        <v>10245</v>
      </c>
      <c r="F213" s="2451">
        <v>330.48</v>
      </c>
      <c r="G213" s="2469" t="s">
        <v>3821</v>
      </c>
      <c r="H213" s="2470">
        <v>1.423</v>
      </c>
      <c r="I213" s="2454"/>
    </row>
    <row r="214" spans="2:9" ht="20.100000000000001" customHeight="1" x14ac:dyDescent="0.25">
      <c r="B214" s="2472">
        <v>42614</v>
      </c>
      <c r="C214" s="2450">
        <v>75</v>
      </c>
      <c r="D214" s="2451">
        <v>1005</v>
      </c>
      <c r="E214" s="2451">
        <v>13065</v>
      </c>
      <c r="F214" s="2451">
        <v>522.6</v>
      </c>
      <c r="G214" s="2469" t="s">
        <v>3822</v>
      </c>
      <c r="H214" s="2470">
        <v>1.37</v>
      </c>
      <c r="I214" s="2454"/>
    </row>
    <row r="215" spans="2:9" ht="20.100000000000001" customHeight="1" x14ac:dyDescent="0.25">
      <c r="B215" s="2472">
        <v>42644</v>
      </c>
      <c r="C215" s="2450">
        <v>200</v>
      </c>
      <c r="D215" s="2451">
        <v>2010</v>
      </c>
      <c r="E215" s="2451">
        <v>25120</v>
      </c>
      <c r="F215" s="2451">
        <v>810</v>
      </c>
      <c r="G215" s="2469" t="s">
        <v>3822</v>
      </c>
      <c r="H215" s="2470">
        <v>1.39</v>
      </c>
      <c r="I215" s="2454"/>
    </row>
    <row r="216" spans="2:9" ht="20.100000000000001" customHeight="1" x14ac:dyDescent="0.25">
      <c r="B216" s="2472">
        <v>42675</v>
      </c>
      <c r="C216" s="2450">
        <v>100</v>
      </c>
      <c r="D216" s="2451">
        <v>1780</v>
      </c>
      <c r="E216" s="2451">
        <v>16430</v>
      </c>
      <c r="F216" s="2451">
        <v>547.66999999999996</v>
      </c>
      <c r="G216" s="2469" t="s">
        <v>3823</v>
      </c>
      <c r="H216" s="2470">
        <v>1.66</v>
      </c>
      <c r="I216" s="2454"/>
    </row>
    <row r="217" spans="2:9" ht="20.100000000000001" customHeight="1" x14ac:dyDescent="0.25">
      <c r="B217" s="2481">
        <v>42705</v>
      </c>
      <c r="C217" s="2482">
        <v>50</v>
      </c>
      <c r="D217" s="2483">
        <v>420</v>
      </c>
      <c r="E217" s="2483">
        <v>5285</v>
      </c>
      <c r="F217" s="2483">
        <v>170.48</v>
      </c>
      <c r="G217" s="2484" t="s">
        <v>3818</v>
      </c>
      <c r="H217" s="2485">
        <v>1.52</v>
      </c>
      <c r="I217" s="2454"/>
    </row>
    <row r="218" spans="2:9" ht="20.100000000000001" customHeight="1" x14ac:dyDescent="0.25">
      <c r="B218" s="2472">
        <v>42736</v>
      </c>
      <c r="C218" s="2450">
        <v>50</v>
      </c>
      <c r="D218" s="2451">
        <v>250</v>
      </c>
      <c r="E218" s="2451">
        <v>3100</v>
      </c>
      <c r="F218" s="2451">
        <v>124</v>
      </c>
      <c r="G218" s="2469" t="s">
        <v>3824</v>
      </c>
      <c r="H218" s="2470">
        <v>1.31</v>
      </c>
      <c r="I218" s="2454"/>
    </row>
    <row r="219" spans="2:9" ht="20.100000000000001" customHeight="1" x14ac:dyDescent="0.25">
      <c r="B219" s="2472">
        <v>42767</v>
      </c>
      <c r="C219" s="2450">
        <v>50</v>
      </c>
      <c r="D219" s="2451">
        <v>600</v>
      </c>
      <c r="E219" s="2451">
        <v>4891</v>
      </c>
      <c r="F219" s="2451">
        <v>232.9</v>
      </c>
      <c r="G219" s="2469" t="s">
        <v>3825</v>
      </c>
      <c r="H219" s="2470">
        <v>1.08</v>
      </c>
      <c r="I219" s="2454"/>
    </row>
    <row r="220" spans="2:9" ht="20.100000000000001" customHeight="1" x14ac:dyDescent="0.25">
      <c r="B220" s="2472">
        <v>42795</v>
      </c>
      <c r="C220" s="2450">
        <v>70.5</v>
      </c>
      <c r="D220" s="2451">
        <v>1205.5</v>
      </c>
      <c r="E220" s="2451">
        <v>15525.5</v>
      </c>
      <c r="F220" s="2451">
        <v>500.82</v>
      </c>
      <c r="G220" s="2469" t="s">
        <v>3825</v>
      </c>
      <c r="H220" s="2470">
        <v>1.1499999999999999</v>
      </c>
      <c r="I220" s="2454"/>
    </row>
    <row r="221" spans="2:9" ht="20.100000000000001" customHeight="1" x14ac:dyDescent="0.25">
      <c r="B221" s="2472">
        <v>42826</v>
      </c>
      <c r="C221" s="2450">
        <v>20.5</v>
      </c>
      <c r="D221" s="2451">
        <v>1040.5</v>
      </c>
      <c r="E221" s="2451">
        <v>8445</v>
      </c>
      <c r="F221" s="2451">
        <v>281.5</v>
      </c>
      <c r="G221" s="2469" t="s">
        <v>3825</v>
      </c>
      <c r="H221" s="2470">
        <v>1.0900000000000001</v>
      </c>
      <c r="I221" s="2454"/>
    </row>
    <row r="222" spans="2:9" ht="20.100000000000001" customHeight="1" x14ac:dyDescent="0.25">
      <c r="B222" s="2472">
        <v>42856</v>
      </c>
      <c r="C222" s="2450">
        <v>20.5</v>
      </c>
      <c r="D222" s="2451">
        <v>420.5</v>
      </c>
      <c r="E222" s="2451">
        <v>3537.5</v>
      </c>
      <c r="F222" s="2451">
        <v>117.92</v>
      </c>
      <c r="G222" s="2469" t="s">
        <v>3826</v>
      </c>
      <c r="H222" s="2470">
        <v>1.23</v>
      </c>
      <c r="I222" s="2454"/>
    </row>
    <row r="223" spans="2:9" ht="20.100000000000001" customHeight="1" x14ac:dyDescent="0.25">
      <c r="B223" s="2472">
        <v>42887</v>
      </c>
      <c r="C223" s="2450">
        <v>50</v>
      </c>
      <c r="D223" s="2451">
        <v>450</v>
      </c>
      <c r="E223" s="2451">
        <v>3605</v>
      </c>
      <c r="F223" s="2451">
        <v>171.67</v>
      </c>
      <c r="G223" s="2469" t="s">
        <v>3675</v>
      </c>
      <c r="H223" s="2470">
        <v>1.01</v>
      </c>
      <c r="I223" s="2454"/>
    </row>
    <row r="224" spans="2:9" ht="20.100000000000001" customHeight="1" thickBot="1" x14ac:dyDescent="0.3">
      <c r="B224" s="2486"/>
      <c r="C224" s="2487"/>
      <c r="D224" s="2488"/>
      <c r="E224" s="2488"/>
      <c r="F224" s="2488"/>
      <c r="G224" s="2489"/>
      <c r="H224" s="2490"/>
      <c r="I224" s="2491"/>
    </row>
    <row r="225" spans="2:11" ht="18" customHeight="1" thickTop="1" x14ac:dyDescent="0.25">
      <c r="B225" s="2492" t="s">
        <v>3827</v>
      </c>
      <c r="C225" s="2493"/>
      <c r="D225" s="2493"/>
      <c r="E225" s="2493"/>
      <c r="F225" s="2494"/>
      <c r="G225" s="2495" t="s">
        <v>3828</v>
      </c>
      <c r="H225" s="2496"/>
      <c r="I225" s="2496"/>
      <c r="J225" s="1197"/>
      <c r="K225" s="1197"/>
    </row>
    <row r="226" spans="2:11" ht="18.75" customHeight="1" x14ac:dyDescent="0.25">
      <c r="B226" s="2497" t="s">
        <v>3829</v>
      </c>
      <c r="C226" s="2494"/>
      <c r="D226" s="2494"/>
      <c r="E226" s="2498"/>
      <c r="F226" s="2494"/>
      <c r="G226" s="2497"/>
      <c r="H226" s="2496"/>
      <c r="I226" s="2496"/>
      <c r="J226" s="1197"/>
      <c r="K226" s="1197"/>
    </row>
    <row r="227" spans="2:11" s="1724" customFormat="1" x14ac:dyDescent="0.25">
      <c r="B227" s="2494" t="s">
        <v>3546</v>
      </c>
      <c r="C227" s="2494"/>
      <c r="D227" s="2494"/>
      <c r="E227" s="2494"/>
      <c r="F227" s="2494"/>
      <c r="G227" s="2497"/>
      <c r="H227" s="2496"/>
      <c r="I227" s="2496"/>
      <c r="J227" s="1197"/>
      <c r="K227" s="2499"/>
    </row>
    <row r="228" spans="2:11" s="1724" customFormat="1" x14ac:dyDescent="0.25">
      <c r="G228" s="2500"/>
      <c r="H228" s="2501"/>
      <c r="I228" s="2501"/>
    </row>
  </sheetData>
  <mergeCells count="2">
    <mergeCell ref="C6:F6"/>
    <mergeCell ref="G6:H6"/>
  </mergeCells>
  <pageMargins left="1.2598425196850394" right="0.74803149606299213" top="0.6692913385826772" bottom="0.39370078740157483" header="0.51181102362204722" footer="0.51181102362204722"/>
  <pageSetup paperSize="9" scale="66"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4"/>
  <sheetViews>
    <sheetView topLeftCell="A165" zoomScaleNormal="100" workbookViewId="0">
      <selection activeCell="I172" sqref="I172"/>
    </sheetView>
  </sheetViews>
  <sheetFormatPr defaultRowHeight="14.25" x14ac:dyDescent="0.25"/>
  <cols>
    <col min="1" max="1" width="17.28515625" style="2545" customWidth="1"/>
    <col min="2" max="2" width="15.28515625" style="1197" bestFit="1" customWidth="1"/>
    <col min="3" max="3" width="16.42578125" style="1197" bestFit="1" customWidth="1"/>
    <col min="4" max="4" width="15.140625" style="1197" bestFit="1" customWidth="1"/>
    <col min="5" max="5" width="13.140625" style="1197" bestFit="1" customWidth="1"/>
    <col min="6" max="6" width="8.28515625" style="1197" customWidth="1"/>
    <col min="7" max="7" width="9.85546875" style="1197" customWidth="1"/>
    <col min="8" max="8" width="8.7109375" style="1197" customWidth="1"/>
    <col min="9" max="9" width="9.7109375" style="1197" customWidth="1"/>
    <col min="10" max="10" width="12.85546875" style="1197" customWidth="1"/>
    <col min="11" max="11" width="9.85546875" style="1197" customWidth="1"/>
    <col min="12" max="12" width="10.7109375" style="1197" customWidth="1"/>
    <col min="13" max="13" width="12.42578125" style="1197" bestFit="1" customWidth="1"/>
    <col min="14" max="256" width="9.140625" style="1197"/>
    <col min="257" max="257" width="16.5703125" style="1197" customWidth="1"/>
    <col min="258" max="258" width="10.42578125" style="1197" customWidth="1"/>
    <col min="259" max="259" width="11.85546875" style="1197" customWidth="1"/>
    <col min="260" max="260" width="10.42578125" style="1197" customWidth="1"/>
    <col min="261" max="261" width="10.28515625" style="1197" customWidth="1"/>
    <col min="262" max="262" width="8.28515625" style="1197" customWidth="1"/>
    <col min="263" max="263" width="11" style="1197" customWidth="1"/>
    <col min="264" max="264" width="8.7109375" style="1197" customWidth="1"/>
    <col min="265" max="265" width="9.7109375" style="1197" customWidth="1"/>
    <col min="266" max="266" width="12.85546875" style="1197" customWidth="1"/>
    <col min="267" max="267" width="9.85546875" style="1197" customWidth="1"/>
    <col min="268" max="268" width="8.7109375" style="1197" customWidth="1"/>
    <col min="269" max="512" width="9.140625" style="1197"/>
    <col min="513" max="513" width="16.5703125" style="1197" customWidth="1"/>
    <col min="514" max="514" width="10.42578125" style="1197" customWidth="1"/>
    <col min="515" max="515" width="11.85546875" style="1197" customWidth="1"/>
    <col min="516" max="516" width="10.42578125" style="1197" customWidth="1"/>
    <col min="517" max="517" width="10.28515625" style="1197" customWidth="1"/>
    <col min="518" max="518" width="8.28515625" style="1197" customWidth="1"/>
    <col min="519" max="519" width="11" style="1197" customWidth="1"/>
    <col min="520" max="520" width="8.7109375" style="1197" customWidth="1"/>
    <col min="521" max="521" width="9.7109375" style="1197" customWidth="1"/>
    <col min="522" max="522" width="12.85546875" style="1197" customWidth="1"/>
    <col min="523" max="523" width="9.85546875" style="1197" customWidth="1"/>
    <col min="524" max="524" width="8.7109375" style="1197" customWidth="1"/>
    <col min="525" max="768" width="9.140625" style="1197"/>
    <col min="769" max="769" width="16.5703125" style="1197" customWidth="1"/>
    <col min="770" max="770" width="10.42578125" style="1197" customWidth="1"/>
    <col min="771" max="771" width="11.85546875" style="1197" customWidth="1"/>
    <col min="772" max="772" width="10.42578125" style="1197" customWidth="1"/>
    <col min="773" max="773" width="10.28515625" style="1197" customWidth="1"/>
    <col min="774" max="774" width="8.28515625" style="1197" customWidth="1"/>
    <col min="775" max="775" width="11" style="1197" customWidth="1"/>
    <col min="776" max="776" width="8.7109375" style="1197" customWidth="1"/>
    <col min="777" max="777" width="9.7109375" style="1197" customWidth="1"/>
    <col min="778" max="778" width="12.85546875" style="1197" customWidth="1"/>
    <col min="779" max="779" width="9.85546875" style="1197" customWidth="1"/>
    <col min="780" max="780" width="8.7109375" style="1197" customWidth="1"/>
    <col min="781" max="1024" width="9.140625" style="1197"/>
    <col min="1025" max="1025" width="16.5703125" style="1197" customWidth="1"/>
    <col min="1026" max="1026" width="10.42578125" style="1197" customWidth="1"/>
    <col min="1027" max="1027" width="11.85546875" style="1197" customWidth="1"/>
    <col min="1028" max="1028" width="10.42578125" style="1197" customWidth="1"/>
    <col min="1029" max="1029" width="10.28515625" style="1197" customWidth="1"/>
    <col min="1030" max="1030" width="8.28515625" style="1197" customWidth="1"/>
    <col min="1031" max="1031" width="11" style="1197" customWidth="1"/>
    <col min="1032" max="1032" width="8.7109375" style="1197" customWidth="1"/>
    <col min="1033" max="1033" width="9.7109375" style="1197" customWidth="1"/>
    <col min="1034" max="1034" width="12.85546875" style="1197" customWidth="1"/>
    <col min="1035" max="1035" width="9.85546875" style="1197" customWidth="1"/>
    <col min="1036" max="1036" width="8.7109375" style="1197" customWidth="1"/>
    <col min="1037" max="1280" width="9.140625" style="1197"/>
    <col min="1281" max="1281" width="16.5703125" style="1197" customWidth="1"/>
    <col min="1282" max="1282" width="10.42578125" style="1197" customWidth="1"/>
    <col min="1283" max="1283" width="11.85546875" style="1197" customWidth="1"/>
    <col min="1284" max="1284" width="10.42578125" style="1197" customWidth="1"/>
    <col min="1285" max="1285" width="10.28515625" style="1197" customWidth="1"/>
    <col min="1286" max="1286" width="8.28515625" style="1197" customWidth="1"/>
    <col min="1287" max="1287" width="11" style="1197" customWidth="1"/>
    <col min="1288" max="1288" width="8.7109375" style="1197" customWidth="1"/>
    <col min="1289" max="1289" width="9.7109375" style="1197" customWidth="1"/>
    <col min="1290" max="1290" width="12.85546875" style="1197" customWidth="1"/>
    <col min="1291" max="1291" width="9.85546875" style="1197" customWidth="1"/>
    <col min="1292" max="1292" width="8.7109375" style="1197" customWidth="1"/>
    <col min="1293" max="1536" width="9.140625" style="1197"/>
    <col min="1537" max="1537" width="16.5703125" style="1197" customWidth="1"/>
    <col min="1538" max="1538" width="10.42578125" style="1197" customWidth="1"/>
    <col min="1539" max="1539" width="11.85546875" style="1197" customWidth="1"/>
    <col min="1540" max="1540" width="10.42578125" style="1197" customWidth="1"/>
    <col min="1541" max="1541" width="10.28515625" style="1197" customWidth="1"/>
    <col min="1542" max="1542" width="8.28515625" style="1197" customWidth="1"/>
    <col min="1543" max="1543" width="11" style="1197" customWidth="1"/>
    <col min="1544" max="1544" width="8.7109375" style="1197" customWidth="1"/>
    <col min="1545" max="1545" width="9.7109375" style="1197" customWidth="1"/>
    <col min="1546" max="1546" width="12.85546875" style="1197" customWidth="1"/>
    <col min="1547" max="1547" width="9.85546875" style="1197" customWidth="1"/>
    <col min="1548" max="1548" width="8.7109375" style="1197" customWidth="1"/>
    <col min="1549" max="1792" width="9.140625" style="1197"/>
    <col min="1793" max="1793" width="16.5703125" style="1197" customWidth="1"/>
    <col min="1794" max="1794" width="10.42578125" style="1197" customWidth="1"/>
    <col min="1795" max="1795" width="11.85546875" style="1197" customWidth="1"/>
    <col min="1796" max="1796" width="10.42578125" style="1197" customWidth="1"/>
    <col min="1797" max="1797" width="10.28515625" style="1197" customWidth="1"/>
    <col min="1798" max="1798" width="8.28515625" style="1197" customWidth="1"/>
    <col min="1799" max="1799" width="11" style="1197" customWidth="1"/>
    <col min="1800" max="1800" width="8.7109375" style="1197" customWidth="1"/>
    <col min="1801" max="1801" width="9.7109375" style="1197" customWidth="1"/>
    <col min="1802" max="1802" width="12.85546875" style="1197" customWidth="1"/>
    <col min="1803" max="1803" width="9.85546875" style="1197" customWidth="1"/>
    <col min="1804" max="1804" width="8.7109375" style="1197" customWidth="1"/>
    <col min="1805" max="2048" width="9.140625" style="1197"/>
    <col min="2049" max="2049" width="16.5703125" style="1197" customWidth="1"/>
    <col min="2050" max="2050" width="10.42578125" style="1197" customWidth="1"/>
    <col min="2051" max="2051" width="11.85546875" style="1197" customWidth="1"/>
    <col min="2052" max="2052" width="10.42578125" style="1197" customWidth="1"/>
    <col min="2053" max="2053" width="10.28515625" style="1197" customWidth="1"/>
    <col min="2054" max="2054" width="8.28515625" style="1197" customWidth="1"/>
    <col min="2055" max="2055" width="11" style="1197" customWidth="1"/>
    <col min="2056" max="2056" width="8.7109375" style="1197" customWidth="1"/>
    <col min="2057" max="2057" width="9.7109375" style="1197" customWidth="1"/>
    <col min="2058" max="2058" width="12.85546875" style="1197" customWidth="1"/>
    <col min="2059" max="2059" width="9.85546875" style="1197" customWidth="1"/>
    <col min="2060" max="2060" width="8.7109375" style="1197" customWidth="1"/>
    <col min="2061" max="2304" width="9.140625" style="1197"/>
    <col min="2305" max="2305" width="16.5703125" style="1197" customWidth="1"/>
    <col min="2306" max="2306" width="10.42578125" style="1197" customWidth="1"/>
    <col min="2307" max="2307" width="11.85546875" style="1197" customWidth="1"/>
    <col min="2308" max="2308" width="10.42578125" style="1197" customWidth="1"/>
    <col min="2309" max="2309" width="10.28515625" style="1197" customWidth="1"/>
    <col min="2310" max="2310" width="8.28515625" style="1197" customWidth="1"/>
    <col min="2311" max="2311" width="11" style="1197" customWidth="1"/>
    <col min="2312" max="2312" width="8.7109375" style="1197" customWidth="1"/>
    <col min="2313" max="2313" width="9.7109375" style="1197" customWidth="1"/>
    <col min="2314" max="2314" width="12.85546875" style="1197" customWidth="1"/>
    <col min="2315" max="2315" width="9.85546875" style="1197" customWidth="1"/>
    <col min="2316" max="2316" width="8.7109375" style="1197" customWidth="1"/>
    <col min="2317" max="2560" width="9.140625" style="1197"/>
    <col min="2561" max="2561" width="16.5703125" style="1197" customWidth="1"/>
    <col min="2562" max="2562" width="10.42578125" style="1197" customWidth="1"/>
    <col min="2563" max="2563" width="11.85546875" style="1197" customWidth="1"/>
    <col min="2564" max="2564" width="10.42578125" style="1197" customWidth="1"/>
    <col min="2565" max="2565" width="10.28515625" style="1197" customWidth="1"/>
    <col min="2566" max="2566" width="8.28515625" style="1197" customWidth="1"/>
    <col min="2567" max="2567" width="11" style="1197" customWidth="1"/>
    <col min="2568" max="2568" width="8.7109375" style="1197" customWidth="1"/>
    <col min="2569" max="2569" width="9.7109375" style="1197" customWidth="1"/>
    <col min="2570" max="2570" width="12.85546875" style="1197" customWidth="1"/>
    <col min="2571" max="2571" width="9.85546875" style="1197" customWidth="1"/>
    <col min="2572" max="2572" width="8.7109375" style="1197" customWidth="1"/>
    <col min="2573" max="2816" width="9.140625" style="1197"/>
    <col min="2817" max="2817" width="16.5703125" style="1197" customWidth="1"/>
    <col min="2818" max="2818" width="10.42578125" style="1197" customWidth="1"/>
    <col min="2819" max="2819" width="11.85546875" style="1197" customWidth="1"/>
    <col min="2820" max="2820" width="10.42578125" style="1197" customWidth="1"/>
    <col min="2821" max="2821" width="10.28515625" style="1197" customWidth="1"/>
    <col min="2822" max="2822" width="8.28515625" style="1197" customWidth="1"/>
    <col min="2823" max="2823" width="11" style="1197" customWidth="1"/>
    <col min="2824" max="2824" width="8.7109375" style="1197" customWidth="1"/>
    <col min="2825" max="2825" width="9.7109375" style="1197" customWidth="1"/>
    <col min="2826" max="2826" width="12.85546875" style="1197" customWidth="1"/>
    <col min="2827" max="2827" width="9.85546875" style="1197" customWidth="1"/>
    <col min="2828" max="2828" width="8.7109375" style="1197" customWidth="1"/>
    <col min="2829" max="3072" width="9.140625" style="1197"/>
    <col min="3073" max="3073" width="16.5703125" style="1197" customWidth="1"/>
    <col min="3074" max="3074" width="10.42578125" style="1197" customWidth="1"/>
    <col min="3075" max="3075" width="11.85546875" style="1197" customWidth="1"/>
    <col min="3076" max="3076" width="10.42578125" style="1197" customWidth="1"/>
    <col min="3077" max="3077" width="10.28515625" style="1197" customWidth="1"/>
    <col min="3078" max="3078" width="8.28515625" style="1197" customWidth="1"/>
    <col min="3079" max="3079" width="11" style="1197" customWidth="1"/>
    <col min="3080" max="3080" width="8.7109375" style="1197" customWidth="1"/>
    <col min="3081" max="3081" width="9.7109375" style="1197" customWidth="1"/>
    <col min="3082" max="3082" width="12.85546875" style="1197" customWidth="1"/>
    <col min="3083" max="3083" width="9.85546875" style="1197" customWidth="1"/>
    <col min="3084" max="3084" width="8.7109375" style="1197" customWidth="1"/>
    <col min="3085" max="3328" width="9.140625" style="1197"/>
    <col min="3329" max="3329" width="16.5703125" style="1197" customWidth="1"/>
    <col min="3330" max="3330" width="10.42578125" style="1197" customWidth="1"/>
    <col min="3331" max="3331" width="11.85546875" style="1197" customWidth="1"/>
    <col min="3332" max="3332" width="10.42578125" style="1197" customWidth="1"/>
    <col min="3333" max="3333" width="10.28515625" style="1197" customWidth="1"/>
    <col min="3334" max="3334" width="8.28515625" style="1197" customWidth="1"/>
    <col min="3335" max="3335" width="11" style="1197" customWidth="1"/>
    <col min="3336" max="3336" width="8.7109375" style="1197" customWidth="1"/>
    <col min="3337" max="3337" width="9.7109375" style="1197" customWidth="1"/>
    <col min="3338" max="3338" width="12.85546875" style="1197" customWidth="1"/>
    <col min="3339" max="3339" width="9.85546875" style="1197" customWidth="1"/>
    <col min="3340" max="3340" width="8.7109375" style="1197" customWidth="1"/>
    <col min="3341" max="3584" width="9.140625" style="1197"/>
    <col min="3585" max="3585" width="16.5703125" style="1197" customWidth="1"/>
    <col min="3586" max="3586" width="10.42578125" style="1197" customWidth="1"/>
    <col min="3587" max="3587" width="11.85546875" style="1197" customWidth="1"/>
    <col min="3588" max="3588" width="10.42578125" style="1197" customWidth="1"/>
    <col min="3589" max="3589" width="10.28515625" style="1197" customWidth="1"/>
    <col min="3590" max="3590" width="8.28515625" style="1197" customWidth="1"/>
    <col min="3591" max="3591" width="11" style="1197" customWidth="1"/>
    <col min="3592" max="3592" width="8.7109375" style="1197" customWidth="1"/>
    <col min="3593" max="3593" width="9.7109375" style="1197" customWidth="1"/>
    <col min="3594" max="3594" width="12.85546875" style="1197" customWidth="1"/>
    <col min="3595" max="3595" width="9.85546875" style="1197" customWidth="1"/>
    <col min="3596" max="3596" width="8.7109375" style="1197" customWidth="1"/>
    <col min="3597" max="3840" width="9.140625" style="1197"/>
    <col min="3841" max="3841" width="16.5703125" style="1197" customWidth="1"/>
    <col min="3842" max="3842" width="10.42578125" style="1197" customWidth="1"/>
    <col min="3843" max="3843" width="11.85546875" style="1197" customWidth="1"/>
    <col min="3844" max="3844" width="10.42578125" style="1197" customWidth="1"/>
    <col min="3845" max="3845" width="10.28515625" style="1197" customWidth="1"/>
    <col min="3846" max="3846" width="8.28515625" style="1197" customWidth="1"/>
    <col min="3847" max="3847" width="11" style="1197" customWidth="1"/>
    <col min="3848" max="3848" width="8.7109375" style="1197" customWidth="1"/>
    <col min="3849" max="3849" width="9.7109375" style="1197" customWidth="1"/>
    <col min="3850" max="3850" width="12.85546875" style="1197" customWidth="1"/>
    <col min="3851" max="3851" width="9.85546875" style="1197" customWidth="1"/>
    <col min="3852" max="3852" width="8.7109375" style="1197" customWidth="1"/>
    <col min="3853" max="4096" width="9.140625" style="1197"/>
    <col min="4097" max="4097" width="16.5703125" style="1197" customWidth="1"/>
    <col min="4098" max="4098" width="10.42578125" style="1197" customWidth="1"/>
    <col min="4099" max="4099" width="11.85546875" style="1197" customWidth="1"/>
    <col min="4100" max="4100" width="10.42578125" style="1197" customWidth="1"/>
    <col min="4101" max="4101" width="10.28515625" style="1197" customWidth="1"/>
    <col min="4102" max="4102" width="8.28515625" style="1197" customWidth="1"/>
    <col min="4103" max="4103" width="11" style="1197" customWidth="1"/>
    <col min="4104" max="4104" width="8.7109375" style="1197" customWidth="1"/>
    <col min="4105" max="4105" width="9.7109375" style="1197" customWidth="1"/>
    <col min="4106" max="4106" width="12.85546875" style="1197" customWidth="1"/>
    <col min="4107" max="4107" width="9.85546875" style="1197" customWidth="1"/>
    <col min="4108" max="4108" width="8.7109375" style="1197" customWidth="1"/>
    <col min="4109" max="4352" width="9.140625" style="1197"/>
    <col min="4353" max="4353" width="16.5703125" style="1197" customWidth="1"/>
    <col min="4354" max="4354" width="10.42578125" style="1197" customWidth="1"/>
    <col min="4355" max="4355" width="11.85546875" style="1197" customWidth="1"/>
    <col min="4356" max="4356" width="10.42578125" style="1197" customWidth="1"/>
    <col min="4357" max="4357" width="10.28515625" style="1197" customWidth="1"/>
    <col min="4358" max="4358" width="8.28515625" style="1197" customWidth="1"/>
    <col min="4359" max="4359" width="11" style="1197" customWidth="1"/>
    <col min="4360" max="4360" width="8.7109375" style="1197" customWidth="1"/>
    <col min="4361" max="4361" width="9.7109375" style="1197" customWidth="1"/>
    <col min="4362" max="4362" width="12.85546875" style="1197" customWidth="1"/>
    <col min="4363" max="4363" width="9.85546875" style="1197" customWidth="1"/>
    <col min="4364" max="4364" width="8.7109375" style="1197" customWidth="1"/>
    <col min="4365" max="4608" width="9.140625" style="1197"/>
    <col min="4609" max="4609" width="16.5703125" style="1197" customWidth="1"/>
    <col min="4610" max="4610" width="10.42578125" style="1197" customWidth="1"/>
    <col min="4611" max="4611" width="11.85546875" style="1197" customWidth="1"/>
    <col min="4612" max="4612" width="10.42578125" style="1197" customWidth="1"/>
    <col min="4613" max="4613" width="10.28515625" style="1197" customWidth="1"/>
    <col min="4614" max="4614" width="8.28515625" style="1197" customWidth="1"/>
    <col min="4615" max="4615" width="11" style="1197" customWidth="1"/>
    <col min="4616" max="4616" width="8.7109375" style="1197" customWidth="1"/>
    <col min="4617" max="4617" width="9.7109375" style="1197" customWidth="1"/>
    <col min="4618" max="4618" width="12.85546875" style="1197" customWidth="1"/>
    <col min="4619" max="4619" width="9.85546875" style="1197" customWidth="1"/>
    <col min="4620" max="4620" width="8.7109375" style="1197" customWidth="1"/>
    <col min="4621" max="4864" width="9.140625" style="1197"/>
    <col min="4865" max="4865" width="16.5703125" style="1197" customWidth="1"/>
    <col min="4866" max="4866" width="10.42578125" style="1197" customWidth="1"/>
    <col min="4867" max="4867" width="11.85546875" style="1197" customWidth="1"/>
    <col min="4868" max="4868" width="10.42578125" style="1197" customWidth="1"/>
    <col min="4869" max="4869" width="10.28515625" style="1197" customWidth="1"/>
    <col min="4870" max="4870" width="8.28515625" style="1197" customWidth="1"/>
    <col min="4871" max="4871" width="11" style="1197" customWidth="1"/>
    <col min="4872" max="4872" width="8.7109375" style="1197" customWidth="1"/>
    <col min="4873" max="4873" width="9.7109375" style="1197" customWidth="1"/>
    <col min="4874" max="4874" width="12.85546875" style="1197" customWidth="1"/>
    <col min="4875" max="4875" width="9.85546875" style="1197" customWidth="1"/>
    <col min="4876" max="4876" width="8.7109375" style="1197" customWidth="1"/>
    <col min="4877" max="5120" width="9.140625" style="1197"/>
    <col min="5121" max="5121" width="16.5703125" style="1197" customWidth="1"/>
    <col min="5122" max="5122" width="10.42578125" style="1197" customWidth="1"/>
    <col min="5123" max="5123" width="11.85546875" style="1197" customWidth="1"/>
    <col min="5124" max="5124" width="10.42578125" style="1197" customWidth="1"/>
    <col min="5125" max="5125" width="10.28515625" style="1197" customWidth="1"/>
    <col min="5126" max="5126" width="8.28515625" style="1197" customWidth="1"/>
    <col min="5127" max="5127" width="11" style="1197" customWidth="1"/>
    <col min="5128" max="5128" width="8.7109375" style="1197" customWidth="1"/>
    <col min="5129" max="5129" width="9.7109375" style="1197" customWidth="1"/>
    <col min="5130" max="5130" width="12.85546875" style="1197" customWidth="1"/>
    <col min="5131" max="5131" width="9.85546875" style="1197" customWidth="1"/>
    <col min="5132" max="5132" width="8.7109375" style="1197" customWidth="1"/>
    <col min="5133" max="5376" width="9.140625" style="1197"/>
    <col min="5377" max="5377" width="16.5703125" style="1197" customWidth="1"/>
    <col min="5378" max="5378" width="10.42578125" style="1197" customWidth="1"/>
    <col min="5379" max="5379" width="11.85546875" style="1197" customWidth="1"/>
    <col min="5380" max="5380" width="10.42578125" style="1197" customWidth="1"/>
    <col min="5381" max="5381" width="10.28515625" style="1197" customWidth="1"/>
    <col min="5382" max="5382" width="8.28515625" style="1197" customWidth="1"/>
    <col min="5383" max="5383" width="11" style="1197" customWidth="1"/>
    <col min="5384" max="5384" width="8.7109375" style="1197" customWidth="1"/>
    <col min="5385" max="5385" width="9.7109375" style="1197" customWidth="1"/>
    <col min="5386" max="5386" width="12.85546875" style="1197" customWidth="1"/>
    <col min="5387" max="5387" width="9.85546875" style="1197" customWidth="1"/>
    <col min="5388" max="5388" width="8.7109375" style="1197" customWidth="1"/>
    <col min="5389" max="5632" width="9.140625" style="1197"/>
    <col min="5633" max="5633" width="16.5703125" style="1197" customWidth="1"/>
    <col min="5634" max="5634" width="10.42578125" style="1197" customWidth="1"/>
    <col min="5635" max="5635" width="11.85546875" style="1197" customWidth="1"/>
    <col min="5636" max="5636" width="10.42578125" style="1197" customWidth="1"/>
    <col min="5637" max="5637" width="10.28515625" style="1197" customWidth="1"/>
    <col min="5638" max="5638" width="8.28515625" style="1197" customWidth="1"/>
    <col min="5639" max="5639" width="11" style="1197" customWidth="1"/>
    <col min="5640" max="5640" width="8.7109375" style="1197" customWidth="1"/>
    <col min="5641" max="5641" width="9.7109375" style="1197" customWidth="1"/>
    <col min="5642" max="5642" width="12.85546875" style="1197" customWidth="1"/>
    <col min="5643" max="5643" width="9.85546875" style="1197" customWidth="1"/>
    <col min="5644" max="5644" width="8.7109375" style="1197" customWidth="1"/>
    <col min="5645" max="5888" width="9.140625" style="1197"/>
    <col min="5889" max="5889" width="16.5703125" style="1197" customWidth="1"/>
    <col min="5890" max="5890" width="10.42578125" style="1197" customWidth="1"/>
    <col min="5891" max="5891" width="11.85546875" style="1197" customWidth="1"/>
    <col min="5892" max="5892" width="10.42578125" style="1197" customWidth="1"/>
    <col min="5893" max="5893" width="10.28515625" style="1197" customWidth="1"/>
    <col min="5894" max="5894" width="8.28515625" style="1197" customWidth="1"/>
    <col min="5895" max="5895" width="11" style="1197" customWidth="1"/>
    <col min="5896" max="5896" width="8.7109375" style="1197" customWidth="1"/>
    <col min="5897" max="5897" width="9.7109375" style="1197" customWidth="1"/>
    <col min="5898" max="5898" width="12.85546875" style="1197" customWidth="1"/>
    <col min="5899" max="5899" width="9.85546875" style="1197" customWidth="1"/>
    <col min="5900" max="5900" width="8.7109375" style="1197" customWidth="1"/>
    <col min="5901" max="6144" width="9.140625" style="1197"/>
    <col min="6145" max="6145" width="16.5703125" style="1197" customWidth="1"/>
    <col min="6146" max="6146" width="10.42578125" style="1197" customWidth="1"/>
    <col min="6147" max="6147" width="11.85546875" style="1197" customWidth="1"/>
    <col min="6148" max="6148" width="10.42578125" style="1197" customWidth="1"/>
    <col min="6149" max="6149" width="10.28515625" style="1197" customWidth="1"/>
    <col min="6150" max="6150" width="8.28515625" style="1197" customWidth="1"/>
    <col min="6151" max="6151" width="11" style="1197" customWidth="1"/>
    <col min="6152" max="6152" width="8.7109375" style="1197" customWidth="1"/>
    <col min="6153" max="6153" width="9.7109375" style="1197" customWidth="1"/>
    <col min="6154" max="6154" width="12.85546875" style="1197" customWidth="1"/>
    <col min="6155" max="6155" width="9.85546875" style="1197" customWidth="1"/>
    <col min="6156" max="6156" width="8.7109375" style="1197" customWidth="1"/>
    <col min="6157" max="6400" width="9.140625" style="1197"/>
    <col min="6401" max="6401" width="16.5703125" style="1197" customWidth="1"/>
    <col min="6402" max="6402" width="10.42578125" style="1197" customWidth="1"/>
    <col min="6403" max="6403" width="11.85546875" style="1197" customWidth="1"/>
    <col min="6404" max="6404" width="10.42578125" style="1197" customWidth="1"/>
    <col min="6405" max="6405" width="10.28515625" style="1197" customWidth="1"/>
    <col min="6406" max="6406" width="8.28515625" style="1197" customWidth="1"/>
    <col min="6407" max="6407" width="11" style="1197" customWidth="1"/>
    <col min="6408" max="6408" width="8.7109375" style="1197" customWidth="1"/>
    <col min="6409" max="6409" width="9.7109375" style="1197" customWidth="1"/>
    <col min="6410" max="6410" width="12.85546875" style="1197" customWidth="1"/>
    <col min="6411" max="6411" width="9.85546875" style="1197" customWidth="1"/>
    <col min="6412" max="6412" width="8.7109375" style="1197" customWidth="1"/>
    <col min="6413" max="6656" width="9.140625" style="1197"/>
    <col min="6657" max="6657" width="16.5703125" style="1197" customWidth="1"/>
    <col min="6658" max="6658" width="10.42578125" style="1197" customWidth="1"/>
    <col min="6659" max="6659" width="11.85546875" style="1197" customWidth="1"/>
    <col min="6660" max="6660" width="10.42578125" style="1197" customWidth="1"/>
    <col min="6661" max="6661" width="10.28515625" style="1197" customWidth="1"/>
    <col min="6662" max="6662" width="8.28515625" style="1197" customWidth="1"/>
    <col min="6663" max="6663" width="11" style="1197" customWidth="1"/>
    <col min="6664" max="6664" width="8.7109375" style="1197" customWidth="1"/>
    <col min="6665" max="6665" width="9.7109375" style="1197" customWidth="1"/>
    <col min="6666" max="6666" width="12.85546875" style="1197" customWidth="1"/>
    <col min="6667" max="6667" width="9.85546875" style="1197" customWidth="1"/>
    <col min="6668" max="6668" width="8.7109375" style="1197" customWidth="1"/>
    <col min="6669" max="6912" width="9.140625" style="1197"/>
    <col min="6913" max="6913" width="16.5703125" style="1197" customWidth="1"/>
    <col min="6914" max="6914" width="10.42578125" style="1197" customWidth="1"/>
    <col min="6915" max="6915" width="11.85546875" style="1197" customWidth="1"/>
    <col min="6916" max="6916" width="10.42578125" style="1197" customWidth="1"/>
    <col min="6917" max="6917" width="10.28515625" style="1197" customWidth="1"/>
    <col min="6918" max="6918" width="8.28515625" style="1197" customWidth="1"/>
    <col min="6919" max="6919" width="11" style="1197" customWidth="1"/>
    <col min="6920" max="6920" width="8.7109375" style="1197" customWidth="1"/>
    <col min="6921" max="6921" width="9.7109375" style="1197" customWidth="1"/>
    <col min="6922" max="6922" width="12.85546875" style="1197" customWidth="1"/>
    <col min="6923" max="6923" width="9.85546875" style="1197" customWidth="1"/>
    <col min="6924" max="6924" width="8.7109375" style="1197" customWidth="1"/>
    <col min="6925" max="7168" width="9.140625" style="1197"/>
    <col min="7169" max="7169" width="16.5703125" style="1197" customWidth="1"/>
    <col min="7170" max="7170" width="10.42578125" style="1197" customWidth="1"/>
    <col min="7171" max="7171" width="11.85546875" style="1197" customWidth="1"/>
    <col min="7172" max="7172" width="10.42578125" style="1197" customWidth="1"/>
    <col min="7173" max="7173" width="10.28515625" style="1197" customWidth="1"/>
    <col min="7174" max="7174" width="8.28515625" style="1197" customWidth="1"/>
    <col min="7175" max="7175" width="11" style="1197" customWidth="1"/>
    <col min="7176" max="7176" width="8.7109375" style="1197" customWidth="1"/>
    <col min="7177" max="7177" width="9.7109375" style="1197" customWidth="1"/>
    <col min="7178" max="7178" width="12.85546875" style="1197" customWidth="1"/>
    <col min="7179" max="7179" width="9.85546875" style="1197" customWidth="1"/>
    <col min="7180" max="7180" width="8.7109375" style="1197" customWidth="1"/>
    <col min="7181" max="7424" width="9.140625" style="1197"/>
    <col min="7425" max="7425" width="16.5703125" style="1197" customWidth="1"/>
    <col min="7426" max="7426" width="10.42578125" style="1197" customWidth="1"/>
    <col min="7427" max="7427" width="11.85546875" style="1197" customWidth="1"/>
    <col min="7428" max="7428" width="10.42578125" style="1197" customWidth="1"/>
    <col min="7429" max="7429" width="10.28515625" style="1197" customWidth="1"/>
    <col min="7430" max="7430" width="8.28515625" style="1197" customWidth="1"/>
    <col min="7431" max="7431" width="11" style="1197" customWidth="1"/>
    <col min="7432" max="7432" width="8.7109375" style="1197" customWidth="1"/>
    <col min="7433" max="7433" width="9.7109375" style="1197" customWidth="1"/>
    <col min="7434" max="7434" width="12.85546875" style="1197" customWidth="1"/>
    <col min="7435" max="7435" width="9.85546875" style="1197" customWidth="1"/>
    <col min="7436" max="7436" width="8.7109375" style="1197" customWidth="1"/>
    <col min="7437" max="7680" width="9.140625" style="1197"/>
    <col min="7681" max="7681" width="16.5703125" style="1197" customWidth="1"/>
    <col min="7682" max="7682" width="10.42578125" style="1197" customWidth="1"/>
    <col min="7683" max="7683" width="11.85546875" style="1197" customWidth="1"/>
    <col min="7684" max="7684" width="10.42578125" style="1197" customWidth="1"/>
    <col min="7685" max="7685" width="10.28515625" style="1197" customWidth="1"/>
    <col min="7686" max="7686" width="8.28515625" style="1197" customWidth="1"/>
    <col min="7687" max="7687" width="11" style="1197" customWidth="1"/>
    <col min="7688" max="7688" width="8.7109375" style="1197" customWidth="1"/>
    <col min="7689" max="7689" width="9.7109375" style="1197" customWidth="1"/>
    <col min="7690" max="7690" width="12.85546875" style="1197" customWidth="1"/>
    <col min="7691" max="7691" width="9.85546875" style="1197" customWidth="1"/>
    <col min="7692" max="7692" width="8.7109375" style="1197" customWidth="1"/>
    <col min="7693" max="7936" width="9.140625" style="1197"/>
    <col min="7937" max="7937" width="16.5703125" style="1197" customWidth="1"/>
    <col min="7938" max="7938" width="10.42578125" style="1197" customWidth="1"/>
    <col min="7939" max="7939" width="11.85546875" style="1197" customWidth="1"/>
    <col min="7940" max="7940" width="10.42578125" style="1197" customWidth="1"/>
    <col min="7941" max="7941" width="10.28515625" style="1197" customWidth="1"/>
    <col min="7942" max="7942" width="8.28515625" style="1197" customWidth="1"/>
    <col min="7943" max="7943" width="11" style="1197" customWidth="1"/>
    <col min="7944" max="7944" width="8.7109375" style="1197" customWidth="1"/>
    <col min="7945" max="7945" width="9.7109375" style="1197" customWidth="1"/>
    <col min="7946" max="7946" width="12.85546875" style="1197" customWidth="1"/>
    <col min="7947" max="7947" width="9.85546875" style="1197" customWidth="1"/>
    <col min="7948" max="7948" width="8.7109375" style="1197" customWidth="1"/>
    <col min="7949" max="8192" width="9.140625" style="1197"/>
    <col min="8193" max="8193" width="16.5703125" style="1197" customWidth="1"/>
    <col min="8194" max="8194" width="10.42578125" style="1197" customWidth="1"/>
    <col min="8195" max="8195" width="11.85546875" style="1197" customWidth="1"/>
    <col min="8196" max="8196" width="10.42578125" style="1197" customWidth="1"/>
    <col min="8197" max="8197" width="10.28515625" style="1197" customWidth="1"/>
    <col min="8198" max="8198" width="8.28515625" style="1197" customWidth="1"/>
    <col min="8199" max="8199" width="11" style="1197" customWidth="1"/>
    <col min="8200" max="8200" width="8.7109375" style="1197" customWidth="1"/>
    <col min="8201" max="8201" width="9.7109375" style="1197" customWidth="1"/>
    <col min="8202" max="8202" width="12.85546875" style="1197" customWidth="1"/>
    <col min="8203" max="8203" width="9.85546875" style="1197" customWidth="1"/>
    <col min="8204" max="8204" width="8.7109375" style="1197" customWidth="1"/>
    <col min="8205" max="8448" width="9.140625" style="1197"/>
    <col min="8449" max="8449" width="16.5703125" style="1197" customWidth="1"/>
    <col min="8450" max="8450" width="10.42578125" style="1197" customWidth="1"/>
    <col min="8451" max="8451" width="11.85546875" style="1197" customWidth="1"/>
    <col min="8452" max="8452" width="10.42578125" style="1197" customWidth="1"/>
    <col min="8453" max="8453" width="10.28515625" style="1197" customWidth="1"/>
    <col min="8454" max="8454" width="8.28515625" style="1197" customWidth="1"/>
    <col min="8455" max="8455" width="11" style="1197" customWidth="1"/>
    <col min="8456" max="8456" width="8.7109375" style="1197" customWidth="1"/>
    <col min="8457" max="8457" width="9.7109375" style="1197" customWidth="1"/>
    <col min="8458" max="8458" width="12.85546875" style="1197" customWidth="1"/>
    <col min="8459" max="8459" width="9.85546875" style="1197" customWidth="1"/>
    <col min="8460" max="8460" width="8.7109375" style="1197" customWidth="1"/>
    <col min="8461" max="8704" width="9.140625" style="1197"/>
    <col min="8705" max="8705" width="16.5703125" style="1197" customWidth="1"/>
    <col min="8706" max="8706" width="10.42578125" style="1197" customWidth="1"/>
    <col min="8707" max="8707" width="11.85546875" style="1197" customWidth="1"/>
    <col min="8708" max="8708" width="10.42578125" style="1197" customWidth="1"/>
    <col min="8709" max="8709" width="10.28515625" style="1197" customWidth="1"/>
    <col min="8710" max="8710" width="8.28515625" style="1197" customWidth="1"/>
    <col min="8711" max="8711" width="11" style="1197" customWidth="1"/>
    <col min="8712" max="8712" width="8.7109375" style="1197" customWidth="1"/>
    <col min="8713" max="8713" width="9.7109375" style="1197" customWidth="1"/>
    <col min="8714" max="8714" width="12.85546875" style="1197" customWidth="1"/>
    <col min="8715" max="8715" width="9.85546875" style="1197" customWidth="1"/>
    <col min="8716" max="8716" width="8.7109375" style="1197" customWidth="1"/>
    <col min="8717" max="8960" width="9.140625" style="1197"/>
    <col min="8961" max="8961" width="16.5703125" style="1197" customWidth="1"/>
    <col min="8962" max="8962" width="10.42578125" style="1197" customWidth="1"/>
    <col min="8963" max="8963" width="11.85546875" style="1197" customWidth="1"/>
    <col min="8964" max="8964" width="10.42578125" style="1197" customWidth="1"/>
    <col min="8965" max="8965" width="10.28515625" style="1197" customWidth="1"/>
    <col min="8966" max="8966" width="8.28515625" style="1197" customWidth="1"/>
    <col min="8967" max="8967" width="11" style="1197" customWidth="1"/>
    <col min="8968" max="8968" width="8.7109375" style="1197" customWidth="1"/>
    <col min="8969" max="8969" width="9.7109375" style="1197" customWidth="1"/>
    <col min="8970" max="8970" width="12.85546875" style="1197" customWidth="1"/>
    <col min="8971" max="8971" width="9.85546875" style="1197" customWidth="1"/>
    <col min="8972" max="8972" width="8.7109375" style="1197" customWidth="1"/>
    <col min="8973" max="9216" width="9.140625" style="1197"/>
    <col min="9217" max="9217" width="16.5703125" style="1197" customWidth="1"/>
    <col min="9218" max="9218" width="10.42578125" style="1197" customWidth="1"/>
    <col min="9219" max="9219" width="11.85546875" style="1197" customWidth="1"/>
    <col min="9220" max="9220" width="10.42578125" style="1197" customWidth="1"/>
    <col min="9221" max="9221" width="10.28515625" style="1197" customWidth="1"/>
    <col min="9222" max="9222" width="8.28515625" style="1197" customWidth="1"/>
    <col min="9223" max="9223" width="11" style="1197" customWidth="1"/>
    <col min="9224" max="9224" width="8.7109375" style="1197" customWidth="1"/>
    <col min="9225" max="9225" width="9.7109375" style="1197" customWidth="1"/>
    <col min="9226" max="9226" width="12.85546875" style="1197" customWidth="1"/>
    <col min="9227" max="9227" width="9.85546875" style="1197" customWidth="1"/>
    <col min="9228" max="9228" width="8.7109375" style="1197" customWidth="1"/>
    <col min="9229" max="9472" width="9.140625" style="1197"/>
    <col min="9473" max="9473" width="16.5703125" style="1197" customWidth="1"/>
    <col min="9474" max="9474" width="10.42578125" style="1197" customWidth="1"/>
    <col min="9475" max="9475" width="11.85546875" style="1197" customWidth="1"/>
    <col min="9476" max="9476" width="10.42578125" style="1197" customWidth="1"/>
    <col min="9477" max="9477" width="10.28515625" style="1197" customWidth="1"/>
    <col min="9478" max="9478" width="8.28515625" style="1197" customWidth="1"/>
    <col min="9479" max="9479" width="11" style="1197" customWidth="1"/>
    <col min="9480" max="9480" width="8.7109375" style="1197" customWidth="1"/>
    <col min="9481" max="9481" width="9.7109375" style="1197" customWidth="1"/>
    <col min="9482" max="9482" width="12.85546875" style="1197" customWidth="1"/>
    <col min="9483" max="9483" width="9.85546875" style="1197" customWidth="1"/>
    <col min="9484" max="9484" width="8.7109375" style="1197" customWidth="1"/>
    <col min="9485" max="9728" width="9.140625" style="1197"/>
    <col min="9729" max="9729" width="16.5703125" style="1197" customWidth="1"/>
    <col min="9730" max="9730" width="10.42578125" style="1197" customWidth="1"/>
    <col min="9731" max="9731" width="11.85546875" style="1197" customWidth="1"/>
    <col min="9732" max="9732" width="10.42578125" style="1197" customWidth="1"/>
    <col min="9733" max="9733" width="10.28515625" style="1197" customWidth="1"/>
    <col min="9734" max="9734" width="8.28515625" style="1197" customWidth="1"/>
    <col min="9735" max="9735" width="11" style="1197" customWidth="1"/>
    <col min="9736" max="9736" width="8.7109375" style="1197" customWidth="1"/>
    <col min="9737" max="9737" width="9.7109375" style="1197" customWidth="1"/>
    <col min="9738" max="9738" width="12.85546875" style="1197" customWidth="1"/>
    <col min="9739" max="9739" width="9.85546875" style="1197" customWidth="1"/>
    <col min="9740" max="9740" width="8.7109375" style="1197" customWidth="1"/>
    <col min="9741" max="9984" width="9.140625" style="1197"/>
    <col min="9985" max="9985" width="16.5703125" style="1197" customWidth="1"/>
    <col min="9986" max="9986" width="10.42578125" style="1197" customWidth="1"/>
    <col min="9987" max="9987" width="11.85546875" style="1197" customWidth="1"/>
    <col min="9988" max="9988" width="10.42578125" style="1197" customWidth="1"/>
    <col min="9989" max="9989" width="10.28515625" style="1197" customWidth="1"/>
    <col min="9990" max="9990" width="8.28515625" style="1197" customWidth="1"/>
    <col min="9991" max="9991" width="11" style="1197" customWidth="1"/>
    <col min="9992" max="9992" width="8.7109375" style="1197" customWidth="1"/>
    <col min="9993" max="9993" width="9.7109375" style="1197" customWidth="1"/>
    <col min="9994" max="9994" width="12.85546875" style="1197" customWidth="1"/>
    <col min="9995" max="9995" width="9.85546875" style="1197" customWidth="1"/>
    <col min="9996" max="9996" width="8.7109375" style="1197" customWidth="1"/>
    <col min="9997" max="10240" width="9.140625" style="1197"/>
    <col min="10241" max="10241" width="16.5703125" style="1197" customWidth="1"/>
    <col min="10242" max="10242" width="10.42578125" style="1197" customWidth="1"/>
    <col min="10243" max="10243" width="11.85546875" style="1197" customWidth="1"/>
    <col min="10244" max="10244" width="10.42578125" style="1197" customWidth="1"/>
    <col min="10245" max="10245" width="10.28515625" style="1197" customWidth="1"/>
    <col min="10246" max="10246" width="8.28515625" style="1197" customWidth="1"/>
    <col min="10247" max="10247" width="11" style="1197" customWidth="1"/>
    <col min="10248" max="10248" width="8.7109375" style="1197" customWidth="1"/>
    <col min="10249" max="10249" width="9.7109375" style="1197" customWidth="1"/>
    <col min="10250" max="10250" width="12.85546875" style="1197" customWidth="1"/>
    <col min="10251" max="10251" width="9.85546875" style="1197" customWidth="1"/>
    <col min="10252" max="10252" width="8.7109375" style="1197" customWidth="1"/>
    <col min="10253" max="10496" width="9.140625" style="1197"/>
    <col min="10497" max="10497" width="16.5703125" style="1197" customWidth="1"/>
    <col min="10498" max="10498" width="10.42578125" style="1197" customWidth="1"/>
    <col min="10499" max="10499" width="11.85546875" style="1197" customWidth="1"/>
    <col min="10500" max="10500" width="10.42578125" style="1197" customWidth="1"/>
    <col min="10501" max="10501" width="10.28515625" style="1197" customWidth="1"/>
    <col min="10502" max="10502" width="8.28515625" style="1197" customWidth="1"/>
    <col min="10503" max="10503" width="11" style="1197" customWidth="1"/>
    <col min="10504" max="10504" width="8.7109375" style="1197" customWidth="1"/>
    <col min="10505" max="10505" width="9.7109375" style="1197" customWidth="1"/>
    <col min="10506" max="10506" width="12.85546875" style="1197" customWidth="1"/>
    <col min="10507" max="10507" width="9.85546875" style="1197" customWidth="1"/>
    <col min="10508" max="10508" width="8.7109375" style="1197" customWidth="1"/>
    <col min="10509" max="10752" width="9.140625" style="1197"/>
    <col min="10753" max="10753" width="16.5703125" style="1197" customWidth="1"/>
    <col min="10754" max="10754" width="10.42578125" style="1197" customWidth="1"/>
    <col min="10755" max="10755" width="11.85546875" style="1197" customWidth="1"/>
    <col min="10756" max="10756" width="10.42578125" style="1197" customWidth="1"/>
    <col min="10757" max="10757" width="10.28515625" style="1197" customWidth="1"/>
    <col min="10758" max="10758" width="8.28515625" style="1197" customWidth="1"/>
    <col min="10759" max="10759" width="11" style="1197" customWidth="1"/>
    <col min="10760" max="10760" width="8.7109375" style="1197" customWidth="1"/>
    <col min="10761" max="10761" width="9.7109375" style="1197" customWidth="1"/>
    <col min="10762" max="10762" width="12.85546875" style="1197" customWidth="1"/>
    <col min="10763" max="10763" width="9.85546875" style="1197" customWidth="1"/>
    <col min="10764" max="10764" width="8.7109375" style="1197" customWidth="1"/>
    <col min="10765" max="11008" width="9.140625" style="1197"/>
    <col min="11009" max="11009" width="16.5703125" style="1197" customWidth="1"/>
    <col min="11010" max="11010" width="10.42578125" style="1197" customWidth="1"/>
    <col min="11011" max="11011" width="11.85546875" style="1197" customWidth="1"/>
    <col min="11012" max="11012" width="10.42578125" style="1197" customWidth="1"/>
    <col min="11013" max="11013" width="10.28515625" style="1197" customWidth="1"/>
    <col min="11014" max="11014" width="8.28515625" style="1197" customWidth="1"/>
    <col min="11015" max="11015" width="11" style="1197" customWidth="1"/>
    <col min="11016" max="11016" width="8.7109375" style="1197" customWidth="1"/>
    <col min="11017" max="11017" width="9.7109375" style="1197" customWidth="1"/>
    <col min="11018" max="11018" width="12.85546875" style="1197" customWidth="1"/>
    <col min="11019" max="11019" width="9.85546875" style="1197" customWidth="1"/>
    <col min="11020" max="11020" width="8.7109375" style="1197" customWidth="1"/>
    <col min="11021" max="11264" width="9.140625" style="1197"/>
    <col min="11265" max="11265" width="16.5703125" style="1197" customWidth="1"/>
    <col min="11266" max="11266" width="10.42578125" style="1197" customWidth="1"/>
    <col min="11267" max="11267" width="11.85546875" style="1197" customWidth="1"/>
    <col min="11268" max="11268" width="10.42578125" style="1197" customWidth="1"/>
    <col min="11269" max="11269" width="10.28515625" style="1197" customWidth="1"/>
    <col min="11270" max="11270" width="8.28515625" style="1197" customWidth="1"/>
    <col min="11271" max="11271" width="11" style="1197" customWidth="1"/>
    <col min="11272" max="11272" width="8.7109375" style="1197" customWidth="1"/>
    <col min="11273" max="11273" width="9.7109375" style="1197" customWidth="1"/>
    <col min="11274" max="11274" width="12.85546875" style="1197" customWidth="1"/>
    <col min="11275" max="11275" width="9.85546875" style="1197" customWidth="1"/>
    <col min="11276" max="11276" width="8.7109375" style="1197" customWidth="1"/>
    <col min="11277" max="11520" width="9.140625" style="1197"/>
    <col min="11521" max="11521" width="16.5703125" style="1197" customWidth="1"/>
    <col min="11522" max="11522" width="10.42578125" style="1197" customWidth="1"/>
    <col min="11523" max="11523" width="11.85546875" style="1197" customWidth="1"/>
    <col min="11524" max="11524" width="10.42578125" style="1197" customWidth="1"/>
    <col min="11525" max="11525" width="10.28515625" style="1197" customWidth="1"/>
    <col min="11526" max="11526" width="8.28515625" style="1197" customWidth="1"/>
    <col min="11527" max="11527" width="11" style="1197" customWidth="1"/>
    <col min="11528" max="11528" width="8.7109375" style="1197" customWidth="1"/>
    <col min="11529" max="11529" width="9.7109375" style="1197" customWidth="1"/>
    <col min="11530" max="11530" width="12.85546875" style="1197" customWidth="1"/>
    <col min="11531" max="11531" width="9.85546875" style="1197" customWidth="1"/>
    <col min="11532" max="11532" width="8.7109375" style="1197" customWidth="1"/>
    <col min="11533" max="11776" width="9.140625" style="1197"/>
    <col min="11777" max="11777" width="16.5703125" style="1197" customWidth="1"/>
    <col min="11778" max="11778" width="10.42578125" style="1197" customWidth="1"/>
    <col min="11779" max="11779" width="11.85546875" style="1197" customWidth="1"/>
    <col min="11780" max="11780" width="10.42578125" style="1197" customWidth="1"/>
    <col min="11781" max="11781" width="10.28515625" style="1197" customWidth="1"/>
    <col min="11782" max="11782" width="8.28515625" style="1197" customWidth="1"/>
    <col min="11783" max="11783" width="11" style="1197" customWidth="1"/>
    <col min="11784" max="11784" width="8.7109375" style="1197" customWidth="1"/>
    <col min="11785" max="11785" width="9.7109375" style="1197" customWidth="1"/>
    <col min="11786" max="11786" width="12.85546875" style="1197" customWidth="1"/>
    <col min="11787" max="11787" width="9.85546875" style="1197" customWidth="1"/>
    <col min="11788" max="11788" width="8.7109375" style="1197" customWidth="1"/>
    <col min="11789" max="12032" width="9.140625" style="1197"/>
    <col min="12033" max="12033" width="16.5703125" style="1197" customWidth="1"/>
    <col min="12034" max="12034" width="10.42578125" style="1197" customWidth="1"/>
    <col min="12035" max="12035" width="11.85546875" style="1197" customWidth="1"/>
    <col min="12036" max="12036" width="10.42578125" style="1197" customWidth="1"/>
    <col min="12037" max="12037" width="10.28515625" style="1197" customWidth="1"/>
    <col min="12038" max="12038" width="8.28515625" style="1197" customWidth="1"/>
    <col min="12039" max="12039" width="11" style="1197" customWidth="1"/>
    <col min="12040" max="12040" width="8.7109375" style="1197" customWidth="1"/>
    <col min="12041" max="12041" width="9.7109375" style="1197" customWidth="1"/>
    <col min="12042" max="12042" width="12.85546875" style="1197" customWidth="1"/>
    <col min="12043" max="12043" width="9.85546875" style="1197" customWidth="1"/>
    <col min="12044" max="12044" width="8.7109375" style="1197" customWidth="1"/>
    <col min="12045" max="12288" width="9.140625" style="1197"/>
    <col min="12289" max="12289" width="16.5703125" style="1197" customWidth="1"/>
    <col min="12290" max="12290" width="10.42578125" style="1197" customWidth="1"/>
    <col min="12291" max="12291" width="11.85546875" style="1197" customWidth="1"/>
    <col min="12292" max="12292" width="10.42578125" style="1197" customWidth="1"/>
    <col min="12293" max="12293" width="10.28515625" style="1197" customWidth="1"/>
    <col min="12294" max="12294" width="8.28515625" style="1197" customWidth="1"/>
    <col min="12295" max="12295" width="11" style="1197" customWidth="1"/>
    <col min="12296" max="12296" width="8.7109375" style="1197" customWidth="1"/>
    <col min="12297" max="12297" width="9.7109375" style="1197" customWidth="1"/>
    <col min="12298" max="12298" width="12.85546875" style="1197" customWidth="1"/>
    <col min="12299" max="12299" width="9.85546875" style="1197" customWidth="1"/>
    <col min="12300" max="12300" width="8.7109375" style="1197" customWidth="1"/>
    <col min="12301" max="12544" width="9.140625" style="1197"/>
    <col min="12545" max="12545" width="16.5703125" style="1197" customWidth="1"/>
    <col min="12546" max="12546" width="10.42578125" style="1197" customWidth="1"/>
    <col min="12547" max="12547" width="11.85546875" style="1197" customWidth="1"/>
    <col min="12548" max="12548" width="10.42578125" style="1197" customWidth="1"/>
    <col min="12549" max="12549" width="10.28515625" style="1197" customWidth="1"/>
    <col min="12550" max="12550" width="8.28515625" style="1197" customWidth="1"/>
    <col min="12551" max="12551" width="11" style="1197" customWidth="1"/>
    <col min="12552" max="12552" width="8.7109375" style="1197" customWidth="1"/>
    <col min="12553" max="12553" width="9.7109375" style="1197" customWidth="1"/>
    <col min="12554" max="12554" width="12.85546875" style="1197" customWidth="1"/>
    <col min="12555" max="12555" width="9.85546875" style="1197" customWidth="1"/>
    <col min="12556" max="12556" width="8.7109375" style="1197" customWidth="1"/>
    <col min="12557" max="12800" width="9.140625" style="1197"/>
    <col min="12801" max="12801" width="16.5703125" style="1197" customWidth="1"/>
    <col min="12802" max="12802" width="10.42578125" style="1197" customWidth="1"/>
    <col min="12803" max="12803" width="11.85546875" style="1197" customWidth="1"/>
    <col min="12804" max="12804" width="10.42578125" style="1197" customWidth="1"/>
    <col min="12805" max="12805" width="10.28515625" style="1197" customWidth="1"/>
    <col min="12806" max="12806" width="8.28515625" style="1197" customWidth="1"/>
    <col min="12807" max="12807" width="11" style="1197" customWidth="1"/>
    <col min="12808" max="12808" width="8.7109375" style="1197" customWidth="1"/>
    <col min="12809" max="12809" width="9.7109375" style="1197" customWidth="1"/>
    <col min="12810" max="12810" width="12.85546875" style="1197" customWidth="1"/>
    <col min="12811" max="12811" width="9.85546875" style="1197" customWidth="1"/>
    <col min="12812" max="12812" width="8.7109375" style="1197" customWidth="1"/>
    <col min="12813" max="13056" width="9.140625" style="1197"/>
    <col min="13057" max="13057" width="16.5703125" style="1197" customWidth="1"/>
    <col min="13058" max="13058" width="10.42578125" style="1197" customWidth="1"/>
    <col min="13059" max="13059" width="11.85546875" style="1197" customWidth="1"/>
    <col min="13060" max="13060" width="10.42578125" style="1197" customWidth="1"/>
    <col min="13061" max="13061" width="10.28515625" style="1197" customWidth="1"/>
    <col min="13062" max="13062" width="8.28515625" style="1197" customWidth="1"/>
    <col min="13063" max="13063" width="11" style="1197" customWidth="1"/>
    <col min="13064" max="13064" width="8.7109375" style="1197" customWidth="1"/>
    <col min="13065" max="13065" width="9.7109375" style="1197" customWidth="1"/>
    <col min="13066" max="13066" width="12.85546875" style="1197" customWidth="1"/>
    <col min="13067" max="13067" width="9.85546875" style="1197" customWidth="1"/>
    <col min="13068" max="13068" width="8.7109375" style="1197" customWidth="1"/>
    <col min="13069" max="13312" width="9.140625" style="1197"/>
    <col min="13313" max="13313" width="16.5703125" style="1197" customWidth="1"/>
    <col min="13314" max="13314" width="10.42578125" style="1197" customWidth="1"/>
    <col min="13315" max="13315" width="11.85546875" style="1197" customWidth="1"/>
    <col min="13316" max="13316" width="10.42578125" style="1197" customWidth="1"/>
    <col min="13317" max="13317" width="10.28515625" style="1197" customWidth="1"/>
    <col min="13318" max="13318" width="8.28515625" style="1197" customWidth="1"/>
    <col min="13319" max="13319" width="11" style="1197" customWidth="1"/>
    <col min="13320" max="13320" width="8.7109375" style="1197" customWidth="1"/>
    <col min="13321" max="13321" width="9.7109375" style="1197" customWidth="1"/>
    <col min="13322" max="13322" width="12.85546875" style="1197" customWidth="1"/>
    <col min="13323" max="13323" width="9.85546875" style="1197" customWidth="1"/>
    <col min="13324" max="13324" width="8.7109375" style="1197" customWidth="1"/>
    <col min="13325" max="13568" width="9.140625" style="1197"/>
    <col min="13569" max="13569" width="16.5703125" style="1197" customWidth="1"/>
    <col min="13570" max="13570" width="10.42578125" style="1197" customWidth="1"/>
    <col min="13571" max="13571" width="11.85546875" style="1197" customWidth="1"/>
    <col min="13572" max="13572" width="10.42578125" style="1197" customWidth="1"/>
    <col min="13573" max="13573" width="10.28515625" style="1197" customWidth="1"/>
    <col min="13574" max="13574" width="8.28515625" style="1197" customWidth="1"/>
    <col min="13575" max="13575" width="11" style="1197" customWidth="1"/>
    <col min="13576" max="13576" width="8.7109375" style="1197" customWidth="1"/>
    <col min="13577" max="13577" width="9.7109375" style="1197" customWidth="1"/>
    <col min="13578" max="13578" width="12.85546875" style="1197" customWidth="1"/>
    <col min="13579" max="13579" width="9.85546875" style="1197" customWidth="1"/>
    <col min="13580" max="13580" width="8.7109375" style="1197" customWidth="1"/>
    <col min="13581" max="13824" width="9.140625" style="1197"/>
    <col min="13825" max="13825" width="16.5703125" style="1197" customWidth="1"/>
    <col min="13826" max="13826" width="10.42578125" style="1197" customWidth="1"/>
    <col min="13827" max="13827" width="11.85546875" style="1197" customWidth="1"/>
    <col min="13828" max="13828" width="10.42578125" style="1197" customWidth="1"/>
    <col min="13829" max="13829" width="10.28515625" style="1197" customWidth="1"/>
    <col min="13830" max="13830" width="8.28515625" style="1197" customWidth="1"/>
    <col min="13831" max="13831" width="11" style="1197" customWidth="1"/>
    <col min="13832" max="13832" width="8.7109375" style="1197" customWidth="1"/>
    <col min="13833" max="13833" width="9.7109375" style="1197" customWidth="1"/>
    <col min="13834" max="13834" width="12.85546875" style="1197" customWidth="1"/>
    <col min="13835" max="13835" width="9.85546875" style="1197" customWidth="1"/>
    <col min="13836" max="13836" width="8.7109375" style="1197" customWidth="1"/>
    <col min="13837" max="14080" width="9.140625" style="1197"/>
    <col min="14081" max="14081" width="16.5703125" style="1197" customWidth="1"/>
    <col min="14082" max="14082" width="10.42578125" style="1197" customWidth="1"/>
    <col min="14083" max="14083" width="11.85546875" style="1197" customWidth="1"/>
    <col min="14084" max="14084" width="10.42578125" style="1197" customWidth="1"/>
    <col min="14085" max="14085" width="10.28515625" style="1197" customWidth="1"/>
    <col min="14086" max="14086" width="8.28515625" style="1197" customWidth="1"/>
    <col min="14087" max="14087" width="11" style="1197" customWidth="1"/>
    <col min="14088" max="14088" width="8.7109375" style="1197" customWidth="1"/>
    <col min="14089" max="14089" width="9.7109375" style="1197" customWidth="1"/>
    <col min="14090" max="14090" width="12.85546875" style="1197" customWidth="1"/>
    <col min="14091" max="14091" width="9.85546875" style="1197" customWidth="1"/>
    <col min="14092" max="14092" width="8.7109375" style="1197" customWidth="1"/>
    <col min="14093" max="14336" width="9.140625" style="1197"/>
    <col min="14337" max="14337" width="16.5703125" style="1197" customWidth="1"/>
    <col min="14338" max="14338" width="10.42578125" style="1197" customWidth="1"/>
    <col min="14339" max="14339" width="11.85546875" style="1197" customWidth="1"/>
    <col min="14340" max="14340" width="10.42578125" style="1197" customWidth="1"/>
    <col min="14341" max="14341" width="10.28515625" style="1197" customWidth="1"/>
    <col min="14342" max="14342" width="8.28515625" style="1197" customWidth="1"/>
    <col min="14343" max="14343" width="11" style="1197" customWidth="1"/>
    <col min="14344" max="14344" width="8.7109375" style="1197" customWidth="1"/>
    <col min="14345" max="14345" width="9.7109375" style="1197" customWidth="1"/>
    <col min="14346" max="14346" width="12.85546875" style="1197" customWidth="1"/>
    <col min="14347" max="14347" width="9.85546875" style="1197" customWidth="1"/>
    <col min="14348" max="14348" width="8.7109375" style="1197" customWidth="1"/>
    <col min="14349" max="14592" width="9.140625" style="1197"/>
    <col min="14593" max="14593" width="16.5703125" style="1197" customWidth="1"/>
    <col min="14594" max="14594" width="10.42578125" style="1197" customWidth="1"/>
    <col min="14595" max="14595" width="11.85546875" style="1197" customWidth="1"/>
    <col min="14596" max="14596" width="10.42578125" style="1197" customWidth="1"/>
    <col min="14597" max="14597" width="10.28515625" style="1197" customWidth="1"/>
    <col min="14598" max="14598" width="8.28515625" style="1197" customWidth="1"/>
    <col min="14599" max="14599" width="11" style="1197" customWidth="1"/>
    <col min="14600" max="14600" width="8.7109375" style="1197" customWidth="1"/>
    <col min="14601" max="14601" width="9.7109375" style="1197" customWidth="1"/>
    <col min="14602" max="14602" width="12.85546875" style="1197" customWidth="1"/>
    <col min="14603" max="14603" width="9.85546875" style="1197" customWidth="1"/>
    <col min="14604" max="14604" width="8.7109375" style="1197" customWidth="1"/>
    <col min="14605" max="14848" width="9.140625" style="1197"/>
    <col min="14849" max="14849" width="16.5703125" style="1197" customWidth="1"/>
    <col min="14850" max="14850" width="10.42578125" style="1197" customWidth="1"/>
    <col min="14851" max="14851" width="11.85546875" style="1197" customWidth="1"/>
    <col min="14852" max="14852" width="10.42578125" style="1197" customWidth="1"/>
    <col min="14853" max="14853" width="10.28515625" style="1197" customWidth="1"/>
    <col min="14854" max="14854" width="8.28515625" style="1197" customWidth="1"/>
    <col min="14855" max="14855" width="11" style="1197" customWidth="1"/>
    <col min="14856" max="14856" width="8.7109375" style="1197" customWidth="1"/>
    <col min="14857" max="14857" width="9.7109375" style="1197" customWidth="1"/>
    <col min="14858" max="14858" width="12.85546875" style="1197" customWidth="1"/>
    <col min="14859" max="14859" width="9.85546875" style="1197" customWidth="1"/>
    <col min="14860" max="14860" width="8.7109375" style="1197" customWidth="1"/>
    <col min="14861" max="15104" width="9.140625" style="1197"/>
    <col min="15105" max="15105" width="16.5703125" style="1197" customWidth="1"/>
    <col min="15106" max="15106" width="10.42578125" style="1197" customWidth="1"/>
    <col min="15107" max="15107" width="11.85546875" style="1197" customWidth="1"/>
    <col min="15108" max="15108" width="10.42578125" style="1197" customWidth="1"/>
    <col min="15109" max="15109" width="10.28515625" style="1197" customWidth="1"/>
    <col min="15110" max="15110" width="8.28515625" style="1197" customWidth="1"/>
    <col min="15111" max="15111" width="11" style="1197" customWidth="1"/>
    <col min="15112" max="15112" width="8.7109375" style="1197" customWidth="1"/>
    <col min="15113" max="15113" width="9.7109375" style="1197" customWidth="1"/>
    <col min="15114" max="15114" width="12.85546875" style="1197" customWidth="1"/>
    <col min="15115" max="15115" width="9.85546875" style="1197" customWidth="1"/>
    <col min="15116" max="15116" width="8.7109375" style="1197" customWidth="1"/>
    <col min="15117" max="15360" width="9.140625" style="1197"/>
    <col min="15361" max="15361" width="16.5703125" style="1197" customWidth="1"/>
    <col min="15362" max="15362" width="10.42578125" style="1197" customWidth="1"/>
    <col min="15363" max="15363" width="11.85546875" style="1197" customWidth="1"/>
    <col min="15364" max="15364" width="10.42578125" style="1197" customWidth="1"/>
    <col min="15365" max="15365" width="10.28515625" style="1197" customWidth="1"/>
    <col min="15366" max="15366" width="8.28515625" style="1197" customWidth="1"/>
    <col min="15367" max="15367" width="11" style="1197" customWidth="1"/>
    <col min="15368" max="15368" width="8.7109375" style="1197" customWidth="1"/>
    <col min="15369" max="15369" width="9.7109375" style="1197" customWidth="1"/>
    <col min="15370" max="15370" width="12.85546875" style="1197" customWidth="1"/>
    <col min="15371" max="15371" width="9.85546875" style="1197" customWidth="1"/>
    <col min="15372" max="15372" width="8.7109375" style="1197" customWidth="1"/>
    <col min="15373" max="15616" width="9.140625" style="1197"/>
    <col min="15617" max="15617" width="16.5703125" style="1197" customWidth="1"/>
    <col min="15618" max="15618" width="10.42578125" style="1197" customWidth="1"/>
    <col min="15619" max="15619" width="11.85546875" style="1197" customWidth="1"/>
    <col min="15620" max="15620" width="10.42578125" style="1197" customWidth="1"/>
    <col min="15621" max="15621" width="10.28515625" style="1197" customWidth="1"/>
    <col min="15622" max="15622" width="8.28515625" style="1197" customWidth="1"/>
    <col min="15623" max="15623" width="11" style="1197" customWidth="1"/>
    <col min="15624" max="15624" width="8.7109375" style="1197" customWidth="1"/>
    <col min="15625" max="15625" width="9.7109375" style="1197" customWidth="1"/>
    <col min="15626" max="15626" width="12.85546875" style="1197" customWidth="1"/>
    <col min="15627" max="15627" width="9.85546875" style="1197" customWidth="1"/>
    <col min="15628" max="15628" width="8.7109375" style="1197" customWidth="1"/>
    <col min="15629" max="15872" width="9.140625" style="1197"/>
    <col min="15873" max="15873" width="16.5703125" style="1197" customWidth="1"/>
    <col min="15874" max="15874" width="10.42578125" style="1197" customWidth="1"/>
    <col min="15875" max="15875" width="11.85546875" style="1197" customWidth="1"/>
    <col min="15876" max="15876" width="10.42578125" style="1197" customWidth="1"/>
    <col min="15877" max="15877" width="10.28515625" style="1197" customWidth="1"/>
    <col min="15878" max="15878" width="8.28515625" style="1197" customWidth="1"/>
    <col min="15879" max="15879" width="11" style="1197" customWidth="1"/>
    <col min="15880" max="15880" width="8.7109375" style="1197" customWidth="1"/>
    <col min="15881" max="15881" width="9.7109375" style="1197" customWidth="1"/>
    <col min="15882" max="15882" width="12.85546875" style="1197" customWidth="1"/>
    <col min="15883" max="15883" width="9.85546875" style="1197" customWidth="1"/>
    <col min="15884" max="15884" width="8.7109375" style="1197" customWidth="1"/>
    <col min="15885" max="16128" width="9.140625" style="1197"/>
    <col min="16129" max="16129" width="16.5703125" style="1197" customWidth="1"/>
    <col min="16130" max="16130" width="10.42578125" style="1197" customWidth="1"/>
    <col min="16131" max="16131" width="11.85546875" style="1197" customWidth="1"/>
    <col min="16132" max="16132" width="10.42578125" style="1197" customWidth="1"/>
    <col min="16133" max="16133" width="10.28515625" style="1197" customWidth="1"/>
    <col min="16134" max="16134" width="8.28515625" style="1197" customWidth="1"/>
    <col min="16135" max="16135" width="11" style="1197" customWidth="1"/>
    <col min="16136" max="16136" width="8.7109375" style="1197" customWidth="1"/>
    <col min="16137" max="16137" width="9.7109375" style="1197" customWidth="1"/>
    <col min="16138" max="16138" width="12.85546875" style="1197" customWidth="1"/>
    <col min="16139" max="16139" width="9.85546875" style="1197" customWidth="1"/>
    <col min="16140" max="16140" width="8.7109375" style="1197" customWidth="1"/>
    <col min="16141" max="16384" width="9.140625" style="1197"/>
  </cols>
  <sheetData>
    <row r="1" spans="1:13" ht="18" customHeight="1" x14ac:dyDescent="0.25">
      <c r="A1" s="2502" t="s">
        <v>3830</v>
      </c>
      <c r="B1" s="2503"/>
      <c r="C1" s="2503"/>
      <c r="D1" s="2503"/>
      <c r="E1" s="2504"/>
      <c r="F1" s="2504"/>
      <c r="G1" s="2505"/>
      <c r="H1" s="2505"/>
    </row>
    <row r="2" spans="1:13" ht="18" customHeight="1" x14ac:dyDescent="0.25">
      <c r="A2" s="2502" t="s">
        <v>3831</v>
      </c>
      <c r="B2" s="2503"/>
      <c r="C2" s="2503"/>
      <c r="D2" s="2503"/>
      <c r="E2" s="2504"/>
      <c r="F2" s="2504"/>
      <c r="G2" s="2505"/>
      <c r="H2" s="2505"/>
    </row>
    <row r="3" spans="1:13" ht="3" customHeight="1" thickBot="1" x14ac:dyDescent="0.3">
      <c r="A3" s="2506"/>
      <c r="B3" s="1172"/>
      <c r="C3" s="1172"/>
      <c r="D3" s="1172"/>
      <c r="E3" s="1172"/>
      <c r="G3" s="2494"/>
      <c r="H3" s="2494"/>
    </row>
    <row r="4" spans="1:13" ht="15.75" thickTop="1" thickBot="1" x14ac:dyDescent="0.3">
      <c r="A4" s="2507"/>
      <c r="B4" s="2508" t="s">
        <v>3832</v>
      </c>
      <c r="C4" s="2508" t="s">
        <v>3833</v>
      </c>
      <c r="D4" s="3629" t="s">
        <v>3834</v>
      </c>
      <c r="E4" s="3630"/>
      <c r="F4" s="3631" t="s">
        <v>3835</v>
      </c>
      <c r="G4" s="3632"/>
      <c r="H4" s="2509"/>
    </row>
    <row r="5" spans="1:13" x14ac:dyDescent="0.25">
      <c r="A5" s="2510"/>
      <c r="B5" s="2511" t="s">
        <v>3836</v>
      </c>
      <c r="C5" s="2511" t="s">
        <v>3837</v>
      </c>
      <c r="D5" s="2511" t="s">
        <v>3838</v>
      </c>
      <c r="E5" s="2511" t="s">
        <v>3218</v>
      </c>
      <c r="F5" s="3633" t="s">
        <v>738</v>
      </c>
      <c r="G5" s="3634"/>
    </row>
    <row r="6" spans="1:13" ht="12" customHeight="1" x14ac:dyDescent="0.25">
      <c r="A6" s="2510"/>
      <c r="B6" s="2511" t="s">
        <v>3839</v>
      </c>
      <c r="C6" s="2511" t="s">
        <v>3840</v>
      </c>
      <c r="D6" s="2511" t="s">
        <v>3841</v>
      </c>
      <c r="E6" s="2511" t="s">
        <v>3842</v>
      </c>
      <c r="F6" s="3633" t="s">
        <v>3843</v>
      </c>
      <c r="G6" s="3634"/>
    </row>
    <row r="7" spans="1:13" ht="16.5" customHeight="1" x14ac:dyDescent="0.25">
      <c r="A7" s="2510"/>
      <c r="B7" s="2512"/>
      <c r="C7" s="2511" t="s">
        <v>3844</v>
      </c>
      <c r="D7" s="2511"/>
      <c r="E7" s="2511"/>
      <c r="F7" s="3633" t="s">
        <v>3845</v>
      </c>
      <c r="G7" s="3634"/>
    </row>
    <row r="8" spans="1:13" s="2515" customFormat="1" ht="15" customHeight="1" thickBot="1" x14ac:dyDescent="0.3">
      <c r="A8" s="2513"/>
      <c r="B8" s="2514" t="s">
        <v>3846</v>
      </c>
      <c r="C8" s="2514" t="s">
        <v>3846</v>
      </c>
      <c r="D8" s="2514" t="s">
        <v>3846</v>
      </c>
      <c r="E8" s="2514" t="s">
        <v>11</v>
      </c>
      <c r="F8" s="3635" t="s">
        <v>3847</v>
      </c>
      <c r="G8" s="3636"/>
    </row>
    <row r="9" spans="1:13" ht="14.1" customHeight="1" x14ac:dyDescent="0.25">
      <c r="A9" s="2516">
        <v>42887</v>
      </c>
      <c r="B9" s="2517"/>
      <c r="C9" s="2469"/>
      <c r="D9" s="2469"/>
      <c r="E9" s="2469"/>
      <c r="F9" s="3643"/>
      <c r="G9" s="3644"/>
      <c r="H9" s="2494"/>
      <c r="L9" s="2518"/>
      <c r="M9" s="2518"/>
    </row>
    <row r="10" spans="1:13" ht="15.75" customHeight="1" x14ac:dyDescent="0.25">
      <c r="A10" s="2519" t="s">
        <v>3649</v>
      </c>
      <c r="B10" s="2469">
        <v>5.96</v>
      </c>
      <c r="C10" s="2469">
        <v>0.36</v>
      </c>
      <c r="D10" s="2469">
        <v>6.42</v>
      </c>
      <c r="E10" s="2452">
        <v>224.07726</v>
      </c>
      <c r="F10" s="3645" t="s">
        <v>3848</v>
      </c>
      <c r="G10" s="3646"/>
      <c r="H10" s="2494"/>
      <c r="J10" s="2520"/>
      <c r="K10" s="2345"/>
      <c r="L10" s="2518"/>
      <c r="M10" s="2518"/>
    </row>
    <row r="11" spans="1:13" ht="15.75" customHeight="1" x14ac:dyDescent="0.25">
      <c r="A11" s="2519" t="s">
        <v>3650</v>
      </c>
      <c r="B11" s="2469">
        <v>12.18</v>
      </c>
      <c r="C11" s="2469">
        <v>0.82</v>
      </c>
      <c r="D11" s="2469">
        <v>14.25</v>
      </c>
      <c r="E11" s="2452">
        <v>496.96875</v>
      </c>
      <c r="F11" s="3645" t="s">
        <v>3849</v>
      </c>
      <c r="G11" s="3646"/>
      <c r="H11" s="2494"/>
      <c r="J11" s="2520"/>
      <c r="K11" s="2345"/>
      <c r="L11" s="2518"/>
      <c r="M11" s="2518"/>
    </row>
    <row r="12" spans="1:13" ht="15.75" customHeight="1" x14ac:dyDescent="0.25">
      <c r="A12" s="2519" t="s">
        <v>3651</v>
      </c>
      <c r="B12" s="2469">
        <v>31.23</v>
      </c>
      <c r="C12" s="2469">
        <v>9.5299999999999994</v>
      </c>
      <c r="D12" s="2469">
        <v>41.23</v>
      </c>
      <c r="E12" s="2452">
        <v>1440.4937399999999</v>
      </c>
      <c r="F12" s="3645" t="s">
        <v>3850</v>
      </c>
      <c r="G12" s="3646"/>
      <c r="H12" s="2494"/>
      <c r="J12" s="2520"/>
      <c r="K12" s="2345"/>
      <c r="L12" s="2518"/>
      <c r="M12" s="2518"/>
    </row>
    <row r="13" spans="1:13" ht="15.75" customHeight="1" x14ac:dyDescent="0.25">
      <c r="A13" s="2519" t="s">
        <v>3652</v>
      </c>
      <c r="B13" s="2469">
        <v>12.13</v>
      </c>
      <c r="C13" s="2469">
        <v>1.43</v>
      </c>
      <c r="D13" s="2469">
        <v>15.48</v>
      </c>
      <c r="E13" s="2452">
        <v>541.38203999999996</v>
      </c>
      <c r="F13" s="3645" t="s">
        <v>3851</v>
      </c>
      <c r="G13" s="3646"/>
      <c r="H13" s="2494"/>
      <c r="J13" s="2520"/>
      <c r="K13" s="2345"/>
      <c r="L13" s="2518"/>
      <c r="M13" s="2518"/>
    </row>
    <row r="14" spans="1:13" ht="15.75" customHeight="1" x14ac:dyDescent="0.25">
      <c r="A14" s="2519" t="s">
        <v>3653</v>
      </c>
      <c r="B14" s="2469">
        <v>12.71</v>
      </c>
      <c r="C14" s="2469">
        <v>7.59</v>
      </c>
      <c r="D14" s="2469">
        <v>21.78</v>
      </c>
      <c r="E14" s="2452">
        <v>757.44306000000006</v>
      </c>
      <c r="F14" s="3645" t="s">
        <v>3852</v>
      </c>
      <c r="G14" s="3646"/>
      <c r="H14" s="2494"/>
      <c r="J14" s="2520"/>
      <c r="K14" s="2345"/>
      <c r="L14" s="2518"/>
      <c r="M14" s="2518"/>
    </row>
    <row r="15" spans="1:13" ht="10.5" customHeight="1" thickBot="1" x14ac:dyDescent="0.3">
      <c r="A15" s="2521"/>
      <c r="B15" s="2522"/>
      <c r="C15" s="2522"/>
      <c r="D15" s="2522"/>
      <c r="E15" s="2522"/>
      <c r="F15" s="3637"/>
      <c r="G15" s="3638"/>
      <c r="H15" s="2494"/>
      <c r="J15" s="2520"/>
      <c r="K15" s="2523"/>
      <c r="L15" s="2524"/>
      <c r="M15" s="2524"/>
    </row>
    <row r="16" spans="1:13" ht="14.1" hidden="1" customHeight="1" thickTop="1" x14ac:dyDescent="0.25">
      <c r="A16" s="2525">
        <v>37073</v>
      </c>
      <c r="B16" s="2469">
        <v>0</v>
      </c>
      <c r="C16" s="2469">
        <v>1.98</v>
      </c>
      <c r="D16" s="2469">
        <v>1.98</v>
      </c>
      <c r="E16" s="2469">
        <v>58.15</v>
      </c>
      <c r="F16" s="3639" t="s">
        <v>3853</v>
      </c>
      <c r="G16" s="3640"/>
      <c r="H16" s="2494"/>
    </row>
    <row r="17" spans="1:8" ht="14.1" hidden="1" customHeight="1" x14ac:dyDescent="0.25">
      <c r="A17" s="2525">
        <v>37104</v>
      </c>
      <c r="B17" s="2469">
        <v>0</v>
      </c>
      <c r="C17" s="2469">
        <v>0</v>
      </c>
      <c r="D17" s="2469">
        <v>0</v>
      </c>
      <c r="E17" s="2469">
        <v>0</v>
      </c>
      <c r="F17" s="3641" t="s">
        <v>3854</v>
      </c>
      <c r="G17" s="3642"/>
      <c r="H17" s="2494"/>
    </row>
    <row r="18" spans="1:8" ht="14.1" hidden="1" customHeight="1" x14ac:dyDescent="0.25">
      <c r="A18" s="2525">
        <v>37135</v>
      </c>
      <c r="B18" s="2469">
        <v>0</v>
      </c>
      <c r="C18" s="2469">
        <v>1.56</v>
      </c>
      <c r="D18" s="2469">
        <v>1.56</v>
      </c>
      <c r="E18" s="2469">
        <v>46.53</v>
      </c>
      <c r="F18" s="3641" t="s">
        <v>3855</v>
      </c>
      <c r="G18" s="3642"/>
      <c r="H18" s="2494"/>
    </row>
    <row r="19" spans="1:8" ht="14.1" hidden="1" customHeight="1" x14ac:dyDescent="0.25">
      <c r="A19" s="2525">
        <v>37165</v>
      </c>
      <c r="B19" s="2469">
        <v>0.1</v>
      </c>
      <c r="C19" s="2469">
        <v>0.46</v>
      </c>
      <c r="D19" s="2469">
        <v>0.56000000000000005</v>
      </c>
      <c r="E19" s="2469">
        <v>16.829999999999998</v>
      </c>
      <c r="F19" s="3641" t="s">
        <v>3856</v>
      </c>
      <c r="G19" s="3642"/>
      <c r="H19" s="2494"/>
    </row>
    <row r="20" spans="1:8" ht="14.1" hidden="1" customHeight="1" x14ac:dyDescent="0.25">
      <c r="A20" s="2525">
        <v>37196</v>
      </c>
      <c r="B20" s="2469">
        <v>0</v>
      </c>
      <c r="C20" s="2469">
        <v>0</v>
      </c>
      <c r="D20" s="2469" t="s">
        <v>3857</v>
      </c>
      <c r="E20" s="2469">
        <v>5.18</v>
      </c>
      <c r="F20" s="3641" t="s">
        <v>3858</v>
      </c>
      <c r="G20" s="3642"/>
      <c r="H20" s="2494"/>
    </row>
    <row r="21" spans="1:8" ht="14.1" hidden="1" customHeight="1" x14ac:dyDescent="0.25">
      <c r="A21" s="2525">
        <v>37226</v>
      </c>
      <c r="B21" s="2469">
        <v>0.3</v>
      </c>
      <c r="C21" s="2469">
        <v>0.06</v>
      </c>
      <c r="D21" s="2469" t="s">
        <v>3859</v>
      </c>
      <c r="E21" s="2469">
        <v>19.14</v>
      </c>
      <c r="F21" s="3641" t="s">
        <v>3860</v>
      </c>
      <c r="G21" s="3642"/>
      <c r="H21" s="2494"/>
    </row>
    <row r="22" spans="1:8" ht="14.1" hidden="1" customHeight="1" x14ac:dyDescent="0.25">
      <c r="A22" s="2525">
        <v>37530</v>
      </c>
      <c r="B22" s="2469">
        <v>3.89</v>
      </c>
      <c r="C22" s="2469">
        <v>0</v>
      </c>
      <c r="D22" s="2469" t="s">
        <v>3861</v>
      </c>
      <c r="E22" s="2469">
        <v>115.74</v>
      </c>
      <c r="F22" s="3641" t="s">
        <v>3862</v>
      </c>
      <c r="G22" s="3642"/>
      <c r="H22" s="2494"/>
    </row>
    <row r="23" spans="1:8" ht="14.1" hidden="1" customHeight="1" x14ac:dyDescent="0.25">
      <c r="A23" s="2525">
        <v>37895</v>
      </c>
      <c r="B23" s="2469">
        <v>1.75</v>
      </c>
      <c r="C23" s="2469">
        <v>1.99</v>
      </c>
      <c r="D23" s="2469" t="s">
        <v>3863</v>
      </c>
      <c r="E23" s="2469">
        <v>106.74</v>
      </c>
      <c r="F23" s="3641" t="s">
        <v>3864</v>
      </c>
      <c r="G23" s="3642"/>
      <c r="H23" s="2494"/>
    </row>
    <row r="24" spans="1:8" ht="14.1" hidden="1" customHeight="1" thickBot="1" x14ac:dyDescent="0.3">
      <c r="A24" s="2525">
        <v>38534</v>
      </c>
      <c r="B24" s="2469">
        <v>2.0299999999999998</v>
      </c>
      <c r="C24" s="2469">
        <v>1</v>
      </c>
      <c r="D24" s="2469" t="s">
        <v>3865</v>
      </c>
      <c r="E24" s="2469">
        <v>100.76</v>
      </c>
      <c r="F24" s="3641" t="s">
        <v>3866</v>
      </c>
      <c r="G24" s="3642"/>
      <c r="H24" s="2494"/>
    </row>
    <row r="25" spans="1:8" ht="14.1" hidden="1" customHeight="1" thickTop="1" x14ac:dyDescent="0.25">
      <c r="A25" s="2526">
        <v>38596</v>
      </c>
      <c r="B25" s="2469">
        <v>5.1100000000000003</v>
      </c>
      <c r="C25" s="2469">
        <v>0.66</v>
      </c>
      <c r="D25" s="2469" t="s">
        <v>3867</v>
      </c>
      <c r="E25" s="2469">
        <v>210.7</v>
      </c>
      <c r="F25" s="3641" t="s">
        <v>3868</v>
      </c>
      <c r="G25" s="3642"/>
      <c r="H25" s="2494"/>
    </row>
    <row r="26" spans="1:8" ht="14.1" hidden="1" customHeight="1" x14ac:dyDescent="0.25">
      <c r="A26" s="2525">
        <v>38657</v>
      </c>
      <c r="B26" s="2469">
        <v>0.4</v>
      </c>
      <c r="C26" s="2469">
        <v>1.36</v>
      </c>
      <c r="D26" s="2469" t="s">
        <v>3869</v>
      </c>
      <c r="E26" s="2469">
        <v>68.89</v>
      </c>
      <c r="F26" s="3641" t="s">
        <v>3870</v>
      </c>
      <c r="G26" s="3642"/>
      <c r="H26" s="2494"/>
    </row>
    <row r="27" spans="1:8" ht="14.1" hidden="1" customHeight="1" x14ac:dyDescent="0.25">
      <c r="A27" s="2525">
        <v>38687</v>
      </c>
      <c r="B27" s="2469">
        <v>5.91</v>
      </c>
      <c r="C27" s="2469">
        <v>0.7</v>
      </c>
      <c r="D27" s="2469" t="s">
        <v>3871</v>
      </c>
      <c r="E27" s="2469">
        <v>540.69000000000005</v>
      </c>
      <c r="F27" s="3641" t="s">
        <v>3872</v>
      </c>
      <c r="G27" s="3642"/>
      <c r="H27" s="2494"/>
    </row>
    <row r="28" spans="1:8" ht="14.1" hidden="1" customHeight="1" x14ac:dyDescent="0.25">
      <c r="A28" s="2525">
        <v>38718</v>
      </c>
      <c r="B28" s="2469">
        <v>1.66</v>
      </c>
      <c r="C28" s="2469">
        <v>1.57</v>
      </c>
      <c r="D28" s="2469" t="s">
        <v>3873</v>
      </c>
      <c r="E28" s="2469">
        <v>148.76</v>
      </c>
      <c r="F28" s="3641" t="s">
        <v>3874</v>
      </c>
      <c r="G28" s="3642"/>
      <c r="H28" s="2494"/>
    </row>
    <row r="29" spans="1:8" ht="14.1" hidden="1" customHeight="1" x14ac:dyDescent="0.25">
      <c r="A29" s="2525">
        <v>38749</v>
      </c>
      <c r="B29" s="2469">
        <v>0.17</v>
      </c>
      <c r="C29" s="2469">
        <v>0.26</v>
      </c>
      <c r="D29" s="2469" t="s">
        <v>3875</v>
      </c>
      <c r="E29" s="2469">
        <v>53.89</v>
      </c>
      <c r="F29" s="3641" t="s">
        <v>3876</v>
      </c>
      <c r="G29" s="3642"/>
      <c r="H29" s="2494"/>
    </row>
    <row r="30" spans="1:8" ht="14.1" hidden="1" customHeight="1" x14ac:dyDescent="0.25">
      <c r="A30" s="2525">
        <v>38777</v>
      </c>
      <c r="B30" s="2469">
        <v>0.36</v>
      </c>
      <c r="C30" s="2469">
        <v>0.67</v>
      </c>
      <c r="D30" s="2469" t="s">
        <v>3877</v>
      </c>
      <c r="E30" s="2469">
        <v>414.24</v>
      </c>
      <c r="F30" s="3641" t="s">
        <v>3878</v>
      </c>
      <c r="G30" s="3642"/>
      <c r="H30" s="2494"/>
    </row>
    <row r="31" spans="1:8" ht="14.1" hidden="1" customHeight="1" x14ac:dyDescent="0.25">
      <c r="A31" s="2525">
        <v>38808</v>
      </c>
      <c r="B31" s="2469">
        <v>0.74</v>
      </c>
      <c r="C31" s="2469">
        <v>0.25</v>
      </c>
      <c r="D31" s="2469" t="s">
        <v>3879</v>
      </c>
      <c r="E31" s="2469">
        <v>116.01</v>
      </c>
      <c r="F31" s="3641" t="s">
        <v>3880</v>
      </c>
      <c r="G31" s="3642"/>
      <c r="H31" s="2494"/>
    </row>
    <row r="32" spans="1:8" ht="14.1" hidden="1" customHeight="1" x14ac:dyDescent="0.25">
      <c r="A32" s="2525">
        <v>38838</v>
      </c>
      <c r="B32" s="2469">
        <v>0.23</v>
      </c>
      <c r="C32" s="2469">
        <v>0.94</v>
      </c>
      <c r="D32" s="2469" t="s">
        <v>3881</v>
      </c>
      <c r="E32" s="2469">
        <v>50.61</v>
      </c>
      <c r="F32" s="3645">
        <v>30.922499999999999</v>
      </c>
      <c r="G32" s="3646"/>
      <c r="H32" s="2494"/>
    </row>
    <row r="33" spans="1:8" ht="14.1" hidden="1" customHeight="1" x14ac:dyDescent="0.25">
      <c r="A33" s="2525">
        <v>38869</v>
      </c>
      <c r="B33" s="2469">
        <v>0.49</v>
      </c>
      <c r="C33" s="2469">
        <v>0.76</v>
      </c>
      <c r="D33" s="2469" t="s">
        <v>3882</v>
      </c>
      <c r="E33" s="2469">
        <v>52.15</v>
      </c>
      <c r="F33" s="3645" t="s">
        <v>3883</v>
      </c>
      <c r="G33" s="3646"/>
      <c r="H33" s="2494"/>
    </row>
    <row r="34" spans="1:8" ht="14.1" hidden="1" customHeight="1" x14ac:dyDescent="0.25">
      <c r="A34" s="2525">
        <v>38899</v>
      </c>
      <c r="B34" s="2469">
        <v>0.44</v>
      </c>
      <c r="C34" s="2469">
        <v>4.05</v>
      </c>
      <c r="D34" s="2469" t="s">
        <v>3884</v>
      </c>
      <c r="E34" s="2469">
        <v>155.75</v>
      </c>
      <c r="F34" s="3645" t="s">
        <v>3885</v>
      </c>
      <c r="G34" s="3646"/>
      <c r="H34" s="2494"/>
    </row>
    <row r="35" spans="1:8" ht="14.1" hidden="1" customHeight="1" x14ac:dyDescent="0.25">
      <c r="A35" s="2525">
        <v>38930</v>
      </c>
      <c r="B35" s="2469">
        <v>1.01</v>
      </c>
      <c r="C35" s="2469">
        <v>2.2000000000000002</v>
      </c>
      <c r="D35" s="2469" t="s">
        <v>3886</v>
      </c>
      <c r="E35" s="2469">
        <v>115.01</v>
      </c>
      <c r="F35" s="3645" t="s">
        <v>3887</v>
      </c>
      <c r="G35" s="3646"/>
      <c r="H35" s="2494"/>
    </row>
    <row r="36" spans="1:8" ht="14.1" hidden="1" customHeight="1" x14ac:dyDescent="0.25">
      <c r="A36" s="2525">
        <v>38961</v>
      </c>
      <c r="B36" s="2469">
        <v>1.93</v>
      </c>
      <c r="C36" s="2469">
        <v>2.31</v>
      </c>
      <c r="D36" s="2469" t="s">
        <v>3888</v>
      </c>
      <c r="E36" s="2469">
        <v>456.78</v>
      </c>
      <c r="F36" s="3645" t="s">
        <v>3889</v>
      </c>
      <c r="G36" s="3646"/>
      <c r="H36" s="2494"/>
    </row>
    <row r="37" spans="1:8" ht="14.1" hidden="1" customHeight="1" x14ac:dyDescent="0.25">
      <c r="A37" s="2525">
        <v>38991</v>
      </c>
      <c r="B37" s="2469">
        <v>0.4</v>
      </c>
      <c r="C37" s="2469">
        <v>0.75</v>
      </c>
      <c r="D37" s="2469" t="s">
        <v>3890</v>
      </c>
      <c r="E37" s="2469">
        <v>49.98</v>
      </c>
      <c r="F37" s="3645" t="s">
        <v>3891</v>
      </c>
      <c r="G37" s="3646"/>
      <c r="H37" s="2494"/>
    </row>
    <row r="38" spans="1:8" ht="14.1" hidden="1" customHeight="1" x14ac:dyDescent="0.25">
      <c r="A38" s="2525">
        <v>39022</v>
      </c>
      <c r="B38" s="2469">
        <v>0.56000000000000005</v>
      </c>
      <c r="C38" s="2469">
        <v>1.94</v>
      </c>
      <c r="D38" s="2469" t="s">
        <v>3892</v>
      </c>
      <c r="E38" s="2469">
        <v>112.75</v>
      </c>
      <c r="F38" s="3645" t="s">
        <v>3893</v>
      </c>
      <c r="G38" s="3646"/>
      <c r="H38" s="2494"/>
    </row>
    <row r="39" spans="1:8" ht="14.1" hidden="1" customHeight="1" x14ac:dyDescent="0.25">
      <c r="A39" s="2525">
        <v>39052</v>
      </c>
      <c r="B39" s="2469">
        <v>0.5</v>
      </c>
      <c r="C39" s="2469">
        <v>1.61</v>
      </c>
      <c r="D39" s="2469" t="s">
        <v>3894</v>
      </c>
      <c r="E39" s="2469">
        <v>83.33</v>
      </c>
      <c r="F39" s="3645" t="s">
        <v>3895</v>
      </c>
      <c r="G39" s="3646"/>
      <c r="H39" s="2494"/>
    </row>
    <row r="40" spans="1:8" ht="14.1" hidden="1" customHeight="1" x14ac:dyDescent="0.25">
      <c r="A40" s="2525">
        <v>39083</v>
      </c>
      <c r="B40" s="2469">
        <v>0.25</v>
      </c>
      <c r="C40" s="2469">
        <v>0.81</v>
      </c>
      <c r="D40" s="2469" t="s">
        <v>3896</v>
      </c>
      <c r="E40" s="2469">
        <v>46.62</v>
      </c>
      <c r="F40" s="3645" t="s">
        <v>3897</v>
      </c>
      <c r="G40" s="3646"/>
      <c r="H40" s="2494"/>
    </row>
    <row r="41" spans="1:8" ht="14.1" hidden="1" customHeight="1" x14ac:dyDescent="0.25">
      <c r="A41" s="2525">
        <v>39114</v>
      </c>
      <c r="B41" s="2469">
        <v>16.86</v>
      </c>
      <c r="C41" s="2469">
        <v>2.95</v>
      </c>
      <c r="D41" s="2469" t="s">
        <v>3898</v>
      </c>
      <c r="E41" s="2469">
        <v>666.46</v>
      </c>
      <c r="F41" s="3645" t="s">
        <v>3899</v>
      </c>
      <c r="G41" s="3646"/>
      <c r="H41" s="2494"/>
    </row>
    <row r="42" spans="1:8" ht="14.1" hidden="1" customHeight="1" x14ac:dyDescent="0.25">
      <c r="A42" s="2525">
        <v>39142</v>
      </c>
      <c r="B42" s="2469">
        <v>4.4000000000000004</v>
      </c>
      <c r="C42" s="2469">
        <v>1.45</v>
      </c>
      <c r="D42" s="2469" t="s">
        <v>3900</v>
      </c>
      <c r="E42" s="2469">
        <v>226.42</v>
      </c>
      <c r="F42" s="3645" t="s">
        <v>3901</v>
      </c>
      <c r="G42" s="3646"/>
      <c r="H42" s="2494"/>
    </row>
    <row r="43" spans="1:8" ht="14.1" hidden="1" customHeight="1" x14ac:dyDescent="0.25">
      <c r="A43" s="2525">
        <v>39173</v>
      </c>
      <c r="B43" s="2469">
        <v>5.85</v>
      </c>
      <c r="C43" s="2469">
        <v>0.64</v>
      </c>
      <c r="D43" s="2469" t="s">
        <v>3902</v>
      </c>
      <c r="E43" s="2469">
        <v>244.12</v>
      </c>
      <c r="F43" s="3645" t="s">
        <v>3903</v>
      </c>
      <c r="G43" s="3646"/>
      <c r="H43" s="2494"/>
    </row>
    <row r="44" spans="1:8" ht="14.1" hidden="1" customHeight="1" x14ac:dyDescent="0.25">
      <c r="A44" s="2525">
        <v>39203</v>
      </c>
      <c r="B44" s="2469">
        <v>8.9600000000000009</v>
      </c>
      <c r="C44" s="2469">
        <v>1.31</v>
      </c>
      <c r="D44" s="2469" t="s">
        <v>3904</v>
      </c>
      <c r="E44" s="2469">
        <v>342.3</v>
      </c>
      <c r="F44" s="3645" t="s">
        <v>3905</v>
      </c>
      <c r="G44" s="3646"/>
      <c r="H44" s="2494"/>
    </row>
    <row r="45" spans="1:8" ht="14.1" hidden="1" customHeight="1" x14ac:dyDescent="0.25">
      <c r="A45" s="2525">
        <v>39234</v>
      </c>
      <c r="B45" s="2469">
        <v>4.5599999999999996</v>
      </c>
      <c r="C45" s="2469">
        <v>1.66</v>
      </c>
      <c r="D45" s="2469" t="s">
        <v>3906</v>
      </c>
      <c r="E45" s="2469">
        <v>209.69</v>
      </c>
      <c r="F45" s="3645" t="s">
        <v>3907</v>
      </c>
      <c r="G45" s="3646"/>
      <c r="H45" s="2494"/>
    </row>
    <row r="46" spans="1:8" ht="14.1" hidden="1" customHeight="1" x14ac:dyDescent="0.25">
      <c r="A46" s="2525">
        <v>39264</v>
      </c>
      <c r="B46" s="2469">
        <v>7.6</v>
      </c>
      <c r="C46" s="2469">
        <v>1.08</v>
      </c>
      <c r="D46" s="2469" t="s">
        <v>3908</v>
      </c>
      <c r="E46" s="2469">
        <v>288.64999999999998</v>
      </c>
      <c r="F46" s="3645" t="s">
        <v>3909</v>
      </c>
      <c r="G46" s="3646"/>
      <c r="H46" s="2494"/>
    </row>
    <row r="47" spans="1:8" ht="14.1" hidden="1" customHeight="1" x14ac:dyDescent="0.25">
      <c r="A47" s="2525">
        <v>39295</v>
      </c>
      <c r="B47" s="2469">
        <v>2.38</v>
      </c>
      <c r="C47" s="2469">
        <v>0.96</v>
      </c>
      <c r="D47" s="2469" t="s">
        <v>3910</v>
      </c>
      <c r="E47" s="2469">
        <v>124.61</v>
      </c>
      <c r="F47" s="3645" t="s">
        <v>3911</v>
      </c>
      <c r="G47" s="3646"/>
      <c r="H47" s="2494"/>
    </row>
    <row r="48" spans="1:8" ht="14.1" hidden="1" customHeight="1" x14ac:dyDescent="0.25">
      <c r="A48" s="2525">
        <v>39326</v>
      </c>
      <c r="B48" s="2469">
        <v>8.48</v>
      </c>
      <c r="C48" s="2469">
        <v>1.53</v>
      </c>
      <c r="D48" s="2469" t="s">
        <v>3912</v>
      </c>
      <c r="E48" s="2469">
        <v>335.52</v>
      </c>
      <c r="F48" s="3645" t="s">
        <v>3913</v>
      </c>
      <c r="G48" s="3646"/>
      <c r="H48" s="2494"/>
    </row>
    <row r="49" spans="1:8" ht="14.1" hidden="1" customHeight="1" x14ac:dyDescent="0.25">
      <c r="A49" s="2525">
        <v>39387</v>
      </c>
      <c r="B49" s="2469">
        <v>3.45</v>
      </c>
      <c r="C49" s="2469">
        <v>5.52</v>
      </c>
      <c r="D49" s="2469" t="s">
        <v>3914</v>
      </c>
      <c r="E49" s="2469">
        <v>290.58</v>
      </c>
      <c r="F49" s="3645" t="s">
        <v>3915</v>
      </c>
      <c r="G49" s="3646"/>
      <c r="H49" s="2494"/>
    </row>
    <row r="50" spans="1:8" ht="14.1" hidden="1" customHeight="1" x14ac:dyDescent="0.25">
      <c r="A50" s="2525">
        <v>39417</v>
      </c>
      <c r="B50" s="2469">
        <v>3.96</v>
      </c>
      <c r="C50" s="2469">
        <v>3.16</v>
      </c>
      <c r="D50" s="2469" t="s">
        <v>3916</v>
      </c>
      <c r="E50" s="2469">
        <v>264.17</v>
      </c>
      <c r="F50" s="3645" t="s">
        <v>3917</v>
      </c>
      <c r="G50" s="3646"/>
      <c r="H50" s="2494"/>
    </row>
    <row r="51" spans="1:8" ht="14.1" hidden="1" customHeight="1" x14ac:dyDescent="0.25">
      <c r="A51" s="2525">
        <v>39448</v>
      </c>
      <c r="B51" s="2469">
        <v>5.99</v>
      </c>
      <c r="C51" s="2469">
        <v>2.34</v>
      </c>
      <c r="D51" s="2469" t="s">
        <v>3918</v>
      </c>
      <c r="E51" s="2469">
        <v>274.18</v>
      </c>
      <c r="F51" s="3645" t="s">
        <v>3919</v>
      </c>
      <c r="G51" s="3646"/>
      <c r="H51" s="2494"/>
    </row>
    <row r="52" spans="1:8" ht="14.1" hidden="1" customHeight="1" x14ac:dyDescent="0.25">
      <c r="A52" s="2525">
        <v>39479</v>
      </c>
      <c r="B52" s="2469">
        <v>8.43</v>
      </c>
      <c r="C52" s="2469">
        <v>13.15</v>
      </c>
      <c r="D52" s="2469" t="s">
        <v>3920</v>
      </c>
      <c r="E52" s="2469">
        <v>665.18</v>
      </c>
      <c r="F52" s="3645" t="s">
        <v>3921</v>
      </c>
      <c r="G52" s="3646"/>
      <c r="H52" s="2494"/>
    </row>
    <row r="53" spans="1:8" ht="14.1" hidden="1" customHeight="1" x14ac:dyDescent="0.25">
      <c r="A53" s="2525">
        <v>39508</v>
      </c>
      <c r="B53" s="2469">
        <v>3.91</v>
      </c>
      <c r="C53" s="2469">
        <v>18.399999999999999</v>
      </c>
      <c r="D53" s="2469" t="s">
        <v>3922</v>
      </c>
      <c r="E53" s="2469">
        <v>621.45000000000005</v>
      </c>
      <c r="F53" s="3645" t="s">
        <v>3923</v>
      </c>
      <c r="G53" s="3646"/>
      <c r="H53" s="2494"/>
    </row>
    <row r="54" spans="1:8" ht="14.1" hidden="1" customHeight="1" x14ac:dyDescent="0.25">
      <c r="A54" s="2525">
        <v>39539</v>
      </c>
      <c r="B54" s="2469">
        <v>4.55</v>
      </c>
      <c r="C54" s="2469">
        <v>6.63</v>
      </c>
      <c r="D54" s="2469" t="s">
        <v>3924</v>
      </c>
      <c r="E54" s="2469">
        <v>354.72</v>
      </c>
      <c r="F54" s="3645" t="s">
        <v>3925</v>
      </c>
      <c r="G54" s="3646"/>
      <c r="H54" s="2494"/>
    </row>
    <row r="55" spans="1:8" ht="14.1" hidden="1" customHeight="1" x14ac:dyDescent="0.25">
      <c r="A55" s="2525">
        <v>39569</v>
      </c>
      <c r="B55" s="2469">
        <v>11.79</v>
      </c>
      <c r="C55" s="2469">
        <v>7.15</v>
      </c>
      <c r="D55" s="2469" t="s">
        <v>3926</v>
      </c>
      <c r="E55" s="2469">
        <v>567.78</v>
      </c>
      <c r="F55" s="3645" t="s">
        <v>3927</v>
      </c>
      <c r="G55" s="3646"/>
      <c r="H55" s="2494"/>
    </row>
    <row r="56" spans="1:8" ht="14.1" hidden="1" customHeight="1" x14ac:dyDescent="0.25">
      <c r="A56" s="2525">
        <v>39600</v>
      </c>
      <c r="B56" s="2469">
        <v>4.1100000000000003</v>
      </c>
      <c r="C56" s="2469">
        <v>16.68</v>
      </c>
      <c r="D56" s="2469" t="s">
        <v>3928</v>
      </c>
      <c r="E56" s="2469">
        <v>579.89</v>
      </c>
      <c r="F56" s="3645" t="s">
        <v>3929</v>
      </c>
      <c r="G56" s="3646"/>
      <c r="H56" s="2494"/>
    </row>
    <row r="57" spans="1:8" ht="14.1" hidden="1" customHeight="1" x14ac:dyDescent="0.25">
      <c r="A57" s="2525">
        <v>39630</v>
      </c>
      <c r="B57" s="2469">
        <v>5.43</v>
      </c>
      <c r="C57" s="2469">
        <v>13.57</v>
      </c>
      <c r="D57" s="2469" t="s">
        <v>3930</v>
      </c>
      <c r="E57" s="2469">
        <v>537.29</v>
      </c>
      <c r="F57" s="3645" t="s">
        <v>3931</v>
      </c>
      <c r="G57" s="3646"/>
      <c r="H57" s="2494"/>
    </row>
    <row r="58" spans="1:8" ht="14.1" hidden="1" customHeight="1" x14ac:dyDescent="0.25">
      <c r="A58" s="2525">
        <v>39661</v>
      </c>
      <c r="B58" s="2469">
        <v>1.95</v>
      </c>
      <c r="C58" s="2469">
        <v>1.71</v>
      </c>
      <c r="D58" s="2469" t="s">
        <v>3932</v>
      </c>
      <c r="E58" s="2469">
        <v>165.77</v>
      </c>
      <c r="F58" s="3645" t="s">
        <v>3933</v>
      </c>
      <c r="G58" s="3646"/>
      <c r="H58" s="2494"/>
    </row>
    <row r="59" spans="1:8" ht="14.1" hidden="1" customHeight="1" x14ac:dyDescent="0.25">
      <c r="A59" s="2525">
        <v>39722</v>
      </c>
      <c r="B59" s="2469">
        <v>1.3</v>
      </c>
      <c r="C59" s="2469">
        <v>12.87</v>
      </c>
      <c r="D59" s="2469" t="s">
        <v>3934</v>
      </c>
      <c r="E59" s="2469">
        <v>464.44</v>
      </c>
      <c r="F59" s="3645" t="s">
        <v>3935</v>
      </c>
      <c r="G59" s="3646"/>
      <c r="H59" s="2494"/>
    </row>
    <row r="60" spans="1:8" ht="14.1" hidden="1" customHeight="1" x14ac:dyDescent="0.25">
      <c r="A60" s="2525">
        <v>39753</v>
      </c>
      <c r="B60" s="2469">
        <v>2.66</v>
      </c>
      <c r="C60" s="2469">
        <v>6.73</v>
      </c>
      <c r="D60" s="2469" t="s">
        <v>3936</v>
      </c>
      <c r="E60" s="2469">
        <v>326.2</v>
      </c>
      <c r="F60" s="3645" t="s">
        <v>3937</v>
      </c>
      <c r="G60" s="3646"/>
      <c r="H60" s="2494"/>
    </row>
    <row r="61" spans="1:8" ht="14.1" hidden="1" customHeight="1" x14ac:dyDescent="0.25">
      <c r="A61" s="2525">
        <v>39783</v>
      </c>
      <c r="B61" s="2469">
        <v>4.08</v>
      </c>
      <c r="C61" s="2469">
        <v>11.7</v>
      </c>
      <c r="D61" s="2469" t="s">
        <v>3938</v>
      </c>
      <c r="E61" s="2469">
        <v>558.11</v>
      </c>
      <c r="F61" s="3645" t="s">
        <v>3939</v>
      </c>
      <c r="G61" s="3646"/>
      <c r="H61" s="2494"/>
    </row>
    <row r="62" spans="1:8" ht="14.1" hidden="1" customHeight="1" x14ac:dyDescent="0.25">
      <c r="A62" s="2525">
        <v>39814</v>
      </c>
      <c r="B62" s="2469">
        <v>3.52</v>
      </c>
      <c r="C62" s="2469">
        <v>3.45</v>
      </c>
      <c r="D62" s="2469" t="s">
        <v>3940</v>
      </c>
      <c r="E62" s="2469">
        <v>261.17</v>
      </c>
      <c r="F62" s="3645" t="s">
        <v>3941</v>
      </c>
      <c r="G62" s="3646"/>
      <c r="H62" s="2494"/>
    </row>
    <row r="63" spans="1:8" ht="14.1" hidden="1" customHeight="1" x14ac:dyDescent="0.25">
      <c r="A63" s="2525">
        <v>39845</v>
      </c>
      <c r="B63" s="2469">
        <v>6.68</v>
      </c>
      <c r="C63" s="2469">
        <v>3.28</v>
      </c>
      <c r="D63" s="2469" t="s">
        <v>3942</v>
      </c>
      <c r="E63" s="2469">
        <v>437.05</v>
      </c>
      <c r="F63" s="3645" t="s">
        <v>3943</v>
      </c>
      <c r="G63" s="3646"/>
      <c r="H63" s="2494"/>
    </row>
    <row r="64" spans="1:8" ht="14.1" hidden="1" customHeight="1" x14ac:dyDescent="0.25">
      <c r="A64" s="2525">
        <v>39873</v>
      </c>
      <c r="B64" s="2469">
        <v>4.8099999999999996</v>
      </c>
      <c r="C64" s="2469">
        <v>7.3</v>
      </c>
      <c r="D64" s="2469" t="s">
        <v>3944</v>
      </c>
      <c r="E64" s="2469">
        <v>488.8</v>
      </c>
      <c r="F64" s="3645" t="s">
        <v>3945</v>
      </c>
      <c r="G64" s="3646"/>
      <c r="H64" s="2494"/>
    </row>
    <row r="65" spans="1:8" ht="14.1" hidden="1" customHeight="1" x14ac:dyDescent="0.25">
      <c r="A65" s="2525">
        <v>39904</v>
      </c>
      <c r="B65" s="2469">
        <v>4.34</v>
      </c>
      <c r="C65" s="2469">
        <v>7.63</v>
      </c>
      <c r="D65" s="2469" t="s">
        <v>3946</v>
      </c>
      <c r="E65" s="2469">
        <v>429.09</v>
      </c>
      <c r="F65" s="3645" t="s">
        <v>3947</v>
      </c>
      <c r="G65" s="3646"/>
      <c r="H65" s="2494"/>
    </row>
    <row r="66" spans="1:8" ht="14.1" hidden="1" customHeight="1" x14ac:dyDescent="0.25">
      <c r="A66" s="2525">
        <v>39934</v>
      </c>
      <c r="B66" s="2469">
        <v>2.41</v>
      </c>
      <c r="C66" s="2469">
        <v>5.57</v>
      </c>
      <c r="D66" s="2469" t="s">
        <v>3948</v>
      </c>
      <c r="E66" s="2469">
        <v>304.04000000000002</v>
      </c>
      <c r="F66" s="3645" t="s">
        <v>3949</v>
      </c>
      <c r="G66" s="3646"/>
      <c r="H66" s="2494"/>
    </row>
    <row r="67" spans="1:8" ht="14.1" hidden="1" customHeight="1" x14ac:dyDescent="0.25">
      <c r="A67" s="2525">
        <v>39965</v>
      </c>
      <c r="B67" s="2469">
        <v>3.08</v>
      </c>
      <c r="C67" s="2469">
        <v>6.08</v>
      </c>
      <c r="D67" s="2469" t="s">
        <v>3950</v>
      </c>
      <c r="E67" s="2469">
        <v>374.1</v>
      </c>
      <c r="F67" s="3645" t="s">
        <v>3951</v>
      </c>
      <c r="G67" s="3646"/>
      <c r="H67" s="2494"/>
    </row>
    <row r="68" spans="1:8" ht="14.1" hidden="1" customHeight="1" x14ac:dyDescent="0.25">
      <c r="A68" s="2525">
        <v>39995</v>
      </c>
      <c r="B68" s="2469">
        <v>3.62</v>
      </c>
      <c r="C68" s="2469">
        <v>3.56</v>
      </c>
      <c r="D68" s="2469" t="s">
        <v>3952</v>
      </c>
      <c r="E68" s="2469">
        <v>289.12</v>
      </c>
      <c r="F68" s="3645" t="s">
        <v>3953</v>
      </c>
      <c r="G68" s="3646"/>
      <c r="H68" s="2494"/>
    </row>
    <row r="69" spans="1:8" ht="14.1" hidden="1" customHeight="1" x14ac:dyDescent="0.25">
      <c r="A69" s="2525">
        <v>40026</v>
      </c>
      <c r="B69" s="2469">
        <v>6.85</v>
      </c>
      <c r="C69" s="2469">
        <v>1.93</v>
      </c>
      <c r="D69" s="2469" t="s">
        <v>3954</v>
      </c>
      <c r="E69" s="2469">
        <v>582.69000000000005</v>
      </c>
      <c r="F69" s="3645" t="s">
        <v>3955</v>
      </c>
      <c r="G69" s="3646"/>
      <c r="H69" s="2494"/>
    </row>
    <row r="70" spans="1:8" ht="14.1" hidden="1" customHeight="1" x14ac:dyDescent="0.25">
      <c r="A70" s="2525">
        <v>40057</v>
      </c>
      <c r="B70" s="2469">
        <v>22.08</v>
      </c>
      <c r="C70" s="2469">
        <v>1.18</v>
      </c>
      <c r="D70" s="2469" t="s">
        <v>3956</v>
      </c>
      <c r="E70" s="2452">
        <v>1111.92</v>
      </c>
      <c r="F70" s="3645" t="s">
        <v>3957</v>
      </c>
      <c r="G70" s="3646"/>
      <c r="H70" s="2494"/>
    </row>
    <row r="71" spans="1:8" ht="14.1" hidden="1" customHeight="1" x14ac:dyDescent="0.25">
      <c r="A71" s="2525">
        <v>40087</v>
      </c>
      <c r="B71" s="2469">
        <v>24.84</v>
      </c>
      <c r="C71" s="2469">
        <v>6.38</v>
      </c>
      <c r="D71" s="2469" t="s">
        <v>3958</v>
      </c>
      <c r="E71" s="2452">
        <v>1261</v>
      </c>
      <c r="F71" s="3645" t="s">
        <v>3959</v>
      </c>
      <c r="G71" s="3646"/>
      <c r="H71" s="2494"/>
    </row>
    <row r="72" spans="1:8" ht="14.1" hidden="1" customHeight="1" x14ac:dyDescent="0.25">
      <c r="A72" s="2525">
        <v>40118</v>
      </c>
      <c r="B72" s="2469">
        <v>21.1</v>
      </c>
      <c r="C72" s="2469">
        <v>3.05</v>
      </c>
      <c r="D72" s="2469" t="s">
        <v>3960</v>
      </c>
      <c r="E72" s="2452">
        <v>1456.85</v>
      </c>
      <c r="F72" s="3645" t="s">
        <v>3961</v>
      </c>
      <c r="G72" s="3646"/>
      <c r="H72" s="2494"/>
    </row>
    <row r="73" spans="1:8" ht="14.1" hidden="1" customHeight="1" x14ac:dyDescent="0.25">
      <c r="A73" s="2525">
        <v>40148</v>
      </c>
      <c r="B73" s="2469">
        <v>11.45</v>
      </c>
      <c r="C73" s="2469">
        <v>4</v>
      </c>
      <c r="D73" s="2469" t="s">
        <v>3962</v>
      </c>
      <c r="E73" s="2452">
        <v>1080.6500000000001</v>
      </c>
      <c r="F73" s="3645" t="s">
        <v>3963</v>
      </c>
      <c r="G73" s="3646"/>
      <c r="H73" s="2494"/>
    </row>
    <row r="74" spans="1:8" ht="14.1" hidden="1" customHeight="1" x14ac:dyDescent="0.25">
      <c r="A74" s="2525">
        <v>40179</v>
      </c>
      <c r="B74" s="2469">
        <v>27.21</v>
      </c>
      <c r="C74" s="2469">
        <v>3.38</v>
      </c>
      <c r="D74" s="2469" t="s">
        <v>3964</v>
      </c>
      <c r="E74" s="2452">
        <v>1222.32</v>
      </c>
      <c r="F74" s="3645" t="s">
        <v>3965</v>
      </c>
      <c r="G74" s="3646"/>
      <c r="H74" s="2494"/>
    </row>
    <row r="75" spans="1:8" ht="14.1" hidden="1" customHeight="1" x14ac:dyDescent="0.25">
      <c r="A75" s="2525">
        <v>40210</v>
      </c>
      <c r="B75" s="2469">
        <v>19.239999999999998</v>
      </c>
      <c r="C75" s="2469">
        <v>3.63</v>
      </c>
      <c r="D75" s="2469" t="s">
        <v>3966</v>
      </c>
      <c r="E75" s="2452">
        <v>951.84</v>
      </c>
      <c r="F75" s="3645" t="s">
        <v>3967</v>
      </c>
      <c r="G75" s="3646"/>
      <c r="H75" s="2494"/>
    </row>
    <row r="76" spans="1:8" ht="14.1" hidden="1" customHeight="1" x14ac:dyDescent="0.25">
      <c r="A76" s="2525">
        <v>40238</v>
      </c>
      <c r="B76" s="2469">
        <v>23.2</v>
      </c>
      <c r="C76" s="2469">
        <v>12.02</v>
      </c>
      <c r="D76" s="2469" t="s">
        <v>3968</v>
      </c>
      <c r="E76" s="2452">
        <v>1425.47</v>
      </c>
      <c r="F76" s="3645" t="s">
        <v>3969</v>
      </c>
      <c r="G76" s="3646"/>
      <c r="H76" s="2494"/>
    </row>
    <row r="77" spans="1:8" ht="14.1" hidden="1" customHeight="1" x14ac:dyDescent="0.25">
      <c r="A77" s="2525">
        <v>40269</v>
      </c>
      <c r="B77" s="2469">
        <v>16.72</v>
      </c>
      <c r="C77" s="2469">
        <v>8</v>
      </c>
      <c r="D77" s="2469" t="s">
        <v>3970</v>
      </c>
      <c r="E77" s="2452">
        <v>947.83</v>
      </c>
      <c r="F77" s="3645" t="s">
        <v>3971</v>
      </c>
      <c r="G77" s="3646"/>
      <c r="H77" s="2494"/>
    </row>
    <row r="78" spans="1:8" ht="14.1" hidden="1" customHeight="1" x14ac:dyDescent="0.25">
      <c r="A78" s="2525">
        <v>40299</v>
      </c>
      <c r="B78" s="2469">
        <v>18.41</v>
      </c>
      <c r="C78" s="2469">
        <v>12.21</v>
      </c>
      <c r="D78" s="2469" t="s">
        <v>3972</v>
      </c>
      <c r="E78" s="2452">
        <v>1336.56</v>
      </c>
      <c r="F78" s="3645" t="s">
        <v>3973</v>
      </c>
      <c r="G78" s="3646"/>
      <c r="H78" s="2494"/>
    </row>
    <row r="79" spans="1:8" ht="14.1" hidden="1" customHeight="1" x14ac:dyDescent="0.25">
      <c r="A79" s="2525">
        <v>40330</v>
      </c>
      <c r="B79" s="2469">
        <v>21.85</v>
      </c>
      <c r="C79" s="2469">
        <v>9.68</v>
      </c>
      <c r="D79" s="2469" t="s">
        <v>3974</v>
      </c>
      <c r="E79" s="2452">
        <v>1227.8</v>
      </c>
      <c r="F79" s="3645" t="s">
        <v>3975</v>
      </c>
      <c r="G79" s="3646"/>
      <c r="H79" s="2494"/>
    </row>
    <row r="80" spans="1:8" ht="14.1" hidden="1" customHeight="1" x14ac:dyDescent="0.25">
      <c r="A80" s="2525">
        <v>40360</v>
      </c>
      <c r="B80" s="2469">
        <v>16.600000000000001</v>
      </c>
      <c r="C80" s="2469">
        <v>28.12</v>
      </c>
      <c r="D80" s="2469" t="s">
        <v>3976</v>
      </c>
      <c r="E80" s="2452">
        <v>1714.26</v>
      </c>
      <c r="F80" s="3645" t="s">
        <v>3977</v>
      </c>
      <c r="G80" s="3646"/>
      <c r="H80" s="2494"/>
    </row>
    <row r="81" spans="1:8" ht="14.1" hidden="1" customHeight="1" x14ac:dyDescent="0.25">
      <c r="A81" s="2525">
        <v>40391</v>
      </c>
      <c r="B81" s="2469">
        <v>13.24</v>
      </c>
      <c r="C81" s="2469">
        <v>11.83</v>
      </c>
      <c r="D81" s="2469" t="s">
        <v>3978</v>
      </c>
      <c r="E81" s="2452">
        <v>939.88</v>
      </c>
      <c r="F81" s="3645" t="s">
        <v>3979</v>
      </c>
      <c r="G81" s="3646"/>
      <c r="H81" s="2494"/>
    </row>
    <row r="82" spans="1:8" ht="14.1" hidden="1" customHeight="1" x14ac:dyDescent="0.25">
      <c r="A82" s="2525">
        <v>40422</v>
      </c>
      <c r="B82" s="2469">
        <v>20.89</v>
      </c>
      <c r="C82" s="2469">
        <v>6.03</v>
      </c>
      <c r="D82" s="2469" t="s">
        <v>3980</v>
      </c>
      <c r="E82" s="2452">
        <v>1097.56</v>
      </c>
      <c r="F82" s="3645" t="s">
        <v>3981</v>
      </c>
      <c r="G82" s="3646"/>
      <c r="H82" s="2494"/>
    </row>
    <row r="83" spans="1:8" ht="14.1" hidden="1" customHeight="1" x14ac:dyDescent="0.25">
      <c r="A83" s="2525">
        <v>40452</v>
      </c>
      <c r="B83" s="2469">
        <v>18.71</v>
      </c>
      <c r="C83" s="2469">
        <v>5.26</v>
      </c>
      <c r="D83" s="2469" t="s">
        <v>3982</v>
      </c>
      <c r="E83" s="2452">
        <v>1046.9100000000001</v>
      </c>
      <c r="F83" s="3645" t="s">
        <v>3983</v>
      </c>
      <c r="G83" s="3646"/>
      <c r="H83" s="2494"/>
    </row>
    <row r="84" spans="1:8" ht="14.1" hidden="1" customHeight="1" x14ac:dyDescent="0.25">
      <c r="A84" s="2525">
        <v>40483</v>
      </c>
      <c r="B84" s="2469">
        <v>29.44</v>
      </c>
      <c r="C84" s="2469">
        <v>5.84</v>
      </c>
      <c r="D84" s="2469" t="s">
        <v>3984</v>
      </c>
      <c r="E84" s="2452">
        <v>1280.3800000000001</v>
      </c>
      <c r="F84" s="3645" t="s">
        <v>3985</v>
      </c>
      <c r="G84" s="3646"/>
      <c r="H84" s="2494"/>
    </row>
    <row r="85" spans="1:8" ht="14.1" hidden="1" customHeight="1" x14ac:dyDescent="0.25">
      <c r="A85" s="2525">
        <v>40513</v>
      </c>
      <c r="B85" s="2469">
        <v>35.69</v>
      </c>
      <c r="C85" s="2469">
        <v>5.16</v>
      </c>
      <c r="D85" s="2469" t="s">
        <v>3986</v>
      </c>
      <c r="E85" s="2452">
        <v>1728.3</v>
      </c>
      <c r="F85" s="3645" t="s">
        <v>3987</v>
      </c>
      <c r="G85" s="3646"/>
      <c r="H85" s="2494"/>
    </row>
    <row r="86" spans="1:8" ht="14.1" hidden="1" customHeight="1" x14ac:dyDescent="0.25">
      <c r="A86" s="2525">
        <v>40544</v>
      </c>
      <c r="B86" s="2469">
        <v>23.73</v>
      </c>
      <c r="C86" s="2469">
        <v>7.69</v>
      </c>
      <c r="D86" s="2469" t="s">
        <v>3988</v>
      </c>
      <c r="E86" s="2452">
        <v>1204.47</v>
      </c>
      <c r="F86" s="3645" t="s">
        <v>3989</v>
      </c>
      <c r="G86" s="3646"/>
      <c r="H86" s="2494"/>
    </row>
    <row r="87" spans="1:8" ht="14.1" hidden="1" customHeight="1" x14ac:dyDescent="0.25">
      <c r="A87" s="2525">
        <v>40575</v>
      </c>
      <c r="B87" s="2469">
        <v>24.14</v>
      </c>
      <c r="C87" s="2469">
        <v>6.37</v>
      </c>
      <c r="D87" s="2469" t="s">
        <v>3990</v>
      </c>
      <c r="E87" s="2452">
        <v>1096.3599999999999</v>
      </c>
      <c r="F87" s="3645" t="s">
        <v>3991</v>
      </c>
      <c r="G87" s="3646"/>
      <c r="H87" s="2494"/>
    </row>
    <row r="88" spans="1:8" ht="14.1" hidden="1" customHeight="1" x14ac:dyDescent="0.25">
      <c r="A88" s="2525">
        <v>40603</v>
      </c>
      <c r="B88" s="2469">
        <v>24.19</v>
      </c>
      <c r="C88" s="2469">
        <v>13.15</v>
      </c>
      <c r="D88" s="2469" t="s">
        <v>3992</v>
      </c>
      <c r="E88" s="2452">
        <v>1310.5</v>
      </c>
      <c r="F88" s="3645" t="s">
        <v>3993</v>
      </c>
      <c r="G88" s="3646"/>
      <c r="H88" s="2494"/>
    </row>
    <row r="89" spans="1:8" ht="14.1" hidden="1" customHeight="1" x14ac:dyDescent="0.25">
      <c r="A89" s="2525">
        <v>40634</v>
      </c>
      <c r="B89" s="2469">
        <v>21.19</v>
      </c>
      <c r="C89" s="2469">
        <v>6.92</v>
      </c>
      <c r="D89" s="2469" t="s">
        <v>3994</v>
      </c>
      <c r="E89" s="2452">
        <v>929.43</v>
      </c>
      <c r="F89" s="3645" t="s">
        <v>3995</v>
      </c>
      <c r="G89" s="3646"/>
      <c r="H89" s="2494"/>
    </row>
    <row r="90" spans="1:8" ht="14.1" hidden="1" customHeight="1" x14ac:dyDescent="0.25">
      <c r="A90" s="2525">
        <v>40664</v>
      </c>
      <c r="B90" s="2469">
        <v>23.22</v>
      </c>
      <c r="C90" s="2469">
        <v>7.6</v>
      </c>
      <c r="D90" s="2469" t="s">
        <v>3996</v>
      </c>
      <c r="E90" s="2452">
        <v>1014.25</v>
      </c>
      <c r="F90" s="3645" t="s">
        <v>3997</v>
      </c>
      <c r="G90" s="3646"/>
      <c r="H90" s="2494"/>
    </row>
    <row r="91" spans="1:8" ht="14.1" hidden="1" customHeight="1" x14ac:dyDescent="0.25">
      <c r="A91" s="2525">
        <v>40695</v>
      </c>
      <c r="B91" s="2469">
        <v>30.73</v>
      </c>
      <c r="C91" s="2469">
        <v>6.97</v>
      </c>
      <c r="D91" s="2469" t="s">
        <v>3998</v>
      </c>
      <c r="E91" s="2452">
        <v>1273.55</v>
      </c>
      <c r="F91" s="3645" t="s">
        <v>3999</v>
      </c>
      <c r="G91" s="3646"/>
      <c r="H91" s="2494"/>
    </row>
    <row r="92" spans="1:8" ht="14.1" hidden="1" customHeight="1" x14ac:dyDescent="0.25">
      <c r="A92" s="2525">
        <v>40756</v>
      </c>
      <c r="B92" s="2469">
        <v>26.96</v>
      </c>
      <c r="C92" s="2469">
        <v>16.64</v>
      </c>
      <c r="D92" s="2469" t="s">
        <v>4000</v>
      </c>
      <c r="E92" s="2452">
        <v>1478.06</v>
      </c>
      <c r="F92" s="3645" t="s">
        <v>4001</v>
      </c>
      <c r="G92" s="3646"/>
      <c r="H92" s="2494"/>
    </row>
    <row r="93" spans="1:8" ht="14.1" hidden="1" customHeight="1" x14ac:dyDescent="0.25">
      <c r="A93" s="2525">
        <v>40787</v>
      </c>
      <c r="B93" s="2469">
        <v>41.07</v>
      </c>
      <c r="C93" s="2469">
        <v>20.440000000000001</v>
      </c>
      <c r="D93" s="2469" t="s">
        <v>4002</v>
      </c>
      <c r="E93" s="2452">
        <v>1888.03</v>
      </c>
      <c r="F93" s="3645" t="s">
        <v>4003</v>
      </c>
      <c r="G93" s="3646"/>
      <c r="H93" s="2494"/>
    </row>
    <row r="94" spans="1:8" ht="14.1" hidden="1" customHeight="1" x14ac:dyDescent="0.25">
      <c r="A94" s="2525">
        <v>40817</v>
      </c>
      <c r="B94" s="2469">
        <v>40.25</v>
      </c>
      <c r="C94" s="2469">
        <v>11.88</v>
      </c>
      <c r="D94" s="2469" t="s">
        <v>4004</v>
      </c>
      <c r="E94" s="2452">
        <v>1679.33</v>
      </c>
      <c r="F94" s="3645" t="s">
        <v>4005</v>
      </c>
      <c r="G94" s="3646"/>
      <c r="H94" s="2494"/>
    </row>
    <row r="95" spans="1:8" ht="14.1" hidden="1" customHeight="1" x14ac:dyDescent="0.25">
      <c r="A95" s="2525">
        <v>40848</v>
      </c>
      <c r="B95" s="2469">
        <v>26.19</v>
      </c>
      <c r="C95" s="2469">
        <v>13.3</v>
      </c>
      <c r="D95" s="2469" t="s">
        <v>4006</v>
      </c>
      <c r="E95" s="2452">
        <v>1310.44</v>
      </c>
      <c r="F95" s="3645" t="s">
        <v>4007</v>
      </c>
      <c r="G95" s="3646"/>
      <c r="H95" s="2494"/>
    </row>
    <row r="96" spans="1:8" ht="14.1" hidden="1" customHeight="1" x14ac:dyDescent="0.25">
      <c r="A96" s="2525">
        <v>40878</v>
      </c>
      <c r="B96" s="2469">
        <v>28.96</v>
      </c>
      <c r="C96" s="2469">
        <v>10.96</v>
      </c>
      <c r="D96" s="2469" t="s">
        <v>4008</v>
      </c>
      <c r="E96" s="2452">
        <v>1374.71</v>
      </c>
      <c r="F96" s="3645" t="s">
        <v>4009</v>
      </c>
      <c r="G96" s="3646"/>
      <c r="H96" s="2494"/>
    </row>
    <row r="97" spans="1:10" ht="14.1" hidden="1" customHeight="1" x14ac:dyDescent="0.25">
      <c r="A97" s="2525">
        <v>40909</v>
      </c>
      <c r="B97" s="2469">
        <v>43.62</v>
      </c>
      <c r="C97" s="2469">
        <v>11.42</v>
      </c>
      <c r="D97" s="2469" t="s">
        <v>4010</v>
      </c>
      <c r="E97" s="2452">
        <v>1757.35</v>
      </c>
      <c r="F97" s="3645" t="s">
        <v>4011</v>
      </c>
      <c r="G97" s="3646"/>
      <c r="H97" s="2494"/>
    </row>
    <row r="98" spans="1:10" ht="14.1" hidden="1" customHeight="1" x14ac:dyDescent="0.25">
      <c r="A98" s="2525">
        <v>40940</v>
      </c>
      <c r="B98" s="2469">
        <v>34.33</v>
      </c>
      <c r="C98" s="2469">
        <v>13.84</v>
      </c>
      <c r="D98" s="2469" t="s">
        <v>4012</v>
      </c>
      <c r="E98" s="2452">
        <v>1529.15</v>
      </c>
      <c r="F98" s="3645" t="s">
        <v>4013</v>
      </c>
      <c r="G98" s="3646"/>
      <c r="H98" s="2494"/>
    </row>
    <row r="99" spans="1:10" ht="14.1" hidden="1" customHeight="1" x14ac:dyDescent="0.25">
      <c r="A99" s="2525">
        <v>40969</v>
      </c>
      <c r="B99" s="2469">
        <v>36.18</v>
      </c>
      <c r="C99" s="2469">
        <v>10.08</v>
      </c>
      <c r="D99" s="2469">
        <v>51.65</v>
      </c>
      <c r="E99" s="2452">
        <v>1511.19</v>
      </c>
      <c r="F99" s="3645" t="s">
        <v>4014</v>
      </c>
      <c r="G99" s="3646"/>
      <c r="H99" s="2494"/>
    </row>
    <row r="100" spans="1:10" ht="18.75" hidden="1" customHeight="1" x14ac:dyDescent="0.25">
      <c r="A100" s="2525">
        <v>41000</v>
      </c>
      <c r="B100" s="2469">
        <v>43.08</v>
      </c>
      <c r="C100" s="2469">
        <v>11.34</v>
      </c>
      <c r="D100" s="2469">
        <v>58.45</v>
      </c>
      <c r="E100" s="2452">
        <v>1713.55</v>
      </c>
      <c r="F100" s="3645" t="s">
        <v>4015</v>
      </c>
      <c r="G100" s="3646"/>
      <c r="H100" s="2494"/>
    </row>
    <row r="101" spans="1:10" ht="16.5" hidden="1" customHeight="1" x14ac:dyDescent="0.25">
      <c r="A101" s="2525">
        <v>41030</v>
      </c>
      <c r="B101" s="2469">
        <v>25.34</v>
      </c>
      <c r="C101" s="2469">
        <v>8.5500000000000007</v>
      </c>
      <c r="D101" s="2469">
        <v>37.869999999999997</v>
      </c>
      <c r="E101" s="2452">
        <v>1124.6199999999999</v>
      </c>
      <c r="F101" s="3645" t="s">
        <v>4016</v>
      </c>
      <c r="G101" s="3646"/>
      <c r="H101" s="2494"/>
    </row>
    <row r="102" spans="1:10" ht="16.5" hidden="1" customHeight="1" x14ac:dyDescent="0.25">
      <c r="A102" s="2525">
        <v>41061</v>
      </c>
      <c r="B102" s="2469">
        <v>134.1</v>
      </c>
      <c r="C102" s="2469">
        <v>10.27</v>
      </c>
      <c r="D102" s="2469">
        <v>161.47999999999999</v>
      </c>
      <c r="E102" s="2452">
        <v>4958.6400000000003</v>
      </c>
      <c r="F102" s="3645" t="s">
        <v>4017</v>
      </c>
      <c r="G102" s="3646"/>
      <c r="H102" s="2494"/>
    </row>
    <row r="103" spans="1:10" ht="16.5" hidden="1" customHeight="1" x14ac:dyDescent="0.25">
      <c r="A103" s="2525">
        <v>41091</v>
      </c>
      <c r="B103" s="2469">
        <v>67.73</v>
      </c>
      <c r="C103" s="2469">
        <v>10.91</v>
      </c>
      <c r="D103" s="2469">
        <v>92.16</v>
      </c>
      <c r="E103" s="2452">
        <v>2888.91</v>
      </c>
      <c r="F103" s="3645" t="s">
        <v>4018</v>
      </c>
      <c r="G103" s="3646"/>
      <c r="H103" s="2494"/>
    </row>
    <row r="104" spans="1:10" ht="16.5" hidden="1" customHeight="1" x14ac:dyDescent="0.25">
      <c r="A104" s="2525">
        <v>41122</v>
      </c>
      <c r="B104" s="2469">
        <v>69.150000000000006</v>
      </c>
      <c r="C104" s="2469">
        <v>5.58</v>
      </c>
      <c r="D104" s="2469">
        <v>73.48</v>
      </c>
      <c r="E104" s="2452">
        <v>3172.96</v>
      </c>
      <c r="F104" s="3645" t="s">
        <v>4019</v>
      </c>
      <c r="G104" s="3646"/>
      <c r="H104" s="2494"/>
    </row>
    <row r="105" spans="1:10" ht="16.5" hidden="1" customHeight="1" x14ac:dyDescent="0.25">
      <c r="A105" s="2525">
        <v>41153</v>
      </c>
      <c r="B105" s="2469">
        <v>37.659999999999997</v>
      </c>
      <c r="C105" s="2469">
        <v>16.37</v>
      </c>
      <c r="D105" s="2469">
        <v>95.18</v>
      </c>
      <c r="E105" s="2452">
        <v>2899.88</v>
      </c>
      <c r="F105" s="3645" t="s">
        <v>4020</v>
      </c>
      <c r="G105" s="3646"/>
      <c r="H105" s="2494"/>
    </row>
    <row r="106" spans="1:10" ht="16.5" hidden="1" customHeight="1" x14ac:dyDescent="0.25">
      <c r="A106" s="2525">
        <v>41183</v>
      </c>
      <c r="B106" s="2469">
        <v>51.55</v>
      </c>
      <c r="C106" s="2469">
        <v>13.34</v>
      </c>
      <c r="D106" s="2469">
        <v>79.239999999999995</v>
      </c>
      <c r="E106" s="2452">
        <v>2457.33</v>
      </c>
      <c r="F106" s="3645" t="s">
        <v>4021</v>
      </c>
      <c r="G106" s="3646"/>
      <c r="H106" s="2494"/>
    </row>
    <row r="107" spans="1:10" ht="16.5" hidden="1" customHeight="1" x14ac:dyDescent="0.25">
      <c r="A107" s="2525">
        <v>41214</v>
      </c>
      <c r="B107" s="2469">
        <v>47.28</v>
      </c>
      <c r="C107" s="2469">
        <v>8.08</v>
      </c>
      <c r="D107" s="2469">
        <v>68.89</v>
      </c>
      <c r="E107" s="2452">
        <v>2150.52</v>
      </c>
      <c r="F107" s="3645" t="s">
        <v>4022</v>
      </c>
      <c r="G107" s="3646"/>
      <c r="H107" s="2494"/>
    </row>
    <row r="108" spans="1:10" ht="16.5" hidden="1" customHeight="1" x14ac:dyDescent="0.25">
      <c r="A108" s="2525">
        <v>41244</v>
      </c>
      <c r="B108" s="2469">
        <v>90.51</v>
      </c>
      <c r="C108" s="2469">
        <v>9.85</v>
      </c>
      <c r="D108" s="2469">
        <v>126.57</v>
      </c>
      <c r="E108" s="2452">
        <v>3910.75</v>
      </c>
      <c r="F108" s="3645" t="s">
        <v>4023</v>
      </c>
      <c r="G108" s="3646"/>
      <c r="H108" s="2494"/>
    </row>
    <row r="109" spans="1:10" ht="16.5" hidden="1" customHeight="1" x14ac:dyDescent="0.25">
      <c r="A109" s="2525">
        <v>41275</v>
      </c>
      <c r="B109" s="2469">
        <v>97.06</v>
      </c>
      <c r="C109" s="2469">
        <v>14.61</v>
      </c>
      <c r="D109" s="2469">
        <v>148.71</v>
      </c>
      <c r="E109" s="2452">
        <v>4557.99</v>
      </c>
      <c r="F109" s="3645" t="s">
        <v>4024</v>
      </c>
      <c r="G109" s="3646"/>
      <c r="H109" s="2494"/>
    </row>
    <row r="110" spans="1:10" ht="16.5" hidden="1" customHeight="1" x14ac:dyDescent="0.25">
      <c r="A110" s="2525">
        <v>41306</v>
      </c>
      <c r="B110" s="2469">
        <v>72.33</v>
      </c>
      <c r="C110" s="2469">
        <v>8.5</v>
      </c>
      <c r="D110" s="2469">
        <v>116.56</v>
      </c>
      <c r="E110" s="2452">
        <v>3580.41</v>
      </c>
      <c r="F110" s="3645" t="s">
        <v>4025</v>
      </c>
      <c r="G110" s="3646"/>
      <c r="H110" s="2494"/>
    </row>
    <row r="111" spans="1:10" ht="16.5" hidden="1" customHeight="1" x14ac:dyDescent="0.25">
      <c r="A111" s="2525">
        <v>41334</v>
      </c>
      <c r="B111" s="2469">
        <v>32.83</v>
      </c>
      <c r="C111" s="2469">
        <v>8.01</v>
      </c>
      <c r="D111" s="2469">
        <v>104.06</v>
      </c>
      <c r="E111" s="2452">
        <v>3245.21</v>
      </c>
      <c r="F111" s="3645" t="s">
        <v>4026</v>
      </c>
      <c r="G111" s="3646"/>
      <c r="H111" s="2494"/>
      <c r="J111" s="2527"/>
    </row>
    <row r="112" spans="1:10" ht="16.5" hidden="1" customHeight="1" x14ac:dyDescent="0.25">
      <c r="A112" s="2525">
        <v>41365</v>
      </c>
      <c r="B112" s="2469">
        <v>31.14</v>
      </c>
      <c r="C112" s="2469">
        <v>6.42</v>
      </c>
      <c r="D112" s="2469">
        <v>94.44</v>
      </c>
      <c r="E112" s="2452">
        <v>2949.84</v>
      </c>
      <c r="F112" s="3645" t="s">
        <v>4027</v>
      </c>
      <c r="G112" s="3646"/>
      <c r="H112" s="2494"/>
      <c r="J112" s="2528"/>
    </row>
    <row r="113" spans="1:10" ht="16.5" hidden="1" customHeight="1" x14ac:dyDescent="0.25">
      <c r="A113" s="2525">
        <v>41395</v>
      </c>
      <c r="B113" s="2469">
        <v>37.270000000000003</v>
      </c>
      <c r="C113" s="2469">
        <v>8.11</v>
      </c>
      <c r="D113" s="2469">
        <v>67.290000000000006</v>
      </c>
      <c r="E113" s="2452">
        <v>3522.92</v>
      </c>
      <c r="F113" s="3645" t="s">
        <v>4028</v>
      </c>
      <c r="G113" s="3646"/>
      <c r="H113" s="2494"/>
    </row>
    <row r="114" spans="1:10" ht="16.5" hidden="1" customHeight="1" x14ac:dyDescent="0.25">
      <c r="A114" s="2525">
        <v>41426</v>
      </c>
      <c r="B114" s="2469">
        <v>24.57</v>
      </c>
      <c r="C114" s="2469">
        <v>6.94</v>
      </c>
      <c r="D114" s="2469">
        <v>78.48</v>
      </c>
      <c r="E114" s="2452">
        <v>2440.63</v>
      </c>
      <c r="F114" s="3645" t="s">
        <v>4029</v>
      </c>
      <c r="G114" s="3646"/>
      <c r="H114" s="2494"/>
    </row>
    <row r="115" spans="1:10" ht="16.5" hidden="1" customHeight="1" x14ac:dyDescent="0.25">
      <c r="A115" s="2525">
        <v>41456</v>
      </c>
      <c r="B115" s="2469">
        <v>38.03</v>
      </c>
      <c r="C115" s="2469">
        <v>10.35</v>
      </c>
      <c r="D115" s="2469">
        <v>120.38</v>
      </c>
      <c r="E115" s="2452">
        <v>3739.79</v>
      </c>
      <c r="F115" s="3645" t="s">
        <v>4030</v>
      </c>
      <c r="G115" s="3646"/>
      <c r="H115" s="2494"/>
    </row>
    <row r="116" spans="1:10" ht="16.5" hidden="1" customHeight="1" x14ac:dyDescent="0.25">
      <c r="A116" s="2525">
        <v>41487</v>
      </c>
      <c r="B116" s="2469">
        <v>24.08</v>
      </c>
      <c r="C116" s="2469">
        <v>6.38</v>
      </c>
      <c r="D116" s="2469">
        <v>48.17</v>
      </c>
      <c r="E116" s="2452">
        <v>1492.87</v>
      </c>
      <c r="F116" s="3645" t="s">
        <v>4031</v>
      </c>
      <c r="G116" s="3646"/>
      <c r="H116" s="2494"/>
    </row>
    <row r="117" spans="1:10" ht="16.5" hidden="1" customHeight="1" x14ac:dyDescent="0.25">
      <c r="A117" s="2525">
        <v>41518</v>
      </c>
      <c r="B117" s="2469">
        <v>23.82</v>
      </c>
      <c r="C117" s="2469">
        <v>8.5</v>
      </c>
      <c r="D117" s="2469">
        <v>41.91</v>
      </c>
      <c r="E117" s="2452">
        <v>1297.1099999999999</v>
      </c>
      <c r="F117" s="3645" t="s">
        <v>4032</v>
      </c>
      <c r="G117" s="3646"/>
      <c r="H117" s="2494"/>
    </row>
    <row r="118" spans="1:10" ht="16.5" hidden="1" customHeight="1" x14ac:dyDescent="0.25">
      <c r="A118" s="2525">
        <v>41548</v>
      </c>
      <c r="B118" s="2469">
        <v>37.909999999999997</v>
      </c>
      <c r="C118" s="2469">
        <v>13.13</v>
      </c>
      <c r="D118" s="2469">
        <v>89.72</v>
      </c>
      <c r="E118" s="2452">
        <v>2724.34</v>
      </c>
      <c r="F118" s="3645" t="s">
        <v>4033</v>
      </c>
      <c r="G118" s="3646"/>
      <c r="H118" s="2494"/>
    </row>
    <row r="119" spans="1:10" ht="16.5" hidden="1" customHeight="1" x14ac:dyDescent="0.25">
      <c r="A119" s="2525">
        <v>41579</v>
      </c>
      <c r="B119" s="2469">
        <v>19.329999999999998</v>
      </c>
      <c r="C119" s="2469">
        <v>9.5</v>
      </c>
      <c r="D119" s="2469">
        <v>93.5</v>
      </c>
      <c r="E119" s="2452">
        <v>2861.6</v>
      </c>
      <c r="F119" s="3645" t="s">
        <v>4034</v>
      </c>
      <c r="G119" s="3646"/>
      <c r="H119" s="2494"/>
    </row>
    <row r="120" spans="1:10" ht="16.5" hidden="1" customHeight="1" x14ac:dyDescent="0.25">
      <c r="A120" s="2525">
        <v>41609</v>
      </c>
      <c r="B120" s="2469">
        <v>88.1</v>
      </c>
      <c r="C120" s="2469">
        <v>16.989999999999998</v>
      </c>
      <c r="D120" s="2469">
        <v>153.71</v>
      </c>
      <c r="E120" s="2452">
        <v>4662.2299999999996</v>
      </c>
      <c r="F120" s="3645" t="s">
        <v>4035</v>
      </c>
      <c r="G120" s="3646"/>
      <c r="H120" s="2494"/>
    </row>
    <row r="121" spans="1:10" ht="16.5" hidden="1" customHeight="1" x14ac:dyDescent="0.25">
      <c r="A121" s="2525">
        <v>41640</v>
      </c>
      <c r="B121" s="2469">
        <v>67.38</v>
      </c>
      <c r="C121" s="2469">
        <v>5.07</v>
      </c>
      <c r="D121" s="2469">
        <v>136.83000000000001</v>
      </c>
      <c r="E121" s="2452">
        <v>4159.8999999999996</v>
      </c>
      <c r="F121" s="3645" t="s">
        <v>4036</v>
      </c>
      <c r="G121" s="3646"/>
      <c r="H121" s="2494"/>
      <c r="J121" s="2528"/>
    </row>
    <row r="122" spans="1:10" ht="16.5" hidden="1" customHeight="1" x14ac:dyDescent="0.25">
      <c r="A122" s="2525">
        <v>41671</v>
      </c>
      <c r="B122" s="2469">
        <v>51.98</v>
      </c>
      <c r="C122" s="2469">
        <v>6.99</v>
      </c>
      <c r="D122" s="2469">
        <v>151.44999999999999</v>
      </c>
      <c r="E122" s="2452">
        <v>4603.47</v>
      </c>
      <c r="F122" s="3645" t="s">
        <v>4037</v>
      </c>
      <c r="G122" s="3646"/>
      <c r="H122" s="2494"/>
      <c r="J122" s="2527"/>
    </row>
    <row r="123" spans="1:10" ht="16.5" hidden="1" customHeight="1" x14ac:dyDescent="0.25">
      <c r="A123" s="2525">
        <v>41699</v>
      </c>
      <c r="B123" s="2469">
        <v>62.26</v>
      </c>
      <c r="C123" s="2469">
        <v>9.14</v>
      </c>
      <c r="D123" s="2469">
        <v>123.72</v>
      </c>
      <c r="E123" s="2452">
        <v>3736.8</v>
      </c>
      <c r="F123" s="3645" t="s">
        <v>4038</v>
      </c>
      <c r="G123" s="3646"/>
      <c r="H123" s="2494"/>
      <c r="J123" s="2527"/>
    </row>
    <row r="124" spans="1:10" ht="16.5" hidden="1" customHeight="1" x14ac:dyDescent="0.25">
      <c r="A124" s="2525">
        <v>41730</v>
      </c>
      <c r="B124" s="2469">
        <v>78.150000000000006</v>
      </c>
      <c r="C124" s="2469">
        <v>12.89</v>
      </c>
      <c r="D124" s="2469">
        <v>169.02</v>
      </c>
      <c r="E124" s="2452">
        <v>5100.54</v>
      </c>
      <c r="F124" s="3645" t="s">
        <v>4039</v>
      </c>
      <c r="G124" s="3646"/>
      <c r="H124" s="2494"/>
      <c r="J124" s="2527"/>
    </row>
    <row r="125" spans="1:10" ht="16.5" hidden="1" customHeight="1" x14ac:dyDescent="0.25">
      <c r="A125" s="2525">
        <v>41760</v>
      </c>
      <c r="B125" s="2469">
        <v>58.18</v>
      </c>
      <c r="C125" s="2469">
        <v>40.369999999999997</v>
      </c>
      <c r="D125" s="2469">
        <v>161.15</v>
      </c>
      <c r="E125" s="2452">
        <v>4867.96</v>
      </c>
      <c r="F125" s="3645" t="s">
        <v>4040</v>
      </c>
      <c r="G125" s="3646"/>
      <c r="H125" s="2494"/>
      <c r="J125" s="2527"/>
    </row>
    <row r="126" spans="1:10" ht="16.5" hidden="1" customHeight="1" x14ac:dyDescent="0.25">
      <c r="A126" s="2525">
        <v>41791</v>
      </c>
      <c r="B126" s="2469">
        <v>47.57</v>
      </c>
      <c r="C126" s="2469">
        <v>10.68</v>
      </c>
      <c r="D126" s="2469">
        <v>132.34</v>
      </c>
      <c r="E126" s="2452">
        <v>4029.02</v>
      </c>
      <c r="F126" s="3645" t="s">
        <v>4041</v>
      </c>
      <c r="G126" s="3646"/>
      <c r="H126" s="2494"/>
      <c r="J126" s="2527"/>
    </row>
    <row r="127" spans="1:10" ht="16.5" hidden="1" customHeight="1" x14ac:dyDescent="0.25">
      <c r="A127" s="2525">
        <v>41821</v>
      </c>
      <c r="B127" s="2469">
        <v>59.9</v>
      </c>
      <c r="C127" s="2469">
        <v>15.14</v>
      </c>
      <c r="D127" s="2469">
        <v>124.94</v>
      </c>
      <c r="E127" s="2452">
        <v>3805.36</v>
      </c>
      <c r="F127" s="3645" t="s">
        <v>4042</v>
      </c>
      <c r="G127" s="3646"/>
      <c r="H127" s="2494"/>
      <c r="J127" s="2527"/>
    </row>
    <row r="128" spans="1:10" ht="16.5" hidden="1" customHeight="1" x14ac:dyDescent="0.25">
      <c r="A128" s="2525">
        <v>41852</v>
      </c>
      <c r="B128" s="2469">
        <v>45.89</v>
      </c>
      <c r="C128" s="2469">
        <v>12.53</v>
      </c>
      <c r="D128" s="2469">
        <v>63.82</v>
      </c>
      <c r="E128" s="2452">
        <v>1962.38</v>
      </c>
      <c r="F128" s="3645" t="s">
        <v>4043</v>
      </c>
      <c r="G128" s="3646"/>
      <c r="H128" s="2494"/>
      <c r="J128" s="2527"/>
    </row>
    <row r="129" spans="1:12" ht="16.5" hidden="1" customHeight="1" x14ac:dyDescent="0.25">
      <c r="A129" s="2525">
        <v>41883</v>
      </c>
      <c r="B129" s="2469">
        <v>46.91</v>
      </c>
      <c r="C129" s="2469">
        <v>8.64</v>
      </c>
      <c r="D129" s="2469">
        <v>104.53</v>
      </c>
      <c r="E129" s="2452">
        <v>3278.6</v>
      </c>
      <c r="F129" s="3645" t="s">
        <v>4044</v>
      </c>
      <c r="G129" s="3646"/>
      <c r="H129" s="2494"/>
      <c r="J129" s="2527"/>
    </row>
    <row r="130" spans="1:12" ht="16.5" hidden="1" customHeight="1" x14ac:dyDescent="0.25">
      <c r="A130" s="2525">
        <v>41913</v>
      </c>
      <c r="B130" s="2469">
        <v>63.45</v>
      </c>
      <c r="C130" s="2469">
        <v>10.41</v>
      </c>
      <c r="D130" s="2469">
        <v>78.709999999999994</v>
      </c>
      <c r="E130" s="2452">
        <v>2477.8000000000002</v>
      </c>
      <c r="F130" s="3645" t="s">
        <v>4045</v>
      </c>
      <c r="G130" s="3646"/>
      <c r="H130" s="2494"/>
      <c r="J130" s="2527"/>
    </row>
    <row r="131" spans="1:12" ht="16.5" hidden="1" customHeight="1" x14ac:dyDescent="0.25">
      <c r="A131" s="2525">
        <v>41944</v>
      </c>
      <c r="B131" s="2469">
        <v>84.59</v>
      </c>
      <c r="C131" s="2469">
        <v>15.48</v>
      </c>
      <c r="D131" s="2469">
        <v>106.93</v>
      </c>
      <c r="E131" s="2452">
        <v>3379.67</v>
      </c>
      <c r="F131" s="3645" t="s">
        <v>4046</v>
      </c>
      <c r="G131" s="3646"/>
      <c r="H131" s="2494"/>
      <c r="J131" s="2527"/>
    </row>
    <row r="132" spans="1:12" ht="16.5" hidden="1" customHeight="1" x14ac:dyDescent="0.25">
      <c r="A132" s="2525">
        <v>41974</v>
      </c>
      <c r="B132" s="2469">
        <v>150.36000000000001</v>
      </c>
      <c r="C132" s="2469">
        <v>12.23</v>
      </c>
      <c r="D132" s="2469">
        <v>181.06</v>
      </c>
      <c r="E132" s="2452">
        <v>5739.8</v>
      </c>
      <c r="F132" s="3645" t="s">
        <v>4047</v>
      </c>
      <c r="G132" s="3646"/>
      <c r="H132" s="2494"/>
      <c r="J132" s="2527"/>
    </row>
    <row r="133" spans="1:12" ht="16.5" hidden="1" customHeight="1" x14ac:dyDescent="0.25">
      <c r="A133" s="2525">
        <v>42005</v>
      </c>
      <c r="B133" s="2469">
        <v>76.5</v>
      </c>
      <c r="C133" s="2469">
        <v>13.11</v>
      </c>
      <c r="D133" s="2469">
        <v>96.61</v>
      </c>
      <c r="E133" s="2452">
        <v>3132.72</v>
      </c>
      <c r="F133" s="3645" t="s">
        <v>4048</v>
      </c>
      <c r="G133" s="3646"/>
      <c r="H133" s="2494"/>
      <c r="J133" s="2527"/>
    </row>
    <row r="134" spans="1:12" ht="16.5" hidden="1" customHeight="1" x14ac:dyDescent="0.25">
      <c r="A134" s="2525">
        <v>42036</v>
      </c>
      <c r="B134" s="2469">
        <v>126.07</v>
      </c>
      <c r="C134" s="2469">
        <v>15.69</v>
      </c>
      <c r="D134" s="2469">
        <v>145.72</v>
      </c>
      <c r="E134" s="2452">
        <v>4827.0600000000004</v>
      </c>
      <c r="F134" s="3645" t="s">
        <v>4049</v>
      </c>
      <c r="G134" s="3646"/>
      <c r="H134" s="2494"/>
      <c r="J134" s="2527"/>
    </row>
    <row r="135" spans="1:12" ht="16.5" hidden="1" customHeight="1" thickTop="1" x14ac:dyDescent="0.25">
      <c r="A135" s="2525">
        <v>42064</v>
      </c>
      <c r="B135" s="2469">
        <v>117.91</v>
      </c>
      <c r="C135" s="2469">
        <v>13.34</v>
      </c>
      <c r="D135" s="2469">
        <v>135.36000000000001</v>
      </c>
      <c r="E135" s="2452">
        <v>4815.3900000000003</v>
      </c>
      <c r="F135" s="3645" t="s">
        <v>4050</v>
      </c>
      <c r="G135" s="3646"/>
      <c r="H135" s="2494"/>
      <c r="J135" s="2527"/>
    </row>
    <row r="136" spans="1:12" ht="16.5" hidden="1" customHeight="1" thickTop="1" x14ac:dyDescent="0.25">
      <c r="A136" s="2525">
        <v>42095</v>
      </c>
      <c r="B136" s="2469">
        <v>54.83</v>
      </c>
      <c r="C136" s="2469">
        <v>8.0299999999999994</v>
      </c>
      <c r="D136" s="2469">
        <v>67.709999999999994</v>
      </c>
      <c r="E136" s="2452">
        <v>2452.87</v>
      </c>
      <c r="F136" s="3645" t="s">
        <v>4051</v>
      </c>
      <c r="G136" s="3646"/>
      <c r="H136" s="2494"/>
      <c r="J136" s="2527"/>
    </row>
    <row r="137" spans="1:12" ht="16.5" hidden="1" customHeight="1" thickTop="1" x14ac:dyDescent="0.25">
      <c r="A137" s="2525">
        <v>42125</v>
      </c>
      <c r="B137" s="2469">
        <v>114.69</v>
      </c>
      <c r="C137" s="2469">
        <v>7.39</v>
      </c>
      <c r="D137" s="2469">
        <v>127.34</v>
      </c>
      <c r="E137" s="2452">
        <v>4462.5</v>
      </c>
      <c r="F137" s="3645" t="s">
        <v>4052</v>
      </c>
      <c r="G137" s="3646"/>
      <c r="H137" s="2494"/>
      <c r="J137" s="2527"/>
      <c r="L137" s="2518">
        <v>25.080559904327028</v>
      </c>
    </row>
    <row r="138" spans="1:12" ht="16.5" customHeight="1" thickTop="1" x14ac:dyDescent="0.25">
      <c r="A138" s="2525">
        <v>42156</v>
      </c>
      <c r="B138" s="2469">
        <v>98.34</v>
      </c>
      <c r="C138" s="2469">
        <v>15.01</v>
      </c>
      <c r="D138" s="2469">
        <v>119.64</v>
      </c>
      <c r="E138" s="2452">
        <v>4216.55</v>
      </c>
      <c r="F138" s="3645" t="s">
        <v>4053</v>
      </c>
      <c r="G138" s="3646"/>
      <c r="H138" s="2494"/>
      <c r="J138" s="2527"/>
    </row>
    <row r="139" spans="1:12" ht="16.5" customHeight="1" x14ac:dyDescent="0.25">
      <c r="A139" s="2525">
        <v>42186</v>
      </c>
      <c r="B139" s="2469">
        <v>67.58</v>
      </c>
      <c r="C139" s="2469">
        <v>7.24</v>
      </c>
      <c r="D139" s="2469">
        <v>82.99</v>
      </c>
      <c r="E139" s="2452">
        <v>2951.84</v>
      </c>
      <c r="F139" s="3645" t="s">
        <v>4054</v>
      </c>
      <c r="G139" s="3646"/>
      <c r="H139" s="2494"/>
      <c r="J139" s="2527"/>
    </row>
    <row r="140" spans="1:12" ht="16.5" customHeight="1" x14ac:dyDescent="0.25">
      <c r="A140" s="2525">
        <v>42217</v>
      </c>
      <c r="B140" s="2469">
        <v>48.67</v>
      </c>
      <c r="C140" s="2469">
        <v>13.26</v>
      </c>
      <c r="D140" s="2469">
        <v>75.52</v>
      </c>
      <c r="E140" s="2452">
        <v>2682.6</v>
      </c>
      <c r="F140" s="3645" t="s">
        <v>4055</v>
      </c>
      <c r="G140" s="3646"/>
      <c r="H140" s="2494"/>
      <c r="J140" s="2527"/>
    </row>
    <row r="141" spans="1:12" ht="16.5" customHeight="1" x14ac:dyDescent="0.25">
      <c r="A141" s="2525">
        <v>42248</v>
      </c>
      <c r="B141" s="2469">
        <v>101.52</v>
      </c>
      <c r="C141" s="2469">
        <v>9.01</v>
      </c>
      <c r="D141" s="2469">
        <v>116.81</v>
      </c>
      <c r="E141" s="2452">
        <v>4143.67</v>
      </c>
      <c r="F141" s="3645" t="s">
        <v>4056</v>
      </c>
      <c r="G141" s="3646"/>
      <c r="H141" s="2494"/>
      <c r="J141" s="2527"/>
    </row>
    <row r="142" spans="1:12" ht="16.5" customHeight="1" x14ac:dyDescent="0.25">
      <c r="A142" s="2525">
        <v>42278</v>
      </c>
      <c r="B142" s="2469">
        <v>129.46</v>
      </c>
      <c r="C142" s="2469">
        <v>11.96</v>
      </c>
      <c r="D142" s="2469">
        <v>151.30000000000001</v>
      </c>
      <c r="E142" s="2452">
        <v>5394.74</v>
      </c>
      <c r="F142" s="3645" t="s">
        <v>4057</v>
      </c>
      <c r="G142" s="3646"/>
      <c r="H142" s="2494"/>
      <c r="J142" s="2527"/>
    </row>
    <row r="143" spans="1:12" ht="16.5" customHeight="1" x14ac:dyDescent="0.25">
      <c r="A143" s="2525">
        <v>42309</v>
      </c>
      <c r="B143" s="2469">
        <v>92.13</v>
      </c>
      <c r="C143" s="2469">
        <v>12.51</v>
      </c>
      <c r="D143" s="2469">
        <v>112.64</v>
      </c>
      <c r="E143" s="2452">
        <v>4081.54</v>
      </c>
      <c r="F143" s="3645" t="s">
        <v>4058</v>
      </c>
      <c r="G143" s="3646"/>
      <c r="H143" s="2494"/>
      <c r="J143" s="2527"/>
    </row>
    <row r="144" spans="1:12" ht="16.5" customHeight="1" x14ac:dyDescent="0.25">
      <c r="A144" s="2525">
        <v>42339</v>
      </c>
      <c r="B144" s="2469">
        <v>78.27</v>
      </c>
      <c r="C144" s="2469">
        <v>12.06</v>
      </c>
      <c r="D144" s="2469">
        <v>109.05</v>
      </c>
      <c r="E144" s="2452">
        <v>3948.94</v>
      </c>
      <c r="F144" s="3645" t="s">
        <v>4059</v>
      </c>
      <c r="G144" s="3646"/>
      <c r="H144" s="2494"/>
      <c r="J144" s="2527"/>
    </row>
    <row r="145" spans="1:10" ht="16.5" customHeight="1" x14ac:dyDescent="0.25">
      <c r="A145" s="2525">
        <v>42370</v>
      </c>
      <c r="B145" s="2469">
        <v>106.08</v>
      </c>
      <c r="C145" s="2469">
        <v>7.79</v>
      </c>
      <c r="D145" s="2469">
        <v>122.96</v>
      </c>
      <c r="E145" s="2452">
        <v>4453.17</v>
      </c>
      <c r="F145" s="3645" t="s">
        <v>4060</v>
      </c>
      <c r="G145" s="3646"/>
      <c r="H145" s="2494"/>
      <c r="J145" s="2527"/>
    </row>
    <row r="146" spans="1:10" ht="16.5" customHeight="1" x14ac:dyDescent="0.25">
      <c r="A146" s="2525">
        <v>42401</v>
      </c>
      <c r="B146" s="2469">
        <v>131.71</v>
      </c>
      <c r="C146" s="2469">
        <v>7.38</v>
      </c>
      <c r="D146" s="2469">
        <v>149.55000000000001</v>
      </c>
      <c r="E146" s="2452">
        <v>5356.33</v>
      </c>
      <c r="F146" s="3645" t="s">
        <v>4061</v>
      </c>
      <c r="G146" s="3646"/>
      <c r="H146" s="2494"/>
      <c r="J146" s="2527"/>
    </row>
    <row r="147" spans="1:10" ht="16.5" customHeight="1" x14ac:dyDescent="0.25">
      <c r="A147" s="2525">
        <v>42430</v>
      </c>
      <c r="B147" s="2469">
        <v>100.72</v>
      </c>
      <c r="C147" s="2469">
        <v>9.75</v>
      </c>
      <c r="D147" s="2469">
        <v>117.25</v>
      </c>
      <c r="E147" s="2452">
        <v>4179.8500000000004</v>
      </c>
      <c r="F147" s="3645" t="s">
        <v>4062</v>
      </c>
      <c r="G147" s="3646"/>
      <c r="H147" s="2494"/>
      <c r="J147" s="2527"/>
    </row>
    <row r="148" spans="1:10" ht="16.5" customHeight="1" x14ac:dyDescent="0.25">
      <c r="A148" s="2525">
        <v>42461</v>
      </c>
      <c r="B148" s="2469">
        <v>46.22</v>
      </c>
      <c r="C148" s="2469">
        <v>8.5299999999999994</v>
      </c>
      <c r="D148" s="2469">
        <v>59.55</v>
      </c>
      <c r="E148" s="2452">
        <v>2100.6999999999998</v>
      </c>
      <c r="F148" s="3645" t="s">
        <v>4063</v>
      </c>
      <c r="G148" s="3646"/>
      <c r="H148" s="2494"/>
      <c r="J148" s="2527"/>
    </row>
    <row r="149" spans="1:10" ht="16.5" customHeight="1" x14ac:dyDescent="0.25">
      <c r="A149" s="2525">
        <v>42491</v>
      </c>
      <c r="B149" s="2469">
        <v>105.6</v>
      </c>
      <c r="C149" s="2469">
        <v>10.31</v>
      </c>
      <c r="D149" s="2469">
        <v>123.15</v>
      </c>
      <c r="E149" s="2452">
        <v>4335.43</v>
      </c>
      <c r="F149" s="3645" t="s">
        <v>4064</v>
      </c>
      <c r="G149" s="3646"/>
      <c r="H149" s="2494"/>
      <c r="J149" s="2527"/>
    </row>
    <row r="150" spans="1:10" ht="16.5" customHeight="1" x14ac:dyDescent="0.25">
      <c r="A150" s="2525">
        <v>42522</v>
      </c>
      <c r="B150" s="2469">
        <v>138.33000000000001</v>
      </c>
      <c r="C150" s="2469">
        <v>13.91</v>
      </c>
      <c r="D150" s="2469">
        <v>164.03</v>
      </c>
      <c r="E150" s="2452">
        <v>5826.27</v>
      </c>
      <c r="F150" s="3645" t="s">
        <v>4065</v>
      </c>
      <c r="G150" s="3646"/>
      <c r="H150" s="2494"/>
      <c r="J150" s="2527"/>
    </row>
    <row r="151" spans="1:10" ht="16.5" customHeight="1" x14ac:dyDescent="0.25">
      <c r="A151" s="2525">
        <v>42552</v>
      </c>
      <c r="B151" s="2469">
        <v>26.16</v>
      </c>
      <c r="C151" s="2469">
        <v>6.72</v>
      </c>
      <c r="D151" s="2469">
        <v>36.159999999999997</v>
      </c>
      <c r="E151" s="2452">
        <v>1286.73</v>
      </c>
      <c r="F151" s="3645" t="s">
        <v>4066</v>
      </c>
      <c r="G151" s="3646"/>
      <c r="H151" s="2494"/>
      <c r="J151" s="2527"/>
    </row>
    <row r="152" spans="1:10" ht="16.5" customHeight="1" x14ac:dyDescent="0.25">
      <c r="A152" s="2525">
        <v>42583</v>
      </c>
      <c r="B152" s="2469">
        <v>50.3</v>
      </c>
      <c r="C152" s="2469">
        <v>6.46</v>
      </c>
      <c r="D152" s="2469">
        <v>64.23</v>
      </c>
      <c r="E152" s="2452">
        <v>2265.6999999999998</v>
      </c>
      <c r="F152" s="3645" t="s">
        <v>4067</v>
      </c>
      <c r="G152" s="3646"/>
      <c r="H152" s="2494"/>
      <c r="J152" s="2527"/>
    </row>
    <row r="153" spans="1:10" ht="16.5" customHeight="1" x14ac:dyDescent="0.25">
      <c r="A153" s="2525">
        <v>42614</v>
      </c>
      <c r="B153" s="2469">
        <v>78.010000000000005</v>
      </c>
      <c r="C153" s="2469">
        <v>7.78</v>
      </c>
      <c r="D153" s="2469">
        <v>90.43</v>
      </c>
      <c r="E153" s="2452">
        <v>3205.96</v>
      </c>
      <c r="F153" s="3645" t="s">
        <v>4068</v>
      </c>
      <c r="G153" s="3646"/>
      <c r="H153" s="2494"/>
      <c r="J153" s="2527"/>
    </row>
    <row r="154" spans="1:10" ht="16.5" customHeight="1" x14ac:dyDescent="0.25">
      <c r="A154" s="2525">
        <v>42644</v>
      </c>
      <c r="B154" s="2469">
        <v>42.3</v>
      </c>
      <c r="C154" s="2469">
        <v>8.91</v>
      </c>
      <c r="D154" s="2469">
        <v>55.29</v>
      </c>
      <c r="E154" s="2452">
        <v>1976.62</v>
      </c>
      <c r="F154" s="3645" t="s">
        <v>4069</v>
      </c>
      <c r="G154" s="3646"/>
      <c r="H154" s="2494"/>
      <c r="J154" s="2527"/>
    </row>
    <row r="155" spans="1:10" ht="16.5" customHeight="1" x14ac:dyDescent="0.25">
      <c r="A155" s="2525">
        <v>42675</v>
      </c>
      <c r="B155" s="2469">
        <v>85.56</v>
      </c>
      <c r="C155" s="2469">
        <v>11.36</v>
      </c>
      <c r="D155" s="2469">
        <v>103.1</v>
      </c>
      <c r="E155" s="2452">
        <v>3710.62</v>
      </c>
      <c r="F155" s="3645" t="s">
        <v>4070</v>
      </c>
      <c r="G155" s="3646"/>
      <c r="H155" s="2494"/>
      <c r="J155" s="2527"/>
    </row>
    <row r="156" spans="1:10" ht="16.5" customHeight="1" x14ac:dyDescent="0.25">
      <c r="A156" s="2525">
        <v>42705</v>
      </c>
      <c r="B156" s="2469">
        <v>90.38</v>
      </c>
      <c r="C156" s="2469">
        <v>9</v>
      </c>
      <c r="D156" s="2469">
        <v>121.39</v>
      </c>
      <c r="E156" s="2452">
        <v>4384.13</v>
      </c>
      <c r="F156" s="3645" t="s">
        <v>4071</v>
      </c>
      <c r="G156" s="3646"/>
      <c r="H156" s="2494"/>
      <c r="J156" s="2527"/>
    </row>
    <row r="157" spans="1:10" ht="16.5" customHeight="1" x14ac:dyDescent="0.25">
      <c r="A157" s="2525">
        <v>42736</v>
      </c>
      <c r="B157" s="2469">
        <v>103.41</v>
      </c>
      <c r="C157" s="2469">
        <v>8.66</v>
      </c>
      <c r="D157" s="2469">
        <v>121.95</v>
      </c>
      <c r="E157" s="2452">
        <v>4375.96</v>
      </c>
      <c r="F157" s="3645" t="s">
        <v>4072</v>
      </c>
      <c r="G157" s="3646"/>
      <c r="H157" s="2494"/>
      <c r="J157" s="2527"/>
    </row>
    <row r="158" spans="1:10" ht="16.5" customHeight="1" x14ac:dyDescent="0.25">
      <c r="A158" s="2525">
        <v>42767</v>
      </c>
      <c r="B158" s="2469">
        <v>27.85</v>
      </c>
      <c r="C158" s="2469">
        <v>10.119999999999999</v>
      </c>
      <c r="D158" s="2469">
        <v>42.78</v>
      </c>
      <c r="E158" s="2452">
        <v>1527.41</v>
      </c>
      <c r="F158" s="3645" t="s">
        <v>4073</v>
      </c>
      <c r="G158" s="3646"/>
      <c r="H158" s="2494"/>
      <c r="J158" s="2527"/>
    </row>
    <row r="159" spans="1:10" ht="16.5" customHeight="1" x14ac:dyDescent="0.25">
      <c r="A159" s="2525">
        <v>42795</v>
      </c>
      <c r="B159" s="2469">
        <v>97.44</v>
      </c>
      <c r="C159" s="2469">
        <v>18.11</v>
      </c>
      <c r="D159" s="2469">
        <v>124.15</v>
      </c>
      <c r="E159" s="2452">
        <v>4412.17</v>
      </c>
      <c r="F159" s="3645" t="s">
        <v>4074</v>
      </c>
      <c r="G159" s="3646"/>
      <c r="H159" s="2494"/>
      <c r="J159" s="2527"/>
    </row>
    <row r="160" spans="1:10" ht="16.5" customHeight="1" x14ac:dyDescent="0.25">
      <c r="A160" s="2525">
        <v>42826</v>
      </c>
      <c r="B160" s="2469">
        <v>184.65</v>
      </c>
      <c r="C160" s="2469">
        <v>10.43</v>
      </c>
      <c r="D160" s="2469">
        <v>198.43</v>
      </c>
      <c r="E160" s="2452">
        <v>6987.93</v>
      </c>
      <c r="F160" s="3645" t="s">
        <v>4075</v>
      </c>
      <c r="G160" s="3646"/>
      <c r="H160" s="2494"/>
      <c r="J160" s="2527"/>
    </row>
    <row r="161" spans="1:10" ht="16.5" customHeight="1" x14ac:dyDescent="0.25">
      <c r="A161" s="2525">
        <v>42856</v>
      </c>
      <c r="B161" s="2469">
        <v>121.25</v>
      </c>
      <c r="C161" s="2469">
        <v>10.83</v>
      </c>
      <c r="D161" s="2469">
        <v>137.97</v>
      </c>
      <c r="E161" s="2452">
        <v>4825.5</v>
      </c>
      <c r="F161" s="3645" t="s">
        <v>4076</v>
      </c>
      <c r="G161" s="3646"/>
      <c r="H161" s="2494"/>
      <c r="J161" s="2527"/>
    </row>
    <row r="162" spans="1:10" ht="16.5" customHeight="1" x14ac:dyDescent="0.25">
      <c r="A162" s="2525">
        <v>42887</v>
      </c>
      <c r="B162" s="2469">
        <v>74.2</v>
      </c>
      <c r="C162" s="2469">
        <v>19.73</v>
      </c>
      <c r="D162" s="2469">
        <v>99.16</v>
      </c>
      <c r="E162" s="2452">
        <v>3460.36</v>
      </c>
      <c r="F162" s="3645" t="s">
        <v>4077</v>
      </c>
      <c r="G162" s="3646"/>
      <c r="H162" s="2494"/>
      <c r="J162" s="2527"/>
    </row>
    <row r="163" spans="1:10" ht="14.1" customHeight="1" thickBot="1" x14ac:dyDescent="0.3">
      <c r="A163" s="2529"/>
      <c r="B163" s="2530"/>
      <c r="C163" s="2530"/>
      <c r="D163" s="2530"/>
      <c r="E163" s="2530"/>
      <c r="F163" s="3647"/>
      <c r="G163" s="3648"/>
      <c r="H163" s="2494"/>
    </row>
    <row r="164" spans="1:10" ht="15" thickTop="1" x14ac:dyDescent="0.25">
      <c r="A164" s="2531"/>
      <c r="B164" s="2532"/>
      <c r="C164" s="2532"/>
      <c r="D164" s="2532"/>
      <c r="E164" s="2532"/>
      <c r="F164" s="2533"/>
      <c r="I164" s="2494"/>
    </row>
    <row r="165" spans="1:10" x14ac:dyDescent="0.25">
      <c r="A165" s="2534" t="s">
        <v>4078</v>
      </c>
      <c r="B165" s="2532"/>
      <c r="C165" s="2532"/>
      <c r="D165" s="2532"/>
      <c r="E165" s="2532"/>
      <c r="F165" s="2533"/>
      <c r="I165" s="2494"/>
    </row>
    <row r="166" spans="1:10" x14ac:dyDescent="0.25">
      <c r="A166" s="2534" t="s">
        <v>4079</v>
      </c>
      <c r="B166" s="2532"/>
      <c r="C166" s="2532"/>
      <c r="D166" s="2532"/>
      <c r="E166" s="2532"/>
      <c r="F166" s="2533"/>
      <c r="I166" s="2494"/>
    </row>
    <row r="167" spans="1:10" x14ac:dyDescent="0.25">
      <c r="A167" s="2535" t="s">
        <v>4080</v>
      </c>
      <c r="B167" s="2532"/>
      <c r="C167" s="2532"/>
      <c r="D167" s="2532"/>
      <c r="E167" s="2532"/>
      <c r="F167" s="2533"/>
      <c r="I167" s="2494"/>
    </row>
    <row r="168" spans="1:10" x14ac:dyDescent="0.25">
      <c r="A168" s="2497" t="s">
        <v>3829</v>
      </c>
      <c r="B168" s="2532"/>
      <c r="C168" s="2532"/>
      <c r="D168" s="2532"/>
      <c r="E168" s="2532"/>
      <c r="F168" s="2533"/>
      <c r="I168" s="2494"/>
    </row>
    <row r="169" spans="1:10" ht="14.25" customHeight="1" x14ac:dyDescent="0.25">
      <c r="A169" s="2536" t="s">
        <v>3546</v>
      </c>
      <c r="B169" s="2532"/>
      <c r="C169" s="2532"/>
      <c r="D169" s="2532"/>
      <c r="E169" s="2532"/>
      <c r="F169" s="2533"/>
      <c r="I169" s="2494"/>
    </row>
    <row r="170" spans="1:10" x14ac:dyDescent="0.25">
      <c r="A170" s="1172"/>
      <c r="B170" s="2532"/>
      <c r="C170" s="2532"/>
      <c r="D170" s="2532"/>
      <c r="E170" s="2532"/>
      <c r="F170" s="2533"/>
      <c r="I170" s="2494"/>
    </row>
    <row r="171" spans="1:10" s="2499" customFormat="1" ht="17.25" customHeight="1" x14ac:dyDescent="0.25">
      <c r="A171" s="1197"/>
      <c r="B171" s="1197"/>
      <c r="C171" s="2537"/>
      <c r="D171" s="2538"/>
      <c r="E171" s="1197"/>
      <c r="F171" s="1197"/>
    </row>
    <row r="172" spans="1:10" x14ac:dyDescent="0.25">
      <c r="A172" s="2539"/>
      <c r="B172" s="2532"/>
      <c r="C172" s="2532"/>
      <c r="D172" s="2540"/>
      <c r="F172" s="2533"/>
      <c r="G172" s="1172"/>
      <c r="H172" s="2494"/>
      <c r="I172" s="2494"/>
    </row>
    <row r="173" spans="1:10" ht="15" customHeight="1" x14ac:dyDescent="0.25">
      <c r="A173" s="2541"/>
      <c r="G173" s="2494"/>
      <c r="H173" s="2494"/>
      <c r="I173" s="2494"/>
    </row>
    <row r="174" spans="1:10" s="2499" customFormat="1" ht="17.25" customHeight="1" x14ac:dyDescent="0.25">
      <c r="A174" s="2542"/>
      <c r="C174" s="2335"/>
      <c r="D174" s="2543"/>
    </row>
    <row r="175" spans="1:10" s="2499" customFormat="1" ht="17.25" customHeight="1" x14ac:dyDescent="0.25">
      <c r="A175" s="2542"/>
      <c r="C175" s="2335"/>
      <c r="D175" s="2543"/>
    </row>
    <row r="176" spans="1:10" s="2499" customFormat="1" x14ac:dyDescent="0.25">
      <c r="A176" s="2542"/>
      <c r="C176" s="2335"/>
      <c r="D176" s="2543"/>
    </row>
    <row r="178" spans="1:6" x14ac:dyDescent="0.25">
      <c r="A178" s="2544"/>
    </row>
    <row r="181" spans="1:6" x14ac:dyDescent="0.25">
      <c r="F181" s="1197" t="s">
        <v>446</v>
      </c>
    </row>
    <row r="194" spans="4:4" x14ac:dyDescent="0.25">
      <c r="D194" s="2546"/>
    </row>
  </sheetData>
  <mergeCells count="161">
    <mergeCell ref="F159:G159"/>
    <mergeCell ref="F160:G160"/>
    <mergeCell ref="F161:G161"/>
    <mergeCell ref="F162:G162"/>
    <mergeCell ref="F163:G163"/>
    <mergeCell ref="F153:G153"/>
    <mergeCell ref="F154:G154"/>
    <mergeCell ref="F155:G155"/>
    <mergeCell ref="F156:G156"/>
    <mergeCell ref="F157:G157"/>
    <mergeCell ref="F158:G158"/>
    <mergeCell ref="F147:G147"/>
    <mergeCell ref="F148:G148"/>
    <mergeCell ref="F149:G149"/>
    <mergeCell ref="F150:G150"/>
    <mergeCell ref="F151:G151"/>
    <mergeCell ref="F152:G152"/>
    <mergeCell ref="F141:G141"/>
    <mergeCell ref="F142:G142"/>
    <mergeCell ref="F143:G143"/>
    <mergeCell ref="F144:G144"/>
    <mergeCell ref="F145:G145"/>
    <mergeCell ref="F146:G146"/>
    <mergeCell ref="F135:G135"/>
    <mergeCell ref="F136:G136"/>
    <mergeCell ref="F137:G137"/>
    <mergeCell ref="F138:G138"/>
    <mergeCell ref="F139:G139"/>
    <mergeCell ref="F140:G140"/>
    <mergeCell ref="F129:G129"/>
    <mergeCell ref="F130:G130"/>
    <mergeCell ref="F131:G131"/>
    <mergeCell ref="F132:G132"/>
    <mergeCell ref="F133:G133"/>
    <mergeCell ref="F134:G134"/>
    <mergeCell ref="F123:G123"/>
    <mergeCell ref="F124:G124"/>
    <mergeCell ref="F125:G125"/>
    <mergeCell ref="F126:G126"/>
    <mergeCell ref="F127:G127"/>
    <mergeCell ref="F128:G128"/>
    <mergeCell ref="F117:G117"/>
    <mergeCell ref="F118:G118"/>
    <mergeCell ref="F119:G119"/>
    <mergeCell ref="F120:G120"/>
    <mergeCell ref="F121:G121"/>
    <mergeCell ref="F122:G122"/>
    <mergeCell ref="F111:G111"/>
    <mergeCell ref="F112:G112"/>
    <mergeCell ref="F113:G113"/>
    <mergeCell ref="F114:G114"/>
    <mergeCell ref="F115:G115"/>
    <mergeCell ref="F116:G116"/>
    <mergeCell ref="F105:G105"/>
    <mergeCell ref="F106:G106"/>
    <mergeCell ref="F107:G107"/>
    <mergeCell ref="F108:G108"/>
    <mergeCell ref="F109:G109"/>
    <mergeCell ref="F110:G110"/>
    <mergeCell ref="F99:G99"/>
    <mergeCell ref="F100:G100"/>
    <mergeCell ref="F101:G101"/>
    <mergeCell ref="F102:G102"/>
    <mergeCell ref="F103:G103"/>
    <mergeCell ref="F104:G104"/>
    <mergeCell ref="F93:G93"/>
    <mergeCell ref="F94:G94"/>
    <mergeCell ref="F95:G95"/>
    <mergeCell ref="F96:G96"/>
    <mergeCell ref="F97:G97"/>
    <mergeCell ref="F98:G98"/>
    <mergeCell ref="F87:G87"/>
    <mergeCell ref="F88:G88"/>
    <mergeCell ref="F89:G89"/>
    <mergeCell ref="F90:G90"/>
    <mergeCell ref="F91:G91"/>
    <mergeCell ref="F92:G92"/>
    <mergeCell ref="F81:G81"/>
    <mergeCell ref="F82:G82"/>
    <mergeCell ref="F83:G83"/>
    <mergeCell ref="F84:G84"/>
    <mergeCell ref="F85:G85"/>
    <mergeCell ref="F86:G86"/>
    <mergeCell ref="F75:G75"/>
    <mergeCell ref="F76:G76"/>
    <mergeCell ref="F77:G77"/>
    <mergeCell ref="F78:G78"/>
    <mergeCell ref="F79:G79"/>
    <mergeCell ref="F80:G80"/>
    <mergeCell ref="F69:G69"/>
    <mergeCell ref="F70:G70"/>
    <mergeCell ref="F71:G71"/>
    <mergeCell ref="F72:G72"/>
    <mergeCell ref="F73:G73"/>
    <mergeCell ref="F74:G74"/>
    <mergeCell ref="F63:G63"/>
    <mergeCell ref="F64:G64"/>
    <mergeCell ref="F65:G65"/>
    <mergeCell ref="F66:G66"/>
    <mergeCell ref="F67:G67"/>
    <mergeCell ref="F68:G68"/>
    <mergeCell ref="F57:G57"/>
    <mergeCell ref="F58:G58"/>
    <mergeCell ref="F59:G59"/>
    <mergeCell ref="F60:G60"/>
    <mergeCell ref="F61:G61"/>
    <mergeCell ref="F62:G62"/>
    <mergeCell ref="F51:G51"/>
    <mergeCell ref="F52:G52"/>
    <mergeCell ref="F53:G53"/>
    <mergeCell ref="F54:G54"/>
    <mergeCell ref="F55:G55"/>
    <mergeCell ref="F56:G56"/>
    <mergeCell ref="F45:G45"/>
    <mergeCell ref="F46:G46"/>
    <mergeCell ref="F47:G47"/>
    <mergeCell ref="F48:G48"/>
    <mergeCell ref="F49:G49"/>
    <mergeCell ref="F50:G50"/>
    <mergeCell ref="F39:G39"/>
    <mergeCell ref="F40:G40"/>
    <mergeCell ref="F41:G41"/>
    <mergeCell ref="F42:G42"/>
    <mergeCell ref="F43:G43"/>
    <mergeCell ref="F44:G44"/>
    <mergeCell ref="F33:G33"/>
    <mergeCell ref="F34:G34"/>
    <mergeCell ref="F35:G35"/>
    <mergeCell ref="F36:G36"/>
    <mergeCell ref="F37:G37"/>
    <mergeCell ref="F38:G38"/>
    <mergeCell ref="F27:G27"/>
    <mergeCell ref="F28:G28"/>
    <mergeCell ref="F29:G29"/>
    <mergeCell ref="F30:G30"/>
    <mergeCell ref="F31:G31"/>
    <mergeCell ref="F32:G32"/>
    <mergeCell ref="F21:G21"/>
    <mergeCell ref="F22:G22"/>
    <mergeCell ref="F23:G23"/>
    <mergeCell ref="F24:G24"/>
    <mergeCell ref="F25:G25"/>
    <mergeCell ref="F26:G26"/>
    <mergeCell ref="F18:G18"/>
    <mergeCell ref="F19:G19"/>
    <mergeCell ref="F20:G20"/>
    <mergeCell ref="F9:G9"/>
    <mergeCell ref="F10:G10"/>
    <mergeCell ref="F11:G11"/>
    <mergeCell ref="F12:G12"/>
    <mergeCell ref="F13:G13"/>
    <mergeCell ref="F14:G14"/>
    <mergeCell ref="D4:E4"/>
    <mergeCell ref="F4:G4"/>
    <mergeCell ref="F5:G5"/>
    <mergeCell ref="F6:G6"/>
    <mergeCell ref="F7:G7"/>
    <mergeCell ref="F8:G8"/>
    <mergeCell ref="F15:G15"/>
    <mergeCell ref="F16:G16"/>
    <mergeCell ref="F17:G17"/>
  </mergeCells>
  <printOptions horizontalCentered="1" verticalCentered="1"/>
  <pageMargins left="0.25" right="0.25" top="0.75" bottom="0.75" header="0.3" footer="0.3"/>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topLeftCell="A22" workbookViewId="0">
      <selection activeCell="K28" sqref="K28"/>
    </sheetView>
  </sheetViews>
  <sheetFormatPr defaultRowHeight="15" x14ac:dyDescent="0.25"/>
  <cols>
    <col min="1" max="1" width="13.42578125" customWidth="1"/>
    <col min="2" max="2" width="13.7109375" customWidth="1"/>
    <col min="3" max="3" width="14.42578125" customWidth="1"/>
    <col min="4" max="4" width="13.7109375" customWidth="1"/>
    <col min="5" max="5" width="14" customWidth="1"/>
    <col min="6" max="6" width="11.140625" customWidth="1"/>
    <col min="7" max="7" width="10.85546875" customWidth="1"/>
    <col min="8" max="8" width="14.85546875" customWidth="1"/>
    <col min="9" max="9" width="12.42578125" customWidth="1"/>
    <col min="10" max="10" width="13.85546875" customWidth="1"/>
    <col min="11" max="11" width="12.28515625" customWidth="1"/>
    <col min="12" max="12" width="14.140625" customWidth="1"/>
    <col min="13" max="13" width="11.85546875" customWidth="1"/>
    <col min="14" max="14" width="14.140625" customWidth="1"/>
    <col min="15" max="15" width="14.85546875" customWidth="1"/>
  </cols>
  <sheetData>
    <row r="1" spans="1:15" s="2550" customFormat="1" ht="22.5" x14ac:dyDescent="0.25">
      <c r="A1" s="2547" t="s">
        <v>4081</v>
      </c>
      <c r="B1" s="2548"/>
      <c r="C1" s="2548"/>
      <c r="D1" s="2548"/>
      <c r="E1" s="2548"/>
      <c r="F1" s="2548"/>
      <c r="G1" s="2548"/>
      <c r="H1" s="2548"/>
      <c r="I1" s="2548"/>
      <c r="J1" s="2548"/>
      <c r="K1" s="2548"/>
      <c r="L1" s="2548"/>
      <c r="M1" s="2549"/>
      <c r="O1" s="2548"/>
    </row>
    <row r="2" spans="1:15" s="2550" customFormat="1" ht="20.25" x14ac:dyDescent="0.25">
      <c r="A2" s="2551" t="s">
        <v>4082</v>
      </c>
      <c r="B2" s="2548"/>
      <c r="C2" s="2548"/>
      <c r="D2" s="2548"/>
      <c r="E2" s="2548"/>
      <c r="F2" s="2548"/>
      <c r="G2" s="2548"/>
      <c r="H2" s="2548"/>
      <c r="I2" s="2548"/>
      <c r="J2" s="2548"/>
      <c r="K2" s="2548"/>
      <c r="L2" s="2548"/>
      <c r="M2" s="2549"/>
      <c r="O2" s="2548"/>
    </row>
    <row r="3" spans="1:15" s="2550" customFormat="1" thickBot="1" x14ac:dyDescent="0.3">
      <c r="A3" s="2552"/>
      <c r="J3" s="2553"/>
      <c r="K3" s="2553"/>
    </row>
    <row r="4" spans="1:15" s="2550" customFormat="1" ht="18" thickTop="1" x14ac:dyDescent="0.25">
      <c r="A4" s="2554" t="s">
        <v>0</v>
      </c>
      <c r="B4" s="2555" t="s">
        <v>4083</v>
      </c>
      <c r="C4" s="2556" t="s">
        <v>3661</v>
      </c>
      <c r="D4" s="2557" t="s">
        <v>4084</v>
      </c>
      <c r="E4" s="2558" t="s">
        <v>4085</v>
      </c>
      <c r="F4" s="2559"/>
      <c r="G4" s="2559"/>
      <c r="H4" s="2559"/>
      <c r="I4" s="2559"/>
      <c r="J4" s="2559"/>
      <c r="K4" s="2559"/>
      <c r="L4" s="2559"/>
      <c r="M4" s="2559"/>
      <c r="N4" s="2559"/>
      <c r="O4" s="2559"/>
    </row>
    <row r="5" spans="1:15" s="2550" customFormat="1" ht="17.25" x14ac:dyDescent="0.25">
      <c r="A5" s="2560"/>
      <c r="B5" s="2561" t="s">
        <v>4086</v>
      </c>
      <c r="C5" s="2562" t="s">
        <v>4087</v>
      </c>
      <c r="D5" s="2563" t="s">
        <v>4088</v>
      </c>
      <c r="E5" s="2564" t="s">
        <v>4089</v>
      </c>
      <c r="F5" s="2559"/>
      <c r="G5" s="2559"/>
      <c r="H5" s="2559"/>
      <c r="I5" s="2559"/>
      <c r="J5" s="2559"/>
      <c r="K5" s="2559"/>
      <c r="L5" s="2559"/>
      <c r="M5" s="2559"/>
      <c r="N5" s="2559"/>
      <c r="O5" s="2559"/>
    </row>
    <row r="6" spans="1:15" s="2550" customFormat="1" ht="17.25" x14ac:dyDescent="0.25">
      <c r="A6" s="2560"/>
      <c r="B6" s="2561"/>
      <c r="C6" s="2562" t="s">
        <v>4090</v>
      </c>
      <c r="D6" s="2563"/>
      <c r="E6" s="2564"/>
      <c r="F6" s="2559"/>
      <c r="G6" s="2559"/>
      <c r="H6" s="2559"/>
      <c r="I6" s="2559"/>
      <c r="J6" s="2559"/>
      <c r="K6" s="2559"/>
      <c r="L6" s="2559"/>
      <c r="M6" s="2559"/>
      <c r="N6" s="2559"/>
      <c r="O6" s="2559"/>
    </row>
    <row r="7" spans="1:15" s="2571" customFormat="1" ht="24" customHeight="1" thickBot="1" x14ac:dyDescent="0.3">
      <c r="A7" s="2565"/>
      <c r="B7" s="2566" t="s">
        <v>4091</v>
      </c>
      <c r="C7" s="2567" t="s">
        <v>4092</v>
      </c>
      <c r="D7" s="2568" t="s">
        <v>4093</v>
      </c>
      <c r="E7" s="2569" t="s">
        <v>4094</v>
      </c>
      <c r="F7" s="2570"/>
      <c r="G7" s="2570"/>
      <c r="H7" s="2570"/>
      <c r="I7" s="2570"/>
      <c r="J7" s="2570"/>
      <c r="K7" s="2570"/>
      <c r="L7" s="2570"/>
      <c r="M7" s="2570"/>
      <c r="N7" s="2570"/>
      <c r="O7" s="2570"/>
    </row>
    <row r="8" spans="1:15" ht="17.25" hidden="1" x14ac:dyDescent="0.25">
      <c r="A8" s="2572">
        <v>42370</v>
      </c>
      <c r="B8" s="2573">
        <v>80.3</v>
      </c>
      <c r="C8" s="2574">
        <v>36.299999999999997</v>
      </c>
      <c r="D8" s="2575">
        <v>1066.5</v>
      </c>
      <c r="E8" s="2576">
        <v>3.4</v>
      </c>
    </row>
    <row r="9" spans="1:15" ht="17.25" hidden="1" x14ac:dyDescent="0.25">
      <c r="A9" s="2572">
        <v>42401</v>
      </c>
      <c r="B9" s="2573">
        <v>71.099999999999994</v>
      </c>
      <c r="C9" s="2574" t="s">
        <v>4095</v>
      </c>
      <c r="D9" s="2575">
        <v>1193.25</v>
      </c>
      <c r="E9" s="2576">
        <v>2.5</v>
      </c>
    </row>
    <row r="10" spans="1:15" ht="17.25" hidden="1" x14ac:dyDescent="0.25">
      <c r="A10" s="2572">
        <v>42430</v>
      </c>
      <c r="B10" s="2573">
        <v>50</v>
      </c>
      <c r="C10" s="2574">
        <v>35.700000000000003</v>
      </c>
      <c r="D10" s="2575">
        <v>960</v>
      </c>
      <c r="E10" s="2576">
        <v>2.7</v>
      </c>
    </row>
    <row r="11" spans="1:15" ht="17.25" hidden="1" x14ac:dyDescent="0.25">
      <c r="A11" s="2572">
        <v>42461</v>
      </c>
      <c r="B11" s="2573">
        <v>16.600000000000001</v>
      </c>
      <c r="C11" s="2574">
        <v>35.549999999999997</v>
      </c>
      <c r="D11" s="2575" t="s">
        <v>1962</v>
      </c>
      <c r="E11" s="2576" t="s">
        <v>1962</v>
      </c>
    </row>
    <row r="12" spans="1:15" ht="17.25" hidden="1" x14ac:dyDescent="0.25">
      <c r="A12" s="2572">
        <v>42491</v>
      </c>
      <c r="B12" s="2577">
        <v>73.05</v>
      </c>
      <c r="C12" s="2574">
        <v>35.35</v>
      </c>
      <c r="D12" s="2578">
        <v>1000</v>
      </c>
      <c r="E12" s="2576">
        <v>3.7</v>
      </c>
    </row>
    <row r="13" spans="1:15" ht="17.25" x14ac:dyDescent="0.25">
      <c r="A13" s="2572">
        <v>42522</v>
      </c>
      <c r="B13" s="2579">
        <v>96</v>
      </c>
      <c r="C13" s="2574" t="s">
        <v>4096</v>
      </c>
      <c r="D13" s="2575">
        <v>3424.5149999999999</v>
      </c>
      <c r="E13" s="2576" t="s">
        <v>4097</v>
      </c>
    </row>
    <row r="14" spans="1:15" ht="17.25" x14ac:dyDescent="0.25">
      <c r="A14" s="2572">
        <v>42552</v>
      </c>
      <c r="B14" s="2579">
        <v>10</v>
      </c>
      <c r="C14" s="2574">
        <v>35.5</v>
      </c>
      <c r="D14" s="2575" t="s">
        <v>1962</v>
      </c>
      <c r="E14" s="2576" t="s">
        <v>1962</v>
      </c>
    </row>
    <row r="15" spans="1:15" ht="17.25" x14ac:dyDescent="0.25">
      <c r="A15" s="2572">
        <v>42583</v>
      </c>
      <c r="B15" s="2579">
        <v>10</v>
      </c>
      <c r="C15" s="2574">
        <v>35.200000000000003</v>
      </c>
      <c r="D15" s="2578">
        <v>352</v>
      </c>
      <c r="E15" s="2576">
        <v>2.68</v>
      </c>
    </row>
    <row r="16" spans="1:15" ht="17.25" x14ac:dyDescent="0.25">
      <c r="A16" s="2572">
        <v>42614</v>
      </c>
      <c r="B16" s="2579">
        <v>43.2</v>
      </c>
      <c r="C16" s="2574">
        <v>35.479999999999997</v>
      </c>
      <c r="D16" s="2575">
        <v>1532.7360000000003</v>
      </c>
      <c r="E16" s="2576">
        <v>2.69</v>
      </c>
    </row>
    <row r="17" spans="1:16" ht="17.25" x14ac:dyDescent="0.25">
      <c r="A17" s="2572">
        <v>42644</v>
      </c>
      <c r="B17" s="2573" t="s">
        <v>1962</v>
      </c>
      <c r="C17" s="2574" t="s">
        <v>1962</v>
      </c>
      <c r="D17" s="2575" t="s">
        <v>1962</v>
      </c>
      <c r="E17" s="2576" t="s">
        <v>1962</v>
      </c>
    </row>
    <row r="18" spans="1:16" ht="17.25" x14ac:dyDescent="0.25">
      <c r="A18" s="2572">
        <v>42675</v>
      </c>
      <c r="B18" s="2577">
        <v>47.35</v>
      </c>
      <c r="C18" s="2574">
        <v>36.15</v>
      </c>
      <c r="D18" s="2575" t="s">
        <v>1962</v>
      </c>
      <c r="E18" s="2576" t="s">
        <v>1962</v>
      </c>
    </row>
    <row r="19" spans="1:16" ht="17.25" x14ac:dyDescent="0.25">
      <c r="A19" s="2572">
        <v>42705</v>
      </c>
      <c r="B19" s="2579">
        <v>55.5</v>
      </c>
      <c r="C19" s="2574">
        <v>36.200000000000003</v>
      </c>
      <c r="D19" s="2578">
        <v>905</v>
      </c>
      <c r="E19" s="2576">
        <v>2.8</v>
      </c>
    </row>
    <row r="20" spans="1:16" ht="17.25" x14ac:dyDescent="0.25">
      <c r="A20" s="2572">
        <v>42736</v>
      </c>
      <c r="B20" s="2573">
        <v>55.594999999999999</v>
      </c>
      <c r="C20" s="2574">
        <v>35.9</v>
      </c>
      <c r="D20" s="2575">
        <v>2540.3609999999999</v>
      </c>
      <c r="E20" s="2576" t="s">
        <v>4098</v>
      </c>
    </row>
    <row r="21" spans="1:16" ht="17.25" x14ac:dyDescent="0.25">
      <c r="A21" s="2572">
        <v>42767</v>
      </c>
      <c r="B21" s="2573" t="s">
        <v>1962</v>
      </c>
      <c r="C21" s="2574" t="s">
        <v>1962</v>
      </c>
      <c r="D21" s="2575" t="s">
        <v>1962</v>
      </c>
      <c r="E21" s="2576" t="s">
        <v>1962</v>
      </c>
    </row>
    <row r="22" spans="1:16" ht="17.25" x14ac:dyDescent="0.25">
      <c r="A22" s="2572">
        <v>42795</v>
      </c>
      <c r="B22" s="2579">
        <v>40</v>
      </c>
      <c r="C22" s="2574">
        <v>35.5</v>
      </c>
      <c r="D22" s="2578">
        <v>1420</v>
      </c>
      <c r="E22" s="2576">
        <v>2.58</v>
      </c>
    </row>
    <row r="23" spans="1:16" ht="17.25" x14ac:dyDescent="0.25">
      <c r="A23" s="2572">
        <v>42826</v>
      </c>
      <c r="B23" s="2579">
        <v>118</v>
      </c>
      <c r="C23" s="2574">
        <v>35.020000000000003</v>
      </c>
      <c r="D23" s="2575" t="s">
        <v>1962</v>
      </c>
      <c r="E23" s="2576" t="s">
        <v>1962</v>
      </c>
    </row>
    <row r="24" spans="1:16" ht="17.25" x14ac:dyDescent="0.25">
      <c r="A24" s="2572">
        <v>42856</v>
      </c>
      <c r="B24" s="2579">
        <v>45</v>
      </c>
      <c r="C24" s="2574" t="s">
        <v>4099</v>
      </c>
      <c r="D24" s="2578">
        <v>1577</v>
      </c>
      <c r="E24" s="2576" t="s">
        <v>4100</v>
      </c>
    </row>
    <row r="25" spans="1:16" ht="17.25" x14ac:dyDescent="0.25">
      <c r="A25" s="2572">
        <v>42887</v>
      </c>
      <c r="B25" s="2579">
        <v>25</v>
      </c>
      <c r="C25" s="2574">
        <v>34.85</v>
      </c>
      <c r="D25" s="2580">
        <v>700.48500000000001</v>
      </c>
      <c r="E25" s="2576">
        <v>2.1800000000000002</v>
      </c>
    </row>
    <row r="26" spans="1:16" ht="11.25" customHeight="1" thickBot="1" x14ac:dyDescent="0.3">
      <c r="A26" s="2581"/>
      <c r="B26" s="2582"/>
      <c r="C26" s="2583"/>
      <c r="D26" s="2584"/>
      <c r="E26" s="2585"/>
    </row>
    <row r="27" spans="1:16" s="2571" customFormat="1" ht="19.5" customHeight="1" thickTop="1" x14ac:dyDescent="0.25">
      <c r="A27" s="2586" t="s">
        <v>4101</v>
      </c>
      <c r="B27" s="2550"/>
      <c r="C27" s="2587"/>
      <c r="D27" s="2588"/>
      <c r="E27" s="2550"/>
      <c r="F27" s="2589"/>
      <c r="G27" s="2550"/>
    </row>
    <row r="28" spans="1:16" s="2571" customFormat="1" ht="19.5" customHeight="1" x14ac:dyDescent="0.25">
      <c r="A28" s="2586" t="s">
        <v>4102</v>
      </c>
      <c r="B28" s="2586"/>
      <c r="C28" s="2586"/>
      <c r="D28" s="2586"/>
      <c r="E28" s="2550"/>
      <c r="F28" s="2589"/>
      <c r="G28" s="2550"/>
    </row>
    <row r="29" spans="1:16" s="2571" customFormat="1" ht="19.5" customHeight="1" x14ac:dyDescent="0.25">
      <c r="A29" s="2586" t="s">
        <v>4103</v>
      </c>
      <c r="B29" s="2550"/>
      <c r="C29" s="2587"/>
      <c r="D29" s="2588"/>
      <c r="E29" s="2550"/>
      <c r="F29" s="2550"/>
      <c r="G29" s="2550"/>
      <c r="P29" s="2590"/>
    </row>
    <row r="32" spans="1:16" s="2550" customFormat="1" ht="20.25" x14ac:dyDescent="0.25">
      <c r="A32" s="2551" t="s">
        <v>4104</v>
      </c>
      <c r="B32" s="2548"/>
      <c r="C32" s="2548"/>
      <c r="D32" s="2548"/>
      <c r="E32" s="2548"/>
      <c r="F32" s="2548"/>
      <c r="G32" s="2548"/>
      <c r="H32" s="2548"/>
      <c r="I32" s="2548"/>
      <c r="J32" s="2548"/>
      <c r="K32" s="2548"/>
      <c r="L32" s="2548"/>
      <c r="M32" s="2549"/>
      <c r="O32" s="2548"/>
    </row>
    <row r="33" spans="1:15" s="2550" customFormat="1" ht="20.25" x14ac:dyDescent="0.25">
      <c r="A33" s="2551" t="str">
        <f>A2</f>
        <v>June 2016 to June 2017</v>
      </c>
      <c r="B33" s="2548"/>
      <c r="C33" s="2548"/>
      <c r="D33" s="2548"/>
      <c r="E33" s="2548"/>
      <c r="F33" s="2548"/>
      <c r="G33" s="2548"/>
      <c r="H33" s="2548"/>
      <c r="I33" s="2548"/>
      <c r="J33" s="2548"/>
      <c r="K33" s="2548"/>
      <c r="L33" s="2548"/>
      <c r="M33" s="2549"/>
      <c r="O33" s="2548"/>
    </row>
    <row r="34" spans="1:15" s="2550" customFormat="1" thickBot="1" x14ac:dyDescent="0.3">
      <c r="A34" s="2552"/>
    </row>
    <row r="35" spans="1:15" s="2550" customFormat="1" ht="18" thickBot="1" x14ac:dyDescent="0.3">
      <c r="A35" s="2591" t="s">
        <v>0</v>
      </c>
      <c r="B35" s="3651" t="s">
        <v>4105</v>
      </c>
      <c r="C35" s="3652"/>
      <c r="D35" s="3652"/>
      <c r="E35" s="3652"/>
      <c r="F35" s="3652"/>
      <c r="G35" s="3652"/>
      <c r="H35" s="3652"/>
      <c r="I35" s="3653" t="s">
        <v>4106</v>
      </c>
      <c r="J35" s="3654"/>
      <c r="K35" s="3654"/>
      <c r="L35" s="3654"/>
      <c r="M35" s="3654"/>
      <c r="N35" s="3654"/>
      <c r="O35" s="3655"/>
    </row>
    <row r="36" spans="1:15" s="2550" customFormat="1" ht="17.25" x14ac:dyDescent="0.25">
      <c r="A36" s="2560"/>
      <c r="B36" s="2561" t="s">
        <v>4107</v>
      </c>
      <c r="C36" s="2561" t="s">
        <v>4089</v>
      </c>
      <c r="D36" s="2561" t="s">
        <v>4108</v>
      </c>
      <c r="E36" s="2561" t="s">
        <v>4089</v>
      </c>
      <c r="F36" s="2562" t="s">
        <v>4109</v>
      </c>
      <c r="G36" s="2592" t="s">
        <v>4089</v>
      </c>
      <c r="H36" s="2593" t="s">
        <v>4110</v>
      </c>
      <c r="I36" s="2594" t="s">
        <v>4107</v>
      </c>
      <c r="J36" s="2595" t="s">
        <v>4089</v>
      </c>
      <c r="K36" s="2595" t="s">
        <v>4108</v>
      </c>
      <c r="L36" s="2595" t="s">
        <v>4089</v>
      </c>
      <c r="M36" s="2595" t="s">
        <v>4109</v>
      </c>
      <c r="N36" s="2595" t="s">
        <v>4089</v>
      </c>
      <c r="O36" s="2596" t="s">
        <v>4110</v>
      </c>
    </row>
    <row r="37" spans="1:15" s="2571" customFormat="1" ht="28.5" customHeight="1" x14ac:dyDescent="0.25">
      <c r="A37" s="2597"/>
      <c r="B37" s="3656" t="s">
        <v>4091</v>
      </c>
      <c r="C37" s="3656" t="s">
        <v>4092</v>
      </c>
      <c r="D37" s="3656" t="s">
        <v>4111</v>
      </c>
      <c r="E37" s="3656" t="s">
        <v>4112</v>
      </c>
      <c r="F37" s="3658" t="s">
        <v>4113</v>
      </c>
      <c r="G37" s="3649" t="s">
        <v>4114</v>
      </c>
      <c r="H37" s="2593" t="s">
        <v>4115</v>
      </c>
      <c r="I37" s="3660" t="s">
        <v>4091</v>
      </c>
      <c r="J37" s="3649" t="s">
        <v>4092</v>
      </c>
      <c r="K37" s="3649" t="s">
        <v>4111</v>
      </c>
      <c r="L37" s="3649" t="s">
        <v>4112</v>
      </c>
      <c r="M37" s="3649" t="s">
        <v>4113</v>
      </c>
      <c r="N37" s="3649" t="s">
        <v>4114</v>
      </c>
      <c r="O37" s="2596" t="s">
        <v>4115</v>
      </c>
    </row>
    <row r="38" spans="1:15" s="2600" customFormat="1" ht="14.25" customHeight="1" thickBot="1" x14ac:dyDescent="0.3">
      <c r="A38" s="2565"/>
      <c r="B38" s="3657"/>
      <c r="C38" s="3657"/>
      <c r="D38" s="3657"/>
      <c r="E38" s="3657"/>
      <c r="F38" s="3659"/>
      <c r="G38" s="3650"/>
      <c r="H38" s="2598" t="s">
        <v>4091</v>
      </c>
      <c r="I38" s="3661"/>
      <c r="J38" s="3650"/>
      <c r="K38" s="3650"/>
      <c r="L38" s="3650"/>
      <c r="M38" s="3650"/>
      <c r="N38" s="3650"/>
      <c r="O38" s="2599" t="s">
        <v>4091</v>
      </c>
    </row>
    <row r="39" spans="1:15" s="2550" customFormat="1" ht="19.5" hidden="1" customHeight="1" x14ac:dyDescent="0.25">
      <c r="A39" s="2572">
        <v>42370</v>
      </c>
      <c r="B39" s="2573"/>
      <c r="C39" s="2577"/>
      <c r="D39" s="2573">
        <v>0.251</v>
      </c>
      <c r="E39" s="2577" t="s">
        <v>4116</v>
      </c>
      <c r="F39" s="2574" t="s">
        <v>1962</v>
      </c>
      <c r="G39" s="2601" t="s">
        <v>1962</v>
      </c>
      <c r="H39" s="2602" t="s">
        <v>1962</v>
      </c>
      <c r="I39" s="2603">
        <v>4</v>
      </c>
      <c r="J39" s="2601">
        <v>36.549999999999997</v>
      </c>
      <c r="K39" s="2604">
        <v>1.0167999999999999</v>
      </c>
      <c r="L39" s="2601" t="s">
        <v>4117</v>
      </c>
      <c r="M39" s="2601" t="s">
        <v>1962</v>
      </c>
      <c r="N39" s="2601" t="s">
        <v>1962</v>
      </c>
      <c r="O39" s="2605" t="s">
        <v>1962</v>
      </c>
    </row>
    <row r="40" spans="1:15" s="2550" customFormat="1" ht="19.5" hidden="1" customHeight="1" x14ac:dyDescent="0.25">
      <c r="A40" s="2572">
        <v>42401</v>
      </c>
      <c r="B40" s="2573"/>
      <c r="C40" s="2577"/>
      <c r="D40" s="2573">
        <v>5.6000000000000001E-2</v>
      </c>
      <c r="E40" s="2577" t="s">
        <v>4118</v>
      </c>
      <c r="F40" s="2574" t="s">
        <v>1962</v>
      </c>
      <c r="G40" s="2601" t="s">
        <v>1962</v>
      </c>
      <c r="H40" s="2602" t="s">
        <v>1962</v>
      </c>
      <c r="I40" s="2603">
        <v>3.7919999999999998</v>
      </c>
      <c r="J40" s="2601" t="s">
        <v>4119</v>
      </c>
      <c r="K40" s="2604">
        <v>0.69299999999999995</v>
      </c>
      <c r="L40" s="2601" t="s">
        <v>4120</v>
      </c>
      <c r="M40" s="2604">
        <v>0.19</v>
      </c>
      <c r="N40" s="2601" t="s">
        <v>4121</v>
      </c>
      <c r="O40" s="2605" t="s">
        <v>1962</v>
      </c>
    </row>
    <row r="41" spans="1:15" s="2550" customFormat="1" ht="19.5" hidden="1" customHeight="1" x14ac:dyDescent="0.25">
      <c r="A41" s="2572">
        <v>42430</v>
      </c>
      <c r="B41" s="2573"/>
      <c r="C41" s="2577"/>
      <c r="D41" s="2573">
        <v>1.4159999999999999</v>
      </c>
      <c r="E41" s="2577" t="s">
        <v>4122</v>
      </c>
      <c r="F41" s="2574" t="s">
        <v>1962</v>
      </c>
      <c r="G41" s="2601" t="s">
        <v>1962</v>
      </c>
      <c r="H41" s="2602" t="s">
        <v>1962</v>
      </c>
      <c r="I41" s="2603">
        <v>5.1832750000000001</v>
      </c>
      <c r="J41" s="2601" t="s">
        <v>4123</v>
      </c>
      <c r="K41" s="2604">
        <v>12.425000000000001</v>
      </c>
      <c r="L41" s="2601" t="s">
        <v>4124</v>
      </c>
      <c r="M41" s="2604">
        <v>0.108</v>
      </c>
      <c r="N41" s="2601" t="s">
        <v>4125</v>
      </c>
      <c r="O41" s="2605" t="s">
        <v>1962</v>
      </c>
    </row>
    <row r="42" spans="1:15" s="2550" customFormat="1" ht="19.5" hidden="1" customHeight="1" x14ac:dyDescent="0.25">
      <c r="A42" s="2572">
        <v>42461</v>
      </c>
      <c r="B42" s="2573">
        <v>0.14199999999999999</v>
      </c>
      <c r="C42" s="2577">
        <v>35.130000000000003</v>
      </c>
      <c r="D42" s="2573">
        <v>0.122</v>
      </c>
      <c r="E42" s="2577" t="s">
        <v>4126</v>
      </c>
      <c r="F42" s="2574" t="s">
        <v>1962</v>
      </c>
      <c r="G42" s="2601" t="s">
        <v>1962</v>
      </c>
      <c r="H42" s="2602" t="s">
        <v>1962</v>
      </c>
      <c r="I42" s="2603">
        <v>3.2</v>
      </c>
      <c r="J42" s="2601">
        <v>35.549999999999997</v>
      </c>
      <c r="K42" s="2604">
        <v>0.96499999999999997</v>
      </c>
      <c r="L42" s="2601" t="s">
        <v>4127</v>
      </c>
      <c r="M42" s="2604">
        <v>0.34899999999999998</v>
      </c>
      <c r="N42" s="2601" t="s">
        <v>4128</v>
      </c>
      <c r="O42" s="2605" t="s">
        <v>1962</v>
      </c>
    </row>
    <row r="43" spans="1:15" s="2550" customFormat="1" ht="19.5" hidden="1" customHeight="1" x14ac:dyDescent="0.25">
      <c r="A43" s="2572">
        <v>42491</v>
      </c>
      <c r="B43" s="2606">
        <v>45</v>
      </c>
      <c r="C43" s="2577">
        <v>35.04</v>
      </c>
      <c r="D43" s="2573">
        <v>0.63100000000000001</v>
      </c>
      <c r="E43" s="2577" t="s">
        <v>4129</v>
      </c>
      <c r="F43" s="2574" t="s">
        <v>1962</v>
      </c>
      <c r="G43" s="2601" t="s">
        <v>1962</v>
      </c>
      <c r="H43" s="2602" t="s">
        <v>1962</v>
      </c>
      <c r="I43" s="2603">
        <v>4.3380000000000001</v>
      </c>
      <c r="J43" s="2601" t="s">
        <v>4095</v>
      </c>
      <c r="K43" s="2604">
        <v>3.1059999999999999</v>
      </c>
      <c r="L43" s="2601" t="s">
        <v>4130</v>
      </c>
      <c r="M43" s="2604">
        <v>0.34399999999999997</v>
      </c>
      <c r="N43" s="2601" t="s">
        <v>4131</v>
      </c>
      <c r="O43" s="2605" t="s">
        <v>1962</v>
      </c>
    </row>
    <row r="44" spans="1:15" s="2550" customFormat="1" ht="19.5" customHeight="1" x14ac:dyDescent="0.25">
      <c r="A44" s="2572">
        <v>42522</v>
      </c>
      <c r="B44" s="2573">
        <v>0.39800000000000002</v>
      </c>
      <c r="C44" s="2577">
        <v>35.21</v>
      </c>
      <c r="D44" s="2577">
        <v>10.050000000000001</v>
      </c>
      <c r="E44" s="2577" t="s">
        <v>4132</v>
      </c>
      <c r="F44" s="2574" t="s">
        <v>1962</v>
      </c>
      <c r="G44" s="2601" t="s">
        <v>1962</v>
      </c>
      <c r="H44" s="2602" t="s">
        <v>1962</v>
      </c>
      <c r="I44" s="2603">
        <v>4.4889999999999999</v>
      </c>
      <c r="J44" s="2601" t="s">
        <v>4133</v>
      </c>
      <c r="K44" s="2604">
        <v>2.5750000000000002</v>
      </c>
      <c r="L44" s="2601" t="s">
        <v>4134</v>
      </c>
      <c r="M44" s="2604">
        <v>1.2470000000000001</v>
      </c>
      <c r="N44" s="2601" t="s">
        <v>4135</v>
      </c>
      <c r="O44" s="2605" t="s">
        <v>1962</v>
      </c>
    </row>
    <row r="45" spans="1:15" s="2550" customFormat="1" ht="19.5" customHeight="1" x14ac:dyDescent="0.25">
      <c r="A45" s="2572">
        <v>42552</v>
      </c>
      <c r="B45" s="2573" t="s">
        <v>1962</v>
      </c>
      <c r="C45" s="2577" t="s">
        <v>1962</v>
      </c>
      <c r="D45" s="2573">
        <v>0.29299999999999998</v>
      </c>
      <c r="E45" s="2577" t="s">
        <v>4136</v>
      </c>
      <c r="F45" s="2574" t="s">
        <v>1962</v>
      </c>
      <c r="G45" s="2601" t="s">
        <v>1962</v>
      </c>
      <c r="H45" s="2602" t="s">
        <v>1962</v>
      </c>
      <c r="I45" s="2603">
        <v>1.663</v>
      </c>
      <c r="J45" s="2601">
        <v>35.85</v>
      </c>
      <c r="K45" s="2604">
        <v>0.64900000000000002</v>
      </c>
      <c r="L45" s="2601" t="s">
        <v>4137</v>
      </c>
      <c r="M45" s="2604">
        <v>0.129</v>
      </c>
      <c r="N45" s="2601">
        <v>47.86</v>
      </c>
      <c r="O45" s="2605" t="s">
        <v>1962</v>
      </c>
    </row>
    <row r="46" spans="1:15" s="2550" customFormat="1" ht="19.5" customHeight="1" x14ac:dyDescent="0.25">
      <c r="A46" s="2572">
        <v>42583</v>
      </c>
      <c r="B46" s="2573" t="s">
        <v>1962</v>
      </c>
      <c r="C46" s="2577" t="s">
        <v>1962</v>
      </c>
      <c r="D46" s="2573">
        <v>0.96099999999999997</v>
      </c>
      <c r="E46" s="2577" t="s">
        <v>4138</v>
      </c>
      <c r="F46" s="2574" t="s">
        <v>1962</v>
      </c>
      <c r="G46" s="2601" t="s">
        <v>1962</v>
      </c>
      <c r="H46" s="2602" t="s">
        <v>1962</v>
      </c>
      <c r="I46" s="2603" t="s">
        <v>1962</v>
      </c>
      <c r="J46" s="2601" t="s">
        <v>1962</v>
      </c>
      <c r="K46" s="2604">
        <v>1.2110000000000001</v>
      </c>
      <c r="L46" s="2601" t="s">
        <v>4139</v>
      </c>
      <c r="M46" s="2604" t="s">
        <v>1962</v>
      </c>
      <c r="N46" s="2601" t="s">
        <v>1962</v>
      </c>
      <c r="O46" s="2605" t="s">
        <v>1962</v>
      </c>
    </row>
    <row r="47" spans="1:15" s="2550" customFormat="1" ht="19.5" customHeight="1" x14ac:dyDescent="0.25">
      <c r="A47" s="2572">
        <v>42614</v>
      </c>
      <c r="B47" s="2573" t="s">
        <v>1962</v>
      </c>
      <c r="C47" s="2577" t="s">
        <v>1962</v>
      </c>
      <c r="D47" s="2573">
        <v>15.598000000000001</v>
      </c>
      <c r="E47" s="2577" t="s">
        <v>4140</v>
      </c>
      <c r="F47" s="2574" t="s">
        <v>1962</v>
      </c>
      <c r="G47" s="2601" t="s">
        <v>1962</v>
      </c>
      <c r="H47" s="2602" t="s">
        <v>1962</v>
      </c>
      <c r="I47" s="2603" t="s">
        <v>1962</v>
      </c>
      <c r="J47" s="2601" t="s">
        <v>1962</v>
      </c>
      <c r="K47" s="2604">
        <v>8.7690000000000001</v>
      </c>
      <c r="L47" s="2601" t="s">
        <v>4141</v>
      </c>
      <c r="M47" s="2604">
        <v>8.2000000000000003E-2</v>
      </c>
      <c r="N47" s="2601" t="s">
        <v>4142</v>
      </c>
      <c r="O47" s="2605" t="s">
        <v>1962</v>
      </c>
    </row>
    <row r="48" spans="1:15" s="2550" customFormat="1" ht="19.5" customHeight="1" x14ac:dyDescent="0.25">
      <c r="A48" s="2572">
        <v>42644</v>
      </c>
      <c r="B48" s="2573" t="s">
        <v>1962</v>
      </c>
      <c r="C48" s="2577" t="s">
        <v>1962</v>
      </c>
      <c r="D48" s="2573">
        <v>0.93145199999999995</v>
      </c>
      <c r="E48" s="2577" t="s">
        <v>4143</v>
      </c>
      <c r="F48" s="2574" t="s">
        <v>1962</v>
      </c>
      <c r="G48" s="2601" t="s">
        <v>1962</v>
      </c>
      <c r="H48" s="2602" t="s">
        <v>1962</v>
      </c>
      <c r="I48" s="2603" t="s">
        <v>1962</v>
      </c>
      <c r="J48" s="2601" t="s">
        <v>1962</v>
      </c>
      <c r="K48" s="2604">
        <v>0.504</v>
      </c>
      <c r="L48" s="2601" t="s">
        <v>4144</v>
      </c>
      <c r="M48" s="2604">
        <v>0.33200000000000002</v>
      </c>
      <c r="N48" s="2601" t="s">
        <v>4145</v>
      </c>
      <c r="O48" s="2605" t="s">
        <v>1962</v>
      </c>
    </row>
    <row r="49" spans="1:19" s="2550" customFormat="1" ht="19.5" customHeight="1" x14ac:dyDescent="0.25">
      <c r="A49" s="2572">
        <v>42675</v>
      </c>
      <c r="B49" s="2573" t="s">
        <v>1962</v>
      </c>
      <c r="C49" s="2577" t="s">
        <v>1962</v>
      </c>
      <c r="D49" s="2573">
        <v>5.6289999999999996</v>
      </c>
      <c r="E49" s="2577" t="s">
        <v>4146</v>
      </c>
      <c r="F49" s="2574" t="s">
        <v>1962</v>
      </c>
      <c r="G49" s="2601" t="s">
        <v>1962</v>
      </c>
      <c r="H49" s="2602" t="s">
        <v>1962</v>
      </c>
      <c r="I49" s="2603" t="s">
        <v>1962</v>
      </c>
      <c r="J49" s="2601" t="s">
        <v>1962</v>
      </c>
      <c r="K49" s="2604">
        <v>3.8</v>
      </c>
      <c r="L49" s="2601" t="s">
        <v>4147</v>
      </c>
      <c r="M49" s="2604">
        <v>0.32100000000000001</v>
      </c>
      <c r="N49" s="2601" t="s">
        <v>4148</v>
      </c>
      <c r="O49" s="2605" t="s">
        <v>1962</v>
      </c>
    </row>
    <row r="50" spans="1:19" s="2550" customFormat="1" ht="19.5" customHeight="1" x14ac:dyDescent="0.25">
      <c r="A50" s="2572">
        <v>42705</v>
      </c>
      <c r="B50" s="2573" t="s">
        <v>1962</v>
      </c>
      <c r="C50" s="2577" t="s">
        <v>1962</v>
      </c>
      <c r="D50" s="2573">
        <v>27.902999999999999</v>
      </c>
      <c r="E50" s="2577" t="s">
        <v>4149</v>
      </c>
      <c r="F50" s="2574" t="s">
        <v>1962</v>
      </c>
      <c r="G50" s="2601" t="s">
        <v>1962</v>
      </c>
      <c r="H50" s="2602" t="s">
        <v>1962</v>
      </c>
      <c r="I50" s="2603" t="s">
        <v>1962</v>
      </c>
      <c r="J50" s="2601" t="s">
        <v>1962</v>
      </c>
      <c r="K50" s="2604">
        <v>3.714</v>
      </c>
      <c r="L50" s="2601" t="s">
        <v>4150</v>
      </c>
      <c r="M50" s="2604">
        <v>1.226</v>
      </c>
      <c r="N50" s="2601" t="s">
        <v>4151</v>
      </c>
      <c r="O50" s="2605" t="s">
        <v>1962</v>
      </c>
    </row>
    <row r="51" spans="1:19" s="2550" customFormat="1" ht="19.5" customHeight="1" x14ac:dyDescent="0.25">
      <c r="A51" s="2572">
        <v>42736</v>
      </c>
      <c r="B51" s="2573" t="s">
        <v>1962</v>
      </c>
      <c r="C51" s="2577" t="s">
        <v>1962</v>
      </c>
      <c r="D51" s="2573">
        <v>0.41349999999999998</v>
      </c>
      <c r="E51" s="2577" t="s">
        <v>4152</v>
      </c>
      <c r="F51" s="2574" t="s">
        <v>1962</v>
      </c>
      <c r="G51" s="2601" t="s">
        <v>1962</v>
      </c>
      <c r="H51" s="2602" t="s">
        <v>1962</v>
      </c>
      <c r="I51" s="2603" t="s">
        <v>1962</v>
      </c>
      <c r="J51" s="2601" t="s">
        <v>1962</v>
      </c>
      <c r="K51" s="2604">
        <v>1.214</v>
      </c>
      <c r="L51" s="2601" t="s">
        <v>4153</v>
      </c>
      <c r="M51" s="2604">
        <v>0.69879999999999998</v>
      </c>
      <c r="N51" s="2601" t="s">
        <v>4154</v>
      </c>
      <c r="O51" s="2605" t="s">
        <v>1962</v>
      </c>
    </row>
    <row r="52" spans="1:19" s="2550" customFormat="1" ht="19.5" customHeight="1" x14ac:dyDescent="0.25">
      <c r="A52" s="2572">
        <v>42767</v>
      </c>
      <c r="B52" s="2573" t="s">
        <v>1962</v>
      </c>
      <c r="C52" s="2577" t="s">
        <v>1962</v>
      </c>
      <c r="D52" s="2573">
        <v>0.29399999999999998</v>
      </c>
      <c r="E52" s="2577" t="s">
        <v>4155</v>
      </c>
      <c r="F52" s="2574" t="s">
        <v>1962</v>
      </c>
      <c r="G52" s="2601" t="s">
        <v>1962</v>
      </c>
      <c r="H52" s="2602" t="s">
        <v>1962</v>
      </c>
      <c r="I52" s="2603" t="s">
        <v>1962</v>
      </c>
      <c r="J52" s="2601" t="s">
        <v>1962</v>
      </c>
      <c r="K52" s="2604">
        <v>0.377</v>
      </c>
      <c r="L52" s="2601" t="s">
        <v>4156</v>
      </c>
      <c r="M52" s="2604">
        <v>0.39</v>
      </c>
      <c r="N52" s="2601" t="s">
        <v>4157</v>
      </c>
      <c r="O52" s="2605" t="s">
        <v>1962</v>
      </c>
    </row>
    <row r="53" spans="1:19" s="2550" customFormat="1" ht="19.5" customHeight="1" x14ac:dyDescent="0.25">
      <c r="A53" s="2572">
        <v>42795</v>
      </c>
      <c r="B53" s="2573" t="s">
        <v>1962</v>
      </c>
      <c r="C53" s="2577" t="s">
        <v>1962</v>
      </c>
      <c r="D53" s="2573">
        <v>5.3479999999999999</v>
      </c>
      <c r="E53" s="2577" t="s">
        <v>4158</v>
      </c>
      <c r="F53" s="2574" t="s">
        <v>1962</v>
      </c>
      <c r="G53" s="2601" t="s">
        <v>1962</v>
      </c>
      <c r="H53" s="2602" t="s">
        <v>1962</v>
      </c>
      <c r="I53" s="2603" t="s">
        <v>1962</v>
      </c>
      <c r="J53" s="2601" t="s">
        <v>1962</v>
      </c>
      <c r="K53" s="2604">
        <v>12.314</v>
      </c>
      <c r="L53" s="2601" t="s">
        <v>4159</v>
      </c>
      <c r="M53" s="2604" t="s">
        <v>1962</v>
      </c>
      <c r="N53" s="2601" t="s">
        <v>1962</v>
      </c>
      <c r="O53" s="2607">
        <v>1.2150000000000001</v>
      </c>
    </row>
    <row r="54" spans="1:19" s="2550" customFormat="1" ht="19.5" customHeight="1" x14ac:dyDescent="0.25">
      <c r="A54" s="2572">
        <v>42826</v>
      </c>
      <c r="B54" s="2573" t="s">
        <v>1962</v>
      </c>
      <c r="C54" s="2577" t="s">
        <v>1962</v>
      </c>
      <c r="D54" s="2573">
        <v>0.60699999999999998</v>
      </c>
      <c r="E54" s="2577" t="s">
        <v>4160</v>
      </c>
      <c r="F54" s="2574" t="s">
        <v>1962</v>
      </c>
      <c r="G54" s="2601" t="s">
        <v>1962</v>
      </c>
      <c r="H54" s="2608">
        <v>4.4589999999999996</v>
      </c>
      <c r="I54" s="2603" t="s">
        <v>1962</v>
      </c>
      <c r="J54" s="2601" t="s">
        <v>1962</v>
      </c>
      <c r="K54" s="2604">
        <v>1.226</v>
      </c>
      <c r="L54" s="2601" t="s">
        <v>4161</v>
      </c>
      <c r="M54" s="2604">
        <v>0.255</v>
      </c>
      <c r="N54" s="2601" t="s">
        <v>4162</v>
      </c>
      <c r="O54" s="2607">
        <v>0.02</v>
      </c>
    </row>
    <row r="55" spans="1:19" s="2550" customFormat="1" ht="19.5" customHeight="1" x14ac:dyDescent="0.25">
      <c r="A55" s="2572">
        <v>42856</v>
      </c>
      <c r="B55" s="2573" t="s">
        <v>1962</v>
      </c>
      <c r="C55" s="2577" t="s">
        <v>1962</v>
      </c>
      <c r="D55" s="2573">
        <v>0.504</v>
      </c>
      <c r="E55" s="2577" t="s">
        <v>4163</v>
      </c>
      <c r="F55" s="2574" t="s">
        <v>1962</v>
      </c>
      <c r="G55" s="2601" t="s">
        <v>1962</v>
      </c>
      <c r="H55" s="2608">
        <v>1E-3</v>
      </c>
      <c r="I55" s="2603" t="s">
        <v>1962</v>
      </c>
      <c r="J55" s="2601" t="s">
        <v>1962</v>
      </c>
      <c r="K55" s="2604">
        <v>3.6259999999999999</v>
      </c>
      <c r="L55" s="2601" t="s">
        <v>4164</v>
      </c>
      <c r="M55" s="2604">
        <v>4.7600000000000003E-2</v>
      </c>
      <c r="N55" s="2601" t="s">
        <v>4165</v>
      </c>
      <c r="O55" s="2607">
        <v>3.1798E-2</v>
      </c>
    </row>
    <row r="56" spans="1:19" s="2550" customFormat="1" ht="19.5" customHeight="1" x14ac:dyDescent="0.25">
      <c r="A56" s="2572">
        <v>42887</v>
      </c>
      <c r="B56" s="2573" t="s">
        <v>1962</v>
      </c>
      <c r="C56" s="2577" t="s">
        <v>1962</v>
      </c>
      <c r="D56" s="2573">
        <v>9.0690000000000008</v>
      </c>
      <c r="E56" s="2577" t="s">
        <v>4166</v>
      </c>
      <c r="F56" s="2574" t="s">
        <v>1962</v>
      </c>
      <c r="G56" s="2601" t="s">
        <v>1962</v>
      </c>
      <c r="H56" s="2608">
        <v>0.71</v>
      </c>
      <c r="I56" s="2603" t="s">
        <v>1962</v>
      </c>
      <c r="J56" s="2601" t="s">
        <v>1962</v>
      </c>
      <c r="K56" s="2604">
        <v>3.855</v>
      </c>
      <c r="L56" s="2601" t="s">
        <v>4167</v>
      </c>
      <c r="M56" s="2604">
        <v>1.105</v>
      </c>
      <c r="N56" s="2601" t="s">
        <v>4168</v>
      </c>
      <c r="O56" s="2607">
        <v>0.112</v>
      </c>
    </row>
    <row r="57" spans="1:19" s="2550" customFormat="1" ht="12" customHeight="1" thickBot="1" x14ac:dyDescent="0.3">
      <c r="A57" s="2581"/>
      <c r="B57" s="2582"/>
      <c r="C57" s="2582"/>
      <c r="D57" s="2582"/>
      <c r="E57" s="2582"/>
      <c r="F57" s="2583"/>
      <c r="G57" s="2609"/>
      <c r="H57" s="2610"/>
      <c r="I57" s="2611"/>
      <c r="J57" s="2612"/>
      <c r="K57" s="2613"/>
      <c r="L57" s="2609"/>
      <c r="M57" s="2614"/>
      <c r="N57" s="2614"/>
      <c r="O57" s="2615"/>
    </row>
    <row r="58" spans="1:19" ht="12" customHeight="1" thickTop="1" x14ac:dyDescent="0.25">
      <c r="Q58" s="2550"/>
      <c r="R58" s="2550"/>
      <c r="S58" s="2550"/>
    </row>
    <row r="59" spans="1:19" s="2550" customFormat="1" ht="18.75" customHeight="1" x14ac:dyDescent="0.25">
      <c r="A59" s="2586" t="s">
        <v>4169</v>
      </c>
      <c r="B59" s="2586"/>
      <c r="C59" s="2586"/>
      <c r="D59" s="2586"/>
    </row>
    <row r="60" spans="1:19" x14ac:dyDescent="0.25">
      <c r="Q60" s="2550"/>
      <c r="R60" s="2550"/>
      <c r="S60" s="2550"/>
    </row>
    <row r="61" spans="1:19" x14ac:dyDescent="0.25">
      <c r="Q61" s="2550"/>
      <c r="R61" s="2550"/>
      <c r="S61" s="2550"/>
    </row>
    <row r="62" spans="1:19" x14ac:dyDescent="0.25">
      <c r="Q62" s="2550"/>
      <c r="R62" s="2550"/>
      <c r="S62" s="2550"/>
    </row>
    <row r="63" spans="1:19" x14ac:dyDescent="0.25">
      <c r="Q63" s="2550"/>
      <c r="R63" s="2550"/>
      <c r="S63" s="2550"/>
    </row>
    <row r="64" spans="1:19" x14ac:dyDescent="0.25">
      <c r="Q64" s="2550"/>
      <c r="R64" s="2550"/>
      <c r="S64" s="2550"/>
    </row>
    <row r="65" spans="19:19" x14ac:dyDescent="0.25">
      <c r="S65" s="2550"/>
    </row>
  </sheetData>
  <mergeCells count="14">
    <mergeCell ref="K37:K38"/>
    <mergeCell ref="L37:L38"/>
    <mergeCell ref="M37:M38"/>
    <mergeCell ref="N37:N38"/>
    <mergeCell ref="B35:H35"/>
    <mergeCell ref="I35:O35"/>
    <mergeCell ref="B37:B38"/>
    <mergeCell ref="C37:C38"/>
    <mergeCell ref="D37:D38"/>
    <mergeCell ref="E37:E38"/>
    <mergeCell ref="F37:F38"/>
    <mergeCell ref="G37:G38"/>
    <mergeCell ref="I37:I38"/>
    <mergeCell ref="J37:J38"/>
  </mergeCells>
  <pageMargins left="0.2" right="0.2" top="0.5" bottom="0.25" header="0.3" footer="0.3"/>
  <pageSetup paperSize="9" scale="6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showGridLines="0" zoomScaleNormal="100" workbookViewId="0">
      <selection activeCell="I49" sqref="I49"/>
    </sheetView>
  </sheetViews>
  <sheetFormatPr defaultRowHeight="14.25" x14ac:dyDescent="0.25"/>
  <cols>
    <col min="1" max="1" width="10.7109375" style="2552" customWidth="1"/>
    <col min="2" max="2" width="11.85546875" style="2550" bestFit="1" customWidth="1"/>
    <col min="3" max="3" width="15" style="2550" bestFit="1" customWidth="1"/>
    <col min="4" max="4" width="14.28515625" style="2550" bestFit="1" customWidth="1"/>
    <col min="5" max="5" width="15" style="2550" bestFit="1" customWidth="1"/>
    <col min="6" max="6" width="11.28515625" style="2550" bestFit="1" customWidth="1"/>
    <col min="7" max="7" width="15" style="2550" bestFit="1" customWidth="1"/>
    <col min="8" max="8" width="13.140625" style="2550" customWidth="1"/>
    <col min="9" max="9" width="15" style="2550" bestFit="1" customWidth="1"/>
    <col min="10" max="10" width="13.42578125" style="2550" customWidth="1"/>
    <col min="11" max="11" width="15" style="2550" bestFit="1" customWidth="1"/>
    <col min="12" max="12" width="19.42578125" style="2550" bestFit="1" customWidth="1"/>
    <col min="13" max="13" width="9.140625" style="2550"/>
    <col min="14" max="14" width="8.7109375" style="2550" customWidth="1"/>
    <col min="15" max="15" width="9.140625" style="2550"/>
    <col min="16" max="16" width="14.28515625" style="2550" bestFit="1" customWidth="1"/>
    <col min="17" max="256" width="9.140625" style="2550"/>
    <col min="257" max="257" width="10.7109375" style="2550" customWidth="1"/>
    <col min="258" max="258" width="11.28515625" style="2550" customWidth="1"/>
    <col min="259" max="259" width="12.7109375" style="2550" customWidth="1"/>
    <col min="260" max="260" width="12" style="2550" customWidth="1"/>
    <col min="261" max="261" width="12.5703125" style="2550" customWidth="1"/>
    <col min="262" max="262" width="10.85546875" style="2550" customWidth="1"/>
    <col min="263" max="265" width="12.42578125" style="2550" customWidth="1"/>
    <col min="266" max="266" width="10.42578125" style="2550" customWidth="1"/>
    <col min="267" max="267" width="12.7109375" style="2550" customWidth="1"/>
    <col min="268" max="268" width="16.85546875" style="2550" customWidth="1"/>
    <col min="269" max="269" width="9.140625" style="2550"/>
    <col min="270" max="270" width="8.7109375" style="2550" customWidth="1"/>
    <col min="271" max="271" width="9.140625" style="2550"/>
    <col min="272" max="272" width="14.28515625" style="2550" bestFit="1" customWidth="1"/>
    <col min="273" max="512" width="9.140625" style="2550"/>
    <col min="513" max="513" width="10.7109375" style="2550" customWidth="1"/>
    <col min="514" max="514" width="11.28515625" style="2550" customWidth="1"/>
    <col min="515" max="515" width="12.7109375" style="2550" customWidth="1"/>
    <col min="516" max="516" width="12" style="2550" customWidth="1"/>
    <col min="517" max="517" width="12.5703125" style="2550" customWidth="1"/>
    <col min="518" max="518" width="10.85546875" style="2550" customWidth="1"/>
    <col min="519" max="521" width="12.42578125" style="2550" customWidth="1"/>
    <col min="522" max="522" width="10.42578125" style="2550" customWidth="1"/>
    <col min="523" max="523" width="12.7109375" style="2550" customWidth="1"/>
    <col min="524" max="524" width="16.85546875" style="2550" customWidth="1"/>
    <col min="525" max="525" width="9.140625" style="2550"/>
    <col min="526" max="526" width="8.7109375" style="2550" customWidth="1"/>
    <col min="527" max="527" width="9.140625" style="2550"/>
    <col min="528" max="528" width="14.28515625" style="2550" bestFit="1" customWidth="1"/>
    <col min="529" max="768" width="9.140625" style="2550"/>
    <col min="769" max="769" width="10.7109375" style="2550" customWidth="1"/>
    <col min="770" max="770" width="11.28515625" style="2550" customWidth="1"/>
    <col min="771" max="771" width="12.7109375" style="2550" customWidth="1"/>
    <col min="772" max="772" width="12" style="2550" customWidth="1"/>
    <col min="773" max="773" width="12.5703125" style="2550" customWidth="1"/>
    <col min="774" max="774" width="10.85546875" style="2550" customWidth="1"/>
    <col min="775" max="777" width="12.42578125" style="2550" customWidth="1"/>
    <col min="778" max="778" width="10.42578125" style="2550" customWidth="1"/>
    <col min="779" max="779" width="12.7109375" style="2550" customWidth="1"/>
    <col min="780" max="780" width="16.85546875" style="2550" customWidth="1"/>
    <col min="781" max="781" width="9.140625" style="2550"/>
    <col min="782" max="782" width="8.7109375" style="2550" customWidth="1"/>
    <col min="783" max="783" width="9.140625" style="2550"/>
    <col min="784" max="784" width="14.28515625" style="2550" bestFit="1" customWidth="1"/>
    <col min="785" max="1024" width="9.140625" style="2550"/>
    <col min="1025" max="1025" width="10.7109375" style="2550" customWidth="1"/>
    <col min="1026" max="1026" width="11.28515625" style="2550" customWidth="1"/>
    <col min="1027" max="1027" width="12.7109375" style="2550" customWidth="1"/>
    <col min="1028" max="1028" width="12" style="2550" customWidth="1"/>
    <col min="1029" max="1029" width="12.5703125" style="2550" customWidth="1"/>
    <col min="1030" max="1030" width="10.85546875" style="2550" customWidth="1"/>
    <col min="1031" max="1033" width="12.42578125" style="2550" customWidth="1"/>
    <col min="1034" max="1034" width="10.42578125" style="2550" customWidth="1"/>
    <col min="1035" max="1035" width="12.7109375" style="2550" customWidth="1"/>
    <col min="1036" max="1036" width="16.85546875" style="2550" customWidth="1"/>
    <col min="1037" max="1037" width="9.140625" style="2550"/>
    <col min="1038" max="1038" width="8.7109375" style="2550" customWidth="1"/>
    <col min="1039" max="1039" width="9.140625" style="2550"/>
    <col min="1040" max="1040" width="14.28515625" style="2550" bestFit="1" customWidth="1"/>
    <col min="1041" max="1280" width="9.140625" style="2550"/>
    <col min="1281" max="1281" width="10.7109375" style="2550" customWidth="1"/>
    <col min="1282" max="1282" width="11.28515625" style="2550" customWidth="1"/>
    <col min="1283" max="1283" width="12.7109375" style="2550" customWidth="1"/>
    <col min="1284" max="1284" width="12" style="2550" customWidth="1"/>
    <col min="1285" max="1285" width="12.5703125" style="2550" customWidth="1"/>
    <col min="1286" max="1286" width="10.85546875" style="2550" customWidth="1"/>
    <col min="1287" max="1289" width="12.42578125" style="2550" customWidth="1"/>
    <col min="1290" max="1290" width="10.42578125" style="2550" customWidth="1"/>
    <col min="1291" max="1291" width="12.7109375" style="2550" customWidth="1"/>
    <col min="1292" max="1292" width="16.85546875" style="2550" customWidth="1"/>
    <col min="1293" max="1293" width="9.140625" style="2550"/>
    <col min="1294" max="1294" width="8.7109375" style="2550" customWidth="1"/>
    <col min="1295" max="1295" width="9.140625" style="2550"/>
    <col min="1296" max="1296" width="14.28515625" style="2550" bestFit="1" customWidth="1"/>
    <col min="1297" max="1536" width="9.140625" style="2550"/>
    <col min="1537" max="1537" width="10.7109375" style="2550" customWidth="1"/>
    <col min="1538" max="1538" width="11.28515625" style="2550" customWidth="1"/>
    <col min="1539" max="1539" width="12.7109375" style="2550" customWidth="1"/>
    <col min="1540" max="1540" width="12" style="2550" customWidth="1"/>
    <col min="1541" max="1541" width="12.5703125" style="2550" customWidth="1"/>
    <col min="1542" max="1542" width="10.85546875" style="2550" customWidth="1"/>
    <col min="1543" max="1545" width="12.42578125" style="2550" customWidth="1"/>
    <col min="1546" max="1546" width="10.42578125" style="2550" customWidth="1"/>
    <col min="1547" max="1547" width="12.7109375" style="2550" customWidth="1"/>
    <col min="1548" max="1548" width="16.85546875" style="2550" customWidth="1"/>
    <col min="1549" max="1549" width="9.140625" style="2550"/>
    <col min="1550" max="1550" width="8.7109375" style="2550" customWidth="1"/>
    <col min="1551" max="1551" width="9.140625" style="2550"/>
    <col min="1552" max="1552" width="14.28515625" style="2550" bestFit="1" customWidth="1"/>
    <col min="1553" max="1792" width="9.140625" style="2550"/>
    <col min="1793" max="1793" width="10.7109375" style="2550" customWidth="1"/>
    <col min="1794" max="1794" width="11.28515625" style="2550" customWidth="1"/>
    <col min="1795" max="1795" width="12.7109375" style="2550" customWidth="1"/>
    <col min="1796" max="1796" width="12" style="2550" customWidth="1"/>
    <col min="1797" max="1797" width="12.5703125" style="2550" customWidth="1"/>
    <col min="1798" max="1798" width="10.85546875" style="2550" customWidth="1"/>
    <col min="1799" max="1801" width="12.42578125" style="2550" customWidth="1"/>
    <col min="1802" max="1802" width="10.42578125" style="2550" customWidth="1"/>
    <col min="1803" max="1803" width="12.7109375" style="2550" customWidth="1"/>
    <col min="1804" max="1804" width="16.85546875" style="2550" customWidth="1"/>
    <col min="1805" max="1805" width="9.140625" style="2550"/>
    <col min="1806" max="1806" width="8.7109375" style="2550" customWidth="1"/>
    <col min="1807" max="1807" width="9.140625" style="2550"/>
    <col min="1808" max="1808" width="14.28515625" style="2550" bestFit="1" customWidth="1"/>
    <col min="1809" max="2048" width="9.140625" style="2550"/>
    <col min="2049" max="2049" width="10.7109375" style="2550" customWidth="1"/>
    <col min="2050" max="2050" width="11.28515625" style="2550" customWidth="1"/>
    <col min="2051" max="2051" width="12.7109375" style="2550" customWidth="1"/>
    <col min="2052" max="2052" width="12" style="2550" customWidth="1"/>
    <col min="2053" max="2053" width="12.5703125" style="2550" customWidth="1"/>
    <col min="2054" max="2054" width="10.85546875" style="2550" customWidth="1"/>
    <col min="2055" max="2057" width="12.42578125" style="2550" customWidth="1"/>
    <col min="2058" max="2058" width="10.42578125" style="2550" customWidth="1"/>
    <col min="2059" max="2059" width="12.7109375" style="2550" customWidth="1"/>
    <col min="2060" max="2060" width="16.85546875" style="2550" customWidth="1"/>
    <col min="2061" max="2061" width="9.140625" style="2550"/>
    <col min="2062" max="2062" width="8.7109375" style="2550" customWidth="1"/>
    <col min="2063" max="2063" width="9.140625" style="2550"/>
    <col min="2064" max="2064" width="14.28515625" style="2550" bestFit="1" customWidth="1"/>
    <col min="2065" max="2304" width="9.140625" style="2550"/>
    <col min="2305" max="2305" width="10.7109375" style="2550" customWidth="1"/>
    <col min="2306" max="2306" width="11.28515625" style="2550" customWidth="1"/>
    <col min="2307" max="2307" width="12.7109375" style="2550" customWidth="1"/>
    <col min="2308" max="2308" width="12" style="2550" customWidth="1"/>
    <col min="2309" max="2309" width="12.5703125" style="2550" customWidth="1"/>
    <col min="2310" max="2310" width="10.85546875" style="2550" customWidth="1"/>
    <col min="2311" max="2313" width="12.42578125" style="2550" customWidth="1"/>
    <col min="2314" max="2314" width="10.42578125" style="2550" customWidth="1"/>
    <col min="2315" max="2315" width="12.7109375" style="2550" customWidth="1"/>
    <col min="2316" max="2316" width="16.85546875" style="2550" customWidth="1"/>
    <col min="2317" max="2317" width="9.140625" style="2550"/>
    <col min="2318" max="2318" width="8.7109375" style="2550" customWidth="1"/>
    <col min="2319" max="2319" width="9.140625" style="2550"/>
    <col min="2320" max="2320" width="14.28515625" style="2550" bestFit="1" customWidth="1"/>
    <col min="2321" max="2560" width="9.140625" style="2550"/>
    <col min="2561" max="2561" width="10.7109375" style="2550" customWidth="1"/>
    <col min="2562" max="2562" width="11.28515625" style="2550" customWidth="1"/>
    <col min="2563" max="2563" width="12.7109375" style="2550" customWidth="1"/>
    <col min="2564" max="2564" width="12" style="2550" customWidth="1"/>
    <col min="2565" max="2565" width="12.5703125" style="2550" customWidth="1"/>
    <col min="2566" max="2566" width="10.85546875" style="2550" customWidth="1"/>
    <col min="2567" max="2569" width="12.42578125" style="2550" customWidth="1"/>
    <col min="2570" max="2570" width="10.42578125" style="2550" customWidth="1"/>
    <col min="2571" max="2571" width="12.7109375" style="2550" customWidth="1"/>
    <col min="2572" max="2572" width="16.85546875" style="2550" customWidth="1"/>
    <col min="2573" max="2573" width="9.140625" style="2550"/>
    <col min="2574" max="2574" width="8.7109375" style="2550" customWidth="1"/>
    <col min="2575" max="2575" width="9.140625" style="2550"/>
    <col min="2576" max="2576" width="14.28515625" style="2550" bestFit="1" customWidth="1"/>
    <col min="2577" max="2816" width="9.140625" style="2550"/>
    <col min="2817" max="2817" width="10.7109375" style="2550" customWidth="1"/>
    <col min="2818" max="2818" width="11.28515625" style="2550" customWidth="1"/>
    <col min="2819" max="2819" width="12.7109375" style="2550" customWidth="1"/>
    <col min="2820" max="2820" width="12" style="2550" customWidth="1"/>
    <col min="2821" max="2821" width="12.5703125" style="2550" customWidth="1"/>
    <col min="2822" max="2822" width="10.85546875" style="2550" customWidth="1"/>
    <col min="2823" max="2825" width="12.42578125" style="2550" customWidth="1"/>
    <col min="2826" max="2826" width="10.42578125" style="2550" customWidth="1"/>
    <col min="2827" max="2827" width="12.7109375" style="2550" customWidth="1"/>
    <col min="2828" max="2828" width="16.85546875" style="2550" customWidth="1"/>
    <col min="2829" max="2829" width="9.140625" style="2550"/>
    <col min="2830" max="2830" width="8.7109375" style="2550" customWidth="1"/>
    <col min="2831" max="2831" width="9.140625" style="2550"/>
    <col min="2832" max="2832" width="14.28515625" style="2550" bestFit="1" customWidth="1"/>
    <col min="2833" max="3072" width="9.140625" style="2550"/>
    <col min="3073" max="3073" width="10.7109375" style="2550" customWidth="1"/>
    <col min="3074" max="3074" width="11.28515625" style="2550" customWidth="1"/>
    <col min="3075" max="3075" width="12.7109375" style="2550" customWidth="1"/>
    <col min="3076" max="3076" width="12" style="2550" customWidth="1"/>
    <col min="3077" max="3077" width="12.5703125" style="2550" customWidth="1"/>
    <col min="3078" max="3078" width="10.85546875" style="2550" customWidth="1"/>
    <col min="3079" max="3081" width="12.42578125" style="2550" customWidth="1"/>
    <col min="3082" max="3082" width="10.42578125" style="2550" customWidth="1"/>
    <col min="3083" max="3083" width="12.7109375" style="2550" customWidth="1"/>
    <col min="3084" max="3084" width="16.85546875" style="2550" customWidth="1"/>
    <col min="3085" max="3085" width="9.140625" style="2550"/>
    <col min="3086" max="3086" width="8.7109375" style="2550" customWidth="1"/>
    <col min="3087" max="3087" width="9.140625" style="2550"/>
    <col min="3088" max="3088" width="14.28515625" style="2550" bestFit="1" customWidth="1"/>
    <col min="3089" max="3328" width="9.140625" style="2550"/>
    <col min="3329" max="3329" width="10.7109375" style="2550" customWidth="1"/>
    <col min="3330" max="3330" width="11.28515625" style="2550" customWidth="1"/>
    <col min="3331" max="3331" width="12.7109375" style="2550" customWidth="1"/>
    <col min="3332" max="3332" width="12" style="2550" customWidth="1"/>
    <col min="3333" max="3333" width="12.5703125" style="2550" customWidth="1"/>
    <col min="3334" max="3334" width="10.85546875" style="2550" customWidth="1"/>
    <col min="3335" max="3337" width="12.42578125" style="2550" customWidth="1"/>
    <col min="3338" max="3338" width="10.42578125" style="2550" customWidth="1"/>
    <col min="3339" max="3339" width="12.7109375" style="2550" customWidth="1"/>
    <col min="3340" max="3340" width="16.85546875" style="2550" customWidth="1"/>
    <col min="3341" max="3341" width="9.140625" style="2550"/>
    <col min="3342" max="3342" width="8.7109375" style="2550" customWidth="1"/>
    <col min="3343" max="3343" width="9.140625" style="2550"/>
    <col min="3344" max="3344" width="14.28515625" style="2550" bestFit="1" customWidth="1"/>
    <col min="3345" max="3584" width="9.140625" style="2550"/>
    <col min="3585" max="3585" width="10.7109375" style="2550" customWidth="1"/>
    <col min="3586" max="3586" width="11.28515625" style="2550" customWidth="1"/>
    <col min="3587" max="3587" width="12.7109375" style="2550" customWidth="1"/>
    <col min="3588" max="3588" width="12" style="2550" customWidth="1"/>
    <col min="3589" max="3589" width="12.5703125" style="2550" customWidth="1"/>
    <col min="3590" max="3590" width="10.85546875" style="2550" customWidth="1"/>
    <col min="3591" max="3593" width="12.42578125" style="2550" customWidth="1"/>
    <col min="3594" max="3594" width="10.42578125" style="2550" customWidth="1"/>
    <col min="3595" max="3595" width="12.7109375" style="2550" customWidth="1"/>
    <col min="3596" max="3596" width="16.85546875" style="2550" customWidth="1"/>
    <col min="3597" max="3597" width="9.140625" style="2550"/>
    <col min="3598" max="3598" width="8.7109375" style="2550" customWidth="1"/>
    <col min="3599" max="3599" width="9.140625" style="2550"/>
    <col min="3600" max="3600" width="14.28515625" style="2550" bestFit="1" customWidth="1"/>
    <col min="3601" max="3840" width="9.140625" style="2550"/>
    <col min="3841" max="3841" width="10.7109375" style="2550" customWidth="1"/>
    <col min="3842" max="3842" width="11.28515625" style="2550" customWidth="1"/>
    <col min="3843" max="3843" width="12.7109375" style="2550" customWidth="1"/>
    <col min="3844" max="3844" width="12" style="2550" customWidth="1"/>
    <col min="3845" max="3845" width="12.5703125" style="2550" customWidth="1"/>
    <col min="3846" max="3846" width="10.85546875" style="2550" customWidth="1"/>
    <col min="3847" max="3849" width="12.42578125" style="2550" customWidth="1"/>
    <col min="3850" max="3850" width="10.42578125" style="2550" customWidth="1"/>
    <col min="3851" max="3851" width="12.7109375" style="2550" customWidth="1"/>
    <col min="3852" max="3852" width="16.85546875" style="2550" customWidth="1"/>
    <col min="3853" max="3853" width="9.140625" style="2550"/>
    <col min="3854" max="3854" width="8.7109375" style="2550" customWidth="1"/>
    <col min="3855" max="3855" width="9.140625" style="2550"/>
    <col min="3856" max="3856" width="14.28515625" style="2550" bestFit="1" customWidth="1"/>
    <col min="3857" max="4096" width="9.140625" style="2550"/>
    <col min="4097" max="4097" width="10.7109375" style="2550" customWidth="1"/>
    <col min="4098" max="4098" width="11.28515625" style="2550" customWidth="1"/>
    <col min="4099" max="4099" width="12.7109375" style="2550" customWidth="1"/>
    <col min="4100" max="4100" width="12" style="2550" customWidth="1"/>
    <col min="4101" max="4101" width="12.5703125" style="2550" customWidth="1"/>
    <col min="4102" max="4102" width="10.85546875" style="2550" customWidth="1"/>
    <col min="4103" max="4105" width="12.42578125" style="2550" customWidth="1"/>
    <col min="4106" max="4106" width="10.42578125" style="2550" customWidth="1"/>
    <col min="4107" max="4107" width="12.7109375" style="2550" customWidth="1"/>
    <col min="4108" max="4108" width="16.85546875" style="2550" customWidth="1"/>
    <col min="4109" max="4109" width="9.140625" style="2550"/>
    <col min="4110" max="4110" width="8.7109375" style="2550" customWidth="1"/>
    <col min="4111" max="4111" width="9.140625" style="2550"/>
    <col min="4112" max="4112" width="14.28515625" style="2550" bestFit="1" customWidth="1"/>
    <col min="4113" max="4352" width="9.140625" style="2550"/>
    <col min="4353" max="4353" width="10.7109375" style="2550" customWidth="1"/>
    <col min="4354" max="4354" width="11.28515625" style="2550" customWidth="1"/>
    <col min="4355" max="4355" width="12.7109375" style="2550" customWidth="1"/>
    <col min="4356" max="4356" width="12" style="2550" customWidth="1"/>
    <col min="4357" max="4357" width="12.5703125" style="2550" customWidth="1"/>
    <col min="4358" max="4358" width="10.85546875" style="2550" customWidth="1"/>
    <col min="4359" max="4361" width="12.42578125" style="2550" customWidth="1"/>
    <col min="4362" max="4362" width="10.42578125" style="2550" customWidth="1"/>
    <col min="4363" max="4363" width="12.7109375" style="2550" customWidth="1"/>
    <col min="4364" max="4364" width="16.85546875" style="2550" customWidth="1"/>
    <col min="4365" max="4365" width="9.140625" style="2550"/>
    <col min="4366" max="4366" width="8.7109375" style="2550" customWidth="1"/>
    <col min="4367" max="4367" width="9.140625" style="2550"/>
    <col min="4368" max="4368" width="14.28515625" style="2550" bestFit="1" customWidth="1"/>
    <col min="4369" max="4608" width="9.140625" style="2550"/>
    <col min="4609" max="4609" width="10.7109375" style="2550" customWidth="1"/>
    <col min="4610" max="4610" width="11.28515625" style="2550" customWidth="1"/>
    <col min="4611" max="4611" width="12.7109375" style="2550" customWidth="1"/>
    <col min="4612" max="4612" width="12" style="2550" customWidth="1"/>
    <col min="4613" max="4613" width="12.5703125" style="2550" customWidth="1"/>
    <col min="4614" max="4614" width="10.85546875" style="2550" customWidth="1"/>
    <col min="4615" max="4617" width="12.42578125" style="2550" customWidth="1"/>
    <col min="4618" max="4618" width="10.42578125" style="2550" customWidth="1"/>
    <col min="4619" max="4619" width="12.7109375" style="2550" customWidth="1"/>
    <col min="4620" max="4620" width="16.85546875" style="2550" customWidth="1"/>
    <col min="4621" max="4621" width="9.140625" style="2550"/>
    <col min="4622" max="4622" width="8.7109375" style="2550" customWidth="1"/>
    <col min="4623" max="4623" width="9.140625" style="2550"/>
    <col min="4624" max="4624" width="14.28515625" style="2550" bestFit="1" customWidth="1"/>
    <col min="4625" max="4864" width="9.140625" style="2550"/>
    <col min="4865" max="4865" width="10.7109375" style="2550" customWidth="1"/>
    <col min="4866" max="4866" width="11.28515625" style="2550" customWidth="1"/>
    <col min="4867" max="4867" width="12.7109375" style="2550" customWidth="1"/>
    <col min="4868" max="4868" width="12" style="2550" customWidth="1"/>
    <col min="4869" max="4869" width="12.5703125" style="2550" customWidth="1"/>
    <col min="4870" max="4870" width="10.85546875" style="2550" customWidth="1"/>
    <col min="4871" max="4873" width="12.42578125" style="2550" customWidth="1"/>
    <col min="4874" max="4874" width="10.42578125" style="2550" customWidth="1"/>
    <col min="4875" max="4875" width="12.7109375" style="2550" customWidth="1"/>
    <col min="4876" max="4876" width="16.85546875" style="2550" customWidth="1"/>
    <col min="4877" max="4877" width="9.140625" style="2550"/>
    <col min="4878" max="4878" width="8.7109375" style="2550" customWidth="1"/>
    <col min="4879" max="4879" width="9.140625" style="2550"/>
    <col min="4880" max="4880" width="14.28515625" style="2550" bestFit="1" customWidth="1"/>
    <col min="4881" max="5120" width="9.140625" style="2550"/>
    <col min="5121" max="5121" width="10.7109375" style="2550" customWidth="1"/>
    <col min="5122" max="5122" width="11.28515625" style="2550" customWidth="1"/>
    <col min="5123" max="5123" width="12.7109375" style="2550" customWidth="1"/>
    <col min="5124" max="5124" width="12" style="2550" customWidth="1"/>
    <col min="5125" max="5125" width="12.5703125" style="2550" customWidth="1"/>
    <col min="5126" max="5126" width="10.85546875" style="2550" customWidth="1"/>
    <col min="5127" max="5129" width="12.42578125" style="2550" customWidth="1"/>
    <col min="5130" max="5130" width="10.42578125" style="2550" customWidth="1"/>
    <col min="5131" max="5131" width="12.7109375" style="2550" customWidth="1"/>
    <col min="5132" max="5132" width="16.85546875" style="2550" customWidth="1"/>
    <col min="5133" max="5133" width="9.140625" style="2550"/>
    <col min="5134" max="5134" width="8.7109375" style="2550" customWidth="1"/>
    <col min="5135" max="5135" width="9.140625" style="2550"/>
    <col min="5136" max="5136" width="14.28515625" style="2550" bestFit="1" customWidth="1"/>
    <col min="5137" max="5376" width="9.140625" style="2550"/>
    <col min="5377" max="5377" width="10.7109375" style="2550" customWidth="1"/>
    <col min="5378" max="5378" width="11.28515625" style="2550" customWidth="1"/>
    <col min="5379" max="5379" width="12.7109375" style="2550" customWidth="1"/>
    <col min="5380" max="5380" width="12" style="2550" customWidth="1"/>
    <col min="5381" max="5381" width="12.5703125" style="2550" customWidth="1"/>
    <col min="5382" max="5382" width="10.85546875" style="2550" customWidth="1"/>
    <col min="5383" max="5385" width="12.42578125" style="2550" customWidth="1"/>
    <col min="5386" max="5386" width="10.42578125" style="2550" customWidth="1"/>
    <col min="5387" max="5387" width="12.7109375" style="2550" customWidth="1"/>
    <col min="5388" max="5388" width="16.85546875" style="2550" customWidth="1"/>
    <col min="5389" max="5389" width="9.140625" style="2550"/>
    <col min="5390" max="5390" width="8.7109375" style="2550" customWidth="1"/>
    <col min="5391" max="5391" width="9.140625" style="2550"/>
    <col min="5392" max="5392" width="14.28515625" style="2550" bestFit="1" customWidth="1"/>
    <col min="5393" max="5632" width="9.140625" style="2550"/>
    <col min="5633" max="5633" width="10.7109375" style="2550" customWidth="1"/>
    <col min="5634" max="5634" width="11.28515625" style="2550" customWidth="1"/>
    <col min="5635" max="5635" width="12.7109375" style="2550" customWidth="1"/>
    <col min="5636" max="5636" width="12" style="2550" customWidth="1"/>
    <col min="5637" max="5637" width="12.5703125" style="2550" customWidth="1"/>
    <col min="5638" max="5638" width="10.85546875" style="2550" customWidth="1"/>
    <col min="5639" max="5641" width="12.42578125" style="2550" customWidth="1"/>
    <col min="5642" max="5642" width="10.42578125" style="2550" customWidth="1"/>
    <col min="5643" max="5643" width="12.7109375" style="2550" customWidth="1"/>
    <col min="5644" max="5644" width="16.85546875" style="2550" customWidth="1"/>
    <col min="5645" max="5645" width="9.140625" style="2550"/>
    <col min="5646" max="5646" width="8.7109375" style="2550" customWidth="1"/>
    <col min="5647" max="5647" width="9.140625" style="2550"/>
    <col min="5648" max="5648" width="14.28515625" style="2550" bestFit="1" customWidth="1"/>
    <col min="5649" max="5888" width="9.140625" style="2550"/>
    <col min="5889" max="5889" width="10.7109375" style="2550" customWidth="1"/>
    <col min="5890" max="5890" width="11.28515625" style="2550" customWidth="1"/>
    <col min="5891" max="5891" width="12.7109375" style="2550" customWidth="1"/>
    <col min="5892" max="5892" width="12" style="2550" customWidth="1"/>
    <col min="5893" max="5893" width="12.5703125" style="2550" customWidth="1"/>
    <col min="5894" max="5894" width="10.85546875" style="2550" customWidth="1"/>
    <col min="5895" max="5897" width="12.42578125" style="2550" customWidth="1"/>
    <col min="5898" max="5898" width="10.42578125" style="2550" customWidth="1"/>
    <col min="5899" max="5899" width="12.7109375" style="2550" customWidth="1"/>
    <col min="5900" max="5900" width="16.85546875" style="2550" customWidth="1"/>
    <col min="5901" max="5901" width="9.140625" style="2550"/>
    <col min="5902" max="5902" width="8.7109375" style="2550" customWidth="1"/>
    <col min="5903" max="5903" width="9.140625" style="2550"/>
    <col min="5904" max="5904" width="14.28515625" style="2550" bestFit="1" customWidth="1"/>
    <col min="5905" max="6144" width="9.140625" style="2550"/>
    <col min="6145" max="6145" width="10.7109375" style="2550" customWidth="1"/>
    <col min="6146" max="6146" width="11.28515625" style="2550" customWidth="1"/>
    <col min="6147" max="6147" width="12.7109375" style="2550" customWidth="1"/>
    <col min="6148" max="6148" width="12" style="2550" customWidth="1"/>
    <col min="6149" max="6149" width="12.5703125" style="2550" customWidth="1"/>
    <col min="6150" max="6150" width="10.85546875" style="2550" customWidth="1"/>
    <col min="6151" max="6153" width="12.42578125" style="2550" customWidth="1"/>
    <col min="6154" max="6154" width="10.42578125" style="2550" customWidth="1"/>
    <col min="6155" max="6155" width="12.7109375" style="2550" customWidth="1"/>
    <col min="6156" max="6156" width="16.85546875" style="2550" customWidth="1"/>
    <col min="6157" max="6157" width="9.140625" style="2550"/>
    <col min="6158" max="6158" width="8.7109375" style="2550" customWidth="1"/>
    <col min="6159" max="6159" width="9.140625" style="2550"/>
    <col min="6160" max="6160" width="14.28515625" style="2550" bestFit="1" customWidth="1"/>
    <col min="6161" max="6400" width="9.140625" style="2550"/>
    <col min="6401" max="6401" width="10.7109375" style="2550" customWidth="1"/>
    <col min="6402" max="6402" width="11.28515625" style="2550" customWidth="1"/>
    <col min="6403" max="6403" width="12.7109375" style="2550" customWidth="1"/>
    <col min="6404" max="6404" width="12" style="2550" customWidth="1"/>
    <col min="6405" max="6405" width="12.5703125" style="2550" customWidth="1"/>
    <col min="6406" max="6406" width="10.85546875" style="2550" customWidth="1"/>
    <col min="6407" max="6409" width="12.42578125" style="2550" customWidth="1"/>
    <col min="6410" max="6410" width="10.42578125" style="2550" customWidth="1"/>
    <col min="6411" max="6411" width="12.7109375" style="2550" customWidth="1"/>
    <col min="6412" max="6412" width="16.85546875" style="2550" customWidth="1"/>
    <col min="6413" max="6413" width="9.140625" style="2550"/>
    <col min="6414" max="6414" width="8.7109375" style="2550" customWidth="1"/>
    <col min="6415" max="6415" width="9.140625" style="2550"/>
    <col min="6416" max="6416" width="14.28515625" style="2550" bestFit="1" customWidth="1"/>
    <col min="6417" max="6656" width="9.140625" style="2550"/>
    <col min="6657" max="6657" width="10.7109375" style="2550" customWidth="1"/>
    <col min="6658" max="6658" width="11.28515625" style="2550" customWidth="1"/>
    <col min="6659" max="6659" width="12.7109375" style="2550" customWidth="1"/>
    <col min="6660" max="6660" width="12" style="2550" customWidth="1"/>
    <col min="6661" max="6661" width="12.5703125" style="2550" customWidth="1"/>
    <col min="6662" max="6662" width="10.85546875" style="2550" customWidth="1"/>
    <col min="6663" max="6665" width="12.42578125" style="2550" customWidth="1"/>
    <col min="6666" max="6666" width="10.42578125" style="2550" customWidth="1"/>
    <col min="6667" max="6667" width="12.7109375" style="2550" customWidth="1"/>
    <col min="6668" max="6668" width="16.85546875" style="2550" customWidth="1"/>
    <col min="6669" max="6669" width="9.140625" style="2550"/>
    <col min="6670" max="6670" width="8.7109375" style="2550" customWidth="1"/>
    <col min="6671" max="6671" width="9.140625" style="2550"/>
    <col min="6672" max="6672" width="14.28515625" style="2550" bestFit="1" customWidth="1"/>
    <col min="6673" max="6912" width="9.140625" style="2550"/>
    <col min="6913" max="6913" width="10.7109375" style="2550" customWidth="1"/>
    <col min="6914" max="6914" width="11.28515625" style="2550" customWidth="1"/>
    <col min="6915" max="6915" width="12.7109375" style="2550" customWidth="1"/>
    <col min="6916" max="6916" width="12" style="2550" customWidth="1"/>
    <col min="6917" max="6917" width="12.5703125" style="2550" customWidth="1"/>
    <col min="6918" max="6918" width="10.85546875" style="2550" customWidth="1"/>
    <col min="6919" max="6921" width="12.42578125" style="2550" customWidth="1"/>
    <col min="6922" max="6922" width="10.42578125" style="2550" customWidth="1"/>
    <col min="6923" max="6923" width="12.7109375" style="2550" customWidth="1"/>
    <col min="6924" max="6924" width="16.85546875" style="2550" customWidth="1"/>
    <col min="6925" max="6925" width="9.140625" style="2550"/>
    <col min="6926" max="6926" width="8.7109375" style="2550" customWidth="1"/>
    <col min="6927" max="6927" width="9.140625" style="2550"/>
    <col min="6928" max="6928" width="14.28515625" style="2550" bestFit="1" customWidth="1"/>
    <col min="6929" max="7168" width="9.140625" style="2550"/>
    <col min="7169" max="7169" width="10.7109375" style="2550" customWidth="1"/>
    <col min="7170" max="7170" width="11.28515625" style="2550" customWidth="1"/>
    <col min="7171" max="7171" width="12.7109375" style="2550" customWidth="1"/>
    <col min="7172" max="7172" width="12" style="2550" customWidth="1"/>
    <col min="7173" max="7173" width="12.5703125" style="2550" customWidth="1"/>
    <col min="7174" max="7174" width="10.85546875" style="2550" customWidth="1"/>
    <col min="7175" max="7177" width="12.42578125" style="2550" customWidth="1"/>
    <col min="7178" max="7178" width="10.42578125" style="2550" customWidth="1"/>
    <col min="7179" max="7179" width="12.7109375" style="2550" customWidth="1"/>
    <col min="7180" max="7180" width="16.85546875" style="2550" customWidth="1"/>
    <col min="7181" max="7181" width="9.140625" style="2550"/>
    <col min="7182" max="7182" width="8.7109375" style="2550" customWidth="1"/>
    <col min="7183" max="7183" width="9.140625" style="2550"/>
    <col min="7184" max="7184" width="14.28515625" style="2550" bestFit="1" customWidth="1"/>
    <col min="7185" max="7424" width="9.140625" style="2550"/>
    <col min="7425" max="7425" width="10.7109375" style="2550" customWidth="1"/>
    <col min="7426" max="7426" width="11.28515625" style="2550" customWidth="1"/>
    <col min="7427" max="7427" width="12.7109375" style="2550" customWidth="1"/>
    <col min="7428" max="7428" width="12" style="2550" customWidth="1"/>
    <col min="7429" max="7429" width="12.5703125" style="2550" customWidth="1"/>
    <col min="7430" max="7430" width="10.85546875" style="2550" customWidth="1"/>
    <col min="7431" max="7433" width="12.42578125" style="2550" customWidth="1"/>
    <col min="7434" max="7434" width="10.42578125" style="2550" customWidth="1"/>
    <col min="7435" max="7435" width="12.7109375" style="2550" customWidth="1"/>
    <col min="7436" max="7436" width="16.85546875" style="2550" customWidth="1"/>
    <col min="7437" max="7437" width="9.140625" style="2550"/>
    <col min="7438" max="7438" width="8.7109375" style="2550" customWidth="1"/>
    <col min="7439" max="7439" width="9.140625" style="2550"/>
    <col min="7440" max="7440" width="14.28515625" style="2550" bestFit="1" customWidth="1"/>
    <col min="7441" max="7680" width="9.140625" style="2550"/>
    <col min="7681" max="7681" width="10.7109375" style="2550" customWidth="1"/>
    <col min="7682" max="7682" width="11.28515625" style="2550" customWidth="1"/>
    <col min="7683" max="7683" width="12.7109375" style="2550" customWidth="1"/>
    <col min="7684" max="7684" width="12" style="2550" customWidth="1"/>
    <col min="7685" max="7685" width="12.5703125" style="2550" customWidth="1"/>
    <col min="7686" max="7686" width="10.85546875" style="2550" customWidth="1"/>
    <col min="7687" max="7689" width="12.42578125" style="2550" customWidth="1"/>
    <col min="7690" max="7690" width="10.42578125" style="2550" customWidth="1"/>
    <col min="7691" max="7691" width="12.7109375" style="2550" customWidth="1"/>
    <col min="7692" max="7692" width="16.85546875" style="2550" customWidth="1"/>
    <col min="7693" max="7693" width="9.140625" style="2550"/>
    <col min="7694" max="7694" width="8.7109375" style="2550" customWidth="1"/>
    <col min="7695" max="7695" width="9.140625" style="2550"/>
    <col min="7696" max="7696" width="14.28515625" style="2550" bestFit="1" customWidth="1"/>
    <col min="7697" max="7936" width="9.140625" style="2550"/>
    <col min="7937" max="7937" width="10.7109375" style="2550" customWidth="1"/>
    <col min="7938" max="7938" width="11.28515625" style="2550" customWidth="1"/>
    <col min="7939" max="7939" width="12.7109375" style="2550" customWidth="1"/>
    <col min="7940" max="7940" width="12" style="2550" customWidth="1"/>
    <col min="7941" max="7941" width="12.5703125" style="2550" customWidth="1"/>
    <col min="7942" max="7942" width="10.85546875" style="2550" customWidth="1"/>
    <col min="7943" max="7945" width="12.42578125" style="2550" customWidth="1"/>
    <col min="7946" max="7946" width="10.42578125" style="2550" customWidth="1"/>
    <col min="7947" max="7947" width="12.7109375" style="2550" customWidth="1"/>
    <col min="7948" max="7948" width="16.85546875" style="2550" customWidth="1"/>
    <col min="7949" max="7949" width="9.140625" style="2550"/>
    <col min="7950" max="7950" width="8.7109375" style="2550" customWidth="1"/>
    <col min="7951" max="7951" width="9.140625" style="2550"/>
    <col min="7952" max="7952" width="14.28515625" style="2550" bestFit="1" customWidth="1"/>
    <col min="7953" max="8192" width="9.140625" style="2550"/>
    <col min="8193" max="8193" width="10.7109375" style="2550" customWidth="1"/>
    <col min="8194" max="8194" width="11.28515625" style="2550" customWidth="1"/>
    <col min="8195" max="8195" width="12.7109375" style="2550" customWidth="1"/>
    <col min="8196" max="8196" width="12" style="2550" customWidth="1"/>
    <col min="8197" max="8197" width="12.5703125" style="2550" customWidth="1"/>
    <col min="8198" max="8198" width="10.85546875" style="2550" customWidth="1"/>
    <col min="8199" max="8201" width="12.42578125" style="2550" customWidth="1"/>
    <col min="8202" max="8202" width="10.42578125" style="2550" customWidth="1"/>
    <col min="8203" max="8203" width="12.7109375" style="2550" customWidth="1"/>
    <col min="8204" max="8204" width="16.85546875" style="2550" customWidth="1"/>
    <col min="8205" max="8205" width="9.140625" style="2550"/>
    <col min="8206" max="8206" width="8.7109375" style="2550" customWidth="1"/>
    <col min="8207" max="8207" width="9.140625" style="2550"/>
    <col min="8208" max="8208" width="14.28515625" style="2550" bestFit="1" customWidth="1"/>
    <col min="8209" max="8448" width="9.140625" style="2550"/>
    <col min="8449" max="8449" width="10.7109375" style="2550" customWidth="1"/>
    <col min="8450" max="8450" width="11.28515625" style="2550" customWidth="1"/>
    <col min="8451" max="8451" width="12.7109375" style="2550" customWidth="1"/>
    <col min="8452" max="8452" width="12" style="2550" customWidth="1"/>
    <col min="8453" max="8453" width="12.5703125" style="2550" customWidth="1"/>
    <col min="8454" max="8454" width="10.85546875" style="2550" customWidth="1"/>
    <col min="8455" max="8457" width="12.42578125" style="2550" customWidth="1"/>
    <col min="8458" max="8458" width="10.42578125" style="2550" customWidth="1"/>
    <col min="8459" max="8459" width="12.7109375" style="2550" customWidth="1"/>
    <col min="8460" max="8460" width="16.85546875" style="2550" customWidth="1"/>
    <col min="8461" max="8461" width="9.140625" style="2550"/>
    <col min="8462" max="8462" width="8.7109375" style="2550" customWidth="1"/>
    <col min="8463" max="8463" width="9.140625" style="2550"/>
    <col min="8464" max="8464" width="14.28515625" style="2550" bestFit="1" customWidth="1"/>
    <col min="8465" max="8704" width="9.140625" style="2550"/>
    <col min="8705" max="8705" width="10.7109375" style="2550" customWidth="1"/>
    <col min="8706" max="8706" width="11.28515625" style="2550" customWidth="1"/>
    <col min="8707" max="8707" width="12.7109375" style="2550" customWidth="1"/>
    <col min="8708" max="8708" width="12" style="2550" customWidth="1"/>
    <col min="8709" max="8709" width="12.5703125" style="2550" customWidth="1"/>
    <col min="8710" max="8710" width="10.85546875" style="2550" customWidth="1"/>
    <col min="8711" max="8713" width="12.42578125" style="2550" customWidth="1"/>
    <col min="8714" max="8714" width="10.42578125" style="2550" customWidth="1"/>
    <col min="8715" max="8715" width="12.7109375" style="2550" customWidth="1"/>
    <col min="8716" max="8716" width="16.85546875" style="2550" customWidth="1"/>
    <col min="8717" max="8717" width="9.140625" style="2550"/>
    <col min="8718" max="8718" width="8.7109375" style="2550" customWidth="1"/>
    <col min="8719" max="8719" width="9.140625" style="2550"/>
    <col min="8720" max="8720" width="14.28515625" style="2550" bestFit="1" customWidth="1"/>
    <col min="8721" max="8960" width="9.140625" style="2550"/>
    <col min="8961" max="8961" width="10.7109375" style="2550" customWidth="1"/>
    <col min="8962" max="8962" width="11.28515625" style="2550" customWidth="1"/>
    <col min="8963" max="8963" width="12.7109375" style="2550" customWidth="1"/>
    <col min="8964" max="8964" width="12" style="2550" customWidth="1"/>
    <col min="8965" max="8965" width="12.5703125" style="2550" customWidth="1"/>
    <col min="8966" max="8966" width="10.85546875" style="2550" customWidth="1"/>
    <col min="8967" max="8969" width="12.42578125" style="2550" customWidth="1"/>
    <col min="8970" max="8970" width="10.42578125" style="2550" customWidth="1"/>
    <col min="8971" max="8971" width="12.7109375" style="2550" customWidth="1"/>
    <col min="8972" max="8972" width="16.85546875" style="2550" customWidth="1"/>
    <col min="8973" max="8973" width="9.140625" style="2550"/>
    <col min="8974" max="8974" width="8.7109375" style="2550" customWidth="1"/>
    <col min="8975" max="8975" width="9.140625" style="2550"/>
    <col min="8976" max="8976" width="14.28515625" style="2550" bestFit="1" customWidth="1"/>
    <col min="8977" max="9216" width="9.140625" style="2550"/>
    <col min="9217" max="9217" width="10.7109375" style="2550" customWidth="1"/>
    <col min="9218" max="9218" width="11.28515625" style="2550" customWidth="1"/>
    <col min="9219" max="9219" width="12.7109375" style="2550" customWidth="1"/>
    <col min="9220" max="9220" width="12" style="2550" customWidth="1"/>
    <col min="9221" max="9221" width="12.5703125" style="2550" customWidth="1"/>
    <col min="9222" max="9222" width="10.85546875" style="2550" customWidth="1"/>
    <col min="9223" max="9225" width="12.42578125" style="2550" customWidth="1"/>
    <col min="9226" max="9226" width="10.42578125" style="2550" customWidth="1"/>
    <col min="9227" max="9227" width="12.7109375" style="2550" customWidth="1"/>
    <col min="9228" max="9228" width="16.85546875" style="2550" customWidth="1"/>
    <col min="9229" max="9229" width="9.140625" style="2550"/>
    <col min="9230" max="9230" width="8.7109375" style="2550" customWidth="1"/>
    <col min="9231" max="9231" width="9.140625" style="2550"/>
    <col min="9232" max="9232" width="14.28515625" style="2550" bestFit="1" customWidth="1"/>
    <col min="9233" max="9472" width="9.140625" style="2550"/>
    <col min="9473" max="9473" width="10.7109375" style="2550" customWidth="1"/>
    <col min="9474" max="9474" width="11.28515625" style="2550" customWidth="1"/>
    <col min="9475" max="9475" width="12.7109375" style="2550" customWidth="1"/>
    <col min="9476" max="9476" width="12" style="2550" customWidth="1"/>
    <col min="9477" max="9477" width="12.5703125" style="2550" customWidth="1"/>
    <col min="9478" max="9478" width="10.85546875" style="2550" customWidth="1"/>
    <col min="9479" max="9481" width="12.42578125" style="2550" customWidth="1"/>
    <col min="9482" max="9482" width="10.42578125" style="2550" customWidth="1"/>
    <col min="9483" max="9483" width="12.7109375" style="2550" customWidth="1"/>
    <col min="9484" max="9484" width="16.85546875" style="2550" customWidth="1"/>
    <col min="9485" max="9485" width="9.140625" style="2550"/>
    <col min="9486" max="9486" width="8.7109375" style="2550" customWidth="1"/>
    <col min="9487" max="9487" width="9.140625" style="2550"/>
    <col min="9488" max="9488" width="14.28515625" style="2550" bestFit="1" customWidth="1"/>
    <col min="9489" max="9728" width="9.140625" style="2550"/>
    <col min="9729" max="9729" width="10.7109375" style="2550" customWidth="1"/>
    <col min="9730" max="9730" width="11.28515625" style="2550" customWidth="1"/>
    <col min="9731" max="9731" width="12.7109375" style="2550" customWidth="1"/>
    <col min="9732" max="9732" width="12" style="2550" customWidth="1"/>
    <col min="9733" max="9733" width="12.5703125" style="2550" customWidth="1"/>
    <col min="9734" max="9734" width="10.85546875" style="2550" customWidth="1"/>
    <col min="9735" max="9737" width="12.42578125" style="2550" customWidth="1"/>
    <col min="9738" max="9738" width="10.42578125" style="2550" customWidth="1"/>
    <col min="9739" max="9739" width="12.7109375" style="2550" customWidth="1"/>
    <col min="9740" max="9740" width="16.85546875" style="2550" customWidth="1"/>
    <col min="9741" max="9741" width="9.140625" style="2550"/>
    <col min="9742" max="9742" width="8.7109375" style="2550" customWidth="1"/>
    <col min="9743" max="9743" width="9.140625" style="2550"/>
    <col min="9744" max="9744" width="14.28515625" style="2550" bestFit="1" customWidth="1"/>
    <col min="9745" max="9984" width="9.140625" style="2550"/>
    <col min="9985" max="9985" width="10.7109375" style="2550" customWidth="1"/>
    <col min="9986" max="9986" width="11.28515625" style="2550" customWidth="1"/>
    <col min="9987" max="9987" width="12.7109375" style="2550" customWidth="1"/>
    <col min="9988" max="9988" width="12" style="2550" customWidth="1"/>
    <col min="9989" max="9989" width="12.5703125" style="2550" customWidth="1"/>
    <col min="9990" max="9990" width="10.85546875" style="2550" customWidth="1"/>
    <col min="9991" max="9993" width="12.42578125" style="2550" customWidth="1"/>
    <col min="9994" max="9994" width="10.42578125" style="2550" customWidth="1"/>
    <col min="9995" max="9995" width="12.7109375" style="2550" customWidth="1"/>
    <col min="9996" max="9996" width="16.85546875" style="2550" customWidth="1"/>
    <col min="9997" max="9997" width="9.140625" style="2550"/>
    <col min="9998" max="9998" width="8.7109375" style="2550" customWidth="1"/>
    <col min="9999" max="9999" width="9.140625" style="2550"/>
    <col min="10000" max="10000" width="14.28515625" style="2550" bestFit="1" customWidth="1"/>
    <col min="10001" max="10240" width="9.140625" style="2550"/>
    <col min="10241" max="10241" width="10.7109375" style="2550" customWidth="1"/>
    <col min="10242" max="10242" width="11.28515625" style="2550" customWidth="1"/>
    <col min="10243" max="10243" width="12.7109375" style="2550" customWidth="1"/>
    <col min="10244" max="10244" width="12" style="2550" customWidth="1"/>
    <col min="10245" max="10245" width="12.5703125" style="2550" customWidth="1"/>
    <col min="10246" max="10246" width="10.85546875" style="2550" customWidth="1"/>
    <col min="10247" max="10249" width="12.42578125" style="2550" customWidth="1"/>
    <col min="10250" max="10250" width="10.42578125" style="2550" customWidth="1"/>
    <col min="10251" max="10251" width="12.7109375" style="2550" customWidth="1"/>
    <col min="10252" max="10252" width="16.85546875" style="2550" customWidth="1"/>
    <col min="10253" max="10253" width="9.140625" style="2550"/>
    <col min="10254" max="10254" width="8.7109375" style="2550" customWidth="1"/>
    <col min="10255" max="10255" width="9.140625" style="2550"/>
    <col min="10256" max="10256" width="14.28515625" style="2550" bestFit="1" customWidth="1"/>
    <col min="10257" max="10496" width="9.140625" style="2550"/>
    <col min="10497" max="10497" width="10.7109375" style="2550" customWidth="1"/>
    <col min="10498" max="10498" width="11.28515625" style="2550" customWidth="1"/>
    <col min="10499" max="10499" width="12.7109375" style="2550" customWidth="1"/>
    <col min="10500" max="10500" width="12" style="2550" customWidth="1"/>
    <col min="10501" max="10501" width="12.5703125" style="2550" customWidth="1"/>
    <col min="10502" max="10502" width="10.85546875" style="2550" customWidth="1"/>
    <col min="10503" max="10505" width="12.42578125" style="2550" customWidth="1"/>
    <col min="10506" max="10506" width="10.42578125" style="2550" customWidth="1"/>
    <col min="10507" max="10507" width="12.7109375" style="2550" customWidth="1"/>
    <col min="10508" max="10508" width="16.85546875" style="2550" customWidth="1"/>
    <col min="10509" max="10509" width="9.140625" style="2550"/>
    <col min="10510" max="10510" width="8.7109375" style="2550" customWidth="1"/>
    <col min="10511" max="10511" width="9.140625" style="2550"/>
    <col min="10512" max="10512" width="14.28515625" style="2550" bestFit="1" customWidth="1"/>
    <col min="10513" max="10752" width="9.140625" style="2550"/>
    <col min="10753" max="10753" width="10.7109375" style="2550" customWidth="1"/>
    <col min="10754" max="10754" width="11.28515625" style="2550" customWidth="1"/>
    <col min="10755" max="10755" width="12.7109375" style="2550" customWidth="1"/>
    <col min="10756" max="10756" width="12" style="2550" customWidth="1"/>
    <col min="10757" max="10757" width="12.5703125" style="2550" customWidth="1"/>
    <col min="10758" max="10758" width="10.85546875" style="2550" customWidth="1"/>
    <col min="10759" max="10761" width="12.42578125" style="2550" customWidth="1"/>
    <col min="10762" max="10762" width="10.42578125" style="2550" customWidth="1"/>
    <col min="10763" max="10763" width="12.7109375" style="2550" customWidth="1"/>
    <col min="10764" max="10764" width="16.85546875" style="2550" customWidth="1"/>
    <col min="10765" max="10765" width="9.140625" style="2550"/>
    <col min="10766" max="10766" width="8.7109375" style="2550" customWidth="1"/>
    <col min="10767" max="10767" width="9.140625" style="2550"/>
    <col min="10768" max="10768" width="14.28515625" style="2550" bestFit="1" customWidth="1"/>
    <col min="10769" max="11008" width="9.140625" style="2550"/>
    <col min="11009" max="11009" width="10.7109375" style="2550" customWidth="1"/>
    <col min="11010" max="11010" width="11.28515625" style="2550" customWidth="1"/>
    <col min="11011" max="11011" width="12.7109375" style="2550" customWidth="1"/>
    <col min="11012" max="11012" width="12" style="2550" customWidth="1"/>
    <col min="11013" max="11013" width="12.5703125" style="2550" customWidth="1"/>
    <col min="11014" max="11014" width="10.85546875" style="2550" customWidth="1"/>
    <col min="11015" max="11017" width="12.42578125" style="2550" customWidth="1"/>
    <col min="11018" max="11018" width="10.42578125" style="2550" customWidth="1"/>
    <col min="11019" max="11019" width="12.7109375" style="2550" customWidth="1"/>
    <col min="11020" max="11020" width="16.85546875" style="2550" customWidth="1"/>
    <col min="11021" max="11021" width="9.140625" style="2550"/>
    <col min="11022" max="11022" width="8.7109375" style="2550" customWidth="1"/>
    <col min="11023" max="11023" width="9.140625" style="2550"/>
    <col min="11024" max="11024" width="14.28515625" style="2550" bestFit="1" customWidth="1"/>
    <col min="11025" max="11264" width="9.140625" style="2550"/>
    <col min="11265" max="11265" width="10.7109375" style="2550" customWidth="1"/>
    <col min="11266" max="11266" width="11.28515625" style="2550" customWidth="1"/>
    <col min="11267" max="11267" width="12.7109375" style="2550" customWidth="1"/>
    <col min="11268" max="11268" width="12" style="2550" customWidth="1"/>
    <col min="11269" max="11269" width="12.5703125" style="2550" customWidth="1"/>
    <col min="11270" max="11270" width="10.85546875" style="2550" customWidth="1"/>
    <col min="11271" max="11273" width="12.42578125" style="2550" customWidth="1"/>
    <col min="11274" max="11274" width="10.42578125" style="2550" customWidth="1"/>
    <col min="11275" max="11275" width="12.7109375" style="2550" customWidth="1"/>
    <col min="11276" max="11276" width="16.85546875" style="2550" customWidth="1"/>
    <col min="11277" max="11277" width="9.140625" style="2550"/>
    <col min="11278" max="11278" width="8.7109375" style="2550" customWidth="1"/>
    <col min="11279" max="11279" width="9.140625" style="2550"/>
    <col min="11280" max="11280" width="14.28515625" style="2550" bestFit="1" customWidth="1"/>
    <col min="11281" max="11520" width="9.140625" style="2550"/>
    <col min="11521" max="11521" width="10.7109375" style="2550" customWidth="1"/>
    <col min="11522" max="11522" width="11.28515625" style="2550" customWidth="1"/>
    <col min="11523" max="11523" width="12.7109375" style="2550" customWidth="1"/>
    <col min="11524" max="11524" width="12" style="2550" customWidth="1"/>
    <col min="11525" max="11525" width="12.5703125" style="2550" customWidth="1"/>
    <col min="11526" max="11526" width="10.85546875" style="2550" customWidth="1"/>
    <col min="11527" max="11529" width="12.42578125" style="2550" customWidth="1"/>
    <col min="11530" max="11530" width="10.42578125" style="2550" customWidth="1"/>
    <col min="11531" max="11531" width="12.7109375" style="2550" customWidth="1"/>
    <col min="11532" max="11532" width="16.85546875" style="2550" customWidth="1"/>
    <col min="11533" max="11533" width="9.140625" style="2550"/>
    <col min="11534" max="11534" width="8.7109375" style="2550" customWidth="1"/>
    <col min="11535" max="11535" width="9.140625" style="2550"/>
    <col min="11536" max="11536" width="14.28515625" style="2550" bestFit="1" customWidth="1"/>
    <col min="11537" max="11776" width="9.140625" style="2550"/>
    <col min="11777" max="11777" width="10.7109375" style="2550" customWidth="1"/>
    <col min="11778" max="11778" width="11.28515625" style="2550" customWidth="1"/>
    <col min="11779" max="11779" width="12.7109375" style="2550" customWidth="1"/>
    <col min="11780" max="11780" width="12" style="2550" customWidth="1"/>
    <col min="11781" max="11781" width="12.5703125" style="2550" customWidth="1"/>
    <col min="11782" max="11782" width="10.85546875" style="2550" customWidth="1"/>
    <col min="11783" max="11785" width="12.42578125" style="2550" customWidth="1"/>
    <col min="11786" max="11786" width="10.42578125" style="2550" customWidth="1"/>
    <col min="11787" max="11787" width="12.7109375" style="2550" customWidth="1"/>
    <col min="11788" max="11788" width="16.85546875" style="2550" customWidth="1"/>
    <col min="11789" max="11789" width="9.140625" style="2550"/>
    <col min="11790" max="11790" width="8.7109375" style="2550" customWidth="1"/>
    <col min="11791" max="11791" width="9.140625" style="2550"/>
    <col min="11792" max="11792" width="14.28515625" style="2550" bestFit="1" customWidth="1"/>
    <col min="11793" max="12032" width="9.140625" style="2550"/>
    <col min="12033" max="12033" width="10.7109375" style="2550" customWidth="1"/>
    <col min="12034" max="12034" width="11.28515625" style="2550" customWidth="1"/>
    <col min="12035" max="12035" width="12.7109375" style="2550" customWidth="1"/>
    <col min="12036" max="12036" width="12" style="2550" customWidth="1"/>
    <col min="12037" max="12037" width="12.5703125" style="2550" customWidth="1"/>
    <col min="12038" max="12038" width="10.85546875" style="2550" customWidth="1"/>
    <col min="12039" max="12041" width="12.42578125" style="2550" customWidth="1"/>
    <col min="12042" max="12042" width="10.42578125" style="2550" customWidth="1"/>
    <col min="12043" max="12043" width="12.7109375" style="2550" customWidth="1"/>
    <col min="12044" max="12044" width="16.85546875" style="2550" customWidth="1"/>
    <col min="12045" max="12045" width="9.140625" style="2550"/>
    <col min="12046" max="12046" width="8.7109375" style="2550" customWidth="1"/>
    <col min="12047" max="12047" width="9.140625" style="2550"/>
    <col min="12048" max="12048" width="14.28515625" style="2550" bestFit="1" customWidth="1"/>
    <col min="12049" max="12288" width="9.140625" style="2550"/>
    <col min="12289" max="12289" width="10.7109375" style="2550" customWidth="1"/>
    <col min="12290" max="12290" width="11.28515625" style="2550" customWidth="1"/>
    <col min="12291" max="12291" width="12.7109375" style="2550" customWidth="1"/>
    <col min="12292" max="12292" width="12" style="2550" customWidth="1"/>
    <col min="12293" max="12293" width="12.5703125" style="2550" customWidth="1"/>
    <col min="12294" max="12294" width="10.85546875" style="2550" customWidth="1"/>
    <col min="12295" max="12297" width="12.42578125" style="2550" customWidth="1"/>
    <col min="12298" max="12298" width="10.42578125" style="2550" customWidth="1"/>
    <col min="12299" max="12299" width="12.7109375" style="2550" customWidth="1"/>
    <col min="12300" max="12300" width="16.85546875" style="2550" customWidth="1"/>
    <col min="12301" max="12301" width="9.140625" style="2550"/>
    <col min="12302" max="12302" width="8.7109375" style="2550" customWidth="1"/>
    <col min="12303" max="12303" width="9.140625" style="2550"/>
    <col min="12304" max="12304" width="14.28515625" style="2550" bestFit="1" customWidth="1"/>
    <col min="12305" max="12544" width="9.140625" style="2550"/>
    <col min="12545" max="12545" width="10.7109375" style="2550" customWidth="1"/>
    <col min="12546" max="12546" width="11.28515625" style="2550" customWidth="1"/>
    <col min="12547" max="12547" width="12.7109375" style="2550" customWidth="1"/>
    <col min="12548" max="12548" width="12" style="2550" customWidth="1"/>
    <col min="12549" max="12549" width="12.5703125" style="2550" customWidth="1"/>
    <col min="12550" max="12550" width="10.85546875" style="2550" customWidth="1"/>
    <col min="12551" max="12553" width="12.42578125" style="2550" customWidth="1"/>
    <col min="12554" max="12554" width="10.42578125" style="2550" customWidth="1"/>
    <col min="12555" max="12555" width="12.7109375" style="2550" customWidth="1"/>
    <col min="12556" max="12556" width="16.85546875" style="2550" customWidth="1"/>
    <col min="12557" max="12557" width="9.140625" style="2550"/>
    <col min="12558" max="12558" width="8.7109375" style="2550" customWidth="1"/>
    <col min="12559" max="12559" width="9.140625" style="2550"/>
    <col min="12560" max="12560" width="14.28515625" style="2550" bestFit="1" customWidth="1"/>
    <col min="12561" max="12800" width="9.140625" style="2550"/>
    <col min="12801" max="12801" width="10.7109375" style="2550" customWidth="1"/>
    <col min="12802" max="12802" width="11.28515625" style="2550" customWidth="1"/>
    <col min="12803" max="12803" width="12.7109375" style="2550" customWidth="1"/>
    <col min="12804" max="12804" width="12" style="2550" customWidth="1"/>
    <col min="12805" max="12805" width="12.5703125" style="2550" customWidth="1"/>
    <col min="12806" max="12806" width="10.85546875" style="2550" customWidth="1"/>
    <col min="12807" max="12809" width="12.42578125" style="2550" customWidth="1"/>
    <col min="12810" max="12810" width="10.42578125" style="2550" customWidth="1"/>
    <col min="12811" max="12811" width="12.7109375" style="2550" customWidth="1"/>
    <col min="12812" max="12812" width="16.85546875" style="2550" customWidth="1"/>
    <col min="12813" max="12813" width="9.140625" style="2550"/>
    <col min="12814" max="12814" width="8.7109375" style="2550" customWidth="1"/>
    <col min="12815" max="12815" width="9.140625" style="2550"/>
    <col min="12816" max="12816" width="14.28515625" style="2550" bestFit="1" customWidth="1"/>
    <col min="12817" max="13056" width="9.140625" style="2550"/>
    <col min="13057" max="13057" width="10.7109375" style="2550" customWidth="1"/>
    <col min="13058" max="13058" width="11.28515625" style="2550" customWidth="1"/>
    <col min="13059" max="13059" width="12.7109375" style="2550" customWidth="1"/>
    <col min="13060" max="13060" width="12" style="2550" customWidth="1"/>
    <col min="13061" max="13061" width="12.5703125" style="2550" customWidth="1"/>
    <col min="13062" max="13062" width="10.85546875" style="2550" customWidth="1"/>
    <col min="13063" max="13065" width="12.42578125" style="2550" customWidth="1"/>
    <col min="13066" max="13066" width="10.42578125" style="2550" customWidth="1"/>
    <col min="13067" max="13067" width="12.7109375" style="2550" customWidth="1"/>
    <col min="13068" max="13068" width="16.85546875" style="2550" customWidth="1"/>
    <col min="13069" max="13069" width="9.140625" style="2550"/>
    <col min="13070" max="13070" width="8.7109375" style="2550" customWidth="1"/>
    <col min="13071" max="13071" width="9.140625" style="2550"/>
    <col min="13072" max="13072" width="14.28515625" style="2550" bestFit="1" customWidth="1"/>
    <col min="13073" max="13312" width="9.140625" style="2550"/>
    <col min="13313" max="13313" width="10.7109375" style="2550" customWidth="1"/>
    <col min="13314" max="13314" width="11.28515625" style="2550" customWidth="1"/>
    <col min="13315" max="13315" width="12.7109375" style="2550" customWidth="1"/>
    <col min="13316" max="13316" width="12" style="2550" customWidth="1"/>
    <col min="13317" max="13317" width="12.5703125" style="2550" customWidth="1"/>
    <col min="13318" max="13318" width="10.85546875" style="2550" customWidth="1"/>
    <col min="13319" max="13321" width="12.42578125" style="2550" customWidth="1"/>
    <col min="13322" max="13322" width="10.42578125" style="2550" customWidth="1"/>
    <col min="13323" max="13323" width="12.7109375" style="2550" customWidth="1"/>
    <col min="13324" max="13324" width="16.85546875" style="2550" customWidth="1"/>
    <col min="13325" max="13325" width="9.140625" style="2550"/>
    <col min="13326" max="13326" width="8.7109375" style="2550" customWidth="1"/>
    <col min="13327" max="13327" width="9.140625" style="2550"/>
    <col min="13328" max="13328" width="14.28515625" style="2550" bestFit="1" customWidth="1"/>
    <col min="13329" max="13568" width="9.140625" style="2550"/>
    <col min="13569" max="13569" width="10.7109375" style="2550" customWidth="1"/>
    <col min="13570" max="13570" width="11.28515625" style="2550" customWidth="1"/>
    <col min="13571" max="13571" width="12.7109375" style="2550" customWidth="1"/>
    <col min="13572" max="13572" width="12" style="2550" customWidth="1"/>
    <col min="13573" max="13573" width="12.5703125" style="2550" customWidth="1"/>
    <col min="13574" max="13574" width="10.85546875" style="2550" customWidth="1"/>
    <col min="13575" max="13577" width="12.42578125" style="2550" customWidth="1"/>
    <col min="13578" max="13578" width="10.42578125" style="2550" customWidth="1"/>
    <col min="13579" max="13579" width="12.7109375" style="2550" customWidth="1"/>
    <col min="13580" max="13580" width="16.85546875" style="2550" customWidth="1"/>
    <col min="13581" max="13581" width="9.140625" style="2550"/>
    <col min="13582" max="13582" width="8.7109375" style="2550" customWidth="1"/>
    <col min="13583" max="13583" width="9.140625" style="2550"/>
    <col min="13584" max="13584" width="14.28515625" style="2550" bestFit="1" customWidth="1"/>
    <col min="13585" max="13824" width="9.140625" style="2550"/>
    <col min="13825" max="13825" width="10.7109375" style="2550" customWidth="1"/>
    <col min="13826" max="13826" width="11.28515625" style="2550" customWidth="1"/>
    <col min="13827" max="13827" width="12.7109375" style="2550" customWidth="1"/>
    <col min="13828" max="13828" width="12" style="2550" customWidth="1"/>
    <col min="13829" max="13829" width="12.5703125" style="2550" customWidth="1"/>
    <col min="13830" max="13830" width="10.85546875" style="2550" customWidth="1"/>
    <col min="13831" max="13833" width="12.42578125" style="2550" customWidth="1"/>
    <col min="13834" max="13834" width="10.42578125" style="2550" customWidth="1"/>
    <col min="13835" max="13835" width="12.7109375" style="2550" customWidth="1"/>
    <col min="13836" max="13836" width="16.85546875" style="2550" customWidth="1"/>
    <col min="13837" max="13837" width="9.140625" style="2550"/>
    <col min="13838" max="13838" width="8.7109375" style="2550" customWidth="1"/>
    <col min="13839" max="13839" width="9.140625" style="2550"/>
    <col min="13840" max="13840" width="14.28515625" style="2550" bestFit="1" customWidth="1"/>
    <col min="13841" max="14080" width="9.140625" style="2550"/>
    <col min="14081" max="14081" width="10.7109375" style="2550" customWidth="1"/>
    <col min="14082" max="14082" width="11.28515625" style="2550" customWidth="1"/>
    <col min="14083" max="14083" width="12.7109375" style="2550" customWidth="1"/>
    <col min="14084" max="14084" width="12" style="2550" customWidth="1"/>
    <col min="14085" max="14085" width="12.5703125" style="2550" customWidth="1"/>
    <col min="14086" max="14086" width="10.85546875" style="2550" customWidth="1"/>
    <col min="14087" max="14089" width="12.42578125" style="2550" customWidth="1"/>
    <col min="14090" max="14090" width="10.42578125" style="2550" customWidth="1"/>
    <col min="14091" max="14091" width="12.7109375" style="2550" customWidth="1"/>
    <col min="14092" max="14092" width="16.85546875" style="2550" customWidth="1"/>
    <col min="14093" max="14093" width="9.140625" style="2550"/>
    <col min="14094" max="14094" width="8.7109375" style="2550" customWidth="1"/>
    <col min="14095" max="14095" width="9.140625" style="2550"/>
    <col min="14096" max="14096" width="14.28515625" style="2550" bestFit="1" customWidth="1"/>
    <col min="14097" max="14336" width="9.140625" style="2550"/>
    <col min="14337" max="14337" width="10.7109375" style="2550" customWidth="1"/>
    <col min="14338" max="14338" width="11.28515625" style="2550" customWidth="1"/>
    <col min="14339" max="14339" width="12.7109375" style="2550" customWidth="1"/>
    <col min="14340" max="14340" width="12" style="2550" customWidth="1"/>
    <col min="14341" max="14341" width="12.5703125" style="2550" customWidth="1"/>
    <col min="14342" max="14342" width="10.85546875" style="2550" customWidth="1"/>
    <col min="14343" max="14345" width="12.42578125" style="2550" customWidth="1"/>
    <col min="14346" max="14346" width="10.42578125" style="2550" customWidth="1"/>
    <col min="14347" max="14347" width="12.7109375" style="2550" customWidth="1"/>
    <col min="14348" max="14348" width="16.85546875" style="2550" customWidth="1"/>
    <col min="14349" max="14349" width="9.140625" style="2550"/>
    <col min="14350" max="14350" width="8.7109375" style="2550" customWidth="1"/>
    <col min="14351" max="14351" width="9.140625" style="2550"/>
    <col min="14352" max="14352" width="14.28515625" style="2550" bestFit="1" customWidth="1"/>
    <col min="14353" max="14592" width="9.140625" style="2550"/>
    <col min="14593" max="14593" width="10.7109375" style="2550" customWidth="1"/>
    <col min="14594" max="14594" width="11.28515625" style="2550" customWidth="1"/>
    <col min="14595" max="14595" width="12.7109375" style="2550" customWidth="1"/>
    <col min="14596" max="14596" width="12" style="2550" customWidth="1"/>
    <col min="14597" max="14597" width="12.5703125" style="2550" customWidth="1"/>
    <col min="14598" max="14598" width="10.85546875" style="2550" customWidth="1"/>
    <col min="14599" max="14601" width="12.42578125" style="2550" customWidth="1"/>
    <col min="14602" max="14602" width="10.42578125" style="2550" customWidth="1"/>
    <col min="14603" max="14603" width="12.7109375" style="2550" customWidth="1"/>
    <col min="14604" max="14604" width="16.85546875" style="2550" customWidth="1"/>
    <col min="14605" max="14605" width="9.140625" style="2550"/>
    <col min="14606" max="14606" width="8.7109375" style="2550" customWidth="1"/>
    <col min="14607" max="14607" width="9.140625" style="2550"/>
    <col min="14608" max="14608" width="14.28515625" style="2550" bestFit="1" customWidth="1"/>
    <col min="14609" max="14848" width="9.140625" style="2550"/>
    <col min="14849" max="14849" width="10.7109375" style="2550" customWidth="1"/>
    <col min="14850" max="14850" width="11.28515625" style="2550" customWidth="1"/>
    <col min="14851" max="14851" width="12.7109375" style="2550" customWidth="1"/>
    <col min="14852" max="14852" width="12" style="2550" customWidth="1"/>
    <col min="14853" max="14853" width="12.5703125" style="2550" customWidth="1"/>
    <col min="14854" max="14854" width="10.85546875" style="2550" customWidth="1"/>
    <col min="14855" max="14857" width="12.42578125" style="2550" customWidth="1"/>
    <col min="14858" max="14858" width="10.42578125" style="2550" customWidth="1"/>
    <col min="14859" max="14859" width="12.7109375" style="2550" customWidth="1"/>
    <col min="14860" max="14860" width="16.85546875" style="2550" customWidth="1"/>
    <col min="14861" max="14861" width="9.140625" style="2550"/>
    <col min="14862" max="14862" width="8.7109375" style="2550" customWidth="1"/>
    <col min="14863" max="14863" width="9.140625" style="2550"/>
    <col min="14864" max="14864" width="14.28515625" style="2550" bestFit="1" customWidth="1"/>
    <col min="14865" max="15104" width="9.140625" style="2550"/>
    <col min="15105" max="15105" width="10.7109375" style="2550" customWidth="1"/>
    <col min="15106" max="15106" width="11.28515625" style="2550" customWidth="1"/>
    <col min="15107" max="15107" width="12.7109375" style="2550" customWidth="1"/>
    <col min="15108" max="15108" width="12" style="2550" customWidth="1"/>
    <col min="15109" max="15109" width="12.5703125" style="2550" customWidth="1"/>
    <col min="15110" max="15110" width="10.85546875" style="2550" customWidth="1"/>
    <col min="15111" max="15113" width="12.42578125" style="2550" customWidth="1"/>
    <col min="15114" max="15114" width="10.42578125" style="2550" customWidth="1"/>
    <col min="15115" max="15115" width="12.7109375" style="2550" customWidth="1"/>
    <col min="15116" max="15116" width="16.85546875" style="2550" customWidth="1"/>
    <col min="15117" max="15117" width="9.140625" style="2550"/>
    <col min="15118" max="15118" width="8.7109375" style="2550" customWidth="1"/>
    <col min="15119" max="15119" width="9.140625" style="2550"/>
    <col min="15120" max="15120" width="14.28515625" style="2550" bestFit="1" customWidth="1"/>
    <col min="15121" max="15360" width="9.140625" style="2550"/>
    <col min="15361" max="15361" width="10.7109375" style="2550" customWidth="1"/>
    <col min="15362" max="15362" width="11.28515625" style="2550" customWidth="1"/>
    <col min="15363" max="15363" width="12.7109375" style="2550" customWidth="1"/>
    <col min="15364" max="15364" width="12" style="2550" customWidth="1"/>
    <col min="15365" max="15365" width="12.5703125" style="2550" customWidth="1"/>
    <col min="15366" max="15366" width="10.85546875" style="2550" customWidth="1"/>
    <col min="15367" max="15369" width="12.42578125" style="2550" customWidth="1"/>
    <col min="15370" max="15370" width="10.42578125" style="2550" customWidth="1"/>
    <col min="15371" max="15371" width="12.7109375" style="2550" customWidth="1"/>
    <col min="15372" max="15372" width="16.85546875" style="2550" customWidth="1"/>
    <col min="15373" max="15373" width="9.140625" style="2550"/>
    <col min="15374" max="15374" width="8.7109375" style="2550" customWidth="1"/>
    <col min="15375" max="15375" width="9.140625" style="2550"/>
    <col min="15376" max="15376" width="14.28515625" style="2550" bestFit="1" customWidth="1"/>
    <col min="15377" max="15616" width="9.140625" style="2550"/>
    <col min="15617" max="15617" width="10.7109375" style="2550" customWidth="1"/>
    <col min="15618" max="15618" width="11.28515625" style="2550" customWidth="1"/>
    <col min="15619" max="15619" width="12.7109375" style="2550" customWidth="1"/>
    <col min="15620" max="15620" width="12" style="2550" customWidth="1"/>
    <col min="15621" max="15621" width="12.5703125" style="2550" customWidth="1"/>
    <col min="15622" max="15622" width="10.85546875" style="2550" customWidth="1"/>
    <col min="15623" max="15625" width="12.42578125" style="2550" customWidth="1"/>
    <col min="15626" max="15626" width="10.42578125" style="2550" customWidth="1"/>
    <col min="15627" max="15627" width="12.7109375" style="2550" customWidth="1"/>
    <col min="15628" max="15628" width="16.85546875" style="2550" customWidth="1"/>
    <col min="15629" max="15629" width="9.140625" style="2550"/>
    <col min="15630" max="15630" width="8.7109375" style="2550" customWidth="1"/>
    <col min="15631" max="15631" width="9.140625" style="2550"/>
    <col min="15632" max="15632" width="14.28515625" style="2550" bestFit="1" customWidth="1"/>
    <col min="15633" max="15872" width="9.140625" style="2550"/>
    <col min="15873" max="15873" width="10.7109375" style="2550" customWidth="1"/>
    <col min="15874" max="15874" width="11.28515625" style="2550" customWidth="1"/>
    <col min="15875" max="15875" width="12.7109375" style="2550" customWidth="1"/>
    <col min="15876" max="15876" width="12" style="2550" customWidth="1"/>
    <col min="15877" max="15877" width="12.5703125" style="2550" customWidth="1"/>
    <col min="15878" max="15878" width="10.85546875" style="2550" customWidth="1"/>
    <col min="15879" max="15881" width="12.42578125" style="2550" customWidth="1"/>
    <col min="15882" max="15882" width="10.42578125" style="2550" customWidth="1"/>
    <col min="15883" max="15883" width="12.7109375" style="2550" customWidth="1"/>
    <col min="15884" max="15884" width="16.85546875" style="2550" customWidth="1"/>
    <col min="15885" max="15885" width="9.140625" style="2550"/>
    <col min="15886" max="15886" width="8.7109375" style="2550" customWidth="1"/>
    <col min="15887" max="15887" width="9.140625" style="2550"/>
    <col min="15888" max="15888" width="14.28515625" style="2550" bestFit="1" customWidth="1"/>
    <col min="15889" max="16128" width="9.140625" style="2550"/>
    <col min="16129" max="16129" width="10.7109375" style="2550" customWidth="1"/>
    <col min="16130" max="16130" width="11.28515625" style="2550" customWidth="1"/>
    <col min="16131" max="16131" width="12.7109375" style="2550" customWidth="1"/>
    <col min="16132" max="16132" width="12" style="2550" customWidth="1"/>
    <col min="16133" max="16133" width="12.5703125" style="2550" customWidth="1"/>
    <col min="16134" max="16134" width="10.85546875" style="2550" customWidth="1"/>
    <col min="16135" max="16137" width="12.42578125" style="2550" customWidth="1"/>
    <col min="16138" max="16138" width="10.42578125" style="2550" customWidth="1"/>
    <col min="16139" max="16139" width="12.7109375" style="2550" customWidth="1"/>
    <col min="16140" max="16140" width="16.85546875" style="2550" customWidth="1"/>
    <col min="16141" max="16141" width="9.140625" style="2550"/>
    <col min="16142" max="16142" width="8.7109375" style="2550" customWidth="1"/>
    <col min="16143" max="16143" width="9.140625" style="2550"/>
    <col min="16144" max="16144" width="14.28515625" style="2550" bestFit="1" customWidth="1"/>
    <col min="16145" max="16384" width="9.140625" style="2550"/>
  </cols>
  <sheetData>
    <row r="1" spans="1:11" s="2571" customFormat="1" ht="22.5" x14ac:dyDescent="0.25">
      <c r="A1" s="2616" t="s">
        <v>4170</v>
      </c>
      <c r="B1" s="2617"/>
      <c r="C1" s="2617"/>
      <c r="D1" s="2617"/>
      <c r="E1" s="2617"/>
      <c r="F1" s="2617"/>
      <c r="G1" s="2618"/>
      <c r="H1" s="2618"/>
      <c r="I1" s="2618"/>
      <c r="J1" s="2619"/>
      <c r="K1" s="2550"/>
    </row>
    <row r="2" spans="1:11" ht="20.25" x14ac:dyDescent="0.25">
      <c r="A2" s="2616" t="s">
        <v>4082</v>
      </c>
      <c r="B2" s="2617"/>
      <c r="C2" s="2617"/>
      <c r="D2" s="2617"/>
      <c r="E2" s="2617"/>
      <c r="F2" s="2617"/>
      <c r="G2" s="2618"/>
      <c r="H2" s="2618"/>
      <c r="I2" s="2618"/>
      <c r="J2" s="2619"/>
    </row>
    <row r="3" spans="1:11" ht="21" thickBot="1" x14ac:dyDescent="0.3">
      <c r="A3" s="2620"/>
      <c r="B3" s="2620"/>
      <c r="C3" s="2620"/>
      <c r="D3" s="2620"/>
      <c r="E3" s="2620"/>
      <c r="F3" s="2620"/>
      <c r="G3" s="2618"/>
      <c r="H3" s="2618"/>
      <c r="I3" s="2618"/>
      <c r="J3" s="2619"/>
    </row>
    <row r="4" spans="1:11" ht="18" thickTop="1" x14ac:dyDescent="0.25">
      <c r="A4" s="2621"/>
      <c r="B4" s="2622"/>
      <c r="C4" s="2622"/>
      <c r="D4" s="2622"/>
      <c r="E4" s="2622"/>
      <c r="F4" s="2622"/>
      <c r="G4" s="2623"/>
      <c r="H4" s="2624"/>
      <c r="I4" s="2624"/>
      <c r="J4" s="2619"/>
    </row>
    <row r="5" spans="1:11" ht="18" thickBot="1" x14ac:dyDescent="0.3">
      <c r="A5" s="2625" t="s">
        <v>0</v>
      </c>
      <c r="B5" s="2626" t="s">
        <v>4171</v>
      </c>
      <c r="C5" s="2626" t="s">
        <v>4172</v>
      </c>
      <c r="D5" s="2626" t="s">
        <v>4173</v>
      </c>
      <c r="E5" s="2626" t="s">
        <v>4171</v>
      </c>
      <c r="F5" s="2626" t="s">
        <v>4172</v>
      </c>
      <c r="G5" s="2627" t="s">
        <v>4173</v>
      </c>
      <c r="H5" s="2624"/>
      <c r="I5" s="2624"/>
      <c r="J5" s="2628"/>
    </row>
    <row r="6" spans="1:11" ht="18" thickBot="1" x14ac:dyDescent="0.3">
      <c r="A6" s="2629"/>
      <c r="B6" s="3662" t="s">
        <v>4174</v>
      </c>
      <c r="C6" s="3662"/>
      <c r="D6" s="3662"/>
      <c r="E6" s="3662" t="s">
        <v>4175</v>
      </c>
      <c r="F6" s="3662"/>
      <c r="G6" s="3663"/>
      <c r="H6" s="2624"/>
      <c r="I6" s="2624"/>
      <c r="J6" s="2628"/>
    </row>
    <row r="7" spans="1:11" ht="16.5" hidden="1" x14ac:dyDescent="0.25">
      <c r="A7" s="2630">
        <v>41275</v>
      </c>
      <c r="B7" s="2631">
        <v>30.430700000000002</v>
      </c>
      <c r="C7" s="2631">
        <v>41.271900000000002</v>
      </c>
      <c r="D7" s="2631">
        <v>48.303600000000003</v>
      </c>
      <c r="E7" s="2631">
        <v>30.603123809523812</v>
      </c>
      <c r="F7" s="2631">
        <v>40.656466666666653</v>
      </c>
      <c r="G7" s="2632">
        <v>48.939066666666662</v>
      </c>
      <c r="H7" s="2624"/>
      <c r="I7" s="2624"/>
      <c r="J7" s="2628"/>
    </row>
    <row r="8" spans="1:11" ht="16.5" hidden="1" x14ac:dyDescent="0.25">
      <c r="A8" s="2630">
        <v>41306</v>
      </c>
      <c r="B8" s="2631">
        <v>30.850300000000001</v>
      </c>
      <c r="C8" s="2631">
        <v>40.475099999999998</v>
      </c>
      <c r="D8" s="2631">
        <v>46.942799999999998</v>
      </c>
      <c r="E8" s="2631">
        <v>30.654636842105255</v>
      </c>
      <c r="F8" s="2631">
        <v>40.882905263157895</v>
      </c>
      <c r="G8" s="2632">
        <v>47.462326315789475</v>
      </c>
      <c r="H8" s="2624"/>
      <c r="I8" s="2624"/>
      <c r="J8" s="2628"/>
    </row>
    <row r="9" spans="1:11" ht="16.5" hidden="1" x14ac:dyDescent="0.25">
      <c r="A9" s="2630">
        <v>41334</v>
      </c>
      <c r="B9" s="2631">
        <v>31.3004</v>
      </c>
      <c r="C9" s="2631">
        <v>40.124299999999998</v>
      </c>
      <c r="D9" s="2631">
        <v>47.625500000000002</v>
      </c>
      <c r="E9" s="2631">
        <v>31.066909999999996</v>
      </c>
      <c r="F9" s="2631">
        <v>40.289155000000001</v>
      </c>
      <c r="G9" s="2632">
        <v>46.976050000000001</v>
      </c>
      <c r="H9" s="2624"/>
      <c r="I9" s="2624"/>
      <c r="J9" s="2628"/>
    </row>
    <row r="10" spans="1:11" ht="16.5" hidden="1" x14ac:dyDescent="0.25">
      <c r="A10" s="2630">
        <v>41365</v>
      </c>
      <c r="B10" s="2631">
        <v>31.0306</v>
      </c>
      <c r="C10" s="2631">
        <v>40.616300000000003</v>
      </c>
      <c r="D10" s="2631">
        <v>48.115400000000001</v>
      </c>
      <c r="E10" s="2631">
        <v>31.116445000000006</v>
      </c>
      <c r="F10" s="2631">
        <v>40.532910000000001</v>
      </c>
      <c r="G10" s="2632">
        <v>47.664449999999995</v>
      </c>
      <c r="H10" s="2624"/>
      <c r="I10" s="2624"/>
      <c r="J10" s="2628"/>
    </row>
    <row r="11" spans="1:11" ht="16.5" hidden="1" x14ac:dyDescent="0.25">
      <c r="A11" s="2630">
        <v>41395</v>
      </c>
      <c r="B11" s="2631">
        <v>31.124199999999998</v>
      </c>
      <c r="C11" s="2631">
        <v>40.674700000000001</v>
      </c>
      <c r="D11" s="2631">
        <v>47.593200000000003</v>
      </c>
      <c r="E11" s="2631">
        <v>31.167886363636363</v>
      </c>
      <c r="F11" s="2631">
        <v>40.473986363636371</v>
      </c>
      <c r="G11" s="2632">
        <v>47.741309090909091</v>
      </c>
      <c r="H11" s="2624"/>
      <c r="I11" s="2624"/>
      <c r="J11" s="2628"/>
    </row>
    <row r="12" spans="1:11" ht="16.5" hidden="1" x14ac:dyDescent="0.25">
      <c r="A12" s="2630">
        <v>41426</v>
      </c>
      <c r="B12" s="2631">
        <v>31.184000000000001</v>
      </c>
      <c r="C12" s="2631">
        <v>40.688499999999998</v>
      </c>
      <c r="D12" s="2631">
        <v>47.794499999999999</v>
      </c>
      <c r="E12" s="2631">
        <v>30.964214999999996</v>
      </c>
      <c r="F12" s="2631">
        <v>40.875264999999999</v>
      </c>
      <c r="G12" s="2632">
        <v>48.045384999999996</v>
      </c>
      <c r="H12" s="2624"/>
      <c r="I12" s="2624"/>
      <c r="J12" s="2628"/>
    </row>
    <row r="13" spans="1:11" ht="16.5" hidden="1" x14ac:dyDescent="0.25">
      <c r="A13" s="2630">
        <v>41456</v>
      </c>
      <c r="B13" s="2631">
        <v>30.9513</v>
      </c>
      <c r="C13" s="2631">
        <v>40.958199999999998</v>
      </c>
      <c r="D13" s="2631">
        <v>47.088099999999997</v>
      </c>
      <c r="E13" s="2631">
        <v>31.088491304347823</v>
      </c>
      <c r="F13" s="2631">
        <v>40.690691304347823</v>
      </c>
      <c r="G13" s="2632">
        <v>47.32544782608695</v>
      </c>
      <c r="H13" s="2624"/>
      <c r="I13" s="2624"/>
      <c r="J13" s="2628"/>
    </row>
    <row r="14" spans="1:11" ht="16.5" hidden="1" x14ac:dyDescent="0.25">
      <c r="A14" s="2630">
        <v>41487</v>
      </c>
      <c r="B14" s="2631">
        <v>30.9194</v>
      </c>
      <c r="C14" s="2631">
        <v>40.973500000000001</v>
      </c>
      <c r="D14" s="2631">
        <v>48.167000000000002</v>
      </c>
      <c r="E14" s="2631">
        <v>30.870180952380956</v>
      </c>
      <c r="F14" s="2631">
        <v>41.119528571428582</v>
      </c>
      <c r="G14" s="2632">
        <v>47.858095238095245</v>
      </c>
      <c r="H14" s="2624"/>
      <c r="I14" s="2624"/>
      <c r="J14" s="2628"/>
    </row>
    <row r="15" spans="1:11" ht="16.5" hidden="1" x14ac:dyDescent="0.25">
      <c r="A15" s="2630">
        <v>41518</v>
      </c>
      <c r="B15" s="2631">
        <v>30.5107</v>
      </c>
      <c r="C15" s="2631">
        <v>41.2699</v>
      </c>
      <c r="D15" s="2631">
        <v>49.3065</v>
      </c>
      <c r="E15" s="2631">
        <v>30.840750000000003</v>
      </c>
      <c r="F15" s="2631">
        <v>41.215094999999998</v>
      </c>
      <c r="G15" s="2632">
        <v>49.017115000000004</v>
      </c>
      <c r="H15" s="2624"/>
      <c r="I15" s="2624"/>
      <c r="J15" s="2628"/>
    </row>
    <row r="16" spans="1:11" ht="16.5" hidden="1" x14ac:dyDescent="0.25">
      <c r="A16" s="2630">
        <v>41548</v>
      </c>
      <c r="B16" s="2631">
        <v>30.186</v>
      </c>
      <c r="C16" s="2631">
        <v>41.391800000000003</v>
      </c>
      <c r="D16" s="2631">
        <v>48.579700000000003</v>
      </c>
      <c r="E16" s="2631">
        <v>30.381</v>
      </c>
      <c r="F16" s="2631">
        <v>41.430999999999997</v>
      </c>
      <c r="G16" s="2632">
        <v>48.997</v>
      </c>
      <c r="H16" s="2624"/>
      <c r="I16" s="2624"/>
      <c r="J16" s="2633"/>
    </row>
    <row r="17" spans="1:10" ht="16.5" hidden="1" x14ac:dyDescent="0.25">
      <c r="A17" s="2630">
        <v>41579</v>
      </c>
      <c r="B17" s="2631">
        <v>30.365400000000001</v>
      </c>
      <c r="C17" s="2631">
        <v>41.359900000000003</v>
      </c>
      <c r="D17" s="2631">
        <v>49.6</v>
      </c>
      <c r="E17" s="2631">
        <v>30.513550000000002</v>
      </c>
      <c r="F17" s="2631">
        <v>41.245615000000001</v>
      </c>
      <c r="G17" s="2632">
        <v>49.231155000000008</v>
      </c>
      <c r="H17" s="2624"/>
      <c r="I17" s="2624"/>
      <c r="J17" s="2633"/>
    </row>
    <row r="18" spans="1:10" ht="16.5" hidden="1" x14ac:dyDescent="0.25">
      <c r="A18" s="2630">
        <v>41609</v>
      </c>
      <c r="B18" s="2631">
        <v>30.261500000000002</v>
      </c>
      <c r="C18" s="2631">
        <v>41.633800000000001</v>
      </c>
      <c r="D18" s="2631">
        <v>49.841200000000001</v>
      </c>
      <c r="E18" s="2631">
        <v>30.280761904761896</v>
      </c>
      <c r="F18" s="2631">
        <v>41.475899999999996</v>
      </c>
      <c r="G18" s="2632">
        <v>49.642990476190462</v>
      </c>
      <c r="H18" s="2624"/>
      <c r="I18" s="2624"/>
      <c r="J18" s="2633"/>
    </row>
    <row r="19" spans="1:10" ht="16.5" hidden="1" x14ac:dyDescent="0.25">
      <c r="A19" s="2630">
        <v>41640</v>
      </c>
      <c r="B19" s="2631">
        <v>30.334599999999998</v>
      </c>
      <c r="C19" s="2631">
        <v>41.370199999999997</v>
      </c>
      <c r="D19" s="2631">
        <v>50.411900000000003</v>
      </c>
      <c r="E19" s="2631">
        <v>30.334347368421057</v>
      </c>
      <c r="F19" s="2631">
        <v>41.345510526315792</v>
      </c>
      <c r="G19" s="2632">
        <v>50.067547368421039</v>
      </c>
      <c r="H19" s="2624"/>
      <c r="I19" s="2624"/>
      <c r="J19" s="2628"/>
    </row>
    <row r="20" spans="1:10" ht="16.5" hidden="1" x14ac:dyDescent="0.25">
      <c r="A20" s="2630">
        <v>41671</v>
      </c>
      <c r="B20" s="2631">
        <v>30.182300000000001</v>
      </c>
      <c r="C20" s="2631">
        <v>41.464199999999998</v>
      </c>
      <c r="D20" s="2631">
        <v>50.6616</v>
      </c>
      <c r="E20" s="2631">
        <v>30.301788888888893</v>
      </c>
      <c r="F20" s="2631">
        <v>41.413055555555559</v>
      </c>
      <c r="G20" s="2632">
        <v>50.306766666666668</v>
      </c>
      <c r="H20" s="2624"/>
      <c r="I20" s="2624"/>
      <c r="J20" s="2628"/>
    </row>
    <row r="21" spans="1:10" ht="16.5" hidden="1" x14ac:dyDescent="0.25">
      <c r="A21" s="2630">
        <v>41699</v>
      </c>
      <c r="B21" s="2631">
        <v>30.196400000000001</v>
      </c>
      <c r="C21" s="2631">
        <v>41.5411</v>
      </c>
      <c r="D21" s="2631">
        <v>50.4268</v>
      </c>
      <c r="E21" s="2631">
        <v>30.107694736842106</v>
      </c>
      <c r="F21" s="2631">
        <v>41.639631578947366</v>
      </c>
      <c r="G21" s="2632">
        <v>50.17263157894736</v>
      </c>
      <c r="H21" s="2624"/>
      <c r="I21" s="2624"/>
      <c r="J21" s="2628"/>
    </row>
    <row r="22" spans="1:10" ht="16.5" hidden="1" x14ac:dyDescent="0.25">
      <c r="A22" s="2630">
        <v>41730</v>
      </c>
      <c r="B22" s="2631">
        <v>30.079899999999999</v>
      </c>
      <c r="C22" s="2631">
        <v>41.506999999999998</v>
      </c>
      <c r="D22" s="2631">
        <v>50.912799999999997</v>
      </c>
      <c r="E22" s="2631">
        <v>30.104427272727275</v>
      </c>
      <c r="F22" s="2631">
        <v>41.582795454545455</v>
      </c>
      <c r="G22" s="2632">
        <v>50.567418181818191</v>
      </c>
      <c r="H22" s="2624"/>
      <c r="I22" s="2624"/>
      <c r="J22" s="2628"/>
    </row>
    <row r="23" spans="1:10" ht="16.5" hidden="1" x14ac:dyDescent="0.25">
      <c r="A23" s="2630">
        <v>41760</v>
      </c>
      <c r="B23" s="2631">
        <v>30.342099999999999</v>
      </c>
      <c r="C23" s="2631">
        <v>41.297800000000002</v>
      </c>
      <c r="D23" s="2631">
        <v>50.977800000000002</v>
      </c>
      <c r="E23" s="2631">
        <v>30.180161904761899</v>
      </c>
      <c r="F23" s="2631">
        <v>41.459180952380954</v>
      </c>
      <c r="G23" s="2632">
        <v>51.058476190476192</v>
      </c>
      <c r="H23" s="2624"/>
      <c r="I23" s="2624"/>
      <c r="J23" s="2628"/>
    </row>
    <row r="24" spans="1:10" ht="16.5" hidden="1" x14ac:dyDescent="0.25">
      <c r="A24" s="2630">
        <v>41791</v>
      </c>
      <c r="B24" s="2631">
        <v>30.352499999999999</v>
      </c>
      <c r="C24" s="2631">
        <v>41.417000000000002</v>
      </c>
      <c r="D24" s="2631">
        <v>51.6494</v>
      </c>
      <c r="E24" s="2631">
        <v>30.390471428571427</v>
      </c>
      <c r="F24" s="2631">
        <v>41.325047619047623</v>
      </c>
      <c r="G24" s="2632">
        <v>51.443295238095246</v>
      </c>
      <c r="H24" s="2624"/>
      <c r="I24" s="2624"/>
      <c r="J24" s="2628"/>
    </row>
    <row r="25" spans="1:10" ht="16.5" hidden="1" x14ac:dyDescent="0.25">
      <c r="A25" s="2630">
        <v>41821</v>
      </c>
      <c r="B25" s="2631">
        <v>30.631799999999998</v>
      </c>
      <c r="C25" s="2631">
        <v>40.9527</v>
      </c>
      <c r="D25" s="2631">
        <v>51.8</v>
      </c>
      <c r="E25" s="2631">
        <v>30.387900000000002</v>
      </c>
      <c r="F25" s="2631">
        <v>41.174877272727265</v>
      </c>
      <c r="G25" s="2632">
        <v>52.062963636363634</v>
      </c>
      <c r="H25" s="2624"/>
      <c r="I25" s="2624"/>
      <c r="J25" s="2628"/>
    </row>
    <row r="26" spans="1:10" ht="16.5" hidden="1" x14ac:dyDescent="0.25">
      <c r="A26" s="2630">
        <v>41852</v>
      </c>
      <c r="B26" s="2631">
        <v>30.990300000000001</v>
      </c>
      <c r="C26" s="2631">
        <v>40.837899999999998</v>
      </c>
      <c r="D26" s="2631">
        <v>51.498899999999999</v>
      </c>
      <c r="E26" s="2631">
        <v>30.730385000000002</v>
      </c>
      <c r="F26" s="2631">
        <v>40.936310000000006</v>
      </c>
      <c r="G26" s="2632">
        <v>51.490829999999995</v>
      </c>
      <c r="H26" s="2624"/>
      <c r="I26" s="2624"/>
      <c r="J26" s="2628"/>
    </row>
    <row r="27" spans="1:10" ht="16.5" hidden="1" x14ac:dyDescent="0.25">
      <c r="A27" s="2630">
        <v>41883</v>
      </c>
      <c r="B27" s="2631">
        <v>31.4359</v>
      </c>
      <c r="C27" s="2631">
        <v>39.856200000000001</v>
      </c>
      <c r="D27" s="2631">
        <v>51.328800000000001</v>
      </c>
      <c r="E27" s="2631">
        <v>31.273809090909094</v>
      </c>
      <c r="F27" s="2631">
        <v>40.420631818181818</v>
      </c>
      <c r="G27" s="2632">
        <v>51.156013636363632</v>
      </c>
      <c r="H27" s="2624"/>
      <c r="I27" s="2624"/>
      <c r="J27" s="2628"/>
    </row>
    <row r="28" spans="1:10" ht="16.5" hidden="1" x14ac:dyDescent="0.25">
      <c r="A28" s="2630">
        <v>41913</v>
      </c>
      <c r="B28" s="2631">
        <v>31.444500000000001</v>
      </c>
      <c r="C28" s="2631">
        <v>39.494900000000001</v>
      </c>
      <c r="D28" s="2631">
        <v>50.3752</v>
      </c>
      <c r="E28" s="2631">
        <v>31.450813636363645</v>
      </c>
      <c r="F28" s="2631">
        <v>39.92524090909091</v>
      </c>
      <c r="G28" s="2632">
        <v>50.720499999999994</v>
      </c>
      <c r="H28" s="2624"/>
      <c r="I28" s="2624"/>
      <c r="J28" s="2628"/>
    </row>
    <row r="29" spans="1:10" ht="16.5" hidden="1" x14ac:dyDescent="0.25">
      <c r="A29" s="2630">
        <v>41944</v>
      </c>
      <c r="B29" s="2631">
        <v>31.5869</v>
      </c>
      <c r="C29" s="2631">
        <v>39.469000000000001</v>
      </c>
      <c r="D29" s="2631">
        <v>49.673000000000002</v>
      </c>
      <c r="E29" s="2631">
        <v>31.606960000000004</v>
      </c>
      <c r="F29" s="2631">
        <v>39.470185000000001</v>
      </c>
      <c r="G29" s="2632">
        <v>50.003565000000002</v>
      </c>
      <c r="H29" s="2624"/>
      <c r="I29" s="2624"/>
      <c r="J29" s="2628"/>
    </row>
    <row r="30" spans="1:10" ht="16.5" hidden="1" x14ac:dyDescent="0.25">
      <c r="A30" s="2630">
        <v>41974</v>
      </c>
      <c r="B30" s="2631">
        <v>31.883600000000001</v>
      </c>
      <c r="C30" s="2631">
        <v>38.831400000000002</v>
      </c>
      <c r="D30" s="2631">
        <v>49.82</v>
      </c>
      <c r="E30" s="2631">
        <v>31.681861904761906</v>
      </c>
      <c r="F30" s="2631">
        <v>39.086842857142855</v>
      </c>
      <c r="G30" s="2632">
        <v>49.587885714285711</v>
      </c>
      <c r="H30" s="2624"/>
      <c r="I30" s="2624"/>
      <c r="J30" s="2628"/>
    </row>
    <row r="31" spans="1:10" ht="16.5" hidden="1" x14ac:dyDescent="0.25">
      <c r="A31" s="2630">
        <v>42005</v>
      </c>
      <c r="B31" s="2631">
        <v>32.769100000000002</v>
      </c>
      <c r="C31" s="2631">
        <v>37.204700000000003</v>
      </c>
      <c r="D31" s="2631">
        <v>49.795200000000001</v>
      </c>
      <c r="E31" s="2631">
        <v>32.44679</v>
      </c>
      <c r="F31" s="2631">
        <v>37.734644999999986</v>
      </c>
      <c r="G31" s="2632">
        <v>49.31915</v>
      </c>
      <c r="H31" s="2624"/>
      <c r="I31" s="2624"/>
      <c r="J31" s="2628"/>
    </row>
    <row r="32" spans="1:10" ht="16.5" hidden="1" x14ac:dyDescent="0.25">
      <c r="A32" s="2630">
        <v>42036</v>
      </c>
      <c r="B32" s="2631">
        <v>33.496000000000002</v>
      </c>
      <c r="C32" s="2631">
        <v>37.521999999999998</v>
      </c>
      <c r="D32" s="2631">
        <v>51.804000000000002</v>
      </c>
      <c r="E32" s="2631">
        <v>33.163241176470585</v>
      </c>
      <c r="F32" s="2631">
        <v>37.696670588235293</v>
      </c>
      <c r="G32" s="2632">
        <v>50.946335294117652</v>
      </c>
      <c r="H32" s="2624"/>
      <c r="I32" s="2624"/>
      <c r="J32" s="2628"/>
    </row>
    <row r="33" spans="1:10" ht="16.5" hidden="1" x14ac:dyDescent="0.25">
      <c r="A33" s="2630">
        <v>42064</v>
      </c>
      <c r="B33" s="2631">
        <v>36.533700000000003</v>
      </c>
      <c r="C33" s="2631">
        <v>39.396999999999998</v>
      </c>
      <c r="D33" s="2631">
        <v>54.261800000000001</v>
      </c>
      <c r="E33" s="2631">
        <v>35.711238095238095</v>
      </c>
      <c r="F33" s="2631">
        <v>38.783804761904761</v>
      </c>
      <c r="G33" s="2632">
        <v>53.618961904761917</v>
      </c>
      <c r="H33" s="2624"/>
      <c r="I33" s="2624"/>
      <c r="J33" s="2628"/>
    </row>
    <row r="34" spans="1:10" ht="16.5" hidden="1" x14ac:dyDescent="0.25">
      <c r="A34" s="2630">
        <v>42095</v>
      </c>
      <c r="B34" s="2631">
        <v>35.067300000000003</v>
      </c>
      <c r="C34" s="2631">
        <v>39.120899999999999</v>
      </c>
      <c r="D34" s="2631">
        <v>55.087499999999999</v>
      </c>
      <c r="E34" s="2631">
        <v>36.152000000000001</v>
      </c>
      <c r="F34" s="2631">
        <v>39.0839</v>
      </c>
      <c r="G34" s="2632">
        <v>54.255818181818178</v>
      </c>
      <c r="H34" s="2624"/>
      <c r="I34" s="2624"/>
      <c r="J34" s="2628"/>
    </row>
    <row r="35" spans="1:10" ht="16.5" hidden="1" x14ac:dyDescent="0.25">
      <c r="A35" s="2630">
        <v>42125</v>
      </c>
      <c r="B35" s="2631">
        <v>35.526299999999999</v>
      </c>
      <c r="C35" s="2631">
        <v>39.037300000000002</v>
      </c>
      <c r="D35" s="2631">
        <v>54.902900000000002</v>
      </c>
      <c r="E35" s="2631">
        <v>35.10493000000001</v>
      </c>
      <c r="F35" s="2631">
        <v>39.225574999999992</v>
      </c>
      <c r="G35" s="2632">
        <v>54.551184999999997</v>
      </c>
      <c r="H35" s="2624"/>
      <c r="I35" s="2624"/>
      <c r="J35" s="2628"/>
    </row>
    <row r="36" spans="1:10" ht="16.5" hidden="1" x14ac:dyDescent="0.25">
      <c r="A36" s="2630">
        <v>42156</v>
      </c>
      <c r="B36" s="2631">
        <v>35.245600000000003</v>
      </c>
      <c r="C36" s="2631">
        <v>39.340800000000002</v>
      </c>
      <c r="D36" s="2631">
        <v>55.643099999999997</v>
      </c>
      <c r="E36" s="2631">
        <v>35.211413636363638</v>
      </c>
      <c r="F36" s="2631">
        <v>39.550413636363629</v>
      </c>
      <c r="G36" s="2632">
        <v>55.049790909090916</v>
      </c>
      <c r="H36" s="2624"/>
      <c r="I36" s="2624"/>
      <c r="J36" s="2628"/>
    </row>
    <row r="37" spans="1:10" ht="16.5" hidden="1" x14ac:dyDescent="0.25">
      <c r="A37" s="2630">
        <v>42186</v>
      </c>
      <c r="B37" s="2631">
        <v>35.602400000000003</v>
      </c>
      <c r="C37" s="2631">
        <v>38.931100000000001</v>
      </c>
      <c r="D37" s="2631">
        <v>55.432600000000001</v>
      </c>
      <c r="E37" s="2631">
        <v>35.541395652173911</v>
      </c>
      <c r="F37" s="2631">
        <v>39.164904347826088</v>
      </c>
      <c r="G37" s="2632">
        <v>55.623243478260868</v>
      </c>
      <c r="H37" s="2624"/>
      <c r="I37" s="2624"/>
      <c r="J37" s="2628"/>
    </row>
    <row r="38" spans="1:10" ht="17.25" hidden="1" x14ac:dyDescent="0.25">
      <c r="A38" s="2634">
        <v>42217</v>
      </c>
      <c r="B38" s="2631">
        <v>35.357999999999997</v>
      </c>
      <c r="C38" s="2631">
        <v>39.658099999999997</v>
      </c>
      <c r="D38" s="2631">
        <v>54.506999999999998</v>
      </c>
      <c r="E38" s="2631">
        <v>35.451128571428569</v>
      </c>
      <c r="F38" s="2631">
        <v>39.56780952380953</v>
      </c>
      <c r="G38" s="2632">
        <v>55.555642857142857</v>
      </c>
      <c r="H38" s="2624"/>
      <c r="I38" s="2624"/>
      <c r="J38" s="2628"/>
    </row>
    <row r="39" spans="1:10" ht="19.5" hidden="1" customHeight="1" x14ac:dyDescent="0.25">
      <c r="A39" s="2634">
        <v>42248</v>
      </c>
      <c r="B39" s="2631">
        <v>35.625900000000001</v>
      </c>
      <c r="C39" s="2631">
        <v>40.204599999999999</v>
      </c>
      <c r="D39" s="2631">
        <v>54.518000000000001</v>
      </c>
      <c r="E39" s="2631">
        <v>35.461142857142853</v>
      </c>
      <c r="F39" s="2631">
        <v>39.864480952380951</v>
      </c>
      <c r="G39" s="2632">
        <v>54.687228571428577</v>
      </c>
      <c r="H39" s="2624"/>
      <c r="I39" s="2624"/>
      <c r="J39" s="2628"/>
    </row>
    <row r="40" spans="1:10" ht="19.5" hidden="1" customHeight="1" x14ac:dyDescent="0.25">
      <c r="A40" s="2634">
        <v>42278</v>
      </c>
      <c r="B40" s="2631">
        <v>35.912100000000002</v>
      </c>
      <c r="C40" s="2631">
        <v>39.531799999999997</v>
      </c>
      <c r="D40" s="2631">
        <v>55.803100000000001</v>
      </c>
      <c r="E40" s="2631">
        <v>35.613545454545445</v>
      </c>
      <c r="F40" s="2631">
        <v>40.071904545454544</v>
      </c>
      <c r="G40" s="2632">
        <v>55.075572727272721</v>
      </c>
      <c r="H40" s="2624"/>
      <c r="I40" s="2624"/>
      <c r="J40" s="2628"/>
    </row>
    <row r="41" spans="1:10" ht="19.5" hidden="1" customHeight="1" x14ac:dyDescent="0.25">
      <c r="A41" s="2634">
        <v>42309</v>
      </c>
      <c r="B41" s="2631">
        <v>36.3431</v>
      </c>
      <c r="C41" s="2631">
        <v>38.615200000000002</v>
      </c>
      <c r="D41" s="2631">
        <v>55.118699999999997</v>
      </c>
      <c r="E41" s="2631">
        <v>36.209136842105274</v>
      </c>
      <c r="F41" s="2631">
        <v>38.965699999999998</v>
      </c>
      <c r="G41" s="2632">
        <v>55.402447368421058</v>
      </c>
      <c r="H41" s="2624"/>
      <c r="I41" s="2624"/>
      <c r="J41" s="2628"/>
    </row>
    <row r="42" spans="1:10" ht="19.5" hidden="1" customHeight="1" x14ac:dyDescent="0.25">
      <c r="A42" s="2634">
        <v>42339</v>
      </c>
      <c r="B42" s="2631">
        <v>36.090899999999998</v>
      </c>
      <c r="C42" s="2631">
        <v>39.706899999999997</v>
      </c>
      <c r="D42" s="2631">
        <v>54.100499999999997</v>
      </c>
      <c r="E42" s="2631">
        <v>36.171272727272729</v>
      </c>
      <c r="F42" s="2631">
        <v>39.432181818181817</v>
      </c>
      <c r="G42" s="2632">
        <v>54.526572727272722</v>
      </c>
      <c r="H42" s="2624"/>
      <c r="I42" s="2624"/>
      <c r="J42" s="2628"/>
    </row>
    <row r="43" spans="1:10" ht="19.5" hidden="1" customHeight="1" x14ac:dyDescent="0.25">
      <c r="A43" s="2634">
        <v>42370</v>
      </c>
      <c r="B43" s="2631">
        <v>36.0886</v>
      </c>
      <c r="C43" s="2631">
        <v>39.447200000000002</v>
      </c>
      <c r="D43" s="2631">
        <v>52.2577</v>
      </c>
      <c r="E43" s="2631">
        <v>36.175170000000008</v>
      </c>
      <c r="F43" s="2631">
        <v>39.370570000000001</v>
      </c>
      <c r="G43" s="2632">
        <v>52.425730000000001</v>
      </c>
      <c r="H43" s="2624"/>
      <c r="I43" s="2624"/>
      <c r="J43" s="2628"/>
    </row>
    <row r="44" spans="1:10" ht="19.5" hidden="1" customHeight="1" x14ac:dyDescent="0.25">
      <c r="A44" s="2634">
        <v>42401</v>
      </c>
      <c r="B44" s="2631">
        <v>35.965800000000002</v>
      </c>
      <c r="C44" s="2631">
        <v>39.363300000000002</v>
      </c>
      <c r="D44" s="2631">
        <v>50.029600000000002</v>
      </c>
      <c r="E44" s="2631">
        <v>35.814689473684197</v>
      </c>
      <c r="F44" s="2631">
        <v>39.801199999999994</v>
      </c>
      <c r="G44" s="2632">
        <v>51.539510526315794</v>
      </c>
      <c r="H44" s="2624"/>
      <c r="I44" s="2624"/>
      <c r="J44" s="2628"/>
    </row>
    <row r="45" spans="1:10" ht="19.5" hidden="1" customHeight="1" x14ac:dyDescent="0.25">
      <c r="A45" s="2634">
        <v>42430</v>
      </c>
      <c r="B45" s="2631">
        <v>35.294499999999999</v>
      </c>
      <c r="C45" s="2631">
        <v>40.366399999999999</v>
      </c>
      <c r="D45" s="2631">
        <v>50.775799999999997</v>
      </c>
      <c r="E45" s="2631">
        <v>35.691613636363634</v>
      </c>
      <c r="F45" s="2631">
        <v>39.740290909090909</v>
      </c>
      <c r="G45" s="2632">
        <v>51.059077272727272</v>
      </c>
      <c r="H45" s="2624"/>
      <c r="I45" s="2624"/>
      <c r="J45" s="2628"/>
    </row>
    <row r="46" spans="1:10" ht="19.5" hidden="1" customHeight="1" x14ac:dyDescent="0.25">
      <c r="A46" s="2634">
        <v>42461</v>
      </c>
      <c r="B46" s="2631">
        <v>35.105600000000003</v>
      </c>
      <c r="C46" s="2631">
        <v>39.954999999999998</v>
      </c>
      <c r="D46" s="2631">
        <v>52.022500000000001</v>
      </c>
      <c r="E46" s="2631">
        <v>35.208295</v>
      </c>
      <c r="F46" s="2631">
        <v>40.0227</v>
      </c>
      <c r="G46" s="2632">
        <v>50.73481000000001</v>
      </c>
      <c r="H46" s="2624"/>
      <c r="I46" s="2624"/>
      <c r="J46" s="2628"/>
    </row>
    <row r="47" spans="1:10" ht="19.5" hidden="1" customHeight="1" x14ac:dyDescent="0.25">
      <c r="A47" s="2634">
        <v>42491</v>
      </c>
      <c r="B47" s="2631">
        <v>35.6126</v>
      </c>
      <c r="C47" s="2631">
        <v>39.799799999999998</v>
      </c>
      <c r="D47" s="2631">
        <v>52.490400000000001</v>
      </c>
      <c r="E47" s="2631">
        <v>35.301159090909088</v>
      </c>
      <c r="F47" s="2631">
        <v>39.967968181818186</v>
      </c>
      <c r="G47" s="2632">
        <v>51.646972727272718</v>
      </c>
      <c r="H47" s="2624"/>
      <c r="I47" s="2624"/>
      <c r="J47" s="2628"/>
    </row>
    <row r="48" spans="1:10" ht="19.5" customHeight="1" x14ac:dyDescent="0.25">
      <c r="A48" s="2634">
        <v>42522</v>
      </c>
      <c r="B48" s="2631">
        <v>35.735599999999998</v>
      </c>
      <c r="C48" s="2631">
        <v>39.7483</v>
      </c>
      <c r="D48" s="2631">
        <v>48.383800000000001</v>
      </c>
      <c r="E48" s="2631">
        <v>35.544613636363636</v>
      </c>
      <c r="F48" s="2631">
        <v>39.980518181818177</v>
      </c>
      <c r="G48" s="2632">
        <v>50.91941818181818</v>
      </c>
      <c r="H48" s="2624"/>
      <c r="I48" s="2624"/>
      <c r="J48" s="2628"/>
    </row>
    <row r="49" spans="1:10" ht="19.5" customHeight="1" x14ac:dyDescent="0.25">
      <c r="A49" s="2634">
        <v>42552</v>
      </c>
      <c r="B49" s="2631">
        <v>35.533900000000003</v>
      </c>
      <c r="C49" s="2631">
        <v>39.572899999999997</v>
      </c>
      <c r="D49" s="2631">
        <v>47.316200000000002</v>
      </c>
      <c r="E49" s="2631">
        <v>35.600175</v>
      </c>
      <c r="F49" s="2631">
        <v>39.511890000000001</v>
      </c>
      <c r="G49" s="2632">
        <v>47.374229999999997</v>
      </c>
      <c r="H49" s="2624"/>
      <c r="I49" s="2624"/>
      <c r="J49" s="2628"/>
    </row>
    <row r="50" spans="1:10" ht="19.5" customHeight="1" x14ac:dyDescent="0.25">
      <c r="A50" s="2634">
        <v>42583</v>
      </c>
      <c r="B50" s="2631">
        <v>35.378300000000003</v>
      </c>
      <c r="C50" s="2631">
        <v>39.672499999999999</v>
      </c>
      <c r="D50" s="2631">
        <v>47.089700000000001</v>
      </c>
      <c r="E50" s="2631">
        <v>35.355586363636363</v>
      </c>
      <c r="F50" s="2631">
        <v>39.750722727272723</v>
      </c>
      <c r="G50" s="2632">
        <v>46.890404545454551</v>
      </c>
      <c r="H50" s="2624"/>
      <c r="I50" s="2624"/>
      <c r="J50" s="2628"/>
    </row>
    <row r="51" spans="1:10" ht="19.5" customHeight="1" x14ac:dyDescent="0.25">
      <c r="A51" s="2634">
        <v>42614</v>
      </c>
      <c r="B51" s="2631">
        <v>35.619999999999997</v>
      </c>
      <c r="C51" s="2631">
        <v>39.894300000000001</v>
      </c>
      <c r="D51" s="2631">
        <v>46.030200000000001</v>
      </c>
      <c r="E51" s="2631">
        <v>35.46364761904762</v>
      </c>
      <c r="F51" s="2631">
        <v>39.870876190476189</v>
      </c>
      <c r="G51" s="2632">
        <v>47.098304761904764</v>
      </c>
      <c r="H51" s="2624"/>
      <c r="I51" s="2624"/>
      <c r="J51" s="2628"/>
    </row>
    <row r="52" spans="1:10" ht="19.5" customHeight="1" x14ac:dyDescent="0.25">
      <c r="A52" s="2634">
        <v>42644</v>
      </c>
      <c r="B52" s="2631">
        <v>35.961799999999997</v>
      </c>
      <c r="C52" s="2631">
        <v>39.6158</v>
      </c>
      <c r="D52" s="2631">
        <v>44.244999999999997</v>
      </c>
      <c r="E52" s="2631">
        <v>35.738699999999994</v>
      </c>
      <c r="F52" s="2631">
        <v>39.559261904761904</v>
      </c>
      <c r="G52" s="2632">
        <v>44.515657142857137</v>
      </c>
      <c r="H52" s="2624"/>
      <c r="I52" s="2624"/>
      <c r="J52" s="2628"/>
    </row>
    <row r="53" spans="1:10" ht="19.5" customHeight="1" x14ac:dyDescent="0.25">
      <c r="A53" s="2634">
        <v>42675</v>
      </c>
      <c r="B53" s="2631">
        <v>36.109200000000001</v>
      </c>
      <c r="C53" s="2631">
        <v>38.628399999999999</v>
      </c>
      <c r="D53" s="2631">
        <v>45.381</v>
      </c>
      <c r="E53" s="2631">
        <v>35.940314285714287</v>
      </c>
      <c r="F53" s="2631">
        <v>38.950295238095229</v>
      </c>
      <c r="G53" s="2632">
        <v>45.143271428571417</v>
      </c>
      <c r="H53" s="2624"/>
      <c r="I53" s="2624"/>
      <c r="J53" s="2628"/>
    </row>
    <row r="54" spans="1:10" ht="19.5" customHeight="1" x14ac:dyDescent="0.25">
      <c r="A54" s="2634">
        <v>42705</v>
      </c>
      <c r="B54" s="2631">
        <v>36.107799999999997</v>
      </c>
      <c r="C54" s="2631">
        <v>38.221200000000003</v>
      </c>
      <c r="D54" s="2631">
        <v>44.578099999999999</v>
      </c>
      <c r="E54" s="2631">
        <v>36.077445454545447</v>
      </c>
      <c r="F54" s="2631">
        <v>38.207472727272723</v>
      </c>
      <c r="G54" s="2632">
        <v>45.352440909090916</v>
      </c>
      <c r="H54" s="2624"/>
      <c r="I54" s="2624"/>
      <c r="J54" s="2628"/>
    </row>
    <row r="55" spans="1:10" ht="19.5" customHeight="1" x14ac:dyDescent="0.25">
      <c r="A55" s="2634">
        <v>42736</v>
      </c>
      <c r="B55" s="2631">
        <v>35.847999999999999</v>
      </c>
      <c r="C55" s="2631">
        <v>38.584499999999998</v>
      </c>
      <c r="D55" s="2631">
        <v>45.059100000000001</v>
      </c>
      <c r="E55" s="2631">
        <v>35.951009523809525</v>
      </c>
      <c r="F55" s="2631">
        <v>38.386071428571427</v>
      </c>
      <c r="G55" s="2632">
        <v>44.697000000000003</v>
      </c>
      <c r="H55" s="2624"/>
      <c r="I55" s="2624"/>
      <c r="J55" s="2628"/>
    </row>
    <row r="56" spans="1:10" ht="19.5" customHeight="1" x14ac:dyDescent="0.25">
      <c r="A56" s="2634">
        <v>42767</v>
      </c>
      <c r="B56" s="2631">
        <v>35.723500000000001</v>
      </c>
      <c r="C56" s="2631">
        <v>38.063200000000002</v>
      </c>
      <c r="D56" s="2631">
        <v>45.108800000000002</v>
      </c>
      <c r="E56" s="2631">
        <v>35.649535294117641</v>
      </c>
      <c r="F56" s="2631">
        <v>38.081417647058821</v>
      </c>
      <c r="G56" s="2632">
        <v>45.055194117647055</v>
      </c>
      <c r="H56" s="2624"/>
      <c r="I56" s="2624"/>
      <c r="J56" s="2628"/>
    </row>
    <row r="57" spans="1:10" ht="19.5" customHeight="1" x14ac:dyDescent="0.25">
      <c r="A57" s="2634">
        <v>42795</v>
      </c>
      <c r="B57" s="2631">
        <v>35.409799999999997</v>
      </c>
      <c r="C57" s="2631">
        <v>37.874099999999999</v>
      </c>
      <c r="D57" s="2631">
        <v>44.634500000000003</v>
      </c>
      <c r="E57" s="2631">
        <v>35.518218181818185</v>
      </c>
      <c r="F57" s="2631">
        <v>38.082045454545458</v>
      </c>
      <c r="G57" s="2632">
        <v>44.283445454545465</v>
      </c>
      <c r="H57" s="2624"/>
      <c r="I57" s="2624"/>
      <c r="J57" s="2628"/>
    </row>
    <row r="58" spans="1:10" ht="19.5" customHeight="1" x14ac:dyDescent="0.25">
      <c r="A58" s="2634">
        <v>42826</v>
      </c>
      <c r="B58" s="2631">
        <v>34.976799999999997</v>
      </c>
      <c r="C58" s="2631">
        <v>38.186100000000003</v>
      </c>
      <c r="D58" s="2631">
        <v>45.686300000000003</v>
      </c>
      <c r="E58" s="2631">
        <v>35.341865280975846</v>
      </c>
      <c r="F58" s="2631">
        <v>38.046381642788418</v>
      </c>
      <c r="G58" s="2632">
        <v>45.018340000000009</v>
      </c>
      <c r="H58" s="2624"/>
      <c r="I58" s="2624"/>
      <c r="J58" s="2628"/>
    </row>
    <row r="59" spans="1:10" ht="19.5" customHeight="1" x14ac:dyDescent="0.25">
      <c r="A59" s="2634">
        <v>42856</v>
      </c>
      <c r="B59" s="2631">
        <v>34.851870162663502</v>
      </c>
      <c r="C59" s="2631">
        <v>39.128784057020397</v>
      </c>
      <c r="D59" s="2631">
        <v>45.064499682939598</v>
      </c>
      <c r="E59" s="2631">
        <v>34.890059881176406</v>
      </c>
      <c r="F59" s="2631">
        <v>38.68710100759305</v>
      </c>
      <c r="G59" s="2632">
        <v>45.435134914290302</v>
      </c>
      <c r="H59" s="2624"/>
      <c r="I59" s="2624"/>
      <c r="J59" s="2628"/>
    </row>
    <row r="60" spans="1:10" ht="19.5" customHeight="1" thickBot="1" x14ac:dyDescent="0.3">
      <c r="A60" s="2635">
        <v>42887</v>
      </c>
      <c r="B60" s="2636">
        <v>34.5229</v>
      </c>
      <c r="C60" s="2636">
        <v>39.524099999999997</v>
      </c>
      <c r="D60" s="2636">
        <v>44.7577</v>
      </c>
      <c r="E60" s="2636">
        <v>34.800409999999999</v>
      </c>
      <c r="F60" s="2636">
        <v>39.140869999999993</v>
      </c>
      <c r="G60" s="2637">
        <v>44.82938</v>
      </c>
      <c r="H60" s="2624"/>
      <c r="I60" s="2624"/>
      <c r="J60" s="2628"/>
    </row>
    <row r="61" spans="1:10" ht="17.25" thickTop="1" x14ac:dyDescent="0.25">
      <c r="A61" s="2638" t="s">
        <v>4176</v>
      </c>
      <c r="B61" s="2639"/>
      <c r="C61" s="2639"/>
      <c r="D61" s="2639"/>
      <c r="E61" s="2640"/>
      <c r="F61" s="2640"/>
      <c r="G61" s="2640"/>
      <c r="H61" s="2619"/>
      <c r="I61" s="2619"/>
      <c r="J61" s="2619"/>
    </row>
    <row r="62" spans="1:10" ht="16.5" x14ac:dyDescent="0.25">
      <c r="A62" s="2641" t="s">
        <v>4177</v>
      </c>
      <c r="B62" s="2640"/>
      <c r="C62" s="2640"/>
      <c r="D62" s="2640"/>
      <c r="E62" s="2640"/>
      <c r="F62" s="2640"/>
      <c r="G62" s="2640"/>
      <c r="H62" s="2619"/>
      <c r="I62" s="2619"/>
      <c r="J62" s="2619"/>
    </row>
    <row r="63" spans="1:10" ht="16.5" x14ac:dyDescent="0.25">
      <c r="A63" s="2640" t="s">
        <v>3546</v>
      </c>
      <c r="B63" s="2640"/>
      <c r="C63" s="2640"/>
      <c r="D63" s="2640"/>
      <c r="E63" s="2640"/>
      <c r="F63" s="2640"/>
      <c r="G63" s="2640"/>
      <c r="H63" s="2619"/>
      <c r="I63" s="2619"/>
      <c r="J63" s="2619"/>
    </row>
  </sheetData>
  <mergeCells count="2">
    <mergeCell ref="B6:D6"/>
    <mergeCell ref="E6:G6"/>
  </mergeCells>
  <pageMargins left="0.511811023622047" right="0.196850393700787" top="0.74803149606299202" bottom="0.74803149606299202" header="0.31496062992126" footer="0.31496062992126"/>
  <pageSetup paperSize="9" scale="5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Y290"/>
  <sheetViews>
    <sheetView showGridLines="0" topLeftCell="A19" zoomScaleNormal="100" workbookViewId="0">
      <selection activeCell="A23" sqref="A23"/>
    </sheetView>
  </sheetViews>
  <sheetFormatPr defaultRowHeight="16.5" x14ac:dyDescent="0.3"/>
  <cols>
    <col min="1" max="1" width="28" style="2645" customWidth="1"/>
    <col min="2" max="2" width="9.5703125" style="2677" hidden="1" customWidth="1"/>
    <col min="3" max="37" width="9.140625" style="2645" hidden="1" customWidth="1"/>
    <col min="38" max="38" width="9.7109375" style="2645" hidden="1" customWidth="1"/>
    <col min="39" max="39" width="10.140625" style="2645" hidden="1" customWidth="1"/>
    <col min="40" max="41" width="9.28515625" style="2645" hidden="1" customWidth="1"/>
    <col min="42" max="42" width="9.85546875" style="2645" hidden="1" customWidth="1"/>
    <col min="43" max="43" width="9.140625" style="2645" hidden="1" customWidth="1"/>
    <col min="44" max="44" width="7.7109375" style="2645" hidden="1" customWidth="1"/>
    <col min="45" max="45" width="9.85546875" style="2645" hidden="1" customWidth="1"/>
    <col min="46" max="46" width="9.7109375" style="2645" hidden="1" customWidth="1"/>
    <col min="47" max="47" width="9.42578125" style="2645" hidden="1" customWidth="1"/>
    <col min="48" max="48" width="10" style="2645" hidden="1" customWidth="1"/>
    <col min="49" max="49" width="10.28515625" style="2645" hidden="1" customWidth="1"/>
    <col min="50" max="50" width="10" style="2645" hidden="1" customWidth="1"/>
    <col min="51" max="51" width="10.5703125" style="2645" hidden="1" customWidth="1"/>
    <col min="52" max="52" width="9.5703125" style="2645" hidden="1" customWidth="1"/>
    <col min="53" max="53" width="9.42578125" style="2645" hidden="1" customWidth="1"/>
    <col min="54" max="54" width="10.140625" style="2645" hidden="1" customWidth="1"/>
    <col min="55" max="55" width="10" style="2645" hidden="1" customWidth="1"/>
    <col min="56" max="56" width="9.85546875" style="2645" hidden="1" customWidth="1"/>
    <col min="57" max="57" width="10.28515625" style="2645" hidden="1" customWidth="1"/>
    <col min="58" max="58" width="10" style="2645" hidden="1" customWidth="1"/>
    <col min="59" max="59" width="9.42578125" style="2645" hidden="1" customWidth="1"/>
    <col min="60" max="60" width="10" style="2645" hidden="1" customWidth="1"/>
    <col min="61" max="61" width="10.140625" style="2645" hidden="1" customWidth="1"/>
    <col min="62" max="62" width="9.85546875" style="2645" hidden="1" customWidth="1"/>
    <col min="63" max="63" width="10.28515625" style="2645" hidden="1" customWidth="1"/>
    <col min="64" max="65" width="9.42578125" style="2645" hidden="1" customWidth="1"/>
    <col min="66" max="66" width="10" style="2645" hidden="1" customWidth="1"/>
    <col min="67" max="67" width="9.85546875" style="2645" hidden="1" customWidth="1"/>
    <col min="68" max="68" width="9.5703125" style="2645" hidden="1" customWidth="1"/>
    <col min="69" max="69" width="9.85546875" style="2645" hidden="1" customWidth="1"/>
    <col min="70" max="70" width="9.7109375" style="2645" hidden="1" customWidth="1"/>
    <col min="71" max="94" width="9.140625" style="2645" hidden="1" customWidth="1"/>
    <col min="95" max="95" width="6.5703125" style="2645" hidden="1" customWidth="1"/>
    <col min="96" max="106" width="7.42578125" style="2645" hidden="1" customWidth="1"/>
    <col min="107" max="114" width="9.140625" style="2645" hidden="1" customWidth="1"/>
    <col min="115" max="144" width="0" style="2645" hidden="1" customWidth="1"/>
    <col min="145" max="158" width="8.85546875" style="2645" hidden="1" customWidth="1"/>
    <col min="159" max="159" width="9.28515625" style="2645" hidden="1" customWidth="1"/>
    <col min="160" max="164" width="8.85546875" style="2645" hidden="1" customWidth="1"/>
    <col min="165" max="165" width="9.42578125" style="2645" hidden="1" customWidth="1"/>
    <col min="166" max="170" width="8.85546875" style="2645" customWidth="1"/>
    <col min="171" max="171" width="9.28515625" style="2645" bestFit="1" customWidth="1"/>
    <col min="172" max="176" width="8.85546875" style="2645" customWidth="1"/>
    <col min="177" max="177" width="9.28515625" style="2645" customWidth="1"/>
    <col min="178" max="178" width="9.28515625" style="2645" bestFit="1" customWidth="1"/>
    <col min="179" max="286" width="9.140625" style="2645"/>
    <col min="287" max="287" width="18.42578125" style="2645" customWidth="1"/>
    <col min="288" max="411" width="0" style="2645" hidden="1" customWidth="1"/>
    <col min="412" max="542" width="9.140625" style="2645"/>
    <col min="543" max="543" width="18.42578125" style="2645" customWidth="1"/>
    <col min="544" max="667" width="0" style="2645" hidden="1" customWidth="1"/>
    <col min="668" max="798" width="9.140625" style="2645"/>
    <col min="799" max="799" width="18.42578125" style="2645" customWidth="1"/>
    <col min="800" max="923" width="0" style="2645" hidden="1" customWidth="1"/>
    <col min="924" max="1054" width="9.140625" style="2645"/>
    <col min="1055" max="1055" width="18.42578125" style="2645" customWidth="1"/>
    <col min="1056" max="1179" width="0" style="2645" hidden="1" customWidth="1"/>
    <col min="1180" max="1310" width="9.140625" style="2645"/>
    <col min="1311" max="1311" width="18.42578125" style="2645" customWidth="1"/>
    <col min="1312" max="1435" width="0" style="2645" hidden="1" customWidth="1"/>
    <col min="1436" max="1566" width="9.140625" style="2645"/>
    <col min="1567" max="1567" width="18.42578125" style="2645" customWidth="1"/>
    <col min="1568" max="1691" width="0" style="2645" hidden="1" customWidth="1"/>
    <col min="1692" max="1822" width="9.140625" style="2645"/>
    <col min="1823" max="1823" width="18.42578125" style="2645" customWidth="1"/>
    <col min="1824" max="1947" width="0" style="2645" hidden="1" customWidth="1"/>
    <col min="1948" max="2078" width="9.140625" style="2645"/>
    <col min="2079" max="2079" width="18.42578125" style="2645" customWidth="1"/>
    <col min="2080" max="2203" width="0" style="2645" hidden="1" customWidth="1"/>
    <col min="2204" max="2334" width="9.140625" style="2645"/>
    <col min="2335" max="2335" width="18.42578125" style="2645" customWidth="1"/>
    <col min="2336" max="2459" width="0" style="2645" hidden="1" customWidth="1"/>
    <col min="2460" max="2590" width="9.140625" style="2645"/>
    <col min="2591" max="2591" width="18.42578125" style="2645" customWidth="1"/>
    <col min="2592" max="2715" width="0" style="2645" hidden="1" customWidth="1"/>
    <col min="2716" max="2846" width="9.140625" style="2645"/>
    <col min="2847" max="2847" width="18.42578125" style="2645" customWidth="1"/>
    <col min="2848" max="2971" width="0" style="2645" hidden="1" customWidth="1"/>
    <col min="2972" max="3102" width="9.140625" style="2645"/>
    <col min="3103" max="3103" width="18.42578125" style="2645" customWidth="1"/>
    <col min="3104" max="3227" width="0" style="2645" hidden="1" customWidth="1"/>
    <col min="3228" max="3358" width="9.140625" style="2645"/>
    <col min="3359" max="3359" width="18.42578125" style="2645" customWidth="1"/>
    <col min="3360" max="3483" width="0" style="2645" hidden="1" customWidth="1"/>
    <col min="3484" max="3614" width="9.140625" style="2645"/>
    <col min="3615" max="3615" width="18.42578125" style="2645" customWidth="1"/>
    <col min="3616" max="3739" width="0" style="2645" hidden="1" customWidth="1"/>
    <col min="3740" max="3870" width="9.140625" style="2645"/>
    <col min="3871" max="3871" width="18.42578125" style="2645" customWidth="1"/>
    <col min="3872" max="3995" width="0" style="2645" hidden="1" customWidth="1"/>
    <col min="3996" max="4126" width="9.140625" style="2645"/>
    <col min="4127" max="4127" width="18.42578125" style="2645" customWidth="1"/>
    <col min="4128" max="4251" width="0" style="2645" hidden="1" customWidth="1"/>
    <col min="4252" max="4382" width="9.140625" style="2645"/>
    <col min="4383" max="4383" width="18.42578125" style="2645" customWidth="1"/>
    <col min="4384" max="4507" width="0" style="2645" hidden="1" customWidth="1"/>
    <col min="4508" max="4638" width="9.140625" style="2645"/>
    <col min="4639" max="4639" width="18.42578125" style="2645" customWidth="1"/>
    <col min="4640" max="4763" width="0" style="2645" hidden="1" customWidth="1"/>
    <col min="4764" max="4894" width="9.140625" style="2645"/>
    <col min="4895" max="4895" width="18.42578125" style="2645" customWidth="1"/>
    <col min="4896" max="5019" width="0" style="2645" hidden="1" customWidth="1"/>
    <col min="5020" max="5150" width="9.140625" style="2645"/>
    <col min="5151" max="5151" width="18.42578125" style="2645" customWidth="1"/>
    <col min="5152" max="5275" width="0" style="2645" hidden="1" customWidth="1"/>
    <col min="5276" max="5406" width="9.140625" style="2645"/>
    <col min="5407" max="5407" width="18.42578125" style="2645" customWidth="1"/>
    <col min="5408" max="5531" width="0" style="2645" hidden="1" customWidth="1"/>
    <col min="5532" max="5662" width="9.140625" style="2645"/>
    <col min="5663" max="5663" width="18.42578125" style="2645" customWidth="1"/>
    <col min="5664" max="5787" width="0" style="2645" hidden="1" customWidth="1"/>
    <col min="5788" max="5918" width="9.140625" style="2645"/>
    <col min="5919" max="5919" width="18.42578125" style="2645" customWidth="1"/>
    <col min="5920" max="6043" width="0" style="2645" hidden="1" customWidth="1"/>
    <col min="6044" max="6174" width="9.140625" style="2645"/>
    <col min="6175" max="6175" width="18.42578125" style="2645" customWidth="1"/>
    <col min="6176" max="6299" width="0" style="2645" hidden="1" customWidth="1"/>
    <col min="6300" max="6430" width="9.140625" style="2645"/>
    <col min="6431" max="6431" width="18.42578125" style="2645" customWidth="1"/>
    <col min="6432" max="6555" width="0" style="2645" hidden="1" customWidth="1"/>
    <col min="6556" max="6686" width="9.140625" style="2645"/>
    <col min="6687" max="6687" width="18.42578125" style="2645" customWidth="1"/>
    <col min="6688" max="6811" width="0" style="2645" hidden="1" customWidth="1"/>
    <col min="6812" max="6942" width="9.140625" style="2645"/>
    <col min="6943" max="6943" width="18.42578125" style="2645" customWidth="1"/>
    <col min="6944" max="7067" width="0" style="2645" hidden="1" customWidth="1"/>
    <col min="7068" max="7198" width="9.140625" style="2645"/>
    <col min="7199" max="7199" width="18.42578125" style="2645" customWidth="1"/>
    <col min="7200" max="7323" width="0" style="2645" hidden="1" customWidth="1"/>
    <col min="7324" max="7454" width="9.140625" style="2645"/>
    <col min="7455" max="7455" width="18.42578125" style="2645" customWidth="1"/>
    <col min="7456" max="7579" width="0" style="2645" hidden="1" customWidth="1"/>
    <col min="7580" max="7710" width="9.140625" style="2645"/>
    <col min="7711" max="7711" width="18.42578125" style="2645" customWidth="1"/>
    <col min="7712" max="7835" width="0" style="2645" hidden="1" customWidth="1"/>
    <col min="7836" max="7966" width="9.140625" style="2645"/>
    <col min="7967" max="7967" width="18.42578125" style="2645" customWidth="1"/>
    <col min="7968" max="8091" width="0" style="2645" hidden="1" customWidth="1"/>
    <col min="8092" max="8222" width="9.140625" style="2645"/>
    <col min="8223" max="8223" width="18.42578125" style="2645" customWidth="1"/>
    <col min="8224" max="8347" width="0" style="2645" hidden="1" customWidth="1"/>
    <col min="8348" max="8478" width="9.140625" style="2645"/>
    <col min="8479" max="8479" width="18.42578125" style="2645" customWidth="1"/>
    <col min="8480" max="8603" width="0" style="2645" hidden="1" customWidth="1"/>
    <col min="8604" max="8734" width="9.140625" style="2645"/>
    <col min="8735" max="8735" width="18.42578125" style="2645" customWidth="1"/>
    <col min="8736" max="8859" width="0" style="2645" hidden="1" customWidth="1"/>
    <col min="8860" max="8990" width="9.140625" style="2645"/>
    <col min="8991" max="8991" width="18.42578125" style="2645" customWidth="1"/>
    <col min="8992" max="9115" width="0" style="2645" hidden="1" customWidth="1"/>
    <col min="9116" max="9246" width="9.140625" style="2645"/>
    <col min="9247" max="9247" width="18.42578125" style="2645" customWidth="1"/>
    <col min="9248" max="9371" width="0" style="2645" hidden="1" customWidth="1"/>
    <col min="9372" max="9502" width="9.140625" style="2645"/>
    <col min="9503" max="9503" width="18.42578125" style="2645" customWidth="1"/>
    <col min="9504" max="9627" width="0" style="2645" hidden="1" customWidth="1"/>
    <col min="9628" max="9758" width="9.140625" style="2645"/>
    <col min="9759" max="9759" width="18.42578125" style="2645" customWidth="1"/>
    <col min="9760" max="9883" width="0" style="2645" hidden="1" customWidth="1"/>
    <col min="9884" max="10014" width="9.140625" style="2645"/>
    <col min="10015" max="10015" width="18.42578125" style="2645" customWidth="1"/>
    <col min="10016" max="10139" width="0" style="2645" hidden="1" customWidth="1"/>
    <col min="10140" max="10270" width="9.140625" style="2645"/>
    <col min="10271" max="10271" width="18.42578125" style="2645" customWidth="1"/>
    <col min="10272" max="10395" width="0" style="2645" hidden="1" customWidth="1"/>
    <col min="10396" max="10526" width="9.140625" style="2645"/>
    <col min="10527" max="10527" width="18.42578125" style="2645" customWidth="1"/>
    <col min="10528" max="10651" width="0" style="2645" hidden="1" customWidth="1"/>
    <col min="10652" max="10782" width="9.140625" style="2645"/>
    <col min="10783" max="10783" width="18.42578125" style="2645" customWidth="1"/>
    <col min="10784" max="10907" width="0" style="2645" hidden="1" customWidth="1"/>
    <col min="10908" max="11038" width="9.140625" style="2645"/>
    <col min="11039" max="11039" width="18.42578125" style="2645" customWidth="1"/>
    <col min="11040" max="11163" width="0" style="2645" hidden="1" customWidth="1"/>
    <col min="11164" max="11294" width="9.140625" style="2645"/>
    <col min="11295" max="11295" width="18.42578125" style="2645" customWidth="1"/>
    <col min="11296" max="11419" width="0" style="2645" hidden="1" customWidth="1"/>
    <col min="11420" max="11550" width="9.140625" style="2645"/>
    <col min="11551" max="11551" width="18.42578125" style="2645" customWidth="1"/>
    <col min="11552" max="11675" width="0" style="2645" hidden="1" customWidth="1"/>
    <col min="11676" max="11806" width="9.140625" style="2645"/>
    <col min="11807" max="11807" width="18.42578125" style="2645" customWidth="1"/>
    <col min="11808" max="11931" width="0" style="2645" hidden="1" customWidth="1"/>
    <col min="11932" max="12062" width="9.140625" style="2645"/>
    <col min="12063" max="12063" width="18.42578125" style="2645" customWidth="1"/>
    <col min="12064" max="12187" width="0" style="2645" hidden="1" customWidth="1"/>
    <col min="12188" max="12318" width="9.140625" style="2645"/>
    <col min="12319" max="12319" width="18.42578125" style="2645" customWidth="1"/>
    <col min="12320" max="12443" width="0" style="2645" hidden="1" customWidth="1"/>
    <col min="12444" max="12574" width="9.140625" style="2645"/>
    <col min="12575" max="12575" width="18.42578125" style="2645" customWidth="1"/>
    <col min="12576" max="12699" width="0" style="2645" hidden="1" customWidth="1"/>
    <col min="12700" max="12830" width="9.140625" style="2645"/>
    <col min="12831" max="12831" width="18.42578125" style="2645" customWidth="1"/>
    <col min="12832" max="12955" width="0" style="2645" hidden="1" customWidth="1"/>
    <col min="12956" max="13086" width="9.140625" style="2645"/>
    <col min="13087" max="13087" width="18.42578125" style="2645" customWidth="1"/>
    <col min="13088" max="13211" width="0" style="2645" hidden="1" customWidth="1"/>
    <col min="13212" max="13342" width="9.140625" style="2645"/>
    <col min="13343" max="13343" width="18.42578125" style="2645" customWidth="1"/>
    <col min="13344" max="13467" width="0" style="2645" hidden="1" customWidth="1"/>
    <col min="13468" max="13598" width="9.140625" style="2645"/>
    <col min="13599" max="13599" width="18.42578125" style="2645" customWidth="1"/>
    <col min="13600" max="13723" width="0" style="2645" hidden="1" customWidth="1"/>
    <col min="13724" max="13854" width="9.140625" style="2645"/>
    <col min="13855" max="13855" width="18.42578125" style="2645" customWidth="1"/>
    <col min="13856" max="13979" width="0" style="2645" hidden="1" customWidth="1"/>
    <col min="13980" max="14110" width="9.140625" style="2645"/>
    <col min="14111" max="14111" width="18.42578125" style="2645" customWidth="1"/>
    <col min="14112" max="14235" width="0" style="2645" hidden="1" customWidth="1"/>
    <col min="14236" max="14366" width="9.140625" style="2645"/>
    <col min="14367" max="14367" width="18.42578125" style="2645" customWidth="1"/>
    <col min="14368" max="14491" width="0" style="2645" hidden="1" customWidth="1"/>
    <col min="14492" max="14622" width="9.140625" style="2645"/>
    <col min="14623" max="14623" width="18.42578125" style="2645" customWidth="1"/>
    <col min="14624" max="14747" width="0" style="2645" hidden="1" customWidth="1"/>
    <col min="14748" max="14878" width="9.140625" style="2645"/>
    <col min="14879" max="14879" width="18.42578125" style="2645" customWidth="1"/>
    <col min="14880" max="15003" width="0" style="2645" hidden="1" customWidth="1"/>
    <col min="15004" max="15134" width="9.140625" style="2645"/>
    <col min="15135" max="15135" width="18.42578125" style="2645" customWidth="1"/>
    <col min="15136" max="15259" width="0" style="2645" hidden="1" customWidth="1"/>
    <col min="15260" max="15390" width="9.140625" style="2645"/>
    <col min="15391" max="15391" width="18.42578125" style="2645" customWidth="1"/>
    <col min="15392" max="15515" width="0" style="2645" hidden="1" customWidth="1"/>
    <col min="15516" max="15646" width="9.140625" style="2645"/>
    <col min="15647" max="15647" width="18.42578125" style="2645" customWidth="1"/>
    <col min="15648" max="15771" width="0" style="2645" hidden="1" customWidth="1"/>
    <col min="15772" max="15902" width="9.140625" style="2645"/>
    <col min="15903" max="15903" width="18.42578125" style="2645" customWidth="1"/>
    <col min="15904" max="16027" width="0" style="2645" hidden="1" customWidth="1"/>
    <col min="16028" max="16158" width="9.140625" style="2645"/>
    <col min="16159" max="16159" width="18.42578125" style="2645" customWidth="1"/>
    <col min="16160" max="16283" width="0" style="2645" hidden="1" customWidth="1"/>
    <col min="16284" max="16384" width="9.140625" style="2645"/>
  </cols>
  <sheetData>
    <row r="1" spans="1:178" ht="19.899999999999999" customHeight="1" x14ac:dyDescent="0.35">
      <c r="A1" s="2642" t="s">
        <v>4178</v>
      </c>
      <c r="B1" s="2643"/>
      <c r="C1" s="2644"/>
      <c r="D1" s="2644"/>
      <c r="E1" s="2644"/>
      <c r="F1" s="2644"/>
      <c r="G1" s="2644"/>
      <c r="H1" s="2644"/>
      <c r="I1" s="2644"/>
      <c r="J1" s="2644"/>
      <c r="K1" s="2644"/>
      <c r="L1" s="2644"/>
      <c r="M1" s="2644"/>
      <c r="N1" s="2644"/>
      <c r="O1" s="2644"/>
      <c r="P1" s="2644"/>
      <c r="Q1" s="2644"/>
      <c r="R1" s="2644"/>
      <c r="S1" s="2644"/>
      <c r="T1" s="2644"/>
      <c r="U1" s="2644"/>
      <c r="V1" s="2644"/>
      <c r="W1" s="2644"/>
      <c r="X1" s="2644"/>
      <c r="Y1" s="2644"/>
      <c r="Z1" s="2644"/>
      <c r="AA1" s="2644"/>
      <c r="AB1" s="2644"/>
      <c r="AC1" s="2644"/>
      <c r="AD1" s="2644"/>
      <c r="AE1" s="2644"/>
      <c r="AF1" s="2644"/>
      <c r="AG1" s="2644"/>
      <c r="AH1" s="2644"/>
      <c r="AI1" s="2644"/>
      <c r="AJ1" s="2644"/>
      <c r="AK1" s="2644"/>
      <c r="AL1" s="2644"/>
      <c r="AM1" s="2644"/>
      <c r="AN1" s="2644"/>
      <c r="AO1" s="2644"/>
      <c r="AP1" s="2644"/>
      <c r="AQ1" s="2644"/>
      <c r="AR1" s="2644"/>
      <c r="AS1" s="2644"/>
      <c r="AT1" s="2644"/>
      <c r="AU1" s="2644"/>
      <c r="AV1" s="2644"/>
      <c r="AW1" s="2644"/>
      <c r="AX1" s="2644"/>
      <c r="AY1" s="2644"/>
      <c r="AZ1" s="2644"/>
      <c r="BA1" s="2644"/>
      <c r="BB1" s="2644"/>
      <c r="BC1" s="2644"/>
      <c r="BD1" s="2644"/>
      <c r="BE1" s="2644"/>
      <c r="BF1" s="2644"/>
      <c r="BG1" s="2644"/>
      <c r="BH1" s="2644"/>
      <c r="BI1" s="2644"/>
      <c r="BJ1" s="2644"/>
      <c r="BK1" s="2644"/>
      <c r="BL1" s="2644"/>
      <c r="BM1" s="2644"/>
      <c r="BN1" s="2644"/>
      <c r="BO1" s="2644"/>
      <c r="BP1" s="2644"/>
      <c r="BQ1" s="2644"/>
      <c r="BR1" s="2644"/>
      <c r="BS1" s="2644"/>
      <c r="BT1" s="2644"/>
      <c r="BU1" s="2644"/>
      <c r="BV1" s="2644"/>
      <c r="BW1" s="2644"/>
      <c r="BX1" s="2644"/>
      <c r="BY1" s="2644"/>
      <c r="BZ1" s="2644"/>
      <c r="CA1" s="2644"/>
      <c r="CB1" s="2644"/>
      <c r="CC1" s="2644"/>
      <c r="CD1" s="2644"/>
      <c r="CE1" s="2644"/>
      <c r="CF1" s="2644"/>
      <c r="CG1" s="2644"/>
      <c r="CH1" s="2644"/>
      <c r="CI1" s="2644"/>
      <c r="CJ1" s="2644"/>
      <c r="CK1" s="2644"/>
      <c r="CL1" s="2644"/>
      <c r="CM1" s="2644"/>
      <c r="CN1" s="2644"/>
      <c r="CO1" s="2644"/>
      <c r="CP1" s="2644"/>
      <c r="CQ1" s="2644"/>
      <c r="CR1" s="2644"/>
      <c r="CS1" s="2644"/>
      <c r="CT1" s="2644"/>
      <c r="CU1" s="2644"/>
      <c r="CV1" s="2644"/>
      <c r="CW1" s="2644"/>
      <c r="CX1" s="2644"/>
      <c r="CY1" s="2644"/>
      <c r="CZ1" s="2644"/>
      <c r="DA1" s="2644"/>
      <c r="DB1" s="2644"/>
      <c r="DC1" s="2644"/>
      <c r="DD1" s="2644"/>
      <c r="DE1" s="2644"/>
      <c r="DF1" s="2644"/>
      <c r="DG1" s="2644"/>
      <c r="DH1" s="2644"/>
      <c r="DI1" s="2644"/>
      <c r="DJ1" s="2644"/>
      <c r="DK1" s="2644"/>
      <c r="DL1" s="2644"/>
      <c r="DM1" s="2644"/>
      <c r="DN1" s="2644"/>
      <c r="DO1" s="2644"/>
      <c r="DP1" s="2644"/>
      <c r="DQ1" s="2644"/>
      <c r="DR1" s="2644"/>
      <c r="DS1" s="2644"/>
      <c r="DT1" s="2644"/>
      <c r="DU1" s="2644"/>
      <c r="DV1" s="2644"/>
      <c r="DW1" s="2644"/>
      <c r="DX1" s="2644"/>
      <c r="DY1" s="2644"/>
      <c r="DZ1" s="2644"/>
      <c r="EA1" s="2644"/>
      <c r="EB1" s="2644"/>
      <c r="EC1" s="2644"/>
      <c r="ED1" s="2644"/>
      <c r="EE1" s="2644"/>
      <c r="EF1" s="2644"/>
      <c r="EG1" s="2644"/>
      <c r="EH1" s="2644"/>
      <c r="EI1" s="2644"/>
      <c r="EJ1" s="2644"/>
      <c r="EK1" s="2644"/>
      <c r="EL1" s="2644"/>
      <c r="EM1" s="2644"/>
      <c r="EN1" s="2644"/>
      <c r="EO1" s="2644"/>
      <c r="EP1" s="2644"/>
      <c r="EQ1" s="2644"/>
      <c r="ER1" s="2644"/>
      <c r="ES1" s="2644"/>
      <c r="ET1" s="2644"/>
      <c r="EU1" s="2644"/>
      <c r="EV1" s="2644"/>
      <c r="EW1" s="2644"/>
      <c r="EX1" s="2644"/>
      <c r="EY1" s="2644"/>
      <c r="EZ1" s="2644"/>
      <c r="FA1" s="2644"/>
      <c r="FB1" s="2644"/>
      <c r="FC1" s="2644"/>
      <c r="FD1" s="2644"/>
      <c r="FE1" s="2644"/>
      <c r="FF1" s="2644"/>
      <c r="FG1" s="2644"/>
      <c r="FH1" s="2644"/>
      <c r="FI1" s="2644"/>
      <c r="FJ1" s="2644"/>
      <c r="FL1" s="2644"/>
    </row>
    <row r="2" spans="1:178" ht="12.75" customHeight="1" thickBot="1" x14ac:dyDescent="0.35">
      <c r="B2" s="2646"/>
    </row>
    <row r="3" spans="1:178" ht="12.75" customHeight="1" thickTop="1" thickBot="1" x14ac:dyDescent="0.35">
      <c r="B3" s="2647"/>
    </row>
    <row r="4" spans="1:178" ht="18" thickTop="1" x14ac:dyDescent="0.3">
      <c r="A4" s="2648" t="s">
        <v>4179</v>
      </c>
      <c r="B4" s="2649">
        <v>37258</v>
      </c>
      <c r="C4" s="2649">
        <v>37348</v>
      </c>
      <c r="D4" s="2649">
        <v>37378</v>
      </c>
      <c r="E4" s="2649">
        <v>37409</v>
      </c>
      <c r="F4" s="2649">
        <v>37439</v>
      </c>
      <c r="G4" s="2649">
        <v>37470</v>
      </c>
      <c r="H4" s="2649">
        <v>37501</v>
      </c>
      <c r="I4" s="2649">
        <v>37531</v>
      </c>
      <c r="J4" s="2649">
        <v>37562</v>
      </c>
      <c r="K4" s="2649">
        <v>37592</v>
      </c>
      <c r="L4" s="2649">
        <v>37623</v>
      </c>
      <c r="M4" s="2649">
        <v>37654</v>
      </c>
      <c r="N4" s="2649">
        <v>37682</v>
      </c>
      <c r="O4" s="2649">
        <v>37713</v>
      </c>
      <c r="P4" s="2649">
        <v>37743</v>
      </c>
      <c r="Q4" s="2649">
        <v>37774</v>
      </c>
      <c r="R4" s="2649">
        <v>37804</v>
      </c>
      <c r="S4" s="2649">
        <v>37835</v>
      </c>
      <c r="T4" s="2649">
        <v>37866</v>
      </c>
      <c r="U4" s="2649">
        <v>37896</v>
      </c>
      <c r="V4" s="2649">
        <v>37927</v>
      </c>
      <c r="W4" s="2649">
        <v>37957</v>
      </c>
      <c r="X4" s="2649">
        <v>37988</v>
      </c>
      <c r="Y4" s="2649">
        <v>38019</v>
      </c>
      <c r="Z4" s="2649">
        <v>38048</v>
      </c>
      <c r="AA4" s="2649">
        <v>38079</v>
      </c>
      <c r="AB4" s="2649">
        <v>38109</v>
      </c>
      <c r="AC4" s="2649">
        <v>38140</v>
      </c>
      <c r="AD4" s="2649">
        <v>38170</v>
      </c>
      <c r="AE4" s="2649">
        <v>38201</v>
      </c>
      <c r="AF4" s="2649">
        <v>38232</v>
      </c>
      <c r="AG4" s="2649">
        <v>38262</v>
      </c>
      <c r="AH4" s="2649">
        <v>38293</v>
      </c>
      <c r="AI4" s="2649">
        <v>38323</v>
      </c>
      <c r="AJ4" s="2649">
        <v>38354</v>
      </c>
      <c r="AK4" s="2649">
        <v>38413</v>
      </c>
      <c r="AL4" s="2649">
        <v>38444</v>
      </c>
      <c r="AM4" s="2649">
        <v>38474</v>
      </c>
      <c r="AN4" s="2649">
        <v>38505</v>
      </c>
      <c r="AO4" s="2649">
        <v>38535</v>
      </c>
      <c r="AP4" s="2649">
        <v>38565</v>
      </c>
      <c r="AQ4" s="2649">
        <v>38596</v>
      </c>
      <c r="AR4" s="2649">
        <v>38626</v>
      </c>
      <c r="AS4" s="2649">
        <v>38657</v>
      </c>
      <c r="AT4" s="2649">
        <v>38687</v>
      </c>
      <c r="AU4" s="2649">
        <v>38718</v>
      </c>
      <c r="AV4" s="2649">
        <v>38749</v>
      </c>
      <c r="AW4" s="2649">
        <v>38777</v>
      </c>
      <c r="AX4" s="2649">
        <v>38808</v>
      </c>
      <c r="AY4" s="2649">
        <v>38838</v>
      </c>
      <c r="AZ4" s="2649">
        <v>38869</v>
      </c>
      <c r="BA4" s="2649">
        <v>38899</v>
      </c>
      <c r="BB4" s="2649">
        <v>38930</v>
      </c>
      <c r="BC4" s="2649">
        <v>38961</v>
      </c>
      <c r="BD4" s="2649">
        <v>38991</v>
      </c>
      <c r="BE4" s="2649">
        <v>39022</v>
      </c>
      <c r="BF4" s="2649">
        <v>39052</v>
      </c>
      <c r="BG4" s="2649">
        <v>39083</v>
      </c>
      <c r="BH4" s="2649">
        <v>39114</v>
      </c>
      <c r="BI4" s="2649">
        <v>39142</v>
      </c>
      <c r="BJ4" s="2649">
        <v>39173</v>
      </c>
      <c r="BK4" s="2649">
        <v>39203</v>
      </c>
      <c r="BL4" s="2649">
        <v>39234</v>
      </c>
      <c r="BM4" s="2649">
        <v>39264</v>
      </c>
      <c r="BN4" s="2649">
        <v>39295</v>
      </c>
      <c r="BO4" s="2649">
        <v>39326</v>
      </c>
      <c r="BP4" s="2649">
        <v>39356</v>
      </c>
      <c r="BQ4" s="2649">
        <v>39387</v>
      </c>
      <c r="BR4" s="2649">
        <v>39417</v>
      </c>
      <c r="BS4" s="2649">
        <v>39448</v>
      </c>
      <c r="BT4" s="2649">
        <v>39479</v>
      </c>
      <c r="BU4" s="2649">
        <v>39508</v>
      </c>
      <c r="BV4" s="2649">
        <v>39539</v>
      </c>
      <c r="BW4" s="2649">
        <v>39569</v>
      </c>
      <c r="BX4" s="2649">
        <v>39600</v>
      </c>
      <c r="BY4" s="2649">
        <v>39630</v>
      </c>
      <c r="BZ4" s="2649">
        <v>39661</v>
      </c>
      <c r="CA4" s="2649">
        <v>39692</v>
      </c>
      <c r="CB4" s="2649">
        <v>39722</v>
      </c>
      <c r="CC4" s="2649">
        <v>39753</v>
      </c>
      <c r="CD4" s="2649">
        <v>39783</v>
      </c>
      <c r="CE4" s="2649">
        <v>39814</v>
      </c>
      <c r="CF4" s="2649">
        <v>39845</v>
      </c>
      <c r="CG4" s="2649">
        <v>39873</v>
      </c>
      <c r="CH4" s="2649">
        <v>39904</v>
      </c>
      <c r="CI4" s="2649">
        <v>39934</v>
      </c>
      <c r="CJ4" s="2649">
        <v>39965</v>
      </c>
      <c r="CK4" s="2649">
        <v>39995</v>
      </c>
      <c r="CL4" s="2649">
        <v>40026</v>
      </c>
      <c r="CM4" s="2649">
        <v>40057</v>
      </c>
      <c r="CN4" s="2649">
        <v>40087</v>
      </c>
      <c r="CO4" s="2649">
        <v>40118</v>
      </c>
      <c r="CP4" s="2649">
        <v>40299</v>
      </c>
      <c r="CQ4" s="2649">
        <v>40360</v>
      </c>
      <c r="CR4" s="2649">
        <v>40391</v>
      </c>
      <c r="CS4" s="2649">
        <v>40422</v>
      </c>
      <c r="CT4" s="2649">
        <v>40452</v>
      </c>
      <c r="CU4" s="2649">
        <v>40483</v>
      </c>
      <c r="CV4" s="2649">
        <v>40513</v>
      </c>
      <c r="CW4" s="2649">
        <v>40544</v>
      </c>
      <c r="CX4" s="2649">
        <v>40575</v>
      </c>
      <c r="CY4" s="2649">
        <v>40603</v>
      </c>
      <c r="CZ4" s="2649">
        <v>40634</v>
      </c>
      <c r="DA4" s="2649">
        <v>40664</v>
      </c>
      <c r="DB4" s="2649">
        <v>40695</v>
      </c>
      <c r="DC4" s="2649">
        <v>40725</v>
      </c>
      <c r="DD4" s="2649">
        <v>40756</v>
      </c>
      <c r="DE4" s="2649">
        <v>40787</v>
      </c>
      <c r="DF4" s="2649">
        <v>40817</v>
      </c>
      <c r="DG4" s="2649">
        <v>40848</v>
      </c>
      <c r="DH4" s="2649">
        <v>40878</v>
      </c>
      <c r="DI4" s="2649">
        <v>40909</v>
      </c>
      <c r="DJ4" s="2649">
        <v>40940</v>
      </c>
      <c r="DK4" s="2649">
        <v>40969</v>
      </c>
      <c r="DL4" s="2649">
        <v>41000</v>
      </c>
      <c r="DM4" s="2649">
        <v>41030</v>
      </c>
      <c r="DN4" s="2649">
        <v>41061</v>
      </c>
      <c r="DO4" s="2649">
        <v>41091</v>
      </c>
      <c r="DP4" s="2649">
        <v>41122</v>
      </c>
      <c r="DQ4" s="2649">
        <v>41153</v>
      </c>
      <c r="DR4" s="2649">
        <v>41183</v>
      </c>
      <c r="DS4" s="2649">
        <f t="shared" ref="DS4:FQ4" si="0">DR4+31</f>
        <v>41214</v>
      </c>
      <c r="DT4" s="2649">
        <f t="shared" si="0"/>
        <v>41245</v>
      </c>
      <c r="DU4" s="2649">
        <f t="shared" si="0"/>
        <v>41276</v>
      </c>
      <c r="DV4" s="2649">
        <f t="shared" si="0"/>
        <v>41307</v>
      </c>
      <c r="DW4" s="2649">
        <f t="shared" si="0"/>
        <v>41338</v>
      </c>
      <c r="DX4" s="2649">
        <f t="shared" si="0"/>
        <v>41369</v>
      </c>
      <c r="DY4" s="2649">
        <f t="shared" si="0"/>
        <v>41400</v>
      </c>
      <c r="DZ4" s="2649">
        <f t="shared" si="0"/>
        <v>41431</v>
      </c>
      <c r="EA4" s="2649">
        <f t="shared" si="0"/>
        <v>41462</v>
      </c>
      <c r="EB4" s="2649">
        <f t="shared" si="0"/>
        <v>41493</v>
      </c>
      <c r="EC4" s="2649">
        <f t="shared" si="0"/>
        <v>41524</v>
      </c>
      <c r="ED4" s="2649">
        <f t="shared" si="0"/>
        <v>41555</v>
      </c>
      <c r="EE4" s="2649">
        <f t="shared" si="0"/>
        <v>41586</v>
      </c>
      <c r="EF4" s="2649">
        <f t="shared" si="0"/>
        <v>41617</v>
      </c>
      <c r="EG4" s="2649">
        <f t="shared" si="0"/>
        <v>41648</v>
      </c>
      <c r="EH4" s="2649">
        <f t="shared" si="0"/>
        <v>41679</v>
      </c>
      <c r="EI4" s="2649">
        <f t="shared" si="0"/>
        <v>41710</v>
      </c>
      <c r="EJ4" s="2649">
        <f t="shared" si="0"/>
        <v>41741</v>
      </c>
      <c r="EK4" s="2649">
        <f t="shared" si="0"/>
        <v>41772</v>
      </c>
      <c r="EL4" s="2649">
        <f t="shared" si="0"/>
        <v>41803</v>
      </c>
      <c r="EM4" s="2649">
        <f t="shared" si="0"/>
        <v>41834</v>
      </c>
      <c r="EN4" s="2649">
        <f t="shared" si="0"/>
        <v>41865</v>
      </c>
      <c r="EO4" s="2649">
        <f t="shared" si="0"/>
        <v>41896</v>
      </c>
      <c r="EP4" s="2649">
        <f t="shared" si="0"/>
        <v>41927</v>
      </c>
      <c r="EQ4" s="2649">
        <f t="shared" si="0"/>
        <v>41958</v>
      </c>
      <c r="ER4" s="2649">
        <f t="shared" si="0"/>
        <v>41989</v>
      </c>
      <c r="ES4" s="2649">
        <f t="shared" si="0"/>
        <v>42020</v>
      </c>
      <c r="ET4" s="2649">
        <f t="shared" si="0"/>
        <v>42051</v>
      </c>
      <c r="EU4" s="2649">
        <f t="shared" si="0"/>
        <v>42082</v>
      </c>
      <c r="EV4" s="2649">
        <f t="shared" si="0"/>
        <v>42113</v>
      </c>
      <c r="EW4" s="2649">
        <f t="shared" si="0"/>
        <v>42144</v>
      </c>
      <c r="EX4" s="2649">
        <f t="shared" si="0"/>
        <v>42175</v>
      </c>
      <c r="EY4" s="2649">
        <f t="shared" si="0"/>
        <v>42206</v>
      </c>
      <c r="EZ4" s="2649">
        <f t="shared" si="0"/>
        <v>42237</v>
      </c>
      <c r="FA4" s="2649">
        <f t="shared" si="0"/>
        <v>42268</v>
      </c>
      <c r="FB4" s="2649">
        <f t="shared" si="0"/>
        <v>42299</v>
      </c>
      <c r="FC4" s="2649">
        <f t="shared" si="0"/>
        <v>42330</v>
      </c>
      <c r="FD4" s="2649">
        <f t="shared" si="0"/>
        <v>42361</v>
      </c>
      <c r="FE4" s="2649">
        <f t="shared" si="0"/>
        <v>42392</v>
      </c>
      <c r="FF4" s="2649">
        <f t="shared" si="0"/>
        <v>42423</v>
      </c>
      <c r="FG4" s="2649">
        <f t="shared" si="0"/>
        <v>42454</v>
      </c>
      <c r="FH4" s="2649">
        <f t="shared" si="0"/>
        <v>42485</v>
      </c>
      <c r="FI4" s="2649">
        <f t="shared" si="0"/>
        <v>42516</v>
      </c>
      <c r="FJ4" s="2649">
        <f t="shared" si="0"/>
        <v>42547</v>
      </c>
      <c r="FK4" s="2649">
        <f t="shared" si="0"/>
        <v>42578</v>
      </c>
      <c r="FL4" s="2649">
        <f t="shared" si="0"/>
        <v>42609</v>
      </c>
      <c r="FM4" s="2649">
        <f t="shared" si="0"/>
        <v>42640</v>
      </c>
      <c r="FN4" s="2649">
        <f t="shared" si="0"/>
        <v>42671</v>
      </c>
      <c r="FO4" s="2649">
        <f t="shared" si="0"/>
        <v>42702</v>
      </c>
      <c r="FP4" s="2649">
        <f t="shared" si="0"/>
        <v>42733</v>
      </c>
      <c r="FQ4" s="2649">
        <f t="shared" si="0"/>
        <v>42764</v>
      </c>
      <c r="FR4" s="2649">
        <f>FQ4+28</f>
        <v>42792</v>
      </c>
      <c r="FS4" s="2649">
        <f>FR4+28</f>
        <v>42820</v>
      </c>
      <c r="FT4" s="2649">
        <f>FS4+28</f>
        <v>42848</v>
      </c>
      <c r="FU4" s="2649">
        <f>FT4+28</f>
        <v>42876</v>
      </c>
      <c r="FV4" s="2650">
        <f>FU4+28</f>
        <v>42904</v>
      </c>
    </row>
    <row r="5" spans="1:178" ht="13.5" customHeight="1" thickBot="1" x14ac:dyDescent="0.35">
      <c r="A5" s="2651" t="s">
        <v>4180</v>
      </c>
      <c r="B5" s="2652"/>
      <c r="C5" s="2652"/>
      <c r="D5" s="2652"/>
      <c r="E5" s="2652"/>
      <c r="F5" s="2652"/>
      <c r="G5" s="2652"/>
      <c r="H5" s="2652"/>
      <c r="I5" s="2652"/>
      <c r="J5" s="2652"/>
      <c r="K5" s="2652"/>
      <c r="L5" s="2652"/>
      <c r="M5" s="2652"/>
      <c r="N5" s="2652"/>
      <c r="O5" s="2652"/>
      <c r="P5" s="2652"/>
      <c r="Q5" s="2652"/>
      <c r="R5" s="2652"/>
      <c r="S5" s="2652"/>
      <c r="T5" s="2652"/>
      <c r="U5" s="2652"/>
      <c r="V5" s="2652"/>
      <c r="W5" s="2652"/>
      <c r="X5" s="2652"/>
      <c r="Y5" s="2652"/>
      <c r="Z5" s="2652"/>
      <c r="AA5" s="2652"/>
      <c r="AB5" s="2652"/>
      <c r="AC5" s="2652"/>
      <c r="AD5" s="2652"/>
      <c r="AE5" s="2652"/>
      <c r="AF5" s="2652"/>
      <c r="AG5" s="2652"/>
      <c r="AH5" s="2652"/>
      <c r="AI5" s="2652"/>
      <c r="AJ5" s="2652"/>
      <c r="AK5" s="2652"/>
      <c r="AL5" s="2652"/>
      <c r="AM5" s="2652"/>
      <c r="AN5" s="2652"/>
      <c r="AO5" s="2652"/>
      <c r="AP5" s="2652"/>
      <c r="AQ5" s="2652"/>
      <c r="AR5" s="2652"/>
      <c r="AS5" s="2652"/>
      <c r="AT5" s="2652"/>
      <c r="AU5" s="2652"/>
      <c r="AV5" s="2652"/>
      <c r="AW5" s="2652"/>
      <c r="AX5" s="2652"/>
      <c r="AY5" s="2652"/>
      <c r="AZ5" s="2652"/>
      <c r="BA5" s="2652"/>
      <c r="BB5" s="2652"/>
      <c r="BC5" s="2652"/>
      <c r="BD5" s="2652"/>
      <c r="BE5" s="2652"/>
      <c r="BF5" s="2652"/>
      <c r="BG5" s="2652"/>
      <c r="BH5" s="2652"/>
      <c r="BI5" s="2652"/>
      <c r="BJ5" s="2652"/>
      <c r="BK5" s="2652"/>
      <c r="BL5" s="2652"/>
      <c r="BM5" s="2652"/>
      <c r="BN5" s="2652"/>
      <c r="BO5" s="2652"/>
      <c r="BP5" s="2652"/>
      <c r="BQ5" s="2652"/>
      <c r="BR5" s="2652"/>
      <c r="BS5" s="2652"/>
      <c r="BT5" s="2652"/>
      <c r="BU5" s="2652"/>
      <c r="BV5" s="2652"/>
      <c r="BW5" s="2652"/>
      <c r="BX5" s="2652"/>
      <c r="BY5" s="2652"/>
      <c r="BZ5" s="2652"/>
      <c r="CA5" s="2652"/>
      <c r="CB5" s="2652"/>
      <c r="CC5" s="2652"/>
      <c r="CD5" s="2652"/>
      <c r="CE5" s="2652"/>
      <c r="CF5" s="2652"/>
      <c r="CG5" s="2652"/>
      <c r="CH5" s="2652"/>
      <c r="CI5" s="2652"/>
      <c r="CJ5" s="2652"/>
      <c r="CK5" s="2652"/>
      <c r="CL5" s="2652"/>
      <c r="CM5" s="2652"/>
      <c r="CN5" s="2652"/>
      <c r="CO5" s="2652"/>
      <c r="CP5" s="2652"/>
      <c r="CQ5" s="2652"/>
      <c r="CR5" s="2652"/>
      <c r="CS5" s="2652"/>
      <c r="CT5" s="2652"/>
      <c r="CU5" s="2652"/>
      <c r="CV5" s="2652"/>
      <c r="CW5" s="2652"/>
      <c r="CX5" s="2652"/>
      <c r="CY5" s="2652"/>
      <c r="CZ5" s="2652"/>
      <c r="DA5" s="2652"/>
      <c r="DB5" s="2652"/>
      <c r="DC5" s="2652"/>
      <c r="DD5" s="2652"/>
      <c r="DE5" s="2652"/>
      <c r="DF5" s="2652"/>
      <c r="DG5" s="2652"/>
      <c r="DH5" s="2652"/>
      <c r="DI5" s="2652"/>
      <c r="DJ5" s="2652"/>
      <c r="DK5" s="2652"/>
      <c r="DL5" s="2652"/>
      <c r="DM5" s="2652"/>
      <c r="DN5" s="2652"/>
      <c r="DO5" s="2652"/>
      <c r="DP5" s="2652"/>
      <c r="DQ5" s="2652"/>
      <c r="DR5" s="2652"/>
      <c r="DS5" s="2652"/>
      <c r="DT5" s="2652"/>
      <c r="DU5" s="2652"/>
      <c r="DV5" s="2652"/>
      <c r="DW5" s="2652"/>
      <c r="DX5" s="2652"/>
      <c r="DY5" s="2652"/>
      <c r="DZ5" s="2652"/>
      <c r="EA5" s="2652"/>
      <c r="EB5" s="2652"/>
      <c r="EC5" s="2652"/>
      <c r="ED5" s="2652"/>
      <c r="EE5" s="2652"/>
      <c r="EF5" s="2652"/>
      <c r="EG5" s="2652"/>
      <c r="EH5" s="2652"/>
      <c r="EI5" s="2652"/>
      <c r="EJ5" s="2652"/>
      <c r="EK5" s="2652"/>
      <c r="EL5" s="2652"/>
      <c r="EM5" s="2652"/>
      <c r="EN5" s="2652"/>
      <c r="EO5" s="2652"/>
      <c r="EP5" s="2652"/>
      <c r="EQ5" s="2652"/>
      <c r="ER5" s="2652"/>
      <c r="ES5" s="2652"/>
      <c r="ET5" s="2652"/>
      <c r="EU5" s="2652"/>
      <c r="EV5" s="2652"/>
      <c r="EW5" s="2652"/>
      <c r="EX5" s="2652"/>
      <c r="EY5" s="2652"/>
      <c r="EZ5" s="2652"/>
      <c r="FA5" s="2652"/>
      <c r="FB5" s="2652"/>
      <c r="FC5" s="2652"/>
      <c r="FD5" s="2652"/>
      <c r="FE5" s="2652"/>
      <c r="FF5" s="2652"/>
      <c r="FG5" s="2652"/>
      <c r="FH5" s="2652"/>
      <c r="FI5" s="2652"/>
      <c r="FJ5" s="2652"/>
      <c r="FK5" s="2652"/>
      <c r="FL5" s="2652"/>
      <c r="FM5" s="2652"/>
      <c r="FN5" s="2652"/>
      <c r="FO5" s="2652"/>
      <c r="FP5" s="2652"/>
      <c r="FQ5" s="2652"/>
      <c r="FR5" s="2652"/>
      <c r="FS5" s="2652"/>
      <c r="FT5" s="2652"/>
      <c r="FU5" s="2652"/>
      <c r="FV5" s="2653"/>
    </row>
    <row r="6" spans="1:178" ht="21.75" customHeight="1" x14ac:dyDescent="0.3">
      <c r="A6" s="2654" t="s">
        <v>4181</v>
      </c>
      <c r="B6" s="2655">
        <v>15.56</v>
      </c>
      <c r="C6" s="2655">
        <v>16.52</v>
      </c>
      <c r="D6" s="2655">
        <v>17.329999999999998</v>
      </c>
      <c r="E6" s="2655">
        <v>17.13</v>
      </c>
      <c r="F6" s="2655">
        <v>16.48</v>
      </c>
      <c r="G6" s="2655">
        <v>16.59</v>
      </c>
      <c r="H6" s="2655">
        <v>16.309999999999999</v>
      </c>
      <c r="I6" s="2655">
        <v>16.600000000000001</v>
      </c>
      <c r="J6" s="2655">
        <v>16.739999999999998</v>
      </c>
      <c r="K6" s="2655">
        <v>16.73</v>
      </c>
      <c r="L6" s="2655">
        <v>16.89</v>
      </c>
      <c r="M6" s="2655">
        <v>17.05</v>
      </c>
      <c r="N6" s="2655">
        <v>16.79</v>
      </c>
      <c r="O6" s="2655">
        <v>17.3</v>
      </c>
      <c r="P6" s="2655">
        <v>18.260000000000002</v>
      </c>
      <c r="Q6" s="2655">
        <v>19.75</v>
      </c>
      <c r="R6" s="2655">
        <v>19.510000000000002</v>
      </c>
      <c r="S6" s="2655">
        <v>18.89</v>
      </c>
      <c r="T6" s="2655">
        <v>19.77</v>
      </c>
      <c r="U6" s="2655">
        <v>20.38</v>
      </c>
      <c r="V6" s="2655">
        <v>20.54</v>
      </c>
      <c r="W6" s="2655">
        <v>20.149999999999999</v>
      </c>
      <c r="X6" s="2655">
        <v>20.03</v>
      </c>
      <c r="Y6" s="2655">
        <v>20.13</v>
      </c>
      <c r="Z6" s="2655">
        <v>20.420000000000002</v>
      </c>
      <c r="AA6" s="2655">
        <v>20.190000000000001</v>
      </c>
      <c r="AB6" s="2655">
        <v>20.37</v>
      </c>
      <c r="AC6" s="2655">
        <v>19.649999999999999</v>
      </c>
      <c r="AD6" s="2655">
        <v>20.03</v>
      </c>
      <c r="AE6" s="2655">
        <v>20.239999999999998</v>
      </c>
      <c r="AF6" s="2655">
        <v>20.7</v>
      </c>
      <c r="AG6" s="2655">
        <v>21.53</v>
      </c>
      <c r="AH6" s="2655">
        <v>22.38</v>
      </c>
      <c r="AI6" s="2655">
        <v>22.26</v>
      </c>
      <c r="AJ6" s="2655">
        <v>22.38</v>
      </c>
      <c r="AK6" s="2655">
        <v>22.68</v>
      </c>
      <c r="AL6" s="2655">
        <v>22.9</v>
      </c>
      <c r="AM6" s="2655">
        <v>22.36</v>
      </c>
      <c r="AN6" s="2655">
        <v>22.69</v>
      </c>
      <c r="AO6" s="2655">
        <v>22.76</v>
      </c>
      <c r="AP6" s="2655">
        <v>22.49</v>
      </c>
      <c r="AQ6" s="2655">
        <v>23.29</v>
      </c>
      <c r="AR6" s="2655">
        <v>22.97</v>
      </c>
      <c r="AS6" s="2655">
        <v>22.82</v>
      </c>
      <c r="AT6" s="2655">
        <v>22.69</v>
      </c>
      <c r="AU6" s="2655">
        <v>23.25</v>
      </c>
      <c r="AV6" s="2655">
        <v>22.91</v>
      </c>
      <c r="AW6" s="2655">
        <v>22.29</v>
      </c>
      <c r="AX6" s="2655">
        <v>23.52</v>
      </c>
      <c r="AY6" s="2655">
        <v>23.79</v>
      </c>
      <c r="AZ6" s="2655">
        <v>23.13</v>
      </c>
      <c r="BA6" s="2655">
        <v>24.28</v>
      </c>
      <c r="BB6" s="2655">
        <v>25.02</v>
      </c>
      <c r="BC6" s="2655">
        <v>24.76</v>
      </c>
      <c r="BD6" s="2655">
        <v>25.8</v>
      </c>
      <c r="BE6" s="2655">
        <v>26.61</v>
      </c>
      <c r="BF6" s="2655">
        <v>26.95</v>
      </c>
      <c r="BG6" s="2655">
        <v>26.36</v>
      </c>
      <c r="BH6" s="2655">
        <v>26.64</v>
      </c>
      <c r="BI6" s="2655">
        <v>26.78</v>
      </c>
      <c r="BJ6" s="2655">
        <v>26.87</v>
      </c>
      <c r="BK6" s="2655">
        <v>26.29</v>
      </c>
      <c r="BL6" s="2655">
        <v>27.22</v>
      </c>
      <c r="BM6" s="2655">
        <v>27.39</v>
      </c>
      <c r="BN6" s="2655">
        <v>26.0532</v>
      </c>
      <c r="BO6" s="2655">
        <v>27.4922</v>
      </c>
      <c r="BP6" s="2655">
        <v>28.593599999999999</v>
      </c>
      <c r="BQ6" s="2655">
        <v>27.143999999999998</v>
      </c>
      <c r="BR6" s="2655">
        <v>25.668299999999999</v>
      </c>
      <c r="BS6" s="2655">
        <v>26.1235</v>
      </c>
      <c r="BT6" s="2655">
        <v>26.605399999999999</v>
      </c>
      <c r="BU6" s="2655">
        <v>24.6096</v>
      </c>
      <c r="BV6" s="2655">
        <v>24.8872</v>
      </c>
      <c r="BW6" s="2655">
        <v>27.118300000000001</v>
      </c>
      <c r="BX6" s="2655">
        <v>26.8184</v>
      </c>
      <c r="BY6" s="2655">
        <v>25.786799999999999</v>
      </c>
      <c r="BZ6" s="2655">
        <v>24.9757</v>
      </c>
      <c r="CA6" s="2655">
        <v>23.229199999999999</v>
      </c>
      <c r="CB6" s="2655">
        <v>22.044899999999998</v>
      </c>
      <c r="CC6" s="2655">
        <v>21.433499999999999</v>
      </c>
      <c r="CD6" s="2655">
        <v>22.654699999999998</v>
      </c>
      <c r="CE6" s="2655">
        <v>21.716699999999999</v>
      </c>
      <c r="CF6" s="2655">
        <v>22.553599999999999</v>
      </c>
      <c r="CG6" s="2655">
        <v>23.6126</v>
      </c>
      <c r="CH6" s="2655">
        <v>25.0962</v>
      </c>
      <c r="CI6" s="2655">
        <v>26.360900000000001</v>
      </c>
      <c r="CJ6" s="2655">
        <v>26.9573</v>
      </c>
      <c r="CK6" s="2655">
        <v>27.3185</v>
      </c>
      <c r="CL6" s="2656">
        <v>27.529699999999998</v>
      </c>
      <c r="CM6" s="2656">
        <v>27.882899999999999</v>
      </c>
      <c r="CN6" s="2656">
        <v>28.681100000000001</v>
      </c>
      <c r="CO6" s="2656">
        <v>28.164999999999999</v>
      </c>
      <c r="CP6" s="2656">
        <v>29.251000000000001</v>
      </c>
      <c r="CQ6" s="2656">
        <v>28.16612344759616</v>
      </c>
      <c r="CR6" s="2656">
        <v>28.499452496458929</v>
      </c>
      <c r="CS6" s="2656">
        <v>30.072427729575537</v>
      </c>
      <c r="CT6" s="2656">
        <v>29.940966177511076</v>
      </c>
      <c r="CU6" s="2656">
        <v>30.225972652943568</v>
      </c>
      <c r="CV6" s="2656">
        <v>31.850720017085713</v>
      </c>
      <c r="CW6" s="2656">
        <v>30.407761025539997</v>
      </c>
      <c r="CX6" s="2656">
        <v>30.856948067410002</v>
      </c>
      <c r="CY6" s="2656">
        <v>30.524032067954291</v>
      </c>
      <c r="CZ6" s="2656">
        <v>31.015875573434645</v>
      </c>
      <c r="DA6" s="2656">
        <v>30.808352357991776</v>
      </c>
      <c r="DB6" s="2656">
        <v>31.199055418040707</v>
      </c>
      <c r="DC6" s="2656">
        <v>31.640197820362499</v>
      </c>
      <c r="DD6" s="2656">
        <v>30.636825936685359</v>
      </c>
      <c r="DE6" s="2656">
        <v>29.047015291165362</v>
      </c>
      <c r="DF6" s="2656">
        <v>31.14696479228607</v>
      </c>
      <c r="DG6" s="2656">
        <v>30.016604410962859</v>
      </c>
      <c r="DH6" s="2656">
        <v>30.653454635537496</v>
      </c>
      <c r="DI6" s="2656">
        <v>31.78951233469142</v>
      </c>
      <c r="DJ6" s="2656">
        <v>32.031724399628217</v>
      </c>
      <c r="DK6" s="2656">
        <v>30.898686488191782</v>
      </c>
      <c r="DL6" s="2656">
        <v>31.132376976534285</v>
      </c>
      <c r="DM6" s="2656">
        <v>29.776268937628931</v>
      </c>
      <c r="DN6" s="2656">
        <v>32.116625134594635</v>
      </c>
      <c r="DO6" s="2656">
        <v>33.371623722129996</v>
      </c>
      <c r="DP6" s="2656">
        <v>32.202497256828565</v>
      </c>
      <c r="DQ6" s="2656">
        <v>32.544694504626854</v>
      </c>
      <c r="DR6" s="2656">
        <v>32.824064693024859</v>
      </c>
      <c r="DS6" s="2656">
        <v>32.862170824724437</v>
      </c>
      <c r="DT6" s="2656">
        <v>32.391319341800006</v>
      </c>
      <c r="DU6" s="2656">
        <v>32.120387970051432</v>
      </c>
      <c r="DV6" s="2656">
        <v>32.161973845968575</v>
      </c>
      <c r="DW6" s="2656">
        <v>33.017899227804911</v>
      </c>
      <c r="DX6" s="2656">
        <v>32.650179029661359</v>
      </c>
      <c r="DY6" s="2656">
        <v>30.508328271160714</v>
      </c>
      <c r="DZ6" s="2656">
        <v>29.219234642313637</v>
      </c>
      <c r="EA6" s="2656">
        <v>28.402400038163925</v>
      </c>
      <c r="EB6" s="2656">
        <v>28.121851271808289</v>
      </c>
      <c r="EC6" s="2656">
        <v>29.030171696165354</v>
      </c>
      <c r="ED6" s="2656">
        <v>29.197605977405573</v>
      </c>
      <c r="EE6" s="2656">
        <v>28.093810899874203</v>
      </c>
      <c r="EF6" s="2656">
        <v>27.423530487067431</v>
      </c>
      <c r="EG6" s="2656">
        <v>26.868356833097202</v>
      </c>
      <c r="EH6" s="2656">
        <v>27.51289510131857</v>
      </c>
      <c r="EI6" s="2656">
        <v>28.447808963130882</v>
      </c>
      <c r="EJ6" s="2656">
        <v>28.441322898389053</v>
      </c>
      <c r="EK6" s="2656">
        <v>28.738349329908999</v>
      </c>
      <c r="EL6" s="2656">
        <v>29.040735419048563</v>
      </c>
      <c r="EM6" s="2656">
        <v>28.91185272831196</v>
      </c>
      <c r="EN6" s="2656">
        <v>29.269448482517515</v>
      </c>
      <c r="EO6" s="2656">
        <v>27.939253139383428</v>
      </c>
      <c r="EP6" s="2656">
        <v>28.124029890492597</v>
      </c>
      <c r="EQ6" s="2656">
        <v>27.226541314789852</v>
      </c>
      <c r="ER6" s="2656">
        <v>26.439216729061425</v>
      </c>
      <c r="ES6" s="2656">
        <v>25.899436039495431</v>
      </c>
      <c r="ET6" s="2656">
        <v>26.375192937004499</v>
      </c>
      <c r="EU6" s="2656">
        <v>28.266616249922805</v>
      </c>
      <c r="EV6" s="2656">
        <v>28.6661</v>
      </c>
      <c r="EW6" s="2656">
        <v>27.625614285714281</v>
      </c>
      <c r="EX6" s="2656">
        <v>27.537492857142901</v>
      </c>
      <c r="EY6" s="2656">
        <v>26.409199999999998</v>
      </c>
      <c r="EZ6" s="2656">
        <v>25.694435714285699</v>
      </c>
      <c r="FA6" s="2656">
        <v>25.462199999999999</v>
      </c>
      <c r="FB6" s="2656">
        <v>26.114100000000001</v>
      </c>
      <c r="FC6" s="2656">
        <v>26.594899999999999</v>
      </c>
      <c r="FD6" s="2656">
        <v>26.756599999999999</v>
      </c>
      <c r="FE6" s="2656">
        <v>26.073399999999999</v>
      </c>
      <c r="FF6" s="2656">
        <v>26.177199999999999</v>
      </c>
      <c r="FG6" s="2656">
        <v>27.6374</v>
      </c>
      <c r="FH6" s="2656">
        <v>27.498899999999999</v>
      </c>
      <c r="FI6" s="2656">
        <v>26.2941</v>
      </c>
      <c r="FJ6" s="2656">
        <v>27.1995</v>
      </c>
      <c r="FK6" s="2656">
        <v>27.5107</v>
      </c>
      <c r="FL6" s="2656">
        <v>27.319800000000001</v>
      </c>
      <c r="FM6" s="2656">
        <v>27.7912</v>
      </c>
      <c r="FN6" s="2656">
        <v>27.902000000000001</v>
      </c>
      <c r="FO6" s="2656">
        <v>27.574000000000002</v>
      </c>
      <c r="FP6" s="2656">
        <v>26.712299999999999</v>
      </c>
      <c r="FQ6" s="2656">
        <v>27.6812</v>
      </c>
      <c r="FR6" s="2656">
        <v>28.092600000000001</v>
      </c>
      <c r="FS6" s="2656">
        <v>27.8217</v>
      </c>
      <c r="FT6" s="2656">
        <v>26.9466</v>
      </c>
      <c r="FU6" s="2656">
        <v>26.5915</v>
      </c>
      <c r="FV6" s="2657">
        <v>27.2529</v>
      </c>
    </row>
    <row r="7" spans="1:178" ht="21" customHeight="1" x14ac:dyDescent="0.3">
      <c r="A7" s="2654" t="s">
        <v>4182</v>
      </c>
      <c r="B7" s="2655">
        <v>3.95</v>
      </c>
      <c r="C7" s="2655">
        <v>3.94</v>
      </c>
      <c r="D7" s="2658">
        <v>3.93</v>
      </c>
      <c r="E7" s="2658">
        <v>3.9</v>
      </c>
      <c r="F7" s="2659">
        <v>3.88</v>
      </c>
      <c r="G7" s="2659">
        <v>3.87</v>
      </c>
      <c r="H7" s="2658">
        <v>3.87</v>
      </c>
      <c r="I7" s="2658">
        <v>3.87</v>
      </c>
      <c r="J7" s="2658">
        <v>3.85</v>
      </c>
      <c r="K7" s="2658">
        <v>3.81</v>
      </c>
      <c r="L7" s="2658">
        <v>3.7</v>
      </c>
      <c r="M7" s="2658">
        <v>3.63</v>
      </c>
      <c r="N7" s="2658">
        <v>3.59</v>
      </c>
      <c r="O7" s="2658">
        <v>3.58</v>
      </c>
      <c r="P7" s="2658">
        <v>3.61</v>
      </c>
      <c r="Q7" s="2658">
        <v>3.82</v>
      </c>
      <c r="R7" s="2658">
        <v>3.85</v>
      </c>
      <c r="S7" s="2658">
        <v>3.81</v>
      </c>
      <c r="T7" s="2658">
        <v>3.78</v>
      </c>
      <c r="U7" s="2658">
        <v>3.75</v>
      </c>
      <c r="V7" s="2658">
        <v>3.69</v>
      </c>
      <c r="W7" s="2658">
        <v>3.5</v>
      </c>
      <c r="X7" s="2658">
        <v>3.41</v>
      </c>
      <c r="Y7" s="2658">
        <v>3.39</v>
      </c>
      <c r="Z7" s="2658">
        <v>3.48</v>
      </c>
      <c r="AA7" s="2658">
        <v>3.62</v>
      </c>
      <c r="AB7" s="2658">
        <v>3.69</v>
      </c>
      <c r="AC7" s="2658">
        <v>3.68</v>
      </c>
      <c r="AD7" s="2658">
        <v>3.7</v>
      </c>
      <c r="AE7" s="2658">
        <v>3.72</v>
      </c>
      <c r="AF7" s="2658">
        <v>3.73</v>
      </c>
      <c r="AG7" s="2658">
        <v>3.74</v>
      </c>
      <c r="AH7" s="2658">
        <v>3.73</v>
      </c>
      <c r="AI7" s="2658">
        <v>3.7</v>
      </c>
      <c r="AJ7" s="2658">
        <v>3.73</v>
      </c>
      <c r="AK7" s="2658">
        <v>3.79</v>
      </c>
      <c r="AL7" s="2658">
        <v>3.8</v>
      </c>
      <c r="AM7" s="2658">
        <v>3.82</v>
      </c>
      <c r="AN7" s="2658">
        <v>3.85</v>
      </c>
      <c r="AO7" s="2658">
        <v>3.88</v>
      </c>
      <c r="AP7" s="2658">
        <v>3.9</v>
      </c>
      <c r="AQ7" s="2658">
        <v>3.96</v>
      </c>
      <c r="AR7" s="2658">
        <v>3.99</v>
      </c>
      <c r="AS7" s="2658">
        <v>4.0199999999999996</v>
      </c>
      <c r="AT7" s="2658">
        <v>4.03</v>
      </c>
      <c r="AU7" s="2658">
        <v>4.03</v>
      </c>
      <c r="AV7" s="2658">
        <v>4.04</v>
      </c>
      <c r="AW7" s="2658">
        <v>4.05</v>
      </c>
      <c r="AX7" s="2658">
        <v>4.0599999999999996</v>
      </c>
      <c r="AY7" s="2658">
        <v>4.05</v>
      </c>
      <c r="AZ7" s="2658">
        <v>4.0599999999999996</v>
      </c>
      <c r="BA7" s="2658">
        <v>4.1100000000000003</v>
      </c>
      <c r="BB7" s="2658">
        <v>4.25</v>
      </c>
      <c r="BC7" s="2658">
        <v>4.26</v>
      </c>
      <c r="BD7" s="2658">
        <v>4.3099999999999996</v>
      </c>
      <c r="BE7" s="2658">
        <v>4.34</v>
      </c>
      <c r="BF7" s="2658">
        <v>4.37</v>
      </c>
      <c r="BG7" s="2658">
        <v>4.3499999999999996</v>
      </c>
      <c r="BH7" s="2658">
        <v>4.3099999999999996</v>
      </c>
      <c r="BI7" s="2658">
        <v>4.2699999999999996</v>
      </c>
      <c r="BJ7" s="2658">
        <v>4.18</v>
      </c>
      <c r="BK7" s="2658">
        <v>4.12</v>
      </c>
      <c r="BL7" s="2658">
        <v>4.13</v>
      </c>
      <c r="BM7" s="2658">
        <v>4.09</v>
      </c>
      <c r="BN7" s="2658">
        <v>4.0932000000000004</v>
      </c>
      <c r="BO7" s="2658">
        <v>4.0366999999999997</v>
      </c>
      <c r="BP7" s="2658">
        <v>4.0175999999999998</v>
      </c>
      <c r="BQ7" s="2658">
        <v>3.948</v>
      </c>
      <c r="BR7" s="2658">
        <v>3.7471999999999999</v>
      </c>
      <c r="BS7" s="2658">
        <v>3.7690999999999999</v>
      </c>
      <c r="BT7" s="2658">
        <v>3.6236000000000002</v>
      </c>
      <c r="BU7" s="2658">
        <v>3.4592000000000001</v>
      </c>
      <c r="BV7" s="2658">
        <v>3.4264999999999999</v>
      </c>
      <c r="BW7" s="2658">
        <v>3.6351</v>
      </c>
      <c r="BX7" s="2658">
        <v>3.5863999999999998</v>
      </c>
      <c r="BY7" s="2658">
        <v>3.5167000000000002</v>
      </c>
      <c r="BZ7" s="2658">
        <v>3.7092000000000001</v>
      </c>
      <c r="CA7" s="2658">
        <v>3.7442000000000002</v>
      </c>
      <c r="CB7" s="2658">
        <v>4.2183999999999999</v>
      </c>
      <c r="CC7" s="2658">
        <v>4.2065000000000001</v>
      </c>
      <c r="CD7" s="2658">
        <v>4.2130000000000001</v>
      </c>
      <c r="CE7" s="2658">
        <v>4.3268000000000004</v>
      </c>
      <c r="CF7" s="2658">
        <v>4.5053999999999998</v>
      </c>
      <c r="CG7" s="2658">
        <v>4.4272</v>
      </c>
      <c r="CH7" s="2658">
        <v>4.4598000000000004</v>
      </c>
      <c r="CI7" s="2658">
        <v>4.3163</v>
      </c>
      <c r="CJ7" s="2658">
        <v>4.2948000000000004</v>
      </c>
      <c r="CK7" s="2658">
        <v>4.2535999999999996</v>
      </c>
      <c r="CL7" s="2656">
        <v>4.2291999999999996</v>
      </c>
      <c r="CM7" s="2656">
        <v>4.0975999999999999</v>
      </c>
      <c r="CN7" s="2656">
        <v>4.0427</v>
      </c>
      <c r="CO7" s="2656">
        <v>3.9632999999999998</v>
      </c>
      <c r="CP7" s="2656">
        <v>4.4180000000000001</v>
      </c>
      <c r="CQ7" s="2656">
        <v>4.032487560373756</v>
      </c>
      <c r="CR7" s="2656">
        <v>4.0969714264583965</v>
      </c>
      <c r="CS7" s="2656">
        <v>4.0047722008282394</v>
      </c>
      <c r="CT7" s="2656">
        <v>3.9543564370945878</v>
      </c>
      <c r="CU7" s="2656">
        <v>4.0426005138951515</v>
      </c>
      <c r="CV7" s="2656">
        <v>4.0278040434054869</v>
      </c>
      <c r="CW7" s="2656">
        <v>3.9279889267950394</v>
      </c>
      <c r="CX7" s="2656">
        <v>3.8959044275968897</v>
      </c>
      <c r="CY7" s="2656">
        <v>3.7942924247204624</v>
      </c>
      <c r="CZ7" s="2656">
        <v>3.6576214562405553</v>
      </c>
      <c r="DA7" s="2656">
        <v>3.6971726456905682</v>
      </c>
      <c r="DB7" s="2656">
        <v>3.7294413698932494</v>
      </c>
      <c r="DC7" s="2656">
        <v>3.6934897257530364</v>
      </c>
      <c r="DD7" s="2656">
        <v>3.6818912762427973</v>
      </c>
      <c r="DE7" s="2656">
        <v>3.8179949005074763</v>
      </c>
      <c r="DF7" s="2656">
        <v>3.8047301396428601</v>
      </c>
      <c r="DG7" s="2656">
        <v>3.8422869353282501</v>
      </c>
      <c r="DH7" s="2656">
        <v>3.8844088727125103</v>
      </c>
      <c r="DI7" s="2656">
        <v>3.8513244997920633</v>
      </c>
      <c r="DJ7" s="2656">
        <v>3.8175666094278706</v>
      </c>
      <c r="DK7" s="2656">
        <v>3.8251777537822003</v>
      </c>
      <c r="DL7" s="2656">
        <v>3.8342347896408513</v>
      </c>
      <c r="DM7" s="2656">
        <v>3.9417741110028013</v>
      </c>
      <c r="DN7" s="2656">
        <v>4.0708354957761896</v>
      </c>
      <c r="DO7" s="2656">
        <v>4.0905709470138962</v>
      </c>
      <c r="DP7" s="2656">
        <v>4.030456479785907</v>
      </c>
      <c r="DQ7" s="2656">
        <v>4.0078231107034785</v>
      </c>
      <c r="DR7" s="2656">
        <v>4.0806980113313447</v>
      </c>
      <c r="DS7" s="2656">
        <v>4.0671373455316617</v>
      </c>
      <c r="DT7" s="2656">
        <v>4.0231595015807393</v>
      </c>
      <c r="DU7" s="2656">
        <v>3.9837583570262205</v>
      </c>
      <c r="DV7" s="2656">
        <v>4.028247168938881</v>
      </c>
      <c r="DW7" s="2656">
        <v>4.0768341388566833</v>
      </c>
      <c r="DX7" s="2656">
        <v>4.0628685596363976</v>
      </c>
      <c r="DY7" s="2656">
        <v>4.0762222476361059</v>
      </c>
      <c r="DZ7" s="2656">
        <v>4.0615859662385274</v>
      </c>
      <c r="EA7" s="2656">
        <v>4.0526861410180075</v>
      </c>
      <c r="EB7" s="2656">
        <v>4.0540417623135312</v>
      </c>
      <c r="EC7" s="2656">
        <v>4.0257424481660626</v>
      </c>
      <c r="ED7" s="2656">
        <v>3.9721481226092061</v>
      </c>
      <c r="EE7" s="2656">
        <v>3.9915340622676623</v>
      </c>
      <c r="EF7" s="2656">
        <v>3.961008416987966</v>
      </c>
      <c r="EG7" s="2656">
        <v>3.96232685422873</v>
      </c>
      <c r="EH7" s="2656">
        <v>3.9605346166013895</v>
      </c>
      <c r="EI7" s="2656">
        <v>3.9588024734141762</v>
      </c>
      <c r="EJ7" s="2656">
        <v>3.9540965649064481</v>
      </c>
      <c r="EK7" s="2656">
        <v>3.9757805111719478</v>
      </c>
      <c r="EL7" s="2656">
        <v>3.9760763116678146</v>
      </c>
      <c r="EM7" s="2656">
        <v>4.0028902580014192</v>
      </c>
      <c r="EN7" s="2656">
        <v>4.0383165436656885</v>
      </c>
      <c r="EO7" s="2656">
        <v>4.1052129778189883</v>
      </c>
      <c r="EP7" s="2656">
        <v>4.1152610216866359</v>
      </c>
      <c r="EQ7" s="2656">
        <v>4.1406034676737535</v>
      </c>
      <c r="ER7" s="2656">
        <v>4.1598926892904453</v>
      </c>
      <c r="ES7" s="2656">
        <v>4.296523799351375</v>
      </c>
      <c r="ET7" s="2656">
        <v>4.3693169590461753</v>
      </c>
      <c r="EU7" s="2656">
        <v>4.7795437239206731</v>
      </c>
      <c r="EV7" s="2656">
        <v>4.6391923076923076</v>
      </c>
      <c r="EW7" s="2656">
        <v>4.6524538461538461</v>
      </c>
      <c r="EX7" s="2656">
        <v>4.6358846153846196</v>
      </c>
      <c r="EY7" s="2656">
        <v>4.6719999999999997</v>
      </c>
      <c r="EZ7" s="2656">
        <v>4.6441499999999998</v>
      </c>
      <c r="FA7" s="2656">
        <v>4.6896000000000004</v>
      </c>
      <c r="FB7" s="2656">
        <v>4.7465999999999999</v>
      </c>
      <c r="FC7" s="2656">
        <v>4.7805999999999997</v>
      </c>
      <c r="FD7" s="2656">
        <v>4.7352999999999996</v>
      </c>
      <c r="FE7" s="2656">
        <v>4.7266000000000004</v>
      </c>
      <c r="FF7" s="2656">
        <v>4.7249999999999996</v>
      </c>
      <c r="FG7" s="2656">
        <v>4.6643999999999997</v>
      </c>
      <c r="FH7" s="2656">
        <v>4.6374000000000004</v>
      </c>
      <c r="FI7" s="2656">
        <v>4.6788999999999996</v>
      </c>
      <c r="FJ7" s="2656">
        <v>4.7206999999999999</v>
      </c>
      <c r="FK7" s="2656">
        <v>4.7178000000000004</v>
      </c>
      <c r="FL7" s="2656">
        <v>4.6908000000000003</v>
      </c>
      <c r="FM7" s="2656">
        <v>4.7057000000000002</v>
      </c>
      <c r="FN7" s="2656">
        <v>4.7340999999999998</v>
      </c>
      <c r="FO7" s="2656">
        <v>4.7655000000000003</v>
      </c>
      <c r="FP7" s="2656">
        <v>4.7702</v>
      </c>
      <c r="FQ7" s="2656">
        <v>4.7239000000000004</v>
      </c>
      <c r="FR7" s="2656">
        <v>4.7161999999999997</v>
      </c>
      <c r="FS7" s="2656">
        <v>4.6936</v>
      </c>
      <c r="FT7" s="2656">
        <v>4.6420000000000003</v>
      </c>
      <c r="FU7" s="2656">
        <v>4.5907999999999998</v>
      </c>
      <c r="FV7" s="2657">
        <v>4.5442</v>
      </c>
    </row>
    <row r="8" spans="1:178" ht="21" customHeight="1" x14ac:dyDescent="0.3">
      <c r="A8" s="2654" t="s">
        <v>4183</v>
      </c>
      <c r="B8" s="2655">
        <v>64</v>
      </c>
      <c r="C8" s="2658">
        <v>64</v>
      </c>
      <c r="D8" s="2658">
        <v>63</v>
      </c>
      <c r="E8" s="2658">
        <v>63</v>
      </c>
      <c r="F8" s="2659">
        <v>63</v>
      </c>
      <c r="G8" s="2658">
        <v>63</v>
      </c>
      <c r="H8" s="2658">
        <v>63</v>
      </c>
      <c r="I8" s="2658">
        <v>63</v>
      </c>
      <c r="J8" s="2658">
        <v>63</v>
      </c>
      <c r="K8" s="2658">
        <v>63</v>
      </c>
      <c r="L8" s="2658">
        <v>61</v>
      </c>
      <c r="M8" s="2658">
        <v>60</v>
      </c>
      <c r="N8" s="2658">
        <v>60</v>
      </c>
      <c r="O8" s="2658">
        <v>60</v>
      </c>
      <c r="P8" s="2658">
        <v>60</v>
      </c>
      <c r="Q8" s="2658">
        <v>65</v>
      </c>
      <c r="R8" s="2658">
        <v>66</v>
      </c>
      <c r="S8" s="2658">
        <v>65</v>
      </c>
      <c r="T8" s="2658">
        <v>64</v>
      </c>
      <c r="U8" s="2658">
        <v>65</v>
      </c>
      <c r="V8" s="2658">
        <v>63</v>
      </c>
      <c r="W8" s="2658">
        <v>60</v>
      </c>
      <c r="X8" s="2658">
        <v>59</v>
      </c>
      <c r="Y8" s="2658">
        <v>59</v>
      </c>
      <c r="Z8" s="2658">
        <v>62</v>
      </c>
      <c r="AA8" s="2658">
        <v>64</v>
      </c>
      <c r="AB8" s="2658">
        <v>64</v>
      </c>
      <c r="AC8" s="2658">
        <v>63</v>
      </c>
      <c r="AD8" s="2658">
        <v>63</v>
      </c>
      <c r="AE8" s="2658">
        <v>63</v>
      </c>
      <c r="AF8" s="2658">
        <v>64</v>
      </c>
      <c r="AG8" s="2658">
        <v>64</v>
      </c>
      <c r="AH8" s="2658">
        <v>65</v>
      </c>
      <c r="AI8" s="2658">
        <v>67</v>
      </c>
      <c r="AJ8" s="2658">
        <v>67</v>
      </c>
      <c r="AK8" s="2658">
        <v>68</v>
      </c>
      <c r="AL8" s="2658">
        <v>68</v>
      </c>
      <c r="AM8" s="2658">
        <v>69</v>
      </c>
      <c r="AN8" s="2658">
        <v>69</v>
      </c>
      <c r="AO8" s="2658">
        <v>70</v>
      </c>
      <c r="AP8" s="2658">
        <v>69</v>
      </c>
      <c r="AQ8" s="2658">
        <v>71</v>
      </c>
      <c r="AR8" s="2658">
        <v>69</v>
      </c>
      <c r="AS8" s="2658">
        <v>68</v>
      </c>
      <c r="AT8" s="2658">
        <v>69</v>
      </c>
      <c r="AU8" s="2658">
        <v>71</v>
      </c>
      <c r="AV8" s="2658">
        <v>71</v>
      </c>
      <c r="AW8" s="2658">
        <v>71</v>
      </c>
      <c r="AX8" s="2658">
        <v>70</v>
      </c>
      <c r="AY8" s="2658">
        <v>68</v>
      </c>
      <c r="AZ8" s="2658">
        <v>68</v>
      </c>
      <c r="BA8" s="2658">
        <v>69</v>
      </c>
      <c r="BB8" s="2658">
        <v>71</v>
      </c>
      <c r="BC8" s="2658">
        <v>72</v>
      </c>
      <c r="BD8" s="2658">
        <v>74</v>
      </c>
      <c r="BE8" s="2658">
        <v>76</v>
      </c>
      <c r="BF8" s="2658">
        <v>77</v>
      </c>
      <c r="BG8" s="2658">
        <v>77</v>
      </c>
      <c r="BH8" s="2658">
        <v>76</v>
      </c>
      <c r="BI8" s="2658">
        <v>77</v>
      </c>
      <c r="BJ8" s="2658">
        <v>79</v>
      </c>
      <c r="BK8" s="2658">
        <v>79</v>
      </c>
      <c r="BL8" s="2658">
        <v>79</v>
      </c>
      <c r="BM8" s="2658">
        <v>79</v>
      </c>
      <c r="BN8" s="2658">
        <v>78.05</v>
      </c>
      <c r="BO8" s="2658">
        <v>78.83</v>
      </c>
      <c r="BP8" s="2658">
        <v>79.45</v>
      </c>
      <c r="BQ8" s="2658">
        <v>77.67</v>
      </c>
      <c r="BR8" s="2658">
        <v>74.400000000000006</v>
      </c>
      <c r="BS8" s="2658">
        <v>74.81</v>
      </c>
      <c r="BT8" s="2658">
        <v>70.86</v>
      </c>
      <c r="BU8" s="2658">
        <v>67.650000000000006</v>
      </c>
      <c r="BV8" s="2658">
        <v>66.27</v>
      </c>
      <c r="BW8" s="2658">
        <v>66.94</v>
      </c>
      <c r="BX8" s="2658">
        <v>65.48</v>
      </c>
      <c r="BY8" s="2658">
        <v>64.739999999999995</v>
      </c>
      <c r="BZ8" s="2658">
        <v>66.5</v>
      </c>
      <c r="CA8" s="2658">
        <v>62.61</v>
      </c>
      <c r="CB8" s="2658">
        <v>66.86</v>
      </c>
      <c r="CC8" s="2658">
        <v>66.55</v>
      </c>
      <c r="CD8" s="2658">
        <v>68.040000000000006</v>
      </c>
      <c r="CE8" s="2658">
        <v>69.03</v>
      </c>
      <c r="CF8" s="2658">
        <v>69.55</v>
      </c>
      <c r="CG8" s="2658">
        <v>67.95</v>
      </c>
      <c r="CH8" s="2658">
        <v>69.77</v>
      </c>
      <c r="CI8" s="2658">
        <v>70.95</v>
      </c>
      <c r="CJ8" s="2658">
        <v>70.099999999999994</v>
      </c>
      <c r="CK8" s="2658">
        <v>68.75</v>
      </c>
      <c r="CL8" s="2656">
        <v>67.5</v>
      </c>
      <c r="CM8" s="2656">
        <v>66.58</v>
      </c>
      <c r="CN8" s="2656">
        <v>67.03</v>
      </c>
      <c r="CO8" s="2656">
        <v>66.52</v>
      </c>
      <c r="CP8" s="2656">
        <v>74.162000000000006</v>
      </c>
      <c r="CQ8" s="2656">
        <v>67.621465930757452</v>
      </c>
      <c r="CR8" s="2656">
        <v>68.015153579793093</v>
      </c>
      <c r="CS8" s="2656">
        <v>69.901770337746854</v>
      </c>
      <c r="CT8" s="2656">
        <v>69.083785246121522</v>
      </c>
      <c r="CU8" s="2656">
        <v>68.509426016998361</v>
      </c>
      <c r="CV8" s="2656">
        <v>69.996160890346346</v>
      </c>
      <c r="CW8" s="2656">
        <v>66.909526631273181</v>
      </c>
      <c r="CX8" s="2656">
        <v>67.264028800817499</v>
      </c>
      <c r="CY8" s="2656">
        <v>66.332525645814272</v>
      </c>
      <c r="CZ8" s="2656">
        <v>64.215241661898332</v>
      </c>
      <c r="DA8" s="2656">
        <v>64.096356697877539</v>
      </c>
      <c r="DB8" s="2656">
        <v>65.064923392718725</v>
      </c>
      <c r="DC8" s="2656">
        <v>65.514984532269622</v>
      </c>
      <c r="DD8" s="2656">
        <v>62.609482794946224</v>
      </c>
      <c r="DE8" s="2656">
        <v>60.925183705943788</v>
      </c>
      <c r="DF8" s="2656">
        <v>60.805336797674201</v>
      </c>
      <c r="DG8" s="2656">
        <v>57.766111715162715</v>
      </c>
      <c r="DH8" s="2656">
        <v>56.978143790512256</v>
      </c>
      <c r="DI8" s="2656">
        <v>60.469953757124337</v>
      </c>
      <c r="DJ8" s="2656">
        <v>60.776811663977739</v>
      </c>
      <c r="DK8" s="2656">
        <v>58.417736942427155</v>
      </c>
      <c r="DL8" s="2656">
        <v>56.970322258528853</v>
      </c>
      <c r="DM8" s="2656">
        <v>54.647744322051103</v>
      </c>
      <c r="DN8" s="2656">
        <v>56.436876067778485</v>
      </c>
      <c r="DO8" s="2656">
        <v>57.51169353670614</v>
      </c>
      <c r="DP8" s="2656">
        <v>56.436974802987415</v>
      </c>
      <c r="DQ8" s="2656">
        <v>59.337635921788724</v>
      </c>
      <c r="DR8" s="2656">
        <v>58.708532587011099</v>
      </c>
      <c r="DS8" s="2656">
        <v>57.981841042910823</v>
      </c>
      <c r="DT8" s="2656">
        <v>57.267521762874281</v>
      </c>
      <c r="DU8" s="2656">
        <v>58.453915276575344</v>
      </c>
      <c r="DV8" s="2656">
        <v>58.559244870373362</v>
      </c>
      <c r="DW8" s="2656">
        <v>58.55820232609873</v>
      </c>
      <c r="DX8" s="2656">
        <v>58.431138629502399</v>
      </c>
      <c r="DY8" s="2656">
        <v>56.22528491220492</v>
      </c>
      <c r="DZ8" s="2656">
        <v>52.989112348896327</v>
      </c>
      <c r="EA8" s="2656">
        <v>51.85604770778842</v>
      </c>
      <c r="EB8" s="2656">
        <v>47.221571906416195</v>
      </c>
      <c r="EC8" s="2656">
        <v>50.014158464413903</v>
      </c>
      <c r="ED8" s="2656">
        <v>50.409903941346613</v>
      </c>
      <c r="EE8" s="2656">
        <v>49.914315470957582</v>
      </c>
      <c r="EF8" s="2656">
        <v>49.837389293521611</v>
      </c>
      <c r="EG8" s="2656">
        <v>49.299081949840065</v>
      </c>
      <c r="EH8" s="2656">
        <v>49.786150536251107</v>
      </c>
      <c r="EI8" s="2656">
        <v>51.347800238420724</v>
      </c>
      <c r="EJ8" s="2656">
        <v>51.08716923012463</v>
      </c>
      <c r="EK8" s="2656">
        <v>52.503314757371811</v>
      </c>
      <c r="EL8" s="2656">
        <v>51.54664824967994</v>
      </c>
      <c r="EM8" s="2656">
        <v>51.75824170232719</v>
      </c>
      <c r="EN8" s="2656">
        <v>51.987331807788294</v>
      </c>
      <c r="EO8" s="2656">
        <v>52.084141875639226</v>
      </c>
      <c r="EP8" s="2656">
        <v>52.278968496050794</v>
      </c>
      <c r="EQ8" s="2656">
        <v>52.124514593445383</v>
      </c>
      <c r="ER8" s="2656">
        <v>51.169495620222129</v>
      </c>
      <c r="ES8" s="2656">
        <v>54.180032315431234</v>
      </c>
      <c r="ET8" s="2656">
        <v>55.02539100202879</v>
      </c>
      <c r="EU8" s="2656">
        <v>59.454253902015317</v>
      </c>
      <c r="EV8" s="2656">
        <v>56.837500000000006</v>
      </c>
      <c r="EW8" s="2656">
        <v>56.959230769230771</v>
      </c>
      <c r="EX8" s="2656">
        <v>56.67</v>
      </c>
      <c r="EY8" s="2656">
        <v>56.9130769230769</v>
      </c>
      <c r="EZ8" s="2656">
        <v>54.547692307692294</v>
      </c>
      <c r="FA8" s="2656">
        <v>55.540769230769207</v>
      </c>
      <c r="FB8" s="2656">
        <v>56.65</v>
      </c>
      <c r="FC8" s="2656">
        <v>55.789999999999992</v>
      </c>
      <c r="FD8" s="2656">
        <v>55.589999999999996</v>
      </c>
      <c r="FE8" s="2656">
        <v>54.390000000000008</v>
      </c>
      <c r="FF8" s="2656">
        <v>53.93</v>
      </c>
      <c r="FG8" s="2656">
        <v>54.92</v>
      </c>
      <c r="FH8" s="2656">
        <v>54.43</v>
      </c>
      <c r="FI8" s="2656">
        <v>54.410000000000004</v>
      </c>
      <c r="FJ8" s="2656">
        <v>54.500000000000007</v>
      </c>
      <c r="FK8" s="2656">
        <v>54.83</v>
      </c>
      <c r="FL8" s="2656">
        <v>54.49</v>
      </c>
      <c r="FM8" s="2656">
        <v>54.84</v>
      </c>
      <c r="FN8" s="2656">
        <v>55.33</v>
      </c>
      <c r="FO8" s="2656">
        <v>54.179999999999993</v>
      </c>
      <c r="FP8" s="2656">
        <v>54.64</v>
      </c>
      <c r="FQ8" s="2656">
        <v>54.300000000000004</v>
      </c>
      <c r="FR8" s="2656">
        <v>55.16</v>
      </c>
      <c r="FS8" s="2656">
        <v>56.45</v>
      </c>
      <c r="FT8" s="2656">
        <v>56.44</v>
      </c>
      <c r="FU8" s="2656">
        <v>55.53</v>
      </c>
      <c r="FV8" s="2657">
        <v>55.1</v>
      </c>
    </row>
    <row r="9" spans="1:178" ht="21" customHeight="1" x14ac:dyDescent="0.3">
      <c r="A9" s="2654" t="s">
        <v>4184</v>
      </c>
      <c r="B9" s="2655">
        <v>23.05</v>
      </c>
      <c r="C9" s="2655">
        <v>23.86</v>
      </c>
      <c r="D9" s="2655">
        <v>24.71</v>
      </c>
      <c r="E9" s="2655">
        <v>25.31</v>
      </c>
      <c r="F9" s="2655">
        <v>25.07</v>
      </c>
      <c r="G9" s="2655">
        <v>25.44</v>
      </c>
      <c r="H9" s="2656">
        <v>24.65</v>
      </c>
      <c r="I9" s="2656">
        <v>24.4</v>
      </c>
      <c r="J9" s="2656">
        <v>24.37</v>
      </c>
      <c r="K9" s="2656">
        <v>24.87</v>
      </c>
      <c r="L9" s="2656">
        <v>24.09</v>
      </c>
      <c r="M9" s="2656">
        <v>23.88</v>
      </c>
      <c r="N9" s="2656">
        <v>23.26</v>
      </c>
      <c r="O9" s="2656">
        <v>23.22</v>
      </c>
      <c r="P9" s="2656">
        <v>23.6</v>
      </c>
      <c r="Q9" s="2656">
        <v>24.66</v>
      </c>
      <c r="R9" s="2656">
        <v>24.82</v>
      </c>
      <c r="S9" s="2656">
        <v>25.17</v>
      </c>
      <c r="T9" s="2656">
        <v>26.15</v>
      </c>
      <c r="U9" s="2656">
        <v>26.51</v>
      </c>
      <c r="V9" s="2656">
        <v>25.98</v>
      </c>
      <c r="W9" s="2656">
        <v>25.21</v>
      </c>
      <c r="X9" s="2656">
        <v>24.75</v>
      </c>
      <c r="Y9" s="2656">
        <v>23.83</v>
      </c>
      <c r="Z9" s="2656">
        <v>25.83</v>
      </c>
      <c r="AA9" s="2656">
        <v>25.41</v>
      </c>
      <c r="AB9" s="2656">
        <v>25.96</v>
      </c>
      <c r="AC9" s="2656">
        <v>26.24</v>
      </c>
      <c r="AD9" s="2656">
        <v>25.55</v>
      </c>
      <c r="AE9" s="2656">
        <v>26.25</v>
      </c>
      <c r="AF9" s="2656">
        <v>26.03</v>
      </c>
      <c r="AG9" s="2656">
        <v>27.15</v>
      </c>
      <c r="AH9" s="2656">
        <v>27.88</v>
      </c>
      <c r="AI9" s="2656">
        <v>27.79</v>
      </c>
      <c r="AJ9" s="2656">
        <v>27.89</v>
      </c>
      <c r="AK9" s="2656">
        <v>27.36</v>
      </c>
      <c r="AL9" s="2656">
        <v>27.78</v>
      </c>
      <c r="AM9" s="2656">
        <v>27.29</v>
      </c>
      <c r="AN9" s="2656">
        <v>26.92</v>
      </c>
      <c r="AO9" s="2656">
        <v>26.67</v>
      </c>
      <c r="AP9" s="2656">
        <v>27.01</v>
      </c>
      <c r="AQ9" s="2656">
        <v>27.02</v>
      </c>
      <c r="AR9" s="2656">
        <v>26.48</v>
      </c>
      <c r="AS9" s="2656">
        <v>25.83</v>
      </c>
      <c r="AT9" s="2656">
        <v>26.37</v>
      </c>
      <c r="AU9" s="2656">
        <v>26.32</v>
      </c>
      <c r="AV9" s="2656">
        <v>26.66</v>
      </c>
      <c r="AW9" s="2656">
        <v>26.52</v>
      </c>
      <c r="AX9" s="2656">
        <v>27.26</v>
      </c>
      <c r="AY9" s="2656">
        <v>27.8</v>
      </c>
      <c r="AZ9" s="2656">
        <v>27.19</v>
      </c>
      <c r="BA9" s="2656">
        <v>27.76</v>
      </c>
      <c r="BB9" s="2656">
        <v>28.02</v>
      </c>
      <c r="BC9" s="2656">
        <v>28.11</v>
      </c>
      <c r="BD9" s="2656">
        <v>28.6</v>
      </c>
      <c r="BE9" s="2656">
        <v>29.37</v>
      </c>
      <c r="BF9" s="2656">
        <v>28.84</v>
      </c>
      <c r="BG9" s="2656">
        <v>28.25</v>
      </c>
      <c r="BH9" s="2656">
        <v>28.58</v>
      </c>
      <c r="BI9" s="2656">
        <v>28.46</v>
      </c>
      <c r="BJ9" s="2656">
        <v>27.4</v>
      </c>
      <c r="BK9" s="2656">
        <v>26.4</v>
      </c>
      <c r="BL9" s="2656">
        <v>26.07</v>
      </c>
      <c r="BM9" s="2656">
        <v>26.84</v>
      </c>
      <c r="BN9" s="2656">
        <v>27.363700000000001</v>
      </c>
      <c r="BO9" s="2656">
        <v>27.070799999999998</v>
      </c>
      <c r="BP9" s="2656">
        <v>27.028600000000001</v>
      </c>
      <c r="BQ9" s="2656">
        <v>27.75</v>
      </c>
      <c r="BR9" s="2656">
        <v>26.030200000000001</v>
      </c>
      <c r="BS9" s="2656">
        <v>27.543900000000001</v>
      </c>
      <c r="BT9" s="2656">
        <v>26.832599999999999</v>
      </c>
      <c r="BU9" s="2656">
        <v>26.9102</v>
      </c>
      <c r="BV9" s="2656">
        <v>25.618500000000001</v>
      </c>
      <c r="BW9" s="2656">
        <v>26.8565</v>
      </c>
      <c r="BX9" s="2656">
        <v>26.243600000000001</v>
      </c>
      <c r="BY9" s="2656">
        <v>25.290500000000002</v>
      </c>
      <c r="BZ9" s="2656">
        <v>26.493600000000001</v>
      </c>
      <c r="CA9" s="2656">
        <v>27.8292</v>
      </c>
      <c r="CB9" s="2656">
        <v>33.240400000000001</v>
      </c>
      <c r="CC9" s="2656">
        <v>34.240400000000001</v>
      </c>
      <c r="CD9" s="2656">
        <v>36.168199999999999</v>
      </c>
      <c r="CE9" s="2656">
        <v>37.496499999999997</v>
      </c>
      <c r="CF9" s="2656">
        <v>35.847799999999999</v>
      </c>
      <c r="CG9" s="2656">
        <v>34.9191</v>
      </c>
      <c r="CH9" s="2656">
        <v>35.516800000000003</v>
      </c>
      <c r="CI9" s="2656">
        <v>34.719099999999997</v>
      </c>
      <c r="CJ9" s="2656">
        <v>34.7348</v>
      </c>
      <c r="CK9" s="2656">
        <v>34.563699999999997</v>
      </c>
      <c r="CL9" s="2656">
        <v>35.354500000000002</v>
      </c>
      <c r="CM9" s="2656">
        <v>35.363900000000001</v>
      </c>
      <c r="CN9" s="2656">
        <v>34.321399999999997</v>
      </c>
      <c r="CO9" s="2656">
        <v>35.4818</v>
      </c>
      <c r="CP9" s="2656">
        <v>37.631</v>
      </c>
      <c r="CQ9" s="2656">
        <v>36.192216935872509</v>
      </c>
      <c r="CR9" s="2656">
        <v>37.821877308377502</v>
      </c>
      <c r="CS9" s="2656">
        <v>37.219917508368873</v>
      </c>
      <c r="CT9" s="2656">
        <v>38.030318317742591</v>
      </c>
      <c r="CU9" s="2656">
        <v>37.397090542433666</v>
      </c>
      <c r="CV9" s="2656">
        <v>38.398233090495204</v>
      </c>
      <c r="CW9" s="2656">
        <v>37.330712340682318</v>
      </c>
      <c r="CX9" s="2656">
        <v>37.162393104391363</v>
      </c>
      <c r="CY9" s="2656">
        <v>35.747713129363255</v>
      </c>
      <c r="CZ9" s="2656">
        <v>34.869090701984298</v>
      </c>
      <c r="DA9" s="2656">
        <v>35.450514349747344</v>
      </c>
      <c r="DB9" s="2656">
        <v>36.120491087199873</v>
      </c>
      <c r="DC9" s="2656">
        <v>37.154141270855305</v>
      </c>
      <c r="DD9" s="2656">
        <v>37.349127179501671</v>
      </c>
      <c r="DE9" s="2656">
        <v>38.851794048499187</v>
      </c>
      <c r="DF9" s="2656">
        <v>37.451097051576163</v>
      </c>
      <c r="DG9" s="2656">
        <v>38.436976986220429</v>
      </c>
      <c r="DH9" s="2656">
        <v>38.923089766284477</v>
      </c>
      <c r="DI9" s="2656">
        <v>39.202769408927452</v>
      </c>
      <c r="DJ9" s="2656">
        <v>36.854965424509523</v>
      </c>
      <c r="DK9" s="2656">
        <v>36.236119514273106</v>
      </c>
      <c r="DL9" s="2656">
        <v>37.138350371748196</v>
      </c>
      <c r="DM9" s="2656">
        <v>38.936352352371884</v>
      </c>
      <c r="DN9" s="2656">
        <v>39.920747363666543</v>
      </c>
      <c r="DO9" s="2656">
        <v>40.605514524767266</v>
      </c>
      <c r="DP9" s="2656">
        <v>39.877171772575444</v>
      </c>
      <c r="DQ9" s="2656">
        <v>40.135376081692662</v>
      </c>
      <c r="DR9" s="2656">
        <v>39.767120968869634</v>
      </c>
      <c r="DS9" s="2656">
        <v>38.236477661312456</v>
      </c>
      <c r="DT9" s="2656">
        <v>36.266761483454907</v>
      </c>
      <c r="DU9" s="2656">
        <v>34.07411397709302</v>
      </c>
      <c r="DV9" s="2656">
        <v>33.970538491751711</v>
      </c>
      <c r="DW9" s="2656">
        <v>33.697482595387164</v>
      </c>
      <c r="DX9" s="2656">
        <v>32.230965810489437</v>
      </c>
      <c r="DY9" s="2656">
        <v>31.388335783391476</v>
      </c>
      <c r="DZ9" s="2656">
        <v>31.92442258285098</v>
      </c>
      <c r="EA9" s="2656">
        <v>32.110977551623179</v>
      </c>
      <c r="EB9" s="2656">
        <v>32.027660234362443</v>
      </c>
      <c r="EC9" s="2656">
        <v>31.884550718549914</v>
      </c>
      <c r="ED9" s="2656">
        <v>31.347868020467789</v>
      </c>
      <c r="EE9" s="2656">
        <v>30.27992693005519</v>
      </c>
      <c r="EF9" s="2656">
        <v>29.302344743655862</v>
      </c>
      <c r="EG9" s="2656">
        <v>30.1024054923767</v>
      </c>
      <c r="EH9" s="2656">
        <v>30.254649525692013</v>
      </c>
      <c r="EI9" s="2656">
        <v>30.114528189356157</v>
      </c>
      <c r="EJ9" s="2656">
        <v>29.979010822972629</v>
      </c>
      <c r="EK9" s="2656">
        <v>30.401556704455686</v>
      </c>
      <c r="EL9" s="2656">
        <v>30.473484408435827</v>
      </c>
      <c r="EM9" s="2656">
        <v>30.239180374258986</v>
      </c>
      <c r="EN9" s="2656">
        <v>30.220516284028687</v>
      </c>
      <c r="EO9" s="2656">
        <v>29.244391751543585</v>
      </c>
      <c r="EP9" s="2656">
        <v>29.131282976020845</v>
      </c>
      <c r="EQ9" s="2656">
        <v>27.189367636533095</v>
      </c>
      <c r="ER9" s="2656">
        <v>27.052096734483751</v>
      </c>
      <c r="ES9" s="2656">
        <v>28.263223244574245</v>
      </c>
      <c r="ET9" s="2656">
        <v>28.452828945854574</v>
      </c>
      <c r="EU9" s="2656">
        <v>30.898646839001891</v>
      </c>
      <c r="EV9" s="2656">
        <v>30.2958</v>
      </c>
      <c r="EW9" s="2656">
        <v>29.172507142857143</v>
      </c>
      <c r="EX9" s="2656">
        <v>29.384114285714301</v>
      </c>
      <c r="EY9" s="2656">
        <v>29.230035714285702</v>
      </c>
      <c r="EZ9" s="2656">
        <v>29.7573857142857</v>
      </c>
      <c r="FA9" s="2656">
        <v>30.322835714285699</v>
      </c>
      <c r="FB9" s="2656">
        <v>30.3886</v>
      </c>
      <c r="FC9" s="2656">
        <v>30.203600000000002</v>
      </c>
      <c r="FD9" s="2656">
        <v>30.495799999999999</v>
      </c>
      <c r="FE9" s="2656">
        <v>30.7272</v>
      </c>
      <c r="FF9" s="2656">
        <v>32.443199999999997</v>
      </c>
      <c r="FG9" s="2656">
        <v>32.218899999999998</v>
      </c>
      <c r="FH9" s="2656">
        <v>33.5443</v>
      </c>
      <c r="FI9" s="2656">
        <v>32.682299999999998</v>
      </c>
      <c r="FJ9" s="2656">
        <v>35.639299999999999</v>
      </c>
      <c r="FK9" s="2656">
        <v>35.415900000000001</v>
      </c>
      <c r="FL9" s="2656">
        <v>35.313099999999999</v>
      </c>
      <c r="FM9" s="2656">
        <v>36.005099999999999</v>
      </c>
      <c r="FN9" s="2656">
        <v>35.028599999999997</v>
      </c>
      <c r="FO9" s="2656">
        <v>32.769500000000001</v>
      </c>
      <c r="FP9" s="2656">
        <v>31.680399999999999</v>
      </c>
      <c r="FQ9" s="2656">
        <v>32.275399999999998</v>
      </c>
      <c r="FR9" s="2656">
        <v>32.506799999999998</v>
      </c>
      <c r="FS9" s="2656">
        <v>32.517400000000002</v>
      </c>
      <c r="FT9" s="2656">
        <v>32.482399999999998</v>
      </c>
      <c r="FU9" s="2656">
        <v>32.203600000000002</v>
      </c>
      <c r="FV9" s="2657">
        <v>31.680399999999999</v>
      </c>
    </row>
    <row r="10" spans="1:178" ht="21" customHeight="1" x14ac:dyDescent="0.3">
      <c r="A10" s="2654" t="s">
        <v>4185</v>
      </c>
      <c r="B10" s="2655">
        <v>39.5</v>
      </c>
      <c r="C10" s="2655">
        <v>39.53</v>
      </c>
      <c r="D10" s="2655">
        <v>39.369999999999997</v>
      </c>
      <c r="E10" s="2655">
        <v>38.880000000000003</v>
      </c>
      <c r="F10" s="2655">
        <v>38.69</v>
      </c>
      <c r="G10" s="2656">
        <v>38.61</v>
      </c>
      <c r="H10" s="2656">
        <v>38.42</v>
      </c>
      <c r="I10" s="2656">
        <v>38.11</v>
      </c>
      <c r="J10" s="2656">
        <v>37.68</v>
      </c>
      <c r="K10" s="2656">
        <v>38.72</v>
      </c>
      <c r="L10" s="2656">
        <v>37.39</v>
      </c>
      <c r="M10" s="2656">
        <v>37.200000000000003</v>
      </c>
      <c r="N10" s="2656">
        <v>36.71</v>
      </c>
      <c r="O10" s="2656">
        <v>37.770000000000003</v>
      </c>
      <c r="P10" s="2656">
        <v>39.159999999999997</v>
      </c>
      <c r="Q10" s="2656">
        <v>40.520000000000003</v>
      </c>
      <c r="R10" s="2656">
        <v>40.22</v>
      </c>
      <c r="S10" s="2656">
        <v>39.08</v>
      </c>
      <c r="T10" s="2656">
        <v>37.67</v>
      </c>
      <c r="U10" s="2656">
        <v>37.450000000000003</v>
      </c>
      <c r="V10" s="2656">
        <v>37.92</v>
      </c>
      <c r="W10" s="2656">
        <v>35.92</v>
      </c>
      <c r="X10" s="2656">
        <v>35.01</v>
      </c>
      <c r="Y10" s="2656">
        <v>34.89</v>
      </c>
      <c r="Z10" s="2656">
        <v>35.369999999999997</v>
      </c>
      <c r="AA10" s="2656">
        <v>36.479999999999997</v>
      </c>
      <c r="AB10" s="2656">
        <v>36.630000000000003</v>
      </c>
      <c r="AC10" s="2656">
        <v>36.6</v>
      </c>
      <c r="AD10" s="2656">
        <v>36.32</v>
      </c>
      <c r="AE10" s="2656">
        <v>36.69</v>
      </c>
      <c r="AF10" s="2656">
        <v>36.270000000000003</v>
      </c>
      <c r="AG10" s="2656">
        <v>36.159999999999997</v>
      </c>
      <c r="AH10" s="2656">
        <v>36.06</v>
      </c>
      <c r="AI10" s="2656">
        <v>37.68</v>
      </c>
      <c r="AJ10" s="2656">
        <v>38.229999999999997</v>
      </c>
      <c r="AK10" s="2656">
        <v>39.9</v>
      </c>
      <c r="AL10" s="2656">
        <v>39.07</v>
      </c>
      <c r="AM10" s="2656">
        <v>39.06</v>
      </c>
      <c r="AN10" s="2656">
        <v>39.67</v>
      </c>
      <c r="AO10" s="2656">
        <v>40.1</v>
      </c>
      <c r="AP10" s="2656">
        <v>40.44</v>
      </c>
      <c r="AQ10" s="2656">
        <v>41.97</v>
      </c>
      <c r="AR10" s="2656">
        <v>42.34</v>
      </c>
      <c r="AS10" s="2656">
        <v>42.2</v>
      </c>
      <c r="AT10" s="2656">
        <v>43.46</v>
      </c>
      <c r="AU10" s="2656">
        <v>43.72</v>
      </c>
      <c r="AV10" s="2656">
        <v>43.05</v>
      </c>
      <c r="AW10" s="2656">
        <v>44.19</v>
      </c>
      <c r="AX10" s="2656">
        <v>44.69</v>
      </c>
      <c r="AY10" s="2656">
        <v>43.96</v>
      </c>
      <c r="AZ10" s="2656">
        <v>43.06</v>
      </c>
      <c r="BA10" s="2656">
        <v>43.77</v>
      </c>
      <c r="BB10" s="2656">
        <v>46.09</v>
      </c>
      <c r="BC10" s="2656">
        <v>46.26</v>
      </c>
      <c r="BD10" s="2656">
        <v>46.86</v>
      </c>
      <c r="BE10" s="2656">
        <v>48.75</v>
      </c>
      <c r="BF10" s="2656">
        <v>49.24</v>
      </c>
      <c r="BG10" s="2656">
        <v>48.73</v>
      </c>
      <c r="BH10" s="2656">
        <v>48.8</v>
      </c>
      <c r="BI10" s="2656">
        <v>48.86</v>
      </c>
      <c r="BJ10" s="2656">
        <v>48.2</v>
      </c>
      <c r="BK10" s="2656">
        <v>48.52</v>
      </c>
      <c r="BL10" s="2656">
        <v>49.31</v>
      </c>
      <c r="BM10" s="2656">
        <v>47.73</v>
      </c>
      <c r="BN10" s="2656">
        <v>48.086100000000002</v>
      </c>
      <c r="BO10" s="2656">
        <v>46.983499999999999</v>
      </c>
      <c r="BP10" s="2656">
        <v>46.712400000000002</v>
      </c>
      <c r="BQ10" s="2656">
        <v>48.061999999999998</v>
      </c>
      <c r="BR10" s="2656">
        <v>46.351199999999999</v>
      </c>
      <c r="BS10" s="2656">
        <v>42.833500000000001</v>
      </c>
      <c r="BT10" s="2656">
        <v>41.456099999999999</v>
      </c>
      <c r="BU10" s="2656">
        <v>43.562100000000001</v>
      </c>
      <c r="BV10" s="2656">
        <v>43.444899999999997</v>
      </c>
      <c r="BW10" s="2656">
        <v>46.621499999999997</v>
      </c>
      <c r="BX10" s="2656">
        <v>43.881500000000003</v>
      </c>
      <c r="BY10" s="2656">
        <v>41.286200000000001</v>
      </c>
      <c r="BZ10" s="2656">
        <v>42.832299999999996</v>
      </c>
      <c r="CA10" s="2656">
        <v>40.188099999999999</v>
      </c>
      <c r="CB10" s="2656">
        <v>41.925800000000002</v>
      </c>
      <c r="CC10" s="2656">
        <v>42.5319</v>
      </c>
      <c r="CD10" s="2656">
        <v>42.685299999999998</v>
      </c>
      <c r="CE10" s="2656">
        <v>42.953899999999997</v>
      </c>
      <c r="CF10" s="2656">
        <v>44.591799999999999</v>
      </c>
      <c r="CG10" s="2656">
        <v>43.173200000000001</v>
      </c>
      <c r="CH10" s="2656">
        <v>44.6023</v>
      </c>
      <c r="CI10" s="2656">
        <v>43.169600000000003</v>
      </c>
      <c r="CJ10" s="2656">
        <v>43.700699999999998</v>
      </c>
      <c r="CK10" s="2656">
        <v>43.552500000000002</v>
      </c>
      <c r="CL10" s="2656">
        <v>43.598599999999998</v>
      </c>
      <c r="CM10" s="2656">
        <v>42.632599999999996</v>
      </c>
      <c r="CN10" s="2656">
        <v>42.175199999999997</v>
      </c>
      <c r="CO10" s="2656">
        <v>41.384399999999999</v>
      </c>
      <c r="CP10" s="2656">
        <v>43.67</v>
      </c>
      <c r="CQ10" s="2656">
        <v>39.448201547168935</v>
      </c>
      <c r="CR10" s="2656">
        <v>39.807171491282311</v>
      </c>
      <c r="CS10" s="2656">
        <v>38.940702517048976</v>
      </c>
      <c r="CT10" s="2656">
        <v>38.357676988847587</v>
      </c>
      <c r="CU10" s="2656">
        <v>39.309670401978977</v>
      </c>
      <c r="CV10" s="2656">
        <v>39.246129680337006</v>
      </c>
      <c r="CW10" s="2656">
        <v>38.149468486249788</v>
      </c>
      <c r="CX10" s="2656">
        <v>37.183644760024301</v>
      </c>
      <c r="CY10" s="2656">
        <v>35.816256987951803</v>
      </c>
      <c r="CZ10" s="2656">
        <v>34.477882160048139</v>
      </c>
      <c r="DA10" s="2656">
        <v>33.865590774155997</v>
      </c>
      <c r="DB10" s="2656">
        <v>32.66852165460282</v>
      </c>
      <c r="DC10" s="2656">
        <v>31.954230491382464</v>
      </c>
      <c r="DD10" s="2656">
        <v>30.867356745335403</v>
      </c>
      <c r="DE10" s="2656">
        <v>30.221697560238344</v>
      </c>
      <c r="DF10" s="2656">
        <v>30.178709401172526</v>
      </c>
      <c r="DG10" s="2656">
        <v>33.62739457612939</v>
      </c>
      <c r="DH10" s="2656">
        <v>35.734081954259914</v>
      </c>
      <c r="DI10" s="2656">
        <v>35.48793805414352</v>
      </c>
      <c r="DJ10" s="2656">
        <v>36.013985038337374</v>
      </c>
      <c r="DK10" s="2656">
        <v>36.115987691686847</v>
      </c>
      <c r="DL10" s="2656">
        <v>36.033456365461852</v>
      </c>
      <c r="DM10" s="2656">
        <v>35.55844419374759</v>
      </c>
      <c r="DN10" s="2656">
        <v>37.986345356006368</v>
      </c>
      <c r="DO10" s="2656">
        <v>37.886444081551858</v>
      </c>
      <c r="DP10" s="2656">
        <v>37.308728804994054</v>
      </c>
      <c r="DQ10" s="2656">
        <v>36.717520231807505</v>
      </c>
      <c r="DR10" s="2656">
        <v>37.432022630238933</v>
      </c>
      <c r="DS10" s="2656">
        <v>36.767619413407822</v>
      </c>
      <c r="DT10" s="2656">
        <v>36.517736578751105</v>
      </c>
      <c r="DU10" s="2656">
        <v>35.514635228848817</v>
      </c>
      <c r="DV10" s="2656">
        <v>36.574475718197725</v>
      </c>
      <c r="DW10" s="2656">
        <v>37.291945083088955</v>
      </c>
      <c r="DX10" s="2656">
        <v>37.914640898203594</v>
      </c>
      <c r="DY10" s="2656">
        <v>37.485402302991581</v>
      </c>
      <c r="DZ10" s="2656">
        <v>36.943646837407833</v>
      </c>
      <c r="EA10" s="2656">
        <v>36.229906972916744</v>
      </c>
      <c r="EB10" s="2656">
        <v>36.115347599771439</v>
      </c>
      <c r="EC10" s="2656">
        <v>36.265731638744462</v>
      </c>
      <c r="ED10" s="2656">
        <v>36.433260847058826</v>
      </c>
      <c r="EE10" s="2656">
        <v>35.79830679178211</v>
      </c>
      <c r="EF10" s="2656">
        <v>35.808276566125294</v>
      </c>
      <c r="EG10" s="2656">
        <v>36.065237773776971</v>
      </c>
      <c r="EH10" s="2656">
        <v>35.872774966760751</v>
      </c>
      <c r="EI10" s="2656">
        <v>35.728443351112084</v>
      </c>
      <c r="EJ10" s="2656">
        <v>35.500689623456935</v>
      </c>
      <c r="EK10" s="2656">
        <v>35.38919677655678</v>
      </c>
      <c r="EL10" s="2656">
        <v>35.485694226741309</v>
      </c>
      <c r="EM10" s="2656">
        <v>35.611374769673148</v>
      </c>
      <c r="EN10" s="2656">
        <v>35.700639656787608</v>
      </c>
      <c r="EO10" s="2656">
        <v>35.993321870406305</v>
      </c>
      <c r="EP10" s="2656">
        <v>36.000137087200514</v>
      </c>
      <c r="EQ10" s="2656">
        <v>35.810162066397275</v>
      </c>
      <c r="ER10" s="2656">
        <v>35.841276067364639</v>
      </c>
      <c r="ES10" s="2656">
        <v>36.522306029154798</v>
      </c>
      <c r="ET10" s="2656">
        <v>37.280387021659237</v>
      </c>
      <c r="EU10" s="2656">
        <v>40.419455994428112</v>
      </c>
      <c r="EV10" s="2656">
        <v>37.976633333333332</v>
      </c>
      <c r="EW10" s="2656">
        <v>36.994566666666664</v>
      </c>
      <c r="EX10" s="2656">
        <v>36.639416666666698</v>
      </c>
      <c r="EY10" s="2656">
        <v>35.592550000000003</v>
      </c>
      <c r="EZ10" s="2656">
        <v>34.777000000000001</v>
      </c>
      <c r="FA10" s="2656">
        <v>34.794699999999999</v>
      </c>
      <c r="FB10" s="2656">
        <v>36.288499999999999</v>
      </c>
      <c r="FC10" s="2656">
        <v>36.440600000000003</v>
      </c>
      <c r="FD10" s="2656">
        <v>36.009500000000003</v>
      </c>
      <c r="FE10" s="2656">
        <v>36.143000000000001</v>
      </c>
      <c r="FF10" s="2656">
        <v>36.311799999999998</v>
      </c>
      <c r="FG10" s="2656">
        <v>35.845700000000001</v>
      </c>
      <c r="FH10" s="2656">
        <v>35.8232</v>
      </c>
      <c r="FI10" s="2656">
        <v>36.262</v>
      </c>
      <c r="FJ10" s="2656">
        <v>36.349600000000002</v>
      </c>
      <c r="FK10" s="2656">
        <v>36.191299999999998</v>
      </c>
      <c r="FL10" s="2656">
        <v>35.980600000000003</v>
      </c>
      <c r="FM10" s="2656">
        <v>36.078699999999998</v>
      </c>
      <c r="FN10" s="2656">
        <v>36.220399999999998</v>
      </c>
      <c r="FO10" s="2656">
        <v>36.327199999999998</v>
      </c>
      <c r="FP10" s="2656">
        <v>36.166899999999998</v>
      </c>
      <c r="FQ10" s="2656">
        <v>35.318600000000004</v>
      </c>
      <c r="FR10" s="2656">
        <v>35.506399999999999</v>
      </c>
      <c r="FS10" s="2656">
        <v>35.472099999999998</v>
      </c>
      <c r="FT10" s="2656">
        <v>34.999699999999997</v>
      </c>
      <c r="FU10" s="2656">
        <v>34.625500000000002</v>
      </c>
      <c r="FV10" s="2657">
        <v>34.211799999999997</v>
      </c>
    </row>
    <row r="11" spans="1:178" ht="21" customHeight="1" x14ac:dyDescent="0.3">
      <c r="A11" s="2654" t="s">
        <v>4186</v>
      </c>
      <c r="B11" s="2655">
        <v>12.75</v>
      </c>
      <c r="C11" s="2655">
        <v>13.77</v>
      </c>
      <c r="D11" s="2655">
        <v>14.71</v>
      </c>
      <c r="E11" s="2655">
        <v>14.88</v>
      </c>
      <c r="F11" s="2656">
        <v>14.22</v>
      </c>
      <c r="G11" s="2656">
        <v>14.18</v>
      </c>
      <c r="H11" s="2656">
        <v>14.15</v>
      </c>
      <c r="I11" s="2656">
        <v>14.55</v>
      </c>
      <c r="J11" s="2656">
        <v>14.9</v>
      </c>
      <c r="K11" s="2656">
        <v>15.62</v>
      </c>
      <c r="L11" s="2656">
        <v>15.77</v>
      </c>
      <c r="M11" s="2656">
        <v>15.92</v>
      </c>
      <c r="N11" s="2656">
        <v>15.48</v>
      </c>
      <c r="O11" s="2656">
        <v>15.59</v>
      </c>
      <c r="P11" s="2656">
        <v>16.22</v>
      </c>
      <c r="Q11" s="2656">
        <v>17.29</v>
      </c>
      <c r="R11" s="2656">
        <v>17.46</v>
      </c>
      <c r="S11" s="2656">
        <v>16.96</v>
      </c>
      <c r="T11" s="2656">
        <v>17.38</v>
      </c>
      <c r="U11" s="2656">
        <v>17.75</v>
      </c>
      <c r="V11" s="2656">
        <v>18.29</v>
      </c>
      <c r="W11" s="2656">
        <v>17.739999999999998</v>
      </c>
      <c r="X11" s="2656">
        <v>17.7</v>
      </c>
      <c r="Y11" s="2656">
        <v>18.079999999999998</v>
      </c>
      <c r="Z11" s="2656">
        <v>17.95</v>
      </c>
      <c r="AA11" s="2656">
        <v>17.57</v>
      </c>
      <c r="AB11" s="2656">
        <v>18.11</v>
      </c>
      <c r="AC11" s="2656">
        <v>18.02</v>
      </c>
      <c r="AD11" s="2656">
        <v>18.239999999999998</v>
      </c>
      <c r="AE11" s="2656">
        <v>18.899999999999999</v>
      </c>
      <c r="AF11" s="2656">
        <v>19.440000000000001</v>
      </c>
      <c r="AG11" s="2656">
        <v>19.8</v>
      </c>
      <c r="AH11" s="2656">
        <v>20.64</v>
      </c>
      <c r="AI11" s="2656">
        <v>20.65</v>
      </c>
      <c r="AJ11" s="2656">
        <v>20.65</v>
      </c>
      <c r="AK11" s="2656">
        <v>20.91</v>
      </c>
      <c r="AL11" s="2656">
        <v>21.53</v>
      </c>
      <c r="AM11" s="2656">
        <v>21.03</v>
      </c>
      <c r="AN11" s="2656">
        <v>20.93</v>
      </c>
      <c r="AO11" s="2656">
        <v>20.56</v>
      </c>
      <c r="AP11" s="2656">
        <v>20.84</v>
      </c>
      <c r="AQ11" s="2656">
        <v>21.28</v>
      </c>
      <c r="AR11" s="2656">
        <v>21.66</v>
      </c>
      <c r="AS11" s="2656">
        <v>21.78</v>
      </c>
      <c r="AT11" s="2656">
        <v>21.26</v>
      </c>
      <c r="AU11" s="2656">
        <v>21.21</v>
      </c>
      <c r="AV11" s="2656">
        <v>20.61</v>
      </c>
      <c r="AW11" s="2656">
        <v>19.170000000000002</v>
      </c>
      <c r="AX11" s="2656">
        <v>19.87</v>
      </c>
      <c r="AY11" s="2656">
        <v>20.12</v>
      </c>
      <c r="AZ11" s="2656">
        <v>19.09</v>
      </c>
      <c r="BA11" s="2656">
        <v>19.739999999999998</v>
      </c>
      <c r="BB11" s="2656">
        <v>21.42</v>
      </c>
      <c r="BC11" s="2656">
        <v>21.56</v>
      </c>
      <c r="BD11" s="2656">
        <v>22.13</v>
      </c>
      <c r="BE11" s="2656">
        <v>22.78</v>
      </c>
      <c r="BF11" s="2656">
        <v>23.78</v>
      </c>
      <c r="BG11" s="2656">
        <v>23.25</v>
      </c>
      <c r="BH11" s="2656">
        <v>23.43</v>
      </c>
      <c r="BI11" s="2656">
        <v>23.61</v>
      </c>
      <c r="BJ11" s="2656">
        <v>23.96</v>
      </c>
      <c r="BK11" s="2656">
        <v>23.37</v>
      </c>
      <c r="BL11" s="2656">
        <v>24.71</v>
      </c>
      <c r="BM11" s="2656">
        <v>24.59</v>
      </c>
      <c r="BN11" s="2656">
        <v>22.378499999999999</v>
      </c>
      <c r="BO11" s="2656">
        <v>23.5595</v>
      </c>
      <c r="BP11" s="2656">
        <v>23.744900000000001</v>
      </c>
      <c r="BQ11" s="2656">
        <v>23.664000000000001</v>
      </c>
      <c r="BR11" s="2656">
        <v>22.620100000000001</v>
      </c>
      <c r="BS11" s="2656">
        <v>22.884499999999999</v>
      </c>
      <c r="BT11" s="2656">
        <v>22.8843</v>
      </c>
      <c r="BU11" s="2656">
        <v>21.301300000000001</v>
      </c>
      <c r="BV11" s="2656">
        <v>20.659300000000002</v>
      </c>
      <c r="BW11" s="2656">
        <v>22.065799999999999</v>
      </c>
      <c r="BX11" s="2656">
        <v>21.183299999999999</v>
      </c>
      <c r="BY11" s="2656">
        <v>19.969200000000001</v>
      </c>
      <c r="BZ11" s="2656">
        <v>20.2379</v>
      </c>
      <c r="CA11" s="2656">
        <v>19.410599999999999</v>
      </c>
      <c r="CB11" s="2656">
        <v>19.113299999999999</v>
      </c>
      <c r="CC11" s="2656">
        <v>17.889099999999999</v>
      </c>
      <c r="CD11" s="2656">
        <v>18.799499999999998</v>
      </c>
      <c r="CE11" s="2656">
        <v>17.034300000000002</v>
      </c>
      <c r="CF11" s="2656">
        <v>17.554300000000001</v>
      </c>
      <c r="CG11" s="2656">
        <v>19.397200000000002</v>
      </c>
      <c r="CH11" s="2656">
        <v>19.4407</v>
      </c>
      <c r="CI11" s="2656">
        <v>20.904</v>
      </c>
      <c r="CJ11" s="2656">
        <v>21.625800000000002</v>
      </c>
      <c r="CK11" s="2656">
        <v>21.570499999999999</v>
      </c>
      <c r="CL11" s="2656">
        <v>22.291499999999999</v>
      </c>
      <c r="CM11" s="2656">
        <v>22.784600000000001</v>
      </c>
      <c r="CN11" s="2656">
        <v>22.831800000000001</v>
      </c>
      <c r="CO11" s="2656">
        <v>22.0383</v>
      </c>
      <c r="CP11" s="2656">
        <v>23.433</v>
      </c>
      <c r="CQ11" s="2656">
        <v>22.51049273070306</v>
      </c>
      <c r="CR11" s="2656">
        <v>22.336767871231114</v>
      </c>
      <c r="CS11" s="2656">
        <v>22.793092906244446</v>
      </c>
      <c r="CT11" s="2656">
        <v>23.060329477308553</v>
      </c>
      <c r="CU11" s="2656">
        <v>23.337104069673778</v>
      </c>
      <c r="CV11" s="2656">
        <v>24.118294648096278</v>
      </c>
      <c r="CW11" s="2656">
        <v>23.589894136371111</v>
      </c>
      <c r="CX11" s="2656">
        <v>22.795094819590112</v>
      </c>
      <c r="CY11" s="2656">
        <v>22.416091104349775</v>
      </c>
      <c r="CZ11" s="2656">
        <v>22.725342012365555</v>
      </c>
      <c r="DA11" s="2656">
        <v>23.661131014326443</v>
      </c>
      <c r="DB11" s="2656">
        <v>24.056207648872835</v>
      </c>
      <c r="DC11" s="2656">
        <v>24.924314847970226</v>
      </c>
      <c r="DD11" s="2656">
        <v>24.388963015491996</v>
      </c>
      <c r="DE11" s="2656">
        <v>22.70873714052378</v>
      </c>
      <c r="DF11" s="2656">
        <v>23.871387011537891</v>
      </c>
      <c r="DG11" s="2656">
        <v>22.792030638855557</v>
      </c>
      <c r="DH11" s="2656">
        <v>23.24533933484139</v>
      </c>
      <c r="DI11" s="2656">
        <v>24.529134306086224</v>
      </c>
      <c r="DJ11" s="2656">
        <v>24.848610985568889</v>
      </c>
      <c r="DK11" s="2656">
        <v>24.240495011753776</v>
      </c>
      <c r="DL11" s="2656">
        <v>24.386561242900221</v>
      </c>
      <c r="DM11" s="2656">
        <v>22.994650279172497</v>
      </c>
      <c r="DN11" s="2656">
        <v>25.090290364783996</v>
      </c>
      <c r="DO11" s="2656">
        <v>25.666515317183556</v>
      </c>
      <c r="DP11" s="2656">
        <v>24.988856378657555</v>
      </c>
      <c r="DQ11" s="2656">
        <v>25.917974672244668</v>
      </c>
      <c r="DR11" s="2656">
        <v>25.930719278911337</v>
      </c>
      <c r="DS11" s="2656">
        <v>25.869438811000002</v>
      </c>
      <c r="DT11" s="2656">
        <v>25.712930900833335</v>
      </c>
      <c r="DU11" s="2656">
        <v>25.786687684722221</v>
      </c>
      <c r="DV11" s="2656">
        <v>25.993485631277778</v>
      </c>
      <c r="DW11" s="2656">
        <v>26.439144016611113</v>
      </c>
      <c r="DX11" s="2656">
        <v>26.966896213611111</v>
      </c>
      <c r="DY11" s="2656">
        <v>25.538747780277777</v>
      </c>
      <c r="DZ11" s="2656">
        <v>24.589657090833335</v>
      </c>
      <c r="EA11" s="2656">
        <v>25.075136399722222</v>
      </c>
      <c r="EB11" s="2656">
        <v>24.438111794388888</v>
      </c>
      <c r="EC11" s="2656">
        <v>25.846341576055554</v>
      </c>
      <c r="ED11" s="2656">
        <v>25.441311304833334</v>
      </c>
      <c r="EE11" s="2656">
        <v>25.097562516388887</v>
      </c>
      <c r="EF11" s="2656">
        <v>25.265607173611116</v>
      </c>
      <c r="EG11" s="2656">
        <v>25.208304772833337</v>
      </c>
      <c r="EH11" s="2656">
        <v>25.829731957499998</v>
      </c>
      <c r="EI11" s="2656">
        <v>26.674977349277782</v>
      </c>
      <c r="EJ11" s="2656">
        <v>26.255111351833335</v>
      </c>
      <c r="EK11" s="2656">
        <v>26.230697952915552</v>
      </c>
      <c r="EL11" s="2656">
        <v>27.007198896257776</v>
      </c>
      <c r="EM11" s="2656">
        <v>26.397489492166667</v>
      </c>
      <c r="EN11" s="2656">
        <v>26.24299726927778</v>
      </c>
      <c r="EO11" s="2656">
        <v>24.955523281944444</v>
      </c>
      <c r="EP11" s="2656">
        <v>25.060287828</v>
      </c>
      <c r="EQ11" s="2656">
        <v>25.157002229314816</v>
      </c>
      <c r="ER11" s="2656">
        <v>25.316669506111111</v>
      </c>
      <c r="ES11" s="2656">
        <v>24.275116100962965</v>
      </c>
      <c r="ET11" s="2656">
        <v>25.584405469518515</v>
      </c>
      <c r="EU11" s="2656">
        <v>27.762022222222225</v>
      </c>
      <c r="EV11" s="2656">
        <v>27.3523</v>
      </c>
      <c r="EW11" s="2656">
        <v>25.777077777777784</v>
      </c>
      <c r="EX11" s="2656">
        <v>24.469088888888901</v>
      </c>
      <c r="EY11" s="2656">
        <v>23.854211111111098</v>
      </c>
      <c r="EZ11" s="2656">
        <v>23.145122222222199</v>
      </c>
      <c r="FA11" s="2656">
        <v>23.173088888888898</v>
      </c>
      <c r="FB11" s="2656">
        <v>24.788699999999999</v>
      </c>
      <c r="FC11" s="2656">
        <v>24.2318</v>
      </c>
      <c r="FD11" s="2656">
        <v>25.1433</v>
      </c>
      <c r="FE11" s="2656">
        <v>23.898800000000001</v>
      </c>
      <c r="FF11" s="2656">
        <v>24.179200000000002</v>
      </c>
      <c r="FG11" s="2656">
        <v>24.9588</v>
      </c>
      <c r="FH11" s="2656">
        <v>25.107399999999998</v>
      </c>
      <c r="FI11" s="2656">
        <v>24.468599999999999</v>
      </c>
      <c r="FJ11" s="2656">
        <v>25.961500000000001</v>
      </c>
      <c r="FK11" s="2656">
        <v>25.9983</v>
      </c>
      <c r="FL11" s="2656">
        <v>26.372199999999999</v>
      </c>
      <c r="FM11" s="2656">
        <v>26.509</v>
      </c>
      <c r="FN11" s="2656">
        <v>26.286000000000001</v>
      </c>
      <c r="FO11" s="2656">
        <v>26.3979</v>
      </c>
      <c r="FP11" s="2656">
        <v>25.744499999999999</v>
      </c>
      <c r="FQ11" s="2656">
        <v>26.7254</v>
      </c>
      <c r="FR11" s="2656">
        <v>26.3264</v>
      </c>
      <c r="FS11" s="2656">
        <v>25.459700000000002</v>
      </c>
      <c r="FT11" s="2656">
        <v>24.820699999999999</v>
      </c>
      <c r="FU11" s="2656">
        <v>25.330200000000001</v>
      </c>
      <c r="FV11" s="2657">
        <v>25.985800000000001</v>
      </c>
    </row>
    <row r="12" spans="1:178" ht="21" customHeight="1" x14ac:dyDescent="0.3">
      <c r="A12" s="2654" t="s">
        <v>4187</v>
      </c>
      <c r="B12" s="2655">
        <v>16.850000000000001</v>
      </c>
      <c r="C12" s="2655">
        <v>17.010000000000002</v>
      </c>
      <c r="D12" s="2655">
        <v>17.2</v>
      </c>
      <c r="E12" s="2656">
        <v>17.27</v>
      </c>
      <c r="F12" s="2656">
        <v>17.170000000000002</v>
      </c>
      <c r="G12" s="2656">
        <v>17.29</v>
      </c>
      <c r="H12" s="2656">
        <v>16.989999999999998</v>
      </c>
      <c r="I12" s="2656">
        <v>17.09</v>
      </c>
      <c r="J12" s="2656">
        <v>17.05</v>
      </c>
      <c r="K12" s="2656">
        <v>17.14</v>
      </c>
      <c r="L12" s="2656">
        <v>16.64</v>
      </c>
      <c r="M12" s="2656">
        <v>16.309999999999999</v>
      </c>
      <c r="N12" s="2656">
        <v>15.88</v>
      </c>
      <c r="O12" s="2656">
        <v>15.78</v>
      </c>
      <c r="P12" s="2656">
        <v>16.29</v>
      </c>
      <c r="Q12" s="2656">
        <v>16.98</v>
      </c>
      <c r="R12" s="2656">
        <v>17.11</v>
      </c>
      <c r="S12" s="2656">
        <v>16.95</v>
      </c>
      <c r="T12" s="2656">
        <v>16.96</v>
      </c>
      <c r="U12" s="2656">
        <v>16.8</v>
      </c>
      <c r="V12" s="2656">
        <v>16.64</v>
      </c>
      <c r="W12" s="2656">
        <v>16.010000000000002</v>
      </c>
      <c r="X12" s="2656">
        <v>15.57</v>
      </c>
      <c r="Y12" s="2656">
        <v>15.47</v>
      </c>
      <c r="Z12" s="2656">
        <v>16.2</v>
      </c>
      <c r="AA12" s="2656">
        <v>16.579999999999998</v>
      </c>
      <c r="AB12" s="2656">
        <v>16.940000000000001</v>
      </c>
      <c r="AC12" s="2656">
        <v>16.760000000000002</v>
      </c>
      <c r="AD12" s="2656">
        <v>16.75</v>
      </c>
      <c r="AE12" s="2656">
        <v>16.95</v>
      </c>
      <c r="AF12" s="2656">
        <v>17.22</v>
      </c>
      <c r="AG12" s="2656">
        <v>17.48</v>
      </c>
      <c r="AH12" s="2656">
        <v>17.66</v>
      </c>
      <c r="AI12" s="2656">
        <v>17.62</v>
      </c>
      <c r="AJ12" s="2656">
        <v>17.760000000000002</v>
      </c>
      <c r="AK12" s="2656">
        <v>17.940000000000001</v>
      </c>
      <c r="AL12" s="2656">
        <v>18</v>
      </c>
      <c r="AM12" s="2656">
        <v>17.89</v>
      </c>
      <c r="AN12" s="2656">
        <v>17.77</v>
      </c>
      <c r="AO12" s="2656">
        <v>18.16</v>
      </c>
      <c r="AP12" s="2656">
        <v>17.98</v>
      </c>
      <c r="AQ12" s="2656">
        <v>18.22</v>
      </c>
      <c r="AR12" s="2656">
        <v>18.25</v>
      </c>
      <c r="AS12" s="2656">
        <v>18.37</v>
      </c>
      <c r="AT12" s="2656">
        <v>18.72</v>
      </c>
      <c r="AU12" s="2656">
        <v>19.16</v>
      </c>
      <c r="AV12" s="2656">
        <v>19.239999999999998</v>
      </c>
      <c r="AW12" s="2656">
        <v>19.36</v>
      </c>
      <c r="AX12" s="2656">
        <v>19.82</v>
      </c>
      <c r="AY12" s="2656">
        <v>19.899999999999999</v>
      </c>
      <c r="AZ12" s="2656">
        <v>19.75</v>
      </c>
      <c r="BA12" s="2656">
        <v>20.18</v>
      </c>
      <c r="BB12" s="2656">
        <v>20.92</v>
      </c>
      <c r="BC12" s="2656">
        <v>20.84</v>
      </c>
      <c r="BD12" s="2656">
        <v>21.32</v>
      </c>
      <c r="BE12" s="2656">
        <v>21.82</v>
      </c>
      <c r="BF12" s="2656">
        <v>22.09</v>
      </c>
      <c r="BG12" s="2656">
        <v>22.16</v>
      </c>
      <c r="BH12" s="2656">
        <v>22.06</v>
      </c>
      <c r="BI12" s="2656">
        <v>22.04</v>
      </c>
      <c r="BJ12" s="2656">
        <v>21.58</v>
      </c>
      <c r="BK12" s="2656">
        <v>21.06</v>
      </c>
      <c r="BL12" s="2656">
        <v>21.09</v>
      </c>
      <c r="BM12" s="2656">
        <v>21.22</v>
      </c>
      <c r="BN12" s="2656">
        <v>20.9954</v>
      </c>
      <c r="BO12" s="2656">
        <v>21.017099999999999</v>
      </c>
      <c r="BP12" s="2656">
        <v>21.5122</v>
      </c>
      <c r="BQ12" s="2656">
        <v>21.28</v>
      </c>
      <c r="BR12" s="2656">
        <v>20.305299999999999</v>
      </c>
      <c r="BS12" s="2656">
        <v>20.776700000000002</v>
      </c>
      <c r="BT12" s="2656">
        <v>20.2807</v>
      </c>
      <c r="BU12" s="2656">
        <v>19.541499999999999</v>
      </c>
      <c r="BV12" s="2656">
        <v>19.653500000000001</v>
      </c>
      <c r="BW12" s="2656">
        <v>20.8475</v>
      </c>
      <c r="BX12" s="2656">
        <v>20.518699999999999</v>
      </c>
      <c r="BY12" s="2656">
        <v>20.022099999999998</v>
      </c>
      <c r="BZ12" s="2656">
        <v>20.439599999999999</v>
      </c>
      <c r="CA12" s="2656">
        <v>20.322500000000002</v>
      </c>
      <c r="CB12" s="2656">
        <v>22.139800000000001</v>
      </c>
      <c r="CC12" s="2656">
        <v>21.678899999999999</v>
      </c>
      <c r="CD12" s="2656">
        <v>22.704000000000001</v>
      </c>
      <c r="CE12" s="2656">
        <v>22.2697</v>
      </c>
      <c r="CF12" s="2656">
        <v>22.7026</v>
      </c>
      <c r="CG12" s="2656">
        <v>22.583300000000001</v>
      </c>
      <c r="CH12" s="2656">
        <v>23.343699999999998</v>
      </c>
      <c r="CI12" s="2656">
        <v>23.0563</v>
      </c>
      <c r="CJ12" s="2656">
        <v>22.9482</v>
      </c>
      <c r="CK12" s="2656">
        <v>22.869599999999998</v>
      </c>
      <c r="CL12" s="2656">
        <v>22.714200000000002</v>
      </c>
      <c r="CM12" s="2656">
        <v>22.4344</v>
      </c>
      <c r="CN12" s="2656">
        <v>22.424900000000001</v>
      </c>
      <c r="CO12" s="2656">
        <v>22.178899999999999</v>
      </c>
      <c r="CP12" s="2656">
        <v>24.553999999999998</v>
      </c>
      <c r="CQ12" s="2656">
        <v>22.979750736309903</v>
      </c>
      <c r="CR12" s="2656">
        <v>23.495568976502462</v>
      </c>
      <c r="CS12" s="2656">
        <v>23.604589318060253</v>
      </c>
      <c r="CT12" s="2656">
        <v>23.620461858123285</v>
      </c>
      <c r="CU12" s="2656">
        <v>23.824710124065025</v>
      </c>
      <c r="CV12" s="2656">
        <v>24.344978340879724</v>
      </c>
      <c r="CW12" s="2656">
        <v>23.827363422350967</v>
      </c>
      <c r="CX12" s="2656">
        <v>23.861557086273912</v>
      </c>
      <c r="CY12" s="2656">
        <v>23.450030409655408</v>
      </c>
      <c r="CZ12" s="2656">
        <v>23.184874091554882</v>
      </c>
      <c r="DA12" s="2656">
        <v>23.349825866339689</v>
      </c>
      <c r="DB12" s="2656">
        <v>23.635256762272142</v>
      </c>
      <c r="DC12" s="2656">
        <v>23.940245247973078</v>
      </c>
      <c r="DD12" s="2656">
        <v>23.82665098114591</v>
      </c>
      <c r="DE12" s="2656">
        <v>22.950400022204978</v>
      </c>
      <c r="DF12" s="2656">
        <v>23.632280686171832</v>
      </c>
      <c r="DG12" s="2656">
        <v>23.13748750823979</v>
      </c>
      <c r="DH12" s="2656">
        <v>23.213978027797367</v>
      </c>
      <c r="DI12" s="2656">
        <v>23.817876536408367</v>
      </c>
      <c r="DJ12" s="2656">
        <v>23.753362621030423</v>
      </c>
      <c r="DK12" s="2656">
        <v>23.642961968781471</v>
      </c>
      <c r="DL12" s="2656">
        <v>24.061781927536874</v>
      </c>
      <c r="DM12" s="2656">
        <v>23.806851042410237</v>
      </c>
      <c r="DN12" s="2656">
        <v>24.851950656125886</v>
      </c>
      <c r="DO12" s="2656">
        <v>25.472975659131631</v>
      </c>
      <c r="DP12" s="2656">
        <v>24.990812427548175</v>
      </c>
      <c r="DQ12" s="2656">
        <v>25.397186926426055</v>
      </c>
      <c r="DR12" s="2656">
        <v>25.915181864363976</v>
      </c>
      <c r="DS12" s="2656">
        <v>25.816646508587684</v>
      </c>
      <c r="DT12" s="2656">
        <v>25.538142405657677</v>
      </c>
      <c r="DU12" s="2656">
        <v>24.982501117539673</v>
      </c>
      <c r="DV12" s="2656">
        <v>25.290554705950132</v>
      </c>
      <c r="DW12" s="2656">
        <v>25.58136703605134</v>
      </c>
      <c r="DX12" s="2656">
        <v>25.598557554753821</v>
      </c>
      <c r="DY12" s="2656">
        <v>25.1295938683676</v>
      </c>
      <c r="DZ12" s="2656">
        <v>24.989095079094763</v>
      </c>
      <c r="EA12" s="2656">
        <v>24.77068293294829</v>
      </c>
      <c r="EB12" s="2656">
        <v>24.706018811918657</v>
      </c>
      <c r="EC12" s="2656">
        <v>24.888127646674622</v>
      </c>
      <c r="ED12" s="2656">
        <v>24.91482989172415</v>
      </c>
      <c r="EE12" s="2656">
        <v>24.70227848317171</v>
      </c>
      <c r="EF12" s="2656">
        <v>24.312816946908935</v>
      </c>
      <c r="EG12" s="2656">
        <v>24.179187798932041</v>
      </c>
      <c r="EH12" s="2656">
        <v>24.302293572645016</v>
      </c>
      <c r="EI12" s="2656">
        <v>24.406026689994746</v>
      </c>
      <c r="EJ12" s="2656">
        <v>24.457851961206529</v>
      </c>
      <c r="EK12" s="2656">
        <v>24.635790605659434</v>
      </c>
      <c r="EL12" s="2656">
        <v>24.749635173370081</v>
      </c>
      <c r="EM12" s="2656">
        <v>24.966644486821696</v>
      </c>
      <c r="EN12" s="2656">
        <v>25.140169893714752</v>
      </c>
      <c r="EO12" s="2656">
        <v>25.119507805074029</v>
      </c>
      <c r="EP12" s="2656">
        <v>25.024942088192258</v>
      </c>
      <c r="EQ12" s="2656">
        <v>24.666615786501861</v>
      </c>
      <c r="ER12" s="2656">
        <v>24.469160197967962</v>
      </c>
      <c r="ES12" s="2656">
        <v>24.69420624172421</v>
      </c>
      <c r="ET12" s="2656">
        <v>25.025246252105951</v>
      </c>
      <c r="EU12" s="2656">
        <v>27.000790426380341</v>
      </c>
      <c r="EV12" s="2656">
        <v>27.2225</v>
      </c>
      <c r="EW12" s="2656">
        <v>26.839264285714282</v>
      </c>
      <c r="EX12" s="2656">
        <v>26.736764285714301</v>
      </c>
      <c r="EY12" s="2656">
        <v>26.4370642857143</v>
      </c>
      <c r="EZ12" s="2656">
        <v>25.530464285714299</v>
      </c>
      <c r="FA12" s="2656">
        <v>25.565721428571401</v>
      </c>
      <c r="FB12" s="2656">
        <v>26.311399999999999</v>
      </c>
      <c r="FC12" s="2656">
        <v>26.285799999999998</v>
      </c>
      <c r="FD12" s="2656">
        <v>26.028400000000001</v>
      </c>
      <c r="FE12" s="2656">
        <v>25.8611</v>
      </c>
      <c r="FF12" s="2656">
        <v>26.150500000000001</v>
      </c>
      <c r="FG12" s="2656">
        <v>26.811499999999999</v>
      </c>
      <c r="FH12" s="2656">
        <v>26.834199999999999</v>
      </c>
      <c r="FI12" s="2656">
        <v>26.410399999999999</v>
      </c>
      <c r="FJ12" s="2656">
        <v>27.2182</v>
      </c>
      <c r="FK12" s="2656">
        <v>27.197399999999998</v>
      </c>
      <c r="FL12" s="2656">
        <v>26.751300000000001</v>
      </c>
      <c r="FM12" s="2656">
        <v>26.782399999999999</v>
      </c>
      <c r="FN12" s="2656">
        <v>26.443100000000001</v>
      </c>
      <c r="FO12" s="2656">
        <v>25.991</v>
      </c>
      <c r="FP12" s="2656">
        <v>25.6418</v>
      </c>
      <c r="FQ12" s="2656">
        <v>25.877600000000001</v>
      </c>
      <c r="FR12" s="2656">
        <v>26.131799999999998</v>
      </c>
      <c r="FS12" s="2656">
        <v>26.1341</v>
      </c>
      <c r="FT12" s="2656">
        <v>25.9358</v>
      </c>
      <c r="FU12" s="2656">
        <v>25.883700000000001</v>
      </c>
      <c r="FV12" s="2657">
        <v>25.8001</v>
      </c>
    </row>
    <row r="13" spans="1:178" ht="21" customHeight="1" x14ac:dyDescent="0.3">
      <c r="A13" s="2654" t="s">
        <v>4188</v>
      </c>
      <c r="B13" s="2655">
        <v>2.71</v>
      </c>
      <c r="C13" s="2655">
        <v>2.92</v>
      </c>
      <c r="D13" s="2655">
        <v>3.18</v>
      </c>
      <c r="E13" s="2656">
        <v>2.95</v>
      </c>
      <c r="F13" s="2656">
        <v>3</v>
      </c>
      <c r="G13" s="2656">
        <v>2.85</v>
      </c>
      <c r="H13" s="2656">
        <v>2.87</v>
      </c>
      <c r="I13" s="2656">
        <v>3</v>
      </c>
      <c r="J13" s="2656">
        <v>3.25</v>
      </c>
      <c r="K13" s="2656">
        <v>3.46</v>
      </c>
      <c r="L13" s="2656">
        <v>3.38</v>
      </c>
      <c r="M13" s="2656">
        <v>3.55</v>
      </c>
      <c r="N13" s="2656">
        <v>3.52</v>
      </c>
      <c r="O13" s="2656">
        <v>3.96</v>
      </c>
      <c r="P13" s="2656">
        <v>3.57</v>
      </c>
      <c r="Q13" s="2656">
        <v>4</v>
      </c>
      <c r="R13" s="2656">
        <v>4.0999999999999996</v>
      </c>
      <c r="S13" s="2656">
        <v>4.0599999999999996</v>
      </c>
      <c r="T13" s="2656">
        <v>4.13</v>
      </c>
      <c r="U13" s="2656">
        <v>4.2300000000000004</v>
      </c>
      <c r="V13" s="2656">
        <v>4.5</v>
      </c>
      <c r="W13" s="2656">
        <v>4.12</v>
      </c>
      <c r="X13" s="2656">
        <v>3.79</v>
      </c>
      <c r="Y13" s="2656">
        <v>3.99</v>
      </c>
      <c r="Z13" s="2656">
        <v>4.33</v>
      </c>
      <c r="AA13" s="2656">
        <v>4.13</v>
      </c>
      <c r="AB13" s="2656">
        <v>4.47</v>
      </c>
      <c r="AC13" s="2656">
        <v>4.63</v>
      </c>
      <c r="AD13" s="2656">
        <v>4.66</v>
      </c>
      <c r="AE13" s="2656">
        <v>4.37</v>
      </c>
      <c r="AF13" s="2656">
        <v>4.5599999999999996</v>
      </c>
      <c r="AG13" s="2656">
        <v>4.8099999999999996</v>
      </c>
      <c r="AH13" s="2656">
        <v>5.04</v>
      </c>
      <c r="AI13" s="2656">
        <v>5.15</v>
      </c>
      <c r="AJ13" s="2656">
        <v>4.95</v>
      </c>
      <c r="AK13" s="2656">
        <v>4.75</v>
      </c>
      <c r="AL13" s="2656">
        <v>4.87</v>
      </c>
      <c r="AM13" s="2656">
        <v>4.49</v>
      </c>
      <c r="AN13" s="2656">
        <v>4.5199999999999996</v>
      </c>
      <c r="AO13" s="2656">
        <v>4.59</v>
      </c>
      <c r="AP13" s="2656">
        <v>4.67</v>
      </c>
      <c r="AQ13" s="2656">
        <v>4.88</v>
      </c>
      <c r="AR13" s="2656">
        <v>4.6500000000000004</v>
      </c>
      <c r="AS13" s="2656">
        <v>4.83</v>
      </c>
      <c r="AT13" s="2656">
        <v>4.9800000000000004</v>
      </c>
      <c r="AU13" s="2656">
        <v>5.15</v>
      </c>
      <c r="AV13" s="2656">
        <v>5.12</v>
      </c>
      <c r="AW13" s="2656">
        <v>5.13</v>
      </c>
      <c r="AX13" s="2656">
        <v>5.14</v>
      </c>
      <c r="AY13" s="2656">
        <v>4.74</v>
      </c>
      <c r="AZ13" s="2656">
        <v>4.4800000000000004</v>
      </c>
      <c r="BA13" s="2656">
        <v>4.7</v>
      </c>
      <c r="BB13" s="2656">
        <v>4.72</v>
      </c>
      <c r="BC13" s="2656">
        <v>4.41</v>
      </c>
      <c r="BD13" s="2656">
        <v>4.54</v>
      </c>
      <c r="BE13" s="2656">
        <v>4.83</v>
      </c>
      <c r="BF13" s="2656">
        <v>4.97</v>
      </c>
      <c r="BG13" s="2656">
        <v>4.7699999999999996</v>
      </c>
      <c r="BH13" s="2656">
        <v>4.75</v>
      </c>
      <c r="BI13" s="2656">
        <v>4.6399999999999997</v>
      </c>
      <c r="BJ13" s="2656">
        <v>4.6399999999999997</v>
      </c>
      <c r="BK13" s="2656">
        <v>4.5599999999999996</v>
      </c>
      <c r="BL13" s="2656">
        <v>4.6100000000000003</v>
      </c>
      <c r="BM13" s="2656">
        <v>4.5599999999999996</v>
      </c>
      <c r="BN13" s="2656">
        <v>4.5206999999999997</v>
      </c>
      <c r="BO13" s="2656">
        <v>4.5956000000000001</v>
      </c>
      <c r="BP13" s="2656">
        <v>4.8032000000000004</v>
      </c>
      <c r="BQ13" s="2656">
        <v>4.5529999999999999</v>
      </c>
      <c r="BR13" s="2656">
        <v>4.3357000000000001</v>
      </c>
      <c r="BS13" s="2656">
        <v>4.0781999999999998</v>
      </c>
      <c r="BT13" s="2656">
        <v>3.7519</v>
      </c>
      <c r="BU13" s="2656">
        <v>3.3517999999999999</v>
      </c>
      <c r="BV13" s="2656">
        <v>3.5573999999999999</v>
      </c>
      <c r="BW13" s="2656">
        <v>3.7837999999999998</v>
      </c>
      <c r="BX13" s="2656">
        <v>3.5583</v>
      </c>
      <c r="BY13" s="2656">
        <v>3.7401</v>
      </c>
      <c r="BZ13" s="2656">
        <v>3.7854000000000001</v>
      </c>
      <c r="CA13" s="2656">
        <v>3.5169000000000001</v>
      </c>
      <c r="CB13" s="2656">
        <v>3.3273000000000001</v>
      </c>
      <c r="CC13" s="2656">
        <v>3.3462999999999998</v>
      </c>
      <c r="CD13" s="2656">
        <v>3.5257999999999998</v>
      </c>
      <c r="CE13" s="2656">
        <v>3.3893</v>
      </c>
      <c r="CF13" s="2656">
        <v>3.5701000000000001</v>
      </c>
      <c r="CG13" s="2656">
        <v>3.6092</v>
      </c>
      <c r="CH13" s="2656">
        <v>4.0724</v>
      </c>
      <c r="CI13" s="2656">
        <v>4.1806000000000001</v>
      </c>
      <c r="CJ13" s="2656">
        <v>4.2778</v>
      </c>
      <c r="CK13" s="2656">
        <v>4.2488999999999999</v>
      </c>
      <c r="CL13" s="2656">
        <v>4.2328000000000001</v>
      </c>
      <c r="CM13" s="2656">
        <v>4.3078000000000003</v>
      </c>
      <c r="CN13" s="2656">
        <v>4.08</v>
      </c>
      <c r="CO13" s="2656">
        <v>4.1981000000000002</v>
      </c>
      <c r="CP13" s="2656">
        <v>4.5529999999999999</v>
      </c>
      <c r="CQ13" s="2656">
        <v>4.2662881482292896</v>
      </c>
      <c r="CR13" s="2656">
        <v>4.3535725233239067</v>
      </c>
      <c r="CS13" s="2656">
        <v>4.4865622356295907</v>
      </c>
      <c r="CT13" s="2656">
        <v>4.3900698063661805</v>
      </c>
      <c r="CU13" s="2656">
        <v>4.4187592485586178</v>
      </c>
      <c r="CV13" s="2656">
        <v>4.7503250125142289</v>
      </c>
      <c r="CW13" s="2656">
        <v>4.2975873036653569</v>
      </c>
      <c r="CX13" s="2656">
        <v>4.3563444364321553</v>
      </c>
      <c r="CY13" s="2656">
        <v>4.3519041504246037</v>
      </c>
      <c r="CZ13" s="2656">
        <v>4.3385934646244273</v>
      </c>
      <c r="DA13" s="2656">
        <v>4.1803338495633389</v>
      </c>
      <c r="DB13" s="2656">
        <v>4.3043798954782542</v>
      </c>
      <c r="DC13" s="2656">
        <v>4.3045015357541692</v>
      </c>
      <c r="DD13" s="2656">
        <v>4.0919531515976555</v>
      </c>
      <c r="DE13" s="2656">
        <v>3.7402603868307662</v>
      </c>
      <c r="DF13" s="2656">
        <v>3.8001448787588425</v>
      </c>
      <c r="DG13" s="2656">
        <v>3.620326359587414</v>
      </c>
      <c r="DH13" s="2656">
        <v>3.7169001136883479</v>
      </c>
      <c r="DI13" s="2656">
        <v>3.8416332838487675</v>
      </c>
      <c r="DJ13" s="2656">
        <v>3.9856940794946629</v>
      </c>
      <c r="DK13" s="2656">
        <v>3.8804111840386954</v>
      </c>
      <c r="DL13" s="2656">
        <v>3.8606235174531576</v>
      </c>
      <c r="DM13" s="2656">
        <v>3.6140125567878885</v>
      </c>
      <c r="DN13" s="2656">
        <v>3.8222119233774383</v>
      </c>
      <c r="DO13" s="2656">
        <v>3.8982737788837141</v>
      </c>
      <c r="DP13" s="2656">
        <v>3.7075567501245077</v>
      </c>
      <c r="DQ13" s="2656">
        <v>3.8035214549025018</v>
      </c>
      <c r="DR13" s="2656">
        <v>3.6821802638359498</v>
      </c>
      <c r="DS13" s="2656">
        <v>3.6104313236909489</v>
      </c>
      <c r="DT13" s="2656">
        <v>3.7007841237688299</v>
      </c>
      <c r="DU13" s="2656">
        <v>3.4514575122022371</v>
      </c>
      <c r="DV13" s="2656">
        <v>3.5684358295906375</v>
      </c>
      <c r="DW13" s="2656">
        <v>3.4586282264401969</v>
      </c>
      <c r="DX13" s="2656">
        <v>3.5433765177716734</v>
      </c>
      <c r="DY13" s="2656">
        <v>3.1577101274674666</v>
      </c>
      <c r="DZ13" s="2656">
        <v>3.1948623579755697</v>
      </c>
      <c r="EA13" s="2656">
        <v>3.2216301226697301</v>
      </c>
      <c r="EB13" s="2656">
        <v>3.0618062191133828</v>
      </c>
      <c r="EC13" s="2656">
        <v>3.1069691383618969</v>
      </c>
      <c r="ED13" s="2656">
        <v>3.1246810292932805</v>
      </c>
      <c r="EE13" s="2656">
        <v>3.0611223955103966</v>
      </c>
      <c r="EF13" s="2656">
        <v>2.9708024823330113</v>
      </c>
      <c r="EG13" s="2656">
        <v>2.7589730951480038</v>
      </c>
      <c r="EH13" s="2656">
        <v>2.8939377336566787</v>
      </c>
      <c r="EI13" s="2656">
        <v>2.9199374237218771</v>
      </c>
      <c r="EJ13" s="2656">
        <v>2.9219567255974672</v>
      </c>
      <c r="EK13" s="2656">
        <v>2.9761863492894265</v>
      </c>
      <c r="EL13" s="2656">
        <v>2.9283808905926496</v>
      </c>
      <c r="EM13" s="2656">
        <v>2.9214277143540328</v>
      </c>
      <c r="EN13" s="2656">
        <v>2.9595329964046955</v>
      </c>
      <c r="EO13" s="2656">
        <v>2.8501250640782794</v>
      </c>
      <c r="EP13" s="2656">
        <v>2.9477639444256361</v>
      </c>
      <c r="EQ13" s="2656">
        <v>2.9278357367228431</v>
      </c>
      <c r="ER13" s="2656">
        <v>2.8050403330500502</v>
      </c>
      <c r="ES13" s="2656">
        <v>2.8945578415356863</v>
      </c>
      <c r="ET13" s="2656">
        <v>2.9460658295365638</v>
      </c>
      <c r="EU13" s="2656">
        <v>3.0635138642632573</v>
      </c>
      <c r="EV13" s="2656">
        <v>3.0590000000000002</v>
      </c>
      <c r="EW13" s="2656">
        <v>2.9862785714285707</v>
      </c>
      <c r="EX13" s="2656">
        <v>2.9436285714285702</v>
      </c>
      <c r="EY13" s="2656">
        <v>2.86625714285714</v>
      </c>
      <c r="EZ13" s="2656">
        <v>2.7198214285714299</v>
      </c>
      <c r="FA13" s="2656">
        <v>2.6221357142857098</v>
      </c>
      <c r="FB13" s="2656">
        <v>2.6720000000000002</v>
      </c>
      <c r="FC13" s="2656">
        <v>2.5907</v>
      </c>
      <c r="FD13" s="2656">
        <v>2.3746</v>
      </c>
      <c r="FE13" s="2656">
        <v>2.2907000000000002</v>
      </c>
      <c r="FF13" s="2656">
        <v>2.2873999999999999</v>
      </c>
      <c r="FG13" s="2656">
        <v>2.4315000000000002</v>
      </c>
      <c r="FH13" s="2656">
        <v>2.5362</v>
      </c>
      <c r="FI13" s="2656">
        <v>2.3243999999999998</v>
      </c>
      <c r="FJ13" s="2656">
        <v>2.4796</v>
      </c>
      <c r="FK13" s="2656">
        <v>2.6006999999999998</v>
      </c>
      <c r="FL13" s="2656">
        <v>2.5194000000000001</v>
      </c>
      <c r="FM13" s="2656">
        <v>2.6360000000000001</v>
      </c>
      <c r="FN13" s="2656">
        <v>2.6785999999999999</v>
      </c>
      <c r="FO13" s="2656">
        <v>2.6633</v>
      </c>
      <c r="FP13" s="2656">
        <v>2.7271000000000001</v>
      </c>
      <c r="FQ13" s="2656">
        <v>2.7238000000000002</v>
      </c>
      <c r="FR13" s="2656">
        <v>2.8247</v>
      </c>
      <c r="FS13" s="2656">
        <v>2.7096</v>
      </c>
      <c r="FT13" s="2656">
        <v>2.7097000000000002</v>
      </c>
      <c r="FU13" s="2656">
        <v>2.7347999999999999</v>
      </c>
      <c r="FV13" s="2657">
        <v>2.7322000000000002</v>
      </c>
    </row>
    <row r="14" spans="1:178" ht="21" customHeight="1" x14ac:dyDescent="0.3">
      <c r="A14" s="2654" t="s">
        <v>4189</v>
      </c>
      <c r="B14" s="2655">
        <v>17.87</v>
      </c>
      <c r="C14" s="2655">
        <v>18.78</v>
      </c>
      <c r="D14" s="2656">
        <v>19.48</v>
      </c>
      <c r="E14" s="2656">
        <v>20.260000000000002</v>
      </c>
      <c r="F14" s="2656">
        <v>20.239999999999998</v>
      </c>
      <c r="G14" s="2656">
        <v>20.03</v>
      </c>
      <c r="H14" s="2656">
        <v>20.07</v>
      </c>
      <c r="I14" s="2656">
        <v>20.16</v>
      </c>
      <c r="J14" s="2656">
        <v>20.02</v>
      </c>
      <c r="K14" s="2656">
        <v>21.23</v>
      </c>
      <c r="L14" s="2656">
        <v>21.08</v>
      </c>
      <c r="M14" s="2656">
        <v>20.61</v>
      </c>
      <c r="N14" s="2656">
        <v>20.32</v>
      </c>
      <c r="O14" s="2656">
        <v>20.34</v>
      </c>
      <c r="P14" s="2656">
        <v>21.62</v>
      </c>
      <c r="Q14" s="2656">
        <v>21.81</v>
      </c>
      <c r="R14" s="2656">
        <v>21.77</v>
      </c>
      <c r="S14" s="2656">
        <v>20.79</v>
      </c>
      <c r="T14" s="2656">
        <v>21.87</v>
      </c>
      <c r="U14" s="2656">
        <v>21.61</v>
      </c>
      <c r="V14" s="2656">
        <v>21.84</v>
      </c>
      <c r="W14" s="2656">
        <v>21.6</v>
      </c>
      <c r="X14" s="2656">
        <v>20.73</v>
      </c>
      <c r="Y14" s="2656">
        <v>20.5</v>
      </c>
      <c r="Z14" s="2656">
        <v>21.07</v>
      </c>
      <c r="AA14" s="2656">
        <v>21.66</v>
      </c>
      <c r="AB14" s="2656">
        <v>22.72</v>
      </c>
      <c r="AC14" s="2656">
        <v>22.5</v>
      </c>
      <c r="AD14" s="2656">
        <v>22.32</v>
      </c>
      <c r="AE14" s="2656">
        <v>22.56</v>
      </c>
      <c r="AF14" s="2656">
        <v>22.87</v>
      </c>
      <c r="AG14" s="2656">
        <v>23.97</v>
      </c>
      <c r="AH14" s="2656">
        <v>25.13</v>
      </c>
      <c r="AI14" s="2656">
        <v>25.15</v>
      </c>
      <c r="AJ14" s="2656">
        <v>24.23</v>
      </c>
      <c r="AK14" s="2656">
        <v>24.43</v>
      </c>
      <c r="AL14" s="2656">
        <v>24.63</v>
      </c>
      <c r="AM14" s="2656">
        <v>23.67</v>
      </c>
      <c r="AN14" s="2656">
        <v>23.14</v>
      </c>
      <c r="AO14" s="2656">
        <v>23.22</v>
      </c>
      <c r="AP14" s="2656">
        <v>23.64</v>
      </c>
      <c r="AQ14" s="2656">
        <v>23.58</v>
      </c>
      <c r="AR14" s="2656">
        <v>23.85</v>
      </c>
      <c r="AS14" s="2656">
        <v>23.42</v>
      </c>
      <c r="AT14" s="2656">
        <v>23.52</v>
      </c>
      <c r="AU14" s="2656">
        <v>24.02</v>
      </c>
      <c r="AV14" s="2656">
        <v>23.42</v>
      </c>
      <c r="AW14" s="2656">
        <v>23.9</v>
      </c>
      <c r="AX14" s="2656">
        <v>24.65</v>
      </c>
      <c r="AY14" s="2656">
        <v>25.64</v>
      </c>
      <c r="AZ14" s="2656">
        <v>25.23</v>
      </c>
      <c r="BA14" s="2656">
        <v>25.63</v>
      </c>
      <c r="BB14" s="2656">
        <v>26.68</v>
      </c>
      <c r="BC14" s="2656">
        <v>26.42</v>
      </c>
      <c r="BD14" s="2656">
        <v>26.56</v>
      </c>
      <c r="BE14" s="2656">
        <v>27.71</v>
      </c>
      <c r="BF14" s="2656">
        <v>27.56</v>
      </c>
      <c r="BG14" s="2656">
        <v>26.95</v>
      </c>
      <c r="BH14" s="2656">
        <v>27.48</v>
      </c>
      <c r="BI14" s="2656">
        <v>27.2</v>
      </c>
      <c r="BJ14" s="2656">
        <v>26.9</v>
      </c>
      <c r="BK14" s="2656">
        <v>26.01</v>
      </c>
      <c r="BL14" s="2656">
        <v>26.04</v>
      </c>
      <c r="BM14" s="2656">
        <v>26.46</v>
      </c>
      <c r="BN14" s="2656">
        <v>26.400200000000002</v>
      </c>
      <c r="BO14" s="2656">
        <v>26.584900000000001</v>
      </c>
      <c r="BP14" s="2656">
        <v>26.7209</v>
      </c>
      <c r="BQ14" s="2656">
        <v>27.303999999999998</v>
      </c>
      <c r="BR14" s="2656">
        <v>25.878499999999999</v>
      </c>
      <c r="BS14" s="2656">
        <v>27.0215</v>
      </c>
      <c r="BT14" s="2656">
        <v>26.695599999999999</v>
      </c>
      <c r="BU14" s="2656">
        <v>26.8569</v>
      </c>
      <c r="BV14" s="2656">
        <v>25.628499999999999</v>
      </c>
      <c r="BW14" s="2656">
        <v>26.9651</v>
      </c>
      <c r="BX14" s="2656">
        <v>27.309100000000001</v>
      </c>
      <c r="BY14" s="2656">
        <v>26.000499999999999</v>
      </c>
      <c r="BZ14" s="2656">
        <v>26.302299999999999</v>
      </c>
      <c r="CA14" s="2656">
        <v>26.456700000000001</v>
      </c>
      <c r="CB14" s="2656">
        <v>28.609500000000001</v>
      </c>
      <c r="CC14" s="2656">
        <v>27.107099999999999</v>
      </c>
      <c r="CD14" s="2656">
        <v>30.787600000000001</v>
      </c>
      <c r="CE14" s="2656">
        <v>29.009</v>
      </c>
      <c r="CF14" s="2656">
        <v>29.9011</v>
      </c>
      <c r="CG14" s="2656">
        <v>29.859300000000001</v>
      </c>
      <c r="CH14" s="2656">
        <v>30.399699999999999</v>
      </c>
      <c r="CI14" s="2656">
        <v>30.834900000000001</v>
      </c>
      <c r="CJ14" s="2656">
        <v>30.603999999999999</v>
      </c>
      <c r="CK14" s="2656">
        <v>30.225899999999999</v>
      </c>
      <c r="CL14" s="2656">
        <v>30.743400000000001</v>
      </c>
      <c r="CM14" s="2656">
        <v>30.523499999999999</v>
      </c>
      <c r="CN14" s="2656">
        <v>29.996300000000002</v>
      </c>
      <c r="CO14" s="2656">
        <v>30.463799999999999</v>
      </c>
      <c r="CP14" s="2656">
        <v>29.658999999999999</v>
      </c>
      <c r="CQ14" s="2656">
        <v>29.932387020470024</v>
      </c>
      <c r="CR14" s="2656">
        <v>31.006065967336447</v>
      </c>
      <c r="CS14" s="2656">
        <v>31.667320192111127</v>
      </c>
      <c r="CT14" s="2656">
        <v>31.002429732801833</v>
      </c>
      <c r="CU14" s="2656">
        <v>31.312560317647158</v>
      </c>
      <c r="CV14" s="2656">
        <v>33.26648573910277</v>
      </c>
      <c r="CW14" s="2656">
        <v>32.417885079418781</v>
      </c>
      <c r="CX14" s="2656">
        <v>32.648237071259658</v>
      </c>
      <c r="CY14" s="2656">
        <v>32.119593530142126</v>
      </c>
      <c r="CZ14" s="2656">
        <v>32.453339202412096</v>
      </c>
      <c r="DA14" s="2656">
        <v>33.7003869210346</v>
      </c>
      <c r="DB14" s="2656">
        <v>34.802824043659051</v>
      </c>
      <c r="DC14" s="2656">
        <v>35.848340580052046</v>
      </c>
      <c r="DD14" s="2656">
        <v>34.942476068757806</v>
      </c>
      <c r="DE14" s="2656">
        <v>32.858827248066497</v>
      </c>
      <c r="DF14" s="2656">
        <v>33.739890855462278</v>
      </c>
      <c r="DG14" s="2656">
        <v>32.419063314337926</v>
      </c>
      <c r="DH14" s="2656">
        <v>31.944445927649429</v>
      </c>
      <c r="DI14" s="2656">
        <v>32.549865851118632</v>
      </c>
      <c r="DJ14" s="2656">
        <v>32.988249011225641</v>
      </c>
      <c r="DK14" s="2656">
        <v>32.769669209929454</v>
      </c>
      <c r="DL14" s="2656">
        <v>32.673095466142037</v>
      </c>
      <c r="DM14" s="2656">
        <v>31.46935338162195</v>
      </c>
      <c r="DN14" s="2656">
        <v>32.985705936886248</v>
      </c>
      <c r="DO14" s="2656">
        <v>32.286280264023411</v>
      </c>
      <c r="DP14" s="2656">
        <v>32.461569632904229</v>
      </c>
      <c r="DQ14" s="2656">
        <v>33.12353255262245</v>
      </c>
      <c r="DR14" s="2656">
        <v>33.804537399921053</v>
      </c>
      <c r="DS14" s="2656">
        <v>33.900937943332458</v>
      </c>
      <c r="DT14" s="2656">
        <v>34.000860569091984</v>
      </c>
      <c r="DU14" s="2656">
        <v>33.880883901578464</v>
      </c>
      <c r="DV14" s="2656">
        <v>33.598031437847332</v>
      </c>
      <c r="DW14" s="2656">
        <v>33.295861056000511</v>
      </c>
      <c r="DX14" s="2656">
        <v>33.545808047010063</v>
      </c>
      <c r="DY14" s="2656">
        <v>33.049334960454381</v>
      </c>
      <c r="DZ14" s="2656">
        <v>33.338557746409883</v>
      </c>
      <c r="EA14" s="2656">
        <v>33.741992337888043</v>
      </c>
      <c r="EB14" s="2656">
        <v>33.692889019657507</v>
      </c>
      <c r="EC14" s="2656">
        <v>34.366963186970331</v>
      </c>
      <c r="ED14" s="2656">
        <v>34.099848636950199</v>
      </c>
      <c r="EE14" s="2656">
        <v>34.089317010338014</v>
      </c>
      <c r="EF14" s="2656">
        <v>34.493984546866109</v>
      </c>
      <c r="EG14" s="2656">
        <v>34.265764580679743</v>
      </c>
      <c r="EH14" s="2656">
        <v>34.519829125290215</v>
      </c>
      <c r="EI14" s="2656">
        <v>34.543414154852449</v>
      </c>
      <c r="EJ14" s="2656">
        <v>34.616587209475725</v>
      </c>
      <c r="EK14" s="2656">
        <v>34.275326012044609</v>
      </c>
      <c r="EL14" s="2656">
        <v>34.512134630468196</v>
      </c>
      <c r="EM14" s="2656">
        <v>34.071467668531454</v>
      </c>
      <c r="EN14" s="2656">
        <v>34.108328458431558</v>
      </c>
      <c r="EO14" s="2656">
        <v>33.506337416692084</v>
      </c>
      <c r="EP14" s="2656">
        <v>33.280490755568088</v>
      </c>
      <c r="EQ14" s="2656">
        <v>33.150796174633285</v>
      </c>
      <c r="ER14" s="2656">
        <v>32.553019100693419</v>
      </c>
      <c r="ES14" s="2656">
        <v>36.063031378199504</v>
      </c>
      <c r="ET14" s="2656">
        <v>35.536138469291238</v>
      </c>
      <c r="EU14" s="2656">
        <v>38.169667996803135</v>
      </c>
      <c r="EV14" s="2656">
        <v>38.182985714285714</v>
      </c>
      <c r="EW14" s="2656">
        <v>38.26246428571428</v>
      </c>
      <c r="EX14" s="2656">
        <v>38.563585714285701</v>
      </c>
      <c r="EY14" s="2656">
        <v>37.409700000000001</v>
      </c>
      <c r="EZ14" s="2656">
        <v>37.461314285714302</v>
      </c>
      <c r="FA14" s="2656">
        <v>37.356064285714297</v>
      </c>
      <c r="FB14" s="2656">
        <v>37.1175</v>
      </c>
      <c r="FC14" s="2656">
        <v>35.9041</v>
      </c>
      <c r="FD14" s="2656">
        <v>37.100099999999998</v>
      </c>
      <c r="FE14" s="2656">
        <v>36.229300000000002</v>
      </c>
      <c r="FF14" s="2656">
        <v>36.792400000000001</v>
      </c>
      <c r="FG14" s="2656">
        <v>37.400599999999997</v>
      </c>
      <c r="FH14" s="2656">
        <v>37.299900000000001</v>
      </c>
      <c r="FI14" s="2656">
        <v>36.595799999999997</v>
      </c>
      <c r="FJ14" s="2656">
        <v>37.314</v>
      </c>
      <c r="FK14" s="2656">
        <v>37.3157</v>
      </c>
      <c r="FL14" s="2656">
        <v>36.978900000000003</v>
      </c>
      <c r="FM14" s="2656">
        <v>37.720399999999998</v>
      </c>
      <c r="FN14" s="2656">
        <v>37.125300000000003</v>
      </c>
      <c r="FO14" s="2656">
        <v>36.414299999999997</v>
      </c>
      <c r="FP14" s="2656">
        <v>36.206000000000003</v>
      </c>
      <c r="FQ14" s="2656">
        <v>36.781199999999998</v>
      </c>
      <c r="FR14" s="2656">
        <v>36.263500000000001</v>
      </c>
      <c r="FS14" s="2656">
        <v>36.354199999999999</v>
      </c>
      <c r="FT14" s="2656">
        <v>36.230499999999999</v>
      </c>
      <c r="FU14" s="2656">
        <v>36.554299999999998</v>
      </c>
      <c r="FV14" s="2657">
        <v>36.958500000000001</v>
      </c>
    </row>
    <row r="15" spans="1:178" ht="21" customHeight="1" x14ac:dyDescent="0.3">
      <c r="A15" s="2654" t="s">
        <v>4190</v>
      </c>
      <c r="B15" s="2655">
        <v>30.524999999999999</v>
      </c>
      <c r="C15" s="2655">
        <v>30.447800000000001</v>
      </c>
      <c r="D15" s="2656">
        <v>30.369299999999999</v>
      </c>
      <c r="E15" s="2656">
        <v>30.158100000000001</v>
      </c>
      <c r="F15" s="2656">
        <v>29.989899999999999</v>
      </c>
      <c r="G15" s="2656">
        <v>29.904</v>
      </c>
      <c r="H15" s="2656">
        <v>29.880700000000001</v>
      </c>
      <c r="I15" s="2656">
        <v>29.8596</v>
      </c>
      <c r="J15" s="2656">
        <v>29.727</v>
      </c>
      <c r="K15" s="2656">
        <v>29.448899999999998</v>
      </c>
      <c r="L15" s="2656">
        <v>28.6342</v>
      </c>
      <c r="M15" s="2656">
        <v>28.0688</v>
      </c>
      <c r="N15" s="2656">
        <v>27.745000000000001</v>
      </c>
      <c r="O15" s="2656">
        <v>27.694099999999999</v>
      </c>
      <c r="P15" s="2656">
        <v>27.87</v>
      </c>
      <c r="Q15" s="2656">
        <v>29.495999999999999</v>
      </c>
      <c r="R15" s="2656">
        <v>29.777999999999999</v>
      </c>
      <c r="S15" s="2656">
        <v>29.445</v>
      </c>
      <c r="T15" s="2656">
        <v>28.992000000000001</v>
      </c>
      <c r="U15" s="2656">
        <v>28.841999999999999</v>
      </c>
      <c r="V15" s="2656">
        <v>28.405000000000001</v>
      </c>
      <c r="W15" s="2656">
        <v>26.8216</v>
      </c>
      <c r="X15" s="2656">
        <v>26.234999999999999</v>
      </c>
      <c r="Y15" s="2656">
        <v>26.097000000000001</v>
      </c>
      <c r="Z15" s="2656">
        <v>26.909300000000002</v>
      </c>
      <c r="AA15" s="2656">
        <v>27.959599999999998</v>
      </c>
      <c r="AB15" s="2656">
        <v>28.475999999999999</v>
      </c>
      <c r="AC15" s="2656">
        <v>28.454999999999998</v>
      </c>
      <c r="AD15" s="2656">
        <v>28.556000000000001</v>
      </c>
      <c r="AE15" s="2656">
        <v>28.727</v>
      </c>
      <c r="AF15" s="2656">
        <v>28.8154</v>
      </c>
      <c r="AG15" s="2656">
        <v>28.775500000000001</v>
      </c>
      <c r="AH15" s="2656">
        <v>28.696999999999999</v>
      </c>
      <c r="AI15" s="2656">
        <v>28.486999999999998</v>
      </c>
      <c r="AJ15" s="2656">
        <v>28.808</v>
      </c>
      <c r="AK15" s="2656">
        <v>29.294</v>
      </c>
      <c r="AL15" s="2656">
        <v>29.3139</v>
      </c>
      <c r="AM15" s="2656">
        <v>29.457999999999998</v>
      </c>
      <c r="AN15" s="2656">
        <v>29.6083</v>
      </c>
      <c r="AO15" s="2656">
        <v>29.8581</v>
      </c>
      <c r="AP15" s="2656">
        <v>29.977499999999999</v>
      </c>
      <c r="AQ15" s="2656">
        <v>30.4557</v>
      </c>
      <c r="AR15" s="2656">
        <v>30.542400000000001</v>
      </c>
      <c r="AS15" s="2656">
        <v>30.7453</v>
      </c>
      <c r="AT15" s="2656">
        <v>30.7883</v>
      </c>
      <c r="AU15" s="2656">
        <v>30.813199999999998</v>
      </c>
      <c r="AV15" s="2656">
        <v>30.8841</v>
      </c>
      <c r="AW15" s="2656">
        <v>30.957999999999998</v>
      </c>
      <c r="AX15" s="2656">
        <v>30.9801</v>
      </c>
      <c r="AY15" s="2656">
        <v>30.9785</v>
      </c>
      <c r="AZ15" s="2656">
        <v>31.011800000000001</v>
      </c>
      <c r="BA15" s="2656">
        <v>31.5261</v>
      </c>
      <c r="BB15" s="2656">
        <v>32.523099999999999</v>
      </c>
      <c r="BC15" s="2656">
        <v>32.689799999999998</v>
      </c>
      <c r="BD15" s="2656">
        <v>32.935400000000001</v>
      </c>
      <c r="BE15" s="2656">
        <v>33.223300000000002</v>
      </c>
      <c r="BF15" s="2656">
        <v>33.424599999999998</v>
      </c>
      <c r="BG15" s="2656">
        <v>33.630299999999998</v>
      </c>
      <c r="BH15" s="2656">
        <v>33.241900000000001</v>
      </c>
      <c r="BI15" s="2656">
        <v>32.928400000000003</v>
      </c>
      <c r="BJ15" s="2656">
        <v>32.288200000000003</v>
      </c>
      <c r="BK15" s="2656">
        <v>31.929099999999998</v>
      </c>
      <c r="BL15" s="2656">
        <v>32.023899999999998</v>
      </c>
      <c r="BM15" s="2656">
        <v>31.774100000000001</v>
      </c>
      <c r="BN15" s="2656">
        <v>31.686900000000001</v>
      </c>
      <c r="BO15" s="2656">
        <v>31.081499999999998</v>
      </c>
      <c r="BP15" s="2656">
        <v>30.901299999999999</v>
      </c>
      <c r="BQ15" s="2656">
        <v>30.527000000000001</v>
      </c>
      <c r="BR15" s="2656">
        <v>29.049900000000001</v>
      </c>
      <c r="BS15" s="2656">
        <v>29.220500000000001</v>
      </c>
      <c r="BT15" s="2656">
        <v>28.053999999999998</v>
      </c>
      <c r="BU15" s="2656">
        <v>26.780799999999999</v>
      </c>
      <c r="BV15" s="2656">
        <v>26.6051</v>
      </c>
      <c r="BW15" s="2656">
        <v>28.183700000000002</v>
      </c>
      <c r="BX15" s="2656">
        <v>27.7088</v>
      </c>
      <c r="BY15" s="2656">
        <v>27.177299999999999</v>
      </c>
      <c r="BZ15" s="2656">
        <v>28.766400000000001</v>
      </c>
      <c r="CA15" s="2656">
        <v>28.901900000000001</v>
      </c>
      <c r="CB15" s="2656">
        <v>32.505499999999998</v>
      </c>
      <c r="CC15" s="2656">
        <v>32.383499999999998</v>
      </c>
      <c r="CD15" s="2656">
        <v>32.446300000000001</v>
      </c>
      <c r="CE15" s="2656">
        <v>33.317</v>
      </c>
      <c r="CF15" s="2656">
        <v>34.681100000000001</v>
      </c>
      <c r="CG15" s="2656">
        <v>34.050600000000003</v>
      </c>
      <c r="CH15" s="2656">
        <v>34.295999999999999</v>
      </c>
      <c r="CI15" s="2656">
        <v>33.1843</v>
      </c>
      <c r="CJ15" s="2656">
        <v>33.032400000000003</v>
      </c>
      <c r="CK15" s="2656">
        <v>32.719000000000001</v>
      </c>
      <c r="CL15" s="2656">
        <v>32.546700000000001</v>
      </c>
      <c r="CM15" s="2656">
        <v>31.5246</v>
      </c>
      <c r="CN15" s="2656">
        <v>31.084399999999999</v>
      </c>
      <c r="CO15" s="2656">
        <v>30.486699999999999</v>
      </c>
      <c r="CP15" s="2656">
        <v>34.206000000000003</v>
      </c>
      <c r="CQ15" s="2656">
        <v>31.098413933076927</v>
      </c>
      <c r="CR15" s="2656">
        <v>31.691057399999998</v>
      </c>
      <c r="CS15" s="2656">
        <v>30.924607939999998</v>
      </c>
      <c r="CT15" s="2656">
        <v>30.510382406428576</v>
      </c>
      <c r="CU15" s="2656">
        <v>31.298728171071428</v>
      </c>
      <c r="CV15" s="2656">
        <v>31.171405866428568</v>
      </c>
      <c r="CW15" s="2656">
        <v>30.495615851785715</v>
      </c>
      <c r="CX15" s="2656">
        <v>30.221834158571429</v>
      </c>
      <c r="CY15" s="2656">
        <v>29.437642964285711</v>
      </c>
      <c r="CZ15" s="2656">
        <v>28.309520411071425</v>
      </c>
      <c r="DA15" s="2656">
        <v>28.633557865714288</v>
      </c>
      <c r="DB15" s="2656">
        <v>28.897772164999999</v>
      </c>
      <c r="DC15" s="2656">
        <v>28.670885417857143</v>
      </c>
      <c r="DD15" s="2656">
        <v>28.550806060714283</v>
      </c>
      <c r="DE15" s="2656">
        <v>29.588867412142861</v>
      </c>
      <c r="DF15" s="2656">
        <v>29.426150412142853</v>
      </c>
      <c r="DG15" s="2656">
        <v>29.811181982142852</v>
      </c>
      <c r="DH15" s="2656">
        <v>30.044272552857141</v>
      </c>
      <c r="DI15" s="2656">
        <v>29.734324928571425</v>
      </c>
      <c r="DJ15" s="2656">
        <v>29.492417607142862</v>
      </c>
      <c r="DK15" s="2656">
        <v>29.576342892857145</v>
      </c>
      <c r="DL15" s="2656">
        <v>29.638123822857136</v>
      </c>
      <c r="DM15" s="2656">
        <v>30.495616589285721</v>
      </c>
      <c r="DN15" s="2656">
        <v>31.517259767857144</v>
      </c>
      <c r="DO15" s="2656">
        <v>31.602478607142853</v>
      </c>
      <c r="DP15" s="2656">
        <v>31.095365642857143</v>
      </c>
      <c r="DQ15" s="2656">
        <v>30.958002892857138</v>
      </c>
      <c r="DR15" s="2656">
        <v>31.488185839285709</v>
      </c>
      <c r="DS15" s="2656">
        <v>31.369702410714286</v>
      </c>
      <c r="DT15" s="2656">
        <v>31.019555</v>
      </c>
      <c r="DU15" s="2656">
        <v>30.764621428571427</v>
      </c>
      <c r="DV15" s="2656">
        <v>31.144433571428571</v>
      </c>
      <c r="DW15" s="2656">
        <v>31.512893214285715</v>
      </c>
      <c r="DX15" s="2656">
        <v>31.359302499999995</v>
      </c>
      <c r="DY15" s="2656">
        <v>31.460323214285715</v>
      </c>
      <c r="DZ15" s="2656">
        <v>31.397255714285713</v>
      </c>
      <c r="EA15" s="2656">
        <v>31.29974285714286</v>
      </c>
      <c r="EB15" s="2656">
        <v>31.289606785714287</v>
      </c>
      <c r="EC15" s="2656">
        <v>31.063426428571436</v>
      </c>
      <c r="ED15" s="2656">
        <v>30.695694000000003</v>
      </c>
      <c r="EE15" s="2656">
        <v>30.848288999999998</v>
      </c>
      <c r="EF15" s="2656">
        <v>30.594651428571431</v>
      </c>
      <c r="EG15" s="2656">
        <v>30.699379642857146</v>
      </c>
      <c r="EH15" s="2656">
        <v>30.636903571428572</v>
      </c>
      <c r="EI15" s="2656">
        <v>30.61483464285714</v>
      </c>
      <c r="EJ15" s="2656">
        <v>30.532384714285719</v>
      </c>
      <c r="EK15" s="2656">
        <v>30.724977142857146</v>
      </c>
      <c r="EL15" s="2656">
        <v>30.710060499999994</v>
      </c>
      <c r="EM15" s="2656">
        <v>30.907627796571425</v>
      </c>
      <c r="EN15" s="2656">
        <v>31.164286348999998</v>
      </c>
      <c r="EO15" s="2656">
        <v>31.730047428571428</v>
      </c>
      <c r="EP15" s="2656">
        <v>31.747250407142854</v>
      </c>
      <c r="EQ15" s="2656">
        <v>31.903080589285715</v>
      </c>
      <c r="ER15" s="2656">
        <v>32.097679571428571</v>
      </c>
      <c r="ES15" s="2656">
        <v>33.123232842857142</v>
      </c>
      <c r="ET15" s="2656">
        <v>33.661349539285716</v>
      </c>
      <c r="EU15" s="2656">
        <v>36.814109928571433</v>
      </c>
      <c r="EV15" s="2656">
        <v>35.702300000000001</v>
      </c>
      <c r="EW15" s="2656">
        <v>35.877392857142858</v>
      </c>
      <c r="EX15" s="2656">
        <v>35.744807142857098</v>
      </c>
      <c r="EY15" s="2656">
        <v>36.0229</v>
      </c>
      <c r="EZ15" s="2656">
        <v>35.800971428571401</v>
      </c>
      <c r="FA15" s="2656">
        <v>36.150064285714301</v>
      </c>
      <c r="FB15" s="2656">
        <v>36.5837</v>
      </c>
      <c r="FC15" s="2656">
        <v>36.865000000000002</v>
      </c>
      <c r="FD15" s="2656">
        <v>36.531199999999998</v>
      </c>
      <c r="FE15" s="2656">
        <v>36.616900000000001</v>
      </c>
      <c r="FF15" s="2656">
        <v>36.545900000000003</v>
      </c>
      <c r="FG15" s="2656">
        <v>35.995600000000003</v>
      </c>
      <c r="FH15" s="2656">
        <v>35.8185</v>
      </c>
      <c r="FI15" s="2656">
        <v>36.176699999999997</v>
      </c>
      <c r="FJ15" s="2656">
        <v>36.445599999999999</v>
      </c>
      <c r="FK15" s="2656">
        <v>36.415999999999997</v>
      </c>
      <c r="FL15" s="2656">
        <v>36.211399999999998</v>
      </c>
      <c r="FM15" s="2656">
        <v>36.305799999999998</v>
      </c>
      <c r="FN15" s="2656">
        <v>36.522300000000001</v>
      </c>
      <c r="FO15" s="2656">
        <v>36.749899999999997</v>
      </c>
      <c r="FP15" s="2656">
        <v>36.8155</v>
      </c>
      <c r="FQ15" s="2656">
        <v>36.4724</v>
      </c>
      <c r="FR15" s="2656">
        <v>36.432200000000002</v>
      </c>
      <c r="FS15" s="2656">
        <v>36.278599999999997</v>
      </c>
      <c r="FT15" s="2656">
        <v>35.915100000000002</v>
      </c>
      <c r="FU15" s="2656">
        <v>35.539400000000001</v>
      </c>
      <c r="FV15" s="2657">
        <v>35.2395</v>
      </c>
    </row>
    <row r="16" spans="1:178" ht="21" customHeight="1" x14ac:dyDescent="0.3">
      <c r="A16" s="2654" t="s">
        <v>4191</v>
      </c>
      <c r="B16" s="2655">
        <v>43.18</v>
      </c>
      <c r="C16" s="2660">
        <v>44.386000000000003</v>
      </c>
      <c r="D16" s="2660">
        <v>44.524999999999999</v>
      </c>
      <c r="E16" s="2660">
        <v>46.073999999999998</v>
      </c>
      <c r="F16" s="2660">
        <v>47.101999999999997</v>
      </c>
      <c r="G16" s="2660">
        <v>46.304000000000002</v>
      </c>
      <c r="H16" s="2660">
        <v>46.771000000000001</v>
      </c>
      <c r="I16" s="2656">
        <v>46.61</v>
      </c>
      <c r="J16" s="2656">
        <v>46.116999999999997</v>
      </c>
      <c r="K16" s="2656">
        <v>47.216000000000001</v>
      </c>
      <c r="L16" s="2656">
        <v>47.295000000000002</v>
      </c>
      <c r="M16" s="2656">
        <v>44.259</v>
      </c>
      <c r="N16" s="2656">
        <v>43.691000000000003</v>
      </c>
      <c r="O16" s="2656">
        <v>44.118000000000002</v>
      </c>
      <c r="P16" s="2656">
        <v>45.951000000000001</v>
      </c>
      <c r="Q16" s="2656">
        <v>48.694000000000003</v>
      </c>
      <c r="R16" s="2656">
        <v>48.04</v>
      </c>
      <c r="S16" s="2656">
        <v>46.353999999999999</v>
      </c>
      <c r="T16" s="2656">
        <v>48.322000000000003</v>
      </c>
      <c r="U16" s="2656">
        <v>48.853000000000002</v>
      </c>
      <c r="V16" s="2656">
        <v>48.627000000000002</v>
      </c>
      <c r="W16" s="2656">
        <v>47.731999999999999</v>
      </c>
      <c r="X16" s="2656">
        <v>47.548000000000002</v>
      </c>
      <c r="Y16" s="2656">
        <v>48.542000000000002</v>
      </c>
      <c r="Z16" s="2656">
        <v>49.323999999999998</v>
      </c>
      <c r="AA16" s="2656">
        <v>49.692</v>
      </c>
      <c r="AB16" s="2656">
        <v>52.329000000000001</v>
      </c>
      <c r="AC16" s="2656">
        <v>51.55</v>
      </c>
      <c r="AD16" s="2656">
        <v>52.045000000000002</v>
      </c>
      <c r="AE16" s="2656">
        <v>51.734000000000002</v>
      </c>
      <c r="AF16" s="2656">
        <v>51.884</v>
      </c>
      <c r="AG16" s="2656">
        <v>52.762</v>
      </c>
      <c r="AH16" s="2656">
        <v>54.296999999999997</v>
      </c>
      <c r="AI16" s="2656">
        <v>54.890999999999998</v>
      </c>
      <c r="AJ16" s="2656">
        <v>54.314999999999998</v>
      </c>
      <c r="AK16" s="2656">
        <v>55.073</v>
      </c>
      <c r="AL16" s="2656">
        <v>55.978999999999999</v>
      </c>
      <c r="AM16" s="2656">
        <v>53.478000000000002</v>
      </c>
      <c r="AN16" s="2656">
        <v>53.539000000000001</v>
      </c>
      <c r="AO16" s="2656">
        <v>52.404000000000003</v>
      </c>
      <c r="AP16" s="2656">
        <v>53.588000000000001</v>
      </c>
      <c r="AQ16" s="2656">
        <v>53.716000000000001</v>
      </c>
      <c r="AR16" s="2656">
        <v>54.262999999999998</v>
      </c>
      <c r="AS16" s="2656">
        <v>52.902000000000001</v>
      </c>
      <c r="AT16" s="2656">
        <v>53.271999999999998</v>
      </c>
      <c r="AU16" s="2656">
        <v>54.683</v>
      </c>
      <c r="AV16" s="2656">
        <v>53.929000000000002</v>
      </c>
      <c r="AW16" s="2656">
        <v>54.22</v>
      </c>
      <c r="AX16" s="2656">
        <v>56.003</v>
      </c>
      <c r="AY16" s="2656">
        <v>58.566000000000003</v>
      </c>
      <c r="AZ16" s="2656">
        <v>57.018999999999998</v>
      </c>
      <c r="BA16" s="2656">
        <v>59.027999999999999</v>
      </c>
      <c r="BB16" s="2656">
        <v>62.463000000000001</v>
      </c>
      <c r="BC16" s="2656">
        <v>62.011000000000003</v>
      </c>
      <c r="BD16" s="2656">
        <v>63.615000000000002</v>
      </c>
      <c r="BE16" s="2656">
        <v>66.048000000000002</v>
      </c>
      <c r="BF16" s="2656">
        <v>66.947999999999993</v>
      </c>
      <c r="BG16" s="2656">
        <v>66.697999999999993</v>
      </c>
      <c r="BH16" s="2656">
        <v>65.614000000000004</v>
      </c>
      <c r="BI16" s="2656">
        <v>64.734999999999999</v>
      </c>
      <c r="BJ16" s="2656">
        <v>64.495999999999995</v>
      </c>
      <c r="BK16" s="2656">
        <v>62.920999999999999</v>
      </c>
      <c r="BL16" s="2656">
        <v>64.143000000000001</v>
      </c>
      <c r="BM16" s="2656">
        <v>64.445999999999998</v>
      </c>
      <c r="BN16" s="2656">
        <v>63.834200000000003</v>
      </c>
      <c r="BO16" s="2656">
        <v>62.857300000000002</v>
      </c>
      <c r="BP16" s="2656">
        <v>63.932000000000002</v>
      </c>
      <c r="BQ16" s="2656">
        <v>62.945999999999998</v>
      </c>
      <c r="BR16" s="2656">
        <v>57.971699999999998</v>
      </c>
      <c r="BS16" s="2656">
        <v>58.133299999999998</v>
      </c>
      <c r="BT16" s="2656">
        <v>55.6599</v>
      </c>
      <c r="BU16" s="2656">
        <v>53.235599999999998</v>
      </c>
      <c r="BV16" s="2656">
        <v>52.2166</v>
      </c>
      <c r="BW16" s="2656">
        <v>55.817300000000003</v>
      </c>
      <c r="BX16" s="2656">
        <v>55.3277</v>
      </c>
      <c r="BY16" s="2656">
        <v>53.9086</v>
      </c>
      <c r="BZ16" s="2656">
        <v>52.817399999999999</v>
      </c>
      <c r="CA16" s="2656">
        <v>52.112699999999997</v>
      </c>
      <c r="CB16" s="2656">
        <v>53.389299999999999</v>
      </c>
      <c r="CC16" s="2656">
        <v>50.124200000000002</v>
      </c>
      <c r="CD16" s="2656">
        <v>47.036299999999997</v>
      </c>
      <c r="CE16" s="2656">
        <v>47.578200000000002</v>
      </c>
      <c r="CF16" s="2656">
        <v>49.756799999999998</v>
      </c>
      <c r="CG16" s="2656">
        <v>48.8322</v>
      </c>
      <c r="CH16" s="2656">
        <v>50.966900000000003</v>
      </c>
      <c r="CI16" s="2656">
        <v>53.001100000000001</v>
      </c>
      <c r="CJ16" s="2656">
        <v>54.921500000000002</v>
      </c>
      <c r="CK16" s="2656">
        <v>54.136899999999997</v>
      </c>
      <c r="CL16" s="2656">
        <v>52.886899999999997</v>
      </c>
      <c r="CM16" s="2656">
        <v>50.505400000000002</v>
      </c>
      <c r="CN16" s="2656">
        <v>51.4604</v>
      </c>
      <c r="CO16" s="2656">
        <v>50.496299999999998</v>
      </c>
      <c r="CP16" s="2656">
        <v>49.55</v>
      </c>
      <c r="CQ16" s="2656">
        <v>48.587814802792302</v>
      </c>
      <c r="CR16" s="2656">
        <v>48.981586617321433</v>
      </c>
      <c r="CS16" s="2656">
        <v>48.966664830478564</v>
      </c>
      <c r="CT16" s="2656">
        <v>48.637702474021424</v>
      </c>
      <c r="CU16" s="2656">
        <v>48.625294256664276</v>
      </c>
      <c r="CV16" s="2656">
        <v>48.12643753362142</v>
      </c>
      <c r="CW16" s="2656">
        <v>48.370444436303565</v>
      </c>
      <c r="CX16" s="2656">
        <v>48.661779718099993</v>
      </c>
      <c r="CY16" s="2656">
        <v>47.340736482496425</v>
      </c>
      <c r="CZ16" s="2656">
        <v>47.190617604623206</v>
      </c>
      <c r="DA16" s="2656">
        <v>47.380979298199989</v>
      </c>
      <c r="DB16" s="2656">
        <v>46.549084587582136</v>
      </c>
      <c r="DC16" s="2656">
        <v>46.872216986271432</v>
      </c>
      <c r="DD16" s="2656">
        <v>46.860547210771422</v>
      </c>
      <c r="DE16" s="2656">
        <v>46.209313203796412</v>
      </c>
      <c r="DF16" s="2656">
        <v>47.012618907300002</v>
      </c>
      <c r="DG16" s="2656">
        <v>46.467314002428566</v>
      </c>
      <c r="DH16" s="2656">
        <v>46.292920075242861</v>
      </c>
      <c r="DI16" s="2656">
        <v>46.765990060400007</v>
      </c>
      <c r="DJ16" s="2656">
        <v>46.955281256471423</v>
      </c>
      <c r="DK16" s="2656">
        <v>47.236627918985711</v>
      </c>
      <c r="DL16" s="2656">
        <v>48.2266464617</v>
      </c>
      <c r="DM16" s="2656">
        <v>47.181287631271424</v>
      </c>
      <c r="DN16" s="2656">
        <v>49.111795523014294</v>
      </c>
      <c r="DO16" s="2656">
        <v>49.63146250165714</v>
      </c>
      <c r="DP16" s="2656">
        <v>49.102599088457147</v>
      </c>
      <c r="DQ16" s="2656">
        <v>50.330642255371437</v>
      </c>
      <c r="DR16" s="2656">
        <v>50.629900554928568</v>
      </c>
      <c r="DS16" s="2656">
        <v>50.352595541100008</v>
      </c>
      <c r="DT16" s="2656">
        <v>50.113020677514285</v>
      </c>
      <c r="DU16" s="2656">
        <v>48.579095241225716</v>
      </c>
      <c r="DV16" s="2656">
        <v>47.207986411474288</v>
      </c>
      <c r="DW16" s="2656">
        <v>47.915250278286997</v>
      </c>
      <c r="DX16" s="2656">
        <v>48.583635174580913</v>
      </c>
      <c r="DY16" s="2656">
        <v>47.913722834848215</v>
      </c>
      <c r="DZ16" s="2656">
        <v>47.96572247854386</v>
      </c>
      <c r="EA16" s="2656">
        <v>47.653405013778219</v>
      </c>
      <c r="EB16" s="2656">
        <v>48.541106597875583</v>
      </c>
      <c r="EC16" s="2656">
        <v>50.168646486396469</v>
      </c>
      <c r="ED16" s="2656">
        <v>49.056532251360579</v>
      </c>
      <c r="EE16" s="2656">
        <v>50.342079243689867</v>
      </c>
      <c r="EF16" s="2656">
        <v>50.325583764873144</v>
      </c>
      <c r="EG16" s="2656">
        <v>50.72126809093561</v>
      </c>
      <c r="EH16" s="2656">
        <v>51.004097996633398</v>
      </c>
      <c r="EI16" s="2656">
        <v>50.735561352640353</v>
      </c>
      <c r="EJ16" s="2656">
        <v>51.252853766102774</v>
      </c>
      <c r="EK16" s="2656">
        <v>51.289893658692144</v>
      </c>
      <c r="EL16" s="2656">
        <v>52.172424024731058</v>
      </c>
      <c r="EM16" s="2656">
        <v>52.169690267036849</v>
      </c>
      <c r="EN16" s="2656">
        <v>51.626303118861593</v>
      </c>
      <c r="EO16" s="2656">
        <v>51.628338585041242</v>
      </c>
      <c r="EP16" s="2656">
        <v>50.772412170343372</v>
      </c>
      <c r="EQ16" s="2656">
        <v>50.118145790247247</v>
      </c>
      <c r="ER16" s="2656">
        <v>49.940272977390698</v>
      </c>
      <c r="ES16" s="2656">
        <v>49.93993427772142</v>
      </c>
      <c r="ET16" s="2656">
        <v>52.027201670143597</v>
      </c>
      <c r="EU16" s="2656">
        <v>54.543888858919495</v>
      </c>
      <c r="EV16" s="2656">
        <v>55.057200000000002</v>
      </c>
      <c r="EW16" s="2656">
        <v>55.000778571428569</v>
      </c>
      <c r="EX16" s="2656">
        <v>56.199135714285703</v>
      </c>
      <c r="EY16" s="2656">
        <v>56.227649999999997</v>
      </c>
      <c r="EZ16" s="2656">
        <v>55.235821428571398</v>
      </c>
      <c r="FA16" s="2656">
        <v>54.813821428571401</v>
      </c>
      <c r="FB16" s="2656">
        <v>56.055199999999999</v>
      </c>
      <c r="FC16" s="2656">
        <v>55.4039</v>
      </c>
      <c r="FD16" s="2656">
        <v>54.146799999999999</v>
      </c>
      <c r="FE16" s="2656">
        <v>52.590899999999998</v>
      </c>
      <c r="FF16" s="2656">
        <v>50.658299999999997</v>
      </c>
      <c r="FG16" s="2656">
        <v>51.6297</v>
      </c>
      <c r="FH16" s="2656">
        <v>52.458300000000001</v>
      </c>
      <c r="FI16" s="2656">
        <v>53.108699999999999</v>
      </c>
      <c r="FJ16" s="2656">
        <v>48.970799999999997</v>
      </c>
      <c r="FK16" s="2656">
        <v>48.079500000000003</v>
      </c>
      <c r="FL16" s="2656">
        <v>47.506399999999999</v>
      </c>
      <c r="FM16" s="2656">
        <v>47.102800000000002</v>
      </c>
      <c r="FN16" s="2656">
        <v>44.533999999999999</v>
      </c>
      <c r="FO16" s="2656">
        <v>45.888199999999998</v>
      </c>
      <c r="FP16" s="2656">
        <v>45.218600000000002</v>
      </c>
      <c r="FQ16" s="2656">
        <v>45.644300000000001</v>
      </c>
      <c r="FR16" s="2656">
        <v>45.299599999999998</v>
      </c>
      <c r="FS16" s="2656">
        <v>45.284700000000001</v>
      </c>
      <c r="FT16" s="2656">
        <v>46.363900000000001</v>
      </c>
      <c r="FU16" s="2656">
        <v>45.545499999999997</v>
      </c>
      <c r="FV16" s="2657">
        <v>45.868099999999998</v>
      </c>
    </row>
    <row r="17" spans="1:181" s="2647" customFormat="1" ht="21" customHeight="1" x14ac:dyDescent="0.3">
      <c r="A17" s="2654" t="s">
        <v>3374</v>
      </c>
      <c r="B17" s="2655">
        <v>26.338999999999999</v>
      </c>
      <c r="C17" s="2656">
        <v>27.518699999999999</v>
      </c>
      <c r="D17" s="2656">
        <v>28.536300000000001</v>
      </c>
      <c r="E17" s="2656">
        <v>29.829899999999999</v>
      </c>
      <c r="F17" s="2656">
        <v>29.496200000000002</v>
      </c>
      <c r="G17" s="2656">
        <v>29.462499999999999</v>
      </c>
      <c r="H17" s="2656">
        <v>29.4025</v>
      </c>
      <c r="I17" s="2656">
        <v>29.5045</v>
      </c>
      <c r="J17" s="2656">
        <v>29.545999999999999</v>
      </c>
      <c r="K17" s="2656">
        <v>30.859100000000002</v>
      </c>
      <c r="L17" s="2656">
        <v>30.937000000000001</v>
      </c>
      <c r="M17" s="2656">
        <v>30.142800000000001</v>
      </c>
      <c r="N17" s="2656">
        <v>30.0062</v>
      </c>
      <c r="O17" s="2656">
        <v>30.721</v>
      </c>
      <c r="P17" s="2656">
        <v>33.030999999999999</v>
      </c>
      <c r="Q17" s="2656">
        <v>33.676000000000002</v>
      </c>
      <c r="R17" s="2656">
        <v>33.713000000000001</v>
      </c>
      <c r="S17" s="2656">
        <v>31.965</v>
      </c>
      <c r="T17" s="2656">
        <v>33.642000000000003</v>
      </c>
      <c r="U17" s="2656">
        <v>33.475999999999999</v>
      </c>
      <c r="V17" s="2656">
        <v>33.796999999999997</v>
      </c>
      <c r="W17" s="2656">
        <v>33.689300000000003</v>
      </c>
      <c r="X17" s="2656">
        <v>32.340000000000003</v>
      </c>
      <c r="Y17" s="2656">
        <v>32.271000000000001</v>
      </c>
      <c r="Z17" s="2656">
        <v>32.844099999999997</v>
      </c>
      <c r="AA17" s="2656">
        <v>33.470300000000002</v>
      </c>
      <c r="AB17" s="2656">
        <v>34.741999999999997</v>
      </c>
      <c r="AC17" s="2656">
        <v>34.414999999999999</v>
      </c>
      <c r="AD17" s="2656">
        <v>34.444000000000003</v>
      </c>
      <c r="AE17" s="2656">
        <v>34.755000000000003</v>
      </c>
      <c r="AF17" s="2656">
        <v>35.546500000000002</v>
      </c>
      <c r="AG17" s="2656">
        <v>36.704000000000001</v>
      </c>
      <c r="AH17" s="2656">
        <v>38.103999999999999</v>
      </c>
      <c r="AI17" s="2656">
        <v>38.814</v>
      </c>
      <c r="AJ17" s="2656">
        <v>37.548999999999999</v>
      </c>
      <c r="AK17" s="2656">
        <v>37.868000000000002</v>
      </c>
      <c r="AL17" s="2656">
        <v>37.916200000000003</v>
      </c>
      <c r="AM17" s="2656">
        <v>36.561100000000003</v>
      </c>
      <c r="AN17" s="2656">
        <v>35.816800000000001</v>
      </c>
      <c r="AO17" s="2656">
        <v>36.225999999999999</v>
      </c>
      <c r="AP17" s="2656">
        <v>36.662199999999999</v>
      </c>
      <c r="AQ17" s="2656">
        <v>36.7258</v>
      </c>
      <c r="AR17" s="2656">
        <v>36.864400000000003</v>
      </c>
      <c r="AS17" s="2656">
        <v>36.273400000000002</v>
      </c>
      <c r="AT17" s="2656">
        <v>36.654299999999999</v>
      </c>
      <c r="AU17" s="2656">
        <v>37.408700000000003</v>
      </c>
      <c r="AV17" s="2656">
        <v>36.766199999999998</v>
      </c>
      <c r="AW17" s="2656">
        <v>37.799599999999998</v>
      </c>
      <c r="AX17" s="2656">
        <v>38.997700000000002</v>
      </c>
      <c r="AY17" s="2656">
        <v>40.0535</v>
      </c>
      <c r="AZ17" s="2656">
        <v>39.732999999999997</v>
      </c>
      <c r="BA17" s="2656">
        <v>40.588200000000001</v>
      </c>
      <c r="BB17" s="2656">
        <v>42.280900000000003</v>
      </c>
      <c r="BC17" s="2656">
        <v>42.276699999999998</v>
      </c>
      <c r="BD17" s="2656">
        <v>42.838099999999997</v>
      </c>
      <c r="BE17" s="2656">
        <v>44.976599999999998</v>
      </c>
      <c r="BF17" s="2656">
        <v>45.2014</v>
      </c>
      <c r="BG17" s="2656">
        <v>44.018900000000002</v>
      </c>
      <c r="BH17" s="2656">
        <v>44.060600000000001</v>
      </c>
      <c r="BI17" s="2656">
        <v>43.934800000000003</v>
      </c>
      <c r="BJ17" s="2656">
        <v>44.017800000000001</v>
      </c>
      <c r="BK17" s="2656">
        <v>42.677900000000001</v>
      </c>
      <c r="BL17" s="2656">
        <v>43.055100000000003</v>
      </c>
      <c r="BM17" s="2656">
        <v>43.5075</v>
      </c>
      <c r="BN17" s="2656">
        <v>43.31</v>
      </c>
      <c r="BO17" s="2656">
        <v>44.014000000000003</v>
      </c>
      <c r="BP17" s="2656">
        <v>44.644500000000001</v>
      </c>
      <c r="BQ17" s="2656">
        <v>44.981000000000002</v>
      </c>
      <c r="BR17" s="2656">
        <v>42.744599999999998</v>
      </c>
      <c r="BS17" s="2656">
        <v>43.457900000000002</v>
      </c>
      <c r="BT17" s="2656">
        <v>42.442700000000002</v>
      </c>
      <c r="BU17" s="2656">
        <v>42.131100000000004</v>
      </c>
      <c r="BV17" s="2656">
        <v>41.3</v>
      </c>
      <c r="BW17" s="2656">
        <v>43.816899999999997</v>
      </c>
      <c r="BX17" s="2656">
        <v>43.8369</v>
      </c>
      <c r="BY17" s="2656">
        <v>42.416699999999999</v>
      </c>
      <c r="BZ17" s="2656">
        <v>42.512700000000002</v>
      </c>
      <c r="CA17" s="2656">
        <v>41.542099999999998</v>
      </c>
      <c r="CB17" s="2656">
        <v>41.881700000000002</v>
      </c>
      <c r="CC17" s="2656">
        <v>42.017099999999999</v>
      </c>
      <c r="CD17" s="2656">
        <v>45.8855</v>
      </c>
      <c r="CE17" s="2656">
        <v>43.244900000000001</v>
      </c>
      <c r="CF17" s="2656">
        <v>44.335299999999997</v>
      </c>
      <c r="CG17" s="2656">
        <v>45.1967</v>
      </c>
      <c r="CH17" s="2656">
        <v>45.727699999999999</v>
      </c>
      <c r="CI17" s="2656">
        <v>46.409599999999998</v>
      </c>
      <c r="CJ17" s="2656">
        <v>46.553400000000003</v>
      </c>
      <c r="CK17" s="2656">
        <v>46.226500000000001</v>
      </c>
      <c r="CL17" s="2656">
        <v>46.473300000000002</v>
      </c>
      <c r="CM17" s="2656">
        <v>46.006399999999999</v>
      </c>
      <c r="CN17" s="2656">
        <v>46.085799999999999</v>
      </c>
      <c r="CO17" s="2656">
        <v>45.865099999999998</v>
      </c>
      <c r="CP17" s="2656">
        <v>42.158999999999999</v>
      </c>
      <c r="CQ17" s="2656">
        <v>40.622972605876917</v>
      </c>
      <c r="CR17" s="2656">
        <v>40.087579830928568</v>
      </c>
      <c r="CS17" s="2656">
        <v>41.991412514764285</v>
      </c>
      <c r="CT17" s="2656">
        <v>42.374601034849995</v>
      </c>
      <c r="CU17" s="2656">
        <v>40.968014155464289</v>
      </c>
      <c r="CV17" s="2656">
        <v>41.46114882847143</v>
      </c>
      <c r="CW17" s="2656">
        <v>41.505838961249992</v>
      </c>
      <c r="CX17" s="2656">
        <v>41.59055171262856</v>
      </c>
      <c r="CY17" s="2656">
        <v>41.591498532192865</v>
      </c>
      <c r="CZ17" s="2656">
        <v>41.958064683475712</v>
      </c>
      <c r="DA17" s="2656">
        <v>41.162790416385725</v>
      </c>
      <c r="DB17" s="2656">
        <v>41.929360814999995</v>
      </c>
      <c r="DC17" s="2656">
        <v>41.108748995942854</v>
      </c>
      <c r="DD17" s="2656">
        <v>41.469267576242849</v>
      </c>
      <c r="DE17" s="2656">
        <v>40.051926928689284</v>
      </c>
      <c r="DF17" s="2656">
        <v>41.231816091221425</v>
      </c>
      <c r="DG17" s="2656">
        <v>39.73811034642857</v>
      </c>
      <c r="DH17" s="2656">
        <v>38.891305696657142</v>
      </c>
      <c r="DI17" s="2656">
        <v>39.216950931907142</v>
      </c>
      <c r="DJ17" s="2656">
        <v>39.755935543153569</v>
      </c>
      <c r="DK17" s="2656">
        <v>39.49447556677142</v>
      </c>
      <c r="DL17" s="2656">
        <v>39.25653294364286</v>
      </c>
      <c r="DM17" s="2656">
        <v>37.778190084602144</v>
      </c>
      <c r="DN17" s="2656">
        <v>39.623347659744645</v>
      </c>
      <c r="DO17" s="2656">
        <v>38.805086212804284</v>
      </c>
      <c r="DP17" s="2656">
        <v>38.929039212390009</v>
      </c>
      <c r="DQ17" s="2656">
        <v>40.039116003607141</v>
      </c>
      <c r="DR17" s="2656">
        <v>40.815382433249987</v>
      </c>
      <c r="DS17" s="2656">
        <v>40.787190317571422</v>
      </c>
      <c r="DT17" s="2656">
        <v>40.959065943753714</v>
      </c>
      <c r="DU17" s="2656">
        <v>41.667635898698862</v>
      </c>
      <c r="DV17" s="2656">
        <v>40.910784850588001</v>
      </c>
      <c r="DW17" s="2656">
        <v>40.417067676165935</v>
      </c>
      <c r="DX17" s="2656">
        <v>41.063542470582533</v>
      </c>
      <c r="DY17" s="2656">
        <v>41.032046511723209</v>
      </c>
      <c r="DZ17" s="2656">
        <v>41.014782706131861</v>
      </c>
      <c r="EA17" s="2656">
        <v>41.482777248362858</v>
      </c>
      <c r="EB17" s="2656">
        <v>41.468139454924597</v>
      </c>
      <c r="EC17" s="2656">
        <v>41.91562775355758</v>
      </c>
      <c r="ED17" s="2656">
        <v>41.98481148966755</v>
      </c>
      <c r="EE17" s="2656">
        <v>41.871151829096327</v>
      </c>
      <c r="EF17" s="2656">
        <v>42.109469035381949</v>
      </c>
      <c r="EG17" s="2656">
        <v>41.79894451240056</v>
      </c>
      <c r="EH17" s="2656">
        <v>41.888804510271434</v>
      </c>
      <c r="EI17" s="2656">
        <v>41.992796924623619</v>
      </c>
      <c r="EJ17" s="2656">
        <v>42.073712382800309</v>
      </c>
      <c r="EK17" s="2656">
        <v>41.690934236403209</v>
      </c>
      <c r="EL17" s="2656">
        <v>41.808072754420678</v>
      </c>
      <c r="EM17" s="2656">
        <v>41.30187515609429</v>
      </c>
      <c r="EN17" s="2656">
        <v>41.052703753629608</v>
      </c>
      <c r="EO17" s="2656">
        <v>40.313736930036661</v>
      </c>
      <c r="EP17" s="2656">
        <v>40.003648085912339</v>
      </c>
      <c r="EQ17" s="2656">
        <v>39.71930690080422</v>
      </c>
      <c r="ER17" s="2656">
        <v>39.017671124151313</v>
      </c>
      <c r="ES17" s="2656">
        <v>37.517692214466059</v>
      </c>
      <c r="ET17" s="2656">
        <v>37.78567505676876</v>
      </c>
      <c r="EU17" s="2656">
        <v>39.846689167127863</v>
      </c>
      <c r="EV17" s="2656">
        <v>39.6736</v>
      </c>
      <c r="EW17" s="2656">
        <v>39.295942857142855</v>
      </c>
      <c r="EX17" s="2656">
        <v>39.986150000000002</v>
      </c>
      <c r="EY17" s="2656">
        <v>39.430678571428601</v>
      </c>
      <c r="EZ17" s="2656">
        <v>40.297685714285699</v>
      </c>
      <c r="FA17" s="2656">
        <v>40.700814285714301</v>
      </c>
      <c r="FB17" s="2656">
        <v>40.186700000000002</v>
      </c>
      <c r="FC17" s="2656">
        <v>39.035400000000003</v>
      </c>
      <c r="FD17" s="2656">
        <v>39.929099999999998</v>
      </c>
      <c r="FE17" s="2656">
        <v>40.027200000000001</v>
      </c>
      <c r="FF17" s="2656">
        <v>39.921900000000001</v>
      </c>
      <c r="FG17" s="2656">
        <v>40.753599999999999</v>
      </c>
      <c r="FH17" s="2656">
        <v>40.814100000000003</v>
      </c>
      <c r="FI17" s="2656">
        <v>40.286299999999997</v>
      </c>
      <c r="FJ17" s="2656">
        <v>40.502200000000002</v>
      </c>
      <c r="FK17" s="2656">
        <v>40.391800000000003</v>
      </c>
      <c r="FL17" s="2656">
        <v>40.401800000000001</v>
      </c>
      <c r="FM17" s="2656">
        <v>40.728499999999997</v>
      </c>
      <c r="FN17" s="2656">
        <v>40.060400000000001</v>
      </c>
      <c r="FO17" s="2656">
        <v>39.075400000000002</v>
      </c>
      <c r="FP17" s="2656">
        <v>38.763500000000001</v>
      </c>
      <c r="FQ17" s="2656">
        <v>39.0291</v>
      </c>
      <c r="FR17" s="2656">
        <v>38.562800000000003</v>
      </c>
      <c r="FS17" s="2656">
        <v>38.713299999999997</v>
      </c>
      <c r="FT17" s="2656">
        <v>39.0002</v>
      </c>
      <c r="FU17" s="2656">
        <v>39.694600000000001</v>
      </c>
      <c r="FV17" s="2657">
        <v>40.288699999999999</v>
      </c>
      <c r="FX17" s="2645"/>
      <c r="FY17" s="2645"/>
    </row>
    <row r="18" spans="1:181" ht="9.75" customHeight="1" thickBot="1" x14ac:dyDescent="0.35">
      <c r="A18" s="2661"/>
      <c r="B18" s="2662"/>
      <c r="C18" s="2662"/>
      <c r="D18" s="2663"/>
      <c r="E18" s="2663"/>
      <c r="F18" s="2663"/>
      <c r="G18" s="2663"/>
      <c r="H18" s="2663"/>
      <c r="I18" s="2663"/>
      <c r="J18" s="2663"/>
      <c r="K18" s="2663"/>
      <c r="L18" s="2663"/>
      <c r="M18" s="2663"/>
      <c r="N18" s="2663"/>
      <c r="O18" s="2663"/>
      <c r="P18" s="2663"/>
      <c r="Q18" s="2663"/>
      <c r="R18" s="2663"/>
      <c r="S18" s="2663"/>
      <c r="T18" s="2663"/>
      <c r="U18" s="2663"/>
      <c r="V18" s="2663"/>
      <c r="W18" s="2663"/>
      <c r="X18" s="2663"/>
      <c r="Y18" s="2663"/>
      <c r="Z18" s="2663"/>
      <c r="AA18" s="2663"/>
      <c r="AB18" s="2663"/>
      <c r="AC18" s="2663"/>
      <c r="AD18" s="2663"/>
      <c r="AE18" s="2663"/>
      <c r="AF18" s="2663"/>
      <c r="AG18" s="2663"/>
      <c r="AH18" s="2663"/>
      <c r="AI18" s="2663"/>
      <c r="AJ18" s="2663"/>
      <c r="AK18" s="2663"/>
      <c r="AL18" s="2663"/>
      <c r="AM18" s="2663"/>
      <c r="AN18" s="2663"/>
      <c r="AO18" s="2663"/>
      <c r="AP18" s="2663"/>
      <c r="AQ18" s="2663"/>
      <c r="AR18" s="2663"/>
      <c r="AS18" s="2663"/>
      <c r="AT18" s="2663"/>
      <c r="AU18" s="2664"/>
      <c r="AV18" s="2664"/>
      <c r="AW18" s="2664"/>
      <c r="AX18" s="2664"/>
      <c r="AY18" s="2664"/>
      <c r="AZ18" s="2664"/>
      <c r="BA18" s="2664"/>
      <c r="BB18" s="2664"/>
      <c r="BC18" s="2664"/>
      <c r="BD18" s="2664"/>
      <c r="BE18" s="2664"/>
      <c r="BF18" s="2664"/>
      <c r="BG18" s="2664"/>
      <c r="BH18" s="2664"/>
      <c r="BI18" s="2664"/>
      <c r="BJ18" s="2664"/>
      <c r="BK18" s="2664"/>
      <c r="BL18" s="2664"/>
      <c r="BM18" s="2663"/>
      <c r="BN18" s="2663"/>
      <c r="BO18" s="2663"/>
      <c r="BP18" s="2663"/>
      <c r="BQ18" s="2663"/>
      <c r="BR18" s="2663"/>
      <c r="BS18" s="2663"/>
      <c r="BT18" s="2663"/>
      <c r="BU18" s="2663"/>
      <c r="BV18" s="2663"/>
      <c r="BW18" s="2663"/>
      <c r="BX18" s="2663"/>
      <c r="BY18" s="2663"/>
      <c r="BZ18" s="2663"/>
      <c r="CA18" s="2663"/>
      <c r="CB18" s="2663"/>
      <c r="CC18" s="2663"/>
      <c r="CD18" s="2663"/>
      <c r="CE18" s="2663"/>
      <c r="CF18" s="2663"/>
      <c r="CG18" s="2663"/>
      <c r="CH18" s="2663"/>
      <c r="CI18" s="2663"/>
      <c r="CJ18" s="2663"/>
      <c r="CK18" s="2663"/>
      <c r="CL18" s="2663"/>
      <c r="CM18" s="2663"/>
      <c r="CN18" s="2663"/>
      <c r="CO18" s="2663"/>
      <c r="CP18" s="2663"/>
      <c r="CQ18" s="2663"/>
      <c r="CR18" s="2663"/>
      <c r="CS18" s="2663"/>
      <c r="CT18" s="2663"/>
      <c r="CU18" s="2663"/>
      <c r="CV18" s="2663"/>
      <c r="CW18" s="2663"/>
      <c r="CX18" s="2663"/>
      <c r="CY18" s="2663"/>
      <c r="CZ18" s="2663"/>
      <c r="DA18" s="2663"/>
      <c r="DB18" s="2663"/>
      <c r="DC18" s="2663"/>
      <c r="DD18" s="2663"/>
      <c r="DE18" s="2663"/>
      <c r="DF18" s="2663"/>
      <c r="DG18" s="2663"/>
      <c r="DH18" s="2663"/>
      <c r="DI18" s="2663"/>
      <c r="DJ18" s="2663"/>
      <c r="DK18" s="2663"/>
      <c r="DL18" s="2663"/>
      <c r="DM18" s="2663"/>
      <c r="DN18" s="2663"/>
      <c r="DO18" s="2663"/>
      <c r="DP18" s="2663"/>
      <c r="DQ18" s="2663"/>
      <c r="DR18" s="2663"/>
      <c r="DS18" s="2663"/>
      <c r="DT18" s="2663"/>
      <c r="DU18" s="2663"/>
      <c r="DV18" s="2663"/>
      <c r="DW18" s="2663"/>
      <c r="DX18" s="2663"/>
      <c r="DY18" s="2663"/>
      <c r="DZ18" s="2663"/>
      <c r="EA18" s="2663"/>
      <c r="EB18" s="2663"/>
      <c r="EC18" s="2663"/>
      <c r="ED18" s="2663"/>
      <c r="EE18" s="2663"/>
      <c r="EF18" s="2663"/>
      <c r="EG18" s="2663"/>
      <c r="EH18" s="2663"/>
      <c r="EI18" s="2663"/>
      <c r="EJ18" s="2663"/>
      <c r="EK18" s="2663"/>
      <c r="EL18" s="2663"/>
      <c r="EM18" s="2663"/>
      <c r="EN18" s="2663"/>
      <c r="EO18" s="2663"/>
      <c r="EP18" s="2663"/>
      <c r="EQ18" s="2663"/>
      <c r="ER18" s="2663"/>
      <c r="ES18" s="2663"/>
      <c r="ET18" s="2663"/>
      <c r="EU18" s="2663"/>
      <c r="EV18" s="2663"/>
      <c r="EW18" s="2663"/>
      <c r="EX18" s="2663"/>
      <c r="EY18" s="2663"/>
      <c r="EZ18" s="2663"/>
      <c r="FA18" s="2663"/>
      <c r="FB18" s="2663"/>
      <c r="FC18" s="2663"/>
      <c r="FD18" s="2663"/>
      <c r="FE18" s="2663"/>
      <c r="FF18" s="2663"/>
      <c r="FG18" s="2663"/>
      <c r="FH18" s="2663"/>
      <c r="FI18" s="2663"/>
      <c r="FJ18" s="2663"/>
      <c r="FK18" s="2663"/>
      <c r="FL18" s="2663"/>
      <c r="FM18" s="2663"/>
      <c r="FN18" s="2663"/>
      <c r="FO18" s="2663"/>
      <c r="FP18" s="2663"/>
      <c r="FQ18" s="2663"/>
      <c r="FR18" s="2663"/>
      <c r="FS18" s="2663"/>
      <c r="FT18" s="2663"/>
      <c r="FU18" s="2663"/>
      <c r="FV18" s="2665"/>
    </row>
    <row r="19" spans="1:181" ht="17.25" thickTop="1" x14ac:dyDescent="0.3">
      <c r="A19" s="2666" t="s">
        <v>4192</v>
      </c>
      <c r="B19" s="2667"/>
      <c r="C19" s="2668"/>
      <c r="D19" s="2668"/>
      <c r="E19" s="2668"/>
      <c r="F19" s="2668"/>
      <c r="G19" s="2668"/>
      <c r="H19" s="2668"/>
      <c r="I19" s="2668"/>
      <c r="J19" s="2668"/>
      <c r="K19" s="2668"/>
      <c r="L19" s="2668"/>
      <c r="M19" s="2668"/>
      <c r="N19" s="2668"/>
      <c r="O19" s="2668"/>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8"/>
      <c r="AN19" s="2668"/>
      <c r="AO19" s="2668"/>
      <c r="AP19" s="2668"/>
      <c r="AQ19" s="2668"/>
      <c r="AR19" s="2668"/>
      <c r="AS19" s="2668"/>
      <c r="AT19" s="2668"/>
      <c r="AU19" s="2668"/>
      <c r="AV19" s="2668"/>
      <c r="AW19" s="2668"/>
      <c r="AX19" s="2668"/>
      <c r="AY19" s="2668"/>
      <c r="AZ19" s="2668"/>
      <c r="BA19" s="2668"/>
      <c r="BB19" s="2668"/>
      <c r="BC19" s="2668"/>
      <c r="BD19" s="2668"/>
      <c r="BE19" s="2668"/>
      <c r="BF19" s="2668"/>
      <c r="BG19" s="2668"/>
      <c r="BH19" s="2668"/>
      <c r="BI19" s="2668"/>
      <c r="BJ19" s="2668"/>
      <c r="BK19" s="2668"/>
      <c r="BL19" s="2668"/>
      <c r="BM19" s="2668"/>
      <c r="BN19" s="2668"/>
      <c r="BO19" s="2668"/>
      <c r="BP19" s="2668"/>
      <c r="BQ19" s="2668"/>
      <c r="BR19" s="2668"/>
      <c r="BS19" s="2668"/>
      <c r="BT19" s="2668"/>
      <c r="BU19" s="2668"/>
      <c r="BV19" s="2668"/>
      <c r="BW19" s="2668"/>
      <c r="BX19" s="2668"/>
      <c r="BY19" s="2668"/>
      <c r="BZ19" s="2668"/>
      <c r="CA19" s="2668"/>
      <c r="CB19" s="2668"/>
      <c r="CC19" s="2668"/>
      <c r="CD19" s="2668"/>
      <c r="CE19" s="2668"/>
      <c r="CF19" s="2668"/>
      <c r="CG19" s="2668"/>
      <c r="CH19" s="2668"/>
      <c r="CI19" s="2668"/>
      <c r="CJ19" s="2668"/>
      <c r="CK19" s="2668"/>
      <c r="CL19" s="2668"/>
      <c r="CM19" s="2668"/>
      <c r="CN19" s="2668"/>
      <c r="CO19" s="2668"/>
      <c r="CP19" s="2668"/>
      <c r="CQ19" s="2668"/>
      <c r="CR19" s="2668"/>
      <c r="CS19" s="2668"/>
      <c r="CT19" s="2668"/>
      <c r="CU19" s="2668"/>
      <c r="CV19" s="2668"/>
      <c r="CW19" s="2668"/>
      <c r="CX19" s="2668"/>
      <c r="CY19" s="2668"/>
      <c r="CZ19" s="2668"/>
      <c r="DA19" s="2668"/>
      <c r="DB19" s="2668"/>
      <c r="DC19" s="2668"/>
      <c r="DD19" s="2668"/>
      <c r="DE19" s="2668"/>
      <c r="DF19" s="2668"/>
      <c r="DG19" s="2668"/>
      <c r="DH19" s="2668"/>
      <c r="DI19" s="2668"/>
      <c r="DJ19" s="2668"/>
      <c r="DK19" s="2668"/>
      <c r="DL19" s="2668"/>
      <c r="DM19" s="2668"/>
      <c r="DN19" s="2668"/>
      <c r="DO19" s="2668"/>
      <c r="DP19" s="2668"/>
      <c r="DQ19" s="2668"/>
      <c r="DR19" s="2668"/>
      <c r="DS19" s="2668"/>
      <c r="DT19" s="2668"/>
      <c r="DU19" s="2668"/>
      <c r="DV19" s="2668"/>
      <c r="DW19" s="2668"/>
      <c r="DX19" s="2668"/>
      <c r="DY19" s="2668"/>
      <c r="DZ19" s="2668"/>
      <c r="EA19" s="2668"/>
      <c r="EB19" s="2668"/>
      <c r="EC19" s="2668"/>
      <c r="ED19" s="2670"/>
      <c r="EE19" s="2668"/>
      <c r="EF19" s="2668"/>
      <c r="EG19" s="2668"/>
      <c r="EH19" s="2668"/>
      <c r="EI19" s="2668"/>
      <c r="EJ19" s="2668"/>
      <c r="EK19" s="2668"/>
      <c r="EL19" s="2668"/>
      <c r="EM19" s="2668"/>
      <c r="EN19" s="2668"/>
      <c r="EO19" s="2668"/>
      <c r="EP19" s="2668"/>
      <c r="EQ19" s="2668"/>
      <c r="ER19" s="2668"/>
      <c r="ES19" s="2668"/>
      <c r="ET19" s="2668"/>
      <c r="EU19" s="2668"/>
      <c r="EV19" s="2668"/>
      <c r="EW19" s="2668"/>
      <c r="EX19" s="2668"/>
      <c r="EY19" s="2668"/>
      <c r="EZ19" s="2668"/>
      <c r="FA19" s="2668"/>
      <c r="FB19" s="2668"/>
      <c r="FC19" s="2668"/>
      <c r="FD19" s="2668"/>
      <c r="FE19" s="2668"/>
      <c r="FF19" s="2668"/>
      <c r="FG19" s="2668"/>
      <c r="FH19" s="2668"/>
      <c r="FI19" s="2668"/>
    </row>
    <row r="20" spans="1:181" x14ac:dyDescent="0.3">
      <c r="A20" s="2671" t="s">
        <v>3546</v>
      </c>
      <c r="B20" s="2667"/>
      <c r="C20" s="2668"/>
      <c r="D20" s="2668"/>
      <c r="E20" s="2668"/>
      <c r="F20" s="2668"/>
      <c r="G20" s="2668"/>
      <c r="H20" s="2668"/>
      <c r="I20" s="2668"/>
      <c r="J20" s="2668"/>
      <c r="K20" s="2668"/>
      <c r="L20" s="2668"/>
      <c r="M20" s="2668"/>
      <c r="N20" s="2668"/>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c r="AS20" s="2668"/>
      <c r="AT20" s="2668"/>
      <c r="AU20" s="2668"/>
      <c r="AV20" s="2668"/>
      <c r="AW20" s="2668"/>
      <c r="AX20" s="2668"/>
      <c r="AY20" s="2668"/>
      <c r="AZ20" s="2668"/>
      <c r="BA20" s="2668"/>
      <c r="BB20" s="2668"/>
      <c r="BC20" s="2668"/>
      <c r="BD20" s="2668"/>
      <c r="BE20" s="2668"/>
      <c r="BF20" s="2668"/>
      <c r="BG20" s="2668"/>
      <c r="BH20" s="2668"/>
      <c r="BI20" s="2668"/>
      <c r="BJ20" s="2668"/>
      <c r="BK20" s="2668"/>
      <c r="BL20" s="2668"/>
      <c r="BM20" s="2668"/>
      <c r="BN20" s="2668"/>
      <c r="BO20" s="2668"/>
      <c r="BP20" s="2668"/>
      <c r="BQ20" s="2668"/>
      <c r="BR20" s="2668"/>
      <c r="BS20" s="2668"/>
      <c r="BT20" s="2668"/>
      <c r="BU20" s="2668"/>
      <c r="BV20" s="2668"/>
      <c r="BW20" s="2668"/>
      <c r="BX20" s="2668"/>
      <c r="BY20" s="2668"/>
      <c r="BZ20" s="2668"/>
      <c r="CA20" s="2668"/>
      <c r="CB20" s="2668"/>
      <c r="CC20" s="2668"/>
      <c r="CD20" s="2668"/>
      <c r="CE20" s="2668"/>
      <c r="CF20" s="2668"/>
      <c r="CG20" s="2668"/>
      <c r="CH20" s="2668"/>
      <c r="CI20" s="2668"/>
      <c r="CJ20" s="2668"/>
      <c r="CK20" s="2668"/>
      <c r="CL20" s="2668"/>
      <c r="CM20" s="2668"/>
      <c r="CN20" s="2668"/>
      <c r="CO20" s="2668"/>
      <c r="CP20" s="2668"/>
      <c r="CQ20" s="2668"/>
      <c r="CR20" s="2668"/>
      <c r="CS20" s="2668"/>
      <c r="CT20" s="2668"/>
      <c r="CU20" s="2668"/>
      <c r="CV20" s="2668"/>
      <c r="CW20" s="2668"/>
      <c r="CX20" s="2668"/>
      <c r="CY20" s="2668"/>
      <c r="CZ20" s="2668"/>
      <c r="DA20" s="2668"/>
      <c r="DB20" s="2668"/>
      <c r="DC20" s="2668"/>
      <c r="DD20" s="2668"/>
      <c r="DE20" s="2668"/>
      <c r="DF20" s="2668"/>
      <c r="DG20" s="2668"/>
      <c r="DH20" s="2668"/>
      <c r="DI20" s="2668"/>
      <c r="DJ20" s="2668"/>
      <c r="DK20" s="2668"/>
      <c r="DL20" s="2668"/>
      <c r="DM20" s="2668"/>
      <c r="DN20" s="2668"/>
      <c r="DO20" s="2668"/>
      <c r="DP20" s="2668"/>
      <c r="DQ20" s="2668"/>
      <c r="DR20" s="2668"/>
      <c r="DS20" s="2668"/>
      <c r="DT20" s="2668"/>
      <c r="DU20" s="2668"/>
      <c r="DV20" s="2668"/>
      <c r="DW20" s="2668"/>
      <c r="DX20" s="2668"/>
      <c r="DY20" s="2668"/>
      <c r="DZ20" s="2668"/>
      <c r="EA20" s="2668"/>
      <c r="EB20" s="2668"/>
      <c r="EC20" s="2668"/>
      <c r="ED20" s="2670"/>
      <c r="EE20" s="2668"/>
      <c r="EF20" s="2668"/>
      <c r="EG20" s="2668"/>
      <c r="EH20" s="2668"/>
      <c r="EI20" s="2668"/>
      <c r="EJ20" s="2668"/>
      <c r="EK20" s="2668"/>
      <c r="EL20" s="2668"/>
      <c r="EM20" s="2668"/>
      <c r="EN20" s="2668"/>
      <c r="EO20" s="2668"/>
      <c r="EP20" s="2668"/>
      <c r="EQ20" s="2668"/>
      <c r="ER20" s="2668"/>
      <c r="ES20" s="2668"/>
      <c r="ET20" s="2668"/>
      <c r="EU20" s="2668"/>
      <c r="EV20" s="2668"/>
      <c r="EW20" s="2668"/>
      <c r="EX20" s="2668"/>
      <c r="EY20" s="2668"/>
      <c r="EZ20" s="2668"/>
      <c r="FA20" s="2668"/>
      <c r="FB20" s="2668"/>
      <c r="FC20" s="2668"/>
      <c r="FD20" s="2668"/>
      <c r="FE20" s="2668"/>
      <c r="FF20" s="2668"/>
      <c r="FG20" s="2668"/>
      <c r="FH20" s="2668"/>
      <c r="FI20" s="2668"/>
    </row>
    <row r="21" spans="1:181" x14ac:dyDescent="0.3">
      <c r="A21" s="2672"/>
      <c r="B21" s="2647"/>
      <c r="H21" s="2647"/>
      <c r="I21" s="2647"/>
    </row>
    <row r="22" spans="1:181" x14ac:dyDescent="0.3">
      <c r="A22" s="2672"/>
      <c r="B22" s="2647"/>
      <c r="H22" s="2647"/>
      <c r="I22" s="2647"/>
    </row>
    <row r="23" spans="1:181" s="2647" customFormat="1" ht="20.25" x14ac:dyDescent="0.35">
      <c r="A23" s="2642" t="s">
        <v>4193</v>
      </c>
      <c r="B23" s="2644"/>
      <c r="C23" s="2644"/>
      <c r="D23" s="2644"/>
      <c r="E23" s="2644"/>
      <c r="F23" s="2644"/>
      <c r="G23" s="2644"/>
      <c r="H23" s="2644"/>
      <c r="I23" s="2644"/>
      <c r="J23" s="2644"/>
      <c r="K23" s="2644"/>
      <c r="L23" s="2644"/>
      <c r="M23" s="2644"/>
      <c r="N23" s="2644"/>
      <c r="O23" s="2644"/>
      <c r="P23" s="2644"/>
      <c r="Q23" s="2644"/>
      <c r="R23" s="2644"/>
      <c r="S23" s="2644"/>
      <c r="T23" s="2644"/>
      <c r="U23" s="2644"/>
      <c r="V23" s="2644"/>
      <c r="W23" s="2644"/>
      <c r="X23" s="2644"/>
      <c r="Y23" s="2644"/>
      <c r="Z23" s="2644"/>
      <c r="AA23" s="2644"/>
      <c r="AB23" s="2644"/>
      <c r="AC23" s="2644"/>
      <c r="AD23" s="2644"/>
      <c r="AE23" s="2644"/>
      <c r="AF23" s="2644"/>
      <c r="AG23" s="2644"/>
      <c r="AH23" s="2644"/>
      <c r="AI23" s="2644"/>
      <c r="AJ23" s="2644"/>
      <c r="AK23" s="2644"/>
      <c r="AL23" s="2644"/>
      <c r="AM23" s="2643"/>
      <c r="AN23" s="2643"/>
      <c r="AO23" s="2643"/>
      <c r="AP23" s="2643"/>
      <c r="AQ23" s="2643"/>
      <c r="AR23" s="2643"/>
      <c r="AS23" s="2643"/>
      <c r="AT23" s="2643"/>
      <c r="AU23" s="2643"/>
      <c r="AV23" s="2643"/>
      <c r="AW23" s="2643"/>
      <c r="AX23" s="2643"/>
      <c r="AY23" s="2643"/>
      <c r="AZ23" s="2643"/>
      <c r="BA23" s="2643"/>
      <c r="BB23" s="2643"/>
      <c r="BC23" s="2643"/>
      <c r="BD23" s="2643"/>
      <c r="BE23" s="2643"/>
      <c r="BF23" s="2643"/>
      <c r="BG23" s="2643"/>
      <c r="BH23" s="2643"/>
      <c r="BI23" s="2643"/>
      <c r="BJ23" s="2643"/>
      <c r="BK23" s="2643"/>
      <c r="BL23" s="2643"/>
      <c r="BM23" s="2643"/>
      <c r="BN23" s="2643"/>
      <c r="BO23" s="2643"/>
      <c r="BP23" s="2643"/>
      <c r="BQ23" s="2643"/>
      <c r="BR23" s="2643"/>
      <c r="BS23" s="2643"/>
      <c r="BT23" s="2643"/>
      <c r="BU23" s="2643"/>
      <c r="BV23" s="2643"/>
      <c r="BW23" s="2643"/>
      <c r="BX23" s="2643"/>
      <c r="BY23" s="2643"/>
      <c r="BZ23" s="2643"/>
      <c r="CA23" s="2643"/>
      <c r="CB23" s="2643"/>
      <c r="CC23" s="2643"/>
      <c r="CD23" s="2643"/>
      <c r="CE23" s="2643"/>
      <c r="CF23" s="2643"/>
      <c r="CG23" s="2643"/>
      <c r="CH23" s="2643"/>
      <c r="CI23" s="2643"/>
      <c r="CJ23" s="2643"/>
      <c r="CK23" s="2643"/>
      <c r="CL23" s="2643"/>
      <c r="CM23" s="2643"/>
      <c r="CN23" s="2643"/>
      <c r="CO23" s="2643"/>
      <c r="CP23" s="2643"/>
      <c r="CQ23" s="2643"/>
      <c r="CR23" s="2643"/>
      <c r="CS23" s="2643"/>
      <c r="CT23" s="2643"/>
      <c r="CU23" s="2643"/>
      <c r="CV23" s="2643"/>
      <c r="CW23" s="2643"/>
      <c r="CX23" s="2643"/>
      <c r="CY23" s="2643"/>
      <c r="CZ23" s="2643"/>
      <c r="DA23" s="2643"/>
      <c r="DB23" s="2643"/>
      <c r="DC23" s="2643"/>
      <c r="DD23" s="2643"/>
      <c r="DE23" s="2643"/>
      <c r="DF23" s="2643"/>
      <c r="DG23" s="2643"/>
      <c r="DH23" s="2643"/>
      <c r="DI23" s="2643"/>
      <c r="DJ23" s="2643"/>
      <c r="DK23" s="2643"/>
      <c r="DL23" s="2643"/>
      <c r="DM23" s="2643"/>
      <c r="DN23" s="2643"/>
      <c r="DO23" s="2643"/>
      <c r="DP23" s="2643"/>
      <c r="DQ23" s="2643"/>
      <c r="DR23" s="2643"/>
      <c r="DS23" s="2643"/>
      <c r="DT23" s="2643"/>
      <c r="DU23" s="2643"/>
      <c r="DV23" s="2643"/>
      <c r="DW23" s="2643"/>
      <c r="DX23" s="2643"/>
      <c r="DY23" s="2643"/>
      <c r="DZ23" s="2643"/>
      <c r="EA23" s="2643"/>
      <c r="EB23" s="2643"/>
      <c r="EC23" s="2643"/>
      <c r="ED23" s="2643"/>
      <c r="EE23" s="2643"/>
      <c r="EF23" s="2643"/>
      <c r="EG23" s="2643"/>
      <c r="EH23" s="2643"/>
      <c r="EI23" s="2643"/>
      <c r="EJ23" s="2643"/>
      <c r="EK23" s="2643"/>
      <c r="EL23" s="2643"/>
      <c r="EM23" s="2643"/>
      <c r="EN23" s="2643"/>
      <c r="EO23" s="2643"/>
      <c r="EP23" s="2643"/>
      <c r="EQ23" s="2643"/>
      <c r="ER23" s="2643"/>
      <c r="ES23" s="2643"/>
      <c r="ET23" s="2643"/>
      <c r="EU23" s="2643"/>
      <c r="EV23" s="2643"/>
      <c r="EW23" s="2643"/>
      <c r="EX23" s="2643"/>
      <c r="EY23" s="2643"/>
      <c r="EZ23" s="2643"/>
      <c r="FA23" s="2643"/>
      <c r="FB23" s="2643"/>
      <c r="FC23" s="2643"/>
      <c r="FD23" s="2643"/>
      <c r="FE23" s="2643"/>
      <c r="FF23" s="2643"/>
      <c r="FG23" s="2643"/>
      <c r="FH23" s="2643"/>
      <c r="FI23" s="2643"/>
    </row>
    <row r="24" spans="1:181" s="2647" customFormat="1" ht="21" thickBot="1" x14ac:dyDescent="0.4">
      <c r="A24" s="2644"/>
      <c r="B24" s="2644"/>
      <c r="C24" s="2644"/>
      <c r="D24" s="2644"/>
      <c r="E24" s="2644"/>
      <c r="F24" s="2644"/>
      <c r="G24" s="2644"/>
      <c r="H24" s="2644"/>
      <c r="I24" s="2644"/>
      <c r="J24" s="2644"/>
      <c r="K24" s="2644"/>
      <c r="L24" s="2644"/>
      <c r="M24" s="2644"/>
      <c r="N24" s="2644"/>
      <c r="O24" s="2644"/>
      <c r="P24" s="2644"/>
      <c r="Q24" s="2644"/>
      <c r="R24" s="2644"/>
      <c r="S24" s="2644"/>
      <c r="T24" s="2644"/>
      <c r="U24" s="2644"/>
      <c r="V24" s="2644"/>
      <c r="W24" s="2644"/>
      <c r="X24" s="2644"/>
      <c r="Y24" s="2644"/>
      <c r="Z24" s="2644"/>
      <c r="AA24" s="2644"/>
      <c r="AB24" s="2644"/>
      <c r="AC24" s="2644"/>
      <c r="AD24" s="2644"/>
      <c r="AE24" s="2644"/>
      <c r="AF24" s="2644"/>
      <c r="AG24" s="2644"/>
      <c r="AH24" s="2644"/>
      <c r="AI24" s="2644"/>
      <c r="AJ24" s="2644"/>
      <c r="AK24" s="2644"/>
      <c r="AL24" s="2644"/>
      <c r="AM24" s="2643"/>
      <c r="AN24" s="2643"/>
      <c r="AO24" s="2643"/>
      <c r="AP24" s="2643"/>
      <c r="AQ24" s="2643"/>
      <c r="AR24" s="2643"/>
      <c r="AS24" s="2643"/>
      <c r="AT24" s="2643"/>
      <c r="AU24" s="2643"/>
      <c r="AV24" s="2643"/>
      <c r="AW24" s="2643"/>
      <c r="AX24" s="2643"/>
      <c r="AY24" s="2643"/>
      <c r="AZ24" s="2643"/>
      <c r="BA24" s="2643"/>
      <c r="BB24" s="2643"/>
      <c r="BC24" s="2643"/>
      <c r="BD24" s="2643"/>
      <c r="BE24" s="2643"/>
      <c r="BF24" s="2643"/>
      <c r="BG24" s="2643"/>
      <c r="BH24" s="2643"/>
      <c r="BI24" s="2643"/>
      <c r="BJ24" s="2643"/>
      <c r="BK24" s="2643"/>
      <c r="BL24" s="2643"/>
      <c r="BM24" s="2643"/>
      <c r="BN24" s="2643"/>
      <c r="BO24" s="2643"/>
      <c r="BP24" s="2643"/>
      <c r="BQ24" s="2643"/>
      <c r="BR24" s="2643"/>
      <c r="BS24" s="2643"/>
      <c r="BT24" s="2643"/>
      <c r="BU24" s="2643"/>
      <c r="BV24" s="2643"/>
      <c r="BW24" s="2643"/>
      <c r="BX24" s="2643"/>
      <c r="BY24" s="2643"/>
      <c r="BZ24" s="2643"/>
      <c r="CA24" s="2643"/>
      <c r="CB24" s="2643"/>
      <c r="CC24" s="2643"/>
      <c r="CD24" s="2643"/>
      <c r="CE24" s="2643"/>
      <c r="CF24" s="2643"/>
      <c r="CG24" s="2643"/>
      <c r="CH24" s="2643"/>
      <c r="CI24" s="2643"/>
      <c r="CJ24" s="2643"/>
      <c r="CK24" s="2643"/>
      <c r="CL24" s="2643"/>
      <c r="CM24" s="2643"/>
      <c r="CN24" s="2643"/>
      <c r="CO24" s="2643"/>
      <c r="CP24" s="2643"/>
      <c r="CQ24" s="2643"/>
      <c r="CR24" s="2643"/>
      <c r="CS24" s="2643"/>
      <c r="CT24" s="2643"/>
      <c r="CU24" s="2643"/>
      <c r="CV24" s="2643"/>
      <c r="CW24" s="2643"/>
      <c r="CX24" s="2643"/>
      <c r="CY24" s="2643"/>
      <c r="CZ24" s="2643"/>
      <c r="DA24" s="2643"/>
      <c r="DB24" s="2643"/>
      <c r="DC24" s="2643"/>
      <c r="DD24" s="2643"/>
      <c r="DE24" s="2643"/>
      <c r="DF24" s="2643"/>
      <c r="DG24" s="2643"/>
      <c r="DH24" s="2643"/>
      <c r="DI24" s="2643"/>
      <c r="DJ24" s="2643"/>
      <c r="DK24" s="2643"/>
      <c r="DL24" s="2643"/>
      <c r="DM24" s="2643"/>
      <c r="DN24" s="2643"/>
      <c r="DO24" s="2643"/>
      <c r="DP24" s="2643"/>
      <c r="DQ24" s="2643"/>
      <c r="DR24" s="2643"/>
      <c r="DS24" s="2643"/>
      <c r="DT24" s="2643"/>
      <c r="DU24" s="2643"/>
      <c r="DV24" s="2643"/>
      <c r="DW24" s="2643"/>
      <c r="DX24" s="2643"/>
      <c r="DY24" s="2643"/>
      <c r="DZ24" s="2643"/>
      <c r="EA24" s="2643"/>
      <c r="EB24" s="2643"/>
      <c r="EC24" s="2643"/>
      <c r="ED24" s="2643"/>
      <c r="EE24" s="2643"/>
      <c r="EF24" s="2643"/>
      <c r="EG24" s="2643"/>
      <c r="EH24" s="2643"/>
      <c r="EI24" s="2643"/>
      <c r="EJ24" s="2643"/>
      <c r="EK24" s="2643"/>
      <c r="EL24" s="2643"/>
      <c r="EM24" s="2643"/>
      <c r="EN24" s="2643"/>
      <c r="EO24" s="2643"/>
      <c r="EP24" s="2643"/>
      <c r="EQ24" s="2643"/>
      <c r="ER24" s="2643"/>
      <c r="ES24" s="2643"/>
      <c r="ET24" s="2643"/>
      <c r="EU24" s="2643"/>
      <c r="EV24" s="2643"/>
      <c r="EW24" s="2643"/>
      <c r="EX24" s="2643"/>
      <c r="EY24" s="2643"/>
      <c r="EZ24" s="2643"/>
      <c r="FA24" s="2643"/>
      <c r="FB24" s="2643"/>
      <c r="FC24" s="2643"/>
      <c r="FD24" s="2643"/>
      <c r="FE24" s="2643"/>
      <c r="FF24" s="2643"/>
      <c r="FG24" s="2643"/>
      <c r="FH24" s="2643"/>
      <c r="FI24" s="2643"/>
    </row>
    <row r="25" spans="1:181" s="2647" customFormat="1" ht="18" thickTop="1" x14ac:dyDescent="0.3">
      <c r="A25" s="2648" t="s">
        <v>4179</v>
      </c>
      <c r="B25" s="2649">
        <v>37258</v>
      </c>
      <c r="C25" s="2649">
        <v>37289</v>
      </c>
      <c r="D25" s="2649">
        <v>37378</v>
      </c>
      <c r="E25" s="2649">
        <v>37409</v>
      </c>
      <c r="F25" s="2649">
        <v>37439</v>
      </c>
      <c r="G25" s="2649">
        <v>37470</v>
      </c>
      <c r="H25" s="2649">
        <v>37501</v>
      </c>
      <c r="I25" s="2649">
        <v>37531</v>
      </c>
      <c r="J25" s="2649">
        <v>37562</v>
      </c>
      <c r="K25" s="2649">
        <v>37592</v>
      </c>
      <c r="L25" s="2649">
        <v>37623</v>
      </c>
      <c r="M25" s="2649">
        <v>37654</v>
      </c>
      <c r="N25" s="2649">
        <v>37682</v>
      </c>
      <c r="O25" s="2649">
        <v>37713</v>
      </c>
      <c r="P25" s="2649">
        <v>37743</v>
      </c>
      <c r="Q25" s="2649">
        <v>37774</v>
      </c>
      <c r="R25" s="2649">
        <v>37804</v>
      </c>
      <c r="S25" s="2649">
        <v>37835</v>
      </c>
      <c r="T25" s="2649">
        <v>37866</v>
      </c>
      <c r="U25" s="2649">
        <v>37896</v>
      </c>
      <c r="V25" s="2649">
        <v>37927</v>
      </c>
      <c r="W25" s="2649">
        <v>37957</v>
      </c>
      <c r="X25" s="2649">
        <v>37988</v>
      </c>
      <c r="Y25" s="2649">
        <v>38019</v>
      </c>
      <c r="Z25" s="2649">
        <v>38048</v>
      </c>
      <c r="AA25" s="2649">
        <v>38079</v>
      </c>
      <c r="AB25" s="2649">
        <v>38109</v>
      </c>
      <c r="AC25" s="2649">
        <v>38140</v>
      </c>
      <c r="AD25" s="2649">
        <v>38170</v>
      </c>
      <c r="AE25" s="2649">
        <v>38201</v>
      </c>
      <c r="AF25" s="2649">
        <v>38232</v>
      </c>
      <c r="AG25" s="2649">
        <v>38262</v>
      </c>
      <c r="AH25" s="2649">
        <v>38293</v>
      </c>
      <c r="AI25" s="2649">
        <v>38323</v>
      </c>
      <c r="AJ25" s="2649">
        <v>38354</v>
      </c>
      <c r="AK25" s="2649">
        <v>38413</v>
      </c>
      <c r="AL25" s="2649">
        <v>38444</v>
      </c>
      <c r="AM25" s="2649">
        <v>38474</v>
      </c>
      <c r="AN25" s="2649">
        <v>38505</v>
      </c>
      <c r="AO25" s="2649">
        <v>38535</v>
      </c>
      <c r="AP25" s="2649">
        <v>38565</v>
      </c>
      <c r="AQ25" s="2649">
        <v>38596</v>
      </c>
      <c r="AR25" s="2649">
        <v>38626</v>
      </c>
      <c r="AS25" s="2649">
        <v>38657</v>
      </c>
      <c r="AT25" s="2649">
        <v>38687</v>
      </c>
      <c r="AU25" s="2649">
        <v>38718</v>
      </c>
      <c r="AV25" s="2649">
        <v>38749</v>
      </c>
      <c r="AW25" s="2649">
        <v>38777</v>
      </c>
      <c r="AX25" s="2649">
        <v>38808</v>
      </c>
      <c r="AY25" s="2649">
        <v>38838</v>
      </c>
      <c r="AZ25" s="2649">
        <v>38869</v>
      </c>
      <c r="BA25" s="2649">
        <v>38899</v>
      </c>
      <c r="BB25" s="2649">
        <v>38930</v>
      </c>
      <c r="BC25" s="2649">
        <v>38961</v>
      </c>
      <c r="BD25" s="2649">
        <v>38991</v>
      </c>
      <c r="BE25" s="2649">
        <v>39022</v>
      </c>
      <c r="BF25" s="2649">
        <v>39052</v>
      </c>
      <c r="BG25" s="2649">
        <v>39083</v>
      </c>
      <c r="BH25" s="2649">
        <v>39114</v>
      </c>
      <c r="BI25" s="2649">
        <v>39142</v>
      </c>
      <c r="BJ25" s="2649">
        <v>39173</v>
      </c>
      <c r="BK25" s="2649">
        <v>39203</v>
      </c>
      <c r="BL25" s="2649">
        <v>39234</v>
      </c>
      <c r="BM25" s="2649">
        <v>39264</v>
      </c>
      <c r="BN25" s="2649">
        <v>39295</v>
      </c>
      <c r="BO25" s="2649">
        <v>39326</v>
      </c>
      <c r="BP25" s="2649">
        <v>39356</v>
      </c>
      <c r="BQ25" s="2649">
        <v>39387</v>
      </c>
      <c r="BR25" s="2649">
        <v>39417</v>
      </c>
      <c r="BS25" s="2649">
        <v>39448</v>
      </c>
      <c r="BT25" s="2649">
        <v>39479</v>
      </c>
      <c r="BU25" s="2649">
        <v>39508</v>
      </c>
      <c r="BV25" s="2649">
        <v>39539</v>
      </c>
      <c r="BW25" s="2649">
        <v>39569</v>
      </c>
      <c r="BX25" s="2649">
        <v>39600</v>
      </c>
      <c r="BY25" s="2649">
        <v>39630</v>
      </c>
      <c r="BZ25" s="2649">
        <v>39661</v>
      </c>
      <c r="CA25" s="2649">
        <v>39692</v>
      </c>
      <c r="CB25" s="2649">
        <v>39722</v>
      </c>
      <c r="CC25" s="2649">
        <v>39753</v>
      </c>
      <c r="CD25" s="2649">
        <v>39783</v>
      </c>
      <c r="CE25" s="2649">
        <v>39814</v>
      </c>
      <c r="CF25" s="2649">
        <v>39845</v>
      </c>
      <c r="CG25" s="2649">
        <v>39873</v>
      </c>
      <c r="CH25" s="2649">
        <v>39904</v>
      </c>
      <c r="CI25" s="2649">
        <v>39934</v>
      </c>
      <c r="CJ25" s="2649">
        <v>39965</v>
      </c>
      <c r="CK25" s="2649">
        <v>39995</v>
      </c>
      <c r="CL25" s="2649">
        <v>40026</v>
      </c>
      <c r="CM25" s="2649">
        <v>40057</v>
      </c>
      <c r="CN25" s="2649">
        <v>40087</v>
      </c>
      <c r="CO25" s="2649">
        <v>40118</v>
      </c>
      <c r="CP25" s="2649">
        <v>40299</v>
      </c>
      <c r="CQ25" s="2649">
        <v>40360</v>
      </c>
      <c r="CR25" s="2649">
        <v>40391</v>
      </c>
      <c r="CS25" s="2649">
        <v>40422</v>
      </c>
      <c r="CT25" s="2649">
        <v>40452</v>
      </c>
      <c r="CU25" s="2649">
        <v>40483</v>
      </c>
      <c r="CV25" s="2649">
        <v>40513</v>
      </c>
      <c r="CW25" s="2649">
        <v>40544</v>
      </c>
      <c r="CX25" s="2649">
        <v>40575</v>
      </c>
      <c r="CY25" s="2649">
        <v>40603</v>
      </c>
      <c r="CZ25" s="2649">
        <v>40634</v>
      </c>
      <c r="DA25" s="2649">
        <v>40664</v>
      </c>
      <c r="DB25" s="2649">
        <v>40695</v>
      </c>
      <c r="DC25" s="2649">
        <v>40725</v>
      </c>
      <c r="DD25" s="2649">
        <v>40756</v>
      </c>
      <c r="DE25" s="2649">
        <v>40787</v>
      </c>
      <c r="DF25" s="2649">
        <f t="shared" ref="DF25:FQ25" si="1">DF4</f>
        <v>40817</v>
      </c>
      <c r="DG25" s="2649">
        <f t="shared" si="1"/>
        <v>40848</v>
      </c>
      <c r="DH25" s="2649">
        <f t="shared" si="1"/>
        <v>40878</v>
      </c>
      <c r="DI25" s="2649">
        <f t="shared" si="1"/>
        <v>40909</v>
      </c>
      <c r="DJ25" s="2649">
        <f t="shared" si="1"/>
        <v>40940</v>
      </c>
      <c r="DK25" s="2649">
        <f t="shared" si="1"/>
        <v>40969</v>
      </c>
      <c r="DL25" s="2649">
        <f t="shared" si="1"/>
        <v>41000</v>
      </c>
      <c r="DM25" s="2649">
        <f t="shared" si="1"/>
        <v>41030</v>
      </c>
      <c r="DN25" s="2649">
        <f t="shared" si="1"/>
        <v>41061</v>
      </c>
      <c r="DO25" s="2649">
        <f t="shared" si="1"/>
        <v>41091</v>
      </c>
      <c r="DP25" s="2649">
        <f t="shared" si="1"/>
        <v>41122</v>
      </c>
      <c r="DQ25" s="2649">
        <f t="shared" si="1"/>
        <v>41153</v>
      </c>
      <c r="DR25" s="2649">
        <f t="shared" si="1"/>
        <v>41183</v>
      </c>
      <c r="DS25" s="2649">
        <f t="shared" si="1"/>
        <v>41214</v>
      </c>
      <c r="DT25" s="2649">
        <f t="shared" si="1"/>
        <v>41245</v>
      </c>
      <c r="DU25" s="2649">
        <f t="shared" si="1"/>
        <v>41276</v>
      </c>
      <c r="DV25" s="2649">
        <f t="shared" si="1"/>
        <v>41307</v>
      </c>
      <c r="DW25" s="2649">
        <f t="shared" si="1"/>
        <v>41338</v>
      </c>
      <c r="DX25" s="2649">
        <f t="shared" si="1"/>
        <v>41369</v>
      </c>
      <c r="DY25" s="2649">
        <f t="shared" si="1"/>
        <v>41400</v>
      </c>
      <c r="DZ25" s="2649">
        <f t="shared" si="1"/>
        <v>41431</v>
      </c>
      <c r="EA25" s="2649">
        <f t="shared" si="1"/>
        <v>41462</v>
      </c>
      <c r="EB25" s="2649">
        <f t="shared" si="1"/>
        <v>41493</v>
      </c>
      <c r="EC25" s="2649">
        <f t="shared" si="1"/>
        <v>41524</v>
      </c>
      <c r="ED25" s="2649">
        <f t="shared" si="1"/>
        <v>41555</v>
      </c>
      <c r="EE25" s="2649">
        <f t="shared" si="1"/>
        <v>41586</v>
      </c>
      <c r="EF25" s="2649">
        <f t="shared" si="1"/>
        <v>41617</v>
      </c>
      <c r="EG25" s="2649">
        <f t="shared" si="1"/>
        <v>41648</v>
      </c>
      <c r="EH25" s="2649">
        <f t="shared" si="1"/>
        <v>41679</v>
      </c>
      <c r="EI25" s="2649">
        <f t="shared" si="1"/>
        <v>41710</v>
      </c>
      <c r="EJ25" s="2649">
        <f t="shared" si="1"/>
        <v>41741</v>
      </c>
      <c r="EK25" s="2649">
        <f t="shared" si="1"/>
        <v>41772</v>
      </c>
      <c r="EL25" s="2649">
        <f t="shared" si="1"/>
        <v>41803</v>
      </c>
      <c r="EM25" s="2649">
        <f t="shared" si="1"/>
        <v>41834</v>
      </c>
      <c r="EN25" s="2649">
        <f t="shared" si="1"/>
        <v>41865</v>
      </c>
      <c r="EO25" s="2649">
        <f t="shared" si="1"/>
        <v>41896</v>
      </c>
      <c r="EP25" s="2649">
        <f t="shared" si="1"/>
        <v>41927</v>
      </c>
      <c r="EQ25" s="2649">
        <f t="shared" si="1"/>
        <v>41958</v>
      </c>
      <c r="ER25" s="2649">
        <f t="shared" si="1"/>
        <v>41989</v>
      </c>
      <c r="ES25" s="2649">
        <f t="shared" si="1"/>
        <v>42020</v>
      </c>
      <c r="ET25" s="2649">
        <f t="shared" si="1"/>
        <v>42051</v>
      </c>
      <c r="EU25" s="2649">
        <f t="shared" si="1"/>
        <v>42082</v>
      </c>
      <c r="EV25" s="2649">
        <f t="shared" si="1"/>
        <v>42113</v>
      </c>
      <c r="EW25" s="2649">
        <f t="shared" si="1"/>
        <v>42144</v>
      </c>
      <c r="EX25" s="2649">
        <f t="shared" si="1"/>
        <v>42175</v>
      </c>
      <c r="EY25" s="2649">
        <f t="shared" si="1"/>
        <v>42206</v>
      </c>
      <c r="EZ25" s="2649">
        <f t="shared" si="1"/>
        <v>42237</v>
      </c>
      <c r="FA25" s="2649">
        <f t="shared" si="1"/>
        <v>42268</v>
      </c>
      <c r="FB25" s="2649">
        <f t="shared" si="1"/>
        <v>42299</v>
      </c>
      <c r="FC25" s="2649">
        <f t="shared" si="1"/>
        <v>42330</v>
      </c>
      <c r="FD25" s="2649">
        <f t="shared" si="1"/>
        <v>42361</v>
      </c>
      <c r="FE25" s="2649">
        <f t="shared" si="1"/>
        <v>42392</v>
      </c>
      <c r="FF25" s="2649">
        <f t="shared" si="1"/>
        <v>42423</v>
      </c>
      <c r="FG25" s="2649">
        <f t="shared" si="1"/>
        <v>42454</v>
      </c>
      <c r="FH25" s="2649">
        <f t="shared" si="1"/>
        <v>42485</v>
      </c>
      <c r="FI25" s="2649">
        <f t="shared" si="1"/>
        <v>42516</v>
      </c>
      <c r="FJ25" s="2649">
        <f t="shared" si="1"/>
        <v>42547</v>
      </c>
      <c r="FK25" s="2649">
        <f t="shared" si="1"/>
        <v>42578</v>
      </c>
      <c r="FL25" s="2649">
        <f t="shared" si="1"/>
        <v>42609</v>
      </c>
      <c r="FM25" s="2649">
        <f t="shared" si="1"/>
        <v>42640</v>
      </c>
      <c r="FN25" s="2649">
        <f t="shared" si="1"/>
        <v>42671</v>
      </c>
      <c r="FO25" s="2649">
        <f t="shared" si="1"/>
        <v>42702</v>
      </c>
      <c r="FP25" s="2649">
        <f t="shared" si="1"/>
        <v>42733</v>
      </c>
      <c r="FQ25" s="2649">
        <f t="shared" si="1"/>
        <v>42764</v>
      </c>
      <c r="FR25" s="2649">
        <f t="shared" ref="FR25:FV25" si="2">FR4</f>
        <v>42792</v>
      </c>
      <c r="FS25" s="2649">
        <f t="shared" si="2"/>
        <v>42820</v>
      </c>
      <c r="FT25" s="2649">
        <f t="shared" si="2"/>
        <v>42848</v>
      </c>
      <c r="FU25" s="2649">
        <f t="shared" si="2"/>
        <v>42876</v>
      </c>
      <c r="FV25" s="2650">
        <f t="shared" si="2"/>
        <v>42904</v>
      </c>
    </row>
    <row r="26" spans="1:181" s="2647" customFormat="1" ht="18" thickBot="1" x14ac:dyDescent="0.35">
      <c r="A26" s="2673" t="s">
        <v>4180</v>
      </c>
      <c r="B26" s="2652"/>
      <c r="C26" s="2652"/>
      <c r="D26" s="2652"/>
      <c r="E26" s="2652"/>
      <c r="F26" s="2652"/>
      <c r="G26" s="2652"/>
      <c r="H26" s="2652"/>
      <c r="I26" s="2652"/>
      <c r="J26" s="2652"/>
      <c r="K26" s="2652"/>
      <c r="L26" s="2652"/>
      <c r="M26" s="2652"/>
      <c r="N26" s="2652"/>
      <c r="O26" s="2652"/>
      <c r="P26" s="2652"/>
      <c r="Q26" s="2652"/>
      <c r="R26" s="2652"/>
      <c r="S26" s="2652"/>
      <c r="T26" s="2652"/>
      <c r="U26" s="2652"/>
      <c r="V26" s="2652"/>
      <c r="W26" s="2652"/>
      <c r="X26" s="2652"/>
      <c r="Y26" s="2652"/>
      <c r="Z26" s="2652"/>
      <c r="AA26" s="2652"/>
      <c r="AB26" s="2652"/>
      <c r="AC26" s="2652"/>
      <c r="AD26" s="2652"/>
      <c r="AE26" s="2652"/>
      <c r="AF26" s="2652"/>
      <c r="AG26" s="2652"/>
      <c r="AH26" s="2652"/>
      <c r="AI26" s="2652"/>
      <c r="AJ26" s="2652"/>
      <c r="AK26" s="2652"/>
      <c r="AL26" s="2652"/>
      <c r="AM26" s="2652"/>
      <c r="AN26" s="2652"/>
      <c r="AO26" s="2652"/>
      <c r="AP26" s="2652"/>
      <c r="AQ26" s="2652"/>
      <c r="AR26" s="2652"/>
      <c r="AS26" s="2652"/>
      <c r="AT26" s="2652"/>
      <c r="AU26" s="2652"/>
      <c r="AV26" s="2652"/>
      <c r="AW26" s="2652"/>
      <c r="AX26" s="2652"/>
      <c r="AY26" s="2652"/>
      <c r="AZ26" s="2652"/>
      <c r="BA26" s="2652"/>
      <c r="BB26" s="2652"/>
      <c r="BC26" s="2652"/>
      <c r="BD26" s="2652"/>
      <c r="BE26" s="2652"/>
      <c r="BF26" s="2652"/>
      <c r="BG26" s="2652"/>
      <c r="BH26" s="2652"/>
      <c r="BI26" s="2652"/>
      <c r="BJ26" s="2652"/>
      <c r="BK26" s="2652"/>
      <c r="BL26" s="2652"/>
      <c r="BM26" s="2652"/>
      <c r="BN26" s="2652"/>
      <c r="BO26" s="2652"/>
      <c r="BP26" s="2652"/>
      <c r="BQ26" s="2652"/>
      <c r="BR26" s="2652"/>
      <c r="BS26" s="2652"/>
      <c r="BT26" s="2652"/>
      <c r="BU26" s="2652"/>
      <c r="BV26" s="2652"/>
      <c r="BW26" s="2652"/>
      <c r="BX26" s="2652"/>
      <c r="BY26" s="2652"/>
      <c r="BZ26" s="2652"/>
      <c r="CA26" s="2652"/>
      <c r="CB26" s="2652"/>
      <c r="CC26" s="2652"/>
      <c r="CD26" s="2652"/>
      <c r="CE26" s="2652"/>
      <c r="CF26" s="2652"/>
      <c r="CG26" s="2652"/>
      <c r="CH26" s="2652"/>
      <c r="CI26" s="2652"/>
      <c r="CJ26" s="2652"/>
      <c r="CK26" s="2652"/>
      <c r="CL26" s="2652"/>
      <c r="CM26" s="2652"/>
      <c r="CN26" s="2652"/>
      <c r="CO26" s="2652"/>
      <c r="CP26" s="2652"/>
      <c r="CQ26" s="2652"/>
      <c r="CR26" s="2652"/>
      <c r="CS26" s="2652"/>
      <c r="CT26" s="2652"/>
      <c r="CU26" s="2652"/>
      <c r="CV26" s="2652"/>
      <c r="CW26" s="2652"/>
      <c r="CX26" s="2652"/>
      <c r="CY26" s="2652"/>
      <c r="CZ26" s="2652"/>
      <c r="DA26" s="2652"/>
      <c r="DB26" s="2652"/>
      <c r="DC26" s="2652"/>
      <c r="DD26" s="2652"/>
      <c r="DE26" s="2652"/>
      <c r="DF26" s="2652"/>
      <c r="DG26" s="2652"/>
      <c r="DH26" s="2652"/>
      <c r="DI26" s="2652"/>
      <c r="DJ26" s="2652"/>
      <c r="DK26" s="2652"/>
      <c r="DL26" s="2652"/>
      <c r="DM26" s="2652"/>
      <c r="DN26" s="2652"/>
      <c r="DO26" s="2652"/>
      <c r="DP26" s="2652"/>
      <c r="DQ26" s="2652"/>
      <c r="DR26" s="2652"/>
      <c r="DS26" s="2652"/>
      <c r="DT26" s="2652"/>
      <c r="DU26" s="2652"/>
      <c r="DV26" s="2652"/>
      <c r="DW26" s="2652"/>
      <c r="DX26" s="2652"/>
      <c r="DY26" s="2652"/>
      <c r="DZ26" s="2652"/>
      <c r="EA26" s="2652"/>
      <c r="EB26" s="2652"/>
      <c r="EC26" s="2652"/>
      <c r="ED26" s="2652"/>
      <c r="EE26" s="2652"/>
      <c r="EF26" s="2652"/>
      <c r="EG26" s="2652"/>
      <c r="EH26" s="2652"/>
      <c r="EI26" s="2652"/>
      <c r="EJ26" s="2652"/>
      <c r="EK26" s="2652"/>
      <c r="EL26" s="2652"/>
      <c r="EM26" s="2652"/>
      <c r="EN26" s="2652"/>
      <c r="EO26" s="2652"/>
      <c r="EP26" s="2652"/>
      <c r="EQ26" s="2652"/>
      <c r="ER26" s="2652"/>
      <c r="ES26" s="2652"/>
      <c r="ET26" s="2652"/>
      <c r="EU26" s="2652"/>
      <c r="EV26" s="2652"/>
      <c r="EW26" s="2652"/>
      <c r="EX26" s="2652"/>
      <c r="EY26" s="2652"/>
      <c r="EZ26" s="2652"/>
      <c r="FA26" s="2652"/>
      <c r="FB26" s="2652"/>
      <c r="FC26" s="2652"/>
      <c r="FD26" s="2652"/>
      <c r="FE26" s="2652"/>
      <c r="FF26" s="2652"/>
      <c r="FG26" s="2652"/>
      <c r="FH26" s="2652"/>
      <c r="FI26" s="2652"/>
      <c r="FJ26" s="2652"/>
      <c r="FK26" s="2652"/>
      <c r="FL26" s="2652"/>
      <c r="FM26" s="2652"/>
      <c r="FN26" s="2652"/>
      <c r="FO26" s="2652"/>
      <c r="FP26" s="2652"/>
      <c r="FQ26" s="2652"/>
      <c r="FR26" s="2652"/>
      <c r="FS26" s="2652"/>
      <c r="FT26" s="2652"/>
      <c r="FU26" s="2652"/>
      <c r="FV26" s="2653"/>
    </row>
    <row r="27" spans="1:181" s="2647" customFormat="1" ht="21.75" customHeight="1" x14ac:dyDescent="0.3">
      <c r="A27" s="2674" t="s">
        <v>4181</v>
      </c>
      <c r="B27" s="2655">
        <v>15.824999999999999</v>
      </c>
      <c r="C27" s="2655">
        <v>15.736000000000001</v>
      </c>
      <c r="D27" s="2655">
        <v>16.807727272727274</v>
      </c>
      <c r="E27" s="2655">
        <v>17.321000000000002</v>
      </c>
      <c r="F27" s="2655">
        <v>16.746521739130436</v>
      </c>
      <c r="G27" s="2655">
        <v>16.2985714285714</v>
      </c>
      <c r="H27" s="2655">
        <v>16.420500000000001</v>
      </c>
      <c r="I27" s="2655">
        <v>16.502600000000001</v>
      </c>
      <c r="J27" s="2655">
        <v>16.757999999999999</v>
      </c>
      <c r="K27" s="2655">
        <v>16.746500000000001</v>
      </c>
      <c r="L27" s="2655">
        <v>17.021000000000001</v>
      </c>
      <c r="M27" s="2655">
        <v>16.774999999999999</v>
      </c>
      <c r="N27" s="2655">
        <v>16.820499999999999</v>
      </c>
      <c r="O27" s="2655">
        <v>16.925000000000001</v>
      </c>
      <c r="P27" s="2655">
        <v>18.078099999999999</v>
      </c>
      <c r="Q27" s="2655">
        <v>19.045000000000002</v>
      </c>
      <c r="R27" s="2655">
        <v>19.766999999999999</v>
      </c>
      <c r="S27" s="2655">
        <v>19.231999999999999</v>
      </c>
      <c r="T27" s="2655">
        <v>19.481000000000002</v>
      </c>
      <c r="U27" s="2655">
        <v>20.094999999999999</v>
      </c>
      <c r="V27" s="2655">
        <v>20.541</v>
      </c>
      <c r="W27" s="2655">
        <v>20.177</v>
      </c>
      <c r="X27" s="2655">
        <v>20.393000000000001</v>
      </c>
      <c r="Y27" s="2655">
        <v>20.273</v>
      </c>
      <c r="Z27" s="2655">
        <v>19.875</v>
      </c>
      <c r="AA27" s="2655">
        <v>20.445</v>
      </c>
      <c r="AB27" s="2655">
        <v>19.911999999999999</v>
      </c>
      <c r="AC27" s="2655">
        <v>19.760000000000002</v>
      </c>
      <c r="AD27" s="2655">
        <v>20.459</v>
      </c>
      <c r="AE27" s="2655">
        <v>20.385999999999999</v>
      </c>
      <c r="AF27" s="2655">
        <v>20.271999999999998</v>
      </c>
      <c r="AG27" s="2655">
        <v>21.173999999999999</v>
      </c>
      <c r="AH27" s="2655">
        <v>22.21</v>
      </c>
      <c r="AI27" s="2655">
        <v>22.016999999999999</v>
      </c>
      <c r="AJ27" s="2655">
        <v>21.998999999999999</v>
      </c>
      <c r="AK27" s="2655">
        <v>22.949000000000002</v>
      </c>
      <c r="AL27" s="2655">
        <v>22.725000000000001</v>
      </c>
      <c r="AM27" s="2655">
        <v>22.585999999999999</v>
      </c>
      <c r="AN27" s="2656">
        <v>22.712700000000002</v>
      </c>
      <c r="AO27" s="2656">
        <v>22.446000000000002</v>
      </c>
      <c r="AP27" s="2656">
        <v>22.8643</v>
      </c>
      <c r="AQ27" s="2656">
        <v>23.132400000000001</v>
      </c>
      <c r="AR27" s="2656">
        <v>23.1129</v>
      </c>
      <c r="AS27" s="2656">
        <v>22.605799999999999</v>
      </c>
      <c r="AT27" s="2656">
        <v>22.9314</v>
      </c>
      <c r="AU27" s="2656">
        <v>23.199000000000002</v>
      </c>
      <c r="AV27" s="2656">
        <v>22.966000000000001</v>
      </c>
      <c r="AW27" s="2656">
        <v>22.6386</v>
      </c>
      <c r="AX27" s="2656">
        <v>22.902999999999999</v>
      </c>
      <c r="AY27" s="2656">
        <v>23.784500000000001</v>
      </c>
      <c r="AZ27" s="2656">
        <v>23.0745</v>
      </c>
      <c r="BA27" s="2656">
        <v>23.6295</v>
      </c>
      <c r="BB27" s="2656">
        <v>24.693300000000001</v>
      </c>
      <c r="BC27" s="2656">
        <v>24.946200000000001</v>
      </c>
      <c r="BD27" s="2656">
        <v>25.091899999999999</v>
      </c>
      <c r="BE27" s="2656">
        <v>26.064</v>
      </c>
      <c r="BF27" s="2656">
        <v>26.707999999999998</v>
      </c>
      <c r="BG27" s="2655">
        <v>26.759499999999999</v>
      </c>
      <c r="BH27" s="2655">
        <v>26.646100000000001</v>
      </c>
      <c r="BI27" s="2655">
        <v>26.481000000000002</v>
      </c>
      <c r="BJ27" s="2655">
        <v>27.138999999999999</v>
      </c>
      <c r="BK27" s="2655">
        <v>26.309100000000001</v>
      </c>
      <c r="BL27" s="2655">
        <v>26.992000000000001</v>
      </c>
      <c r="BM27" s="2655">
        <v>27.722300000000001</v>
      </c>
      <c r="BN27" s="2655">
        <v>26.2166</v>
      </c>
      <c r="BO27" s="2655">
        <v>26.647600000000001</v>
      </c>
      <c r="BP27" s="2655">
        <v>27.867799999999999</v>
      </c>
      <c r="BQ27" s="2655">
        <v>27.524999999999999</v>
      </c>
      <c r="BR27" s="2655">
        <v>26.2134</v>
      </c>
      <c r="BS27" s="2655">
        <v>25.8324</v>
      </c>
      <c r="BT27" s="2655">
        <v>26.4071</v>
      </c>
      <c r="BU27" s="2655">
        <v>25.279800000000002</v>
      </c>
      <c r="BV27" s="2655">
        <v>24.8523</v>
      </c>
      <c r="BW27" s="2655">
        <v>26.385000000000002</v>
      </c>
      <c r="BX27" s="2655">
        <v>26.586300000000001</v>
      </c>
      <c r="BY27" s="2655">
        <v>26.410699999999999</v>
      </c>
      <c r="BZ27" s="2655">
        <v>24.974799999999998</v>
      </c>
      <c r="CA27" s="2655">
        <v>24.301400000000001</v>
      </c>
      <c r="CB27" s="2655">
        <v>21.485099999999999</v>
      </c>
      <c r="CC27" s="2655">
        <v>21.5411</v>
      </c>
      <c r="CD27" s="2655">
        <v>22.0108</v>
      </c>
      <c r="CE27" s="2655">
        <v>22.5198</v>
      </c>
      <c r="CF27" s="2655">
        <v>22.138999999999999</v>
      </c>
      <c r="CG27" s="2655">
        <v>23.0684</v>
      </c>
      <c r="CH27" s="2655">
        <v>24.5871</v>
      </c>
      <c r="CI27" s="2655">
        <v>25.926429999999993</v>
      </c>
      <c r="CJ27" s="2655">
        <v>26.753404545454554</v>
      </c>
      <c r="CK27" s="2655">
        <v>26.610808695652167</v>
      </c>
      <c r="CL27" s="2655">
        <v>27.443220000000007</v>
      </c>
      <c r="CM27" s="2655">
        <v>27.693085714285708</v>
      </c>
      <c r="CN27" s="2655">
        <v>28.572818181818182</v>
      </c>
      <c r="CO27" s="2655">
        <v>28.594170000000002</v>
      </c>
      <c r="CP27" s="2655">
        <v>29.11</v>
      </c>
      <c r="CQ27" s="2655">
        <v>28.145677124721249</v>
      </c>
      <c r="CR27" s="2655">
        <v>28.351412763083577</v>
      </c>
      <c r="CS27" s="2655">
        <v>29.51271716679905</v>
      </c>
      <c r="CT27" s="2655">
        <v>30.112859290085709</v>
      </c>
      <c r="CU27" s="2655">
        <v>30.62334452555762</v>
      </c>
      <c r="CV27" s="2655">
        <v>31.222964875904054</v>
      </c>
      <c r="CW27" s="2655">
        <v>30.973330877776778</v>
      </c>
      <c r="CX27" s="2655">
        <v>30.766630119998712</v>
      </c>
      <c r="CY27" s="2655">
        <v>30.185050539688721</v>
      </c>
      <c r="CZ27" s="2655">
        <v>30.626423231730449</v>
      </c>
      <c r="DA27" s="2655">
        <v>30.63291965911311</v>
      </c>
      <c r="DB27" s="2655">
        <v>30.588510575347904</v>
      </c>
      <c r="DC27" s="2656">
        <v>31.257842370683864</v>
      </c>
      <c r="DD27" s="2656">
        <v>30.338127937876607</v>
      </c>
      <c r="DE27" s="2656">
        <v>30.012847556634835</v>
      </c>
      <c r="DF27" s="2656">
        <v>30.044773087857056</v>
      </c>
      <c r="DG27" s="2656">
        <v>30.051936631125955</v>
      </c>
      <c r="DH27" s="2656">
        <v>30.448734150137327</v>
      </c>
      <c r="DI27" s="2656">
        <v>31.346826834617055</v>
      </c>
      <c r="DJ27" s="2656">
        <v>32.006741442801321</v>
      </c>
      <c r="DK27" s="2656">
        <v>31.463934301725295</v>
      </c>
      <c r="DL27" s="2656">
        <v>30.891312718159249</v>
      </c>
      <c r="DM27" s="2656">
        <v>30.139375669120376</v>
      </c>
      <c r="DN27" s="2656">
        <v>31.017520678579249</v>
      </c>
      <c r="DO27" s="2656">
        <v>32.716449988451366</v>
      </c>
      <c r="DP27" s="2656">
        <v>32.97830074259879</v>
      </c>
      <c r="DQ27" s="2656">
        <v>32.306321025177965</v>
      </c>
      <c r="DR27" s="2656">
        <v>32.379576310038559</v>
      </c>
      <c r="DS27" s="2656">
        <v>32.976346461467429</v>
      </c>
      <c r="DT27" s="2656">
        <v>32.787822204921696</v>
      </c>
      <c r="DU27" s="2656">
        <v>32.641434351236455</v>
      </c>
      <c r="DV27" s="2656">
        <v>32.049381330959399</v>
      </c>
      <c r="DW27" s="2656">
        <v>32.56816313380024</v>
      </c>
      <c r="DX27" s="2656">
        <v>32.750384317993891</v>
      </c>
      <c r="DY27" s="2656">
        <v>31.312009630054817</v>
      </c>
      <c r="DZ27" s="2656">
        <v>29.674019484442255</v>
      </c>
      <c r="EA27" s="2656">
        <v>28.972899921082785</v>
      </c>
      <c r="EB27" s="2656">
        <v>28.340327447582993</v>
      </c>
      <c r="EC27" s="2656">
        <v>29.093401423140858</v>
      </c>
      <c r="ED27" s="2656">
        <v>29.405447123024093</v>
      </c>
      <c r="EE27" s="2656">
        <v>28.924969813243415</v>
      </c>
      <c r="EF27" s="2656">
        <v>27.66930745943236</v>
      </c>
      <c r="EG27" s="2656">
        <v>27.309297484783777</v>
      </c>
      <c r="EH27" s="2656">
        <v>27.598533308154916</v>
      </c>
      <c r="EI27" s="2656">
        <v>27.774729092959443</v>
      </c>
      <c r="EJ27" s="2656">
        <v>28.54556493539835</v>
      </c>
      <c r="EK27" s="2656">
        <v>28.579737740632449</v>
      </c>
      <c r="EL27" s="2656">
        <v>28.885532443254988</v>
      </c>
      <c r="EM27" s="2656">
        <v>28.988925133151792</v>
      </c>
      <c r="EN27" s="2656">
        <v>28.948715285669369</v>
      </c>
      <c r="EO27" s="2656">
        <v>28.689527531565069</v>
      </c>
      <c r="EP27" s="2656">
        <v>28.005397208605316</v>
      </c>
      <c r="EQ27" s="2656">
        <v>27.699195397116664</v>
      </c>
      <c r="ER27" s="2656">
        <v>26.491476234877517</v>
      </c>
      <c r="ES27" s="2656">
        <v>26.539923631380638</v>
      </c>
      <c r="ET27" s="2656">
        <v>26.160875222559135</v>
      </c>
      <c r="EU27" s="2656">
        <v>27.911084673896259</v>
      </c>
      <c r="EV27" s="2656">
        <v>28.420718181818177</v>
      </c>
      <c r="EW27" s="2656">
        <v>28.224261699670471</v>
      </c>
      <c r="EX27" s="2656">
        <v>27.65150292207791</v>
      </c>
      <c r="EY27" s="2656">
        <v>26.826481987577637</v>
      </c>
      <c r="EZ27" s="2656">
        <v>26.326057142857138</v>
      </c>
      <c r="FA27" s="2656">
        <v>25.432307823129246</v>
      </c>
      <c r="FB27" s="2656">
        <v>26.195169155844159</v>
      </c>
      <c r="FC27" s="2656">
        <v>26.431757894736837</v>
      </c>
      <c r="FD27" s="2656">
        <v>26.652754545454549</v>
      </c>
      <c r="FE27" s="2656">
        <v>25.791029999999999</v>
      </c>
      <c r="FF27" s="2656">
        <v>26.042021052631579</v>
      </c>
      <c r="FG27" s="2656">
        <v>27.239104545454541</v>
      </c>
      <c r="FH27" s="2656">
        <v>27.604154999999999</v>
      </c>
      <c r="FI27" s="2656">
        <v>26.446367482517477</v>
      </c>
      <c r="FJ27" s="2656">
        <v>26.917727272727276</v>
      </c>
      <c r="FK27" s="2656">
        <v>27.511389999999999</v>
      </c>
      <c r="FL27" s="2656">
        <v>27.688913636363637</v>
      </c>
      <c r="FM27" s="2656">
        <v>27.568233333333328</v>
      </c>
      <c r="FN27" s="2656">
        <v>27.843599999999999</v>
      </c>
      <c r="FO27" s="2656">
        <v>27.656290476190467</v>
      </c>
      <c r="FP27" s="2656">
        <v>27.105699999999999</v>
      </c>
      <c r="FQ27" s="2656">
        <v>27.436142857142858</v>
      </c>
      <c r="FR27" s="2656">
        <v>28.06808823529412</v>
      </c>
      <c r="FS27" s="2656">
        <v>27.764013636363632</v>
      </c>
      <c r="FT27" s="2656">
        <v>27.375375000000002</v>
      </c>
      <c r="FU27" s="2656">
        <v>26.591549999999998</v>
      </c>
      <c r="FV27" s="2657">
        <v>26.908628571428569</v>
      </c>
    </row>
    <row r="28" spans="1:181" s="2647" customFormat="1" ht="21" customHeight="1" x14ac:dyDescent="0.3">
      <c r="A28" s="2674" t="s">
        <v>4182</v>
      </c>
      <c r="B28" s="2655">
        <v>3.944</v>
      </c>
      <c r="C28" s="2655">
        <v>3.95</v>
      </c>
      <c r="D28" s="2658">
        <v>3.9350000000000001</v>
      </c>
      <c r="E28" s="2658">
        <v>3.92</v>
      </c>
      <c r="F28" s="2658">
        <v>3.89</v>
      </c>
      <c r="G28" s="2658">
        <v>3.8719047619047622</v>
      </c>
      <c r="H28" s="2658">
        <v>3.87</v>
      </c>
      <c r="I28" s="2658">
        <v>3.87</v>
      </c>
      <c r="J28" s="2658">
        <v>3.8490000000000002</v>
      </c>
      <c r="K28" s="2656">
        <v>3.8325</v>
      </c>
      <c r="L28" s="2656">
        <v>3.7559999999999998</v>
      </c>
      <c r="M28" s="2656">
        <v>3.6349999999999998</v>
      </c>
      <c r="N28" s="2656">
        <v>3.6</v>
      </c>
      <c r="O28" s="2656">
        <v>3.58</v>
      </c>
      <c r="P28" s="2656">
        <v>3.5979999999999999</v>
      </c>
      <c r="Q28" s="2656">
        <v>3.698</v>
      </c>
      <c r="R28" s="2656">
        <v>3.85</v>
      </c>
      <c r="S28" s="2656">
        <v>3.81</v>
      </c>
      <c r="T28" s="2656">
        <v>3.8029999999999999</v>
      </c>
      <c r="U28" s="2656">
        <v>3.7639999999999998</v>
      </c>
      <c r="V28" s="2656">
        <v>3.7170000000000001</v>
      </c>
      <c r="W28" s="2656">
        <v>3.552</v>
      </c>
      <c r="X28" s="2656">
        <v>3.444</v>
      </c>
      <c r="Y28" s="2656">
        <v>3.3879999999999999</v>
      </c>
      <c r="Z28" s="2656">
        <v>3.4289999999999998</v>
      </c>
      <c r="AA28" s="2656">
        <v>3.55</v>
      </c>
      <c r="AB28" s="2656">
        <v>3.653</v>
      </c>
      <c r="AC28" s="2656">
        <v>3.681</v>
      </c>
      <c r="AD28" s="2656">
        <v>3.69</v>
      </c>
      <c r="AE28" s="2656">
        <v>3.7050000000000001</v>
      </c>
      <c r="AF28" s="2656">
        <v>3.7280000000000002</v>
      </c>
      <c r="AG28" s="2656">
        <v>3.7370000000000001</v>
      </c>
      <c r="AH28" s="2656">
        <v>3.7330000000000001</v>
      </c>
      <c r="AI28" s="2656">
        <v>3.7090000000000001</v>
      </c>
      <c r="AJ28" s="2656">
        <v>3.7149999999999999</v>
      </c>
      <c r="AK28" s="2656">
        <v>3.7759999999999998</v>
      </c>
      <c r="AL28" s="2656">
        <v>3.7970000000000002</v>
      </c>
      <c r="AM28" s="2656">
        <v>3.8069999999999999</v>
      </c>
      <c r="AN28" s="2656">
        <v>3.8355000000000001</v>
      </c>
      <c r="AO28" s="2656">
        <v>3.8605</v>
      </c>
      <c r="AP28" s="2656">
        <v>3.8904000000000001</v>
      </c>
      <c r="AQ28" s="2656">
        <v>3.9195000000000002</v>
      </c>
      <c r="AR28" s="2656">
        <v>3.9857</v>
      </c>
      <c r="AS28" s="2656">
        <v>4.0057999999999998</v>
      </c>
      <c r="AT28" s="2656">
        <v>4.0217999999999998</v>
      </c>
      <c r="AU28" s="2656">
        <v>4.0262000000000002</v>
      </c>
      <c r="AV28" s="2656">
        <v>4.0309999999999997</v>
      </c>
      <c r="AW28" s="2656">
        <v>4.0414000000000003</v>
      </c>
      <c r="AX28" s="2656">
        <v>4.0540000000000003</v>
      </c>
      <c r="AY28" s="2656">
        <v>4.0590999999999999</v>
      </c>
      <c r="AZ28" s="2656">
        <v>4.0518000000000001</v>
      </c>
      <c r="BA28" s="2656">
        <v>4.0838000000000001</v>
      </c>
      <c r="BB28" s="2656">
        <v>4.1894999999999998</v>
      </c>
      <c r="BC28" s="2656">
        <v>4.2595000000000001</v>
      </c>
      <c r="BD28" s="2656">
        <v>4.2824</v>
      </c>
      <c r="BE28" s="2656">
        <v>4.3230000000000004</v>
      </c>
      <c r="BF28" s="2656">
        <v>4.3535000000000004</v>
      </c>
      <c r="BG28" s="2658">
        <v>4.3643000000000001</v>
      </c>
      <c r="BH28" s="2658">
        <v>4.3367000000000004</v>
      </c>
      <c r="BI28" s="2658">
        <v>4.29</v>
      </c>
      <c r="BJ28" s="2658">
        <v>4.2300000000000004</v>
      </c>
      <c r="BK28" s="2658">
        <v>4.1150000000000002</v>
      </c>
      <c r="BL28" s="2658">
        <v>4.1239999999999997</v>
      </c>
      <c r="BM28" s="2658">
        <v>4.1063999999999998</v>
      </c>
      <c r="BN28" s="2658">
        <v>4.0639000000000003</v>
      </c>
      <c r="BO28" s="2658">
        <v>4.0692000000000004</v>
      </c>
      <c r="BP28" s="2658">
        <v>4.0201000000000002</v>
      </c>
      <c r="BQ28" s="2658">
        <v>3.9750000000000001</v>
      </c>
      <c r="BR28" s="2658">
        <v>3.8677999999999999</v>
      </c>
      <c r="BS28" s="2658">
        <v>3.7618999999999998</v>
      </c>
      <c r="BT28" s="2658">
        <v>3.7162999999999999</v>
      </c>
      <c r="BU28" s="2658">
        <v>3.5333999999999999</v>
      </c>
      <c r="BV28" s="2658">
        <v>3.4279999999999999</v>
      </c>
      <c r="BW28" s="2658">
        <v>3.5682</v>
      </c>
      <c r="BX28" s="2658">
        <v>3.5886999999999998</v>
      </c>
      <c r="BY28" s="2658">
        <v>3.5314999999999999</v>
      </c>
      <c r="BZ28" s="2658">
        <v>3.6297999999999999</v>
      </c>
      <c r="CA28" s="2658">
        <v>3.8166000000000002</v>
      </c>
      <c r="CB28" s="2658">
        <v>4.0038999999999998</v>
      </c>
      <c r="CC28" s="2658">
        <v>4.2247000000000003</v>
      </c>
      <c r="CD28" s="2658">
        <v>4.2255000000000003</v>
      </c>
      <c r="CE28" s="2658">
        <v>4.2687999999999997</v>
      </c>
      <c r="CF28" s="2658">
        <v>4.3912000000000004</v>
      </c>
      <c r="CG28" s="2658">
        <v>4.4798</v>
      </c>
      <c r="CH28" s="2658">
        <v>4.4484000000000004</v>
      </c>
      <c r="CI28" s="2658">
        <v>4.3799949999999992</v>
      </c>
      <c r="CJ28" s="2658">
        <v>4.302868181818182</v>
      </c>
      <c r="CK28" s="2658">
        <v>4.2725304347826087</v>
      </c>
      <c r="CL28" s="2656">
        <v>4.2408299999999999</v>
      </c>
      <c r="CM28" s="2656">
        <v>4.154823809523811</v>
      </c>
      <c r="CN28" s="2656">
        <v>4.0675681818181815</v>
      </c>
      <c r="CO28" s="2656">
        <v>4.01098</v>
      </c>
      <c r="CP28" s="2656">
        <v>4.2949999999999999</v>
      </c>
      <c r="CQ28" s="2656">
        <v>4.1397233009506147</v>
      </c>
      <c r="CR28" s="2656">
        <v>4.0513598840255449</v>
      </c>
      <c r="CS28" s="2656">
        <v>4.0570222195653614</v>
      </c>
      <c r="CT28" s="2656">
        <v>3.9561081576010793</v>
      </c>
      <c r="CU28" s="2656">
        <v>3.9941304059057607</v>
      </c>
      <c r="CV28" s="2656">
        <v>4.0453675058209004</v>
      </c>
      <c r="CW28" s="2656">
        <v>4.0020943947118344</v>
      </c>
      <c r="CX28" s="2656">
        <v>3.9158040984083908</v>
      </c>
      <c r="CY28" s="2656">
        <v>3.8337018952404534</v>
      </c>
      <c r="CZ28" s="2656">
        <v>3.7226266249915567</v>
      </c>
      <c r="DA28" s="2656">
        <v>3.6846279947251364</v>
      </c>
      <c r="DB28" s="2656">
        <v>3.7038986978030337</v>
      </c>
      <c r="DC28" s="2656">
        <v>3.7242329538244947</v>
      </c>
      <c r="DD28" s="2656">
        <v>3.7013727373927763</v>
      </c>
      <c r="DE28" s="2656">
        <v>3.7653233678275151</v>
      </c>
      <c r="DF28" s="2656">
        <v>3.8225422460528868</v>
      </c>
      <c r="DG28" s="2656">
        <v>3.8303576279951685</v>
      </c>
      <c r="DH28" s="2656">
        <v>3.8659267781003384</v>
      </c>
      <c r="DI28" s="2656">
        <v>3.8776913305966039</v>
      </c>
      <c r="DJ28" s="2656">
        <v>3.8457417095633</v>
      </c>
      <c r="DK28" s="2656">
        <v>3.8394627452982077</v>
      </c>
      <c r="DL28" s="2656">
        <v>3.844529935446976</v>
      </c>
      <c r="DM28" s="2656">
        <v>3.8861132595433365</v>
      </c>
      <c r="DN28" s="2656">
        <v>3.9970594903172452</v>
      </c>
      <c r="DO28" s="2656">
        <v>4.0933269093644506</v>
      </c>
      <c r="DP28" s="2656">
        <v>4.0593048413268411</v>
      </c>
      <c r="DQ28" s="2656">
        <v>4.0065480539397695</v>
      </c>
      <c r="DR28" s="2656">
        <v>4.0518552961772629</v>
      </c>
      <c r="DS28" s="2656">
        <v>4.0853108383199217</v>
      </c>
      <c r="DT28" s="2656">
        <v>4.0428057794796608</v>
      </c>
      <c r="DU28" s="2656">
        <v>4.0093602332428988</v>
      </c>
      <c r="DV28" s="2656">
        <v>4.0029797157687179</v>
      </c>
      <c r="DW28" s="2656">
        <v>4.0531676688266911</v>
      </c>
      <c r="DX28" s="2656">
        <v>4.0658595276324272</v>
      </c>
      <c r="DY28" s="2656">
        <v>4.0734062964751097</v>
      </c>
      <c r="DZ28" s="2656">
        <v>4.0545434617280769</v>
      </c>
      <c r="EA28" s="2656">
        <v>4.0692461571548089</v>
      </c>
      <c r="EB28" s="2656">
        <v>4.0474646880086169</v>
      </c>
      <c r="EC28" s="2656">
        <v>4.0483060896194214</v>
      </c>
      <c r="ED28" s="2656">
        <v>3.994001043322748</v>
      </c>
      <c r="EE28" s="2656">
        <v>4.0024543721341335</v>
      </c>
      <c r="EF28" s="2656">
        <v>3.9741298950721502</v>
      </c>
      <c r="EG28" s="2656">
        <v>3.9709928615014882</v>
      </c>
      <c r="EH28" s="2656">
        <v>3.9690177476675097</v>
      </c>
      <c r="EI28" s="2656">
        <v>3.9491306510276805</v>
      </c>
      <c r="EJ28" s="2656">
        <v>3.9565069696744315</v>
      </c>
      <c r="EK28" s="2656">
        <v>3.9627021492662351</v>
      </c>
      <c r="EL28" s="2656">
        <v>3.9791333478303379</v>
      </c>
      <c r="EM28" s="2656">
        <v>3.9830000037749587</v>
      </c>
      <c r="EN28" s="2656">
        <v>4.0150017416178541</v>
      </c>
      <c r="EO28" s="2656">
        <v>4.0807757896613772</v>
      </c>
      <c r="EP28" s="2656">
        <v>4.1108433765428183</v>
      </c>
      <c r="EQ28" s="2656">
        <v>4.1321208584248721</v>
      </c>
      <c r="ER28" s="2656">
        <v>4.1473992686136985</v>
      </c>
      <c r="ES28" s="2656">
        <v>4.2397546115615823</v>
      </c>
      <c r="ET28" s="2656">
        <v>4.3296182219818471</v>
      </c>
      <c r="EU28" s="2656">
        <v>4.6509403101232278</v>
      </c>
      <c r="EV28" s="2656">
        <v>4.7499839766267886</v>
      </c>
      <c r="EW28" s="2656">
        <v>4.6146958416950827</v>
      </c>
      <c r="EX28" s="2656">
        <v>4.6288069930069931</v>
      </c>
      <c r="EY28" s="2656">
        <v>4.6684983277591963</v>
      </c>
      <c r="EZ28" s="2656">
        <v>4.6643828362114066</v>
      </c>
      <c r="FA28" s="2656">
        <v>4.6609353741496609</v>
      </c>
      <c r="FB28" s="2656">
        <v>4.6978584415584423</v>
      </c>
      <c r="FC28" s="2656">
        <v>4.7699999999999996</v>
      </c>
      <c r="FD28" s="2656">
        <v>4.7508954545454545</v>
      </c>
      <c r="FE28" s="2656">
        <v>4.7356900000000008</v>
      </c>
      <c r="FF28" s="2656">
        <v>4.6988210526315797</v>
      </c>
      <c r="FG28" s="2656">
        <v>4.6935227272727271</v>
      </c>
      <c r="FH28" s="2656">
        <v>4.6450799999999992</v>
      </c>
      <c r="FI28" s="2656">
        <v>4.6567716783216779</v>
      </c>
      <c r="FJ28" s="2656">
        <v>4.6965818181818184</v>
      </c>
      <c r="FK28" s="2656">
        <v>4.7174049999999994</v>
      </c>
      <c r="FL28" s="2656">
        <v>4.6911999999999994</v>
      </c>
      <c r="FM28" s="2656">
        <v>4.6921571428571429</v>
      </c>
      <c r="FN28" s="2656">
        <v>4.7193523809523796</v>
      </c>
      <c r="FO28" s="2656">
        <v>4.7416190476190474</v>
      </c>
      <c r="FP28" s="2656">
        <v>4.7631409090909083</v>
      </c>
      <c r="FQ28" s="2656">
        <v>4.7506904761904751</v>
      </c>
      <c r="FR28" s="2656">
        <v>4.7221000000000002</v>
      </c>
      <c r="FS28" s="2656">
        <v>4.7001818181818189</v>
      </c>
      <c r="FT28" s="2656">
        <v>4.6803650000000001</v>
      </c>
      <c r="FU28" s="2656">
        <v>4.6072727272727283</v>
      </c>
      <c r="FV28" s="2657">
        <v>4.5793999999999997</v>
      </c>
    </row>
    <row r="29" spans="1:181" s="2647" customFormat="1" ht="21" customHeight="1" x14ac:dyDescent="0.3">
      <c r="A29" s="2674" t="s">
        <v>4183</v>
      </c>
      <c r="B29" s="2655">
        <v>64</v>
      </c>
      <c r="C29" s="2655">
        <v>64</v>
      </c>
      <c r="D29" s="2658">
        <v>63.18181818181818</v>
      </c>
      <c r="E29" s="2658">
        <v>63</v>
      </c>
      <c r="F29" s="2658">
        <v>63</v>
      </c>
      <c r="G29" s="2658">
        <v>63</v>
      </c>
      <c r="H29" s="2658">
        <v>63</v>
      </c>
      <c r="I29" s="2658">
        <v>63</v>
      </c>
      <c r="J29" s="2658">
        <v>63</v>
      </c>
      <c r="K29" s="2656">
        <v>63</v>
      </c>
      <c r="L29" s="2656">
        <v>61.905000000000001</v>
      </c>
      <c r="M29" s="2656">
        <v>60.052999999999997</v>
      </c>
      <c r="N29" s="2656">
        <v>59.6</v>
      </c>
      <c r="O29" s="2656">
        <v>59.713999999999999</v>
      </c>
      <c r="P29" s="2656">
        <v>60.286000000000001</v>
      </c>
      <c r="Q29" s="2656">
        <v>62.332999999999998</v>
      </c>
      <c r="R29" s="2656">
        <v>65.652000000000001</v>
      </c>
      <c r="S29" s="2656">
        <v>65</v>
      </c>
      <c r="T29" s="2656">
        <v>64.951999999999998</v>
      </c>
      <c r="U29" s="2656">
        <v>64.912999999999997</v>
      </c>
      <c r="V29" s="2656">
        <v>64.052999999999997</v>
      </c>
      <c r="W29" s="2656">
        <v>60.908999999999999</v>
      </c>
      <c r="X29" s="2656">
        <v>59.158000000000001</v>
      </c>
      <c r="Y29" s="2656">
        <v>58.555999999999997</v>
      </c>
      <c r="Z29" s="2656">
        <v>59.908999999999999</v>
      </c>
      <c r="AA29" s="2656">
        <v>63.591000000000001</v>
      </c>
      <c r="AB29" s="2656">
        <v>63.619</v>
      </c>
      <c r="AC29" s="2656">
        <v>63.591000000000001</v>
      </c>
      <c r="AD29" s="2656">
        <v>63</v>
      </c>
      <c r="AE29" s="2656">
        <v>63</v>
      </c>
      <c r="AF29" s="2656">
        <v>63.591000000000001</v>
      </c>
      <c r="AG29" s="2656">
        <v>64</v>
      </c>
      <c r="AH29" s="2656">
        <v>64.95</v>
      </c>
      <c r="AI29" s="2656">
        <v>66</v>
      </c>
      <c r="AJ29" s="2656">
        <v>66.736999999999995</v>
      </c>
      <c r="AK29" s="2656">
        <v>68</v>
      </c>
      <c r="AL29" s="2656">
        <v>68.048000000000002</v>
      </c>
      <c r="AM29" s="2656">
        <v>68.817999999999998</v>
      </c>
      <c r="AN29" s="2656">
        <v>68.954499999999996</v>
      </c>
      <c r="AO29" s="2656">
        <v>69.238100000000003</v>
      </c>
      <c r="AP29" s="2656">
        <v>69.912999999999997</v>
      </c>
      <c r="AQ29" s="2656">
        <v>69.952399999999997</v>
      </c>
      <c r="AR29" s="2656">
        <v>69.285700000000006</v>
      </c>
      <c r="AS29" s="2656">
        <v>68.052599999999998</v>
      </c>
      <c r="AT29" s="2656">
        <v>68.590900000000005</v>
      </c>
      <c r="AU29" s="2656">
        <v>70.714299999999994</v>
      </c>
      <c r="AV29" s="2656">
        <v>70.947000000000003</v>
      </c>
      <c r="AW29" s="2656">
        <v>70.863600000000005</v>
      </c>
      <c r="AX29" s="2656">
        <v>70.3</v>
      </c>
      <c r="AY29" s="2656">
        <v>69.409099999999995</v>
      </c>
      <c r="AZ29" s="2656">
        <v>68.590900000000005</v>
      </c>
      <c r="BA29" s="2656">
        <v>68.523799999999994</v>
      </c>
      <c r="BB29" s="2656">
        <v>70.095200000000006</v>
      </c>
      <c r="BC29" s="2656">
        <v>71.952399999999997</v>
      </c>
      <c r="BD29" s="2656">
        <v>73.523799999999994</v>
      </c>
      <c r="BE29" s="2656">
        <v>75.429000000000002</v>
      </c>
      <c r="BF29" s="2656">
        <v>76.25</v>
      </c>
      <c r="BG29" s="2658">
        <v>77.333299999999994</v>
      </c>
      <c r="BH29" s="2658">
        <v>77</v>
      </c>
      <c r="BI29" s="2658">
        <v>76.400000000000006</v>
      </c>
      <c r="BJ29" s="2658">
        <v>78.285700000000006</v>
      </c>
      <c r="BK29" s="2658">
        <v>78.954499999999996</v>
      </c>
      <c r="BL29" s="2658">
        <v>79.286000000000001</v>
      </c>
      <c r="BM29" s="2658">
        <v>79.818200000000004</v>
      </c>
      <c r="BN29" s="2658">
        <v>77.960899999999995</v>
      </c>
      <c r="BO29" s="2658">
        <v>78.775000000000006</v>
      </c>
      <c r="BP29" s="2658">
        <v>79.109099999999998</v>
      </c>
      <c r="BQ29" s="2658">
        <v>78.573999999999998</v>
      </c>
      <c r="BR29" s="2658">
        <v>76.646000000000001</v>
      </c>
      <c r="BS29" s="2658">
        <v>74.816500000000005</v>
      </c>
      <c r="BT29" s="2658">
        <v>73.027900000000002</v>
      </c>
      <c r="BU29" s="2658">
        <v>68.251099999999994</v>
      </c>
      <c r="BV29" s="2658">
        <v>66.897599999999997</v>
      </c>
      <c r="BW29" s="2658">
        <v>66.310500000000005</v>
      </c>
      <c r="BX29" s="2658">
        <v>65.688999999999993</v>
      </c>
      <c r="BY29" s="2658">
        <v>64.503900000000002</v>
      </c>
      <c r="BZ29" s="2658">
        <v>66.189499999999995</v>
      </c>
      <c r="CA29" s="2658">
        <v>65.544300000000007</v>
      </c>
      <c r="CB29" s="2658">
        <v>64.2667</v>
      </c>
      <c r="CC29" s="2658">
        <v>67.496499999999997</v>
      </c>
      <c r="CD29" s="2658">
        <v>67.920500000000004</v>
      </c>
      <c r="CE29" s="2658">
        <v>68.508399999999995</v>
      </c>
      <c r="CF29" s="2658">
        <v>69.766300000000001</v>
      </c>
      <c r="CG29" s="2658">
        <v>68.474500000000006</v>
      </c>
      <c r="CH29" s="2658">
        <v>69.297700000000006</v>
      </c>
      <c r="CI29" s="2658">
        <v>70.414000000000001</v>
      </c>
      <c r="CJ29" s="2658">
        <v>70.378181818181801</v>
      </c>
      <c r="CK29" s="2658">
        <v>68.765652173913054</v>
      </c>
      <c r="CL29" s="2656">
        <v>68.421499999999995</v>
      </c>
      <c r="CM29" s="2656">
        <v>66.7895238095238</v>
      </c>
      <c r="CN29" s="2656">
        <v>67.749545454545455</v>
      </c>
      <c r="CO29" s="2656">
        <v>66.978500000000011</v>
      </c>
      <c r="CP29" s="2656">
        <v>73.066999999999993</v>
      </c>
      <c r="CQ29" s="2656">
        <v>68.86211647026289</v>
      </c>
      <c r="CR29" s="2656">
        <v>65.897031043300487</v>
      </c>
      <c r="CS29" s="2656">
        <v>68.7143630599695</v>
      </c>
      <c r="CT29" s="2656">
        <v>69.315748782257828</v>
      </c>
      <c r="CU29" s="2656">
        <v>69.015106149543314</v>
      </c>
      <c r="CV29" s="2656">
        <v>69.826788976955271</v>
      </c>
      <c r="CW29" s="2656">
        <v>68.781963729866419</v>
      </c>
      <c r="CX29" s="2656">
        <v>67.354186123825627</v>
      </c>
      <c r="CY29" s="2656">
        <v>66.600378798719831</v>
      </c>
      <c r="CZ29" s="2656">
        <v>65.435534396816664</v>
      </c>
      <c r="DA29" s="2656">
        <v>64.054022554769205</v>
      </c>
      <c r="DB29" s="2656">
        <v>64.523625062510192</v>
      </c>
      <c r="DC29" s="2656">
        <v>65.529838024875261</v>
      </c>
      <c r="DD29" s="2656">
        <v>63.960049655621326</v>
      </c>
      <c r="DE29" s="2656">
        <v>61.871562662503827</v>
      </c>
      <c r="DF29" s="2656">
        <v>60.68117150228219</v>
      </c>
      <c r="DG29" s="2656">
        <v>59.065912914166987</v>
      </c>
      <c r="DH29" s="2656">
        <v>57.524063303000275</v>
      </c>
      <c r="DI29" s="2656">
        <v>59.151084549498989</v>
      </c>
      <c r="DJ29" s="2656">
        <v>60.909380118662497</v>
      </c>
      <c r="DK29" s="2656">
        <v>59.521136390783639</v>
      </c>
      <c r="DL29" s="2656">
        <v>58.066947460780469</v>
      </c>
      <c r="DM29" s="2656">
        <v>55.803360862746779</v>
      </c>
      <c r="DN29" s="2656">
        <v>55.842307668425953</v>
      </c>
      <c r="DO29" s="2656">
        <v>57.697443963254521</v>
      </c>
      <c r="DP29" s="2656">
        <v>56.999271102326617</v>
      </c>
      <c r="DQ29" s="2656">
        <v>57.232107243719589</v>
      </c>
      <c r="DR29" s="2656">
        <v>59.58665711675684</v>
      </c>
      <c r="DS29" s="2656">
        <v>58.004173600543311</v>
      </c>
      <c r="DT29" s="2656">
        <v>57.638894749970497</v>
      </c>
      <c r="DU29" s="2656">
        <v>57.609843541962285</v>
      </c>
      <c r="DV29" s="2656">
        <v>58.055010188963131</v>
      </c>
      <c r="DW29" s="2656">
        <v>58.20180128203716</v>
      </c>
      <c r="DX29" s="2656">
        <v>58.300579408562825</v>
      </c>
      <c r="DY29" s="2656">
        <v>57.748225423895946</v>
      </c>
      <c r="DZ29" s="2656">
        <v>54.18540379427003</v>
      </c>
      <c r="EA29" s="2656">
        <v>53.167848544634005</v>
      </c>
      <c r="EB29" s="2656">
        <v>50.140160370057316</v>
      </c>
      <c r="EC29" s="2656">
        <v>49.463662008438085</v>
      </c>
      <c r="ED29" s="2656">
        <v>50.441485905898972</v>
      </c>
      <c r="EE29" s="2656">
        <v>49.82586874083551</v>
      </c>
      <c r="EF29" s="2656">
        <v>50.039273002512722</v>
      </c>
      <c r="EG29" s="2656">
        <v>49.909912047326046</v>
      </c>
      <c r="EH29" s="2656">
        <v>49.776925607413197</v>
      </c>
      <c r="EI29" s="2656">
        <v>50.468854333059326</v>
      </c>
      <c r="EJ29" s="2656">
        <v>51.115113666126312</v>
      </c>
      <c r="EK29" s="2656">
        <v>52.053061238770773</v>
      </c>
      <c r="EL29" s="2656">
        <v>51.921849129294024</v>
      </c>
      <c r="EM29" s="2656">
        <v>51.687319407542439</v>
      </c>
      <c r="EN29" s="2656">
        <v>51.404521458727785</v>
      </c>
      <c r="EO29" s="2656">
        <v>52.355809893256236</v>
      </c>
      <c r="EP29" s="2656">
        <v>52.292412944723353</v>
      </c>
      <c r="EQ29" s="2656">
        <v>52.25378799844195</v>
      </c>
      <c r="ER29" s="2656">
        <v>51.482302855878331</v>
      </c>
      <c r="ES29" s="2656">
        <v>53.229415132398096</v>
      </c>
      <c r="ET29" s="2656">
        <v>54.379256654384925</v>
      </c>
      <c r="EU29" s="2656">
        <v>58.065304680186152</v>
      </c>
      <c r="EV29" s="2656">
        <v>59.024381318498129</v>
      </c>
      <c r="EW29" s="2656">
        <v>56.433539082841584</v>
      </c>
      <c r="EX29" s="2656">
        <v>56.534195804195811</v>
      </c>
      <c r="EY29" s="2656">
        <v>57.16096989966556</v>
      </c>
      <c r="EZ29" s="2656">
        <v>55.885531135531131</v>
      </c>
      <c r="FA29" s="2656">
        <v>54.815384615384616</v>
      </c>
      <c r="FB29" s="2656">
        <v>56.26216783216784</v>
      </c>
      <c r="FC29" s="2656">
        <v>56.237368421052629</v>
      </c>
      <c r="FD29" s="2656">
        <v>55.68363636363636</v>
      </c>
      <c r="FE29" s="2656">
        <v>55.053500000000007</v>
      </c>
      <c r="FF29" s="2656">
        <v>53.870526315789469</v>
      </c>
      <c r="FG29" s="2656">
        <v>54.707727272727283</v>
      </c>
      <c r="FH29" s="2656">
        <v>54.536000000000016</v>
      </c>
      <c r="FI29" s="2656">
        <v>54.348333333333336</v>
      </c>
      <c r="FJ29" s="2656">
        <v>54.480000000000018</v>
      </c>
      <c r="FK29" s="2656">
        <v>54.701000000000001</v>
      </c>
      <c r="FL29" s="2656">
        <v>54.62863636363636</v>
      </c>
      <c r="FM29" s="2656">
        <v>54.701428571428572</v>
      </c>
      <c r="FN29" s="2656">
        <v>55.150952380952376</v>
      </c>
      <c r="FO29" s="2656">
        <v>54.634761904761909</v>
      </c>
      <c r="FP29" s="2656">
        <v>54.659090909090899</v>
      </c>
      <c r="FQ29" s="2656">
        <v>54.39238095238094</v>
      </c>
      <c r="FR29" s="2656">
        <v>54.883529411764705</v>
      </c>
      <c r="FS29" s="2656">
        <v>55.599999999999994</v>
      </c>
      <c r="FT29" s="2656">
        <v>56.533000000000001</v>
      </c>
      <c r="FU29" s="2656">
        <v>55.836818181818188</v>
      </c>
      <c r="FV29" s="2657">
        <v>55.51142857142856</v>
      </c>
    </row>
    <row r="30" spans="1:181" s="2647" customFormat="1" ht="21" customHeight="1" x14ac:dyDescent="0.3">
      <c r="A30" s="2674" t="s">
        <v>4184</v>
      </c>
      <c r="B30" s="2655">
        <v>23.064</v>
      </c>
      <c r="C30" s="2655">
        <v>22.917999999999999</v>
      </c>
      <c r="D30" s="2655">
        <v>24.135454545454547</v>
      </c>
      <c r="E30" s="2655">
        <v>24.5855</v>
      </c>
      <c r="F30" s="2655">
        <v>25.547826086956523</v>
      </c>
      <c r="G30" s="2655">
        <v>25.21</v>
      </c>
      <c r="H30" s="2656">
        <v>24.834</v>
      </c>
      <c r="I30" s="2656">
        <v>24.187999999999999</v>
      </c>
      <c r="J30" s="2656">
        <v>24.542999999999999</v>
      </c>
      <c r="K30" s="2656">
        <v>24.344000000000001</v>
      </c>
      <c r="L30" s="2656">
        <v>24.503</v>
      </c>
      <c r="M30" s="2656">
        <v>23.597999999999999</v>
      </c>
      <c r="N30" s="2656">
        <v>23.508500000000002</v>
      </c>
      <c r="O30" s="2656">
        <v>23.114000000000001</v>
      </c>
      <c r="P30" s="2656">
        <v>23.763999999999999</v>
      </c>
      <c r="Q30" s="2656">
        <v>24.213999999999999</v>
      </c>
      <c r="R30" s="2656">
        <v>25.120999999999999</v>
      </c>
      <c r="S30" s="2656">
        <v>24.832999999999998</v>
      </c>
      <c r="T30" s="2656">
        <v>25.553999999999998</v>
      </c>
      <c r="U30" s="2656">
        <v>26.431000000000001</v>
      </c>
      <c r="V30" s="2656">
        <v>26.248000000000001</v>
      </c>
      <c r="W30" s="2656">
        <v>25.391999999999999</v>
      </c>
      <c r="X30" s="2656">
        <v>24.934999999999999</v>
      </c>
      <c r="Y30" s="2656">
        <v>24.466999999999999</v>
      </c>
      <c r="Z30" s="2656">
        <v>24.416</v>
      </c>
      <c r="AA30" s="2656">
        <v>25.539000000000001</v>
      </c>
      <c r="AB30" s="2656">
        <v>25.210999999999999</v>
      </c>
      <c r="AC30" s="2656">
        <v>26</v>
      </c>
      <c r="AD30" s="2656">
        <v>26.111999999999998</v>
      </c>
      <c r="AE30" s="2656">
        <v>25.981999999999999</v>
      </c>
      <c r="AF30" s="2656">
        <v>26.2</v>
      </c>
      <c r="AG30" s="2656">
        <v>26.487100000000002</v>
      </c>
      <c r="AH30" s="2656">
        <v>27.506</v>
      </c>
      <c r="AI30" s="2656">
        <v>27.577000000000002</v>
      </c>
      <c r="AJ30" s="2656">
        <v>27.818000000000001</v>
      </c>
      <c r="AK30" s="2656">
        <v>27.756</v>
      </c>
      <c r="AL30" s="2656">
        <v>27.359000000000002</v>
      </c>
      <c r="AM30" s="2656">
        <v>27.611000000000001</v>
      </c>
      <c r="AN30" s="2656">
        <v>27.252700000000001</v>
      </c>
      <c r="AO30" s="2656">
        <v>26.609000000000002</v>
      </c>
      <c r="AP30" s="2656">
        <v>27.1004</v>
      </c>
      <c r="AQ30" s="2656">
        <v>27.188099999999999</v>
      </c>
      <c r="AR30" s="2656">
        <v>26.686699999999998</v>
      </c>
      <c r="AS30" s="2656">
        <v>25.946300000000001</v>
      </c>
      <c r="AT30" s="2656">
        <v>26.076799999999999</v>
      </c>
      <c r="AU30" s="2656">
        <v>26.785699999999999</v>
      </c>
      <c r="AV30" s="2656">
        <v>26.277999999999999</v>
      </c>
      <c r="AW30" s="2656">
        <v>26.502300000000002</v>
      </c>
      <c r="AX30" s="2656">
        <v>26.616</v>
      </c>
      <c r="AY30" s="2656">
        <v>27.895900000000001</v>
      </c>
      <c r="AZ30" s="2656">
        <v>27.2209</v>
      </c>
      <c r="BA30" s="2656">
        <v>27.232900000000001</v>
      </c>
      <c r="BB30" s="2656">
        <v>27.9633</v>
      </c>
      <c r="BC30" s="2656">
        <v>28.203800000000001</v>
      </c>
      <c r="BD30" s="2656">
        <v>28.113800000000001</v>
      </c>
      <c r="BE30" s="2656">
        <v>28.952999999999999</v>
      </c>
      <c r="BF30" s="2656">
        <v>29.172499999999999</v>
      </c>
      <c r="BG30" s="2656">
        <v>28.543299999999999</v>
      </c>
      <c r="BH30" s="2656">
        <v>28.372199999999999</v>
      </c>
      <c r="BI30" s="2656">
        <v>28.734000000000002</v>
      </c>
      <c r="BJ30" s="2656">
        <v>27.9495</v>
      </c>
      <c r="BK30" s="2656">
        <v>26.569500000000001</v>
      </c>
      <c r="BL30" s="2656">
        <v>26.21</v>
      </c>
      <c r="BM30" s="2656">
        <v>26.345500000000001</v>
      </c>
      <c r="BN30" s="2656">
        <v>27.143699999999999</v>
      </c>
      <c r="BO30" s="2656">
        <v>27.432700000000001</v>
      </c>
      <c r="BP30" s="2656">
        <v>26.814900000000002</v>
      </c>
      <c r="BQ30" s="2656">
        <v>27.858000000000001</v>
      </c>
      <c r="BR30" s="2656">
        <v>26.7685</v>
      </c>
      <c r="BS30" s="2656">
        <v>27.181799999999999</v>
      </c>
      <c r="BT30" s="2656">
        <v>26.9299</v>
      </c>
      <c r="BU30" s="2656">
        <v>27.285499999999999</v>
      </c>
      <c r="BV30" s="2656">
        <v>25.956299999999999</v>
      </c>
      <c r="BW30" s="2656">
        <v>26.654499999999999</v>
      </c>
      <c r="BX30" s="2656">
        <v>26.114999999999998</v>
      </c>
      <c r="BY30" s="2656">
        <v>25.691700000000001</v>
      </c>
      <c r="BZ30" s="2656">
        <v>25.857199999999999</v>
      </c>
      <c r="CA30" s="2656">
        <v>27.831</v>
      </c>
      <c r="CB30" s="2656">
        <v>30.986899999999999</v>
      </c>
      <c r="CC30" s="2656">
        <v>33.819400000000002</v>
      </c>
      <c r="CD30" s="2656">
        <v>35.886499999999998</v>
      </c>
      <c r="CE30" s="2656">
        <v>36.633099999999999</v>
      </c>
      <c r="CF30" s="2656">
        <v>36.893300000000004</v>
      </c>
      <c r="CG30" s="2656">
        <v>35.534999999999997</v>
      </c>
      <c r="CH30" s="2656">
        <v>34.904299999999999</v>
      </c>
      <c r="CI30" s="2656">
        <v>35.160759999999996</v>
      </c>
      <c r="CJ30" s="2656">
        <v>34.542513636363637</v>
      </c>
      <c r="CK30" s="2656">
        <v>35.017826086956518</v>
      </c>
      <c r="CL30" s="2656">
        <v>34.668535000000006</v>
      </c>
      <c r="CM30" s="2656">
        <v>35.190357142857138</v>
      </c>
      <c r="CN30" s="2656">
        <v>34.917936363636365</v>
      </c>
      <c r="CO30" s="2656">
        <v>34.857955000000004</v>
      </c>
      <c r="CP30" s="2656">
        <v>36.341000000000001</v>
      </c>
      <c r="CQ30" s="2656">
        <v>36.692936567728495</v>
      </c>
      <c r="CR30" s="2656">
        <v>36.804159711674451</v>
      </c>
      <c r="CS30" s="2656">
        <v>37.304145467473447</v>
      </c>
      <c r="CT30" s="2656">
        <v>37.487636295544789</v>
      </c>
      <c r="CU30" s="2656">
        <v>37.514138550857908</v>
      </c>
      <c r="CV30" s="2656">
        <v>37.766634538297168</v>
      </c>
      <c r="CW30" s="2656">
        <v>37.671630673585121</v>
      </c>
      <c r="CX30" s="2656">
        <v>36.885271311999453</v>
      </c>
      <c r="CY30" s="2656">
        <v>36.555570874110728</v>
      </c>
      <c r="CZ30" s="2656">
        <v>34.779981581591322</v>
      </c>
      <c r="DA30" s="2656">
        <v>35.315543500984226</v>
      </c>
      <c r="DB30" s="2656">
        <v>35.837918929919418</v>
      </c>
      <c r="DC30" s="2656">
        <v>36.543245571885898</v>
      </c>
      <c r="DD30" s="2656">
        <v>37.429552990639543</v>
      </c>
      <c r="DE30" s="2656">
        <v>38.243639857628729</v>
      </c>
      <c r="DF30" s="2656">
        <v>38.736484118685929</v>
      </c>
      <c r="DG30" s="2656">
        <v>38.48350432443651</v>
      </c>
      <c r="DH30" s="2656">
        <v>38.625087226013278</v>
      </c>
      <c r="DI30" s="2656">
        <v>39.188945240356873</v>
      </c>
      <c r="DJ30" s="2656">
        <v>37.998642237088745</v>
      </c>
      <c r="DK30" s="2656">
        <v>36.183977166618781</v>
      </c>
      <c r="DL30" s="2656">
        <v>36.700277599609223</v>
      </c>
      <c r="DM30" s="2656">
        <v>37.906968637018529</v>
      </c>
      <c r="DN30" s="2656">
        <v>39.202847166653498</v>
      </c>
      <c r="DO30" s="2656">
        <v>40.254227585876507</v>
      </c>
      <c r="DP30" s="2656">
        <v>40.057874922647798</v>
      </c>
      <c r="DQ30" s="2656">
        <v>39.783699705703675</v>
      </c>
      <c r="DR30" s="2656">
        <v>39.872598431789662</v>
      </c>
      <c r="DS30" s="2656">
        <v>39.145606978037954</v>
      </c>
      <c r="DT30" s="2656">
        <v>37.462340886096506</v>
      </c>
      <c r="DU30" s="2656">
        <v>34.945188956792357</v>
      </c>
      <c r="DV30" s="2656">
        <v>33.399778495029103</v>
      </c>
      <c r="DW30" s="2656">
        <v>33.301104162296177</v>
      </c>
      <c r="DX30" s="2656">
        <v>32.350824463624043</v>
      </c>
      <c r="DY30" s="2656">
        <v>31.371727012550846</v>
      </c>
      <c r="DZ30" s="2656">
        <v>32.362808969993537</v>
      </c>
      <c r="EA30" s="2656">
        <v>31.750717539650321</v>
      </c>
      <c r="EB30" s="2656">
        <v>32.101845919306932</v>
      </c>
      <c r="EC30" s="2656">
        <v>31.690356082266469</v>
      </c>
      <c r="ED30" s="2656">
        <v>31.680007892852387</v>
      </c>
      <c r="EE30" s="2656">
        <v>31.080564652309043</v>
      </c>
      <c r="EF30" s="2656">
        <v>29.840342868529259</v>
      </c>
      <c r="EG30" s="2656">
        <v>29.696765803142085</v>
      </c>
      <c r="EH30" s="2656">
        <v>30.211728171016048</v>
      </c>
      <c r="EI30" s="2656">
        <v>30.02758163995486</v>
      </c>
      <c r="EJ30" s="2656">
        <v>29.965101993145879</v>
      </c>
      <c r="EK30" s="2656">
        <v>30.226598885773498</v>
      </c>
      <c r="EL30" s="2656">
        <v>30.29060766351046</v>
      </c>
      <c r="EM30" s="2656">
        <v>30.421112065951665</v>
      </c>
      <c r="EN30" s="2656">
        <v>30.287081348461829</v>
      </c>
      <c r="EO30" s="2656">
        <v>29.599232693570176</v>
      </c>
      <c r="EP30" s="2656">
        <v>29.610583457978592</v>
      </c>
      <c r="EQ30" s="2656">
        <v>27.66524845138121</v>
      </c>
      <c r="ER30" s="2656">
        <v>26.994365928296947</v>
      </c>
      <c r="ES30" s="2656">
        <v>27.837951303425388</v>
      </c>
      <c r="ET30" s="2656">
        <v>28.339993326350687</v>
      </c>
      <c r="EU30" s="2656">
        <v>30.05101365051954</v>
      </c>
      <c r="EV30" s="2656">
        <v>30.861281818181808</v>
      </c>
      <c r="EW30" s="2656">
        <v>29.640053883921961</v>
      </c>
      <c r="EX30" s="2656">
        <v>29.040578896103895</v>
      </c>
      <c r="EY30" s="2656">
        <v>29.371587267080734</v>
      </c>
      <c r="EZ30" s="2656">
        <v>29.353114285714273</v>
      </c>
      <c r="FA30" s="2656">
        <v>30.086576530612245</v>
      </c>
      <c r="FB30" s="2656">
        <v>30.332722727272721</v>
      </c>
      <c r="FC30" s="2656">
        <v>30.17728421052632</v>
      </c>
      <c r="FD30" s="2656">
        <v>30.2515</v>
      </c>
      <c r="FE30" s="2656">
        <v>31.204169999999998</v>
      </c>
      <c r="FF30" s="2656">
        <v>31.977263157894743</v>
      </c>
      <c r="FG30" s="2656">
        <v>32.257213636363637</v>
      </c>
      <c r="FH30" s="2656">
        <v>32.861810000000006</v>
      </c>
      <c r="FI30" s="2656">
        <v>33.21562902097903</v>
      </c>
      <c r="FJ30" s="2656">
        <v>34.604322727272738</v>
      </c>
      <c r="FK30" s="2656">
        <v>35.131309999999999</v>
      </c>
      <c r="FL30" s="2656">
        <v>35.894768181818179</v>
      </c>
      <c r="FM30" s="2656">
        <v>35.699580952380948</v>
      </c>
      <c r="FN30" s="2656">
        <v>35.28090952380952</v>
      </c>
      <c r="FO30" s="2656">
        <v>34.004328571428573</v>
      </c>
      <c r="FP30" s="2656">
        <v>31.859754545454543</v>
      </c>
      <c r="FQ30" s="2656">
        <v>32.065023809523815</v>
      </c>
      <c r="FR30" s="2656">
        <v>32.385811764705878</v>
      </c>
      <c r="FS30" s="2656">
        <v>32.263668181818176</v>
      </c>
      <c r="FT30" s="2656">
        <v>33.040974999999996</v>
      </c>
      <c r="FU30" s="2656">
        <v>31.934595454545459</v>
      </c>
      <c r="FV30" s="2657">
        <v>32.183528571428567</v>
      </c>
    </row>
    <row r="31" spans="1:181" s="2647" customFormat="1" ht="21" customHeight="1" x14ac:dyDescent="0.3">
      <c r="A31" s="2674" t="s">
        <v>4185</v>
      </c>
      <c r="B31" s="2655">
        <v>39.436</v>
      </c>
      <c r="C31" s="2655">
        <v>39.646000000000001</v>
      </c>
      <c r="D31" s="2655">
        <v>39.457727272727276</v>
      </c>
      <c r="E31" s="2655">
        <v>39.142000000000003</v>
      </c>
      <c r="F31" s="2655">
        <v>38.796086956521734</v>
      </c>
      <c r="G31" s="2656">
        <v>38.712857142857146</v>
      </c>
      <c r="H31" s="2656">
        <v>38.537999999999997</v>
      </c>
      <c r="I31" s="2656">
        <v>38.296999999999997</v>
      </c>
      <c r="J31" s="2656">
        <v>37.993000000000002</v>
      </c>
      <c r="K31" s="2656">
        <v>37.825499999999998</v>
      </c>
      <c r="L31" s="2656">
        <v>38.017000000000003</v>
      </c>
      <c r="M31" s="2656">
        <v>37.140999999999998</v>
      </c>
      <c r="N31" s="2656">
        <v>36.915500000000002</v>
      </c>
      <c r="O31" s="2656">
        <v>37.182000000000002</v>
      </c>
      <c r="P31" s="2656">
        <v>39.506999999999998</v>
      </c>
      <c r="Q31" s="2656">
        <v>39.643999999999998</v>
      </c>
      <c r="R31" s="2656">
        <v>40.590000000000003</v>
      </c>
      <c r="S31" s="2656">
        <v>39.488999999999997</v>
      </c>
      <c r="T31" s="2656">
        <v>38.35</v>
      </c>
      <c r="U31" s="2656">
        <v>37.883000000000003</v>
      </c>
      <c r="V31" s="2656">
        <v>37.969000000000001</v>
      </c>
      <c r="W31" s="2656">
        <v>36.564</v>
      </c>
      <c r="X31" s="2656">
        <v>35.356999999999999</v>
      </c>
      <c r="Y31" s="2656">
        <v>34.877000000000002</v>
      </c>
      <c r="Z31" s="2656">
        <v>35.03</v>
      </c>
      <c r="AA31" s="2656">
        <v>35.975000000000001</v>
      </c>
      <c r="AB31" s="2656">
        <v>36.396999999999998</v>
      </c>
      <c r="AC31" s="2656">
        <v>36.655999999999999</v>
      </c>
      <c r="AD31" s="2656">
        <v>36.417999999999999</v>
      </c>
      <c r="AE31" s="2656">
        <v>36.195999999999998</v>
      </c>
      <c r="AF31" s="2656">
        <v>36.423000000000002</v>
      </c>
      <c r="AG31" s="2656">
        <v>36.216000000000001</v>
      </c>
      <c r="AH31" s="2656">
        <v>36.149000000000001</v>
      </c>
      <c r="AI31" s="2656">
        <v>36.567999999999998</v>
      </c>
      <c r="AJ31" s="2656">
        <v>37.551000000000002</v>
      </c>
      <c r="AK31" s="2656">
        <v>39.923999999999999</v>
      </c>
      <c r="AL31" s="2656">
        <v>39.326999999999998</v>
      </c>
      <c r="AM31" s="2656">
        <v>39.268999999999998</v>
      </c>
      <c r="AN31" s="2656">
        <v>39.335000000000001</v>
      </c>
      <c r="AO31" s="2656">
        <v>39.794800000000002</v>
      </c>
      <c r="AP31" s="2656">
        <v>40.283900000000003</v>
      </c>
      <c r="AQ31" s="2656">
        <v>41.495699999999999</v>
      </c>
      <c r="AR31" s="2656">
        <v>42.29</v>
      </c>
      <c r="AS31" s="2656">
        <v>41.866799999999998</v>
      </c>
      <c r="AT31" s="2656">
        <v>43.012700000000002</v>
      </c>
      <c r="AU31" s="2656">
        <v>43.567599999999999</v>
      </c>
      <c r="AV31" s="2656">
        <v>43.902999999999999</v>
      </c>
      <c r="AW31" s="2656">
        <v>43.833599999999997</v>
      </c>
      <c r="AX31" s="2656">
        <v>44.591000000000001</v>
      </c>
      <c r="AY31" s="2656">
        <v>44.249499999999998</v>
      </c>
      <c r="AZ31" s="2656">
        <v>43.354100000000003</v>
      </c>
      <c r="BA31" s="2656">
        <v>43.459499999999998</v>
      </c>
      <c r="BB31" s="2656">
        <v>45.168100000000003</v>
      </c>
      <c r="BC31" s="2656">
        <v>46.061</v>
      </c>
      <c r="BD31" s="2656">
        <v>46.639499999999998</v>
      </c>
      <c r="BE31" s="2656">
        <v>47.734000000000002</v>
      </c>
      <c r="BF31" s="2656">
        <v>48.984000000000002</v>
      </c>
      <c r="BG31" s="2656">
        <v>49.097099999999998</v>
      </c>
      <c r="BH31" s="2656">
        <v>49.232199999999999</v>
      </c>
      <c r="BI31" s="2656">
        <v>48.798499999999997</v>
      </c>
      <c r="BJ31" s="2656">
        <v>48.476199999999999</v>
      </c>
      <c r="BK31" s="2656">
        <v>48.274999999999999</v>
      </c>
      <c r="BL31" s="2656">
        <v>48.978999999999999</v>
      </c>
      <c r="BM31" s="2656">
        <v>48.316800000000001</v>
      </c>
      <c r="BN31" s="2656">
        <v>47.771099999999997</v>
      </c>
      <c r="BO31" s="2656">
        <v>47.591099999999997</v>
      </c>
      <c r="BP31" s="2656">
        <v>46.9343</v>
      </c>
      <c r="BQ31" s="2656">
        <v>47.74</v>
      </c>
      <c r="BR31" s="2656">
        <v>48.040500000000002</v>
      </c>
      <c r="BS31" s="2656">
        <v>43.557699999999997</v>
      </c>
      <c r="BT31" s="2656">
        <v>41.818800000000003</v>
      </c>
      <c r="BU31" s="2656">
        <v>43.066600000000001</v>
      </c>
      <c r="BV31" s="2656">
        <v>43.333599999999997</v>
      </c>
      <c r="BW31" s="2656">
        <v>45.686900000000001</v>
      </c>
      <c r="BX31" s="2656">
        <v>44.701799999999999</v>
      </c>
      <c r="BY31" s="2656">
        <v>41.885599999999997</v>
      </c>
      <c r="BZ31" s="2656">
        <v>42.515500000000003</v>
      </c>
      <c r="CA31" s="2656">
        <v>42.244399999999999</v>
      </c>
      <c r="CB31" s="2656">
        <v>41.433900000000001</v>
      </c>
      <c r="CC31" s="2656">
        <v>42.739100000000001</v>
      </c>
      <c r="CD31" s="2656">
        <v>42.6708</v>
      </c>
      <c r="CE31" s="2656">
        <v>42.601999999999997</v>
      </c>
      <c r="CF31" s="2656">
        <v>43.5608</v>
      </c>
      <c r="CG31" s="2656">
        <v>43.8474</v>
      </c>
      <c r="CH31" s="2656">
        <v>43.926299999999998</v>
      </c>
      <c r="CI31" s="2656">
        <v>44.148360000000004</v>
      </c>
      <c r="CJ31" s="2656">
        <v>43.427940909090907</v>
      </c>
      <c r="CK31" s="2656">
        <v>43.696795652173911</v>
      </c>
      <c r="CL31" s="2656">
        <v>43.597209999999997</v>
      </c>
      <c r="CM31" s="2656">
        <v>43.069500000000005</v>
      </c>
      <c r="CN31" s="2656">
        <v>42.462459090909086</v>
      </c>
      <c r="CO31" s="2656">
        <v>42.148665000000001</v>
      </c>
      <c r="CP31" s="2656">
        <v>43.081000000000003</v>
      </c>
      <c r="CQ31" s="2656">
        <v>39.937895645536898</v>
      </c>
      <c r="CR31" s="2656">
        <v>39.55914237400696</v>
      </c>
      <c r="CS31" s="2656">
        <v>39.417372924900988</v>
      </c>
      <c r="CT31" s="2656">
        <v>38.49104492208825</v>
      </c>
      <c r="CU31" s="2656">
        <v>38.97069638078392</v>
      </c>
      <c r="CV31" s="2656">
        <v>39.530661053928846</v>
      </c>
      <c r="CW31" s="2656">
        <v>38.868183072311083</v>
      </c>
      <c r="CX31" s="2656">
        <v>37.761709799743528</v>
      </c>
      <c r="CY31" s="2656">
        <v>35.791531683946189</v>
      </c>
      <c r="CZ31" s="2656">
        <v>34.818135279916362</v>
      </c>
      <c r="DA31" s="2656">
        <v>33.977819673215414</v>
      </c>
      <c r="DB31" s="2656">
        <v>32.883559788158692</v>
      </c>
      <c r="DC31" s="2656">
        <v>32.624999958574001</v>
      </c>
      <c r="DD31" s="2656">
        <v>31.386385145052337</v>
      </c>
      <c r="DE31" s="2656">
        <v>30.762696631073489</v>
      </c>
      <c r="DF31" s="2656">
        <v>29.640542669905425</v>
      </c>
      <c r="DG31" s="2656">
        <v>32.244454953418689</v>
      </c>
      <c r="DH31" s="2656">
        <v>34.977597749648723</v>
      </c>
      <c r="DI31" s="2656">
        <v>35.163721608102499</v>
      </c>
      <c r="DJ31" s="2656">
        <v>36.125749987164085</v>
      </c>
      <c r="DK31" s="2656">
        <v>36.220702657724836</v>
      </c>
      <c r="DL31" s="2656">
        <v>36.126301119529508</v>
      </c>
      <c r="DM31" s="2656">
        <v>36.049917131966311</v>
      </c>
      <c r="DN31" s="2656">
        <v>36.916167044965121</v>
      </c>
      <c r="DO31" s="2656">
        <v>38.064691042077662</v>
      </c>
      <c r="DP31" s="2656">
        <v>37.64769739794221</v>
      </c>
      <c r="DQ31" s="2656">
        <v>36.969313871329348</v>
      </c>
      <c r="DR31" s="2656">
        <v>37.225592061956483</v>
      </c>
      <c r="DS31" s="2656">
        <v>37.210445991888079</v>
      </c>
      <c r="DT31" s="2656">
        <v>36.666096770288704</v>
      </c>
      <c r="DU31" s="2656">
        <v>36.022249790839226</v>
      </c>
      <c r="DV31" s="2656">
        <v>35.806882000353134</v>
      </c>
      <c r="DW31" s="2656">
        <v>36.956361437067514</v>
      </c>
      <c r="DX31" s="2656">
        <v>37.708752624508335</v>
      </c>
      <c r="DY31" s="2656">
        <v>37.851470044382765</v>
      </c>
      <c r="DZ31" s="2656">
        <v>37.055406761635638</v>
      </c>
      <c r="EA31" s="2656">
        <v>36.636093107459786</v>
      </c>
      <c r="EB31" s="2656">
        <v>36.121856765613202</v>
      </c>
      <c r="EC31" s="2656">
        <v>36.139413997896391</v>
      </c>
      <c r="ED31" s="2656">
        <v>36.515088280192664</v>
      </c>
      <c r="EE31" s="2656">
        <v>36.267638309254338</v>
      </c>
      <c r="EF31" s="2656">
        <v>35.931483109352989</v>
      </c>
      <c r="EG31" s="2656">
        <v>36.00006798371323</v>
      </c>
      <c r="EH31" s="2656">
        <v>35.966403211027568</v>
      </c>
      <c r="EI31" s="2656">
        <v>35.681713379140021</v>
      </c>
      <c r="EJ31" s="2656">
        <v>35.600340719629031</v>
      </c>
      <c r="EK31" s="2656">
        <v>35.358600017449248</v>
      </c>
      <c r="EL31" s="2656">
        <v>35.483629022743216</v>
      </c>
      <c r="EM31" s="2656">
        <v>35.453118439564733</v>
      </c>
      <c r="EN31" s="2656">
        <v>35.593206610488338</v>
      </c>
      <c r="EO31" s="2656">
        <v>35.907769654866676</v>
      </c>
      <c r="EP31" s="2656">
        <v>36.029052333320266</v>
      </c>
      <c r="EQ31" s="2656">
        <v>35.879953383956739</v>
      </c>
      <c r="ER31" s="2656">
        <v>35.781862824863019</v>
      </c>
      <c r="ES31" s="2656">
        <v>36.209716382352909</v>
      </c>
      <c r="ET31" s="2656">
        <v>36.922384606408912</v>
      </c>
      <c r="EU31" s="2656">
        <v>39.596591888220843</v>
      </c>
      <c r="EV31" s="2656">
        <v>39.608453700802521</v>
      </c>
      <c r="EW31" s="2656">
        <v>37.190183892662176</v>
      </c>
      <c r="EX31" s="2656">
        <v>36.871540151515141</v>
      </c>
      <c r="EY31" s="2656">
        <v>35.93185869565216</v>
      </c>
      <c r="EZ31" s="2656">
        <v>35.439469047619063</v>
      </c>
      <c r="FA31" s="2656">
        <v>34.458628571428576</v>
      </c>
      <c r="FB31" s="2656">
        <v>35.583649242424244</v>
      </c>
      <c r="FC31" s="2656">
        <v>36.338905263157898</v>
      </c>
      <c r="FD31" s="2656">
        <v>36.179286363636351</v>
      </c>
      <c r="FE31" s="2656">
        <v>36.152335000000001</v>
      </c>
      <c r="FF31" s="2656">
        <v>36.042668421052632</v>
      </c>
      <c r="FG31" s="2656">
        <v>36.057649999999995</v>
      </c>
      <c r="FH31" s="2656">
        <v>35.791010000000007</v>
      </c>
      <c r="FI31" s="2656">
        <v>36.094162121212122</v>
      </c>
      <c r="FJ31" s="2656">
        <v>36.240186363636361</v>
      </c>
      <c r="FK31" s="2656">
        <v>36.212099999999992</v>
      </c>
      <c r="FL31" s="2656">
        <v>35.969122727272733</v>
      </c>
      <c r="FM31" s="2656">
        <v>35.958780952380948</v>
      </c>
      <c r="FN31" s="2656">
        <v>36.172214285714297</v>
      </c>
      <c r="FO31" s="2656">
        <v>36.177633333333333</v>
      </c>
      <c r="FP31" s="2656">
        <v>36.213154545454557</v>
      </c>
      <c r="FQ31" s="2656">
        <v>35.561447619047627</v>
      </c>
      <c r="FR31" s="2656">
        <v>35.439894117647057</v>
      </c>
      <c r="FS31" s="2656">
        <v>35.558627272727271</v>
      </c>
      <c r="FT31" s="2656">
        <v>35.279310000000002</v>
      </c>
      <c r="FU31" s="2656">
        <v>34.749613636363641</v>
      </c>
      <c r="FV31" s="2657">
        <v>34.516123809523812</v>
      </c>
    </row>
    <row r="32" spans="1:181" s="2647" customFormat="1" ht="21" customHeight="1" x14ac:dyDescent="0.3">
      <c r="A32" s="2674" t="s">
        <v>4186</v>
      </c>
      <c r="B32" s="2655">
        <v>13.032999999999999</v>
      </c>
      <c r="C32" s="2655">
        <v>12.896000000000001</v>
      </c>
      <c r="D32" s="2655">
        <v>14.162727272727272</v>
      </c>
      <c r="E32" s="2655">
        <v>14.972999999999999</v>
      </c>
      <c r="F32" s="2656">
        <v>14.597826086956522</v>
      </c>
      <c r="G32" s="2656">
        <v>14.028095238095236</v>
      </c>
      <c r="H32" s="2656">
        <v>14.1715</v>
      </c>
      <c r="I32" s="2656">
        <v>14.493</v>
      </c>
      <c r="J32" s="2656">
        <v>14.914</v>
      </c>
      <c r="K32" s="2656">
        <v>15.263499999999999</v>
      </c>
      <c r="L32" s="2656">
        <v>15.872</v>
      </c>
      <c r="M32" s="2656">
        <v>15.72</v>
      </c>
      <c r="N32" s="2656">
        <v>15.5875</v>
      </c>
      <c r="O32" s="2656">
        <v>15.382999999999999</v>
      </c>
      <c r="P32" s="2656">
        <v>16.131</v>
      </c>
      <c r="Q32" s="2656">
        <v>16.722999999999999</v>
      </c>
      <c r="R32" s="2656">
        <v>17.559000000000001</v>
      </c>
      <c r="S32" s="2656">
        <v>17.260999999999999</v>
      </c>
      <c r="T32" s="2656">
        <v>17.262</v>
      </c>
      <c r="U32" s="2656">
        <v>17.518000000000001</v>
      </c>
      <c r="V32" s="2656">
        <v>18.094999999999999</v>
      </c>
      <c r="W32" s="2656">
        <v>17.77</v>
      </c>
      <c r="X32" s="2656">
        <v>17.911000000000001</v>
      </c>
      <c r="Y32" s="2656">
        <v>18.167000000000002</v>
      </c>
      <c r="Z32" s="2656">
        <v>17.675000000000001</v>
      </c>
      <c r="AA32" s="2656">
        <v>17.754999999999999</v>
      </c>
      <c r="AB32" s="2656">
        <v>17.506</v>
      </c>
      <c r="AC32" s="2656">
        <v>18.006</v>
      </c>
      <c r="AD32" s="2656">
        <v>18.602</v>
      </c>
      <c r="AE32" s="2656">
        <v>18.888000000000002</v>
      </c>
      <c r="AF32" s="2656">
        <v>19.125</v>
      </c>
      <c r="AG32" s="2656">
        <v>19.846</v>
      </c>
      <c r="AH32" s="2656">
        <v>20.285</v>
      </c>
      <c r="AI32" s="2656">
        <v>20.606000000000002</v>
      </c>
      <c r="AJ32" s="2656">
        <v>20.34</v>
      </c>
      <c r="AK32" s="2656">
        <v>21.437000000000001</v>
      </c>
      <c r="AL32" s="2656">
        <v>21.263000000000002</v>
      </c>
      <c r="AM32" s="2656">
        <v>21.292999999999999</v>
      </c>
      <c r="AN32" s="2656">
        <v>21.096800000000002</v>
      </c>
      <c r="AO32" s="2656">
        <v>20.357600000000001</v>
      </c>
      <c r="AP32" s="2656">
        <v>20.982199999999999</v>
      </c>
      <c r="AQ32" s="2656">
        <v>21.2376</v>
      </c>
      <c r="AR32" s="2656">
        <v>21.500499999999999</v>
      </c>
      <c r="AS32" s="2656">
        <v>21.2958</v>
      </c>
      <c r="AT32" s="2656">
        <v>21.538599999999999</v>
      </c>
      <c r="AU32" s="2656">
        <v>21.349499999999999</v>
      </c>
      <c r="AV32" s="2656">
        <v>20.96</v>
      </c>
      <c r="AW32" s="2656">
        <v>19.901399999999999</v>
      </c>
      <c r="AX32" s="2656">
        <v>19.489999999999998</v>
      </c>
      <c r="AY32" s="2656">
        <v>19.771799999999999</v>
      </c>
      <c r="AZ32" s="2656">
        <v>19.425000000000001</v>
      </c>
      <c r="BA32" s="2656">
        <v>19.514299999999999</v>
      </c>
      <c r="BB32" s="2656">
        <v>20.553799999999999</v>
      </c>
      <c r="BC32" s="2656">
        <v>21.561900000000001</v>
      </c>
      <c r="BD32" s="2656">
        <v>21.905200000000001</v>
      </c>
      <c r="BE32" s="2656">
        <v>22.344000000000001</v>
      </c>
      <c r="BF32" s="2656">
        <v>23.268999999999998</v>
      </c>
      <c r="BG32" s="2656">
        <v>23.484300000000001</v>
      </c>
      <c r="BH32" s="2656">
        <v>23.367799999999999</v>
      </c>
      <c r="BI32" s="2656">
        <v>23.218</v>
      </c>
      <c r="BJ32" s="2656">
        <v>24.038599999999999</v>
      </c>
      <c r="BK32" s="2656">
        <v>23.4041</v>
      </c>
      <c r="BL32" s="2656">
        <v>24.257000000000001</v>
      </c>
      <c r="BM32" s="2656">
        <v>25.135899999999999</v>
      </c>
      <c r="BN32" s="2656">
        <v>23.023800000000001</v>
      </c>
      <c r="BO32" s="2656">
        <v>22.616299999999999</v>
      </c>
      <c r="BP32" s="2656">
        <v>23.573699999999999</v>
      </c>
      <c r="BQ32" s="2656">
        <v>23.472000000000001</v>
      </c>
      <c r="BR32" s="2656">
        <v>23.108000000000001</v>
      </c>
      <c r="BS32" s="2656">
        <v>22.579000000000001</v>
      </c>
      <c r="BT32" s="2656">
        <v>22.976199999999999</v>
      </c>
      <c r="BU32" s="2656">
        <v>21.915099999999999</v>
      </c>
      <c r="BV32" s="2656">
        <v>21.020900000000001</v>
      </c>
      <c r="BW32" s="2656">
        <v>21.535699999999999</v>
      </c>
      <c r="BX32" s="2656">
        <v>21.2178</v>
      </c>
      <c r="BY32" s="2656">
        <v>20.662700000000001</v>
      </c>
      <c r="BZ32" s="2656">
        <v>19.956700000000001</v>
      </c>
      <c r="CA32" s="2656">
        <v>19.9053</v>
      </c>
      <c r="CB32" s="2656">
        <v>18.831800000000001</v>
      </c>
      <c r="CC32" s="2656">
        <v>18.3918</v>
      </c>
      <c r="CD32" s="2656">
        <v>18.1919</v>
      </c>
      <c r="CE32" s="2656">
        <v>18.204899999999999</v>
      </c>
      <c r="CF32" s="2656">
        <v>17.430399999999999</v>
      </c>
      <c r="CG32" s="2656">
        <v>18.282499999999999</v>
      </c>
      <c r="CH32" s="2656">
        <v>19.594899999999999</v>
      </c>
      <c r="CI32" s="2656">
        <v>20.31541</v>
      </c>
      <c r="CJ32" s="2656">
        <v>21.17899090909091</v>
      </c>
      <c r="CK32" s="2656">
        <v>21.218604347826087</v>
      </c>
      <c r="CL32" s="2656">
        <v>22.087624999999999</v>
      </c>
      <c r="CM32" s="2656">
        <v>23.580414285714284</v>
      </c>
      <c r="CN32" s="2656">
        <v>23.163427272727272</v>
      </c>
      <c r="CO32" s="2656">
        <v>22.614079999999998</v>
      </c>
      <c r="CP32" s="2656">
        <v>23.228000000000002</v>
      </c>
      <c r="CQ32" s="2656">
        <v>22.79133266136451</v>
      </c>
      <c r="CR32" s="2656">
        <v>22.424207013579487</v>
      </c>
      <c r="CS32" s="2656">
        <v>22.823253841367944</v>
      </c>
      <c r="CT32" s="2656">
        <v>22.973056234598953</v>
      </c>
      <c r="CU32" s="2656">
        <v>23.822062415806265</v>
      </c>
      <c r="CV32" s="2656">
        <v>23.589311083054984</v>
      </c>
      <c r="CW32" s="2656">
        <v>23.793835037775153</v>
      </c>
      <c r="CX32" s="2656">
        <v>23.274291373665559</v>
      </c>
      <c r="CY32" s="2656">
        <v>22.112259899809359</v>
      </c>
      <c r="CZ32" s="2656">
        <v>22.785644805416275</v>
      </c>
      <c r="DA32" s="2656">
        <v>22.792081135036174</v>
      </c>
      <c r="DB32" s="2656">
        <v>23.442328186606861</v>
      </c>
      <c r="DC32" s="2656">
        <v>24.460672710278985</v>
      </c>
      <c r="DD32" s="2656">
        <v>24.120391648367526</v>
      </c>
      <c r="DE32" s="2656">
        <v>23.750727086432804</v>
      </c>
      <c r="DF32" s="2656">
        <v>23.363209777267983</v>
      </c>
      <c r="DG32" s="2656">
        <v>22.861925431318667</v>
      </c>
      <c r="DH32" s="2656">
        <v>23.097784775065428</v>
      </c>
      <c r="DI32" s="2656">
        <v>24.042255927728966</v>
      </c>
      <c r="DJ32" s="2656">
        <v>24.806628818071388</v>
      </c>
      <c r="DK32" s="2656">
        <v>24.389100847014763</v>
      </c>
      <c r="DL32" s="2656">
        <v>24.333652215716523</v>
      </c>
      <c r="DM32" s="2656">
        <v>23.295605160487639</v>
      </c>
      <c r="DN32" s="2656">
        <v>24.137815669503901</v>
      </c>
      <c r="DO32" s="2656">
        <v>25.319302708733598</v>
      </c>
      <c r="DP32" s="2656">
        <v>25.489887082763506</v>
      </c>
      <c r="DQ32" s="2656">
        <v>25.361603913014918</v>
      </c>
      <c r="DR32" s="2656">
        <v>25.718963731262924</v>
      </c>
      <c r="DS32" s="2656">
        <v>25.892300488251333</v>
      </c>
      <c r="DT32" s="2656">
        <v>26.020411039298885</v>
      </c>
      <c r="DU32" s="2656">
        <v>26.029166852436511</v>
      </c>
      <c r="DV32" s="2656">
        <v>26.038909275979535</v>
      </c>
      <c r="DW32" s="2656">
        <v>26.040100052111107</v>
      </c>
      <c r="DX32" s="2656">
        <v>26.691449571038891</v>
      </c>
      <c r="DY32" s="2656">
        <v>26.046193761792928</v>
      </c>
      <c r="DZ32" s="2656">
        <v>24.837505363238886</v>
      </c>
      <c r="EA32" s="2656">
        <v>24.895025412248788</v>
      </c>
      <c r="EB32" s="2656">
        <v>24.818443941531747</v>
      </c>
      <c r="EC32" s="2656">
        <v>25.510332003805559</v>
      </c>
      <c r="ED32" s="2656">
        <v>25.81056567608454</v>
      </c>
      <c r="EE32" s="2656">
        <v>25.692442795211111</v>
      </c>
      <c r="EF32" s="2656">
        <v>25.363928138230161</v>
      </c>
      <c r="EG32" s="2656">
        <v>25.551446357657891</v>
      </c>
      <c r="EH32" s="2656">
        <v>25.557016947320989</v>
      </c>
      <c r="EI32" s="2656">
        <v>26.129053806464913</v>
      </c>
      <c r="EJ32" s="2656">
        <v>26.41463017083333</v>
      </c>
      <c r="EK32" s="2656">
        <v>26.447369924103278</v>
      </c>
      <c r="EL32" s="2656">
        <v>26.612299054678733</v>
      </c>
      <c r="EM32" s="2656">
        <v>26.881993364582225</v>
      </c>
      <c r="EN32" s="2656">
        <v>26.256316796132495</v>
      </c>
      <c r="EO32" s="2656">
        <v>25.849481770838391</v>
      </c>
      <c r="EP32" s="2656">
        <v>25.184205886664145</v>
      </c>
      <c r="EQ32" s="2656">
        <v>25.119393191177778</v>
      </c>
      <c r="ER32" s="2656">
        <v>24.969745873751766</v>
      </c>
      <c r="ES32" s="2656">
        <v>25.127509232477784</v>
      </c>
      <c r="ET32" s="2656">
        <v>25.051283573924184</v>
      </c>
      <c r="EU32" s="2656">
        <v>26.999128420412262</v>
      </c>
      <c r="EV32" s="2656">
        <v>27.926113636363638</v>
      </c>
      <c r="EW32" s="2656">
        <v>26.428923533333336</v>
      </c>
      <c r="EX32" s="2656">
        <v>25.095877777777776</v>
      </c>
      <c r="EY32" s="2656">
        <v>24.084295652173928</v>
      </c>
      <c r="EZ32" s="2656">
        <v>23.662931216931213</v>
      </c>
      <c r="FA32" s="2656">
        <v>22.874161904761909</v>
      </c>
      <c r="FB32" s="2656">
        <v>24.313945959595955</v>
      </c>
      <c r="FC32" s="2656">
        <v>24.256773684210529</v>
      </c>
      <c r="FD32" s="2656">
        <v>24.843150000000001</v>
      </c>
      <c r="FE32" s="2656">
        <v>24.077640000000006</v>
      </c>
      <c r="FF32" s="2656">
        <v>24.254894736842104</v>
      </c>
      <c r="FG32" s="2656">
        <v>24.487895454545455</v>
      </c>
      <c r="FH32" s="2656">
        <v>24.857639999999996</v>
      </c>
      <c r="FI32" s="2656">
        <v>24.605881313131317</v>
      </c>
      <c r="FJ32" s="2656">
        <v>25.621095454545458</v>
      </c>
      <c r="FK32" s="2656">
        <v>26.074574999999999</v>
      </c>
      <c r="FL32" s="2656">
        <v>26.305627272727278</v>
      </c>
      <c r="FM32" s="2656">
        <v>26.597980952380958</v>
      </c>
      <c r="FN32" s="2656">
        <v>26.214199999999998</v>
      </c>
      <c r="FO32" s="2656">
        <v>26.286304761904766</v>
      </c>
      <c r="FP32" s="2656">
        <v>26.008818181818182</v>
      </c>
      <c r="FQ32" s="2656">
        <v>26.249819047619049</v>
      </c>
      <c r="FR32" s="2656">
        <v>26.479970588235293</v>
      </c>
      <c r="FS32" s="2656">
        <v>25.576377272727271</v>
      </c>
      <c r="FT32" s="2656">
        <v>25.387839999999997</v>
      </c>
      <c r="FU32" s="2656">
        <v>24.873022727272726</v>
      </c>
      <c r="FV32" s="2657">
        <v>25.745214285714287</v>
      </c>
    </row>
    <row r="33" spans="1:178" s="2647" customFormat="1" ht="21" customHeight="1" x14ac:dyDescent="0.3">
      <c r="A33" s="2674" t="s">
        <v>4187</v>
      </c>
      <c r="B33" s="2655">
        <v>16.757999999999999</v>
      </c>
      <c r="C33" s="2655">
        <v>16.849</v>
      </c>
      <c r="D33" s="2655">
        <v>17.078181818181818</v>
      </c>
      <c r="E33" s="2655">
        <v>17.166499999999999</v>
      </c>
      <c r="F33" s="2656">
        <v>17.343478260869563</v>
      </c>
      <c r="G33" s="2656">
        <v>17.231428571428573</v>
      </c>
      <c r="H33" s="2656">
        <v>17.103999999999999</v>
      </c>
      <c r="I33" s="2656">
        <v>16.911999999999999</v>
      </c>
      <c r="J33" s="2656">
        <v>17.032</v>
      </c>
      <c r="K33" s="2660">
        <v>17.073</v>
      </c>
      <c r="L33" s="2660">
        <v>16.913</v>
      </c>
      <c r="M33" s="2660">
        <v>16.271000000000001</v>
      </c>
      <c r="N33" s="2660">
        <v>16.052</v>
      </c>
      <c r="O33" s="2660">
        <v>15.747999999999999</v>
      </c>
      <c r="P33" s="2660">
        <v>16.222999999999999</v>
      </c>
      <c r="Q33" s="2660">
        <v>16.672000000000001</v>
      </c>
      <c r="R33" s="2660">
        <v>17.152999999999999</v>
      </c>
      <c r="S33" s="2660">
        <v>16.992000000000001</v>
      </c>
      <c r="T33" s="2660">
        <v>17.003</v>
      </c>
      <c r="U33" s="2656">
        <v>16.86</v>
      </c>
      <c r="V33" s="2656">
        <v>16.742000000000001</v>
      </c>
      <c r="W33" s="2656">
        <v>16.170999999999999</v>
      </c>
      <c r="X33" s="2656">
        <v>15.781000000000001</v>
      </c>
      <c r="Y33" s="2656">
        <v>15.609</v>
      </c>
      <c r="Z33" s="2656">
        <v>15.728999999999999</v>
      </c>
      <c r="AA33" s="2656">
        <v>16.440999999999999</v>
      </c>
      <c r="AB33" s="2656">
        <v>16.666</v>
      </c>
      <c r="AC33" s="2656">
        <v>16.776</v>
      </c>
      <c r="AD33" s="2656">
        <v>16.826000000000001</v>
      </c>
      <c r="AE33" s="2656">
        <v>16.875</v>
      </c>
      <c r="AF33" s="2656">
        <v>17.148</v>
      </c>
      <c r="AG33" s="2656">
        <v>17.349</v>
      </c>
      <c r="AH33" s="2656">
        <v>17.59</v>
      </c>
      <c r="AI33" s="2656">
        <v>17.577000000000002</v>
      </c>
      <c r="AJ33" s="2656">
        <v>17.684999999999999</v>
      </c>
      <c r="AK33" s="2656">
        <v>18.064</v>
      </c>
      <c r="AL33" s="2656">
        <v>17.914999999999999</v>
      </c>
      <c r="AM33" s="2656">
        <v>17.977</v>
      </c>
      <c r="AN33" s="2656">
        <v>17.850000000000001</v>
      </c>
      <c r="AO33" s="2656">
        <v>17.839500000000001</v>
      </c>
      <c r="AP33" s="2656">
        <v>18.196999999999999</v>
      </c>
      <c r="AQ33" s="2656">
        <v>18.1129</v>
      </c>
      <c r="AR33" s="2656">
        <v>18.2514</v>
      </c>
      <c r="AS33" s="2656">
        <v>18.247900000000001</v>
      </c>
      <c r="AT33" s="2656">
        <v>18.5914</v>
      </c>
      <c r="AU33" s="2656">
        <v>19.083300000000001</v>
      </c>
      <c r="AV33" s="2656">
        <v>19.158000000000001</v>
      </c>
      <c r="AW33" s="2656">
        <v>19.287700000000001</v>
      </c>
      <c r="AX33" s="2656">
        <v>19.578499999999998</v>
      </c>
      <c r="AY33" s="2656">
        <v>19.8873</v>
      </c>
      <c r="AZ33" s="2656">
        <v>19.724499999999999</v>
      </c>
      <c r="BA33" s="2656">
        <v>19.9786</v>
      </c>
      <c r="BB33" s="2656">
        <v>20.5943</v>
      </c>
      <c r="BC33" s="2656">
        <v>20.898599999999998</v>
      </c>
      <c r="BD33" s="2656">
        <v>21.0367</v>
      </c>
      <c r="BE33" s="2656">
        <v>21.553999999999998</v>
      </c>
      <c r="BF33" s="2656">
        <v>21.919499999999999</v>
      </c>
      <c r="BG33" s="2656">
        <v>22.117100000000001</v>
      </c>
      <c r="BH33" s="2656">
        <v>22.1433</v>
      </c>
      <c r="BI33" s="2656">
        <v>22.0395</v>
      </c>
      <c r="BJ33" s="2656">
        <v>21.8886</v>
      </c>
      <c r="BK33" s="2656">
        <v>21.153199999999998</v>
      </c>
      <c r="BL33" s="2656">
        <v>21.01</v>
      </c>
      <c r="BM33" s="2656">
        <v>21.225899999999999</v>
      </c>
      <c r="BN33" s="2656">
        <v>20.894200000000001</v>
      </c>
      <c r="BO33" s="2656">
        <v>21.465299999999999</v>
      </c>
      <c r="BP33" s="2656">
        <v>21.276299999999999</v>
      </c>
      <c r="BQ33" s="2656">
        <v>21.388999999999999</v>
      </c>
      <c r="BR33" s="2656">
        <v>20.832899999999999</v>
      </c>
      <c r="BS33" s="2656">
        <v>20.564599999999999</v>
      </c>
      <c r="BT33" s="2656">
        <v>20.558299999999999</v>
      </c>
      <c r="BU33" s="2656">
        <v>19.863900000000001</v>
      </c>
      <c r="BV33" s="2656">
        <v>19.6126</v>
      </c>
      <c r="BW33" s="2656">
        <v>20.411899999999999</v>
      </c>
      <c r="BX33" s="2656">
        <v>20.4846</v>
      </c>
      <c r="BY33" s="2656">
        <v>20.2439</v>
      </c>
      <c r="BZ33" s="2656">
        <v>20.189399999999999</v>
      </c>
      <c r="CA33" s="2656">
        <v>20.8127</v>
      </c>
      <c r="CB33" s="2656">
        <v>21.0563</v>
      </c>
      <c r="CC33" s="2656">
        <v>21.779499999999999</v>
      </c>
      <c r="CD33" s="2656">
        <v>22.167999999999999</v>
      </c>
      <c r="CE33" s="2656">
        <v>22.247699999999998</v>
      </c>
      <c r="CF33" s="2656">
        <v>22.4574</v>
      </c>
      <c r="CG33" s="2656">
        <v>22.666899999999998</v>
      </c>
      <c r="CH33" s="2656">
        <v>22.898499999999999</v>
      </c>
      <c r="CI33" s="2656">
        <v>23.215869999999999</v>
      </c>
      <c r="CJ33" s="2656">
        <v>22.954350000000002</v>
      </c>
      <c r="CK33" s="2656">
        <v>22.818152173913049</v>
      </c>
      <c r="CL33" s="2656">
        <v>22.783004999999996</v>
      </c>
      <c r="CM33" s="2656">
        <v>22.594742857142858</v>
      </c>
      <c r="CN33" s="2656">
        <v>22.541172727272723</v>
      </c>
      <c r="CO33" s="2656">
        <v>22.381464999999999</v>
      </c>
      <c r="CP33" s="2656">
        <v>23.966999999999999</v>
      </c>
      <c r="CQ33" s="2656">
        <v>23.347333854197903</v>
      </c>
      <c r="CR33" s="2656">
        <v>23.213315276628052</v>
      </c>
      <c r="CS33" s="2656">
        <v>23.588268337462242</v>
      </c>
      <c r="CT33" s="2656">
        <v>23.53592334704534</v>
      </c>
      <c r="CU33" s="2656">
        <v>23.854944206084522</v>
      </c>
      <c r="CV33" s="2656">
        <v>24.07279162376156</v>
      </c>
      <c r="CW33" s="2656">
        <v>24.189805222839485</v>
      </c>
      <c r="CX33" s="2656">
        <v>23.893700864554116</v>
      </c>
      <c r="CY33" s="2656">
        <v>23.566285037901615</v>
      </c>
      <c r="CZ33" s="2656">
        <v>23.226114483969496</v>
      </c>
      <c r="DA33" s="2656">
        <v>23.169147918580606</v>
      </c>
      <c r="DB33" s="2656">
        <v>23.371055412151382</v>
      </c>
      <c r="DC33" s="2656">
        <v>23.85356089154978</v>
      </c>
      <c r="DD33" s="2656">
        <v>23.889470006024052</v>
      </c>
      <c r="DE33" s="2656">
        <v>23.466031210343861</v>
      </c>
      <c r="DF33" s="2656">
        <v>23.277916811514093</v>
      </c>
      <c r="DG33" s="2656">
        <v>23.110842372836608</v>
      </c>
      <c r="DH33" s="2656">
        <v>23.224538301593022</v>
      </c>
      <c r="DI33" s="2656">
        <v>23.557940008873796</v>
      </c>
      <c r="DJ33" s="2656">
        <v>23.797147204984149</v>
      </c>
      <c r="DK33" s="2656">
        <v>23.699091445814247</v>
      </c>
      <c r="DL33" s="2656">
        <v>23.850673088793659</v>
      </c>
      <c r="DM33" s="2656">
        <v>23.930066896625945</v>
      </c>
      <c r="DN33" s="2656">
        <v>24.308335586712388</v>
      </c>
      <c r="DO33" s="2656">
        <v>25.203501901616331</v>
      </c>
      <c r="DP33" s="2656">
        <v>25.252874906252195</v>
      </c>
      <c r="DQ33" s="2656">
        <v>25.2243074770089</v>
      </c>
      <c r="DR33" s="2656">
        <v>25.681510317583857</v>
      </c>
      <c r="DS33" s="2656">
        <v>25.893608547441836</v>
      </c>
      <c r="DT33" s="2656">
        <v>25.684079968573769</v>
      </c>
      <c r="DU33" s="2656">
        <v>25.335873914899469</v>
      </c>
      <c r="DV33" s="2656">
        <v>25.115911757682849</v>
      </c>
      <c r="DW33" s="2656">
        <v>25.304183094046362</v>
      </c>
      <c r="DX33" s="2656">
        <v>25.532959584218283</v>
      </c>
      <c r="DY33" s="2656">
        <v>25.367698362767101</v>
      </c>
      <c r="DZ33" s="2656">
        <v>25.016859038783956</v>
      </c>
      <c r="EA33" s="2656">
        <v>24.968549189287593</v>
      </c>
      <c r="EB33" s="2656">
        <v>24.698396054931024</v>
      </c>
      <c r="EC33" s="2656">
        <v>24.90887339942083</v>
      </c>
      <c r="ED33" s="2656">
        <v>24.928576586985162</v>
      </c>
      <c r="EE33" s="2656">
        <v>24.953031571372041</v>
      </c>
      <c r="EF33" s="2656">
        <v>24.534856272821891</v>
      </c>
      <c r="EG33" s="2656">
        <v>24.265158111141186</v>
      </c>
      <c r="EH33" s="2656">
        <v>24.373516629559834</v>
      </c>
      <c r="EI33" s="2656">
        <v>24.231200710166863</v>
      </c>
      <c r="EJ33" s="2656">
        <v>24.496897112015223</v>
      </c>
      <c r="EK33" s="2656">
        <v>24.602893990283004</v>
      </c>
      <c r="EL33" s="2656">
        <v>24.721537092905766</v>
      </c>
      <c r="EM33" s="2656">
        <v>24.903398537069805</v>
      </c>
      <c r="EN33" s="2656">
        <v>24.994709456647435</v>
      </c>
      <c r="EO33" s="2656">
        <v>25.135233127606465</v>
      </c>
      <c r="EP33" s="2656">
        <v>25.109662260849596</v>
      </c>
      <c r="EQ33" s="2656">
        <v>24.780872916808583</v>
      </c>
      <c r="ER33" s="2656">
        <v>24.489873706660816</v>
      </c>
      <c r="ES33" s="2656">
        <v>24.617977440481173</v>
      </c>
      <c r="ET33" s="2656">
        <v>24.839735387485323</v>
      </c>
      <c r="EU33" s="2656">
        <v>26.278623872094165</v>
      </c>
      <c r="EV33" s="2656">
        <v>27.338440909090913</v>
      </c>
      <c r="EW33" s="2656">
        <v>26.858279080260683</v>
      </c>
      <c r="EX33" s="2656">
        <v>26.727862662337667</v>
      </c>
      <c r="EY33" s="2656">
        <v>26.650708337314867</v>
      </c>
      <c r="EZ33" s="2656">
        <v>25.900880952380938</v>
      </c>
      <c r="FA33" s="2656">
        <v>25.564565986394559</v>
      </c>
      <c r="FB33" s="2656">
        <v>26.033160064935068</v>
      </c>
      <c r="FC33" s="2656">
        <v>26.223342105263161</v>
      </c>
      <c r="FD33" s="2656">
        <v>26.207677272727278</v>
      </c>
      <c r="FE33" s="2656">
        <v>25.760129999999997</v>
      </c>
      <c r="FF33" s="2656">
        <v>26.077794736842112</v>
      </c>
      <c r="FG33" s="2656">
        <v>26.558777272727276</v>
      </c>
      <c r="FH33" s="2656">
        <v>26.745614999999997</v>
      </c>
      <c r="FI33" s="2656">
        <v>26.471290909090907</v>
      </c>
      <c r="FJ33" s="2656">
        <v>26.973313636363638</v>
      </c>
      <c r="FK33" s="2656">
        <v>27.146269999999998</v>
      </c>
      <c r="FL33" s="2656">
        <v>27.059390909090908</v>
      </c>
      <c r="FM33" s="2656">
        <v>26.823790476190478</v>
      </c>
      <c r="FN33" s="2656">
        <v>26.523409523809523</v>
      </c>
      <c r="FO33" s="2656">
        <v>26.120490476190472</v>
      </c>
      <c r="FP33" s="2656">
        <v>25.787895454545449</v>
      </c>
      <c r="FQ33" s="2656">
        <v>25.848395238095243</v>
      </c>
      <c r="FR33" s="2656">
        <v>25.943735294117648</v>
      </c>
      <c r="FS33" s="2656">
        <v>26.007822727272732</v>
      </c>
      <c r="FT33" s="2656">
        <v>26.073185000000002</v>
      </c>
      <c r="FU33" s="2656">
        <v>25.750749999999996</v>
      </c>
      <c r="FV33" s="2657">
        <v>25.847038095238098</v>
      </c>
    </row>
    <row r="34" spans="1:178" s="2647" customFormat="1" ht="21" customHeight="1" x14ac:dyDescent="0.3">
      <c r="A34" s="2674" t="s">
        <v>4188</v>
      </c>
      <c r="B34" s="2655">
        <v>2.6720000000000002</v>
      </c>
      <c r="C34" s="2655">
        <v>2.702</v>
      </c>
      <c r="D34" s="2655">
        <v>3.0422727272727275</v>
      </c>
      <c r="E34" s="2656">
        <v>3.0305</v>
      </c>
      <c r="F34" s="2656">
        <v>3.0239130434782608</v>
      </c>
      <c r="G34" s="2656">
        <v>2.8757142857142859</v>
      </c>
      <c r="H34" s="2656">
        <v>2.8624999999999998</v>
      </c>
      <c r="I34" s="2656">
        <v>2.9369999999999998</v>
      </c>
      <c r="J34" s="2656">
        <v>3.1240000000000001</v>
      </c>
      <c r="K34" s="2660">
        <v>3.3494999999999999</v>
      </c>
      <c r="L34" s="2660">
        <v>3.3849999999999998</v>
      </c>
      <c r="M34" s="2660">
        <v>3.4329999999999998</v>
      </c>
      <c r="N34" s="2656">
        <v>3.5055000000000001</v>
      </c>
      <c r="O34" s="2656">
        <v>3.66</v>
      </c>
      <c r="P34" s="2656">
        <v>3.7010000000000001</v>
      </c>
      <c r="Q34" s="2656">
        <v>3.6739999999999999</v>
      </c>
      <c r="R34" s="2656">
        <v>4.0049999999999999</v>
      </c>
      <c r="S34" s="2656">
        <v>4.0469999999999997</v>
      </c>
      <c r="T34" s="2656">
        <v>4.0629999999999997</v>
      </c>
      <c r="U34" s="2656">
        <v>4.2080000000000002</v>
      </c>
      <c r="V34" s="2656">
        <v>4.306</v>
      </c>
      <c r="W34" s="2656">
        <v>4.2640000000000002</v>
      </c>
      <c r="X34" s="2656">
        <v>3.8959999999999999</v>
      </c>
      <c r="Y34" s="2656">
        <v>3.915</v>
      </c>
      <c r="Z34" s="2656">
        <v>4.0659999999999998</v>
      </c>
      <c r="AA34" s="2656">
        <v>4.2729999999999997</v>
      </c>
      <c r="AB34" s="2656">
        <v>4.2290000000000001</v>
      </c>
      <c r="AC34" s="2656">
        <v>4.5</v>
      </c>
      <c r="AD34" s="2656">
        <v>4.7439999999999998</v>
      </c>
      <c r="AE34" s="2656">
        <v>4.5369999999999999</v>
      </c>
      <c r="AF34" s="2656">
        <v>4.4969999999999999</v>
      </c>
      <c r="AG34" s="2656">
        <v>4.6037999999999997</v>
      </c>
      <c r="AH34" s="2656">
        <v>4.8570000000000002</v>
      </c>
      <c r="AI34" s="2656">
        <v>5.0869999999999997</v>
      </c>
      <c r="AJ34" s="2656">
        <v>4.899</v>
      </c>
      <c r="AK34" s="2656">
        <v>4.931</v>
      </c>
      <c r="AL34" s="2656">
        <v>4.8499999999999996</v>
      </c>
      <c r="AM34" s="2656">
        <v>4.7480000000000002</v>
      </c>
      <c r="AN34" s="2656">
        <v>4.4618000000000002</v>
      </c>
      <c r="AO34" s="2656">
        <v>4.5190000000000001</v>
      </c>
      <c r="AP34" s="2656">
        <v>4.7126000000000001</v>
      </c>
      <c r="AQ34" s="2656">
        <v>4.8304999999999998</v>
      </c>
      <c r="AR34" s="2656">
        <v>4.7476000000000003</v>
      </c>
      <c r="AS34" s="2656">
        <v>4.7031999999999998</v>
      </c>
      <c r="AT34" s="2656">
        <v>4.9432</v>
      </c>
      <c r="AU34" s="2656">
        <v>5.1862000000000004</v>
      </c>
      <c r="AV34" s="2656">
        <v>5.1719999999999997</v>
      </c>
      <c r="AW34" s="2656">
        <v>5.0731999999999999</v>
      </c>
      <c r="AX34" s="2656">
        <v>5.21</v>
      </c>
      <c r="AY34" s="2656">
        <v>5.0294999999999996</v>
      </c>
      <c r="AZ34" s="2656">
        <v>4.5781999999999998</v>
      </c>
      <c r="BA34" s="2656">
        <v>4.5313999999999997</v>
      </c>
      <c r="BB34" s="2656">
        <v>4.7542999999999997</v>
      </c>
      <c r="BC34" s="2656">
        <v>4.54</v>
      </c>
      <c r="BD34" s="2656">
        <v>4.4432999999999998</v>
      </c>
      <c r="BE34" s="2656">
        <v>4.7389999999999999</v>
      </c>
      <c r="BF34" s="2656">
        <v>4.9080000000000004</v>
      </c>
      <c r="BG34" s="2656">
        <v>4.8367000000000004</v>
      </c>
      <c r="BH34" s="2656">
        <v>4.8316999999999997</v>
      </c>
      <c r="BI34" s="2656">
        <v>4.6425000000000001</v>
      </c>
      <c r="BJ34" s="2656">
        <v>4.7004999999999999</v>
      </c>
      <c r="BK34" s="2656">
        <v>4.6285999999999996</v>
      </c>
      <c r="BL34" s="2656">
        <v>4.5510000000000002</v>
      </c>
      <c r="BM34" s="2656">
        <v>4.6664000000000003</v>
      </c>
      <c r="BN34" s="2656">
        <v>4.4466999999999999</v>
      </c>
      <c r="BO34" s="2656">
        <v>4.5033000000000003</v>
      </c>
      <c r="BP34" s="2656">
        <v>4.6576000000000004</v>
      </c>
      <c r="BQ34" s="2656">
        <v>4.6500000000000004</v>
      </c>
      <c r="BR34" s="2656">
        <v>4.4543999999999997</v>
      </c>
      <c r="BS34" s="2656">
        <v>4.2629000000000001</v>
      </c>
      <c r="BT34" s="2656">
        <v>3.8361999999999998</v>
      </c>
      <c r="BU34" s="2656">
        <v>3.4605999999999999</v>
      </c>
      <c r="BV34" s="2656">
        <v>3.4661</v>
      </c>
      <c r="BW34" s="2656">
        <v>3.6922000000000001</v>
      </c>
      <c r="BX34" s="2656">
        <v>3.5630999999999999</v>
      </c>
      <c r="BY34" s="2656">
        <v>3.6261999999999999</v>
      </c>
      <c r="BZ34" s="2656">
        <v>3.7364999999999999</v>
      </c>
      <c r="CA34" s="2656">
        <v>3.7227999999999999</v>
      </c>
      <c r="CB34" s="2656">
        <v>3.2473000000000001</v>
      </c>
      <c r="CC34" s="2656">
        <v>3.2812999999999999</v>
      </c>
      <c r="CD34" s="2656">
        <v>3.3353000000000002</v>
      </c>
      <c r="CE34" s="2656">
        <v>3.3984000000000001</v>
      </c>
      <c r="CF34" s="2656">
        <v>3.4552999999999998</v>
      </c>
      <c r="CG34" s="2656">
        <v>3.5225</v>
      </c>
      <c r="CH34" s="2656">
        <v>3.8546999999999998</v>
      </c>
      <c r="CI34" s="2656">
        <v>4.0790649999999999</v>
      </c>
      <c r="CJ34" s="2656">
        <v>4.1658772727272737</v>
      </c>
      <c r="CK34" s="2656">
        <v>4.1837086956521743</v>
      </c>
      <c r="CL34" s="2656">
        <v>4.1656550000000001</v>
      </c>
      <c r="CM34" s="2656">
        <v>4.30397619047619</v>
      </c>
      <c r="CN34" s="2656">
        <v>4.2520727272727266</v>
      </c>
      <c r="CO34" s="2656">
        <v>4.1721850000000007</v>
      </c>
      <c r="CP34" s="2656">
        <v>4.3959999999999999</v>
      </c>
      <c r="CQ34" s="2656">
        <v>4.2772433017535469</v>
      </c>
      <c r="CR34" s="2656">
        <v>4.3295198587026569</v>
      </c>
      <c r="CS34" s="2656">
        <v>4.4357190662529149</v>
      </c>
      <c r="CT34" s="2656">
        <v>4.4624094718396288</v>
      </c>
      <c r="CU34" s="2656">
        <v>4.4655108426880306</v>
      </c>
      <c r="CV34" s="2656">
        <v>4.6267038636392366</v>
      </c>
      <c r="CW34" s="2656">
        <v>4.5356470210893081</v>
      </c>
      <c r="CX34" s="2656">
        <v>4.2620224636081163</v>
      </c>
      <c r="CY34" s="2656">
        <v>4.3386433542192933</v>
      </c>
      <c r="CZ34" s="2656">
        <v>4.3238891020413135</v>
      </c>
      <c r="DA34" s="2656">
        <v>4.208836395000211</v>
      </c>
      <c r="DB34" s="2656">
        <v>4.2697037917046785</v>
      </c>
      <c r="DC34" s="2656">
        <v>4.300147130799755</v>
      </c>
      <c r="DD34" s="2656">
        <v>4.1081725569487864</v>
      </c>
      <c r="DE34" s="2656">
        <v>3.909848208732813</v>
      </c>
      <c r="DF34" s="2656">
        <v>3.7625954346183024</v>
      </c>
      <c r="DG34" s="2656">
        <v>3.6827117070059883</v>
      </c>
      <c r="DH34" s="2656">
        <v>3.6979842359907096</v>
      </c>
      <c r="DI34" s="2656">
        <v>3.7828404874052901</v>
      </c>
      <c r="DJ34" s="2656">
        <v>3.9191637932017236</v>
      </c>
      <c r="DK34" s="2656">
        <v>3.9514543026214488</v>
      </c>
      <c r="DL34" s="2656">
        <v>3.8359853005092184</v>
      </c>
      <c r="DM34" s="2656">
        <v>3.7274638806544615</v>
      </c>
      <c r="DN34" s="2656">
        <v>3.7306375348746883</v>
      </c>
      <c r="DO34" s="2656">
        <v>3.8802480426309258</v>
      </c>
      <c r="DP34" s="2656">
        <v>3.8329099385933123</v>
      </c>
      <c r="DQ34" s="2656">
        <v>3.7804619281712579</v>
      </c>
      <c r="DR34" s="2656">
        <v>3.6630073893087989</v>
      </c>
      <c r="DS34" s="2656">
        <v>3.6192437040455188</v>
      </c>
      <c r="DT34" s="2656">
        <v>3.6527415832442087</v>
      </c>
      <c r="DU34" s="2656">
        <v>3.5576262187028851</v>
      </c>
      <c r="DV34" s="2656">
        <v>3.5266240813225913</v>
      </c>
      <c r="DW34" s="2656">
        <v>3.4548237904409915</v>
      </c>
      <c r="DX34" s="2656">
        <v>3.492511961893848</v>
      </c>
      <c r="DY34" s="2656">
        <v>3.4153373573757264</v>
      </c>
      <c r="DZ34" s="2656">
        <v>3.1550674573292907</v>
      </c>
      <c r="EA34" s="2656">
        <v>3.2093342079043912</v>
      </c>
      <c r="EB34" s="2656">
        <v>3.1358030997531885</v>
      </c>
      <c r="EC34" s="2656">
        <v>3.1677634558290126</v>
      </c>
      <c r="ED34" s="2656">
        <v>3.1473238687509282</v>
      </c>
      <c r="EE34" s="2656">
        <v>3.0695100067739309</v>
      </c>
      <c r="EF34" s="2656">
        <v>2.9986284940067907</v>
      </c>
      <c r="EG34" s="2656">
        <v>2.8665131912974284</v>
      </c>
      <c r="EH34" s="2656">
        <v>2.8307984638668495</v>
      </c>
      <c r="EI34" s="2656">
        <v>2.8703791531057448</v>
      </c>
      <c r="EJ34" s="2656">
        <v>2.93147652163253</v>
      </c>
      <c r="EK34" s="2656">
        <v>2.9753364948827432</v>
      </c>
      <c r="EL34" s="2656">
        <v>2.9062170832109917</v>
      </c>
      <c r="EM34" s="2656">
        <v>2.9112595055048947</v>
      </c>
      <c r="EN34" s="2656">
        <v>2.9311100105401997</v>
      </c>
      <c r="EO34" s="2656">
        <v>2.9045200843882699</v>
      </c>
      <c r="EP34" s="2656">
        <v>2.8964409801106323</v>
      </c>
      <c r="EQ34" s="2656">
        <v>2.9019397114231102</v>
      </c>
      <c r="ER34" s="2656">
        <v>2.8145403504306978</v>
      </c>
      <c r="ES34" s="2656">
        <v>2.8557139524186517</v>
      </c>
      <c r="ET34" s="2656">
        <v>2.9126323564897816</v>
      </c>
      <c r="EU34" s="2656">
        <v>3.0087663574384909</v>
      </c>
      <c r="EV34" s="2656">
        <v>3.0824818181818183</v>
      </c>
      <c r="EW34" s="2656">
        <v>3.0012321128754431</v>
      </c>
      <c r="EX34" s="2656">
        <v>2.9307087662337667</v>
      </c>
      <c r="EY34" s="2656">
        <v>2.9220071428571432</v>
      </c>
      <c r="EZ34" s="2656">
        <v>2.8136608843537418</v>
      </c>
      <c r="FA34" s="2656">
        <v>2.6584085034047624</v>
      </c>
      <c r="FB34" s="2656">
        <v>2.7106951298733764</v>
      </c>
      <c r="FC34" s="2656">
        <v>2.6328842105263157</v>
      </c>
      <c r="FD34" s="2656">
        <v>2.4793863636363636</v>
      </c>
      <c r="FE34" s="2656">
        <v>2.264475</v>
      </c>
      <c r="FF34" s="2656">
        <v>2.3340052631578949</v>
      </c>
      <c r="FG34" s="2656">
        <v>2.3751818181818183</v>
      </c>
      <c r="FH34" s="2656">
        <v>2.4814949999999998</v>
      </c>
      <c r="FI34" s="2656">
        <v>2.3804776223776218</v>
      </c>
      <c r="FJ34" s="2656">
        <v>2.4236181818181817</v>
      </c>
      <c r="FK34" s="2656">
        <v>2.5465299999999997</v>
      </c>
      <c r="FL34" s="2656">
        <v>2.6517499999999994</v>
      </c>
      <c r="FM34" s="2656">
        <v>2.6006285714285715</v>
      </c>
      <c r="FN34" s="2656">
        <v>2.6369666666666669</v>
      </c>
      <c r="FO34" s="2656">
        <v>2.6483047619047624</v>
      </c>
      <c r="FP34" s="2656">
        <v>2.6747590909090913</v>
      </c>
      <c r="FQ34" s="2656">
        <v>2.7276380952380954</v>
      </c>
      <c r="FR34" s="2656">
        <v>2.7891411764705882</v>
      </c>
      <c r="FS34" s="2656">
        <v>2.8311590909090905</v>
      </c>
      <c r="FT34" s="2656">
        <v>2.7107350000000006</v>
      </c>
      <c r="FU34" s="2656">
        <v>2.7069636363636365</v>
      </c>
      <c r="FV34" s="2657">
        <v>2.7742904761904761</v>
      </c>
    </row>
    <row r="35" spans="1:178" s="2647" customFormat="1" ht="21" customHeight="1" x14ac:dyDescent="0.3">
      <c r="A35" s="2674" t="s">
        <v>4189</v>
      </c>
      <c r="B35" s="2655">
        <v>18.302</v>
      </c>
      <c r="C35" s="2655">
        <v>17.972999999999999</v>
      </c>
      <c r="D35" s="2655">
        <v>19.152272727272727</v>
      </c>
      <c r="E35" s="2656">
        <v>19.6465</v>
      </c>
      <c r="F35" s="2656">
        <v>20.420000000000002</v>
      </c>
      <c r="G35" s="2656">
        <v>20.020476190476192</v>
      </c>
      <c r="H35" s="2656">
        <v>20.015999999999998</v>
      </c>
      <c r="I35" s="2656">
        <v>20.027000000000001</v>
      </c>
      <c r="J35" s="2656">
        <v>20.305</v>
      </c>
      <c r="K35" s="2660">
        <v>20.577999999999999</v>
      </c>
      <c r="L35" s="2660">
        <v>21.103000000000002</v>
      </c>
      <c r="M35" s="2660">
        <v>20.626000000000001</v>
      </c>
      <c r="N35" s="2660">
        <v>20.436</v>
      </c>
      <c r="O35" s="2656">
        <v>20.059999999999999</v>
      </c>
      <c r="P35" s="2656">
        <v>21.216000000000001</v>
      </c>
      <c r="Q35" s="2656">
        <v>21.661999999999999</v>
      </c>
      <c r="R35" s="2656">
        <v>21.852</v>
      </c>
      <c r="S35" s="2656">
        <v>21.306000000000001</v>
      </c>
      <c r="T35" s="2656">
        <v>21.279</v>
      </c>
      <c r="U35" s="2656">
        <v>21.818999999999999</v>
      </c>
      <c r="V35" s="2656">
        <v>21.428000000000001</v>
      </c>
      <c r="W35" s="2656">
        <v>21.501000000000001</v>
      </c>
      <c r="X35" s="2656">
        <v>21.24</v>
      </c>
      <c r="Y35" s="2656">
        <v>20.849</v>
      </c>
      <c r="Z35" s="2656">
        <v>20.655999999999999</v>
      </c>
      <c r="AA35" s="2656">
        <v>21.132999999999999</v>
      </c>
      <c r="AB35" s="2656">
        <v>21.975999999999999</v>
      </c>
      <c r="AC35" s="2656">
        <v>22.724</v>
      </c>
      <c r="AD35" s="2656">
        <v>22.913</v>
      </c>
      <c r="AE35" s="2656">
        <v>22.687000000000001</v>
      </c>
      <c r="AF35" s="2656">
        <v>22.805</v>
      </c>
      <c r="AG35" s="2656">
        <v>23.326000000000001</v>
      </c>
      <c r="AH35" s="2656">
        <v>24.552</v>
      </c>
      <c r="AI35" s="2656">
        <v>24.945</v>
      </c>
      <c r="AJ35" s="2656">
        <v>24.318999999999999</v>
      </c>
      <c r="AK35" s="2656">
        <v>24.84</v>
      </c>
      <c r="AL35" s="2656">
        <v>24.512</v>
      </c>
      <c r="AM35" s="2656">
        <v>24.161000000000001</v>
      </c>
      <c r="AN35" s="2656">
        <v>23.3691</v>
      </c>
      <c r="AO35" s="2656">
        <v>22.993300000000001</v>
      </c>
      <c r="AP35" s="2656">
        <v>23.687000000000001</v>
      </c>
      <c r="AQ35" s="2656">
        <v>23.834299999999999</v>
      </c>
      <c r="AR35" s="2656">
        <v>23.723800000000001</v>
      </c>
      <c r="AS35" s="2656">
        <v>23.371600000000001</v>
      </c>
      <c r="AT35" s="2656">
        <v>23.5977</v>
      </c>
      <c r="AU35" s="2656">
        <v>24.1252</v>
      </c>
      <c r="AV35" s="2656">
        <v>23.677</v>
      </c>
      <c r="AW35" s="2656">
        <v>23.735499999999998</v>
      </c>
      <c r="AX35" s="2656">
        <v>24.166</v>
      </c>
      <c r="AY35" s="2656">
        <v>25.488199999999999</v>
      </c>
      <c r="AZ35" s="2656">
        <v>25.234999999999999</v>
      </c>
      <c r="BA35" s="2656">
        <v>25.367100000000001</v>
      </c>
      <c r="BB35" s="2656">
        <v>26.208100000000002</v>
      </c>
      <c r="BC35" s="2656">
        <v>26.445699999999999</v>
      </c>
      <c r="BD35" s="2656">
        <v>26.268999999999998</v>
      </c>
      <c r="BE35" s="2656">
        <v>27.004000000000001</v>
      </c>
      <c r="BF35" s="2656">
        <v>27.774000000000001</v>
      </c>
      <c r="BG35" s="2656">
        <v>27.1538</v>
      </c>
      <c r="BH35" s="2656">
        <v>27.171099999999999</v>
      </c>
      <c r="BI35" s="2656">
        <v>27.3325</v>
      </c>
      <c r="BJ35" s="2656">
        <v>27.041899999999998</v>
      </c>
      <c r="BK35" s="2656">
        <v>26.09</v>
      </c>
      <c r="BL35" s="2656">
        <v>25.984000000000002</v>
      </c>
      <c r="BM35" s="2656">
        <v>26.453199999999999</v>
      </c>
      <c r="BN35" s="2656">
        <v>26.263100000000001</v>
      </c>
      <c r="BO35" s="2656">
        <v>26.5534</v>
      </c>
      <c r="BP35" s="2656">
        <v>26.389800000000001</v>
      </c>
      <c r="BQ35" s="2656">
        <v>27.465</v>
      </c>
      <c r="BR35" s="2656">
        <v>26.335699999999999</v>
      </c>
      <c r="BS35" s="2656">
        <v>26.551400000000001</v>
      </c>
      <c r="BT35" s="2656">
        <v>26.3902</v>
      </c>
      <c r="BU35" s="2656">
        <v>27.081</v>
      </c>
      <c r="BV35" s="2656">
        <v>26.2255</v>
      </c>
      <c r="BW35" s="2656">
        <v>26.531300000000002</v>
      </c>
      <c r="BX35" s="2656">
        <v>26.857700000000001</v>
      </c>
      <c r="BY35" s="2656">
        <v>26.646899999999999</v>
      </c>
      <c r="BZ35" s="2656">
        <v>26.029499999999999</v>
      </c>
      <c r="CA35" s="2656">
        <v>26.732299999999999</v>
      </c>
      <c r="CB35" s="2656">
        <v>27.132200000000001</v>
      </c>
      <c r="CC35" s="2656">
        <v>27.476199999999999</v>
      </c>
      <c r="CD35" s="2656">
        <v>28.6631</v>
      </c>
      <c r="CE35" s="2656">
        <v>29.387</v>
      </c>
      <c r="CF35" s="2656">
        <v>28.995799999999999</v>
      </c>
      <c r="CG35" s="2656">
        <v>29.960799999999999</v>
      </c>
      <c r="CH35" s="2656">
        <v>29.9358</v>
      </c>
      <c r="CI35" s="2656">
        <v>30.529914999999999</v>
      </c>
      <c r="CJ35" s="2656">
        <v>30.758495454545457</v>
      </c>
      <c r="CK35" s="2656">
        <v>30.491508695652168</v>
      </c>
      <c r="CL35" s="2656">
        <v>30.580559999999998</v>
      </c>
      <c r="CM35" s="2656">
        <v>30.739638095238092</v>
      </c>
      <c r="CN35" s="2656">
        <v>30.574972727272733</v>
      </c>
      <c r="CO35" s="2656">
        <v>30.526254999999999</v>
      </c>
      <c r="CP35" s="2656">
        <v>29.404</v>
      </c>
      <c r="CQ35" s="2656">
        <v>30.367096466572946</v>
      </c>
      <c r="CR35" s="2656">
        <v>30.101642702534516</v>
      </c>
      <c r="CS35" s="2656">
        <v>31.318911415157316</v>
      </c>
      <c r="CT35" s="2656">
        <v>31.560772432947495</v>
      </c>
      <c r="CU35" s="2656">
        <v>31.333431707080347</v>
      </c>
      <c r="CV35" s="2656">
        <v>32.34166974693634</v>
      </c>
      <c r="CW35" s="2656">
        <v>32.424401345729812</v>
      </c>
      <c r="CX35" s="2656">
        <v>31.98539608510147</v>
      </c>
      <c r="CY35" s="2656">
        <v>32.540519347357375</v>
      </c>
      <c r="CZ35" s="2656">
        <v>32.143370290013429</v>
      </c>
      <c r="DA35" s="2656">
        <v>32.687098743326437</v>
      </c>
      <c r="DB35" s="2656">
        <v>34.164880077421074</v>
      </c>
      <c r="DC35" s="2656">
        <v>35.073493335868726</v>
      </c>
      <c r="DD35" s="2656">
        <v>36.938373618955467</v>
      </c>
      <c r="DE35" s="2656">
        <v>33.522896861722046</v>
      </c>
      <c r="DF35" s="2656">
        <v>32.940132570404089</v>
      </c>
      <c r="DG35" s="2656">
        <v>32.631981889323313</v>
      </c>
      <c r="DH35" s="2656">
        <v>32.12002594736542</v>
      </c>
      <c r="DI35" s="2656">
        <v>32.008933689835402</v>
      </c>
      <c r="DJ35" s="2656">
        <v>32.584446394653597</v>
      </c>
      <c r="DK35" s="2656">
        <v>32.544198005631692</v>
      </c>
      <c r="DL35" s="2656">
        <v>32.547496948851574</v>
      </c>
      <c r="DM35" s="2656">
        <v>32.045384894727938</v>
      </c>
      <c r="DN35" s="2656">
        <v>32.326526565066331</v>
      </c>
      <c r="DO35" s="2656">
        <v>32.446190471738937</v>
      </c>
      <c r="DP35" s="2656">
        <v>32.349890677758879</v>
      </c>
      <c r="DQ35" s="2656">
        <v>32.921402274366635</v>
      </c>
      <c r="DR35" s="2656">
        <v>33.56317891110902</v>
      </c>
      <c r="DS35" s="2656">
        <v>33.620944286596142</v>
      </c>
      <c r="DT35" s="2656">
        <v>33.87942714991911</v>
      </c>
      <c r="DU35" s="2656">
        <v>33.482000641837146</v>
      </c>
      <c r="DV35" s="2656">
        <v>33.644336495333903</v>
      </c>
      <c r="DW35" s="2656">
        <v>33.202552792325392</v>
      </c>
      <c r="DX35" s="2656">
        <v>33.58852054607091</v>
      </c>
      <c r="DY35" s="2656">
        <v>32.98489892011316</v>
      </c>
      <c r="DZ35" s="2656">
        <v>33.622921813261094</v>
      </c>
      <c r="EA35" s="2656">
        <v>33.365411879552788</v>
      </c>
      <c r="EB35" s="2656">
        <v>33.794220401829655</v>
      </c>
      <c r="EC35" s="2656">
        <v>33.872531969098993</v>
      </c>
      <c r="ED35" s="2656">
        <v>34.177164998813303</v>
      </c>
      <c r="EE35" s="2656">
        <v>33.914881686720776</v>
      </c>
      <c r="EF35" s="2656">
        <v>34.384516562301435</v>
      </c>
      <c r="EG35" s="2656">
        <v>34.002848663691381</v>
      </c>
      <c r="EH35" s="2656">
        <v>34.358601326841324</v>
      </c>
      <c r="EI35" s="2656">
        <v>34.728895806029115</v>
      </c>
      <c r="EJ35" s="2656">
        <v>34.662762353722385</v>
      </c>
      <c r="EK35" s="2656">
        <v>34.512673559385981</v>
      </c>
      <c r="EL35" s="2656">
        <v>34.360934230235934</v>
      </c>
      <c r="EM35" s="2656">
        <v>34.364150449734439</v>
      </c>
      <c r="EN35" s="2656">
        <v>34.129278026217939</v>
      </c>
      <c r="EO35" s="2656">
        <v>33.805663946657901</v>
      </c>
      <c r="EP35" s="2656">
        <v>33.462757747549617</v>
      </c>
      <c r="EQ35" s="2656">
        <v>33.179074007052591</v>
      </c>
      <c r="ER35" s="2656">
        <v>32.876832149493666</v>
      </c>
      <c r="ES35" s="2656">
        <v>34.966779077059201</v>
      </c>
      <c r="ET35" s="2656">
        <v>35.868983344404981</v>
      </c>
      <c r="EU35" s="2656">
        <v>36.824011099038096</v>
      </c>
      <c r="EV35" s="2656">
        <v>38.23150718956628</v>
      </c>
      <c r="EW35" s="2656">
        <v>38.329209954325414</v>
      </c>
      <c r="EX35" s="2656">
        <v>38.455866558441556</v>
      </c>
      <c r="EY35" s="2656">
        <v>37.917449689440993</v>
      </c>
      <c r="EZ35" s="2656">
        <v>37.28272278911566</v>
      </c>
      <c r="FA35" s="2656">
        <v>37.106617346938783</v>
      </c>
      <c r="FB35" s="2656">
        <v>37.52845389610389</v>
      </c>
      <c r="FC35" s="2656">
        <v>36.581399999999995</v>
      </c>
      <c r="FD35" s="2656">
        <v>36.956745454545455</v>
      </c>
      <c r="FE35" s="2656">
        <v>36.578369999999993</v>
      </c>
      <c r="FF35" s="2656">
        <v>36.84281578947369</v>
      </c>
      <c r="FG35" s="2656">
        <v>37.02895909090909</v>
      </c>
      <c r="FH35" s="2656">
        <v>37.337454999999999</v>
      </c>
      <c r="FI35" s="2656">
        <v>36.942261188811194</v>
      </c>
      <c r="FJ35" s="2656">
        <v>37.536550000000005</v>
      </c>
      <c r="FK35" s="2656">
        <v>37.195550000000004</v>
      </c>
      <c r="FL35" s="2656">
        <v>37.420413636363634</v>
      </c>
      <c r="FM35" s="2656">
        <v>37.311347619047623</v>
      </c>
      <c r="FN35" s="2656">
        <v>37.06155714285714</v>
      </c>
      <c r="FO35" s="2656">
        <v>36.87452857142857</v>
      </c>
      <c r="FP35" s="2656">
        <v>36.182404545454546</v>
      </c>
      <c r="FQ35" s="2656">
        <v>36.495180952380956</v>
      </c>
      <c r="FR35" s="2656">
        <v>36.529570588235302</v>
      </c>
      <c r="FS35" s="2656">
        <v>36.332927272727268</v>
      </c>
      <c r="FT35" s="2656">
        <v>36.266729999999995</v>
      </c>
      <c r="FU35" s="2656">
        <v>36.228686363636363</v>
      </c>
      <c r="FV35" s="2657">
        <v>36.769338095238091</v>
      </c>
    </row>
    <row r="36" spans="1:178" s="2647" customFormat="1" ht="21" customHeight="1" x14ac:dyDescent="0.3">
      <c r="A36" s="2674" t="s">
        <v>4190</v>
      </c>
      <c r="B36" s="2655">
        <v>30.48</v>
      </c>
      <c r="C36" s="2655">
        <v>30.515999999999998</v>
      </c>
      <c r="D36" s="2656">
        <v>30.411568181818176</v>
      </c>
      <c r="E36" s="2656">
        <v>30.28931</v>
      </c>
      <c r="F36" s="2656">
        <v>30.076565217391302</v>
      </c>
      <c r="G36" s="2656">
        <v>29.938290476190474</v>
      </c>
      <c r="H36" s="2656">
        <v>29.885439999999999</v>
      </c>
      <c r="I36" s="2656">
        <v>29.876999999999999</v>
      </c>
      <c r="J36" s="2656">
        <v>29.739000000000001</v>
      </c>
      <c r="K36" s="2656">
        <v>29.605989999999998</v>
      </c>
      <c r="L36" s="2656">
        <v>29.05</v>
      </c>
      <c r="M36" s="2656">
        <v>28.125</v>
      </c>
      <c r="N36" s="2656">
        <v>27.860099999999999</v>
      </c>
      <c r="O36" s="2656">
        <v>27.677</v>
      </c>
      <c r="P36" s="2656">
        <v>27.815000000000001</v>
      </c>
      <c r="Q36" s="2656">
        <v>28.588999999999999</v>
      </c>
      <c r="R36" s="2656">
        <v>29.77</v>
      </c>
      <c r="S36" s="2656">
        <v>29.466000000000001</v>
      </c>
      <c r="T36" s="2656">
        <v>29.350999999999999</v>
      </c>
      <c r="U36" s="2656">
        <v>28.904</v>
      </c>
      <c r="V36" s="2656">
        <v>28.623999999999999</v>
      </c>
      <c r="W36" s="2656">
        <v>27.271999999999998</v>
      </c>
      <c r="X36" s="2656">
        <v>26.442</v>
      </c>
      <c r="Y36" s="2656">
        <v>26.079000000000001</v>
      </c>
      <c r="Z36" s="2656">
        <v>26.469000000000001</v>
      </c>
      <c r="AA36" s="2656">
        <v>27.405999999999999</v>
      </c>
      <c r="AB36" s="2656">
        <v>28.221</v>
      </c>
      <c r="AC36" s="2656">
        <v>28.42</v>
      </c>
      <c r="AD36" s="2656">
        <v>28.491</v>
      </c>
      <c r="AE36" s="2656">
        <v>28.62</v>
      </c>
      <c r="AF36" s="2656">
        <v>28.780999999999999</v>
      </c>
      <c r="AG36" s="2656">
        <v>28.814</v>
      </c>
      <c r="AH36" s="2656">
        <v>28.745000000000001</v>
      </c>
      <c r="AI36" s="2656">
        <v>28.565000000000001</v>
      </c>
      <c r="AJ36" s="2656">
        <v>28.663</v>
      </c>
      <c r="AK36" s="2656">
        <v>29.161000000000001</v>
      </c>
      <c r="AL36" s="2656">
        <v>29.311199999999999</v>
      </c>
      <c r="AM36" s="2656">
        <v>29.378299999999999</v>
      </c>
      <c r="AN36" s="2656">
        <v>29.5322</v>
      </c>
      <c r="AO36" s="2656">
        <v>29.7195</v>
      </c>
      <c r="AP36" s="2656">
        <v>29.929600000000001</v>
      </c>
      <c r="AQ36" s="2656">
        <v>30.129200000000001</v>
      </c>
      <c r="AR36" s="2656">
        <v>30.528500000000001</v>
      </c>
      <c r="AS36" s="2656">
        <v>30.6585</v>
      </c>
      <c r="AT36" s="2656">
        <v>30.772099999999998</v>
      </c>
      <c r="AU36" s="2656">
        <v>30.7911</v>
      </c>
      <c r="AV36" s="2656">
        <v>30.849599999999999</v>
      </c>
      <c r="AW36" s="2656">
        <v>30.909300000000002</v>
      </c>
      <c r="AX36" s="2656">
        <v>30.974599999999999</v>
      </c>
      <c r="AY36" s="2656">
        <v>30.979399999999998</v>
      </c>
      <c r="AZ36" s="2656">
        <v>30.987500000000001</v>
      </c>
      <c r="BA36" s="2656">
        <v>31.266999999999999</v>
      </c>
      <c r="BB36" s="2656">
        <v>32.0807</v>
      </c>
      <c r="BC36" s="2656">
        <v>32.616700000000002</v>
      </c>
      <c r="BD36" s="2656">
        <v>32.846499999999999</v>
      </c>
      <c r="BE36" s="2656">
        <v>33.113</v>
      </c>
      <c r="BF36" s="2656">
        <v>33.304900000000004</v>
      </c>
      <c r="BG36" s="2656">
        <v>33.567799999999998</v>
      </c>
      <c r="BH36" s="2656">
        <v>33.511099999999999</v>
      </c>
      <c r="BI36" s="2656">
        <v>33.086199999999998</v>
      </c>
      <c r="BJ36" s="2656">
        <v>32.654699999999998</v>
      </c>
      <c r="BK36" s="2656">
        <v>31.895800000000001</v>
      </c>
      <c r="BL36" s="2656">
        <v>31.992000000000001</v>
      </c>
      <c r="BM36" s="2656">
        <v>31.892700000000001</v>
      </c>
      <c r="BN36" s="2656">
        <v>31.524799999999999</v>
      </c>
      <c r="BO36" s="2656">
        <v>31.4406</v>
      </c>
      <c r="BP36" s="2656">
        <v>30.9251</v>
      </c>
      <c r="BQ36" s="2656">
        <v>30.692</v>
      </c>
      <c r="BR36" s="2656">
        <v>29.962800000000001</v>
      </c>
      <c r="BS36" s="2656">
        <v>29.1815</v>
      </c>
      <c r="BT36" s="2656">
        <v>28.791699999999999</v>
      </c>
      <c r="BU36" s="2656">
        <v>27.340900000000001</v>
      </c>
      <c r="BV36" s="2656">
        <v>26.566099999999999</v>
      </c>
      <c r="BW36" s="2656">
        <v>27.6828</v>
      </c>
      <c r="BX36" s="2656">
        <v>27.789100000000001</v>
      </c>
      <c r="BY36" s="2656">
        <v>27.296099999999999</v>
      </c>
      <c r="BZ36" s="2656">
        <v>28.122499999999999</v>
      </c>
      <c r="CA36" s="2656">
        <v>29.536000000000001</v>
      </c>
      <c r="CB36" s="2656">
        <v>30.868200000000002</v>
      </c>
      <c r="CC36" s="2656">
        <v>32.529899999999998</v>
      </c>
      <c r="CD36" s="2656">
        <v>32.531300000000002</v>
      </c>
      <c r="CE36" s="2656">
        <v>32.883299999999998</v>
      </c>
      <c r="CF36" s="2656">
        <v>33.808900000000001</v>
      </c>
      <c r="CG36" s="2656">
        <v>34.463099999999997</v>
      </c>
      <c r="CH36" s="2656">
        <v>34.204099999999997</v>
      </c>
      <c r="CI36" s="2656">
        <v>33.680095000000001</v>
      </c>
      <c r="CJ36" s="2656">
        <v>33.103550000000006</v>
      </c>
      <c r="CK36" s="2656">
        <v>32.852173913043487</v>
      </c>
      <c r="CL36" s="2656">
        <v>32.630909999999993</v>
      </c>
      <c r="CM36" s="2656">
        <v>31.966957142857144</v>
      </c>
      <c r="CN36" s="2656">
        <v>31.282936363636363</v>
      </c>
      <c r="CO36" s="2656">
        <v>30.84427500000001</v>
      </c>
      <c r="CP36" s="2656">
        <v>33.222999999999999</v>
      </c>
      <c r="CQ36" s="2656">
        <v>31.974693871171336</v>
      </c>
      <c r="CR36" s="2656">
        <v>31.276929178596401</v>
      </c>
      <c r="CS36" s="2656">
        <v>31.332206832108845</v>
      </c>
      <c r="CT36" s="2656">
        <v>30.540046698956036</v>
      </c>
      <c r="CU36" s="2656">
        <v>30.823271424995873</v>
      </c>
      <c r="CV36" s="2656">
        <v>31.312730052763982</v>
      </c>
      <c r="CW36" s="2656">
        <v>31.000889127687969</v>
      </c>
      <c r="CX36" s="2656">
        <v>30.356005798710314</v>
      </c>
      <c r="CY36" s="2656">
        <v>29.754140958782465</v>
      </c>
      <c r="CZ36" s="2656">
        <v>28.813938185803568</v>
      </c>
      <c r="DA36" s="2656">
        <v>28.525412085357139</v>
      </c>
      <c r="DB36" s="2656">
        <v>28.716500147500007</v>
      </c>
      <c r="DC36" s="2656">
        <v>28.880026576496601</v>
      </c>
      <c r="DD36" s="2656">
        <v>28.72296722483766</v>
      </c>
      <c r="DE36" s="2656">
        <v>29.207330984829934</v>
      </c>
      <c r="DF36" s="2656">
        <v>29.596017442714281</v>
      </c>
      <c r="DG36" s="2656">
        <v>29.678089665821425</v>
      </c>
      <c r="DH36" s="2656">
        <v>29.934107816980518</v>
      </c>
      <c r="DI36" s="2656">
        <v>30.005328842285714</v>
      </c>
      <c r="DJ36" s="2656">
        <v>29.693063409722228</v>
      </c>
      <c r="DK36" s="2656">
        <v>29.680604799999998</v>
      </c>
      <c r="DL36" s="2656">
        <v>29.716380008707482</v>
      </c>
      <c r="DM36" s="2656">
        <v>30.05609916402598</v>
      </c>
      <c r="DN36" s="2656">
        <v>30.932721267006801</v>
      </c>
      <c r="DO36" s="2656">
        <v>31.653170896103902</v>
      </c>
      <c r="DP36" s="2656">
        <v>31.337346506802717</v>
      </c>
      <c r="DQ36" s="2656">
        <v>30.914747535714284</v>
      </c>
      <c r="DR36" s="2656">
        <v>31.306451739130431</v>
      </c>
      <c r="DS36" s="2656">
        <v>31.525007057142865</v>
      </c>
      <c r="DT36" s="2656">
        <v>31.171176964285706</v>
      </c>
      <c r="DU36" s="2656">
        <v>30.936054421768702</v>
      </c>
      <c r="DV36" s="2656">
        <v>30.917318646616536</v>
      </c>
      <c r="DW36" s="2656">
        <v>31.334401928571424</v>
      </c>
      <c r="DX36" s="2656">
        <v>31.392931992857143</v>
      </c>
      <c r="DY36" s="2656">
        <v>31.444321055194813</v>
      </c>
      <c r="DZ36" s="2656">
        <v>31.292577892857146</v>
      </c>
      <c r="EA36" s="2656">
        <v>31.438483183229817</v>
      </c>
      <c r="EB36" s="2656">
        <v>31.234327261904767</v>
      </c>
      <c r="EC36" s="2656">
        <v>31.235243946428568</v>
      </c>
      <c r="ED36" s="2656">
        <v>30.829681149068325</v>
      </c>
      <c r="EE36" s="2656">
        <v>30.944521853571427</v>
      </c>
      <c r="EF36" s="2656">
        <v>30.715731275510194</v>
      </c>
      <c r="EG36" s="2656">
        <v>30.719229398496239</v>
      </c>
      <c r="EH36" s="2656">
        <v>30.698071650793647</v>
      </c>
      <c r="EI36" s="2656">
        <v>30.554526879699246</v>
      </c>
      <c r="EJ36" s="2656">
        <v>30.573887902597402</v>
      </c>
      <c r="EK36" s="2656">
        <v>30.613980391156463</v>
      </c>
      <c r="EL36" s="2656">
        <v>30.745648513605445</v>
      </c>
      <c r="EM36" s="2656">
        <v>30.763624523181818</v>
      </c>
      <c r="EN36" s="2656">
        <v>31.000125085050001</v>
      </c>
      <c r="EO36" s="2656">
        <v>31.507607231610393</v>
      </c>
      <c r="EP36" s="2656">
        <v>31.742292358116881</v>
      </c>
      <c r="EQ36" s="2656">
        <v>31.868674363750007</v>
      </c>
      <c r="ER36" s="2656">
        <v>31.974671007653054</v>
      </c>
      <c r="ES36" s="2656">
        <v>32.706129572142864</v>
      </c>
      <c r="ET36" s="2656">
        <v>33.375906683109243</v>
      </c>
      <c r="EU36" s="2656">
        <v>35.853929457993196</v>
      </c>
      <c r="EV36" s="2656">
        <v>36.62090454545455</v>
      </c>
      <c r="EW36" s="2656">
        <v>35.564990000000009</v>
      </c>
      <c r="EX36" s="2656">
        <v>35.68950357142856</v>
      </c>
      <c r="EY36" s="2656">
        <v>35.990642857142859</v>
      </c>
      <c r="EZ36" s="2656">
        <v>35.958073469387749</v>
      </c>
      <c r="FA36" s="2656">
        <v>35.928473469387754</v>
      </c>
      <c r="FB36" s="2656">
        <v>36.218475974025985</v>
      </c>
      <c r="FC36" s="2656">
        <v>36.782142105263169</v>
      </c>
      <c r="FD36" s="2656">
        <v>36.636790909090912</v>
      </c>
      <c r="FE36" s="2656">
        <v>36.652145000000004</v>
      </c>
      <c r="FF36" s="2656">
        <v>36.378778947368424</v>
      </c>
      <c r="FG36" s="2656">
        <v>36.244327272727269</v>
      </c>
      <c r="FH36" s="2656">
        <v>35.877174999999994</v>
      </c>
      <c r="FI36" s="2656">
        <v>35.982452797202789</v>
      </c>
      <c r="FJ36" s="2656">
        <v>36.297413636363636</v>
      </c>
      <c r="FK36" s="2656">
        <v>36.410744999999999</v>
      </c>
      <c r="FL36" s="2656">
        <v>36.204559090909086</v>
      </c>
      <c r="FM36" s="2656">
        <v>36.210380952380945</v>
      </c>
      <c r="FN36" s="2656">
        <v>36.426980952380944</v>
      </c>
      <c r="FO36" s="2656">
        <v>36.578514285714292</v>
      </c>
      <c r="FP36" s="2656">
        <v>36.755131818181809</v>
      </c>
      <c r="FQ36" s="2656">
        <v>36.657628571428582</v>
      </c>
      <c r="FR36" s="2656">
        <v>36.470017647058825</v>
      </c>
      <c r="FS36" s="2656">
        <v>36.309750000000001</v>
      </c>
      <c r="FT36" s="2656">
        <v>36.180999999999997</v>
      </c>
      <c r="FU36" s="2656">
        <v>35.641809090909085</v>
      </c>
      <c r="FV36" s="2657">
        <v>35.473066666666668</v>
      </c>
    </row>
    <row r="37" spans="1:178" s="2647" customFormat="1" ht="21" customHeight="1" x14ac:dyDescent="0.3">
      <c r="A37" s="2674" t="s">
        <v>4191</v>
      </c>
      <c r="B37" s="2655">
        <v>43.728999999999999</v>
      </c>
      <c r="C37" s="2655">
        <v>43.457000000000001</v>
      </c>
      <c r="D37" s="2656">
        <v>44.411136363636359</v>
      </c>
      <c r="E37" s="2656">
        <v>44.873800000000003</v>
      </c>
      <c r="F37" s="2656">
        <v>46.786782608695653</v>
      </c>
      <c r="G37" s="2656">
        <v>46.077190476190474</v>
      </c>
      <c r="H37" s="2656">
        <v>46.498899999999992</v>
      </c>
      <c r="I37" s="2656">
        <v>46.552999999999997</v>
      </c>
      <c r="J37" s="2656">
        <v>46.753</v>
      </c>
      <c r="K37" s="2656">
        <v>46.969099999999997</v>
      </c>
      <c r="L37" s="2656">
        <v>46.94</v>
      </c>
      <c r="M37" s="2656">
        <v>45.247999999999998</v>
      </c>
      <c r="N37" s="2656">
        <v>44.021799999999999</v>
      </c>
      <c r="O37" s="2656">
        <v>43.539000000000001</v>
      </c>
      <c r="P37" s="2656">
        <v>45.064999999999998</v>
      </c>
      <c r="Q37" s="2656">
        <v>47.393999999999998</v>
      </c>
      <c r="R37" s="2656">
        <v>48.311999999999998</v>
      </c>
      <c r="S37" s="2656">
        <v>46.908999999999999</v>
      </c>
      <c r="T37" s="2656">
        <v>47.237000000000002</v>
      </c>
      <c r="U37" s="2656">
        <v>48.387</v>
      </c>
      <c r="V37" s="2656">
        <v>48.26</v>
      </c>
      <c r="W37" s="2656">
        <v>47.637999999999998</v>
      </c>
      <c r="X37" s="2656">
        <v>48.09</v>
      </c>
      <c r="Y37" s="2656">
        <v>48.585000000000001</v>
      </c>
      <c r="Z37" s="2656">
        <v>48.39</v>
      </c>
      <c r="AA37" s="2656">
        <v>49.530999999999999</v>
      </c>
      <c r="AB37" s="2656">
        <v>50.45</v>
      </c>
      <c r="AC37" s="2656">
        <v>52.070999999999998</v>
      </c>
      <c r="AD37" s="2656">
        <v>52.654000000000003</v>
      </c>
      <c r="AE37" s="2656">
        <v>52.191000000000003</v>
      </c>
      <c r="AF37" s="2656">
        <v>51.664999999999999</v>
      </c>
      <c r="AG37" s="2656">
        <v>52.084000000000003</v>
      </c>
      <c r="AH37" s="2656">
        <v>53.478999999999999</v>
      </c>
      <c r="AI37" s="2656">
        <v>55.128999999999998</v>
      </c>
      <c r="AJ37" s="2656">
        <v>53.886000000000003</v>
      </c>
      <c r="AK37" s="2656">
        <v>55.552</v>
      </c>
      <c r="AL37" s="2656">
        <v>55.546999999999997</v>
      </c>
      <c r="AM37" s="2656">
        <v>54.582000000000001</v>
      </c>
      <c r="AN37" s="2656">
        <v>53.764400000000002</v>
      </c>
      <c r="AO37" s="2656">
        <v>52.118899999999996</v>
      </c>
      <c r="AP37" s="2656">
        <v>53.663699999999999</v>
      </c>
      <c r="AQ37" s="2656">
        <v>54.507399999999997</v>
      </c>
      <c r="AR37" s="2656">
        <v>53.908099999999997</v>
      </c>
      <c r="AS37" s="2656">
        <v>53.1374</v>
      </c>
      <c r="AT37" s="2656">
        <v>53.831800000000001</v>
      </c>
      <c r="AU37" s="2656">
        <v>54.496600000000001</v>
      </c>
      <c r="AV37" s="2656">
        <v>54.075000000000003</v>
      </c>
      <c r="AW37" s="2656">
        <v>54.119</v>
      </c>
      <c r="AX37" s="2656">
        <v>54.866999999999997</v>
      </c>
      <c r="AY37" s="2656">
        <v>58.089300000000001</v>
      </c>
      <c r="AZ37" s="2656">
        <v>57.344499999999996</v>
      </c>
      <c r="BA37" s="2656">
        <v>57.874600000000001</v>
      </c>
      <c r="BB37" s="2656">
        <v>61.101599999999998</v>
      </c>
      <c r="BC37" s="2656">
        <v>62.146799999999999</v>
      </c>
      <c r="BD37" s="2656">
        <v>62.403399999999998</v>
      </c>
      <c r="BE37" s="2656">
        <v>64.438999999999993</v>
      </c>
      <c r="BF37" s="2656">
        <v>66.757000000000005</v>
      </c>
      <c r="BG37" s="2656">
        <v>66.881399999999999</v>
      </c>
      <c r="BH37" s="2656">
        <v>66.0886</v>
      </c>
      <c r="BI37" s="2656">
        <v>64.609800000000007</v>
      </c>
      <c r="BJ37" s="2656">
        <v>64.9114</v>
      </c>
      <c r="BK37" s="2656">
        <v>63.135199999999998</v>
      </c>
      <c r="BL37" s="2656">
        <v>63.54</v>
      </c>
      <c r="BM37" s="2656">
        <v>64.853700000000003</v>
      </c>
      <c r="BN37" s="2656">
        <v>63.315199999999997</v>
      </c>
      <c r="BO37" s="2656">
        <v>63.431899999999999</v>
      </c>
      <c r="BP37" s="2656">
        <v>63.187199999999997</v>
      </c>
      <c r="BQ37" s="2656">
        <v>63.508000000000003</v>
      </c>
      <c r="BR37" s="2656">
        <v>60.499299999999998</v>
      </c>
      <c r="BS37" s="2656">
        <v>57.462400000000002</v>
      </c>
      <c r="BT37" s="2656">
        <v>56.447699999999998</v>
      </c>
      <c r="BU37" s="2656">
        <v>54.580100000000002</v>
      </c>
      <c r="BV37" s="2656">
        <v>52.476599999999998</v>
      </c>
      <c r="BW37" s="2656">
        <v>54.421500000000002</v>
      </c>
      <c r="BX37" s="2656">
        <v>54.688000000000002</v>
      </c>
      <c r="BY37" s="2656">
        <v>54.360100000000003</v>
      </c>
      <c r="BZ37" s="2656">
        <v>53.308599999999998</v>
      </c>
      <c r="CA37" s="2656">
        <v>53.242800000000003</v>
      </c>
      <c r="CB37" s="2656">
        <v>52.551699999999997</v>
      </c>
      <c r="CC37" s="2656">
        <v>50.118400000000001</v>
      </c>
      <c r="CD37" s="2656">
        <v>48.8065</v>
      </c>
      <c r="CE37" s="2656">
        <v>47.9435</v>
      </c>
      <c r="CF37" s="2656">
        <v>48.941099999999999</v>
      </c>
      <c r="CG37" s="2656">
        <v>49.177199999999999</v>
      </c>
      <c r="CH37" s="2656">
        <v>50.3904</v>
      </c>
      <c r="CI37" s="2656">
        <v>51.997425000000007</v>
      </c>
      <c r="CJ37" s="2656">
        <v>54.15423636363635</v>
      </c>
      <c r="CK37" s="2656">
        <v>53.77383913043478</v>
      </c>
      <c r="CL37" s="2656">
        <v>54.015855000000002</v>
      </c>
      <c r="CM37" s="2656">
        <v>52.218390476190471</v>
      </c>
      <c r="CN37" s="2656">
        <v>50.61692272727273</v>
      </c>
      <c r="CO37" s="2656">
        <v>51.228165000000004</v>
      </c>
      <c r="CP37" s="2656">
        <v>48.692999999999998</v>
      </c>
      <c r="CQ37" s="2656">
        <v>48.806878729562932</v>
      </c>
      <c r="CR37" s="2656">
        <v>48.958594615396649</v>
      </c>
      <c r="CS37" s="2656">
        <v>48.77421588518299</v>
      </c>
      <c r="CT37" s="2656">
        <v>48.390693699980176</v>
      </c>
      <c r="CU37" s="2656">
        <v>49.170999878195829</v>
      </c>
      <c r="CV37" s="2656">
        <v>48.849220701302791</v>
      </c>
      <c r="CW37" s="2656">
        <v>48.859723931757514</v>
      </c>
      <c r="CX37" s="2656">
        <v>48.967660895773207</v>
      </c>
      <c r="CY37" s="2656">
        <v>48.04873846943795</v>
      </c>
      <c r="CZ37" s="2656">
        <v>47.140436357137055</v>
      </c>
      <c r="DA37" s="2656">
        <v>46.644883418231572</v>
      </c>
      <c r="DB37" s="2656">
        <v>46.601999999999997</v>
      </c>
      <c r="DC37" s="2656">
        <v>46.606915109975475</v>
      </c>
      <c r="DD37" s="2656">
        <v>47.038349551055369</v>
      </c>
      <c r="DE37" s="2656">
        <v>46.102613001097964</v>
      </c>
      <c r="DF37" s="2656">
        <v>46.540730881416351</v>
      </c>
      <c r="DG37" s="2656">
        <v>46.851776451724426</v>
      </c>
      <c r="DH37" s="2656">
        <v>46.65938320057856</v>
      </c>
      <c r="DI37" s="2656">
        <v>46.506041449670001</v>
      </c>
      <c r="DJ37" s="2656">
        <v>46.882226647117442</v>
      </c>
      <c r="DK37" s="2656">
        <v>46.976751921753575</v>
      </c>
      <c r="DL37" s="2656">
        <v>47.515788821065975</v>
      </c>
      <c r="DM37" s="2656">
        <v>47.847977443803892</v>
      </c>
      <c r="DN37" s="2656">
        <v>48.074325805291835</v>
      </c>
      <c r="DO37" s="2656">
        <v>49.318251485604875</v>
      </c>
      <c r="DP37" s="2656">
        <v>49.198320199061222</v>
      </c>
      <c r="DQ37" s="2656">
        <v>49.769450572677449</v>
      </c>
      <c r="DR37" s="2656">
        <v>50.296109249531675</v>
      </c>
      <c r="DS37" s="2656">
        <v>50.357271021734284</v>
      </c>
      <c r="DT37" s="2656">
        <v>50.296383674850873</v>
      </c>
      <c r="DU37" s="2656">
        <v>49.329138781198374</v>
      </c>
      <c r="DV37" s="2656">
        <v>47.838994520413159</v>
      </c>
      <c r="DW37" s="2656">
        <v>47.28084500143077</v>
      </c>
      <c r="DX37" s="2656">
        <v>48.031743889321731</v>
      </c>
      <c r="DY37" s="2656">
        <v>48.101600739466932</v>
      </c>
      <c r="DZ37" s="2656">
        <v>48.511040084653153</v>
      </c>
      <c r="EA37" s="2656">
        <v>47.741576837549445</v>
      </c>
      <c r="EB37" s="2656">
        <v>48.32930820432172</v>
      </c>
      <c r="EC37" s="2656">
        <v>49.510648892855528</v>
      </c>
      <c r="ED37" s="2656">
        <v>49.53463940601354</v>
      </c>
      <c r="EE37" s="2656">
        <v>49.695637320513782</v>
      </c>
      <c r="EF37" s="2656">
        <v>50.201156482045903</v>
      </c>
      <c r="EG37" s="2656">
        <v>50.494718162538248</v>
      </c>
      <c r="EH37" s="2656">
        <v>50.738415048376332</v>
      </c>
      <c r="EI37" s="2656">
        <v>50.655478818344179</v>
      </c>
      <c r="EJ37" s="2656">
        <v>51.046950656861092</v>
      </c>
      <c r="EK37" s="2656">
        <v>51.441731019201356</v>
      </c>
      <c r="EL37" s="2656">
        <v>51.831212040949616</v>
      </c>
      <c r="EM37" s="2656">
        <v>52.437318183954424</v>
      </c>
      <c r="EN37" s="2656">
        <v>51.715894805268746</v>
      </c>
      <c r="EO37" s="2656">
        <v>51.418233563772198</v>
      </c>
      <c r="EP37" s="2656">
        <v>51.079201203750813</v>
      </c>
      <c r="EQ37" s="2656">
        <v>50.325105047614137</v>
      </c>
      <c r="ER37" s="2656">
        <v>49.973881402161375</v>
      </c>
      <c r="ES37" s="2656">
        <v>49.498058859823765</v>
      </c>
      <c r="ET37" s="2656">
        <v>51.21423242201989</v>
      </c>
      <c r="EU37" s="2656">
        <v>53.836417123879201</v>
      </c>
      <c r="EV37" s="2656">
        <v>54.727095454545449</v>
      </c>
      <c r="EW37" s="2656">
        <v>55.031993635273636</v>
      </c>
      <c r="EX37" s="2656">
        <v>55.533215909090906</v>
      </c>
      <c r="EY37" s="2656">
        <v>56.008599689440999</v>
      </c>
      <c r="EZ37" s="2656">
        <v>56.072920408163263</v>
      </c>
      <c r="FA37" s="2656">
        <v>55.089374489795915</v>
      </c>
      <c r="FB37" s="2656">
        <v>55.518673051948035</v>
      </c>
      <c r="FC37" s="2656">
        <v>55.927547368421052</v>
      </c>
      <c r="FD37" s="2656">
        <v>54.937600000000003</v>
      </c>
      <c r="FE37" s="2656">
        <v>52.814665000000005</v>
      </c>
      <c r="FF37" s="2656">
        <v>52.045984210526321</v>
      </c>
      <c r="FG37" s="2656">
        <v>51.527109090909086</v>
      </c>
      <c r="FH37" s="2656">
        <v>51.350039999999993</v>
      </c>
      <c r="FI37" s="2656">
        <v>52.302099650349653</v>
      </c>
      <c r="FJ37" s="2656">
        <v>51.576318181818188</v>
      </c>
      <c r="FK37" s="2656">
        <v>48.051159999999996</v>
      </c>
      <c r="FL37" s="2656">
        <v>47.538586363636362</v>
      </c>
      <c r="FM37" s="2656">
        <v>47.640142857142862</v>
      </c>
      <c r="FN37" s="2656">
        <v>45.01714761904762</v>
      </c>
      <c r="FO37" s="2656">
        <v>45.510061904761905</v>
      </c>
      <c r="FP37" s="2656">
        <v>45.889340909090919</v>
      </c>
      <c r="FQ37" s="2656">
        <v>45.229209523809523</v>
      </c>
      <c r="FR37" s="2656">
        <v>45.546170588235299</v>
      </c>
      <c r="FS37" s="2656">
        <v>44.792245454545458</v>
      </c>
      <c r="FT37" s="2656">
        <v>45.667550000000006</v>
      </c>
      <c r="FU37" s="2656">
        <v>46.040572727272725</v>
      </c>
      <c r="FV37" s="2657">
        <v>45.405738095238107</v>
      </c>
    </row>
    <row r="38" spans="1:178" s="2647" customFormat="1" ht="21" customHeight="1" x14ac:dyDescent="0.3">
      <c r="A38" s="2674" t="s">
        <v>3374</v>
      </c>
      <c r="B38" s="2655">
        <v>26.988</v>
      </c>
      <c r="C38" s="2655">
        <v>26.56</v>
      </c>
      <c r="D38" s="2656">
        <v>27.893154545454539</v>
      </c>
      <c r="E38" s="2656">
        <v>28.911529999999992</v>
      </c>
      <c r="F38" s="2656">
        <v>29.871547826086953</v>
      </c>
      <c r="G38" s="2656">
        <v>29.293201428571429</v>
      </c>
      <c r="H38" s="2656">
        <v>29.332744999999999</v>
      </c>
      <c r="I38" s="2656">
        <v>29.332999999999998</v>
      </c>
      <c r="J38" s="2656">
        <v>29.795999999999999</v>
      </c>
      <c r="K38" s="2656">
        <v>30.186250000000001</v>
      </c>
      <c r="L38" s="2656">
        <v>30.849</v>
      </c>
      <c r="M38" s="2656">
        <v>30.256</v>
      </c>
      <c r="N38" s="2656">
        <v>30.021699999999999</v>
      </c>
      <c r="O38" s="2656">
        <v>30.023</v>
      </c>
      <c r="P38" s="2656">
        <v>32.133000000000003</v>
      </c>
      <c r="Q38" s="2656">
        <v>33.326000000000001</v>
      </c>
      <c r="R38" s="2656">
        <v>33.813000000000002</v>
      </c>
      <c r="S38" s="2656">
        <v>32.808999999999997</v>
      </c>
      <c r="T38" s="2656">
        <v>32.93</v>
      </c>
      <c r="U38" s="2656">
        <v>33.767000000000003</v>
      </c>
      <c r="V38" s="2656">
        <v>33.417999999999999</v>
      </c>
      <c r="W38" s="2656">
        <v>33.418999999999997</v>
      </c>
      <c r="X38" s="2656">
        <v>33.226999999999997</v>
      </c>
      <c r="Y38" s="2656">
        <v>32.749000000000002</v>
      </c>
      <c r="Z38" s="2656">
        <v>32.326000000000001</v>
      </c>
      <c r="AA38" s="2656">
        <v>32.841000000000001</v>
      </c>
      <c r="AB38" s="2656">
        <v>33.851999999999997</v>
      </c>
      <c r="AC38" s="2656">
        <v>34.515999999999998</v>
      </c>
      <c r="AD38" s="2656">
        <v>35.011000000000003</v>
      </c>
      <c r="AE38" s="2656">
        <v>34.917999999999999</v>
      </c>
      <c r="AF38" s="2656">
        <v>35.198999999999998</v>
      </c>
      <c r="AG38" s="2656">
        <v>36.01</v>
      </c>
      <c r="AH38" s="2656">
        <v>37.374000000000002</v>
      </c>
      <c r="AI38" s="2656">
        <v>38.311</v>
      </c>
      <c r="AJ38" s="2656">
        <v>37.639000000000003</v>
      </c>
      <c r="AK38" s="2656">
        <v>38.488</v>
      </c>
      <c r="AL38" s="2656">
        <v>37.937100000000001</v>
      </c>
      <c r="AM38" s="2656">
        <v>37.3324</v>
      </c>
      <c r="AN38" s="2656">
        <v>35.9617</v>
      </c>
      <c r="AO38" s="2656">
        <v>35.831400000000002</v>
      </c>
      <c r="AP38" s="2656">
        <v>36.8018</v>
      </c>
      <c r="AQ38" s="2656">
        <v>36.947200000000002</v>
      </c>
      <c r="AR38" s="2656">
        <v>36.759</v>
      </c>
      <c r="AS38" s="2656">
        <v>36.128300000000003</v>
      </c>
      <c r="AT38" s="2656">
        <v>36.570300000000003</v>
      </c>
      <c r="AU38" s="2656">
        <v>37.427500000000002</v>
      </c>
      <c r="AV38" s="2656">
        <v>36.978200000000001</v>
      </c>
      <c r="AW38" s="2656">
        <v>37.3033</v>
      </c>
      <c r="AX38" s="2656">
        <v>38.146900000000002</v>
      </c>
      <c r="AY38" s="2656">
        <v>39.7316</v>
      </c>
      <c r="AZ38" s="2656">
        <v>39.474299999999999</v>
      </c>
      <c r="BA38" s="2656">
        <v>40.032299999999999</v>
      </c>
      <c r="BB38" s="2656">
        <v>41.585099999999997</v>
      </c>
      <c r="BC38" s="2656">
        <v>42.183900000000001</v>
      </c>
      <c r="BD38" s="2656">
        <v>42.297400000000003</v>
      </c>
      <c r="BE38" s="2656">
        <v>43.722000000000001</v>
      </c>
      <c r="BF38" s="2656">
        <v>45.226199999999999</v>
      </c>
      <c r="BG38" s="2656">
        <v>44.5914</v>
      </c>
      <c r="BH38" s="2656">
        <v>44.027700000000003</v>
      </c>
      <c r="BI38" s="2656">
        <v>43.876100000000001</v>
      </c>
      <c r="BJ38" s="2656">
        <v>44.061399999999999</v>
      </c>
      <c r="BK38" s="2656">
        <v>42.864899999999999</v>
      </c>
      <c r="BL38" s="2656">
        <v>42.908000000000001</v>
      </c>
      <c r="BM38" s="2656">
        <v>43.735300000000002</v>
      </c>
      <c r="BN38" s="2656">
        <v>42.918399999999998</v>
      </c>
      <c r="BO38" s="2656">
        <v>43.683599999999998</v>
      </c>
      <c r="BP38" s="2656">
        <v>44.004899999999999</v>
      </c>
      <c r="BQ38" s="2656">
        <v>45.140999999999998</v>
      </c>
      <c r="BR38" s="2656">
        <v>43.5959</v>
      </c>
      <c r="BS38" s="2656">
        <v>42.938000000000002</v>
      </c>
      <c r="BT38" s="2656">
        <v>42.346400000000003</v>
      </c>
      <c r="BU38" s="2656">
        <v>42.311100000000003</v>
      </c>
      <c r="BV38" s="2656">
        <v>41.720599999999997</v>
      </c>
      <c r="BW38" s="2656">
        <v>43.08</v>
      </c>
      <c r="BX38" s="2656">
        <v>43.280200000000001</v>
      </c>
      <c r="BY38" s="2656">
        <v>43.126800000000003</v>
      </c>
      <c r="BZ38" s="2656">
        <v>42.257300000000001</v>
      </c>
      <c r="CA38" s="2656">
        <v>42.547600000000003</v>
      </c>
      <c r="CB38" s="2656">
        <v>41.288400000000003</v>
      </c>
      <c r="CC38" s="2656">
        <v>41.592799999999997</v>
      </c>
      <c r="CD38" s="2656">
        <v>44.098999999999997</v>
      </c>
      <c r="CE38" s="2656">
        <v>43.933900000000001</v>
      </c>
      <c r="CF38" s="2656">
        <v>43.467500000000001</v>
      </c>
      <c r="CG38" s="2656">
        <v>45.121200000000002</v>
      </c>
      <c r="CH38" s="2656">
        <v>45.264800000000001</v>
      </c>
      <c r="CI38" s="2656">
        <v>46.021804999999993</v>
      </c>
      <c r="CJ38" s="2656">
        <v>46.389254545454556</v>
      </c>
      <c r="CK38" s="2656">
        <v>46.219386956521745</v>
      </c>
      <c r="CL38" s="2656">
        <v>46.508844999999994</v>
      </c>
      <c r="CM38" s="2656">
        <v>46.451747619047616</v>
      </c>
      <c r="CN38" s="2656">
        <v>46.273659090909085</v>
      </c>
      <c r="CO38" s="2656">
        <v>45.969035000000005</v>
      </c>
      <c r="CP38" s="2656">
        <v>41.761000000000003</v>
      </c>
      <c r="CQ38" s="2656">
        <v>40.788937688107772</v>
      </c>
      <c r="CR38" s="2656">
        <v>40.353235643284414</v>
      </c>
      <c r="CS38" s="2656">
        <v>40.898157033266315</v>
      </c>
      <c r="CT38" s="2656">
        <v>42.381500572960199</v>
      </c>
      <c r="CU38" s="2656">
        <v>42.029289971006563</v>
      </c>
      <c r="CV38" s="2656">
        <v>41.376235680734169</v>
      </c>
      <c r="CW38" s="2656">
        <v>41.382492427934586</v>
      </c>
      <c r="CX38" s="2656">
        <v>41.454518391591272</v>
      </c>
      <c r="CY38" s="2656">
        <v>41.653467054852328</v>
      </c>
      <c r="CZ38" s="2656">
        <v>41.62362382545107</v>
      </c>
      <c r="DA38" s="2656">
        <v>40.920233868964353</v>
      </c>
      <c r="DB38" s="2656">
        <v>41.322000000000003</v>
      </c>
      <c r="DC38" s="2656">
        <v>41.295400092087753</v>
      </c>
      <c r="DD38" s="2656">
        <v>41.190157325024842</v>
      </c>
      <c r="DE38" s="2656">
        <v>40.171026975144891</v>
      </c>
      <c r="DF38" s="2656">
        <v>40.513264656413895</v>
      </c>
      <c r="DG38" s="2656">
        <v>40.215295007276538</v>
      </c>
      <c r="DH38" s="2656">
        <v>39.430396342392854</v>
      </c>
      <c r="DI38" s="2656">
        <v>38.731369771281429</v>
      </c>
      <c r="DJ38" s="2656">
        <v>39.324573475240669</v>
      </c>
      <c r="DK38" s="2656">
        <v>39.262034004392312</v>
      </c>
      <c r="DL38" s="2656">
        <v>39.130394517650693</v>
      </c>
      <c r="DM38" s="2656">
        <v>38.469562545023344</v>
      </c>
      <c r="DN38" s="2656">
        <v>38.816736706118711</v>
      </c>
      <c r="DO38" s="2656">
        <v>38.953894707309182</v>
      </c>
      <c r="DP38" s="2656">
        <v>38.853427035586158</v>
      </c>
      <c r="DQ38" s="2656">
        <v>39.746504392379592</v>
      </c>
      <c r="DR38" s="2656">
        <v>40.567579824156667</v>
      </c>
      <c r="DS38" s="2656">
        <v>40.48995420486964</v>
      </c>
      <c r="DT38" s="2656">
        <v>40.874716756091793</v>
      </c>
      <c r="DU38" s="2656">
        <v>41.070415856300805</v>
      </c>
      <c r="DV38" s="2656">
        <v>41.243199117533813</v>
      </c>
      <c r="DW38" s="2656">
        <v>40.609226301103234</v>
      </c>
      <c r="DX38" s="2656">
        <v>40.88262855513814</v>
      </c>
      <c r="DY38" s="2656">
        <v>40.834681363313365</v>
      </c>
      <c r="DZ38" s="2656">
        <v>41.330157811438049</v>
      </c>
      <c r="EA38" s="2656">
        <v>41.13710754342079</v>
      </c>
      <c r="EB38" s="2656">
        <v>41.582836676494189</v>
      </c>
      <c r="EC38" s="2656">
        <v>41.693499965664742</v>
      </c>
      <c r="ED38" s="2656">
        <v>41.949048926622815</v>
      </c>
      <c r="EE38" s="2656">
        <v>41.637729421964714</v>
      </c>
      <c r="EF38" s="2656">
        <v>41.97991694485237</v>
      </c>
      <c r="EG38" s="2656">
        <v>41.755562255745602</v>
      </c>
      <c r="EH38" s="2656">
        <v>41.839638913033951</v>
      </c>
      <c r="EI38" s="2656">
        <v>42.136577356869346</v>
      </c>
      <c r="EJ38" s="2656">
        <v>42.108483090364707</v>
      </c>
      <c r="EK38" s="2656">
        <v>41.945176383325538</v>
      </c>
      <c r="EL38" s="2656">
        <v>41.703571540941233</v>
      </c>
      <c r="EM38" s="2656">
        <v>41.596919425794077</v>
      </c>
      <c r="EN38" s="2656">
        <v>41.226916909619192</v>
      </c>
      <c r="EO38" s="2656">
        <v>40.704755216096331</v>
      </c>
      <c r="EP38" s="2656">
        <v>40.302599408758461</v>
      </c>
      <c r="EQ38" s="2656">
        <v>39.777140056003319</v>
      </c>
      <c r="ER38" s="2656">
        <v>39.401533869309958</v>
      </c>
      <c r="ES38" s="2656">
        <v>37.968228883836296</v>
      </c>
      <c r="ET38" s="2656">
        <v>37.947652667686661</v>
      </c>
      <c r="EU38" s="2656">
        <v>38.980029326587143</v>
      </c>
      <c r="EV38" s="2656">
        <v>39.550600000000003</v>
      </c>
      <c r="EW38" s="2656">
        <v>39.687854999999999</v>
      </c>
      <c r="EX38" s="2656">
        <v>40.008099999999999</v>
      </c>
      <c r="EY38" s="2656">
        <v>39.593060869565214</v>
      </c>
      <c r="EZ38" s="2656">
        <v>40.040976190476194</v>
      </c>
      <c r="FA38" s="2656">
        <v>40.3524200680272</v>
      </c>
      <c r="FB38" s="2656">
        <v>40.687945129870123</v>
      </c>
      <c r="FC38" s="2656">
        <v>39.50540526315789</v>
      </c>
      <c r="FD38" s="2656">
        <v>39.860745454545459</v>
      </c>
      <c r="FE38" s="2656">
        <v>39.828249999999997</v>
      </c>
      <c r="FF38" s="2656">
        <v>40.423894736842108</v>
      </c>
      <c r="FG38" s="2656">
        <v>40.289445454545458</v>
      </c>
      <c r="FH38" s="2656">
        <v>40.686095000000009</v>
      </c>
      <c r="FI38" s="2656">
        <v>40.712061538461541</v>
      </c>
      <c r="FJ38" s="2656">
        <v>40.765509090909092</v>
      </c>
      <c r="FK38" s="2656">
        <v>40.307504999999999</v>
      </c>
      <c r="FL38" s="2656">
        <v>40.57914090909091</v>
      </c>
      <c r="FM38" s="2656">
        <v>40.598633333333339</v>
      </c>
      <c r="FN38" s="2656">
        <v>40.180947619047622</v>
      </c>
      <c r="FO38" s="2656">
        <v>39.500204761904762</v>
      </c>
      <c r="FP38" s="2656">
        <v>38.759268181818179</v>
      </c>
      <c r="FQ38" s="2656">
        <v>38.973895238095238</v>
      </c>
      <c r="FR38" s="2656">
        <v>38.813847058823534</v>
      </c>
      <c r="FS38" s="2656">
        <v>38.767168181818185</v>
      </c>
      <c r="FT38" s="2656">
        <v>38.730019999999996</v>
      </c>
      <c r="FU38" s="2656">
        <v>39.34825</v>
      </c>
      <c r="FV38" s="2657">
        <v>39.821795238095241</v>
      </c>
    </row>
    <row r="39" spans="1:178" s="2647" customFormat="1" ht="9" customHeight="1" thickBot="1" x14ac:dyDescent="0.35">
      <c r="A39" s="2675"/>
      <c r="B39" s="2662"/>
      <c r="C39" s="2662"/>
      <c r="D39" s="2663"/>
      <c r="E39" s="2663"/>
      <c r="F39" s="2663"/>
      <c r="G39" s="2664"/>
      <c r="H39" s="2663"/>
      <c r="I39" s="2663"/>
      <c r="J39" s="2663"/>
      <c r="K39" s="2663"/>
      <c r="L39" s="2663"/>
      <c r="M39" s="2663"/>
      <c r="N39" s="2663"/>
      <c r="O39" s="2663"/>
      <c r="P39" s="2663"/>
      <c r="Q39" s="2663"/>
      <c r="R39" s="2663"/>
      <c r="S39" s="2663"/>
      <c r="T39" s="2663"/>
      <c r="U39" s="2663"/>
      <c r="V39" s="2663"/>
      <c r="W39" s="2663"/>
      <c r="X39" s="2663"/>
      <c r="Y39" s="2663"/>
      <c r="Z39" s="2663"/>
      <c r="AA39" s="2663"/>
      <c r="AB39" s="2663"/>
      <c r="AC39" s="2663"/>
      <c r="AD39" s="2663"/>
      <c r="AE39" s="2663"/>
      <c r="AF39" s="2663"/>
      <c r="AG39" s="2663"/>
      <c r="AH39" s="2663"/>
      <c r="AI39" s="2663"/>
      <c r="AJ39" s="2663"/>
      <c r="AK39" s="2663"/>
      <c r="AL39" s="2663"/>
      <c r="AM39" s="2663"/>
      <c r="AN39" s="2663"/>
      <c r="AO39" s="2663"/>
      <c r="AP39" s="2663"/>
      <c r="AQ39" s="2663"/>
      <c r="AR39" s="2663"/>
      <c r="AS39" s="2663"/>
      <c r="AT39" s="2663"/>
      <c r="AU39" s="2664"/>
      <c r="AV39" s="2664"/>
      <c r="AW39" s="2664"/>
      <c r="AX39" s="2664"/>
      <c r="AY39" s="2664"/>
      <c r="AZ39" s="2664"/>
      <c r="BA39" s="2664"/>
      <c r="BB39" s="2664"/>
      <c r="BC39" s="2664"/>
      <c r="BD39" s="2664"/>
      <c r="BE39" s="2664"/>
      <c r="BF39" s="2664"/>
      <c r="BG39" s="2664"/>
      <c r="BH39" s="2664"/>
      <c r="BI39" s="2676"/>
      <c r="BJ39" s="2664"/>
      <c r="BK39" s="2664"/>
      <c r="BL39" s="2664"/>
      <c r="BM39" s="2663"/>
      <c r="BN39" s="2663"/>
      <c r="BO39" s="2663"/>
      <c r="BP39" s="2663"/>
      <c r="BQ39" s="2663"/>
      <c r="BR39" s="2663"/>
      <c r="BS39" s="2663"/>
      <c r="BT39" s="2663"/>
      <c r="BU39" s="2663"/>
      <c r="BV39" s="2663"/>
      <c r="BW39" s="2663"/>
      <c r="BX39" s="2663"/>
      <c r="BY39" s="2663"/>
      <c r="BZ39" s="2663"/>
      <c r="CA39" s="2663"/>
      <c r="CB39" s="2663"/>
      <c r="CC39" s="2663"/>
      <c r="CD39" s="2663"/>
      <c r="CE39" s="2663"/>
      <c r="CF39" s="2663"/>
      <c r="CG39" s="2663"/>
      <c r="CH39" s="2663"/>
      <c r="CI39" s="2663"/>
      <c r="CJ39" s="2663"/>
      <c r="CK39" s="2663"/>
      <c r="CL39" s="2663"/>
      <c r="CM39" s="2663"/>
      <c r="CN39" s="2663"/>
      <c r="CO39" s="2663"/>
      <c r="CP39" s="2663"/>
      <c r="CQ39" s="2663"/>
      <c r="CR39" s="2663"/>
      <c r="CS39" s="2663"/>
      <c r="CT39" s="2663"/>
      <c r="CU39" s="2663"/>
      <c r="CV39" s="2663"/>
      <c r="CW39" s="2663"/>
      <c r="CX39" s="2663"/>
      <c r="CY39" s="2663"/>
      <c r="CZ39" s="2663"/>
      <c r="DA39" s="2663"/>
      <c r="DB39" s="2663"/>
      <c r="DC39" s="2663"/>
      <c r="DD39" s="2663"/>
      <c r="DE39" s="2663"/>
      <c r="DF39" s="2663"/>
      <c r="DG39" s="2663"/>
      <c r="DH39" s="2663"/>
      <c r="DI39" s="2663"/>
      <c r="DJ39" s="2663"/>
      <c r="DK39" s="2663"/>
      <c r="DL39" s="2663"/>
      <c r="DM39" s="2663"/>
      <c r="DN39" s="2663"/>
      <c r="DO39" s="2663"/>
      <c r="DP39" s="2663"/>
      <c r="DQ39" s="2663"/>
      <c r="DR39" s="2663"/>
      <c r="DS39" s="2663"/>
      <c r="DT39" s="2663"/>
      <c r="DU39" s="2663"/>
      <c r="DV39" s="2663"/>
      <c r="DW39" s="2663"/>
      <c r="DX39" s="2663"/>
      <c r="DY39" s="2663"/>
      <c r="DZ39" s="2663"/>
      <c r="EA39" s="2663"/>
      <c r="EB39" s="2663"/>
      <c r="EC39" s="2663"/>
      <c r="ED39" s="2663"/>
      <c r="EE39" s="2663"/>
      <c r="EF39" s="2663"/>
      <c r="EG39" s="2663"/>
      <c r="EH39" s="2663"/>
      <c r="EI39" s="2663"/>
      <c r="EJ39" s="2663"/>
      <c r="EK39" s="2663"/>
      <c r="EL39" s="2663"/>
      <c r="EM39" s="2663"/>
      <c r="EN39" s="2663"/>
      <c r="EO39" s="2663"/>
      <c r="EP39" s="2663"/>
      <c r="EQ39" s="2663"/>
      <c r="ER39" s="2663"/>
      <c r="ES39" s="2663"/>
      <c r="ET39" s="2663"/>
      <c r="EU39" s="2663"/>
      <c r="EV39" s="2663"/>
      <c r="EW39" s="2663"/>
      <c r="EX39" s="2663"/>
      <c r="EY39" s="2663"/>
      <c r="EZ39" s="2663"/>
      <c r="FA39" s="2663"/>
      <c r="FB39" s="2663"/>
      <c r="FC39" s="2663"/>
      <c r="FD39" s="2663"/>
      <c r="FE39" s="2663"/>
      <c r="FF39" s="2663"/>
      <c r="FG39" s="2663"/>
      <c r="FH39" s="2663"/>
      <c r="FI39" s="2663"/>
      <c r="FJ39" s="2663"/>
      <c r="FK39" s="2663"/>
      <c r="FL39" s="2663"/>
      <c r="FM39" s="2663"/>
      <c r="FN39" s="2663"/>
      <c r="FO39" s="2663"/>
      <c r="FP39" s="2663"/>
      <c r="FQ39" s="2663"/>
      <c r="FR39" s="2663"/>
      <c r="FS39" s="2663"/>
      <c r="FT39" s="2663"/>
      <c r="FU39" s="2663"/>
      <c r="FV39" s="2665"/>
    </row>
    <row r="40" spans="1:178" s="2647" customFormat="1" ht="17.25" thickTop="1" x14ac:dyDescent="0.3">
      <c r="A40" s="2666" t="s">
        <v>4192</v>
      </c>
      <c r="B40" s="2668"/>
      <c r="C40" s="2668"/>
      <c r="D40" s="2668"/>
      <c r="E40" s="2668"/>
      <c r="F40" s="2668"/>
      <c r="G40" s="2668"/>
      <c r="H40" s="2668"/>
      <c r="I40" s="2668"/>
      <c r="J40" s="2668"/>
      <c r="K40" s="2668"/>
      <c r="L40" s="2668"/>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7"/>
      <c r="AN40" s="2667"/>
      <c r="AO40" s="2667"/>
      <c r="AP40" s="2667"/>
      <c r="AQ40" s="2667"/>
      <c r="AR40" s="2667"/>
      <c r="AS40" s="2667"/>
      <c r="AT40" s="2667"/>
      <c r="AU40" s="2667"/>
      <c r="AV40" s="2667"/>
      <c r="AW40" s="2667"/>
      <c r="AX40" s="2667"/>
      <c r="AY40" s="2667"/>
      <c r="AZ40" s="2667"/>
      <c r="BA40" s="2667"/>
      <c r="BB40" s="2667"/>
      <c r="BC40" s="2667"/>
      <c r="BD40" s="2667"/>
      <c r="BE40" s="2667"/>
      <c r="BF40" s="2667"/>
      <c r="BG40" s="2667"/>
      <c r="BH40" s="2667"/>
      <c r="BI40" s="2667"/>
      <c r="BJ40" s="2667"/>
      <c r="BK40" s="2667"/>
      <c r="BL40" s="2667"/>
      <c r="BM40" s="2667"/>
      <c r="BN40" s="2667"/>
      <c r="BO40" s="2667"/>
      <c r="BP40" s="2667"/>
      <c r="BQ40" s="2667"/>
      <c r="BR40" s="2667"/>
      <c r="BS40" s="2667"/>
      <c r="BT40" s="2667"/>
      <c r="BU40" s="2667"/>
      <c r="BV40" s="2667"/>
      <c r="BW40" s="2667"/>
      <c r="BX40" s="2667"/>
      <c r="BY40" s="2667"/>
      <c r="BZ40" s="2667"/>
      <c r="CA40" s="2667"/>
      <c r="CB40" s="2667"/>
      <c r="CC40" s="2667"/>
      <c r="CD40" s="2667"/>
      <c r="CE40" s="2667"/>
      <c r="CF40" s="2667"/>
      <c r="CG40" s="2667"/>
      <c r="CH40" s="2667"/>
      <c r="CI40" s="2667"/>
      <c r="CJ40" s="2667"/>
      <c r="CK40" s="2667"/>
      <c r="CL40" s="2667"/>
      <c r="CM40" s="2667"/>
      <c r="CN40" s="2667"/>
      <c r="CO40" s="2667"/>
      <c r="CP40" s="2667"/>
      <c r="CQ40" s="2667"/>
      <c r="CR40" s="2667"/>
      <c r="CS40" s="2667"/>
      <c r="CT40" s="2667"/>
      <c r="CU40" s="2667"/>
      <c r="CV40" s="2667"/>
      <c r="CW40" s="2667"/>
      <c r="CX40" s="2667"/>
      <c r="CY40" s="2667"/>
      <c r="CZ40" s="2667"/>
      <c r="DA40" s="2667"/>
      <c r="DB40" s="2667"/>
      <c r="DC40" s="2667"/>
      <c r="DD40" s="2667"/>
      <c r="DE40" s="2667"/>
      <c r="DF40" s="2667"/>
      <c r="DG40" s="2667"/>
      <c r="DH40" s="2667"/>
      <c r="DI40" s="2667"/>
      <c r="DJ40" s="2667"/>
      <c r="DK40" s="2667"/>
      <c r="DL40" s="2667"/>
      <c r="DM40" s="2667"/>
      <c r="DN40" s="2667"/>
      <c r="DO40" s="2667"/>
      <c r="DP40" s="2667"/>
      <c r="DQ40" s="2667"/>
      <c r="DR40" s="2667"/>
      <c r="DS40" s="2667"/>
      <c r="DT40" s="2667"/>
      <c r="DU40" s="2667"/>
      <c r="DV40" s="2667"/>
      <c r="DW40" s="2667"/>
      <c r="DX40" s="2667"/>
      <c r="DY40" s="2667"/>
      <c r="DZ40" s="2667"/>
      <c r="EA40" s="2667"/>
      <c r="EB40" s="2667"/>
      <c r="EC40" s="2667"/>
      <c r="ED40" s="2667"/>
      <c r="EE40" s="2667"/>
      <c r="EF40" s="2667"/>
      <c r="EG40" s="2667"/>
      <c r="EH40" s="2667"/>
      <c r="EI40" s="2667"/>
      <c r="EJ40" s="2667"/>
      <c r="EK40" s="2667"/>
      <c r="EL40" s="2667"/>
      <c r="EM40" s="2667"/>
      <c r="EN40" s="2667"/>
      <c r="EO40" s="2667"/>
      <c r="EP40" s="2667"/>
      <c r="EQ40" s="2667"/>
      <c r="ER40" s="2667"/>
      <c r="ES40" s="2667"/>
      <c r="ET40" s="2667"/>
      <c r="EU40" s="2667"/>
      <c r="EV40" s="2667"/>
      <c r="EW40" s="2667"/>
      <c r="EX40" s="2667"/>
      <c r="EY40" s="2667"/>
      <c r="EZ40" s="2667"/>
      <c r="FA40" s="2667"/>
      <c r="FB40" s="2667"/>
      <c r="FC40" s="2667"/>
      <c r="FD40" s="2667"/>
      <c r="FE40" s="2667"/>
      <c r="FF40" s="2667"/>
      <c r="FG40" s="2667"/>
      <c r="FH40" s="2667"/>
      <c r="FI40" s="2667"/>
    </row>
    <row r="41" spans="1:178" s="2647" customFormat="1" x14ac:dyDescent="0.3">
      <c r="A41" s="2668" t="s">
        <v>3546</v>
      </c>
      <c r="B41" s="2668"/>
      <c r="C41" s="2668"/>
      <c r="D41" s="2668"/>
      <c r="E41" s="2668"/>
      <c r="F41" s="2668"/>
      <c r="G41" s="2668"/>
      <c r="H41" s="2668"/>
      <c r="I41" s="2668"/>
      <c r="J41" s="2668"/>
      <c r="K41" s="2668"/>
      <c r="L41" s="2668"/>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7"/>
      <c r="AN41" s="2667"/>
      <c r="AO41" s="2667"/>
      <c r="AP41" s="2667"/>
      <c r="AQ41" s="2667"/>
      <c r="AR41" s="2667"/>
      <c r="AS41" s="2667"/>
      <c r="AT41" s="2667"/>
      <c r="AU41" s="2667"/>
      <c r="AV41" s="2667"/>
      <c r="AW41" s="2667"/>
      <c r="AX41" s="2667"/>
      <c r="AY41" s="2667"/>
      <c r="AZ41" s="2667"/>
      <c r="BA41" s="2667"/>
      <c r="BB41" s="2667"/>
      <c r="BC41" s="2667"/>
      <c r="BD41" s="2667"/>
      <c r="BE41" s="2667"/>
      <c r="BF41" s="2667"/>
      <c r="BG41" s="2667"/>
      <c r="BH41" s="2667"/>
      <c r="BI41" s="2667"/>
      <c r="BJ41" s="2667"/>
      <c r="BK41" s="2667"/>
      <c r="BL41" s="2667"/>
      <c r="BM41" s="2667"/>
      <c r="BN41" s="2667"/>
      <c r="BO41" s="2667"/>
      <c r="BP41" s="2667"/>
      <c r="BQ41" s="2667"/>
      <c r="BR41" s="2667"/>
      <c r="BS41" s="2667"/>
      <c r="BT41" s="2667"/>
      <c r="BU41" s="2667"/>
      <c r="BV41" s="2667"/>
      <c r="BW41" s="2667"/>
      <c r="BX41" s="2667"/>
      <c r="BY41" s="2667"/>
      <c r="BZ41" s="2667"/>
      <c r="CA41" s="2667"/>
      <c r="CB41" s="2667"/>
      <c r="CC41" s="2667"/>
      <c r="CD41" s="2667"/>
      <c r="CE41" s="2667"/>
      <c r="CF41" s="2667"/>
      <c r="CG41" s="2667"/>
      <c r="CH41" s="2667"/>
      <c r="CI41" s="2667"/>
      <c r="CJ41" s="2667"/>
      <c r="CK41" s="2667"/>
      <c r="CL41" s="2667"/>
      <c r="CM41" s="2667"/>
      <c r="CN41" s="2667"/>
      <c r="CO41" s="2667"/>
      <c r="CP41" s="2667"/>
      <c r="CQ41" s="2667"/>
      <c r="CR41" s="2667"/>
      <c r="CS41" s="2667"/>
      <c r="CT41" s="2667"/>
      <c r="CU41" s="2667"/>
      <c r="CV41" s="2667"/>
      <c r="CW41" s="2667"/>
      <c r="CX41" s="2667"/>
      <c r="CY41" s="2667"/>
      <c r="CZ41" s="2667"/>
      <c r="DA41" s="2667"/>
      <c r="DB41" s="2667"/>
      <c r="DC41" s="2667"/>
      <c r="DD41" s="2667"/>
      <c r="DE41" s="2667"/>
      <c r="DF41" s="2667"/>
      <c r="DG41" s="2667"/>
      <c r="DH41" s="2667"/>
      <c r="DI41" s="2667"/>
      <c r="DJ41" s="2667"/>
      <c r="DK41" s="2667"/>
      <c r="DL41" s="2667"/>
      <c r="DM41" s="2667"/>
      <c r="DN41" s="2667"/>
      <c r="DO41" s="2667"/>
      <c r="DP41" s="2667"/>
      <c r="DQ41" s="2667"/>
      <c r="DR41" s="2667"/>
      <c r="DS41" s="2667"/>
      <c r="DT41" s="2667"/>
      <c r="DU41" s="2667"/>
      <c r="DV41" s="2667"/>
      <c r="DW41" s="2667"/>
      <c r="DX41" s="2667"/>
      <c r="DY41" s="2667"/>
      <c r="DZ41" s="2667"/>
      <c r="EA41" s="2667"/>
      <c r="EB41" s="2667"/>
      <c r="EC41" s="2667"/>
      <c r="ED41" s="2667"/>
      <c r="EE41" s="2667"/>
      <c r="EF41" s="2667"/>
      <c r="EG41" s="2667"/>
      <c r="EH41" s="2667"/>
      <c r="EI41" s="2667"/>
      <c r="EJ41" s="2667"/>
      <c r="EK41" s="2667"/>
      <c r="EL41" s="2667"/>
      <c r="EM41" s="2667"/>
      <c r="EN41" s="2667"/>
      <c r="EO41" s="2667"/>
      <c r="EP41" s="2667"/>
      <c r="EQ41" s="2667"/>
      <c r="ER41" s="2667"/>
      <c r="ES41" s="2667"/>
      <c r="ET41" s="2667"/>
      <c r="EU41" s="2667"/>
      <c r="EV41" s="2667"/>
      <c r="EW41" s="2667"/>
      <c r="EX41" s="2667"/>
      <c r="EY41" s="2667"/>
      <c r="EZ41" s="2667"/>
      <c r="FA41" s="2667"/>
      <c r="FB41" s="2667"/>
      <c r="FC41" s="2667"/>
      <c r="FD41" s="2667"/>
      <c r="FE41" s="2667"/>
      <c r="FF41" s="2667"/>
      <c r="FG41" s="2667"/>
      <c r="FH41" s="2667"/>
      <c r="FI41" s="2667"/>
    </row>
    <row r="42" spans="1:178" s="2647" customFormat="1" x14ac:dyDescent="0.3"/>
    <row r="43" spans="1:178" s="2647" customFormat="1" x14ac:dyDescent="0.3"/>
    <row r="44" spans="1:178" s="2647" customFormat="1" x14ac:dyDescent="0.3"/>
    <row r="45" spans="1:178" s="2647" customFormat="1" x14ac:dyDescent="0.3"/>
    <row r="46" spans="1:178" s="2647" customFormat="1" x14ac:dyDescent="0.3"/>
    <row r="47" spans="1:178" s="2647" customFormat="1" x14ac:dyDescent="0.3"/>
    <row r="48" spans="1:178" s="2647" customFormat="1" x14ac:dyDescent="0.3"/>
    <row r="49" s="2647" customFormat="1" x14ac:dyDescent="0.3"/>
    <row r="50" s="2647" customFormat="1" x14ac:dyDescent="0.3"/>
    <row r="51" s="2647" customFormat="1" x14ac:dyDescent="0.3"/>
    <row r="52" s="2647" customFormat="1" x14ac:dyDescent="0.3"/>
    <row r="53" s="2647" customFormat="1" x14ac:dyDescent="0.3"/>
    <row r="54" s="2647" customFormat="1" x14ac:dyDescent="0.3"/>
    <row r="55" s="2647" customFormat="1" x14ac:dyDescent="0.3"/>
    <row r="56" s="2647" customFormat="1" x14ac:dyDescent="0.3"/>
    <row r="57" s="2647" customFormat="1" x14ac:dyDescent="0.3"/>
    <row r="58" s="2647" customFormat="1" x14ac:dyDescent="0.3"/>
    <row r="59" s="2647" customFormat="1" x14ac:dyDescent="0.3"/>
    <row r="60" s="2647" customFormat="1" x14ac:dyDescent="0.3"/>
    <row r="61" s="2647" customFormat="1" x14ac:dyDescent="0.3"/>
    <row r="62" s="2647" customFormat="1" x14ac:dyDescent="0.3"/>
    <row r="63" s="2647" customFormat="1" x14ac:dyDescent="0.3"/>
    <row r="64" s="2647" customFormat="1" x14ac:dyDescent="0.3"/>
    <row r="65" s="2647" customFormat="1" x14ac:dyDescent="0.3"/>
    <row r="66" s="2647" customFormat="1" x14ac:dyDescent="0.3"/>
    <row r="67" s="2647" customFormat="1" x14ac:dyDescent="0.3"/>
    <row r="68" s="2647" customFormat="1" x14ac:dyDescent="0.3"/>
    <row r="69" s="2647" customFormat="1" x14ac:dyDescent="0.3"/>
    <row r="70" s="2647" customFormat="1" x14ac:dyDescent="0.3"/>
    <row r="71" s="2647" customFormat="1" x14ac:dyDescent="0.3"/>
    <row r="72" s="2647" customFormat="1" x14ac:dyDescent="0.3"/>
    <row r="73" s="2647" customFormat="1" x14ac:dyDescent="0.3"/>
    <row r="74" s="2647" customFormat="1" x14ac:dyDescent="0.3"/>
    <row r="75" s="2647" customFormat="1" x14ac:dyDescent="0.3"/>
    <row r="76" s="2647" customFormat="1" x14ac:dyDescent="0.3"/>
    <row r="77" s="2647" customFormat="1" x14ac:dyDescent="0.3"/>
    <row r="78" s="2647" customFormat="1" x14ac:dyDescent="0.3"/>
    <row r="79" s="2647" customFormat="1" x14ac:dyDescent="0.3"/>
    <row r="80" s="2647" customFormat="1" x14ac:dyDescent="0.3"/>
    <row r="81" s="2647" customFormat="1" x14ac:dyDescent="0.3"/>
    <row r="82" s="2647" customFormat="1" x14ac:dyDescent="0.3"/>
    <row r="83" s="2647" customFormat="1" x14ac:dyDescent="0.3"/>
    <row r="84" s="2647" customFormat="1" x14ac:dyDescent="0.3"/>
    <row r="85" s="2647" customFormat="1" x14ac:dyDescent="0.3"/>
    <row r="86" s="2647" customFormat="1" x14ac:dyDescent="0.3"/>
    <row r="87" s="2647" customFormat="1" x14ac:dyDescent="0.3"/>
    <row r="88" s="2647" customFormat="1" x14ac:dyDescent="0.3"/>
    <row r="89" s="2647" customFormat="1" x14ac:dyDescent="0.3"/>
    <row r="90" s="2647" customFormat="1" x14ac:dyDescent="0.3"/>
    <row r="91" s="2647" customFormat="1" x14ac:dyDescent="0.3"/>
    <row r="92" s="2647" customFormat="1" x14ac:dyDescent="0.3"/>
    <row r="93" s="2647" customFormat="1" x14ac:dyDescent="0.3"/>
    <row r="94" s="2647" customFormat="1" x14ac:dyDescent="0.3"/>
    <row r="95" s="2647" customFormat="1" x14ac:dyDescent="0.3"/>
    <row r="96" s="2647" customFormat="1" x14ac:dyDescent="0.3"/>
    <row r="97" s="2647" customFormat="1" x14ac:dyDescent="0.3"/>
    <row r="98" s="2647" customFormat="1" x14ac:dyDescent="0.3"/>
    <row r="99" s="2647" customFormat="1" x14ac:dyDescent="0.3"/>
    <row r="100" s="2647" customFormat="1" x14ac:dyDescent="0.3"/>
    <row r="101" s="2647" customFormat="1" x14ac:dyDescent="0.3"/>
    <row r="102" s="2647" customFormat="1" x14ac:dyDescent="0.3"/>
    <row r="103" s="2647" customFormat="1" x14ac:dyDescent="0.3"/>
    <row r="104" s="2647" customFormat="1" x14ac:dyDescent="0.3"/>
    <row r="105" s="2647" customFormat="1" x14ac:dyDescent="0.3"/>
    <row r="106" s="2647" customFormat="1" x14ac:dyDescent="0.3"/>
    <row r="107" s="2647" customFormat="1" x14ac:dyDescent="0.3"/>
    <row r="108" s="2647" customFormat="1" x14ac:dyDescent="0.3"/>
    <row r="109" s="2647" customFormat="1" x14ac:dyDescent="0.3"/>
    <row r="110" s="2647" customFormat="1" x14ac:dyDescent="0.3"/>
    <row r="111" s="2647" customFormat="1" x14ac:dyDescent="0.3"/>
    <row r="112" s="2647" customFormat="1" x14ac:dyDescent="0.3"/>
    <row r="113" s="2647" customFormat="1" x14ac:dyDescent="0.3"/>
    <row r="114" s="2647" customFormat="1" x14ac:dyDescent="0.3"/>
    <row r="115" s="2647" customFormat="1" x14ac:dyDescent="0.3"/>
    <row r="116" s="2647" customFormat="1" x14ac:dyDescent="0.3"/>
    <row r="117" s="2647" customFormat="1" x14ac:dyDescent="0.3"/>
    <row r="118" s="2647" customFormat="1" x14ac:dyDescent="0.3"/>
    <row r="119" s="2647" customFormat="1" x14ac:dyDescent="0.3"/>
    <row r="120" s="2647" customFormat="1" x14ac:dyDescent="0.3"/>
    <row r="121" s="2647" customFormat="1" x14ac:dyDescent="0.3"/>
    <row r="122" s="2647" customFormat="1" x14ac:dyDescent="0.3"/>
    <row r="123" s="2647" customFormat="1" x14ac:dyDescent="0.3"/>
    <row r="124" s="2647" customFormat="1" x14ac:dyDescent="0.3"/>
    <row r="125" s="2647" customFormat="1" x14ac:dyDescent="0.3"/>
    <row r="126" s="2647" customFormat="1" x14ac:dyDescent="0.3"/>
    <row r="127" s="2647" customFormat="1" x14ac:dyDescent="0.3"/>
    <row r="128" s="2647" customFormat="1" x14ac:dyDescent="0.3"/>
    <row r="129" s="2647" customFormat="1" x14ac:dyDescent="0.3"/>
    <row r="130" s="2647" customFormat="1" x14ac:dyDescent="0.3"/>
    <row r="131" s="2647" customFormat="1" x14ac:dyDescent="0.3"/>
    <row r="132" s="2647" customFormat="1" x14ac:dyDescent="0.3"/>
    <row r="133" s="2647" customFormat="1" x14ac:dyDescent="0.3"/>
    <row r="134" s="2647" customFormat="1" x14ac:dyDescent="0.3"/>
    <row r="135" s="2647" customFormat="1" x14ac:dyDescent="0.3"/>
    <row r="136" s="2647" customFormat="1" x14ac:dyDescent="0.3"/>
    <row r="137" s="2647" customFormat="1" x14ac:dyDescent="0.3"/>
    <row r="138" s="2647" customFormat="1" x14ac:dyDescent="0.3"/>
    <row r="139" s="2647" customFormat="1" x14ac:dyDescent="0.3"/>
    <row r="140" s="2647" customFormat="1" x14ac:dyDescent="0.3"/>
    <row r="141" s="2647" customFormat="1" x14ac:dyDescent="0.3"/>
    <row r="142" s="2647" customFormat="1" x14ac:dyDescent="0.3"/>
    <row r="143" s="2647" customFormat="1" x14ac:dyDescent="0.3"/>
    <row r="144" s="2647" customFormat="1" x14ac:dyDescent="0.3"/>
    <row r="145" s="2647" customFormat="1" x14ac:dyDescent="0.3"/>
    <row r="146" s="2647" customFormat="1" x14ac:dyDescent="0.3"/>
    <row r="147" s="2647" customFormat="1" x14ac:dyDescent="0.3"/>
    <row r="148" s="2647" customFormat="1" x14ac:dyDescent="0.3"/>
    <row r="149" s="2647" customFormat="1" x14ac:dyDescent="0.3"/>
    <row r="150" s="2647" customFormat="1" x14ac:dyDescent="0.3"/>
    <row r="151" s="2647" customFormat="1" x14ac:dyDescent="0.3"/>
    <row r="152" s="2647" customFormat="1" x14ac:dyDescent="0.3"/>
    <row r="153" s="2647" customFormat="1" x14ac:dyDescent="0.3"/>
    <row r="154" s="2647" customFormat="1" x14ac:dyDescent="0.3"/>
    <row r="155" s="2647" customFormat="1" x14ac:dyDescent="0.3"/>
    <row r="156" s="2647" customFormat="1" x14ac:dyDescent="0.3"/>
    <row r="157" s="2647" customFormat="1" x14ac:dyDescent="0.3"/>
    <row r="158" s="2647" customFormat="1" x14ac:dyDescent="0.3"/>
    <row r="159" s="2647" customFormat="1" x14ac:dyDescent="0.3"/>
    <row r="160" s="2647" customFormat="1" x14ac:dyDescent="0.3"/>
    <row r="161" s="2647" customFormat="1" x14ac:dyDescent="0.3"/>
    <row r="162" s="2647" customFormat="1" x14ac:dyDescent="0.3"/>
    <row r="163" s="2647" customFormat="1" x14ac:dyDescent="0.3"/>
    <row r="164" s="2647" customFormat="1" x14ac:dyDescent="0.3"/>
    <row r="165" s="2647" customFormat="1" x14ac:dyDescent="0.3"/>
    <row r="166" s="2647" customFormat="1" x14ac:dyDescent="0.3"/>
    <row r="167" s="2647" customFormat="1" x14ac:dyDescent="0.3"/>
    <row r="168" s="2647" customFormat="1" x14ac:dyDescent="0.3"/>
    <row r="169" s="2647" customFormat="1" x14ac:dyDescent="0.3"/>
    <row r="170" s="2647" customFormat="1" x14ac:dyDescent="0.3"/>
    <row r="171" s="2647" customFormat="1" x14ac:dyDescent="0.3"/>
    <row r="172" s="2647" customFormat="1" x14ac:dyDescent="0.3"/>
    <row r="173" s="2647" customFormat="1" x14ac:dyDescent="0.3"/>
    <row r="174" s="2647" customFormat="1" x14ac:dyDescent="0.3"/>
    <row r="175" s="2647" customFormat="1" x14ac:dyDescent="0.3"/>
    <row r="176" s="2647" customFormat="1" x14ac:dyDescent="0.3"/>
    <row r="177" s="2647" customFormat="1" x14ac:dyDescent="0.3"/>
    <row r="178" s="2647" customFormat="1" x14ac:dyDescent="0.3"/>
    <row r="179" s="2647" customFormat="1" x14ac:dyDescent="0.3"/>
    <row r="180" s="2647" customFormat="1" x14ac:dyDescent="0.3"/>
    <row r="181" s="2647" customFormat="1" x14ac:dyDescent="0.3"/>
    <row r="182" s="2647" customFormat="1" x14ac:dyDescent="0.3"/>
    <row r="183" s="2647" customFormat="1" x14ac:dyDescent="0.3"/>
    <row r="184" s="2647" customFormat="1" x14ac:dyDescent="0.3"/>
    <row r="185" s="2647" customFormat="1" x14ac:dyDescent="0.3"/>
    <row r="186" s="2647" customFormat="1" x14ac:dyDescent="0.3"/>
    <row r="187" s="2647" customFormat="1" x14ac:dyDescent="0.3"/>
    <row r="188" s="2647" customFormat="1" x14ac:dyDescent="0.3"/>
    <row r="189" s="2647" customFormat="1" x14ac:dyDescent="0.3"/>
    <row r="190" s="2647" customFormat="1" x14ac:dyDescent="0.3"/>
    <row r="191" s="2647" customFormat="1" x14ac:dyDescent="0.3"/>
    <row r="192" s="2647" customFormat="1" x14ac:dyDescent="0.3"/>
    <row r="193" s="2647" customFormat="1" x14ac:dyDescent="0.3"/>
    <row r="194" s="2647" customFormat="1" x14ac:dyDescent="0.3"/>
    <row r="195" s="2647" customFormat="1" x14ac:dyDescent="0.3"/>
    <row r="196" s="2647" customFormat="1" x14ac:dyDescent="0.3"/>
    <row r="197" s="2647" customFormat="1" x14ac:dyDescent="0.3"/>
    <row r="198" s="2647" customFormat="1" x14ac:dyDescent="0.3"/>
    <row r="199" s="2647" customFormat="1" x14ac:dyDescent="0.3"/>
    <row r="200" s="2647" customFormat="1" x14ac:dyDescent="0.3"/>
    <row r="201" s="2647" customFormat="1" x14ac:dyDescent="0.3"/>
    <row r="202" s="2647" customFormat="1" x14ac:dyDescent="0.3"/>
    <row r="203" s="2647" customFormat="1" x14ac:dyDescent="0.3"/>
    <row r="204" s="2647" customFormat="1" x14ac:dyDescent="0.3"/>
    <row r="205" s="2647" customFormat="1" x14ac:dyDescent="0.3"/>
    <row r="206" s="2647" customFormat="1" x14ac:dyDescent="0.3"/>
    <row r="207" s="2647" customFormat="1" x14ac:dyDescent="0.3"/>
    <row r="208" s="2647" customFormat="1" x14ac:dyDescent="0.3"/>
    <row r="209" s="2647" customFormat="1" x14ac:dyDescent="0.3"/>
    <row r="210" s="2647" customFormat="1" x14ac:dyDescent="0.3"/>
    <row r="211" s="2647" customFormat="1" x14ac:dyDescent="0.3"/>
    <row r="212" s="2647" customFormat="1" x14ac:dyDescent="0.3"/>
    <row r="213" s="2647" customFormat="1" x14ac:dyDescent="0.3"/>
    <row r="214" s="2647" customFormat="1" x14ac:dyDescent="0.3"/>
    <row r="215" s="2647" customFormat="1" x14ac:dyDescent="0.3"/>
    <row r="216" s="2647" customFormat="1" x14ac:dyDescent="0.3"/>
    <row r="217" s="2647" customFormat="1" x14ac:dyDescent="0.3"/>
    <row r="218" s="2647" customFormat="1" x14ac:dyDescent="0.3"/>
    <row r="219" s="2647" customFormat="1" x14ac:dyDescent="0.3"/>
    <row r="220" s="2647" customFormat="1" x14ac:dyDescent="0.3"/>
    <row r="221" s="2647" customFormat="1" x14ac:dyDescent="0.3"/>
    <row r="222" s="2647" customFormat="1" x14ac:dyDescent="0.3"/>
    <row r="223" s="2647" customFormat="1" x14ac:dyDescent="0.3"/>
    <row r="224" s="2647" customFormat="1" x14ac:dyDescent="0.3"/>
    <row r="225" s="2647" customFormat="1" x14ac:dyDescent="0.3"/>
    <row r="226" s="2647" customFormat="1" x14ac:dyDescent="0.3"/>
    <row r="227" s="2647" customFormat="1" x14ac:dyDescent="0.3"/>
    <row r="228" s="2647" customFormat="1" x14ac:dyDescent="0.3"/>
    <row r="229" s="2647" customFormat="1" x14ac:dyDescent="0.3"/>
    <row r="230" s="2647" customFormat="1" x14ac:dyDescent="0.3"/>
    <row r="231" s="2647" customFormat="1" x14ac:dyDescent="0.3"/>
    <row r="232" s="2647" customFormat="1" x14ac:dyDescent="0.3"/>
    <row r="233" s="2647" customFormat="1" x14ac:dyDescent="0.3"/>
    <row r="234" s="2647" customFormat="1" x14ac:dyDescent="0.3"/>
    <row r="235" s="2647" customFormat="1" x14ac:dyDescent="0.3"/>
    <row r="236" s="2647" customFormat="1" x14ac:dyDescent="0.3"/>
    <row r="237" s="2647" customFormat="1" x14ac:dyDescent="0.3"/>
    <row r="238" s="2647" customFormat="1" x14ac:dyDescent="0.3"/>
    <row r="239" s="2647" customFormat="1" x14ac:dyDescent="0.3"/>
    <row r="240" s="2647" customFormat="1" x14ac:dyDescent="0.3"/>
    <row r="241" s="2647" customFormat="1" x14ac:dyDescent="0.3"/>
    <row r="242" s="2647" customFormat="1" x14ac:dyDescent="0.3"/>
    <row r="243" s="2647" customFormat="1" x14ac:dyDescent="0.3"/>
    <row r="244" s="2647" customFormat="1" x14ac:dyDescent="0.3"/>
    <row r="245" s="2647" customFormat="1" x14ac:dyDescent="0.3"/>
    <row r="246" s="2647" customFormat="1" x14ac:dyDescent="0.3"/>
    <row r="247" s="2647" customFormat="1" x14ac:dyDescent="0.3"/>
    <row r="248" s="2647" customFormat="1" x14ac:dyDescent="0.3"/>
    <row r="249" s="2647" customFormat="1" x14ac:dyDescent="0.3"/>
    <row r="250" s="2647" customFormat="1" x14ac:dyDescent="0.3"/>
    <row r="251" s="2647" customFormat="1" x14ac:dyDescent="0.3"/>
    <row r="252" s="2647" customFormat="1" x14ac:dyDescent="0.3"/>
    <row r="253" s="2647" customFormat="1" x14ac:dyDescent="0.3"/>
    <row r="254" s="2647" customFormat="1" x14ac:dyDescent="0.3"/>
    <row r="255" s="2647" customFormat="1" x14ac:dyDescent="0.3"/>
    <row r="256" s="2647" customFormat="1" x14ac:dyDescent="0.3"/>
    <row r="257" s="2647" customFormat="1" x14ac:dyDescent="0.3"/>
    <row r="258" s="2647" customFormat="1" x14ac:dyDescent="0.3"/>
    <row r="259" s="2647" customFormat="1" x14ac:dyDescent="0.3"/>
    <row r="260" s="2647" customFormat="1" x14ac:dyDescent="0.3"/>
    <row r="261" s="2647" customFormat="1" x14ac:dyDescent="0.3"/>
    <row r="262" s="2647" customFormat="1" x14ac:dyDescent="0.3"/>
    <row r="263" s="2647" customFormat="1" x14ac:dyDescent="0.3"/>
    <row r="264" s="2647" customFormat="1" x14ac:dyDescent="0.3"/>
    <row r="265" s="2647" customFormat="1" x14ac:dyDescent="0.3"/>
    <row r="266" s="2647" customFormat="1" x14ac:dyDescent="0.3"/>
    <row r="267" s="2647" customFormat="1" x14ac:dyDescent="0.3"/>
    <row r="268" s="2647" customFormat="1" x14ac:dyDescent="0.3"/>
    <row r="269" s="2647" customFormat="1" x14ac:dyDescent="0.3"/>
    <row r="270" s="2647" customFormat="1" x14ac:dyDescent="0.3"/>
    <row r="271" s="2647" customFormat="1" x14ac:dyDescent="0.3"/>
    <row r="272" s="2647" customFormat="1" x14ac:dyDescent="0.3"/>
    <row r="273" spans="8:9" s="2647" customFormat="1" x14ac:dyDescent="0.3"/>
    <row r="274" spans="8:9" s="2647" customFormat="1" x14ac:dyDescent="0.3"/>
    <row r="275" spans="8:9" s="2647" customFormat="1" x14ac:dyDescent="0.3"/>
    <row r="276" spans="8:9" s="2647" customFormat="1" x14ac:dyDescent="0.3"/>
    <row r="277" spans="8:9" s="2647" customFormat="1" x14ac:dyDescent="0.3"/>
    <row r="278" spans="8:9" s="2647" customFormat="1" x14ac:dyDescent="0.3"/>
    <row r="279" spans="8:9" s="2647" customFormat="1" x14ac:dyDescent="0.3"/>
    <row r="280" spans="8:9" s="2647" customFormat="1" x14ac:dyDescent="0.3"/>
    <row r="281" spans="8:9" s="2647" customFormat="1" x14ac:dyDescent="0.3"/>
    <row r="282" spans="8:9" s="2647" customFormat="1" x14ac:dyDescent="0.3"/>
    <row r="283" spans="8:9" s="2647" customFormat="1" x14ac:dyDescent="0.3"/>
    <row r="284" spans="8:9" s="2647" customFormat="1" x14ac:dyDescent="0.3"/>
    <row r="285" spans="8:9" s="2647" customFormat="1" x14ac:dyDescent="0.3"/>
    <row r="286" spans="8:9" s="2647" customFormat="1" x14ac:dyDescent="0.3"/>
    <row r="287" spans="8:9" s="2647" customFormat="1" x14ac:dyDescent="0.3"/>
    <row r="288" spans="8:9" s="2647" customFormat="1" x14ac:dyDescent="0.3">
      <c r="H288" s="2645"/>
      <c r="I288" s="2645"/>
    </row>
    <row r="289" spans="8:9" s="2647" customFormat="1" x14ac:dyDescent="0.3">
      <c r="H289" s="2645"/>
      <c r="I289" s="2645"/>
    </row>
    <row r="290" spans="8:9" s="2647" customFormat="1" x14ac:dyDescent="0.3">
      <c r="H290" s="2645"/>
      <c r="I290" s="2645"/>
    </row>
  </sheetData>
  <printOptions horizontalCentered="1"/>
  <pageMargins left="0" right="0" top="1.4468503939999999" bottom="0.196850393700787" header="0" footer="0"/>
  <pageSetup paperSize="9" scale="6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showGridLines="0" topLeftCell="A13" zoomScale="95" zoomScaleNormal="95" workbookViewId="0">
      <pane xSplit="1" topLeftCell="B1" activePane="topRight" state="frozen"/>
      <selection activeCell="FJ34" sqref="FJ34"/>
      <selection pane="topRight" activeCell="A30" sqref="A30:XFD66"/>
    </sheetView>
  </sheetViews>
  <sheetFormatPr defaultRowHeight="14.25" x14ac:dyDescent="0.25"/>
  <cols>
    <col min="1" max="1" width="31.85546875" style="2682" customWidth="1"/>
    <col min="2" max="2" width="25" style="2682" customWidth="1"/>
    <col min="3" max="3" width="24.7109375" style="2682" customWidth="1"/>
    <col min="4" max="4" width="20.7109375" style="2682" bestFit="1" customWidth="1"/>
    <col min="5" max="5" width="18.85546875" style="2682" bestFit="1" customWidth="1"/>
    <col min="6" max="6" width="9.5703125" style="2682" customWidth="1"/>
    <col min="7" max="7" width="15.7109375" style="2682" customWidth="1"/>
    <col min="8" max="10" width="9.140625" style="2682"/>
    <col min="11" max="11" width="13" style="2682" customWidth="1"/>
    <col min="12" max="144" width="9.140625" style="2682"/>
    <col min="145" max="157" width="8.85546875" style="2682" customWidth="1"/>
    <col min="158" max="256" width="9.140625" style="2682"/>
    <col min="257" max="257" width="31.85546875" style="2682" customWidth="1"/>
    <col min="258" max="259" width="22.28515625" style="2682" bestFit="1" customWidth="1"/>
    <col min="260" max="260" width="22" style="2682" customWidth="1"/>
    <col min="261" max="261" width="10.5703125" style="2682" customWidth="1"/>
    <col min="262" max="262" width="9.5703125" style="2682" customWidth="1"/>
    <col min="263" max="266" width="9.140625" style="2682"/>
    <col min="267" max="267" width="13" style="2682" customWidth="1"/>
    <col min="268" max="512" width="9.140625" style="2682"/>
    <col min="513" max="513" width="31.85546875" style="2682" customWidth="1"/>
    <col min="514" max="515" width="22.28515625" style="2682" bestFit="1" customWidth="1"/>
    <col min="516" max="516" width="22" style="2682" customWidth="1"/>
    <col min="517" max="517" width="10.5703125" style="2682" customWidth="1"/>
    <col min="518" max="518" width="9.5703125" style="2682" customWidth="1"/>
    <col min="519" max="522" width="9.140625" style="2682"/>
    <col min="523" max="523" width="13" style="2682" customWidth="1"/>
    <col min="524" max="768" width="9.140625" style="2682"/>
    <col min="769" max="769" width="31.85546875" style="2682" customWidth="1"/>
    <col min="770" max="771" width="22.28515625" style="2682" bestFit="1" customWidth="1"/>
    <col min="772" max="772" width="22" style="2682" customWidth="1"/>
    <col min="773" max="773" width="10.5703125" style="2682" customWidth="1"/>
    <col min="774" max="774" width="9.5703125" style="2682" customWidth="1"/>
    <col min="775" max="778" width="9.140625" style="2682"/>
    <col min="779" max="779" width="13" style="2682" customWidth="1"/>
    <col min="780" max="1024" width="9.140625" style="2682"/>
    <col min="1025" max="1025" width="31.85546875" style="2682" customWidth="1"/>
    <col min="1026" max="1027" width="22.28515625" style="2682" bestFit="1" customWidth="1"/>
    <col min="1028" max="1028" width="22" style="2682" customWidth="1"/>
    <col min="1029" max="1029" width="10.5703125" style="2682" customWidth="1"/>
    <col min="1030" max="1030" width="9.5703125" style="2682" customWidth="1"/>
    <col min="1031" max="1034" width="9.140625" style="2682"/>
    <col min="1035" max="1035" width="13" style="2682" customWidth="1"/>
    <col min="1036" max="1280" width="9.140625" style="2682"/>
    <col min="1281" max="1281" width="31.85546875" style="2682" customWidth="1"/>
    <col min="1282" max="1283" width="22.28515625" style="2682" bestFit="1" customWidth="1"/>
    <col min="1284" max="1284" width="22" style="2682" customWidth="1"/>
    <col min="1285" max="1285" width="10.5703125" style="2682" customWidth="1"/>
    <col min="1286" max="1286" width="9.5703125" style="2682" customWidth="1"/>
    <col min="1287" max="1290" width="9.140625" style="2682"/>
    <col min="1291" max="1291" width="13" style="2682" customWidth="1"/>
    <col min="1292" max="1536" width="9.140625" style="2682"/>
    <col min="1537" max="1537" width="31.85546875" style="2682" customWidth="1"/>
    <col min="1538" max="1539" width="22.28515625" style="2682" bestFit="1" customWidth="1"/>
    <col min="1540" max="1540" width="22" style="2682" customWidth="1"/>
    <col min="1541" max="1541" width="10.5703125" style="2682" customWidth="1"/>
    <col min="1542" max="1542" width="9.5703125" style="2682" customWidth="1"/>
    <col min="1543" max="1546" width="9.140625" style="2682"/>
    <col min="1547" max="1547" width="13" style="2682" customWidth="1"/>
    <col min="1548" max="1792" width="9.140625" style="2682"/>
    <col min="1793" max="1793" width="31.85546875" style="2682" customWidth="1"/>
    <col min="1794" max="1795" width="22.28515625" style="2682" bestFit="1" customWidth="1"/>
    <col min="1796" max="1796" width="22" style="2682" customWidth="1"/>
    <col min="1797" max="1797" width="10.5703125" style="2682" customWidth="1"/>
    <col min="1798" max="1798" width="9.5703125" style="2682" customWidth="1"/>
    <col min="1799" max="1802" width="9.140625" style="2682"/>
    <col min="1803" max="1803" width="13" style="2682" customWidth="1"/>
    <col min="1804" max="2048" width="9.140625" style="2682"/>
    <col min="2049" max="2049" width="31.85546875" style="2682" customWidth="1"/>
    <col min="2050" max="2051" width="22.28515625" style="2682" bestFit="1" customWidth="1"/>
    <col min="2052" max="2052" width="22" style="2682" customWidth="1"/>
    <col min="2053" max="2053" width="10.5703125" style="2682" customWidth="1"/>
    <col min="2054" max="2054" width="9.5703125" style="2682" customWidth="1"/>
    <col min="2055" max="2058" width="9.140625" style="2682"/>
    <col min="2059" max="2059" width="13" style="2682" customWidth="1"/>
    <col min="2060" max="2304" width="9.140625" style="2682"/>
    <col min="2305" max="2305" width="31.85546875" style="2682" customWidth="1"/>
    <col min="2306" max="2307" width="22.28515625" style="2682" bestFit="1" customWidth="1"/>
    <col min="2308" max="2308" width="22" style="2682" customWidth="1"/>
    <col min="2309" max="2309" width="10.5703125" style="2682" customWidth="1"/>
    <col min="2310" max="2310" width="9.5703125" style="2682" customWidth="1"/>
    <col min="2311" max="2314" width="9.140625" style="2682"/>
    <col min="2315" max="2315" width="13" style="2682" customWidth="1"/>
    <col min="2316" max="2560" width="9.140625" style="2682"/>
    <col min="2561" max="2561" width="31.85546875" style="2682" customWidth="1"/>
    <col min="2562" max="2563" width="22.28515625" style="2682" bestFit="1" customWidth="1"/>
    <col min="2564" max="2564" width="22" style="2682" customWidth="1"/>
    <col min="2565" max="2565" width="10.5703125" style="2682" customWidth="1"/>
    <col min="2566" max="2566" width="9.5703125" style="2682" customWidth="1"/>
    <col min="2567" max="2570" width="9.140625" style="2682"/>
    <col min="2571" max="2571" width="13" style="2682" customWidth="1"/>
    <col min="2572" max="2816" width="9.140625" style="2682"/>
    <col min="2817" max="2817" width="31.85546875" style="2682" customWidth="1"/>
    <col min="2818" max="2819" width="22.28515625" style="2682" bestFit="1" customWidth="1"/>
    <col min="2820" max="2820" width="22" style="2682" customWidth="1"/>
    <col min="2821" max="2821" width="10.5703125" style="2682" customWidth="1"/>
    <col min="2822" max="2822" width="9.5703125" style="2682" customWidth="1"/>
    <col min="2823" max="2826" width="9.140625" style="2682"/>
    <col min="2827" max="2827" width="13" style="2682" customWidth="1"/>
    <col min="2828" max="3072" width="9.140625" style="2682"/>
    <col min="3073" max="3073" width="31.85546875" style="2682" customWidth="1"/>
    <col min="3074" max="3075" width="22.28515625" style="2682" bestFit="1" customWidth="1"/>
    <col min="3076" max="3076" width="22" style="2682" customWidth="1"/>
    <col min="3077" max="3077" width="10.5703125" style="2682" customWidth="1"/>
    <col min="3078" max="3078" width="9.5703125" style="2682" customWidth="1"/>
    <col min="3079" max="3082" width="9.140625" style="2682"/>
    <col min="3083" max="3083" width="13" style="2682" customWidth="1"/>
    <col min="3084" max="3328" width="9.140625" style="2682"/>
    <col min="3329" max="3329" width="31.85546875" style="2682" customWidth="1"/>
    <col min="3330" max="3331" width="22.28515625" style="2682" bestFit="1" customWidth="1"/>
    <col min="3332" max="3332" width="22" style="2682" customWidth="1"/>
    <col min="3333" max="3333" width="10.5703125" style="2682" customWidth="1"/>
    <col min="3334" max="3334" width="9.5703125" style="2682" customWidth="1"/>
    <col min="3335" max="3338" width="9.140625" style="2682"/>
    <col min="3339" max="3339" width="13" style="2682" customWidth="1"/>
    <col min="3340" max="3584" width="9.140625" style="2682"/>
    <col min="3585" max="3585" width="31.85546875" style="2682" customWidth="1"/>
    <col min="3586" max="3587" width="22.28515625" style="2682" bestFit="1" customWidth="1"/>
    <col min="3588" max="3588" width="22" style="2682" customWidth="1"/>
    <col min="3589" max="3589" width="10.5703125" style="2682" customWidth="1"/>
    <col min="3590" max="3590" width="9.5703125" style="2682" customWidth="1"/>
    <col min="3591" max="3594" width="9.140625" style="2682"/>
    <col min="3595" max="3595" width="13" style="2682" customWidth="1"/>
    <col min="3596" max="3840" width="9.140625" style="2682"/>
    <col min="3841" max="3841" width="31.85546875" style="2682" customWidth="1"/>
    <col min="3842" max="3843" width="22.28515625" style="2682" bestFit="1" customWidth="1"/>
    <col min="3844" max="3844" width="22" style="2682" customWidth="1"/>
    <col min="3845" max="3845" width="10.5703125" style="2682" customWidth="1"/>
    <col min="3846" max="3846" width="9.5703125" style="2682" customWidth="1"/>
    <col min="3847" max="3850" width="9.140625" style="2682"/>
    <col min="3851" max="3851" width="13" style="2682" customWidth="1"/>
    <col min="3852" max="4096" width="9.140625" style="2682"/>
    <col min="4097" max="4097" width="31.85546875" style="2682" customWidth="1"/>
    <col min="4098" max="4099" width="22.28515625" style="2682" bestFit="1" customWidth="1"/>
    <col min="4100" max="4100" width="22" style="2682" customWidth="1"/>
    <col min="4101" max="4101" width="10.5703125" style="2682" customWidth="1"/>
    <col min="4102" max="4102" width="9.5703125" style="2682" customWidth="1"/>
    <col min="4103" max="4106" width="9.140625" style="2682"/>
    <col min="4107" max="4107" width="13" style="2682" customWidth="1"/>
    <col min="4108" max="4352" width="9.140625" style="2682"/>
    <col min="4353" max="4353" width="31.85546875" style="2682" customWidth="1"/>
    <col min="4354" max="4355" width="22.28515625" style="2682" bestFit="1" customWidth="1"/>
    <col min="4356" max="4356" width="22" style="2682" customWidth="1"/>
    <col min="4357" max="4357" width="10.5703125" style="2682" customWidth="1"/>
    <col min="4358" max="4358" width="9.5703125" style="2682" customWidth="1"/>
    <col min="4359" max="4362" width="9.140625" style="2682"/>
    <col min="4363" max="4363" width="13" style="2682" customWidth="1"/>
    <col min="4364" max="4608" width="9.140625" style="2682"/>
    <col min="4609" max="4609" width="31.85546875" style="2682" customWidth="1"/>
    <col min="4610" max="4611" width="22.28515625" style="2682" bestFit="1" customWidth="1"/>
    <col min="4612" max="4612" width="22" style="2682" customWidth="1"/>
    <col min="4613" max="4613" width="10.5703125" style="2682" customWidth="1"/>
    <col min="4614" max="4614" width="9.5703125" style="2682" customWidth="1"/>
    <col min="4615" max="4618" width="9.140625" style="2682"/>
    <col min="4619" max="4619" width="13" style="2682" customWidth="1"/>
    <col min="4620" max="4864" width="9.140625" style="2682"/>
    <col min="4865" max="4865" width="31.85546875" style="2682" customWidth="1"/>
    <col min="4866" max="4867" width="22.28515625" style="2682" bestFit="1" customWidth="1"/>
    <col min="4868" max="4868" width="22" style="2682" customWidth="1"/>
    <col min="4869" max="4869" width="10.5703125" style="2682" customWidth="1"/>
    <col min="4870" max="4870" width="9.5703125" style="2682" customWidth="1"/>
    <col min="4871" max="4874" width="9.140625" style="2682"/>
    <col min="4875" max="4875" width="13" style="2682" customWidth="1"/>
    <col min="4876" max="5120" width="9.140625" style="2682"/>
    <col min="5121" max="5121" width="31.85546875" style="2682" customWidth="1"/>
    <col min="5122" max="5123" width="22.28515625" style="2682" bestFit="1" customWidth="1"/>
    <col min="5124" max="5124" width="22" style="2682" customWidth="1"/>
    <col min="5125" max="5125" width="10.5703125" style="2682" customWidth="1"/>
    <col min="5126" max="5126" width="9.5703125" style="2682" customWidth="1"/>
    <col min="5127" max="5130" width="9.140625" style="2682"/>
    <col min="5131" max="5131" width="13" style="2682" customWidth="1"/>
    <col min="5132" max="5376" width="9.140625" style="2682"/>
    <col min="5377" max="5377" width="31.85546875" style="2682" customWidth="1"/>
    <col min="5378" max="5379" width="22.28515625" style="2682" bestFit="1" customWidth="1"/>
    <col min="5380" max="5380" width="22" style="2682" customWidth="1"/>
    <col min="5381" max="5381" width="10.5703125" style="2682" customWidth="1"/>
    <col min="5382" max="5382" width="9.5703125" style="2682" customWidth="1"/>
    <col min="5383" max="5386" width="9.140625" style="2682"/>
    <col min="5387" max="5387" width="13" style="2682" customWidth="1"/>
    <col min="5388" max="5632" width="9.140625" style="2682"/>
    <col min="5633" max="5633" width="31.85546875" style="2682" customWidth="1"/>
    <col min="5634" max="5635" width="22.28515625" style="2682" bestFit="1" customWidth="1"/>
    <col min="5636" max="5636" width="22" style="2682" customWidth="1"/>
    <col min="5637" max="5637" width="10.5703125" style="2682" customWidth="1"/>
    <col min="5638" max="5638" width="9.5703125" style="2682" customWidth="1"/>
    <col min="5639" max="5642" width="9.140625" style="2682"/>
    <col min="5643" max="5643" width="13" style="2682" customWidth="1"/>
    <col min="5644" max="5888" width="9.140625" style="2682"/>
    <col min="5889" max="5889" width="31.85546875" style="2682" customWidth="1"/>
    <col min="5890" max="5891" width="22.28515625" style="2682" bestFit="1" customWidth="1"/>
    <col min="5892" max="5892" width="22" style="2682" customWidth="1"/>
    <col min="5893" max="5893" width="10.5703125" style="2682" customWidth="1"/>
    <col min="5894" max="5894" width="9.5703125" style="2682" customWidth="1"/>
    <col min="5895" max="5898" width="9.140625" style="2682"/>
    <col min="5899" max="5899" width="13" style="2682" customWidth="1"/>
    <col min="5900" max="6144" width="9.140625" style="2682"/>
    <col min="6145" max="6145" width="31.85546875" style="2682" customWidth="1"/>
    <col min="6146" max="6147" width="22.28515625" style="2682" bestFit="1" customWidth="1"/>
    <col min="6148" max="6148" width="22" style="2682" customWidth="1"/>
    <col min="6149" max="6149" width="10.5703125" style="2682" customWidth="1"/>
    <col min="6150" max="6150" width="9.5703125" style="2682" customWidth="1"/>
    <col min="6151" max="6154" width="9.140625" style="2682"/>
    <col min="6155" max="6155" width="13" style="2682" customWidth="1"/>
    <col min="6156" max="6400" width="9.140625" style="2682"/>
    <col min="6401" max="6401" width="31.85546875" style="2682" customWidth="1"/>
    <col min="6402" max="6403" width="22.28515625" style="2682" bestFit="1" customWidth="1"/>
    <col min="6404" max="6404" width="22" style="2682" customWidth="1"/>
    <col min="6405" max="6405" width="10.5703125" style="2682" customWidth="1"/>
    <col min="6406" max="6406" width="9.5703125" style="2682" customWidth="1"/>
    <col min="6407" max="6410" width="9.140625" style="2682"/>
    <col min="6411" max="6411" width="13" style="2682" customWidth="1"/>
    <col min="6412" max="6656" width="9.140625" style="2682"/>
    <col min="6657" max="6657" width="31.85546875" style="2682" customWidth="1"/>
    <col min="6658" max="6659" width="22.28515625" style="2682" bestFit="1" customWidth="1"/>
    <col min="6660" max="6660" width="22" style="2682" customWidth="1"/>
    <col min="6661" max="6661" width="10.5703125" style="2682" customWidth="1"/>
    <col min="6662" max="6662" width="9.5703125" style="2682" customWidth="1"/>
    <col min="6663" max="6666" width="9.140625" style="2682"/>
    <col min="6667" max="6667" width="13" style="2682" customWidth="1"/>
    <col min="6668" max="6912" width="9.140625" style="2682"/>
    <col min="6913" max="6913" width="31.85546875" style="2682" customWidth="1"/>
    <col min="6914" max="6915" width="22.28515625" style="2682" bestFit="1" customWidth="1"/>
    <col min="6916" max="6916" width="22" style="2682" customWidth="1"/>
    <col min="6917" max="6917" width="10.5703125" style="2682" customWidth="1"/>
    <col min="6918" max="6918" width="9.5703125" style="2682" customWidth="1"/>
    <col min="6919" max="6922" width="9.140625" style="2682"/>
    <col min="6923" max="6923" width="13" style="2682" customWidth="1"/>
    <col min="6924" max="7168" width="9.140625" style="2682"/>
    <col min="7169" max="7169" width="31.85546875" style="2682" customWidth="1"/>
    <col min="7170" max="7171" width="22.28515625" style="2682" bestFit="1" customWidth="1"/>
    <col min="7172" max="7172" width="22" style="2682" customWidth="1"/>
    <col min="7173" max="7173" width="10.5703125" style="2682" customWidth="1"/>
    <col min="7174" max="7174" width="9.5703125" style="2682" customWidth="1"/>
    <col min="7175" max="7178" width="9.140625" style="2682"/>
    <col min="7179" max="7179" width="13" style="2682" customWidth="1"/>
    <col min="7180" max="7424" width="9.140625" style="2682"/>
    <col min="7425" max="7425" width="31.85546875" style="2682" customWidth="1"/>
    <col min="7426" max="7427" width="22.28515625" style="2682" bestFit="1" customWidth="1"/>
    <col min="7428" max="7428" width="22" style="2682" customWidth="1"/>
    <col min="7429" max="7429" width="10.5703125" style="2682" customWidth="1"/>
    <col min="7430" max="7430" width="9.5703125" style="2682" customWidth="1"/>
    <col min="7431" max="7434" width="9.140625" style="2682"/>
    <col min="7435" max="7435" width="13" style="2682" customWidth="1"/>
    <col min="7436" max="7680" width="9.140625" style="2682"/>
    <col min="7681" max="7681" width="31.85546875" style="2682" customWidth="1"/>
    <col min="7682" max="7683" width="22.28515625" style="2682" bestFit="1" customWidth="1"/>
    <col min="7684" max="7684" width="22" style="2682" customWidth="1"/>
    <col min="7685" max="7685" width="10.5703125" style="2682" customWidth="1"/>
    <col min="7686" max="7686" width="9.5703125" style="2682" customWidth="1"/>
    <col min="7687" max="7690" width="9.140625" style="2682"/>
    <col min="7691" max="7691" width="13" style="2682" customWidth="1"/>
    <col min="7692" max="7936" width="9.140625" style="2682"/>
    <col min="7937" max="7937" width="31.85546875" style="2682" customWidth="1"/>
    <col min="7938" max="7939" width="22.28515625" style="2682" bestFit="1" customWidth="1"/>
    <col min="7940" max="7940" width="22" style="2682" customWidth="1"/>
    <col min="7941" max="7941" width="10.5703125" style="2682" customWidth="1"/>
    <col min="7942" max="7942" width="9.5703125" style="2682" customWidth="1"/>
    <col min="7943" max="7946" width="9.140625" style="2682"/>
    <col min="7947" max="7947" width="13" style="2682" customWidth="1"/>
    <col min="7948" max="8192" width="9.140625" style="2682"/>
    <col min="8193" max="8193" width="31.85546875" style="2682" customWidth="1"/>
    <col min="8194" max="8195" width="22.28515625" style="2682" bestFit="1" customWidth="1"/>
    <col min="8196" max="8196" width="22" style="2682" customWidth="1"/>
    <col min="8197" max="8197" width="10.5703125" style="2682" customWidth="1"/>
    <col min="8198" max="8198" width="9.5703125" style="2682" customWidth="1"/>
    <col min="8199" max="8202" width="9.140625" style="2682"/>
    <col min="8203" max="8203" width="13" style="2682" customWidth="1"/>
    <col min="8204" max="8448" width="9.140625" style="2682"/>
    <col min="8449" max="8449" width="31.85546875" style="2682" customWidth="1"/>
    <col min="8450" max="8451" width="22.28515625" style="2682" bestFit="1" customWidth="1"/>
    <col min="8452" max="8452" width="22" style="2682" customWidth="1"/>
    <col min="8453" max="8453" width="10.5703125" style="2682" customWidth="1"/>
    <col min="8454" max="8454" width="9.5703125" style="2682" customWidth="1"/>
    <col min="8455" max="8458" width="9.140625" style="2682"/>
    <col min="8459" max="8459" width="13" style="2682" customWidth="1"/>
    <col min="8460" max="8704" width="9.140625" style="2682"/>
    <col min="8705" max="8705" width="31.85546875" style="2682" customWidth="1"/>
    <col min="8706" max="8707" width="22.28515625" style="2682" bestFit="1" customWidth="1"/>
    <col min="8708" max="8708" width="22" style="2682" customWidth="1"/>
    <col min="8709" max="8709" width="10.5703125" style="2682" customWidth="1"/>
    <col min="8710" max="8710" width="9.5703125" style="2682" customWidth="1"/>
    <col min="8711" max="8714" width="9.140625" style="2682"/>
    <col min="8715" max="8715" width="13" style="2682" customWidth="1"/>
    <col min="8716" max="8960" width="9.140625" style="2682"/>
    <col min="8961" max="8961" width="31.85546875" style="2682" customWidth="1"/>
    <col min="8962" max="8963" width="22.28515625" style="2682" bestFit="1" customWidth="1"/>
    <col min="8964" max="8964" width="22" style="2682" customWidth="1"/>
    <col min="8965" max="8965" width="10.5703125" style="2682" customWidth="1"/>
    <col min="8966" max="8966" width="9.5703125" style="2682" customWidth="1"/>
    <col min="8967" max="8970" width="9.140625" style="2682"/>
    <col min="8971" max="8971" width="13" style="2682" customWidth="1"/>
    <col min="8972" max="9216" width="9.140625" style="2682"/>
    <col min="9217" max="9217" width="31.85546875" style="2682" customWidth="1"/>
    <col min="9218" max="9219" width="22.28515625" style="2682" bestFit="1" customWidth="1"/>
    <col min="9220" max="9220" width="22" style="2682" customWidth="1"/>
    <col min="9221" max="9221" width="10.5703125" style="2682" customWidth="1"/>
    <col min="9222" max="9222" width="9.5703125" style="2682" customWidth="1"/>
    <col min="9223" max="9226" width="9.140625" style="2682"/>
    <col min="9227" max="9227" width="13" style="2682" customWidth="1"/>
    <col min="9228" max="9472" width="9.140625" style="2682"/>
    <col min="9473" max="9473" width="31.85546875" style="2682" customWidth="1"/>
    <col min="9474" max="9475" width="22.28515625" style="2682" bestFit="1" customWidth="1"/>
    <col min="9476" max="9476" width="22" style="2682" customWidth="1"/>
    <col min="9477" max="9477" width="10.5703125" style="2682" customWidth="1"/>
    <col min="9478" max="9478" width="9.5703125" style="2682" customWidth="1"/>
    <col min="9479" max="9482" width="9.140625" style="2682"/>
    <col min="9483" max="9483" width="13" style="2682" customWidth="1"/>
    <col min="9484" max="9728" width="9.140625" style="2682"/>
    <col min="9729" max="9729" width="31.85546875" style="2682" customWidth="1"/>
    <col min="9730" max="9731" width="22.28515625" style="2682" bestFit="1" customWidth="1"/>
    <col min="9732" max="9732" width="22" style="2682" customWidth="1"/>
    <col min="9733" max="9733" width="10.5703125" style="2682" customWidth="1"/>
    <col min="9734" max="9734" width="9.5703125" style="2682" customWidth="1"/>
    <col min="9735" max="9738" width="9.140625" style="2682"/>
    <col min="9739" max="9739" width="13" style="2682" customWidth="1"/>
    <col min="9740" max="9984" width="9.140625" style="2682"/>
    <col min="9985" max="9985" width="31.85546875" style="2682" customWidth="1"/>
    <col min="9986" max="9987" width="22.28515625" style="2682" bestFit="1" customWidth="1"/>
    <col min="9988" max="9988" width="22" style="2682" customWidth="1"/>
    <col min="9989" max="9989" width="10.5703125" style="2682" customWidth="1"/>
    <col min="9990" max="9990" width="9.5703125" style="2682" customWidth="1"/>
    <col min="9991" max="9994" width="9.140625" style="2682"/>
    <col min="9995" max="9995" width="13" style="2682" customWidth="1"/>
    <col min="9996" max="10240" width="9.140625" style="2682"/>
    <col min="10241" max="10241" width="31.85546875" style="2682" customWidth="1"/>
    <col min="10242" max="10243" width="22.28515625" style="2682" bestFit="1" customWidth="1"/>
    <col min="10244" max="10244" width="22" style="2682" customWidth="1"/>
    <col min="10245" max="10245" width="10.5703125" style="2682" customWidth="1"/>
    <col min="10246" max="10246" width="9.5703125" style="2682" customWidth="1"/>
    <col min="10247" max="10250" width="9.140625" style="2682"/>
    <col min="10251" max="10251" width="13" style="2682" customWidth="1"/>
    <col min="10252" max="10496" width="9.140625" style="2682"/>
    <col min="10497" max="10497" width="31.85546875" style="2682" customWidth="1"/>
    <col min="10498" max="10499" width="22.28515625" style="2682" bestFit="1" customWidth="1"/>
    <col min="10500" max="10500" width="22" style="2682" customWidth="1"/>
    <col min="10501" max="10501" width="10.5703125" style="2682" customWidth="1"/>
    <col min="10502" max="10502" width="9.5703125" style="2682" customWidth="1"/>
    <col min="10503" max="10506" width="9.140625" style="2682"/>
    <col min="10507" max="10507" width="13" style="2682" customWidth="1"/>
    <col min="10508" max="10752" width="9.140625" style="2682"/>
    <col min="10753" max="10753" width="31.85546875" style="2682" customWidth="1"/>
    <col min="10754" max="10755" width="22.28515625" style="2682" bestFit="1" customWidth="1"/>
    <col min="10756" max="10756" width="22" style="2682" customWidth="1"/>
    <col min="10757" max="10757" width="10.5703125" style="2682" customWidth="1"/>
    <col min="10758" max="10758" width="9.5703125" style="2682" customWidth="1"/>
    <col min="10759" max="10762" width="9.140625" style="2682"/>
    <col min="10763" max="10763" width="13" style="2682" customWidth="1"/>
    <col min="10764" max="11008" width="9.140625" style="2682"/>
    <col min="11009" max="11009" width="31.85546875" style="2682" customWidth="1"/>
    <col min="11010" max="11011" width="22.28515625" style="2682" bestFit="1" customWidth="1"/>
    <col min="11012" max="11012" width="22" style="2682" customWidth="1"/>
    <col min="11013" max="11013" width="10.5703125" style="2682" customWidth="1"/>
    <col min="11014" max="11014" width="9.5703125" style="2682" customWidth="1"/>
    <col min="11015" max="11018" width="9.140625" style="2682"/>
    <col min="11019" max="11019" width="13" style="2682" customWidth="1"/>
    <col min="11020" max="11264" width="9.140625" style="2682"/>
    <col min="11265" max="11265" width="31.85546875" style="2682" customWidth="1"/>
    <col min="11266" max="11267" width="22.28515625" style="2682" bestFit="1" customWidth="1"/>
    <col min="11268" max="11268" width="22" style="2682" customWidth="1"/>
    <col min="11269" max="11269" width="10.5703125" style="2682" customWidth="1"/>
    <col min="11270" max="11270" width="9.5703125" style="2682" customWidth="1"/>
    <col min="11271" max="11274" width="9.140625" style="2682"/>
    <col min="11275" max="11275" width="13" style="2682" customWidth="1"/>
    <col min="11276" max="11520" width="9.140625" style="2682"/>
    <col min="11521" max="11521" width="31.85546875" style="2682" customWidth="1"/>
    <col min="11522" max="11523" width="22.28515625" style="2682" bestFit="1" customWidth="1"/>
    <col min="11524" max="11524" width="22" style="2682" customWidth="1"/>
    <col min="11525" max="11525" width="10.5703125" style="2682" customWidth="1"/>
    <col min="11526" max="11526" width="9.5703125" style="2682" customWidth="1"/>
    <col min="11527" max="11530" width="9.140625" style="2682"/>
    <col min="11531" max="11531" width="13" style="2682" customWidth="1"/>
    <col min="11532" max="11776" width="9.140625" style="2682"/>
    <col min="11777" max="11777" width="31.85546875" style="2682" customWidth="1"/>
    <col min="11778" max="11779" width="22.28515625" style="2682" bestFit="1" customWidth="1"/>
    <col min="11780" max="11780" width="22" style="2682" customWidth="1"/>
    <col min="11781" max="11781" width="10.5703125" style="2682" customWidth="1"/>
    <col min="11782" max="11782" width="9.5703125" style="2682" customWidth="1"/>
    <col min="11783" max="11786" width="9.140625" style="2682"/>
    <col min="11787" max="11787" width="13" style="2682" customWidth="1"/>
    <col min="11788" max="12032" width="9.140625" style="2682"/>
    <col min="12033" max="12033" width="31.85546875" style="2682" customWidth="1"/>
    <col min="12034" max="12035" width="22.28515625" style="2682" bestFit="1" customWidth="1"/>
    <col min="12036" max="12036" width="22" style="2682" customWidth="1"/>
    <col min="12037" max="12037" width="10.5703125" style="2682" customWidth="1"/>
    <col min="12038" max="12038" width="9.5703125" style="2682" customWidth="1"/>
    <col min="12039" max="12042" width="9.140625" style="2682"/>
    <col min="12043" max="12043" width="13" style="2682" customWidth="1"/>
    <col min="12044" max="12288" width="9.140625" style="2682"/>
    <col min="12289" max="12289" width="31.85546875" style="2682" customWidth="1"/>
    <col min="12290" max="12291" width="22.28515625" style="2682" bestFit="1" customWidth="1"/>
    <col min="12292" max="12292" width="22" style="2682" customWidth="1"/>
    <col min="12293" max="12293" width="10.5703125" style="2682" customWidth="1"/>
    <col min="12294" max="12294" width="9.5703125" style="2682" customWidth="1"/>
    <col min="12295" max="12298" width="9.140625" style="2682"/>
    <col min="12299" max="12299" width="13" style="2682" customWidth="1"/>
    <col min="12300" max="12544" width="9.140625" style="2682"/>
    <col min="12545" max="12545" width="31.85546875" style="2682" customWidth="1"/>
    <col min="12546" max="12547" width="22.28515625" style="2682" bestFit="1" customWidth="1"/>
    <col min="12548" max="12548" width="22" style="2682" customWidth="1"/>
    <col min="12549" max="12549" width="10.5703125" style="2682" customWidth="1"/>
    <col min="12550" max="12550" width="9.5703125" style="2682" customWidth="1"/>
    <col min="12551" max="12554" width="9.140625" style="2682"/>
    <col min="12555" max="12555" width="13" style="2682" customWidth="1"/>
    <col min="12556" max="12800" width="9.140625" style="2682"/>
    <col min="12801" max="12801" width="31.85546875" style="2682" customWidth="1"/>
    <col min="12802" max="12803" width="22.28515625" style="2682" bestFit="1" customWidth="1"/>
    <col min="12804" max="12804" width="22" style="2682" customWidth="1"/>
    <col min="12805" max="12805" width="10.5703125" style="2682" customWidth="1"/>
    <col min="12806" max="12806" width="9.5703125" style="2682" customWidth="1"/>
    <col min="12807" max="12810" width="9.140625" style="2682"/>
    <col min="12811" max="12811" width="13" style="2682" customWidth="1"/>
    <col min="12812" max="13056" width="9.140625" style="2682"/>
    <col min="13057" max="13057" width="31.85546875" style="2682" customWidth="1"/>
    <col min="13058" max="13059" width="22.28515625" style="2682" bestFit="1" customWidth="1"/>
    <col min="13060" max="13060" width="22" style="2682" customWidth="1"/>
    <col min="13061" max="13061" width="10.5703125" style="2682" customWidth="1"/>
    <col min="13062" max="13062" width="9.5703125" style="2682" customWidth="1"/>
    <col min="13063" max="13066" width="9.140625" style="2682"/>
    <col min="13067" max="13067" width="13" style="2682" customWidth="1"/>
    <col min="13068" max="13312" width="9.140625" style="2682"/>
    <col min="13313" max="13313" width="31.85546875" style="2682" customWidth="1"/>
    <col min="13314" max="13315" width="22.28515625" style="2682" bestFit="1" customWidth="1"/>
    <col min="13316" max="13316" width="22" style="2682" customWidth="1"/>
    <col min="13317" max="13317" width="10.5703125" style="2682" customWidth="1"/>
    <col min="13318" max="13318" width="9.5703125" style="2682" customWidth="1"/>
    <col min="13319" max="13322" width="9.140625" style="2682"/>
    <col min="13323" max="13323" width="13" style="2682" customWidth="1"/>
    <col min="13324" max="13568" width="9.140625" style="2682"/>
    <col min="13569" max="13569" width="31.85546875" style="2682" customWidth="1"/>
    <col min="13570" max="13571" width="22.28515625" style="2682" bestFit="1" customWidth="1"/>
    <col min="13572" max="13572" width="22" style="2682" customWidth="1"/>
    <col min="13573" max="13573" width="10.5703125" style="2682" customWidth="1"/>
    <col min="13574" max="13574" width="9.5703125" style="2682" customWidth="1"/>
    <col min="13575" max="13578" width="9.140625" style="2682"/>
    <col min="13579" max="13579" width="13" style="2682" customWidth="1"/>
    <col min="13580" max="13824" width="9.140625" style="2682"/>
    <col min="13825" max="13825" width="31.85546875" style="2682" customWidth="1"/>
    <col min="13826" max="13827" width="22.28515625" style="2682" bestFit="1" customWidth="1"/>
    <col min="13828" max="13828" width="22" style="2682" customWidth="1"/>
    <col min="13829" max="13829" width="10.5703125" style="2682" customWidth="1"/>
    <col min="13830" max="13830" width="9.5703125" style="2682" customWidth="1"/>
    <col min="13831" max="13834" width="9.140625" style="2682"/>
    <col min="13835" max="13835" width="13" style="2682" customWidth="1"/>
    <col min="13836" max="14080" width="9.140625" style="2682"/>
    <col min="14081" max="14081" width="31.85546875" style="2682" customWidth="1"/>
    <col min="14082" max="14083" width="22.28515625" style="2682" bestFit="1" customWidth="1"/>
    <col min="14084" max="14084" width="22" style="2682" customWidth="1"/>
    <col min="14085" max="14085" width="10.5703125" style="2682" customWidth="1"/>
    <col min="14086" max="14086" width="9.5703125" style="2682" customWidth="1"/>
    <col min="14087" max="14090" width="9.140625" style="2682"/>
    <col min="14091" max="14091" width="13" style="2682" customWidth="1"/>
    <col min="14092" max="14336" width="9.140625" style="2682"/>
    <col min="14337" max="14337" width="31.85546875" style="2682" customWidth="1"/>
    <col min="14338" max="14339" width="22.28515625" style="2682" bestFit="1" customWidth="1"/>
    <col min="14340" max="14340" width="22" style="2682" customWidth="1"/>
    <col min="14341" max="14341" width="10.5703125" style="2682" customWidth="1"/>
    <col min="14342" max="14342" width="9.5703125" style="2682" customWidth="1"/>
    <col min="14343" max="14346" width="9.140625" style="2682"/>
    <col min="14347" max="14347" width="13" style="2682" customWidth="1"/>
    <col min="14348" max="14592" width="9.140625" style="2682"/>
    <col min="14593" max="14593" width="31.85546875" style="2682" customWidth="1"/>
    <col min="14594" max="14595" width="22.28515625" style="2682" bestFit="1" customWidth="1"/>
    <col min="14596" max="14596" width="22" style="2682" customWidth="1"/>
    <col min="14597" max="14597" width="10.5703125" style="2682" customWidth="1"/>
    <col min="14598" max="14598" width="9.5703125" style="2682" customWidth="1"/>
    <col min="14599" max="14602" width="9.140625" style="2682"/>
    <col min="14603" max="14603" width="13" style="2682" customWidth="1"/>
    <col min="14604" max="14848" width="9.140625" style="2682"/>
    <col min="14849" max="14849" width="31.85546875" style="2682" customWidth="1"/>
    <col min="14850" max="14851" width="22.28515625" style="2682" bestFit="1" customWidth="1"/>
    <col min="14852" max="14852" width="22" style="2682" customWidth="1"/>
    <col min="14853" max="14853" width="10.5703125" style="2682" customWidth="1"/>
    <col min="14854" max="14854" width="9.5703125" style="2682" customWidth="1"/>
    <col min="14855" max="14858" width="9.140625" style="2682"/>
    <col min="14859" max="14859" width="13" style="2682" customWidth="1"/>
    <col min="14860" max="15104" width="9.140625" style="2682"/>
    <col min="15105" max="15105" width="31.85546875" style="2682" customWidth="1"/>
    <col min="15106" max="15107" width="22.28515625" style="2682" bestFit="1" customWidth="1"/>
    <col min="15108" max="15108" width="22" style="2682" customWidth="1"/>
    <col min="15109" max="15109" width="10.5703125" style="2682" customWidth="1"/>
    <col min="15110" max="15110" width="9.5703125" style="2682" customWidth="1"/>
    <col min="15111" max="15114" width="9.140625" style="2682"/>
    <col min="15115" max="15115" width="13" style="2682" customWidth="1"/>
    <col min="15116" max="15360" width="9.140625" style="2682"/>
    <col min="15361" max="15361" width="31.85546875" style="2682" customWidth="1"/>
    <col min="15362" max="15363" width="22.28515625" style="2682" bestFit="1" customWidth="1"/>
    <col min="15364" max="15364" width="22" style="2682" customWidth="1"/>
    <col min="15365" max="15365" width="10.5703125" style="2682" customWidth="1"/>
    <col min="15366" max="15366" width="9.5703125" style="2682" customWidth="1"/>
    <col min="15367" max="15370" width="9.140625" style="2682"/>
    <col min="15371" max="15371" width="13" style="2682" customWidth="1"/>
    <col min="15372" max="15616" width="9.140625" style="2682"/>
    <col min="15617" max="15617" width="31.85546875" style="2682" customWidth="1"/>
    <col min="15618" max="15619" width="22.28515625" style="2682" bestFit="1" customWidth="1"/>
    <col min="15620" max="15620" width="22" style="2682" customWidth="1"/>
    <col min="15621" max="15621" width="10.5703125" style="2682" customWidth="1"/>
    <col min="15622" max="15622" width="9.5703125" style="2682" customWidth="1"/>
    <col min="15623" max="15626" width="9.140625" style="2682"/>
    <col min="15627" max="15627" width="13" style="2682" customWidth="1"/>
    <col min="15628" max="15872" width="9.140625" style="2682"/>
    <col min="15873" max="15873" width="31.85546875" style="2682" customWidth="1"/>
    <col min="15874" max="15875" width="22.28515625" style="2682" bestFit="1" customWidth="1"/>
    <col min="15876" max="15876" width="22" style="2682" customWidth="1"/>
    <col min="15877" max="15877" width="10.5703125" style="2682" customWidth="1"/>
    <col min="15878" max="15878" width="9.5703125" style="2682" customWidth="1"/>
    <col min="15879" max="15882" width="9.140625" style="2682"/>
    <col min="15883" max="15883" width="13" style="2682" customWidth="1"/>
    <col min="15884" max="16128" width="9.140625" style="2682"/>
    <col min="16129" max="16129" width="31.85546875" style="2682" customWidth="1"/>
    <col min="16130" max="16131" width="22.28515625" style="2682" bestFit="1" customWidth="1"/>
    <col min="16132" max="16132" width="22" style="2682" customWidth="1"/>
    <col min="16133" max="16133" width="10.5703125" style="2682" customWidth="1"/>
    <col min="16134" max="16134" width="9.5703125" style="2682" customWidth="1"/>
    <col min="16135" max="16138" width="9.140625" style="2682"/>
    <col min="16139" max="16139" width="13" style="2682" customWidth="1"/>
    <col min="16140" max="16384" width="9.140625" style="2682"/>
  </cols>
  <sheetData>
    <row r="1" spans="1:13" ht="20.25" x14ac:dyDescent="0.35">
      <c r="A1" s="2678" t="s">
        <v>4194</v>
      </c>
      <c r="B1" s="2679"/>
      <c r="C1" s="2680"/>
      <c r="D1" s="2547"/>
      <c r="E1" s="2681"/>
    </row>
    <row r="2" spans="1:13" ht="20.25" x14ac:dyDescent="0.35">
      <c r="A2" s="2678" t="s">
        <v>4195</v>
      </c>
      <c r="B2" s="2683"/>
      <c r="C2" s="2680"/>
      <c r="D2" s="2547"/>
      <c r="E2" s="2681"/>
    </row>
    <row r="3" spans="1:13" ht="4.5" customHeight="1" thickBot="1" x14ac:dyDescent="0.3">
      <c r="B3" s="2684"/>
      <c r="C3" s="2685"/>
    </row>
    <row r="4" spans="1:13" ht="18" thickTop="1" x14ac:dyDescent="0.3">
      <c r="A4" s="2686" t="s">
        <v>4179</v>
      </c>
      <c r="B4" s="2687" t="s">
        <v>4196</v>
      </c>
      <c r="C4" s="2687" t="s">
        <v>4196</v>
      </c>
      <c r="D4" s="2688" t="s">
        <v>4197</v>
      </c>
    </row>
    <row r="5" spans="1:13" ht="17.25" x14ac:dyDescent="0.3">
      <c r="A5" s="2689" t="s">
        <v>4180</v>
      </c>
      <c r="B5" s="2690" t="s">
        <v>4198</v>
      </c>
      <c r="C5" s="2690" t="s">
        <v>4198</v>
      </c>
      <c r="D5" s="2691" t="s">
        <v>4199</v>
      </c>
    </row>
    <row r="6" spans="1:13" ht="17.25" x14ac:dyDescent="0.3">
      <c r="A6" s="2692"/>
      <c r="B6" s="2690" t="s">
        <v>4200</v>
      </c>
      <c r="C6" s="2690" t="s">
        <v>4201</v>
      </c>
      <c r="D6" s="2691" t="s">
        <v>4202</v>
      </c>
      <c r="M6" s="2693"/>
    </row>
    <row r="7" spans="1:13" ht="17.25" x14ac:dyDescent="0.3">
      <c r="A7" s="2692"/>
      <c r="B7" s="2694"/>
      <c r="C7" s="2694"/>
      <c r="D7" s="2691" t="s">
        <v>4203</v>
      </c>
      <c r="G7" s="2695"/>
      <c r="J7" s="2695"/>
    </row>
    <row r="8" spans="1:13" ht="17.25" x14ac:dyDescent="0.3">
      <c r="A8" s="2692"/>
      <c r="B8" s="2694" t="s">
        <v>4204</v>
      </c>
      <c r="C8" s="2694" t="s">
        <v>4205</v>
      </c>
      <c r="D8" s="2691" t="s">
        <v>4206</v>
      </c>
      <c r="M8" s="2693"/>
    </row>
    <row r="9" spans="1:13" ht="18" thickBot="1" x14ac:dyDescent="0.35">
      <c r="A9" s="2696"/>
      <c r="B9" s="2697"/>
      <c r="C9" s="2697"/>
      <c r="D9" s="2698"/>
      <c r="H9" s="2699"/>
    </row>
    <row r="10" spans="1:13" ht="21" customHeight="1" x14ac:dyDescent="0.3">
      <c r="A10" s="2700" t="s">
        <v>4181</v>
      </c>
      <c r="B10" s="2701">
        <v>26.50104725709074</v>
      </c>
      <c r="C10" s="2701">
        <v>27.447470000000003</v>
      </c>
      <c r="D10" s="2702">
        <f>((B10/C10)-1)*100</f>
        <v>-3.4481237903138728</v>
      </c>
      <c r="F10" s="2699"/>
      <c r="G10" s="2703"/>
      <c r="H10" s="2699"/>
      <c r="I10" s="2703"/>
      <c r="J10" s="2703"/>
      <c r="K10" s="2699"/>
      <c r="M10" s="2693"/>
    </row>
    <row r="11" spans="1:13" ht="19.5" customHeight="1" x14ac:dyDescent="0.3">
      <c r="A11" s="2700" t="s">
        <v>4207</v>
      </c>
      <c r="B11" s="2701">
        <v>4.6941668244798676</v>
      </c>
      <c r="C11" s="2701">
        <v>4.6965527999999965</v>
      </c>
      <c r="D11" s="2702">
        <f>((B11/C11)-1)*100</f>
        <v>-5.080269767496759E-2</v>
      </c>
      <c r="F11" s="2699"/>
      <c r="G11" s="2703"/>
      <c r="H11" s="2699"/>
      <c r="I11" s="2703"/>
      <c r="J11" s="2703"/>
      <c r="K11" s="2699"/>
      <c r="M11" s="2693"/>
    </row>
    <row r="12" spans="1:13" ht="19.5" customHeight="1" x14ac:dyDescent="0.3">
      <c r="A12" s="2700" t="s">
        <v>4183</v>
      </c>
      <c r="B12" s="2701">
        <v>55.272184047836227</v>
      </c>
      <c r="C12" s="2701">
        <v>55.103400000000015</v>
      </c>
      <c r="D12" s="2702">
        <f t="shared" ref="D12:D20" si="0">((B12/C12)-1)*100</f>
        <v>0.30630423501309956</v>
      </c>
      <c r="F12" s="2699"/>
      <c r="G12" s="2704"/>
      <c r="H12" s="2705"/>
      <c r="I12" s="2703"/>
      <c r="J12" s="2703"/>
      <c r="K12" s="2699"/>
      <c r="M12" s="2693"/>
    </row>
    <row r="13" spans="1:13" ht="19.5" customHeight="1" x14ac:dyDescent="0.3">
      <c r="A13" s="2700" t="s">
        <v>4184</v>
      </c>
      <c r="B13" s="2701">
        <v>31.306666216392305</v>
      </c>
      <c r="C13" s="2701">
        <v>33.483466400000005</v>
      </c>
      <c r="D13" s="2702">
        <f t="shared" si="0"/>
        <v>-6.5011195603323131</v>
      </c>
      <c r="F13" s="2699"/>
      <c r="G13" s="2703"/>
      <c r="H13" s="2699"/>
      <c r="I13" s="2703"/>
      <c r="J13" s="2703"/>
      <c r="K13" s="2699"/>
      <c r="M13" s="2693"/>
    </row>
    <row r="14" spans="1:13" ht="20.100000000000001" customHeight="1" x14ac:dyDescent="0.3">
      <c r="A14" s="2700" t="s">
        <v>4185</v>
      </c>
      <c r="B14" s="2701">
        <v>35.856988735177872</v>
      </c>
      <c r="C14" s="2701">
        <v>35.652831999999989</v>
      </c>
      <c r="D14" s="2702">
        <f t="shared" si="0"/>
        <v>0.57262417520684838</v>
      </c>
      <c r="F14" s="2699"/>
      <c r="G14" s="2703"/>
      <c r="H14" s="2699"/>
      <c r="I14" s="2703"/>
      <c r="J14" s="2703"/>
      <c r="K14" s="2699"/>
      <c r="M14" s="2693"/>
    </row>
    <row r="15" spans="1:13" ht="20.100000000000001" customHeight="1" x14ac:dyDescent="0.3">
      <c r="A15" s="2700" t="s">
        <v>4186</v>
      </c>
      <c r="B15" s="2701">
        <v>24.335289942907337</v>
      </c>
      <c r="C15" s="2701">
        <v>25.972705200000007</v>
      </c>
      <c r="D15" s="2702">
        <f t="shared" si="0"/>
        <v>-6.3043693157256104</v>
      </c>
      <c r="F15" s="2699"/>
      <c r="G15" s="2703"/>
      <c r="H15" s="2699"/>
      <c r="I15" s="2703"/>
      <c r="J15" s="2703"/>
      <c r="K15" s="2699"/>
      <c r="M15" s="2693"/>
    </row>
    <row r="16" spans="1:13" ht="20.100000000000001" customHeight="1" x14ac:dyDescent="0.3">
      <c r="A16" s="2700" t="s">
        <v>4187</v>
      </c>
      <c r="B16" s="2701">
        <v>26.272529639925292</v>
      </c>
      <c r="C16" s="2701">
        <v>26.244748399999974</v>
      </c>
      <c r="D16" s="2702">
        <f t="shared" si="0"/>
        <v>0.10585447230013756</v>
      </c>
      <c r="F16" s="2699"/>
      <c r="G16" s="2703"/>
      <c r="H16" s="2699"/>
      <c r="I16" s="2703"/>
      <c r="J16" s="2703"/>
      <c r="K16" s="2699"/>
      <c r="M16" s="2693"/>
    </row>
    <row r="17" spans="1:13" ht="20.100000000000001" customHeight="1" x14ac:dyDescent="0.3">
      <c r="A17" s="2700" t="s">
        <v>4188</v>
      </c>
      <c r="B17" s="2701">
        <v>2.5436198497160669</v>
      </c>
      <c r="C17" s="2701">
        <v>2.690907999999999</v>
      </c>
      <c r="D17" s="2702">
        <f t="shared" si="0"/>
        <v>-5.4735483444224853</v>
      </c>
      <c r="F17" s="2699"/>
      <c r="G17" s="2703"/>
      <c r="H17" s="2699"/>
      <c r="I17" s="2703"/>
      <c r="J17" s="2703"/>
      <c r="K17" s="2699"/>
      <c r="M17" s="2693"/>
    </row>
    <row r="18" spans="1:13" ht="20.100000000000001" customHeight="1" x14ac:dyDescent="0.3">
      <c r="A18" s="2700" t="s">
        <v>4189</v>
      </c>
      <c r="B18" s="2701">
        <v>37.152171610997691</v>
      </c>
      <c r="C18" s="2701">
        <v>36.722467200000004</v>
      </c>
      <c r="D18" s="2702">
        <f t="shared" si="0"/>
        <v>1.1701403630028695</v>
      </c>
      <c r="F18" s="2699"/>
      <c r="G18" s="2703"/>
      <c r="H18" s="2699"/>
      <c r="I18" s="2703"/>
      <c r="J18" s="2703"/>
      <c r="K18" s="2699"/>
      <c r="M18" s="2693"/>
    </row>
    <row r="19" spans="1:13" ht="20.100000000000001" customHeight="1" x14ac:dyDescent="0.3">
      <c r="A19" s="2700" t="s">
        <v>4190</v>
      </c>
      <c r="B19" s="2701">
        <v>36.238712665595273</v>
      </c>
      <c r="C19" s="2701">
        <v>36.272558799999992</v>
      </c>
      <c r="D19" s="2702">
        <f t="shared" si="0"/>
        <v>-9.33105783668009E-2</v>
      </c>
      <c r="F19" s="2699"/>
      <c r="G19" s="2703"/>
      <c r="H19" s="2699"/>
      <c r="I19" s="2703"/>
      <c r="J19" s="2703"/>
      <c r="K19" s="2699"/>
      <c r="M19" s="2693"/>
    </row>
    <row r="20" spans="1:13" ht="20.100000000000001" customHeight="1" x14ac:dyDescent="0.3">
      <c r="A20" s="2700" t="s">
        <v>4191</v>
      </c>
      <c r="B20" s="2701">
        <v>53.780066344525046</v>
      </c>
      <c r="C20" s="2701">
        <v>46.028975199999977</v>
      </c>
      <c r="D20" s="2702">
        <f t="shared" si="0"/>
        <v>16.839590955144867</v>
      </c>
      <c r="F20" s="2699"/>
      <c r="G20" s="2703"/>
      <c r="H20" s="2699"/>
      <c r="I20" s="2703"/>
      <c r="J20" s="2703"/>
      <c r="K20" s="2699"/>
      <c r="M20" s="2693"/>
    </row>
    <row r="21" spans="1:13" ht="20.100000000000001" customHeight="1" x14ac:dyDescent="0.3">
      <c r="A21" s="2700" t="s">
        <v>3374</v>
      </c>
      <c r="B21" s="2701">
        <v>40.232374972853236</v>
      </c>
      <c r="C21" s="2701">
        <v>39.540620400000016</v>
      </c>
      <c r="D21" s="2702">
        <f>((B21/C21)-1)*100</f>
        <v>1.7494782981534174</v>
      </c>
      <c r="F21" s="2699"/>
      <c r="G21" s="2703"/>
      <c r="H21" s="2699"/>
      <c r="I21" s="2703"/>
      <c r="J21" s="2703"/>
      <c r="K21" s="2699"/>
      <c r="M21" s="2693"/>
    </row>
    <row r="22" spans="1:13" ht="6.75" customHeight="1" thickBot="1" x14ac:dyDescent="0.35">
      <c r="A22" s="2706"/>
      <c r="B22" s="2707"/>
      <c r="C22" s="2708"/>
      <c r="D22" s="2709"/>
      <c r="F22" s="2699"/>
      <c r="H22" s="2699"/>
      <c r="M22" s="2710"/>
    </row>
    <row r="23" spans="1:13" ht="15" customHeight="1" thickTop="1" x14ac:dyDescent="0.25">
      <c r="A23" s="2682" t="s">
        <v>4208</v>
      </c>
      <c r="B23" s="2711"/>
      <c r="C23" s="2685"/>
      <c r="D23" s="2712"/>
    </row>
    <row r="24" spans="1:13" ht="11.25" customHeight="1" x14ac:dyDescent="0.25">
      <c r="A24" s="2682" t="s">
        <v>4209</v>
      </c>
      <c r="B24" s="2684"/>
      <c r="C24" s="2685"/>
    </row>
    <row r="25" spans="1:13" ht="11.25" customHeight="1" x14ac:dyDescent="0.25">
      <c r="A25" s="2682" t="s">
        <v>4210</v>
      </c>
      <c r="B25" s="2684"/>
      <c r="C25" s="2685"/>
    </row>
    <row r="26" spans="1:13" ht="11.25" customHeight="1" x14ac:dyDescent="0.25">
      <c r="A26" s="2682" t="s">
        <v>4211</v>
      </c>
      <c r="B26" s="2684"/>
      <c r="C26" s="2685"/>
    </row>
    <row r="27" spans="1:13" ht="11.25" customHeight="1" x14ac:dyDescent="0.25">
      <c r="A27" s="2682" t="s">
        <v>4212</v>
      </c>
      <c r="B27" s="2684"/>
      <c r="C27" s="2685"/>
    </row>
    <row r="28" spans="1:13" ht="12.75" customHeight="1" x14ac:dyDescent="0.25">
      <c r="A28" s="2550" t="s">
        <v>3546</v>
      </c>
    </row>
    <row r="29" spans="1:13" ht="12.75" customHeight="1" x14ac:dyDescent="0.25"/>
  </sheetData>
  <printOptions horizontalCentered="1"/>
  <pageMargins left="0" right="0" top="1.4468503939999999" bottom="0.196850393700787" header="0" footer="0"/>
  <pageSetup paperSize="9" scale="64"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Z45"/>
  <sheetViews>
    <sheetView showGridLines="0" topLeftCell="A25" zoomScaleNormal="100" workbookViewId="0">
      <selection activeCell="M34" sqref="M34"/>
    </sheetView>
  </sheetViews>
  <sheetFormatPr defaultRowHeight="14.25" x14ac:dyDescent="0.25"/>
  <cols>
    <col min="1" max="1" width="17.28515625" style="2714" customWidth="1"/>
    <col min="2" max="2" width="10.28515625" style="2714" hidden="1" customWidth="1"/>
    <col min="3" max="4" width="10.28515625" style="2714" bestFit="1" customWidth="1"/>
    <col min="5" max="5" width="10.28515625" style="2714" hidden="1" customWidth="1"/>
    <col min="6" max="6" width="10.28515625" style="2714" customWidth="1"/>
    <col min="7" max="8" width="10.28515625" style="2714" bestFit="1" customWidth="1"/>
    <col min="9" max="9" width="10.28515625" style="2714" hidden="1" customWidth="1"/>
    <col min="10" max="10" width="10.28515625" style="2714" customWidth="1"/>
    <col min="11" max="12" width="10.28515625" style="2714" bestFit="1" customWidth="1"/>
    <col min="13" max="13" width="10.28515625" style="2714" customWidth="1"/>
    <col min="14" max="147" width="9.140625" style="2714"/>
    <col min="148" max="160" width="8.85546875" style="2714" customWidth="1"/>
    <col min="161" max="259" width="9.140625" style="2714"/>
    <col min="260" max="260" width="17.28515625" style="2714" customWidth="1"/>
    <col min="261" max="265" width="8.7109375" style="2714" customWidth="1"/>
    <col min="266" max="266" width="9.5703125" style="2714" customWidth="1"/>
    <col min="267" max="268" width="8.7109375" style="2714" customWidth="1"/>
    <col min="269" max="269" width="9.42578125" style="2714" customWidth="1"/>
    <col min="270" max="515" width="9.140625" style="2714"/>
    <col min="516" max="516" width="17.28515625" style="2714" customWidth="1"/>
    <col min="517" max="521" width="8.7109375" style="2714" customWidth="1"/>
    <col min="522" max="522" width="9.5703125" style="2714" customWidth="1"/>
    <col min="523" max="524" width="8.7109375" style="2714" customWidth="1"/>
    <col min="525" max="525" width="9.42578125" style="2714" customWidth="1"/>
    <col min="526" max="771" width="9.140625" style="2714"/>
    <col min="772" max="772" width="17.28515625" style="2714" customWidth="1"/>
    <col min="773" max="777" width="8.7109375" style="2714" customWidth="1"/>
    <col min="778" max="778" width="9.5703125" style="2714" customWidth="1"/>
    <col min="779" max="780" width="8.7109375" style="2714" customWidth="1"/>
    <col min="781" max="781" width="9.42578125" style="2714" customWidth="1"/>
    <col min="782" max="1027" width="9.140625" style="2714"/>
    <col min="1028" max="1028" width="17.28515625" style="2714" customWidth="1"/>
    <col min="1029" max="1033" width="8.7109375" style="2714" customWidth="1"/>
    <col min="1034" max="1034" width="9.5703125" style="2714" customWidth="1"/>
    <col min="1035" max="1036" width="8.7109375" style="2714" customWidth="1"/>
    <col min="1037" max="1037" width="9.42578125" style="2714" customWidth="1"/>
    <col min="1038" max="1283" width="9.140625" style="2714"/>
    <col min="1284" max="1284" width="17.28515625" style="2714" customWidth="1"/>
    <col min="1285" max="1289" width="8.7109375" style="2714" customWidth="1"/>
    <col min="1290" max="1290" width="9.5703125" style="2714" customWidth="1"/>
    <col min="1291" max="1292" width="8.7109375" style="2714" customWidth="1"/>
    <col min="1293" max="1293" width="9.42578125" style="2714" customWidth="1"/>
    <col min="1294" max="1539" width="9.140625" style="2714"/>
    <col min="1540" max="1540" width="17.28515625" style="2714" customWidth="1"/>
    <col min="1541" max="1545" width="8.7109375" style="2714" customWidth="1"/>
    <col min="1546" max="1546" width="9.5703125" style="2714" customWidth="1"/>
    <col min="1547" max="1548" width="8.7109375" style="2714" customWidth="1"/>
    <col min="1549" max="1549" width="9.42578125" style="2714" customWidth="1"/>
    <col min="1550" max="1795" width="9.140625" style="2714"/>
    <col min="1796" max="1796" width="17.28515625" style="2714" customWidth="1"/>
    <col min="1797" max="1801" width="8.7109375" style="2714" customWidth="1"/>
    <col min="1802" max="1802" width="9.5703125" style="2714" customWidth="1"/>
    <col min="1803" max="1804" width="8.7109375" style="2714" customWidth="1"/>
    <col min="1805" max="1805" width="9.42578125" style="2714" customWidth="1"/>
    <col min="1806" max="2051" width="9.140625" style="2714"/>
    <col min="2052" max="2052" width="17.28515625" style="2714" customWidth="1"/>
    <col min="2053" max="2057" width="8.7109375" style="2714" customWidth="1"/>
    <col min="2058" max="2058" width="9.5703125" style="2714" customWidth="1"/>
    <col min="2059" max="2060" width="8.7109375" style="2714" customWidth="1"/>
    <col min="2061" max="2061" width="9.42578125" style="2714" customWidth="1"/>
    <col min="2062" max="2307" width="9.140625" style="2714"/>
    <col min="2308" max="2308" width="17.28515625" style="2714" customWidth="1"/>
    <col min="2309" max="2313" width="8.7109375" style="2714" customWidth="1"/>
    <col min="2314" max="2314" width="9.5703125" style="2714" customWidth="1"/>
    <col min="2315" max="2316" width="8.7109375" style="2714" customWidth="1"/>
    <col min="2317" max="2317" width="9.42578125" style="2714" customWidth="1"/>
    <col min="2318" max="2563" width="9.140625" style="2714"/>
    <col min="2564" max="2564" width="17.28515625" style="2714" customWidth="1"/>
    <col min="2565" max="2569" width="8.7109375" style="2714" customWidth="1"/>
    <col min="2570" max="2570" width="9.5703125" style="2714" customWidth="1"/>
    <col min="2571" max="2572" width="8.7109375" style="2714" customWidth="1"/>
    <col min="2573" max="2573" width="9.42578125" style="2714" customWidth="1"/>
    <col min="2574" max="2819" width="9.140625" style="2714"/>
    <col min="2820" max="2820" width="17.28515625" style="2714" customWidth="1"/>
    <col min="2821" max="2825" width="8.7109375" style="2714" customWidth="1"/>
    <col min="2826" max="2826" width="9.5703125" style="2714" customWidth="1"/>
    <col min="2827" max="2828" width="8.7109375" style="2714" customWidth="1"/>
    <col min="2829" max="2829" width="9.42578125" style="2714" customWidth="1"/>
    <col min="2830" max="3075" width="9.140625" style="2714"/>
    <col min="3076" max="3076" width="17.28515625" style="2714" customWidth="1"/>
    <col min="3077" max="3081" width="8.7109375" style="2714" customWidth="1"/>
    <col min="3082" max="3082" width="9.5703125" style="2714" customWidth="1"/>
    <col min="3083" max="3084" width="8.7109375" style="2714" customWidth="1"/>
    <col min="3085" max="3085" width="9.42578125" style="2714" customWidth="1"/>
    <col min="3086" max="3331" width="9.140625" style="2714"/>
    <col min="3332" max="3332" width="17.28515625" style="2714" customWidth="1"/>
    <col min="3333" max="3337" width="8.7109375" style="2714" customWidth="1"/>
    <col min="3338" max="3338" width="9.5703125" style="2714" customWidth="1"/>
    <col min="3339" max="3340" width="8.7109375" style="2714" customWidth="1"/>
    <col min="3341" max="3341" width="9.42578125" style="2714" customWidth="1"/>
    <col min="3342" max="3587" width="9.140625" style="2714"/>
    <col min="3588" max="3588" width="17.28515625" style="2714" customWidth="1"/>
    <col min="3589" max="3593" width="8.7109375" style="2714" customWidth="1"/>
    <col min="3594" max="3594" width="9.5703125" style="2714" customWidth="1"/>
    <col min="3595" max="3596" width="8.7109375" style="2714" customWidth="1"/>
    <col min="3597" max="3597" width="9.42578125" style="2714" customWidth="1"/>
    <col min="3598" max="3843" width="9.140625" style="2714"/>
    <col min="3844" max="3844" width="17.28515625" style="2714" customWidth="1"/>
    <col min="3845" max="3849" width="8.7109375" style="2714" customWidth="1"/>
    <col min="3850" max="3850" width="9.5703125" style="2714" customWidth="1"/>
    <col min="3851" max="3852" width="8.7109375" style="2714" customWidth="1"/>
    <col min="3853" max="3853" width="9.42578125" style="2714" customWidth="1"/>
    <col min="3854" max="4099" width="9.140625" style="2714"/>
    <col min="4100" max="4100" width="17.28515625" style="2714" customWidth="1"/>
    <col min="4101" max="4105" width="8.7109375" style="2714" customWidth="1"/>
    <col min="4106" max="4106" width="9.5703125" style="2714" customWidth="1"/>
    <col min="4107" max="4108" width="8.7109375" style="2714" customWidth="1"/>
    <col min="4109" max="4109" width="9.42578125" style="2714" customWidth="1"/>
    <col min="4110" max="4355" width="9.140625" style="2714"/>
    <col min="4356" max="4356" width="17.28515625" style="2714" customWidth="1"/>
    <col min="4357" max="4361" width="8.7109375" style="2714" customWidth="1"/>
    <col min="4362" max="4362" width="9.5703125" style="2714" customWidth="1"/>
    <col min="4363" max="4364" width="8.7109375" style="2714" customWidth="1"/>
    <col min="4365" max="4365" width="9.42578125" style="2714" customWidth="1"/>
    <col min="4366" max="4611" width="9.140625" style="2714"/>
    <col min="4612" max="4612" width="17.28515625" style="2714" customWidth="1"/>
    <col min="4613" max="4617" width="8.7109375" style="2714" customWidth="1"/>
    <col min="4618" max="4618" width="9.5703125" style="2714" customWidth="1"/>
    <col min="4619" max="4620" width="8.7109375" style="2714" customWidth="1"/>
    <col min="4621" max="4621" width="9.42578125" style="2714" customWidth="1"/>
    <col min="4622" max="4867" width="9.140625" style="2714"/>
    <col min="4868" max="4868" width="17.28515625" style="2714" customWidth="1"/>
    <col min="4869" max="4873" width="8.7109375" style="2714" customWidth="1"/>
    <col min="4874" max="4874" width="9.5703125" style="2714" customWidth="1"/>
    <col min="4875" max="4876" width="8.7109375" style="2714" customWidth="1"/>
    <col min="4877" max="4877" width="9.42578125" style="2714" customWidth="1"/>
    <col min="4878" max="5123" width="9.140625" style="2714"/>
    <col min="5124" max="5124" width="17.28515625" style="2714" customWidth="1"/>
    <col min="5125" max="5129" width="8.7109375" style="2714" customWidth="1"/>
    <col min="5130" max="5130" width="9.5703125" style="2714" customWidth="1"/>
    <col min="5131" max="5132" width="8.7109375" style="2714" customWidth="1"/>
    <col min="5133" max="5133" width="9.42578125" style="2714" customWidth="1"/>
    <col min="5134" max="5379" width="9.140625" style="2714"/>
    <col min="5380" max="5380" width="17.28515625" style="2714" customWidth="1"/>
    <col min="5381" max="5385" width="8.7109375" style="2714" customWidth="1"/>
    <col min="5386" max="5386" width="9.5703125" style="2714" customWidth="1"/>
    <col min="5387" max="5388" width="8.7109375" style="2714" customWidth="1"/>
    <col min="5389" max="5389" width="9.42578125" style="2714" customWidth="1"/>
    <col min="5390" max="5635" width="9.140625" style="2714"/>
    <col min="5636" max="5636" width="17.28515625" style="2714" customWidth="1"/>
    <col min="5637" max="5641" width="8.7109375" style="2714" customWidth="1"/>
    <col min="5642" max="5642" width="9.5703125" style="2714" customWidth="1"/>
    <col min="5643" max="5644" width="8.7109375" style="2714" customWidth="1"/>
    <col min="5645" max="5645" width="9.42578125" style="2714" customWidth="1"/>
    <col min="5646" max="5891" width="9.140625" style="2714"/>
    <col min="5892" max="5892" width="17.28515625" style="2714" customWidth="1"/>
    <col min="5893" max="5897" width="8.7109375" style="2714" customWidth="1"/>
    <col min="5898" max="5898" width="9.5703125" style="2714" customWidth="1"/>
    <col min="5899" max="5900" width="8.7109375" style="2714" customWidth="1"/>
    <col min="5901" max="5901" width="9.42578125" style="2714" customWidth="1"/>
    <col min="5902" max="6147" width="9.140625" style="2714"/>
    <col min="6148" max="6148" width="17.28515625" style="2714" customWidth="1"/>
    <col min="6149" max="6153" width="8.7109375" style="2714" customWidth="1"/>
    <col min="6154" max="6154" width="9.5703125" style="2714" customWidth="1"/>
    <col min="6155" max="6156" width="8.7109375" style="2714" customWidth="1"/>
    <col min="6157" max="6157" width="9.42578125" style="2714" customWidth="1"/>
    <col min="6158" max="6403" width="9.140625" style="2714"/>
    <col min="6404" max="6404" width="17.28515625" style="2714" customWidth="1"/>
    <col min="6405" max="6409" width="8.7109375" style="2714" customWidth="1"/>
    <col min="6410" max="6410" width="9.5703125" style="2714" customWidth="1"/>
    <col min="6411" max="6412" width="8.7109375" style="2714" customWidth="1"/>
    <col min="6413" max="6413" width="9.42578125" style="2714" customWidth="1"/>
    <col min="6414" max="6659" width="9.140625" style="2714"/>
    <col min="6660" max="6660" width="17.28515625" style="2714" customWidth="1"/>
    <col min="6661" max="6665" width="8.7109375" style="2714" customWidth="1"/>
    <col min="6666" max="6666" width="9.5703125" style="2714" customWidth="1"/>
    <col min="6667" max="6668" width="8.7109375" style="2714" customWidth="1"/>
    <col min="6669" max="6669" width="9.42578125" style="2714" customWidth="1"/>
    <col min="6670" max="6915" width="9.140625" style="2714"/>
    <col min="6916" max="6916" width="17.28515625" style="2714" customWidth="1"/>
    <col min="6917" max="6921" width="8.7109375" style="2714" customWidth="1"/>
    <col min="6922" max="6922" width="9.5703125" style="2714" customWidth="1"/>
    <col min="6923" max="6924" width="8.7109375" style="2714" customWidth="1"/>
    <col min="6925" max="6925" width="9.42578125" style="2714" customWidth="1"/>
    <col min="6926" max="7171" width="9.140625" style="2714"/>
    <col min="7172" max="7172" width="17.28515625" style="2714" customWidth="1"/>
    <col min="7173" max="7177" width="8.7109375" style="2714" customWidth="1"/>
    <col min="7178" max="7178" width="9.5703125" style="2714" customWidth="1"/>
    <col min="7179" max="7180" width="8.7109375" style="2714" customWidth="1"/>
    <col min="7181" max="7181" width="9.42578125" style="2714" customWidth="1"/>
    <col min="7182" max="7427" width="9.140625" style="2714"/>
    <col min="7428" max="7428" width="17.28515625" style="2714" customWidth="1"/>
    <col min="7429" max="7433" width="8.7109375" style="2714" customWidth="1"/>
    <col min="7434" max="7434" width="9.5703125" style="2714" customWidth="1"/>
    <col min="7435" max="7436" width="8.7109375" style="2714" customWidth="1"/>
    <col min="7437" max="7437" width="9.42578125" style="2714" customWidth="1"/>
    <col min="7438" max="7683" width="9.140625" style="2714"/>
    <col min="7684" max="7684" width="17.28515625" style="2714" customWidth="1"/>
    <col min="7685" max="7689" width="8.7109375" style="2714" customWidth="1"/>
    <col min="7690" max="7690" width="9.5703125" style="2714" customWidth="1"/>
    <col min="7691" max="7692" width="8.7109375" style="2714" customWidth="1"/>
    <col min="7693" max="7693" width="9.42578125" style="2714" customWidth="1"/>
    <col min="7694" max="7939" width="9.140625" style="2714"/>
    <col min="7940" max="7940" width="17.28515625" style="2714" customWidth="1"/>
    <col min="7941" max="7945" width="8.7109375" style="2714" customWidth="1"/>
    <col min="7946" max="7946" width="9.5703125" style="2714" customWidth="1"/>
    <col min="7947" max="7948" width="8.7109375" style="2714" customWidth="1"/>
    <col min="7949" max="7949" width="9.42578125" style="2714" customWidth="1"/>
    <col min="7950" max="8195" width="9.140625" style="2714"/>
    <col min="8196" max="8196" width="17.28515625" style="2714" customWidth="1"/>
    <col min="8197" max="8201" width="8.7109375" style="2714" customWidth="1"/>
    <col min="8202" max="8202" width="9.5703125" style="2714" customWidth="1"/>
    <col min="8203" max="8204" width="8.7109375" style="2714" customWidth="1"/>
    <col min="8205" max="8205" width="9.42578125" style="2714" customWidth="1"/>
    <col min="8206" max="8451" width="9.140625" style="2714"/>
    <col min="8452" max="8452" width="17.28515625" style="2714" customWidth="1"/>
    <col min="8453" max="8457" width="8.7109375" style="2714" customWidth="1"/>
    <col min="8458" max="8458" width="9.5703125" style="2714" customWidth="1"/>
    <col min="8459" max="8460" width="8.7109375" style="2714" customWidth="1"/>
    <col min="8461" max="8461" width="9.42578125" style="2714" customWidth="1"/>
    <col min="8462" max="8707" width="9.140625" style="2714"/>
    <col min="8708" max="8708" width="17.28515625" style="2714" customWidth="1"/>
    <col min="8709" max="8713" width="8.7109375" style="2714" customWidth="1"/>
    <col min="8714" max="8714" width="9.5703125" style="2714" customWidth="1"/>
    <col min="8715" max="8716" width="8.7109375" style="2714" customWidth="1"/>
    <col min="8717" max="8717" width="9.42578125" style="2714" customWidth="1"/>
    <col min="8718" max="8963" width="9.140625" style="2714"/>
    <col min="8964" max="8964" width="17.28515625" style="2714" customWidth="1"/>
    <col min="8965" max="8969" width="8.7109375" style="2714" customWidth="1"/>
    <col min="8970" max="8970" width="9.5703125" style="2714" customWidth="1"/>
    <col min="8971" max="8972" width="8.7109375" style="2714" customWidth="1"/>
    <col min="8973" max="8973" width="9.42578125" style="2714" customWidth="1"/>
    <col min="8974" max="9219" width="9.140625" style="2714"/>
    <col min="9220" max="9220" width="17.28515625" style="2714" customWidth="1"/>
    <col min="9221" max="9225" width="8.7109375" style="2714" customWidth="1"/>
    <col min="9226" max="9226" width="9.5703125" style="2714" customWidth="1"/>
    <col min="9227" max="9228" width="8.7109375" style="2714" customWidth="1"/>
    <col min="9229" max="9229" width="9.42578125" style="2714" customWidth="1"/>
    <col min="9230" max="9475" width="9.140625" style="2714"/>
    <col min="9476" max="9476" width="17.28515625" style="2714" customWidth="1"/>
    <col min="9477" max="9481" width="8.7109375" style="2714" customWidth="1"/>
    <col min="9482" max="9482" width="9.5703125" style="2714" customWidth="1"/>
    <col min="9483" max="9484" width="8.7109375" style="2714" customWidth="1"/>
    <col min="9485" max="9485" width="9.42578125" style="2714" customWidth="1"/>
    <col min="9486" max="9731" width="9.140625" style="2714"/>
    <col min="9732" max="9732" width="17.28515625" style="2714" customWidth="1"/>
    <col min="9733" max="9737" width="8.7109375" style="2714" customWidth="1"/>
    <col min="9738" max="9738" width="9.5703125" style="2714" customWidth="1"/>
    <col min="9739" max="9740" width="8.7109375" style="2714" customWidth="1"/>
    <col min="9741" max="9741" width="9.42578125" style="2714" customWidth="1"/>
    <col min="9742" max="9987" width="9.140625" style="2714"/>
    <col min="9988" max="9988" width="17.28515625" style="2714" customWidth="1"/>
    <col min="9989" max="9993" width="8.7109375" style="2714" customWidth="1"/>
    <col min="9994" max="9994" width="9.5703125" style="2714" customWidth="1"/>
    <col min="9995" max="9996" width="8.7109375" style="2714" customWidth="1"/>
    <col min="9997" max="9997" width="9.42578125" style="2714" customWidth="1"/>
    <col min="9998" max="10243" width="9.140625" style="2714"/>
    <col min="10244" max="10244" width="17.28515625" style="2714" customWidth="1"/>
    <col min="10245" max="10249" width="8.7109375" style="2714" customWidth="1"/>
    <col min="10250" max="10250" width="9.5703125" style="2714" customWidth="1"/>
    <col min="10251" max="10252" width="8.7109375" style="2714" customWidth="1"/>
    <col min="10253" max="10253" width="9.42578125" style="2714" customWidth="1"/>
    <col min="10254" max="10499" width="9.140625" style="2714"/>
    <col min="10500" max="10500" width="17.28515625" style="2714" customWidth="1"/>
    <col min="10501" max="10505" width="8.7109375" style="2714" customWidth="1"/>
    <col min="10506" max="10506" width="9.5703125" style="2714" customWidth="1"/>
    <col min="10507" max="10508" width="8.7109375" style="2714" customWidth="1"/>
    <col min="10509" max="10509" width="9.42578125" style="2714" customWidth="1"/>
    <col min="10510" max="10755" width="9.140625" style="2714"/>
    <col min="10756" max="10756" width="17.28515625" style="2714" customWidth="1"/>
    <col min="10757" max="10761" width="8.7109375" style="2714" customWidth="1"/>
    <col min="10762" max="10762" width="9.5703125" style="2714" customWidth="1"/>
    <col min="10763" max="10764" width="8.7109375" style="2714" customWidth="1"/>
    <col min="10765" max="10765" width="9.42578125" style="2714" customWidth="1"/>
    <col min="10766" max="11011" width="9.140625" style="2714"/>
    <col min="11012" max="11012" width="17.28515625" style="2714" customWidth="1"/>
    <col min="11013" max="11017" width="8.7109375" style="2714" customWidth="1"/>
    <col min="11018" max="11018" width="9.5703125" style="2714" customWidth="1"/>
    <col min="11019" max="11020" width="8.7109375" style="2714" customWidth="1"/>
    <col min="11021" max="11021" width="9.42578125" style="2714" customWidth="1"/>
    <col min="11022" max="11267" width="9.140625" style="2714"/>
    <col min="11268" max="11268" width="17.28515625" style="2714" customWidth="1"/>
    <col min="11269" max="11273" width="8.7109375" style="2714" customWidth="1"/>
    <col min="11274" max="11274" width="9.5703125" style="2714" customWidth="1"/>
    <col min="11275" max="11276" width="8.7109375" style="2714" customWidth="1"/>
    <col min="11277" max="11277" width="9.42578125" style="2714" customWidth="1"/>
    <col min="11278" max="11523" width="9.140625" style="2714"/>
    <col min="11524" max="11524" width="17.28515625" style="2714" customWidth="1"/>
    <col min="11525" max="11529" width="8.7109375" style="2714" customWidth="1"/>
    <col min="11530" max="11530" width="9.5703125" style="2714" customWidth="1"/>
    <col min="11531" max="11532" width="8.7109375" style="2714" customWidth="1"/>
    <col min="11533" max="11533" width="9.42578125" style="2714" customWidth="1"/>
    <col min="11534" max="11779" width="9.140625" style="2714"/>
    <col min="11780" max="11780" width="17.28515625" style="2714" customWidth="1"/>
    <col min="11781" max="11785" width="8.7109375" style="2714" customWidth="1"/>
    <col min="11786" max="11786" width="9.5703125" style="2714" customWidth="1"/>
    <col min="11787" max="11788" width="8.7109375" style="2714" customWidth="1"/>
    <col min="11789" max="11789" width="9.42578125" style="2714" customWidth="1"/>
    <col min="11790" max="12035" width="9.140625" style="2714"/>
    <col min="12036" max="12036" width="17.28515625" style="2714" customWidth="1"/>
    <col min="12037" max="12041" width="8.7109375" style="2714" customWidth="1"/>
    <col min="12042" max="12042" width="9.5703125" style="2714" customWidth="1"/>
    <col min="12043" max="12044" width="8.7109375" style="2714" customWidth="1"/>
    <col min="12045" max="12045" width="9.42578125" style="2714" customWidth="1"/>
    <col min="12046" max="12291" width="9.140625" style="2714"/>
    <col min="12292" max="12292" width="17.28515625" style="2714" customWidth="1"/>
    <col min="12293" max="12297" width="8.7109375" style="2714" customWidth="1"/>
    <col min="12298" max="12298" width="9.5703125" style="2714" customWidth="1"/>
    <col min="12299" max="12300" width="8.7109375" style="2714" customWidth="1"/>
    <col min="12301" max="12301" width="9.42578125" style="2714" customWidth="1"/>
    <col min="12302" max="12547" width="9.140625" style="2714"/>
    <col min="12548" max="12548" width="17.28515625" style="2714" customWidth="1"/>
    <col min="12549" max="12553" width="8.7109375" style="2714" customWidth="1"/>
    <col min="12554" max="12554" width="9.5703125" style="2714" customWidth="1"/>
    <col min="12555" max="12556" width="8.7109375" style="2714" customWidth="1"/>
    <col min="12557" max="12557" width="9.42578125" style="2714" customWidth="1"/>
    <col min="12558" max="12803" width="9.140625" style="2714"/>
    <col min="12804" max="12804" width="17.28515625" style="2714" customWidth="1"/>
    <col min="12805" max="12809" width="8.7109375" style="2714" customWidth="1"/>
    <col min="12810" max="12810" width="9.5703125" style="2714" customWidth="1"/>
    <col min="12811" max="12812" width="8.7109375" style="2714" customWidth="1"/>
    <col min="12813" max="12813" width="9.42578125" style="2714" customWidth="1"/>
    <col min="12814" max="13059" width="9.140625" style="2714"/>
    <col min="13060" max="13060" width="17.28515625" style="2714" customWidth="1"/>
    <col min="13061" max="13065" width="8.7109375" style="2714" customWidth="1"/>
    <col min="13066" max="13066" width="9.5703125" style="2714" customWidth="1"/>
    <col min="13067" max="13068" width="8.7109375" style="2714" customWidth="1"/>
    <col min="13069" max="13069" width="9.42578125" style="2714" customWidth="1"/>
    <col min="13070" max="13315" width="9.140625" style="2714"/>
    <col min="13316" max="13316" width="17.28515625" style="2714" customWidth="1"/>
    <col min="13317" max="13321" width="8.7109375" style="2714" customWidth="1"/>
    <col min="13322" max="13322" width="9.5703125" style="2714" customWidth="1"/>
    <col min="13323" max="13324" width="8.7109375" style="2714" customWidth="1"/>
    <col min="13325" max="13325" width="9.42578125" style="2714" customWidth="1"/>
    <col min="13326" max="13571" width="9.140625" style="2714"/>
    <col min="13572" max="13572" width="17.28515625" style="2714" customWidth="1"/>
    <col min="13573" max="13577" width="8.7109375" style="2714" customWidth="1"/>
    <col min="13578" max="13578" width="9.5703125" style="2714" customWidth="1"/>
    <col min="13579" max="13580" width="8.7109375" style="2714" customWidth="1"/>
    <col min="13581" max="13581" width="9.42578125" style="2714" customWidth="1"/>
    <col min="13582" max="13827" width="9.140625" style="2714"/>
    <col min="13828" max="13828" width="17.28515625" style="2714" customWidth="1"/>
    <col min="13829" max="13833" width="8.7109375" style="2714" customWidth="1"/>
    <col min="13834" max="13834" width="9.5703125" style="2714" customWidth="1"/>
    <col min="13835" max="13836" width="8.7109375" style="2714" customWidth="1"/>
    <col min="13837" max="13837" width="9.42578125" style="2714" customWidth="1"/>
    <col min="13838" max="14083" width="9.140625" style="2714"/>
    <col min="14084" max="14084" width="17.28515625" style="2714" customWidth="1"/>
    <col min="14085" max="14089" width="8.7109375" style="2714" customWidth="1"/>
    <col min="14090" max="14090" width="9.5703125" style="2714" customWidth="1"/>
    <col min="14091" max="14092" width="8.7109375" style="2714" customWidth="1"/>
    <col min="14093" max="14093" width="9.42578125" style="2714" customWidth="1"/>
    <col min="14094" max="14339" width="9.140625" style="2714"/>
    <col min="14340" max="14340" width="17.28515625" style="2714" customWidth="1"/>
    <col min="14341" max="14345" width="8.7109375" style="2714" customWidth="1"/>
    <col min="14346" max="14346" width="9.5703125" style="2714" customWidth="1"/>
    <col min="14347" max="14348" width="8.7109375" style="2714" customWidth="1"/>
    <col min="14349" max="14349" width="9.42578125" style="2714" customWidth="1"/>
    <col min="14350" max="14595" width="9.140625" style="2714"/>
    <col min="14596" max="14596" width="17.28515625" style="2714" customWidth="1"/>
    <col min="14597" max="14601" width="8.7109375" style="2714" customWidth="1"/>
    <col min="14602" max="14602" width="9.5703125" style="2714" customWidth="1"/>
    <col min="14603" max="14604" width="8.7109375" style="2714" customWidth="1"/>
    <col min="14605" max="14605" width="9.42578125" style="2714" customWidth="1"/>
    <col min="14606" max="14851" width="9.140625" style="2714"/>
    <col min="14852" max="14852" width="17.28515625" style="2714" customWidth="1"/>
    <col min="14853" max="14857" width="8.7109375" style="2714" customWidth="1"/>
    <col min="14858" max="14858" width="9.5703125" style="2714" customWidth="1"/>
    <col min="14859" max="14860" width="8.7109375" style="2714" customWidth="1"/>
    <col min="14861" max="14861" width="9.42578125" style="2714" customWidth="1"/>
    <col min="14862" max="15107" width="9.140625" style="2714"/>
    <col min="15108" max="15108" width="17.28515625" style="2714" customWidth="1"/>
    <col min="15109" max="15113" width="8.7109375" style="2714" customWidth="1"/>
    <col min="15114" max="15114" width="9.5703125" style="2714" customWidth="1"/>
    <col min="15115" max="15116" width="8.7109375" style="2714" customWidth="1"/>
    <col min="15117" max="15117" width="9.42578125" style="2714" customWidth="1"/>
    <col min="15118" max="15363" width="9.140625" style="2714"/>
    <col min="15364" max="15364" width="17.28515625" style="2714" customWidth="1"/>
    <col min="15365" max="15369" width="8.7109375" style="2714" customWidth="1"/>
    <col min="15370" max="15370" width="9.5703125" style="2714" customWidth="1"/>
    <col min="15371" max="15372" width="8.7109375" style="2714" customWidth="1"/>
    <col min="15373" max="15373" width="9.42578125" style="2714" customWidth="1"/>
    <col min="15374" max="15619" width="9.140625" style="2714"/>
    <col min="15620" max="15620" width="17.28515625" style="2714" customWidth="1"/>
    <col min="15621" max="15625" width="8.7109375" style="2714" customWidth="1"/>
    <col min="15626" max="15626" width="9.5703125" style="2714" customWidth="1"/>
    <col min="15627" max="15628" width="8.7109375" style="2714" customWidth="1"/>
    <col min="15629" max="15629" width="9.42578125" style="2714" customWidth="1"/>
    <col min="15630" max="15875" width="9.140625" style="2714"/>
    <col min="15876" max="15876" width="17.28515625" style="2714" customWidth="1"/>
    <col min="15877" max="15881" width="8.7109375" style="2714" customWidth="1"/>
    <col min="15882" max="15882" width="9.5703125" style="2714" customWidth="1"/>
    <col min="15883" max="15884" width="8.7109375" style="2714" customWidth="1"/>
    <col min="15885" max="15885" width="9.42578125" style="2714" customWidth="1"/>
    <col min="15886" max="16131" width="9.140625" style="2714"/>
    <col min="16132" max="16132" width="17.28515625" style="2714" customWidth="1"/>
    <col min="16133" max="16137" width="8.7109375" style="2714" customWidth="1"/>
    <col min="16138" max="16138" width="9.5703125" style="2714" customWidth="1"/>
    <col min="16139" max="16140" width="8.7109375" style="2714" customWidth="1"/>
    <col min="16141" max="16141" width="9.42578125" style="2714" customWidth="1"/>
    <col min="16142" max="16384" width="9.140625" style="2714"/>
  </cols>
  <sheetData>
    <row r="1" spans="1:14" ht="39" customHeight="1" x14ac:dyDescent="0.35">
      <c r="A1" s="3664" t="s">
        <v>4213</v>
      </c>
      <c r="B1" s="3664"/>
      <c r="C1" s="3664"/>
      <c r="D1" s="3664"/>
      <c r="E1" s="3664"/>
      <c r="F1" s="3664"/>
      <c r="G1" s="3664"/>
      <c r="H1" s="3664"/>
      <c r="I1" s="3664"/>
      <c r="J1" s="3664"/>
      <c r="K1" s="3664"/>
      <c r="L1" s="3664"/>
      <c r="M1" s="2713"/>
    </row>
    <row r="2" spans="1:14" ht="21" thickBot="1" x14ac:dyDescent="0.4">
      <c r="A2" s="2715"/>
      <c r="B2" s="2716"/>
      <c r="C2" s="2716"/>
      <c r="D2" s="2716"/>
      <c r="E2" s="2717"/>
      <c r="F2" s="2717"/>
      <c r="G2" s="2717"/>
      <c r="H2" s="2717"/>
      <c r="I2" s="2717"/>
      <c r="J2" s="2717"/>
      <c r="K2" s="2717"/>
      <c r="L2" s="2718"/>
      <c r="M2" s="2718"/>
    </row>
    <row r="3" spans="1:14" ht="15.75" customHeight="1" thickTop="1" thickBot="1" x14ac:dyDescent="0.35">
      <c r="A3" s="2719"/>
      <c r="B3" s="3665" t="s">
        <v>4214</v>
      </c>
      <c r="C3" s="3666"/>
      <c r="D3" s="3666"/>
      <c r="E3" s="3666"/>
      <c r="F3" s="3667"/>
      <c r="G3" s="3665" t="s">
        <v>4215</v>
      </c>
      <c r="H3" s="3666"/>
      <c r="I3" s="3666"/>
      <c r="J3" s="3667"/>
      <c r="K3" s="3665" t="s">
        <v>4216</v>
      </c>
      <c r="L3" s="3666"/>
      <c r="M3" s="3668"/>
      <c r="N3" s="2720"/>
    </row>
    <row r="4" spans="1:14" ht="17.25" customHeight="1" thickBot="1" x14ac:dyDescent="0.35">
      <c r="A4" s="2721" t="s">
        <v>0</v>
      </c>
      <c r="B4" s="2722">
        <v>2014</v>
      </c>
      <c r="C4" s="2722">
        <v>2015</v>
      </c>
      <c r="D4" s="2722">
        <v>2016</v>
      </c>
      <c r="E4" s="2722">
        <v>2014</v>
      </c>
      <c r="F4" s="2722">
        <v>2017</v>
      </c>
      <c r="G4" s="2722">
        <v>2015</v>
      </c>
      <c r="H4" s="2722">
        <v>2016</v>
      </c>
      <c r="I4" s="2722">
        <v>2014</v>
      </c>
      <c r="J4" s="2722">
        <v>2017</v>
      </c>
      <c r="K4" s="2722">
        <v>2015</v>
      </c>
      <c r="L4" s="2722">
        <v>2016</v>
      </c>
      <c r="M4" s="2723">
        <v>2017</v>
      </c>
    </row>
    <row r="5" spans="1:14" ht="21" customHeight="1" x14ac:dyDescent="0.3">
      <c r="A5" s="2724" t="s">
        <v>331</v>
      </c>
      <c r="B5" s="2725" t="s">
        <v>4217</v>
      </c>
      <c r="C5" s="2725" t="s">
        <v>4218</v>
      </c>
      <c r="D5" s="2725" t="s">
        <v>4219</v>
      </c>
      <c r="E5" s="2725" t="s">
        <v>4220</v>
      </c>
      <c r="F5" s="2725" t="s">
        <v>4221</v>
      </c>
      <c r="G5" s="2725" t="s">
        <v>4222</v>
      </c>
      <c r="H5" s="2725" t="s">
        <v>4223</v>
      </c>
      <c r="I5" s="2725" t="s">
        <v>4224</v>
      </c>
      <c r="J5" s="2725" t="s">
        <v>4225</v>
      </c>
      <c r="K5" s="2725" t="s">
        <v>4226</v>
      </c>
      <c r="L5" s="2725" t="s">
        <v>4227</v>
      </c>
      <c r="M5" s="2726" t="s">
        <v>4228</v>
      </c>
    </row>
    <row r="6" spans="1:14" ht="21" customHeight="1" x14ac:dyDescent="0.3">
      <c r="A6" s="2727" t="s">
        <v>199</v>
      </c>
      <c r="B6" s="2728" t="s">
        <v>4229</v>
      </c>
      <c r="C6" s="2728" t="s">
        <v>4230</v>
      </c>
      <c r="D6" s="2728" t="s">
        <v>4231</v>
      </c>
      <c r="E6" s="2728" t="s">
        <v>4232</v>
      </c>
      <c r="F6" s="2728" t="s">
        <v>4233</v>
      </c>
      <c r="G6" s="2728" t="s">
        <v>4234</v>
      </c>
      <c r="H6" s="2728" t="s">
        <v>4235</v>
      </c>
      <c r="I6" s="2728" t="s">
        <v>4236</v>
      </c>
      <c r="J6" s="2728" t="s">
        <v>4237</v>
      </c>
      <c r="K6" s="2728" t="s">
        <v>4238</v>
      </c>
      <c r="L6" s="2728" t="s">
        <v>4239</v>
      </c>
      <c r="M6" s="2729" t="s">
        <v>4240</v>
      </c>
    </row>
    <row r="7" spans="1:14" ht="21" customHeight="1" x14ac:dyDescent="0.3">
      <c r="A7" s="2727" t="s">
        <v>200</v>
      </c>
      <c r="B7" s="2728" t="s">
        <v>4241</v>
      </c>
      <c r="C7" s="2728" t="s">
        <v>4242</v>
      </c>
      <c r="D7" s="2728" t="s">
        <v>4243</v>
      </c>
      <c r="E7" s="2728" t="s">
        <v>4244</v>
      </c>
      <c r="F7" s="2728" t="s">
        <v>4245</v>
      </c>
      <c r="G7" s="2728" t="s">
        <v>4246</v>
      </c>
      <c r="H7" s="2728" t="s">
        <v>4247</v>
      </c>
      <c r="I7" s="2728" t="s">
        <v>4248</v>
      </c>
      <c r="J7" s="2728" t="s">
        <v>4249</v>
      </c>
      <c r="K7" s="2728" t="s">
        <v>4250</v>
      </c>
      <c r="L7" s="2728" t="s">
        <v>4251</v>
      </c>
      <c r="M7" s="2729" t="s">
        <v>4252</v>
      </c>
    </row>
    <row r="8" spans="1:14" ht="21" customHeight="1" x14ac:dyDescent="0.3">
      <c r="A8" s="2727" t="s">
        <v>201</v>
      </c>
      <c r="B8" s="2728" t="s">
        <v>4253</v>
      </c>
      <c r="C8" s="2728" t="s">
        <v>4254</v>
      </c>
      <c r="D8" s="2728" t="s">
        <v>4255</v>
      </c>
      <c r="E8" s="2728" t="s">
        <v>4256</v>
      </c>
      <c r="F8" s="2728" t="s">
        <v>4257</v>
      </c>
      <c r="G8" s="2728" t="s">
        <v>4258</v>
      </c>
      <c r="H8" s="2728" t="s">
        <v>4259</v>
      </c>
      <c r="I8" s="2728" t="s">
        <v>4260</v>
      </c>
      <c r="J8" s="2728" t="s">
        <v>4261</v>
      </c>
      <c r="K8" s="2728" t="s">
        <v>4262</v>
      </c>
      <c r="L8" s="2728" t="s">
        <v>4263</v>
      </c>
      <c r="M8" s="2729" t="s">
        <v>4264</v>
      </c>
    </row>
    <row r="9" spans="1:14" ht="21" customHeight="1" x14ac:dyDescent="0.3">
      <c r="A9" s="2727" t="s">
        <v>202</v>
      </c>
      <c r="B9" s="2728" t="s">
        <v>4265</v>
      </c>
      <c r="C9" s="2728" t="s">
        <v>4266</v>
      </c>
      <c r="D9" s="2728" t="s">
        <v>4267</v>
      </c>
      <c r="E9" s="2728" t="s">
        <v>4268</v>
      </c>
      <c r="F9" s="2728" t="s">
        <v>4269</v>
      </c>
      <c r="G9" s="2728" t="s">
        <v>4270</v>
      </c>
      <c r="H9" s="2728" t="s">
        <v>4271</v>
      </c>
      <c r="I9" s="2728" t="s">
        <v>4272</v>
      </c>
      <c r="J9" s="2728" t="s">
        <v>4273</v>
      </c>
      <c r="K9" s="2728" t="s">
        <v>4274</v>
      </c>
      <c r="L9" s="2728" t="s">
        <v>4275</v>
      </c>
      <c r="M9" s="2729" t="s">
        <v>4276</v>
      </c>
    </row>
    <row r="10" spans="1:14" ht="21" customHeight="1" x14ac:dyDescent="0.3">
      <c r="A10" s="2727" t="s">
        <v>228</v>
      </c>
      <c r="B10" s="2728" t="s">
        <v>4277</v>
      </c>
      <c r="C10" s="2728" t="s">
        <v>4278</v>
      </c>
      <c r="D10" s="2728" t="s">
        <v>4279</v>
      </c>
      <c r="E10" s="2728" t="s">
        <v>4280</v>
      </c>
      <c r="F10" s="2728" t="s">
        <v>4281</v>
      </c>
      <c r="G10" s="2728" t="s">
        <v>4282</v>
      </c>
      <c r="H10" s="2728" t="s">
        <v>4283</v>
      </c>
      <c r="I10" s="2728" t="s">
        <v>4284</v>
      </c>
      <c r="J10" s="2728" t="s">
        <v>4285</v>
      </c>
      <c r="K10" s="2728" t="s">
        <v>4286</v>
      </c>
      <c r="L10" s="2728" t="s">
        <v>4287</v>
      </c>
      <c r="M10" s="2729" t="s">
        <v>4288</v>
      </c>
    </row>
    <row r="11" spans="1:14" ht="21" customHeight="1" x14ac:dyDescent="0.3">
      <c r="A11" s="2727" t="s">
        <v>332</v>
      </c>
      <c r="B11" s="2728" t="s">
        <v>4289</v>
      </c>
      <c r="C11" s="2728" t="s">
        <v>4290</v>
      </c>
      <c r="D11" s="2728" t="s">
        <v>4291</v>
      </c>
      <c r="E11" s="2728" t="s">
        <v>4292</v>
      </c>
      <c r="F11" s="2728"/>
      <c r="G11" s="2728" t="s">
        <v>4293</v>
      </c>
      <c r="H11" s="2728" t="s">
        <v>4294</v>
      </c>
      <c r="I11" s="2728" t="s">
        <v>4295</v>
      </c>
      <c r="J11" s="2728"/>
      <c r="K11" s="2728" t="s">
        <v>4296</v>
      </c>
      <c r="L11" s="2728" t="s">
        <v>4297</v>
      </c>
      <c r="M11" s="2729"/>
    </row>
    <row r="12" spans="1:14" ht="21" customHeight="1" x14ac:dyDescent="0.3">
      <c r="A12" s="2727" t="s">
        <v>205</v>
      </c>
      <c r="B12" s="2728" t="s">
        <v>4298</v>
      </c>
      <c r="C12" s="2728" t="s">
        <v>4299</v>
      </c>
      <c r="D12" s="2728" t="s">
        <v>4300</v>
      </c>
      <c r="E12" s="2728" t="s">
        <v>4301</v>
      </c>
      <c r="F12" s="2728"/>
      <c r="G12" s="2728" t="s">
        <v>4302</v>
      </c>
      <c r="H12" s="2728" t="s">
        <v>4303</v>
      </c>
      <c r="I12" s="2728" t="s">
        <v>4304</v>
      </c>
      <c r="J12" s="2728"/>
      <c r="K12" s="2728" t="s">
        <v>4305</v>
      </c>
      <c r="L12" s="2728" t="s">
        <v>4306</v>
      </c>
      <c r="M12" s="2729"/>
    </row>
    <row r="13" spans="1:14" ht="21" customHeight="1" x14ac:dyDescent="0.3">
      <c r="A13" s="2727" t="s">
        <v>206</v>
      </c>
      <c r="B13" s="2728" t="s">
        <v>4307</v>
      </c>
      <c r="C13" s="2728" t="s">
        <v>4308</v>
      </c>
      <c r="D13" s="2728" t="s">
        <v>4309</v>
      </c>
      <c r="E13" s="2728" t="s">
        <v>4310</v>
      </c>
      <c r="F13" s="2728"/>
      <c r="G13" s="2728" t="s">
        <v>4311</v>
      </c>
      <c r="H13" s="2728" t="s">
        <v>4312</v>
      </c>
      <c r="I13" s="2728" t="s">
        <v>4313</v>
      </c>
      <c r="J13" s="2728"/>
      <c r="K13" s="2728" t="s">
        <v>4314</v>
      </c>
      <c r="L13" s="2728" t="s">
        <v>4315</v>
      </c>
      <c r="M13" s="2729"/>
    </row>
    <row r="14" spans="1:14" ht="21" customHeight="1" x14ac:dyDescent="0.3">
      <c r="A14" s="2727" t="s">
        <v>207</v>
      </c>
      <c r="B14" s="2728" t="s">
        <v>4316</v>
      </c>
      <c r="C14" s="2728" t="s">
        <v>4308</v>
      </c>
      <c r="D14" s="2728" t="s">
        <v>4317</v>
      </c>
      <c r="E14" s="2728" t="s">
        <v>4318</v>
      </c>
      <c r="F14" s="2728"/>
      <c r="G14" s="2728" t="s">
        <v>4319</v>
      </c>
      <c r="H14" s="2728" t="s">
        <v>4320</v>
      </c>
      <c r="I14" s="2728" t="s">
        <v>4321</v>
      </c>
      <c r="J14" s="2728"/>
      <c r="K14" s="2728" t="s">
        <v>4322</v>
      </c>
      <c r="L14" s="2728" t="s">
        <v>4323</v>
      </c>
      <c r="M14" s="2729"/>
    </row>
    <row r="15" spans="1:14" ht="21" customHeight="1" x14ac:dyDescent="0.3">
      <c r="A15" s="2727" t="s">
        <v>208</v>
      </c>
      <c r="B15" s="2728" t="s">
        <v>4324</v>
      </c>
      <c r="C15" s="2728" t="s">
        <v>4325</v>
      </c>
      <c r="D15" s="2728" t="s">
        <v>4326</v>
      </c>
      <c r="E15" s="2728" t="s">
        <v>4327</v>
      </c>
      <c r="F15" s="2728"/>
      <c r="G15" s="2728" t="s">
        <v>4328</v>
      </c>
      <c r="H15" s="2728" t="s">
        <v>4329</v>
      </c>
      <c r="I15" s="2728" t="s">
        <v>4330</v>
      </c>
      <c r="J15" s="2728"/>
      <c r="K15" s="2728" t="s">
        <v>4331</v>
      </c>
      <c r="L15" s="2728" t="s">
        <v>4332</v>
      </c>
      <c r="M15" s="2729"/>
    </row>
    <row r="16" spans="1:14" ht="21" customHeight="1" thickBot="1" x14ac:dyDescent="0.35">
      <c r="A16" s="2730" t="s">
        <v>209</v>
      </c>
      <c r="B16" s="2731" t="s">
        <v>4333</v>
      </c>
      <c r="C16" s="2731" t="s">
        <v>4334</v>
      </c>
      <c r="D16" s="2732" t="s">
        <v>4335</v>
      </c>
      <c r="E16" s="2731" t="s">
        <v>4336</v>
      </c>
      <c r="F16" s="2731"/>
      <c r="G16" s="2731" t="s">
        <v>4337</v>
      </c>
      <c r="H16" s="2732" t="s">
        <v>4338</v>
      </c>
      <c r="I16" s="2731" t="s">
        <v>4339</v>
      </c>
      <c r="J16" s="2731"/>
      <c r="K16" s="2731" t="s">
        <v>4340</v>
      </c>
      <c r="L16" s="2731" t="s">
        <v>4341</v>
      </c>
      <c r="M16" s="2733"/>
    </row>
    <row r="17" spans="1:260" ht="17.25" thickTop="1" x14ac:dyDescent="0.3">
      <c r="A17" s="2734" t="s">
        <v>4342</v>
      </c>
      <c r="B17" s="2718"/>
      <c r="C17" s="2718"/>
      <c r="D17" s="2718"/>
      <c r="E17" s="2718"/>
      <c r="F17" s="2718"/>
      <c r="G17" s="2718"/>
      <c r="H17" s="2718"/>
      <c r="I17" s="2718"/>
      <c r="J17" s="2718"/>
      <c r="K17" s="2718"/>
      <c r="L17" s="2718"/>
      <c r="M17" s="2718"/>
    </row>
    <row r="18" spans="1:260" x14ac:dyDescent="0.25">
      <c r="A18" s="2735" t="s">
        <v>3546</v>
      </c>
    </row>
    <row r="20" spans="1:260" ht="20.25" x14ac:dyDescent="0.35">
      <c r="A20" s="2736" t="s">
        <v>4343</v>
      </c>
    </row>
    <row r="21" spans="1:260" ht="15" thickBot="1" x14ac:dyDescent="0.3"/>
    <row r="22" spans="1:260" ht="18.75" thickTop="1" thickBot="1" x14ac:dyDescent="0.35">
      <c r="A22" s="2719"/>
      <c r="B22" s="3665" t="s">
        <v>4344</v>
      </c>
      <c r="C22" s="3666"/>
      <c r="D22" s="3666"/>
      <c r="E22" s="3666"/>
      <c r="F22" s="3667"/>
      <c r="G22" s="3669" t="s">
        <v>4345</v>
      </c>
      <c r="H22" s="3670"/>
      <c r="I22" s="3670"/>
      <c r="J22" s="3671"/>
      <c r="K22" s="2718"/>
      <c r="L22" s="2718"/>
      <c r="M22" s="2737"/>
      <c r="N22" s="2737"/>
      <c r="O22" s="2737"/>
      <c r="P22" s="2737"/>
      <c r="Q22" s="2737"/>
      <c r="R22" s="2737"/>
      <c r="S22" s="2737"/>
      <c r="T22" s="2737"/>
      <c r="U22" s="2737"/>
      <c r="V22" s="2737"/>
      <c r="W22" s="2737"/>
      <c r="X22" s="2737"/>
      <c r="Y22" s="2737"/>
      <c r="Z22" s="2737"/>
      <c r="AA22" s="2737"/>
      <c r="AB22" s="2737"/>
      <c r="AC22" s="2737"/>
      <c r="AD22" s="2737"/>
      <c r="AE22" s="2737"/>
      <c r="AF22" s="2737"/>
      <c r="AG22" s="2737"/>
      <c r="AH22" s="2737"/>
      <c r="AI22" s="2737"/>
      <c r="AJ22" s="2737"/>
      <c r="AK22" s="2737"/>
      <c r="AL22" s="2737"/>
      <c r="AM22" s="2737"/>
      <c r="AN22" s="2737"/>
      <c r="AO22" s="2737"/>
      <c r="AP22" s="2737"/>
      <c r="AQ22" s="2737"/>
      <c r="AR22" s="2737"/>
      <c r="AS22" s="2737"/>
      <c r="AT22" s="2737"/>
      <c r="AU22" s="2737"/>
      <c r="AV22" s="2737"/>
      <c r="AW22" s="2737"/>
      <c r="AX22" s="2737"/>
      <c r="AY22" s="2737"/>
      <c r="AZ22" s="2737"/>
      <c r="BA22" s="2737"/>
      <c r="BB22" s="2737"/>
      <c r="BC22" s="2737"/>
      <c r="BD22" s="2737"/>
      <c r="BE22" s="2737"/>
      <c r="BF22" s="2737"/>
      <c r="BG22" s="2737"/>
      <c r="BH22" s="2737"/>
      <c r="BI22" s="2737"/>
      <c r="BJ22" s="2737"/>
      <c r="BK22" s="2737"/>
      <c r="BL22" s="2737"/>
      <c r="BM22" s="2737"/>
      <c r="BN22" s="2737"/>
      <c r="BO22" s="2737"/>
      <c r="BP22" s="2737"/>
      <c r="BQ22" s="2737"/>
      <c r="BR22" s="2737"/>
      <c r="BS22" s="2737"/>
      <c r="BT22" s="2737"/>
      <c r="BU22" s="2737"/>
      <c r="BV22" s="2737"/>
      <c r="BW22" s="2737"/>
      <c r="BX22" s="2737"/>
      <c r="BY22" s="2737"/>
      <c r="BZ22" s="2737"/>
      <c r="CA22" s="2737"/>
      <c r="CB22" s="2737"/>
      <c r="CC22" s="2737"/>
      <c r="CD22" s="2737"/>
      <c r="CE22" s="2737"/>
      <c r="CF22" s="2737"/>
      <c r="CG22" s="2737"/>
      <c r="CH22" s="2737"/>
      <c r="CI22" s="2737"/>
      <c r="CJ22" s="2737"/>
      <c r="CK22" s="2737"/>
      <c r="CL22" s="2737"/>
      <c r="CM22" s="2737"/>
      <c r="CN22" s="2737"/>
      <c r="CO22" s="2737"/>
      <c r="CP22" s="2737"/>
      <c r="CQ22" s="2737"/>
      <c r="CR22" s="2737"/>
      <c r="CS22" s="2737"/>
      <c r="CT22" s="2737"/>
      <c r="CU22" s="2737"/>
      <c r="CV22" s="2737"/>
      <c r="CW22" s="2737"/>
      <c r="CX22" s="2737"/>
      <c r="CY22" s="2737"/>
      <c r="CZ22" s="2737"/>
      <c r="DA22" s="2737"/>
      <c r="DB22" s="2737"/>
      <c r="DC22" s="2737"/>
      <c r="DD22" s="2737"/>
      <c r="DE22" s="2737"/>
      <c r="DF22" s="2737"/>
      <c r="DG22" s="2737"/>
      <c r="DH22" s="2737"/>
      <c r="DI22" s="2737"/>
      <c r="DJ22" s="2737"/>
      <c r="DK22" s="2737"/>
      <c r="DL22" s="2737"/>
      <c r="DM22" s="2737"/>
      <c r="DN22" s="2737"/>
      <c r="DO22" s="2737"/>
      <c r="DP22" s="2737"/>
      <c r="DQ22" s="2737"/>
      <c r="DR22" s="2737"/>
      <c r="DS22" s="2737"/>
      <c r="DT22" s="2737"/>
      <c r="DU22" s="2737"/>
      <c r="DV22" s="2737"/>
      <c r="DW22" s="2737"/>
      <c r="DX22" s="2737"/>
      <c r="DY22" s="2737"/>
      <c r="DZ22" s="2737"/>
      <c r="EA22" s="2737"/>
      <c r="EB22" s="2737"/>
      <c r="EC22" s="2737"/>
      <c r="ED22" s="2737"/>
      <c r="EE22" s="2737"/>
      <c r="EF22" s="2737"/>
      <c r="EG22" s="2737"/>
      <c r="EH22" s="2737"/>
      <c r="EI22" s="2737"/>
      <c r="EJ22" s="2737"/>
      <c r="EK22" s="2737"/>
      <c r="EL22" s="2737"/>
      <c r="EM22" s="2737"/>
      <c r="EN22" s="2737"/>
      <c r="EO22" s="2737"/>
      <c r="EP22" s="2737"/>
      <c r="EQ22" s="2737"/>
      <c r="ER22" s="2737"/>
      <c r="ES22" s="2737"/>
      <c r="ET22" s="2737"/>
      <c r="EU22" s="2737"/>
      <c r="EV22" s="2737"/>
      <c r="EW22" s="2737"/>
      <c r="EX22" s="2737"/>
      <c r="EY22" s="2737"/>
      <c r="EZ22" s="2737"/>
      <c r="FA22" s="2737"/>
      <c r="FB22" s="2737"/>
      <c r="FC22" s="2737"/>
      <c r="FD22" s="2737"/>
      <c r="FE22" s="2737"/>
      <c r="FF22" s="2737"/>
      <c r="FG22" s="2737"/>
      <c r="FH22" s="2737"/>
      <c r="FI22" s="2737"/>
      <c r="FJ22" s="2737"/>
      <c r="FK22" s="2737"/>
      <c r="FL22" s="2737"/>
      <c r="FM22" s="2737"/>
      <c r="FN22" s="2737"/>
      <c r="FO22" s="2737"/>
      <c r="FP22" s="2737"/>
      <c r="FQ22" s="2737"/>
      <c r="FR22" s="2737"/>
      <c r="FS22" s="2737"/>
      <c r="FT22" s="2737"/>
      <c r="FU22" s="2737"/>
      <c r="FV22" s="2737"/>
      <c r="FW22" s="2737"/>
      <c r="FX22" s="2737"/>
      <c r="FY22" s="2737"/>
      <c r="FZ22" s="2737"/>
      <c r="GA22" s="2737"/>
      <c r="GB22" s="2737"/>
      <c r="GC22" s="2737"/>
      <c r="GD22" s="2737"/>
      <c r="GE22" s="2737"/>
      <c r="GF22" s="2737"/>
      <c r="GG22" s="2737"/>
      <c r="GH22" s="2737"/>
      <c r="GI22" s="2737"/>
      <c r="GJ22" s="2737"/>
      <c r="GK22" s="2737"/>
      <c r="GL22" s="2737"/>
      <c r="GM22" s="2737"/>
      <c r="GN22" s="2737"/>
      <c r="GO22" s="2737"/>
      <c r="GP22" s="2737"/>
      <c r="GQ22" s="2737"/>
      <c r="GR22" s="2737"/>
      <c r="GS22" s="2737"/>
      <c r="GT22" s="2737"/>
      <c r="GU22" s="2737"/>
      <c r="GV22" s="2737"/>
      <c r="GW22" s="2737"/>
      <c r="GX22" s="2737"/>
      <c r="GY22" s="2737"/>
      <c r="GZ22" s="2737"/>
      <c r="HA22" s="2737"/>
      <c r="HB22" s="2737"/>
      <c r="HC22" s="2737"/>
      <c r="HD22" s="2737"/>
      <c r="HE22" s="2737"/>
      <c r="HF22" s="2737"/>
      <c r="HG22" s="2737"/>
      <c r="HH22" s="2737"/>
      <c r="HI22" s="2737"/>
      <c r="HJ22" s="2737"/>
      <c r="HK22" s="2737"/>
      <c r="HL22" s="2737"/>
      <c r="HM22" s="2737"/>
      <c r="HN22" s="2737"/>
      <c r="HO22" s="2737"/>
      <c r="HP22" s="2737"/>
      <c r="HQ22" s="2737"/>
      <c r="HR22" s="2737"/>
      <c r="HS22" s="2737"/>
      <c r="HT22" s="2737"/>
      <c r="HU22" s="2737"/>
      <c r="HV22" s="2737"/>
      <c r="HW22" s="2737"/>
      <c r="HX22" s="2737"/>
      <c r="HY22" s="2737"/>
      <c r="HZ22" s="2737"/>
      <c r="IA22" s="2737"/>
      <c r="IB22" s="2737"/>
      <c r="IC22" s="2737"/>
      <c r="ID22" s="2737"/>
      <c r="IE22" s="2737"/>
      <c r="IF22" s="2737"/>
      <c r="IG22" s="2737"/>
      <c r="IH22" s="2737"/>
      <c r="II22" s="2737"/>
      <c r="IJ22" s="2737"/>
      <c r="IK22" s="2737"/>
      <c r="IL22" s="2737"/>
      <c r="IM22" s="2737"/>
      <c r="IN22" s="2737"/>
      <c r="IO22" s="2737"/>
      <c r="IP22" s="2737"/>
      <c r="IQ22" s="2737"/>
      <c r="IR22" s="2737"/>
      <c r="IS22" s="2737"/>
      <c r="IT22" s="2737"/>
      <c r="IU22" s="2737"/>
      <c r="IV22" s="2737"/>
      <c r="IW22" s="2737"/>
      <c r="IX22" s="2737"/>
      <c r="IY22" s="2737"/>
      <c r="IZ22" s="2737"/>
    </row>
    <row r="23" spans="1:260" ht="18" thickBot="1" x14ac:dyDescent="0.35">
      <c r="A23" s="2721" t="s">
        <v>0</v>
      </c>
      <c r="B23" s="2722">
        <v>2014</v>
      </c>
      <c r="C23" s="2722">
        <v>2015</v>
      </c>
      <c r="D23" s="2722">
        <v>2016</v>
      </c>
      <c r="E23" s="2722">
        <v>2014</v>
      </c>
      <c r="F23" s="2722">
        <v>2017</v>
      </c>
      <c r="G23" s="2722">
        <v>2015</v>
      </c>
      <c r="H23" s="2722">
        <v>2016</v>
      </c>
      <c r="I23" s="2738"/>
      <c r="J23" s="2723">
        <v>2017</v>
      </c>
      <c r="K23" s="2738"/>
      <c r="L23" s="2738"/>
      <c r="M23" s="2737"/>
      <c r="N23" s="2737"/>
      <c r="O23" s="2737"/>
      <c r="P23" s="2737"/>
      <c r="Q23" s="2737"/>
      <c r="R23" s="2737"/>
      <c r="S23" s="2737"/>
      <c r="T23" s="2737"/>
      <c r="U23" s="2737"/>
      <c r="V23" s="2737"/>
      <c r="W23" s="2737"/>
      <c r="X23" s="2737"/>
      <c r="Y23" s="2737"/>
      <c r="Z23" s="2737"/>
      <c r="AA23" s="2737"/>
      <c r="AB23" s="2737"/>
      <c r="AC23" s="2737"/>
      <c r="AD23" s="2737"/>
      <c r="AE23" s="2737"/>
      <c r="AF23" s="2737"/>
      <c r="AG23" s="2737"/>
      <c r="AH23" s="2737"/>
      <c r="AI23" s="2737"/>
      <c r="AJ23" s="2737"/>
      <c r="AK23" s="2737"/>
      <c r="AL23" s="2737"/>
      <c r="AM23" s="2737"/>
      <c r="AN23" s="2737"/>
      <c r="AO23" s="2737"/>
      <c r="AP23" s="2737"/>
      <c r="AQ23" s="2737"/>
      <c r="AR23" s="2737"/>
      <c r="AS23" s="2737"/>
      <c r="AT23" s="2737"/>
      <c r="AU23" s="2737"/>
      <c r="AV23" s="2737"/>
      <c r="AW23" s="2737"/>
      <c r="AX23" s="2737"/>
      <c r="AY23" s="2737"/>
      <c r="AZ23" s="2737"/>
      <c r="BA23" s="2737"/>
      <c r="BB23" s="2737"/>
      <c r="BC23" s="2737"/>
      <c r="BD23" s="2737"/>
      <c r="BE23" s="2737"/>
      <c r="BF23" s="2737"/>
      <c r="BG23" s="2737"/>
      <c r="BH23" s="2737"/>
      <c r="BI23" s="2737"/>
      <c r="BJ23" s="2737"/>
      <c r="BK23" s="2737"/>
      <c r="BL23" s="2737"/>
      <c r="BM23" s="2737"/>
      <c r="BN23" s="2737"/>
      <c r="BO23" s="2737"/>
      <c r="BP23" s="2737"/>
      <c r="BQ23" s="2737"/>
      <c r="BR23" s="2737"/>
      <c r="BS23" s="2737"/>
      <c r="BT23" s="2737"/>
      <c r="BU23" s="2737"/>
      <c r="BV23" s="2737"/>
      <c r="BW23" s="2737"/>
      <c r="BX23" s="2737"/>
      <c r="BY23" s="2737"/>
      <c r="BZ23" s="2737"/>
      <c r="CA23" s="2737"/>
      <c r="CB23" s="2737"/>
      <c r="CC23" s="2737"/>
      <c r="CD23" s="2737"/>
      <c r="CE23" s="2737"/>
      <c r="CF23" s="2737"/>
      <c r="CG23" s="2737"/>
      <c r="CH23" s="2737"/>
      <c r="CI23" s="2737"/>
      <c r="CJ23" s="2737"/>
      <c r="CK23" s="2737"/>
      <c r="CL23" s="2737"/>
      <c r="CM23" s="2737"/>
      <c r="CN23" s="2737"/>
      <c r="CO23" s="2737"/>
      <c r="CP23" s="2737"/>
      <c r="CQ23" s="2737"/>
      <c r="CR23" s="2737"/>
      <c r="CS23" s="2737"/>
      <c r="CT23" s="2737"/>
      <c r="CU23" s="2737"/>
      <c r="CV23" s="2737"/>
      <c r="CW23" s="2737"/>
      <c r="CX23" s="2737"/>
      <c r="CY23" s="2737"/>
      <c r="CZ23" s="2737"/>
      <c r="DA23" s="2737"/>
      <c r="DB23" s="2737"/>
      <c r="DC23" s="2737"/>
      <c r="DD23" s="2737"/>
      <c r="DE23" s="2737"/>
      <c r="DF23" s="2737"/>
      <c r="DG23" s="2737"/>
      <c r="DH23" s="2737"/>
      <c r="DI23" s="2737"/>
      <c r="DJ23" s="2737"/>
      <c r="DK23" s="2737"/>
      <c r="DL23" s="2737"/>
      <c r="DM23" s="2737"/>
      <c r="DN23" s="2737"/>
      <c r="DO23" s="2737"/>
      <c r="DP23" s="2737"/>
      <c r="DQ23" s="2737"/>
      <c r="DR23" s="2737"/>
      <c r="DS23" s="2737"/>
      <c r="DT23" s="2737"/>
      <c r="DU23" s="2737"/>
      <c r="DV23" s="2737"/>
      <c r="DW23" s="2737"/>
      <c r="DX23" s="2737"/>
      <c r="DY23" s="2737"/>
      <c r="DZ23" s="2737"/>
      <c r="EA23" s="2737"/>
      <c r="EB23" s="2737"/>
      <c r="EC23" s="2737"/>
      <c r="ED23" s="2737"/>
      <c r="EE23" s="2737"/>
      <c r="EF23" s="2737"/>
      <c r="EG23" s="2737"/>
      <c r="EH23" s="2737"/>
      <c r="EI23" s="2737"/>
      <c r="EJ23" s="2737"/>
      <c r="EK23" s="2737"/>
      <c r="EL23" s="2737"/>
      <c r="EM23" s="2737"/>
      <c r="EN23" s="2737"/>
      <c r="EO23" s="2737"/>
      <c r="EP23" s="2737"/>
      <c r="EQ23" s="2737"/>
      <c r="ER23" s="2737"/>
      <c r="ES23" s="2737"/>
      <c r="ET23" s="2737"/>
      <c r="EU23" s="2737"/>
      <c r="EV23" s="2737"/>
      <c r="EW23" s="2737"/>
      <c r="EX23" s="2737"/>
      <c r="EY23" s="2737"/>
      <c r="EZ23" s="2737"/>
      <c r="FA23" s="2737"/>
      <c r="FB23" s="2737"/>
      <c r="FC23" s="2737"/>
      <c r="FD23" s="2737"/>
      <c r="FE23" s="2737"/>
      <c r="FF23" s="2737"/>
      <c r="FG23" s="2737"/>
      <c r="FH23" s="2737"/>
      <c r="FI23" s="2737"/>
      <c r="FJ23" s="2737"/>
      <c r="FK23" s="2737"/>
      <c r="FL23" s="2737"/>
      <c r="FM23" s="2737"/>
      <c r="FN23" s="2737"/>
      <c r="FO23" s="2737"/>
      <c r="FP23" s="2737"/>
      <c r="FQ23" s="2737"/>
      <c r="FR23" s="2737"/>
      <c r="FS23" s="2737"/>
      <c r="FT23" s="2737"/>
      <c r="FU23" s="2737"/>
      <c r="FV23" s="2737"/>
      <c r="FW23" s="2737"/>
      <c r="FX23" s="2737"/>
      <c r="FY23" s="2737"/>
      <c r="FZ23" s="2737"/>
      <c r="GA23" s="2737"/>
      <c r="GB23" s="2737"/>
      <c r="GC23" s="2737"/>
      <c r="GD23" s="2737"/>
      <c r="GE23" s="2737"/>
      <c r="GF23" s="2737"/>
      <c r="GG23" s="2737"/>
      <c r="GH23" s="2737"/>
      <c r="GI23" s="2737"/>
      <c r="GJ23" s="2737"/>
      <c r="GK23" s="2737"/>
      <c r="GL23" s="2737"/>
      <c r="GM23" s="2737"/>
      <c r="GN23" s="2737"/>
      <c r="GO23" s="2737"/>
      <c r="GP23" s="2737"/>
      <c r="GQ23" s="2737"/>
      <c r="GR23" s="2737"/>
      <c r="GS23" s="2737"/>
      <c r="GT23" s="2737"/>
      <c r="GU23" s="2737"/>
      <c r="GV23" s="2737"/>
      <c r="GW23" s="2737"/>
      <c r="GX23" s="2737"/>
      <c r="GY23" s="2737"/>
      <c r="GZ23" s="2737"/>
      <c r="HA23" s="2737"/>
      <c r="HB23" s="2737"/>
      <c r="HC23" s="2737"/>
      <c r="HD23" s="2737"/>
      <c r="HE23" s="2737"/>
      <c r="HF23" s="2737"/>
      <c r="HG23" s="2737"/>
      <c r="HH23" s="2737"/>
      <c r="HI23" s="2737"/>
      <c r="HJ23" s="2737"/>
      <c r="HK23" s="2737"/>
      <c r="HL23" s="2737"/>
      <c r="HM23" s="2737"/>
      <c r="HN23" s="2737"/>
      <c r="HO23" s="2737"/>
      <c r="HP23" s="2737"/>
      <c r="HQ23" s="2737"/>
      <c r="HR23" s="2737"/>
      <c r="HS23" s="2737"/>
      <c r="HT23" s="2737"/>
      <c r="HU23" s="2737"/>
      <c r="HV23" s="2737"/>
      <c r="HW23" s="2737"/>
      <c r="HX23" s="2737"/>
      <c r="HY23" s="2737"/>
      <c r="HZ23" s="2737"/>
      <c r="IA23" s="2737"/>
      <c r="IB23" s="2737"/>
      <c r="IC23" s="2737"/>
      <c r="ID23" s="2737"/>
      <c r="IE23" s="2737"/>
      <c r="IF23" s="2737"/>
      <c r="IG23" s="2737"/>
      <c r="IH23" s="2737"/>
      <c r="II23" s="2737"/>
      <c r="IJ23" s="2737"/>
      <c r="IK23" s="2737"/>
      <c r="IL23" s="2737"/>
      <c r="IM23" s="2737"/>
      <c r="IN23" s="2737"/>
      <c r="IO23" s="2737"/>
      <c r="IP23" s="2737"/>
      <c r="IQ23" s="2737"/>
      <c r="IR23" s="2737"/>
      <c r="IS23" s="2737"/>
      <c r="IT23" s="2737"/>
      <c r="IU23" s="2737"/>
      <c r="IV23" s="2737"/>
      <c r="IW23" s="2737"/>
      <c r="IX23" s="2737"/>
      <c r="IY23" s="2737"/>
      <c r="IZ23" s="2737"/>
    </row>
    <row r="24" spans="1:260" ht="21" customHeight="1" x14ac:dyDescent="0.3">
      <c r="A24" s="2739" t="s">
        <v>331</v>
      </c>
      <c r="B24" s="2740">
        <v>94.033026815216559</v>
      </c>
      <c r="C24" s="2740">
        <v>94.737918809959623</v>
      </c>
      <c r="D24" s="2740">
        <v>102.73838823752313</v>
      </c>
      <c r="E24" s="2740">
        <v>93.748147718064246</v>
      </c>
      <c r="F24" s="2740">
        <v>101.43936245103373</v>
      </c>
      <c r="G24" s="2740">
        <v>94.019346919312369</v>
      </c>
      <c r="H24" s="2740">
        <v>101.57348477901897</v>
      </c>
      <c r="I24" s="2738"/>
      <c r="J24" s="2741">
        <v>100.27546376449612</v>
      </c>
      <c r="K24" s="2738"/>
      <c r="L24" s="2738"/>
    </row>
    <row r="25" spans="1:260" ht="21" customHeight="1" x14ac:dyDescent="0.3">
      <c r="A25" s="2742" t="s">
        <v>199</v>
      </c>
      <c r="B25" s="2743">
        <v>94.101377441284313</v>
      </c>
      <c r="C25" s="2743">
        <v>96.210999999999999</v>
      </c>
      <c r="D25" s="2743">
        <v>102.73865086831779</v>
      </c>
      <c r="E25" s="2743">
        <v>93.819408863626165</v>
      </c>
      <c r="F25" s="2743">
        <v>101.16967360625542</v>
      </c>
      <c r="G25" s="2743">
        <v>95.433000000000007</v>
      </c>
      <c r="H25" s="2743">
        <v>101.64652792543183</v>
      </c>
      <c r="I25" s="2738"/>
      <c r="J25" s="2744">
        <v>100.03232951947703</v>
      </c>
      <c r="K25" s="2738"/>
      <c r="L25" s="2738"/>
    </row>
    <row r="26" spans="1:260" ht="21" customHeight="1" x14ac:dyDescent="0.3">
      <c r="A26" s="2742" t="s">
        <v>200</v>
      </c>
      <c r="B26" s="2743">
        <v>94.053378800187559</v>
      </c>
      <c r="C26" s="2743">
        <v>101.71579294789962</v>
      </c>
      <c r="D26" s="2743">
        <v>102.44049461147573</v>
      </c>
      <c r="E26" s="2743">
        <v>93.811474293235236</v>
      </c>
      <c r="F26" s="2743">
        <v>100.76579694966836</v>
      </c>
      <c r="G26" s="2743">
        <v>100.75034493403408</v>
      </c>
      <c r="H26" s="2743">
        <v>101.36674518189281</v>
      </c>
      <c r="I26" s="2738"/>
      <c r="J26" s="2744">
        <v>99.644881890932453</v>
      </c>
      <c r="K26" s="2738"/>
      <c r="L26" s="2738"/>
    </row>
    <row r="27" spans="1:260" ht="21" customHeight="1" x14ac:dyDescent="0.3">
      <c r="A27" s="2742" t="s">
        <v>201</v>
      </c>
      <c r="B27" s="2743">
        <v>94.189550909417136</v>
      </c>
      <c r="C27" s="2743">
        <v>103.71112839443641</v>
      </c>
      <c r="D27" s="2743">
        <v>102.25544714272516</v>
      </c>
      <c r="E27" s="2743">
        <v>93.959604469303727</v>
      </c>
      <c r="F27" s="2743">
        <v>100.61035138373633</v>
      </c>
      <c r="G27" s="2743">
        <v>102.70931358524788</v>
      </c>
      <c r="H27" s="2743">
        <v>101.26522130614501</v>
      </c>
      <c r="I27" s="2738"/>
      <c r="J27" s="2744">
        <v>99.482216284022826</v>
      </c>
      <c r="K27" s="2738"/>
      <c r="L27" s="2738"/>
    </row>
    <row r="28" spans="1:260" ht="21" customHeight="1" x14ac:dyDescent="0.3">
      <c r="A28" s="2742" t="s">
        <v>202</v>
      </c>
      <c r="B28" s="2743">
        <v>94.266339344692966</v>
      </c>
      <c r="C28" s="2743">
        <v>101.95610917623981</v>
      </c>
      <c r="D28" s="2743">
        <v>102.47001054111433</v>
      </c>
      <c r="E28" s="2745">
        <v>94.031589060459993</v>
      </c>
      <c r="F28" s="2745">
        <v>100.1560873387557</v>
      </c>
      <c r="G28" s="2743">
        <v>101.07428014520794</v>
      </c>
      <c r="H28" s="2743">
        <v>101.44726741717416</v>
      </c>
      <c r="I28" s="2718"/>
      <c r="J28" s="2744">
        <v>99.125093726162604</v>
      </c>
      <c r="K28" s="2718"/>
      <c r="L28" s="2718"/>
    </row>
    <row r="29" spans="1:260" ht="21" customHeight="1" x14ac:dyDescent="0.3">
      <c r="A29" s="2742" t="s">
        <v>228</v>
      </c>
      <c r="B29" s="2743">
        <v>94.355303958883113</v>
      </c>
      <c r="C29" s="2743">
        <v>102.35499057640519</v>
      </c>
      <c r="D29" s="2743">
        <v>103.07229018001219</v>
      </c>
      <c r="E29" s="2745">
        <v>94.085349903111322</v>
      </c>
      <c r="F29" s="2745">
        <v>100.20295664491925</v>
      </c>
      <c r="G29" s="2743">
        <v>101.46845901364026</v>
      </c>
      <c r="H29" s="2743">
        <v>102.01923611174684</v>
      </c>
      <c r="I29" s="2718"/>
      <c r="J29" s="2744">
        <v>99.22604815248927</v>
      </c>
      <c r="K29" s="2718"/>
      <c r="L29" s="2718"/>
    </row>
    <row r="30" spans="1:260" ht="21" customHeight="1" x14ac:dyDescent="0.3">
      <c r="A30" s="2742" t="s">
        <v>332</v>
      </c>
      <c r="B30" s="2743">
        <v>94.42471147163522</v>
      </c>
      <c r="C30" s="2743">
        <v>102.60849631914677</v>
      </c>
      <c r="D30" s="2743">
        <v>102.51726042962261</v>
      </c>
      <c r="E30" s="2745">
        <v>94.151578300819793</v>
      </c>
      <c r="F30" s="2745"/>
      <c r="G30" s="2743">
        <v>101.65930113841726</v>
      </c>
      <c r="H30" s="2743">
        <v>101.42955937557241</v>
      </c>
      <c r="I30" s="2718"/>
      <c r="J30" s="2744"/>
      <c r="K30" s="2718"/>
      <c r="L30" s="2718"/>
    </row>
    <row r="31" spans="1:260" ht="21" customHeight="1" x14ac:dyDescent="0.3">
      <c r="A31" s="2742" t="s">
        <v>205</v>
      </c>
      <c r="B31" s="2743">
        <v>94.508293218519725</v>
      </c>
      <c r="C31" s="2743">
        <v>102.73851872720978</v>
      </c>
      <c r="D31" s="2743">
        <v>102.43849299884032</v>
      </c>
      <c r="E31" s="2745">
        <v>94.187148677373116</v>
      </c>
      <c r="F31" s="2745"/>
      <c r="G31" s="2743">
        <v>101.79757147447361</v>
      </c>
      <c r="H31" s="2743">
        <v>101.40410179394334</v>
      </c>
      <c r="I31" s="2718"/>
      <c r="J31" s="2744"/>
      <c r="K31" s="2718"/>
      <c r="L31" s="2718"/>
    </row>
    <row r="32" spans="1:260" ht="21" customHeight="1" x14ac:dyDescent="0.3">
      <c r="A32" s="2742" t="s">
        <v>206</v>
      </c>
      <c r="B32" s="2743">
        <v>94.947994816430466</v>
      </c>
      <c r="C32" s="2743">
        <v>102.63201681881311</v>
      </c>
      <c r="D32" s="2743">
        <v>102.40764068821674</v>
      </c>
      <c r="E32" s="2745">
        <v>94.536291904851026</v>
      </c>
      <c r="F32" s="2745"/>
      <c r="G32" s="2743">
        <v>101.67143187984422</v>
      </c>
      <c r="H32" s="2743">
        <v>101.36497577968058</v>
      </c>
      <c r="J32" s="2744"/>
    </row>
    <row r="33" spans="1:11" ht="21" customHeight="1" x14ac:dyDescent="0.3">
      <c r="A33" s="2742" t="s">
        <v>207</v>
      </c>
      <c r="B33" s="2743">
        <v>95.017094855184908</v>
      </c>
      <c r="C33" s="2743">
        <v>103.51468831296991</v>
      </c>
      <c r="D33" s="2743">
        <v>102.01227132763577</v>
      </c>
      <c r="E33" s="2745">
        <v>94.550027986508084</v>
      </c>
      <c r="F33" s="2745"/>
      <c r="G33" s="2743">
        <v>102.55535930736713</v>
      </c>
      <c r="H33" s="2743">
        <v>100.91476435259716</v>
      </c>
      <c r="J33" s="2744"/>
    </row>
    <row r="34" spans="1:11" ht="21" customHeight="1" x14ac:dyDescent="0.3">
      <c r="A34" s="2742" t="s">
        <v>208</v>
      </c>
      <c r="B34" s="2743">
        <v>94.646105581368829</v>
      </c>
      <c r="C34" s="2743">
        <v>103.54696125855827</v>
      </c>
      <c r="D34" s="2743">
        <v>101.79157685264082</v>
      </c>
      <c r="E34" s="2745">
        <v>94.137326578736051</v>
      </c>
      <c r="F34" s="2745"/>
      <c r="G34" s="2743">
        <v>102.44539028562762</v>
      </c>
      <c r="H34" s="2743">
        <v>100.64807189397591</v>
      </c>
      <c r="J34" s="2744"/>
    </row>
    <row r="35" spans="1:11" ht="21" customHeight="1" thickBot="1" x14ac:dyDescent="0.35">
      <c r="A35" s="2746" t="s">
        <v>209</v>
      </c>
      <c r="B35" s="2747">
        <v>94.376000000000005</v>
      </c>
      <c r="C35" s="2747">
        <v>103.27912448679528</v>
      </c>
      <c r="D35" s="2747">
        <v>101.47809267147052</v>
      </c>
      <c r="E35" s="2732">
        <v>93.814999999999998</v>
      </c>
      <c r="F35" s="2732"/>
      <c r="G35" s="2747">
        <v>102.18122262017602</v>
      </c>
      <c r="H35" s="2747">
        <v>100.28482593603852</v>
      </c>
      <c r="J35" s="2748"/>
    </row>
    <row r="36" spans="1:11" ht="27.75" customHeight="1" thickTop="1" x14ac:dyDescent="0.25">
      <c r="A36" s="2749" t="s">
        <v>4346</v>
      </c>
      <c r="C36" s="2750"/>
    </row>
    <row r="37" spans="1:11" ht="48.75" customHeight="1" x14ac:dyDescent="0.25">
      <c r="A37" s="3672" t="s">
        <v>4347</v>
      </c>
      <c r="B37" s="3672"/>
      <c r="C37" s="3672"/>
      <c r="D37" s="3672"/>
      <c r="E37" s="3672"/>
      <c r="F37" s="3672"/>
      <c r="G37" s="3672"/>
      <c r="H37" s="3672"/>
      <c r="I37" s="3672"/>
      <c r="J37" s="3672"/>
      <c r="K37" s="3672"/>
    </row>
    <row r="38" spans="1:11" ht="28.5" customHeight="1" x14ac:dyDescent="0.25">
      <c r="A38" s="3672" t="s">
        <v>4348</v>
      </c>
      <c r="B38" s="3672"/>
      <c r="C38" s="3672"/>
      <c r="D38" s="3672"/>
      <c r="E38" s="3672"/>
      <c r="F38" s="3672"/>
      <c r="G38" s="3672"/>
      <c r="H38" s="3672"/>
      <c r="I38" s="3672"/>
      <c r="J38" s="3672"/>
      <c r="K38" s="3672"/>
    </row>
    <row r="39" spans="1:11" ht="49.5" customHeight="1" x14ac:dyDescent="0.25">
      <c r="A39" s="3672" t="s">
        <v>4349</v>
      </c>
      <c r="B39" s="3672"/>
      <c r="C39" s="3672"/>
      <c r="D39" s="3672"/>
      <c r="E39" s="3672"/>
      <c r="F39" s="3672"/>
      <c r="G39" s="3672"/>
      <c r="H39" s="3672"/>
      <c r="I39" s="3672"/>
      <c r="J39" s="3672"/>
      <c r="K39" s="3672"/>
    </row>
    <row r="40" spans="1:11" ht="19.5" customHeight="1" x14ac:dyDescent="0.25">
      <c r="A40" s="3672" t="s">
        <v>4350</v>
      </c>
      <c r="B40" s="3672"/>
      <c r="C40" s="3672"/>
      <c r="D40" s="3672"/>
      <c r="E40" s="3672"/>
      <c r="F40" s="3672"/>
      <c r="G40" s="3672"/>
      <c r="H40" s="3672"/>
      <c r="I40" s="3672"/>
      <c r="J40" s="3672"/>
      <c r="K40" s="3672"/>
    </row>
    <row r="41" spans="1:11" ht="16.5" customHeight="1" x14ac:dyDescent="0.25">
      <c r="A41" s="3672" t="s">
        <v>4351</v>
      </c>
      <c r="B41" s="3672"/>
      <c r="C41" s="3672"/>
      <c r="D41" s="3672"/>
      <c r="E41" s="3672"/>
      <c r="F41" s="3672"/>
      <c r="G41" s="3672"/>
      <c r="H41" s="3672"/>
      <c r="I41" s="3672"/>
      <c r="J41" s="3672"/>
      <c r="K41" s="3672"/>
    </row>
    <row r="43" spans="1:11" x14ac:dyDescent="0.25">
      <c r="A43" s="2735" t="s">
        <v>3546</v>
      </c>
    </row>
    <row r="45" spans="1:11" ht="16.5" x14ac:dyDescent="0.3">
      <c r="A45" s="2718"/>
      <c r="B45" s="2718"/>
      <c r="C45" s="2718"/>
      <c r="D45" s="2718"/>
      <c r="E45" s="2718"/>
      <c r="F45" s="2718"/>
      <c r="G45" s="2718"/>
      <c r="H45" s="2718"/>
    </row>
  </sheetData>
  <mergeCells count="11">
    <mergeCell ref="A37:K37"/>
    <mergeCell ref="A38:K38"/>
    <mergeCell ref="A39:K39"/>
    <mergeCell ref="A40:K40"/>
    <mergeCell ref="A41:K41"/>
    <mergeCell ref="A1:L1"/>
    <mergeCell ref="B3:F3"/>
    <mergeCell ref="G3:J3"/>
    <mergeCell ref="K3:M3"/>
    <mergeCell ref="B22:F22"/>
    <mergeCell ref="G22:J22"/>
  </mergeCells>
  <printOptions horizontalCentered="1"/>
  <pageMargins left="0" right="0" top="1.4468503939999999" bottom="0.196850393700787" header="0" footer="0"/>
  <pageSetup paperSize="9" scale="8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5"/>
  <sheetViews>
    <sheetView zoomScale="90" zoomScaleNormal="90" workbookViewId="0">
      <pane xSplit="1" ySplit="7" topLeftCell="E190" activePane="bottomRight" state="frozen"/>
      <selection activeCell="F261" sqref="F261"/>
      <selection pane="topRight" activeCell="F261" sqref="F261"/>
      <selection pane="bottomLeft" activeCell="F261" sqref="F261"/>
      <selection pane="bottomRight" activeCell="K194" sqref="K194"/>
    </sheetView>
  </sheetViews>
  <sheetFormatPr defaultRowHeight="14.25" x14ac:dyDescent="0.25"/>
  <cols>
    <col min="1" max="1" width="14.42578125" style="2755" customWidth="1"/>
    <col min="2" max="2" width="12.7109375" style="2755" customWidth="1"/>
    <col min="3" max="4" width="16.7109375" style="2756" customWidth="1"/>
    <col min="5" max="5" width="13.7109375" style="2755" customWidth="1"/>
    <col min="6" max="6" width="12.42578125" style="2755" customWidth="1"/>
    <col min="7" max="7" width="15.140625" style="2755" bestFit="1" customWidth="1"/>
    <col min="8" max="8" width="15.140625" style="2755" customWidth="1"/>
    <col min="9" max="9" width="19" style="2755" customWidth="1"/>
    <col min="10" max="10" width="12.28515625" style="2755" customWidth="1"/>
    <col min="11" max="11" width="18.28515625" style="2755" bestFit="1" customWidth="1"/>
    <col min="12" max="12" width="11" style="2755" customWidth="1"/>
    <col min="13" max="13" width="9.42578125" style="2755" bestFit="1" customWidth="1"/>
    <col min="14" max="14" width="15" style="2755" bestFit="1" customWidth="1"/>
    <col min="15" max="15" width="14.7109375" style="2755" bestFit="1" customWidth="1"/>
    <col min="16" max="16" width="12.42578125" style="2755" bestFit="1" customWidth="1"/>
    <col min="17" max="17" width="18.140625" style="2755" bestFit="1" customWidth="1"/>
    <col min="18" max="256" width="9.140625" style="2755"/>
    <col min="257" max="257" width="14.42578125" style="2755" customWidth="1"/>
    <col min="258" max="258" width="12.7109375" style="2755" customWidth="1"/>
    <col min="259" max="260" width="16.7109375" style="2755" customWidth="1"/>
    <col min="261" max="261" width="13.7109375" style="2755" customWidth="1"/>
    <col min="262" max="262" width="12.42578125" style="2755" customWidth="1"/>
    <col min="263" max="264" width="15.140625" style="2755" bestFit="1" customWidth="1"/>
    <col min="265" max="265" width="19" style="2755" customWidth="1"/>
    <col min="266" max="266" width="9.28515625" style="2755" customWidth="1"/>
    <col min="267" max="267" width="9.28515625" style="2755" bestFit="1" customWidth="1"/>
    <col min="268" max="268" width="11" style="2755" customWidth="1"/>
    <col min="269" max="269" width="9.28515625" style="2755" bestFit="1" customWidth="1"/>
    <col min="270" max="270" width="14.85546875" style="2755" bestFit="1" customWidth="1"/>
    <col min="271" max="271" width="14.5703125" style="2755" bestFit="1" customWidth="1"/>
    <col min="272" max="512" width="9.140625" style="2755"/>
    <col min="513" max="513" width="14.42578125" style="2755" customWidth="1"/>
    <col min="514" max="514" width="12.7109375" style="2755" customWidth="1"/>
    <col min="515" max="516" width="16.7109375" style="2755" customWidth="1"/>
    <col min="517" max="517" width="13.7109375" style="2755" customWidth="1"/>
    <col min="518" max="518" width="12.42578125" style="2755" customWidth="1"/>
    <col min="519" max="520" width="15.140625" style="2755" bestFit="1" customWidth="1"/>
    <col min="521" max="521" width="19" style="2755" customWidth="1"/>
    <col min="522" max="522" width="9.28515625" style="2755" customWidth="1"/>
    <col min="523" max="523" width="9.28515625" style="2755" bestFit="1" customWidth="1"/>
    <col min="524" max="524" width="11" style="2755" customWidth="1"/>
    <col min="525" max="525" width="9.28515625" style="2755" bestFit="1" customWidth="1"/>
    <col min="526" max="526" width="14.85546875" style="2755" bestFit="1" customWidth="1"/>
    <col min="527" max="527" width="14.5703125" style="2755" bestFit="1" customWidth="1"/>
    <col min="528" max="768" width="9.140625" style="2755"/>
    <col min="769" max="769" width="14.42578125" style="2755" customWidth="1"/>
    <col min="770" max="770" width="12.7109375" style="2755" customWidth="1"/>
    <col min="771" max="772" width="16.7109375" style="2755" customWidth="1"/>
    <col min="773" max="773" width="13.7109375" style="2755" customWidth="1"/>
    <col min="774" max="774" width="12.42578125" style="2755" customWidth="1"/>
    <col min="775" max="776" width="15.140625" style="2755" bestFit="1" customWidth="1"/>
    <col min="777" max="777" width="19" style="2755" customWidth="1"/>
    <col min="778" max="778" width="9.28515625" style="2755" customWidth="1"/>
    <col min="779" max="779" width="9.28515625" style="2755" bestFit="1" customWidth="1"/>
    <col min="780" max="780" width="11" style="2755" customWidth="1"/>
    <col min="781" max="781" width="9.28515625" style="2755" bestFit="1" customWidth="1"/>
    <col min="782" max="782" width="14.85546875" style="2755" bestFit="1" customWidth="1"/>
    <col min="783" max="783" width="14.5703125" style="2755" bestFit="1" customWidth="1"/>
    <col min="784" max="1024" width="9.140625" style="2755"/>
    <col min="1025" max="1025" width="14.42578125" style="2755" customWidth="1"/>
    <col min="1026" max="1026" width="12.7109375" style="2755" customWidth="1"/>
    <col min="1027" max="1028" width="16.7109375" style="2755" customWidth="1"/>
    <col min="1029" max="1029" width="13.7109375" style="2755" customWidth="1"/>
    <col min="1030" max="1030" width="12.42578125" style="2755" customWidth="1"/>
    <col min="1031" max="1032" width="15.140625" style="2755" bestFit="1" customWidth="1"/>
    <col min="1033" max="1033" width="19" style="2755" customWidth="1"/>
    <col min="1034" max="1034" width="9.28515625" style="2755" customWidth="1"/>
    <col min="1035" max="1035" width="9.28515625" style="2755" bestFit="1" customWidth="1"/>
    <col min="1036" max="1036" width="11" style="2755" customWidth="1"/>
    <col min="1037" max="1037" width="9.28515625" style="2755" bestFit="1" customWidth="1"/>
    <col min="1038" max="1038" width="14.85546875" style="2755" bestFit="1" customWidth="1"/>
    <col min="1039" max="1039" width="14.5703125" style="2755" bestFit="1" customWidth="1"/>
    <col min="1040" max="1280" width="9.140625" style="2755"/>
    <col min="1281" max="1281" width="14.42578125" style="2755" customWidth="1"/>
    <col min="1282" max="1282" width="12.7109375" style="2755" customWidth="1"/>
    <col min="1283" max="1284" width="16.7109375" style="2755" customWidth="1"/>
    <col min="1285" max="1285" width="13.7109375" style="2755" customWidth="1"/>
    <col min="1286" max="1286" width="12.42578125" style="2755" customWidth="1"/>
    <col min="1287" max="1288" width="15.140625" style="2755" bestFit="1" customWidth="1"/>
    <col min="1289" max="1289" width="19" style="2755" customWidth="1"/>
    <col min="1290" max="1290" width="9.28515625" style="2755" customWidth="1"/>
    <col min="1291" max="1291" width="9.28515625" style="2755" bestFit="1" customWidth="1"/>
    <col min="1292" max="1292" width="11" style="2755" customWidth="1"/>
    <col min="1293" max="1293" width="9.28515625" style="2755" bestFit="1" customWidth="1"/>
    <col min="1294" max="1294" width="14.85546875" style="2755" bestFit="1" customWidth="1"/>
    <col min="1295" max="1295" width="14.5703125" style="2755" bestFit="1" customWidth="1"/>
    <col min="1296" max="1536" width="9.140625" style="2755"/>
    <col min="1537" max="1537" width="14.42578125" style="2755" customWidth="1"/>
    <col min="1538" max="1538" width="12.7109375" style="2755" customWidth="1"/>
    <col min="1539" max="1540" width="16.7109375" style="2755" customWidth="1"/>
    <col min="1541" max="1541" width="13.7109375" style="2755" customWidth="1"/>
    <col min="1542" max="1542" width="12.42578125" style="2755" customWidth="1"/>
    <col min="1543" max="1544" width="15.140625" style="2755" bestFit="1" customWidth="1"/>
    <col min="1545" max="1545" width="19" style="2755" customWidth="1"/>
    <col min="1546" max="1546" width="9.28515625" style="2755" customWidth="1"/>
    <col min="1547" max="1547" width="9.28515625" style="2755" bestFit="1" customWidth="1"/>
    <col min="1548" max="1548" width="11" style="2755" customWidth="1"/>
    <col min="1549" max="1549" width="9.28515625" style="2755" bestFit="1" customWidth="1"/>
    <col min="1550" max="1550" width="14.85546875" style="2755" bestFit="1" customWidth="1"/>
    <col min="1551" max="1551" width="14.5703125" style="2755" bestFit="1" customWidth="1"/>
    <col min="1552" max="1792" width="9.140625" style="2755"/>
    <col min="1793" max="1793" width="14.42578125" style="2755" customWidth="1"/>
    <col min="1794" max="1794" width="12.7109375" style="2755" customWidth="1"/>
    <col min="1795" max="1796" width="16.7109375" style="2755" customWidth="1"/>
    <col min="1797" max="1797" width="13.7109375" style="2755" customWidth="1"/>
    <col min="1798" max="1798" width="12.42578125" style="2755" customWidth="1"/>
    <col min="1799" max="1800" width="15.140625" style="2755" bestFit="1" customWidth="1"/>
    <col min="1801" max="1801" width="19" style="2755" customWidth="1"/>
    <col min="1802" max="1802" width="9.28515625" style="2755" customWidth="1"/>
    <col min="1803" max="1803" width="9.28515625" style="2755" bestFit="1" customWidth="1"/>
    <col min="1804" max="1804" width="11" style="2755" customWidth="1"/>
    <col min="1805" max="1805" width="9.28515625" style="2755" bestFit="1" customWidth="1"/>
    <col min="1806" max="1806" width="14.85546875" style="2755" bestFit="1" customWidth="1"/>
    <col min="1807" max="1807" width="14.5703125" style="2755" bestFit="1" customWidth="1"/>
    <col min="1808" max="2048" width="9.140625" style="2755"/>
    <col min="2049" max="2049" width="14.42578125" style="2755" customWidth="1"/>
    <col min="2050" max="2050" width="12.7109375" style="2755" customWidth="1"/>
    <col min="2051" max="2052" width="16.7109375" style="2755" customWidth="1"/>
    <col min="2053" max="2053" width="13.7109375" style="2755" customWidth="1"/>
    <col min="2054" max="2054" width="12.42578125" style="2755" customWidth="1"/>
    <col min="2055" max="2056" width="15.140625" style="2755" bestFit="1" customWidth="1"/>
    <col min="2057" max="2057" width="19" style="2755" customWidth="1"/>
    <col min="2058" max="2058" width="9.28515625" style="2755" customWidth="1"/>
    <col min="2059" max="2059" width="9.28515625" style="2755" bestFit="1" customWidth="1"/>
    <col min="2060" max="2060" width="11" style="2755" customWidth="1"/>
    <col min="2061" max="2061" width="9.28515625" style="2755" bestFit="1" customWidth="1"/>
    <col min="2062" max="2062" width="14.85546875" style="2755" bestFit="1" customWidth="1"/>
    <col min="2063" max="2063" width="14.5703125" style="2755" bestFit="1" customWidth="1"/>
    <col min="2064" max="2304" width="9.140625" style="2755"/>
    <col min="2305" max="2305" width="14.42578125" style="2755" customWidth="1"/>
    <col min="2306" max="2306" width="12.7109375" style="2755" customWidth="1"/>
    <col min="2307" max="2308" width="16.7109375" style="2755" customWidth="1"/>
    <col min="2309" max="2309" width="13.7109375" style="2755" customWidth="1"/>
    <col min="2310" max="2310" width="12.42578125" style="2755" customWidth="1"/>
    <col min="2311" max="2312" width="15.140625" style="2755" bestFit="1" customWidth="1"/>
    <col min="2313" max="2313" width="19" style="2755" customWidth="1"/>
    <col min="2314" max="2314" width="9.28515625" style="2755" customWidth="1"/>
    <col min="2315" max="2315" width="9.28515625" style="2755" bestFit="1" customWidth="1"/>
    <col min="2316" max="2316" width="11" style="2755" customWidth="1"/>
    <col min="2317" max="2317" width="9.28515625" style="2755" bestFit="1" customWidth="1"/>
    <col min="2318" max="2318" width="14.85546875" style="2755" bestFit="1" customWidth="1"/>
    <col min="2319" max="2319" width="14.5703125" style="2755" bestFit="1" customWidth="1"/>
    <col min="2320" max="2560" width="9.140625" style="2755"/>
    <col min="2561" max="2561" width="14.42578125" style="2755" customWidth="1"/>
    <col min="2562" max="2562" width="12.7109375" style="2755" customWidth="1"/>
    <col min="2563" max="2564" width="16.7109375" style="2755" customWidth="1"/>
    <col min="2565" max="2565" width="13.7109375" style="2755" customWidth="1"/>
    <col min="2566" max="2566" width="12.42578125" style="2755" customWidth="1"/>
    <col min="2567" max="2568" width="15.140625" style="2755" bestFit="1" customWidth="1"/>
    <col min="2569" max="2569" width="19" style="2755" customWidth="1"/>
    <col min="2570" max="2570" width="9.28515625" style="2755" customWidth="1"/>
    <col min="2571" max="2571" width="9.28515625" style="2755" bestFit="1" customWidth="1"/>
    <col min="2572" max="2572" width="11" style="2755" customWidth="1"/>
    <col min="2573" max="2573" width="9.28515625" style="2755" bestFit="1" customWidth="1"/>
    <col min="2574" max="2574" width="14.85546875" style="2755" bestFit="1" customWidth="1"/>
    <col min="2575" max="2575" width="14.5703125" style="2755" bestFit="1" customWidth="1"/>
    <col min="2576" max="2816" width="9.140625" style="2755"/>
    <col min="2817" max="2817" width="14.42578125" style="2755" customWidth="1"/>
    <col min="2818" max="2818" width="12.7109375" style="2755" customWidth="1"/>
    <col min="2819" max="2820" width="16.7109375" style="2755" customWidth="1"/>
    <col min="2821" max="2821" width="13.7109375" style="2755" customWidth="1"/>
    <col min="2822" max="2822" width="12.42578125" style="2755" customWidth="1"/>
    <col min="2823" max="2824" width="15.140625" style="2755" bestFit="1" customWidth="1"/>
    <col min="2825" max="2825" width="19" style="2755" customWidth="1"/>
    <col min="2826" max="2826" width="9.28515625" style="2755" customWidth="1"/>
    <col min="2827" max="2827" width="9.28515625" style="2755" bestFit="1" customWidth="1"/>
    <col min="2828" max="2828" width="11" style="2755" customWidth="1"/>
    <col min="2829" max="2829" width="9.28515625" style="2755" bestFit="1" customWidth="1"/>
    <col min="2830" max="2830" width="14.85546875" style="2755" bestFit="1" customWidth="1"/>
    <col min="2831" max="2831" width="14.5703125" style="2755" bestFit="1" customWidth="1"/>
    <col min="2832" max="3072" width="9.140625" style="2755"/>
    <col min="3073" max="3073" width="14.42578125" style="2755" customWidth="1"/>
    <col min="3074" max="3074" width="12.7109375" style="2755" customWidth="1"/>
    <col min="3075" max="3076" width="16.7109375" style="2755" customWidth="1"/>
    <col min="3077" max="3077" width="13.7109375" style="2755" customWidth="1"/>
    <col min="3078" max="3078" width="12.42578125" style="2755" customWidth="1"/>
    <col min="3079" max="3080" width="15.140625" style="2755" bestFit="1" customWidth="1"/>
    <col min="3081" max="3081" width="19" style="2755" customWidth="1"/>
    <col min="3082" max="3082" width="9.28515625" style="2755" customWidth="1"/>
    <col min="3083" max="3083" width="9.28515625" style="2755" bestFit="1" customWidth="1"/>
    <col min="3084" max="3084" width="11" style="2755" customWidth="1"/>
    <col min="3085" max="3085" width="9.28515625" style="2755" bestFit="1" customWidth="1"/>
    <col min="3086" max="3086" width="14.85546875" style="2755" bestFit="1" customWidth="1"/>
    <col min="3087" max="3087" width="14.5703125" style="2755" bestFit="1" customWidth="1"/>
    <col min="3088" max="3328" width="9.140625" style="2755"/>
    <col min="3329" max="3329" width="14.42578125" style="2755" customWidth="1"/>
    <col min="3330" max="3330" width="12.7109375" style="2755" customWidth="1"/>
    <col min="3331" max="3332" width="16.7109375" style="2755" customWidth="1"/>
    <col min="3333" max="3333" width="13.7109375" style="2755" customWidth="1"/>
    <col min="3334" max="3334" width="12.42578125" style="2755" customWidth="1"/>
    <col min="3335" max="3336" width="15.140625" style="2755" bestFit="1" customWidth="1"/>
    <col min="3337" max="3337" width="19" style="2755" customWidth="1"/>
    <col min="3338" max="3338" width="9.28515625" style="2755" customWidth="1"/>
    <col min="3339" max="3339" width="9.28515625" style="2755" bestFit="1" customWidth="1"/>
    <col min="3340" max="3340" width="11" style="2755" customWidth="1"/>
    <col min="3341" max="3341" width="9.28515625" style="2755" bestFit="1" customWidth="1"/>
    <col min="3342" max="3342" width="14.85546875" style="2755" bestFit="1" customWidth="1"/>
    <col min="3343" max="3343" width="14.5703125" style="2755" bestFit="1" customWidth="1"/>
    <col min="3344" max="3584" width="9.140625" style="2755"/>
    <col min="3585" max="3585" width="14.42578125" style="2755" customWidth="1"/>
    <col min="3586" max="3586" width="12.7109375" style="2755" customWidth="1"/>
    <col min="3587" max="3588" width="16.7109375" style="2755" customWidth="1"/>
    <col min="3589" max="3589" width="13.7109375" style="2755" customWidth="1"/>
    <col min="3590" max="3590" width="12.42578125" style="2755" customWidth="1"/>
    <col min="3591" max="3592" width="15.140625" style="2755" bestFit="1" customWidth="1"/>
    <col min="3593" max="3593" width="19" style="2755" customWidth="1"/>
    <col min="3594" max="3594" width="9.28515625" style="2755" customWidth="1"/>
    <col min="3595" max="3595" width="9.28515625" style="2755" bestFit="1" customWidth="1"/>
    <col min="3596" max="3596" width="11" style="2755" customWidth="1"/>
    <col min="3597" max="3597" width="9.28515625" style="2755" bestFit="1" customWidth="1"/>
    <col min="3598" max="3598" width="14.85546875" style="2755" bestFit="1" customWidth="1"/>
    <col min="3599" max="3599" width="14.5703125" style="2755" bestFit="1" customWidth="1"/>
    <col min="3600" max="3840" width="9.140625" style="2755"/>
    <col min="3841" max="3841" width="14.42578125" style="2755" customWidth="1"/>
    <col min="3842" max="3842" width="12.7109375" style="2755" customWidth="1"/>
    <col min="3843" max="3844" width="16.7109375" style="2755" customWidth="1"/>
    <col min="3845" max="3845" width="13.7109375" style="2755" customWidth="1"/>
    <col min="3846" max="3846" width="12.42578125" style="2755" customWidth="1"/>
    <col min="3847" max="3848" width="15.140625" style="2755" bestFit="1" customWidth="1"/>
    <col min="3849" max="3849" width="19" style="2755" customWidth="1"/>
    <col min="3850" max="3850" width="9.28515625" style="2755" customWidth="1"/>
    <col min="3851" max="3851" width="9.28515625" style="2755" bestFit="1" customWidth="1"/>
    <col min="3852" max="3852" width="11" style="2755" customWidth="1"/>
    <col min="3853" max="3853" width="9.28515625" style="2755" bestFit="1" customWidth="1"/>
    <col min="3854" max="3854" width="14.85546875" style="2755" bestFit="1" customWidth="1"/>
    <col min="3855" max="3855" width="14.5703125" style="2755" bestFit="1" customWidth="1"/>
    <col min="3856" max="4096" width="9.140625" style="2755"/>
    <col min="4097" max="4097" width="14.42578125" style="2755" customWidth="1"/>
    <col min="4098" max="4098" width="12.7109375" style="2755" customWidth="1"/>
    <col min="4099" max="4100" width="16.7109375" style="2755" customWidth="1"/>
    <col min="4101" max="4101" width="13.7109375" style="2755" customWidth="1"/>
    <col min="4102" max="4102" width="12.42578125" style="2755" customWidth="1"/>
    <col min="4103" max="4104" width="15.140625" style="2755" bestFit="1" customWidth="1"/>
    <col min="4105" max="4105" width="19" style="2755" customWidth="1"/>
    <col min="4106" max="4106" width="9.28515625" style="2755" customWidth="1"/>
    <col min="4107" max="4107" width="9.28515625" style="2755" bestFit="1" customWidth="1"/>
    <col min="4108" max="4108" width="11" style="2755" customWidth="1"/>
    <col min="4109" max="4109" width="9.28515625" style="2755" bestFit="1" customWidth="1"/>
    <col min="4110" max="4110" width="14.85546875" style="2755" bestFit="1" customWidth="1"/>
    <col min="4111" max="4111" width="14.5703125" style="2755" bestFit="1" customWidth="1"/>
    <col min="4112" max="4352" width="9.140625" style="2755"/>
    <col min="4353" max="4353" width="14.42578125" style="2755" customWidth="1"/>
    <col min="4354" max="4354" width="12.7109375" style="2755" customWidth="1"/>
    <col min="4355" max="4356" width="16.7109375" style="2755" customWidth="1"/>
    <col min="4357" max="4357" width="13.7109375" style="2755" customWidth="1"/>
    <col min="4358" max="4358" width="12.42578125" style="2755" customWidth="1"/>
    <col min="4359" max="4360" width="15.140625" style="2755" bestFit="1" customWidth="1"/>
    <col min="4361" max="4361" width="19" style="2755" customWidth="1"/>
    <col min="4362" max="4362" width="9.28515625" style="2755" customWidth="1"/>
    <col min="4363" max="4363" width="9.28515625" style="2755" bestFit="1" customWidth="1"/>
    <col min="4364" max="4364" width="11" style="2755" customWidth="1"/>
    <col min="4365" max="4365" width="9.28515625" style="2755" bestFit="1" customWidth="1"/>
    <col min="4366" max="4366" width="14.85546875" style="2755" bestFit="1" customWidth="1"/>
    <col min="4367" max="4367" width="14.5703125" style="2755" bestFit="1" customWidth="1"/>
    <col min="4368" max="4608" width="9.140625" style="2755"/>
    <col min="4609" max="4609" width="14.42578125" style="2755" customWidth="1"/>
    <col min="4610" max="4610" width="12.7109375" style="2755" customWidth="1"/>
    <col min="4611" max="4612" width="16.7109375" style="2755" customWidth="1"/>
    <col min="4613" max="4613" width="13.7109375" style="2755" customWidth="1"/>
    <col min="4614" max="4614" width="12.42578125" style="2755" customWidth="1"/>
    <col min="4615" max="4616" width="15.140625" style="2755" bestFit="1" customWidth="1"/>
    <col min="4617" max="4617" width="19" style="2755" customWidth="1"/>
    <col min="4618" max="4618" width="9.28515625" style="2755" customWidth="1"/>
    <col min="4619" max="4619" width="9.28515625" style="2755" bestFit="1" customWidth="1"/>
    <col min="4620" max="4620" width="11" style="2755" customWidth="1"/>
    <col min="4621" max="4621" width="9.28515625" style="2755" bestFit="1" customWidth="1"/>
    <col min="4622" max="4622" width="14.85546875" style="2755" bestFit="1" customWidth="1"/>
    <col min="4623" max="4623" width="14.5703125" style="2755" bestFit="1" customWidth="1"/>
    <col min="4624" max="4864" width="9.140625" style="2755"/>
    <col min="4865" max="4865" width="14.42578125" style="2755" customWidth="1"/>
    <col min="4866" max="4866" width="12.7109375" style="2755" customWidth="1"/>
    <col min="4867" max="4868" width="16.7109375" style="2755" customWidth="1"/>
    <col min="4869" max="4869" width="13.7109375" style="2755" customWidth="1"/>
    <col min="4870" max="4870" width="12.42578125" style="2755" customWidth="1"/>
    <col min="4871" max="4872" width="15.140625" style="2755" bestFit="1" customWidth="1"/>
    <col min="4873" max="4873" width="19" style="2755" customWidth="1"/>
    <col min="4874" max="4874" width="9.28515625" style="2755" customWidth="1"/>
    <col min="4875" max="4875" width="9.28515625" style="2755" bestFit="1" customWidth="1"/>
    <col min="4876" max="4876" width="11" style="2755" customWidth="1"/>
    <col min="4877" max="4877" width="9.28515625" style="2755" bestFit="1" customWidth="1"/>
    <col min="4878" max="4878" width="14.85546875" style="2755" bestFit="1" customWidth="1"/>
    <col min="4879" max="4879" width="14.5703125" style="2755" bestFit="1" customWidth="1"/>
    <col min="4880" max="5120" width="9.140625" style="2755"/>
    <col min="5121" max="5121" width="14.42578125" style="2755" customWidth="1"/>
    <col min="5122" max="5122" width="12.7109375" style="2755" customWidth="1"/>
    <col min="5123" max="5124" width="16.7109375" style="2755" customWidth="1"/>
    <col min="5125" max="5125" width="13.7109375" style="2755" customWidth="1"/>
    <col min="5126" max="5126" width="12.42578125" style="2755" customWidth="1"/>
    <col min="5127" max="5128" width="15.140625" style="2755" bestFit="1" customWidth="1"/>
    <col min="5129" max="5129" width="19" style="2755" customWidth="1"/>
    <col min="5130" max="5130" width="9.28515625" style="2755" customWidth="1"/>
    <col min="5131" max="5131" width="9.28515625" style="2755" bestFit="1" customWidth="1"/>
    <col min="5132" max="5132" width="11" style="2755" customWidth="1"/>
    <col min="5133" max="5133" width="9.28515625" style="2755" bestFit="1" customWidth="1"/>
    <col min="5134" max="5134" width="14.85546875" style="2755" bestFit="1" customWidth="1"/>
    <col min="5135" max="5135" width="14.5703125" style="2755" bestFit="1" customWidth="1"/>
    <col min="5136" max="5376" width="9.140625" style="2755"/>
    <col min="5377" max="5377" width="14.42578125" style="2755" customWidth="1"/>
    <col min="5378" max="5378" width="12.7109375" style="2755" customWidth="1"/>
    <col min="5379" max="5380" width="16.7109375" style="2755" customWidth="1"/>
    <col min="5381" max="5381" width="13.7109375" style="2755" customWidth="1"/>
    <col min="5382" max="5382" width="12.42578125" style="2755" customWidth="1"/>
    <col min="5383" max="5384" width="15.140625" style="2755" bestFit="1" customWidth="1"/>
    <col min="5385" max="5385" width="19" style="2755" customWidth="1"/>
    <col min="5386" max="5386" width="9.28515625" style="2755" customWidth="1"/>
    <col min="5387" max="5387" width="9.28515625" style="2755" bestFit="1" customWidth="1"/>
    <col min="5388" max="5388" width="11" style="2755" customWidth="1"/>
    <col min="5389" max="5389" width="9.28515625" style="2755" bestFit="1" customWidth="1"/>
    <col min="5390" max="5390" width="14.85546875" style="2755" bestFit="1" customWidth="1"/>
    <col min="5391" max="5391" width="14.5703125" style="2755" bestFit="1" customWidth="1"/>
    <col min="5392" max="5632" width="9.140625" style="2755"/>
    <col min="5633" max="5633" width="14.42578125" style="2755" customWidth="1"/>
    <col min="5634" max="5634" width="12.7109375" style="2755" customWidth="1"/>
    <col min="5635" max="5636" width="16.7109375" style="2755" customWidth="1"/>
    <col min="5637" max="5637" width="13.7109375" style="2755" customWidth="1"/>
    <col min="5638" max="5638" width="12.42578125" style="2755" customWidth="1"/>
    <col min="5639" max="5640" width="15.140625" style="2755" bestFit="1" customWidth="1"/>
    <col min="5641" max="5641" width="19" style="2755" customWidth="1"/>
    <col min="5642" max="5642" width="9.28515625" style="2755" customWidth="1"/>
    <col min="5643" max="5643" width="9.28515625" style="2755" bestFit="1" customWidth="1"/>
    <col min="5644" max="5644" width="11" style="2755" customWidth="1"/>
    <col min="5645" max="5645" width="9.28515625" style="2755" bestFit="1" customWidth="1"/>
    <col min="5646" max="5646" width="14.85546875" style="2755" bestFit="1" customWidth="1"/>
    <col min="5647" max="5647" width="14.5703125" style="2755" bestFit="1" customWidth="1"/>
    <col min="5648" max="5888" width="9.140625" style="2755"/>
    <col min="5889" max="5889" width="14.42578125" style="2755" customWidth="1"/>
    <col min="5890" max="5890" width="12.7109375" style="2755" customWidth="1"/>
    <col min="5891" max="5892" width="16.7109375" style="2755" customWidth="1"/>
    <col min="5893" max="5893" width="13.7109375" style="2755" customWidth="1"/>
    <col min="5894" max="5894" width="12.42578125" style="2755" customWidth="1"/>
    <col min="5895" max="5896" width="15.140625" style="2755" bestFit="1" customWidth="1"/>
    <col min="5897" max="5897" width="19" style="2755" customWidth="1"/>
    <col min="5898" max="5898" width="9.28515625" style="2755" customWidth="1"/>
    <col min="5899" max="5899" width="9.28515625" style="2755" bestFit="1" customWidth="1"/>
    <col min="5900" max="5900" width="11" style="2755" customWidth="1"/>
    <col min="5901" max="5901" width="9.28515625" style="2755" bestFit="1" customWidth="1"/>
    <col min="5902" max="5902" width="14.85546875" style="2755" bestFit="1" customWidth="1"/>
    <col min="5903" max="5903" width="14.5703125" style="2755" bestFit="1" customWidth="1"/>
    <col min="5904" max="6144" width="9.140625" style="2755"/>
    <col min="6145" max="6145" width="14.42578125" style="2755" customWidth="1"/>
    <col min="6146" max="6146" width="12.7109375" style="2755" customWidth="1"/>
    <col min="6147" max="6148" width="16.7109375" style="2755" customWidth="1"/>
    <col min="6149" max="6149" width="13.7109375" style="2755" customWidth="1"/>
    <col min="6150" max="6150" width="12.42578125" style="2755" customWidth="1"/>
    <col min="6151" max="6152" width="15.140625" style="2755" bestFit="1" customWidth="1"/>
    <col min="6153" max="6153" width="19" style="2755" customWidth="1"/>
    <col min="6154" max="6154" width="9.28515625" style="2755" customWidth="1"/>
    <col min="6155" max="6155" width="9.28515625" style="2755" bestFit="1" customWidth="1"/>
    <col min="6156" max="6156" width="11" style="2755" customWidth="1"/>
    <col min="6157" max="6157" width="9.28515625" style="2755" bestFit="1" customWidth="1"/>
    <col min="6158" max="6158" width="14.85546875" style="2755" bestFit="1" customWidth="1"/>
    <col min="6159" max="6159" width="14.5703125" style="2755" bestFit="1" customWidth="1"/>
    <col min="6160" max="6400" width="9.140625" style="2755"/>
    <col min="6401" max="6401" width="14.42578125" style="2755" customWidth="1"/>
    <col min="6402" max="6402" width="12.7109375" style="2755" customWidth="1"/>
    <col min="6403" max="6404" width="16.7109375" style="2755" customWidth="1"/>
    <col min="6405" max="6405" width="13.7109375" style="2755" customWidth="1"/>
    <col min="6406" max="6406" width="12.42578125" style="2755" customWidth="1"/>
    <col min="6407" max="6408" width="15.140625" style="2755" bestFit="1" customWidth="1"/>
    <col min="6409" max="6409" width="19" style="2755" customWidth="1"/>
    <col min="6410" max="6410" width="9.28515625" style="2755" customWidth="1"/>
    <col min="6411" max="6411" width="9.28515625" style="2755" bestFit="1" customWidth="1"/>
    <col min="6412" max="6412" width="11" style="2755" customWidth="1"/>
    <col min="6413" max="6413" width="9.28515625" style="2755" bestFit="1" customWidth="1"/>
    <col min="6414" max="6414" width="14.85546875" style="2755" bestFit="1" customWidth="1"/>
    <col min="6415" max="6415" width="14.5703125" style="2755" bestFit="1" customWidth="1"/>
    <col min="6416" max="6656" width="9.140625" style="2755"/>
    <col min="6657" max="6657" width="14.42578125" style="2755" customWidth="1"/>
    <col min="6658" max="6658" width="12.7109375" style="2755" customWidth="1"/>
    <col min="6659" max="6660" width="16.7109375" style="2755" customWidth="1"/>
    <col min="6661" max="6661" width="13.7109375" style="2755" customWidth="1"/>
    <col min="6662" max="6662" width="12.42578125" style="2755" customWidth="1"/>
    <col min="6663" max="6664" width="15.140625" style="2755" bestFit="1" customWidth="1"/>
    <col min="6665" max="6665" width="19" style="2755" customWidth="1"/>
    <col min="6666" max="6666" width="9.28515625" style="2755" customWidth="1"/>
    <col min="6667" max="6667" width="9.28515625" style="2755" bestFit="1" customWidth="1"/>
    <col min="6668" max="6668" width="11" style="2755" customWidth="1"/>
    <col min="6669" max="6669" width="9.28515625" style="2755" bestFit="1" customWidth="1"/>
    <col min="6670" max="6670" width="14.85546875" style="2755" bestFit="1" customWidth="1"/>
    <col min="6671" max="6671" width="14.5703125" style="2755" bestFit="1" customWidth="1"/>
    <col min="6672" max="6912" width="9.140625" style="2755"/>
    <col min="6913" max="6913" width="14.42578125" style="2755" customWidth="1"/>
    <col min="6914" max="6914" width="12.7109375" style="2755" customWidth="1"/>
    <col min="6915" max="6916" width="16.7109375" style="2755" customWidth="1"/>
    <col min="6917" max="6917" width="13.7109375" style="2755" customWidth="1"/>
    <col min="6918" max="6918" width="12.42578125" style="2755" customWidth="1"/>
    <col min="6919" max="6920" width="15.140625" style="2755" bestFit="1" customWidth="1"/>
    <col min="6921" max="6921" width="19" style="2755" customWidth="1"/>
    <col min="6922" max="6922" width="9.28515625" style="2755" customWidth="1"/>
    <col min="6923" max="6923" width="9.28515625" style="2755" bestFit="1" customWidth="1"/>
    <col min="6924" max="6924" width="11" style="2755" customWidth="1"/>
    <col min="6925" max="6925" width="9.28515625" style="2755" bestFit="1" customWidth="1"/>
    <col min="6926" max="6926" width="14.85546875" style="2755" bestFit="1" customWidth="1"/>
    <col min="6927" max="6927" width="14.5703125" style="2755" bestFit="1" customWidth="1"/>
    <col min="6928" max="7168" width="9.140625" style="2755"/>
    <col min="7169" max="7169" width="14.42578125" style="2755" customWidth="1"/>
    <col min="7170" max="7170" width="12.7109375" style="2755" customWidth="1"/>
    <col min="7171" max="7172" width="16.7109375" style="2755" customWidth="1"/>
    <col min="7173" max="7173" width="13.7109375" style="2755" customWidth="1"/>
    <col min="7174" max="7174" width="12.42578125" style="2755" customWidth="1"/>
    <col min="7175" max="7176" width="15.140625" style="2755" bestFit="1" customWidth="1"/>
    <col min="7177" max="7177" width="19" style="2755" customWidth="1"/>
    <col min="7178" max="7178" width="9.28515625" style="2755" customWidth="1"/>
    <col min="7179" max="7179" width="9.28515625" style="2755" bestFit="1" customWidth="1"/>
    <col min="7180" max="7180" width="11" style="2755" customWidth="1"/>
    <col min="7181" max="7181" width="9.28515625" style="2755" bestFit="1" customWidth="1"/>
    <col min="7182" max="7182" width="14.85546875" style="2755" bestFit="1" customWidth="1"/>
    <col min="7183" max="7183" width="14.5703125" style="2755" bestFit="1" customWidth="1"/>
    <col min="7184" max="7424" width="9.140625" style="2755"/>
    <col min="7425" max="7425" width="14.42578125" style="2755" customWidth="1"/>
    <col min="7426" max="7426" width="12.7109375" style="2755" customWidth="1"/>
    <col min="7427" max="7428" width="16.7109375" style="2755" customWidth="1"/>
    <col min="7429" max="7429" width="13.7109375" style="2755" customWidth="1"/>
    <col min="7430" max="7430" width="12.42578125" style="2755" customWidth="1"/>
    <col min="7431" max="7432" width="15.140625" style="2755" bestFit="1" customWidth="1"/>
    <col min="7433" max="7433" width="19" style="2755" customWidth="1"/>
    <col min="7434" max="7434" width="9.28515625" style="2755" customWidth="1"/>
    <col min="7435" max="7435" width="9.28515625" style="2755" bestFit="1" customWidth="1"/>
    <col min="7436" max="7436" width="11" style="2755" customWidth="1"/>
    <col min="7437" max="7437" width="9.28515625" style="2755" bestFit="1" customWidth="1"/>
    <col min="7438" max="7438" width="14.85546875" style="2755" bestFit="1" customWidth="1"/>
    <col min="7439" max="7439" width="14.5703125" style="2755" bestFit="1" customWidth="1"/>
    <col min="7440" max="7680" width="9.140625" style="2755"/>
    <col min="7681" max="7681" width="14.42578125" style="2755" customWidth="1"/>
    <col min="7682" max="7682" width="12.7109375" style="2755" customWidth="1"/>
    <col min="7683" max="7684" width="16.7109375" style="2755" customWidth="1"/>
    <col min="7685" max="7685" width="13.7109375" style="2755" customWidth="1"/>
    <col min="7686" max="7686" width="12.42578125" style="2755" customWidth="1"/>
    <col min="7687" max="7688" width="15.140625" style="2755" bestFit="1" customWidth="1"/>
    <col min="7689" max="7689" width="19" style="2755" customWidth="1"/>
    <col min="7690" max="7690" width="9.28515625" style="2755" customWidth="1"/>
    <col min="7691" max="7691" width="9.28515625" style="2755" bestFit="1" customWidth="1"/>
    <col min="7692" max="7692" width="11" style="2755" customWidth="1"/>
    <col min="7693" max="7693" width="9.28515625" style="2755" bestFit="1" customWidth="1"/>
    <col min="7694" max="7694" width="14.85546875" style="2755" bestFit="1" customWidth="1"/>
    <col min="7695" max="7695" width="14.5703125" style="2755" bestFit="1" customWidth="1"/>
    <col min="7696" max="7936" width="9.140625" style="2755"/>
    <col min="7937" max="7937" width="14.42578125" style="2755" customWidth="1"/>
    <col min="7938" max="7938" width="12.7109375" style="2755" customWidth="1"/>
    <col min="7939" max="7940" width="16.7109375" style="2755" customWidth="1"/>
    <col min="7941" max="7941" width="13.7109375" style="2755" customWidth="1"/>
    <col min="7942" max="7942" width="12.42578125" style="2755" customWidth="1"/>
    <col min="7943" max="7944" width="15.140625" style="2755" bestFit="1" customWidth="1"/>
    <col min="7945" max="7945" width="19" style="2755" customWidth="1"/>
    <col min="7946" max="7946" width="9.28515625" style="2755" customWidth="1"/>
    <col min="7947" max="7947" width="9.28515625" style="2755" bestFit="1" customWidth="1"/>
    <col min="7948" max="7948" width="11" style="2755" customWidth="1"/>
    <col min="7949" max="7949" width="9.28515625" style="2755" bestFit="1" customWidth="1"/>
    <col min="7950" max="7950" width="14.85546875" style="2755" bestFit="1" customWidth="1"/>
    <col min="7951" max="7951" width="14.5703125" style="2755" bestFit="1" customWidth="1"/>
    <col min="7952" max="8192" width="9.140625" style="2755"/>
    <col min="8193" max="8193" width="14.42578125" style="2755" customWidth="1"/>
    <col min="8194" max="8194" width="12.7109375" style="2755" customWidth="1"/>
    <col min="8195" max="8196" width="16.7109375" style="2755" customWidth="1"/>
    <col min="8197" max="8197" width="13.7109375" style="2755" customWidth="1"/>
    <col min="8198" max="8198" width="12.42578125" style="2755" customWidth="1"/>
    <col min="8199" max="8200" width="15.140625" style="2755" bestFit="1" customWidth="1"/>
    <col min="8201" max="8201" width="19" style="2755" customWidth="1"/>
    <col min="8202" max="8202" width="9.28515625" style="2755" customWidth="1"/>
    <col min="8203" max="8203" width="9.28515625" style="2755" bestFit="1" customWidth="1"/>
    <col min="8204" max="8204" width="11" style="2755" customWidth="1"/>
    <col min="8205" max="8205" width="9.28515625" style="2755" bestFit="1" customWidth="1"/>
    <col min="8206" max="8206" width="14.85546875" style="2755" bestFit="1" customWidth="1"/>
    <col min="8207" max="8207" width="14.5703125" style="2755" bestFit="1" customWidth="1"/>
    <col min="8208" max="8448" width="9.140625" style="2755"/>
    <col min="8449" max="8449" width="14.42578125" style="2755" customWidth="1"/>
    <col min="8450" max="8450" width="12.7109375" style="2755" customWidth="1"/>
    <col min="8451" max="8452" width="16.7109375" style="2755" customWidth="1"/>
    <col min="8453" max="8453" width="13.7109375" style="2755" customWidth="1"/>
    <col min="8454" max="8454" width="12.42578125" style="2755" customWidth="1"/>
    <col min="8455" max="8456" width="15.140625" style="2755" bestFit="1" customWidth="1"/>
    <col min="8457" max="8457" width="19" style="2755" customWidth="1"/>
    <col min="8458" max="8458" width="9.28515625" style="2755" customWidth="1"/>
    <col min="8459" max="8459" width="9.28515625" style="2755" bestFit="1" customWidth="1"/>
    <col min="8460" max="8460" width="11" style="2755" customWidth="1"/>
    <col min="8461" max="8461" width="9.28515625" style="2755" bestFit="1" customWidth="1"/>
    <col min="8462" max="8462" width="14.85546875" style="2755" bestFit="1" customWidth="1"/>
    <col min="8463" max="8463" width="14.5703125" style="2755" bestFit="1" customWidth="1"/>
    <col min="8464" max="8704" width="9.140625" style="2755"/>
    <col min="8705" max="8705" width="14.42578125" style="2755" customWidth="1"/>
    <col min="8706" max="8706" width="12.7109375" style="2755" customWidth="1"/>
    <col min="8707" max="8708" width="16.7109375" style="2755" customWidth="1"/>
    <col min="8709" max="8709" width="13.7109375" style="2755" customWidth="1"/>
    <col min="8710" max="8710" width="12.42578125" style="2755" customWidth="1"/>
    <col min="8711" max="8712" width="15.140625" style="2755" bestFit="1" customWidth="1"/>
    <col min="8713" max="8713" width="19" style="2755" customWidth="1"/>
    <col min="8714" max="8714" width="9.28515625" style="2755" customWidth="1"/>
    <col min="8715" max="8715" width="9.28515625" style="2755" bestFit="1" customWidth="1"/>
    <col min="8716" max="8716" width="11" style="2755" customWidth="1"/>
    <col min="8717" max="8717" width="9.28515625" style="2755" bestFit="1" customWidth="1"/>
    <col min="8718" max="8718" width="14.85546875" style="2755" bestFit="1" customWidth="1"/>
    <col min="8719" max="8719" width="14.5703125" style="2755" bestFit="1" customWidth="1"/>
    <col min="8720" max="8960" width="9.140625" style="2755"/>
    <col min="8961" max="8961" width="14.42578125" style="2755" customWidth="1"/>
    <col min="8962" max="8962" width="12.7109375" style="2755" customWidth="1"/>
    <col min="8963" max="8964" width="16.7109375" style="2755" customWidth="1"/>
    <col min="8965" max="8965" width="13.7109375" style="2755" customWidth="1"/>
    <col min="8966" max="8966" width="12.42578125" style="2755" customWidth="1"/>
    <col min="8967" max="8968" width="15.140625" style="2755" bestFit="1" customWidth="1"/>
    <col min="8969" max="8969" width="19" style="2755" customWidth="1"/>
    <col min="8970" max="8970" width="9.28515625" style="2755" customWidth="1"/>
    <col min="8971" max="8971" width="9.28515625" style="2755" bestFit="1" customWidth="1"/>
    <col min="8972" max="8972" width="11" style="2755" customWidth="1"/>
    <col min="8973" max="8973" width="9.28515625" style="2755" bestFit="1" customWidth="1"/>
    <col min="8974" max="8974" width="14.85546875" style="2755" bestFit="1" customWidth="1"/>
    <col min="8975" max="8975" width="14.5703125" style="2755" bestFit="1" customWidth="1"/>
    <col min="8976" max="9216" width="9.140625" style="2755"/>
    <col min="9217" max="9217" width="14.42578125" style="2755" customWidth="1"/>
    <col min="9218" max="9218" width="12.7109375" style="2755" customWidth="1"/>
    <col min="9219" max="9220" width="16.7109375" style="2755" customWidth="1"/>
    <col min="9221" max="9221" width="13.7109375" style="2755" customWidth="1"/>
    <col min="9222" max="9222" width="12.42578125" style="2755" customWidth="1"/>
    <col min="9223" max="9224" width="15.140625" style="2755" bestFit="1" customWidth="1"/>
    <col min="9225" max="9225" width="19" style="2755" customWidth="1"/>
    <col min="9226" max="9226" width="9.28515625" style="2755" customWidth="1"/>
    <col min="9227" max="9227" width="9.28515625" style="2755" bestFit="1" customWidth="1"/>
    <col min="9228" max="9228" width="11" style="2755" customWidth="1"/>
    <col min="9229" max="9229" width="9.28515625" style="2755" bestFit="1" customWidth="1"/>
    <col min="9230" max="9230" width="14.85546875" style="2755" bestFit="1" customWidth="1"/>
    <col min="9231" max="9231" width="14.5703125" style="2755" bestFit="1" customWidth="1"/>
    <col min="9232" max="9472" width="9.140625" style="2755"/>
    <col min="9473" max="9473" width="14.42578125" style="2755" customWidth="1"/>
    <col min="9474" max="9474" width="12.7109375" style="2755" customWidth="1"/>
    <col min="9475" max="9476" width="16.7109375" style="2755" customWidth="1"/>
    <col min="9477" max="9477" width="13.7109375" style="2755" customWidth="1"/>
    <col min="9478" max="9478" width="12.42578125" style="2755" customWidth="1"/>
    <col min="9479" max="9480" width="15.140625" style="2755" bestFit="1" customWidth="1"/>
    <col min="9481" max="9481" width="19" style="2755" customWidth="1"/>
    <col min="9482" max="9482" width="9.28515625" style="2755" customWidth="1"/>
    <col min="9483" max="9483" width="9.28515625" style="2755" bestFit="1" customWidth="1"/>
    <col min="9484" max="9484" width="11" style="2755" customWidth="1"/>
    <col min="9485" max="9485" width="9.28515625" style="2755" bestFit="1" customWidth="1"/>
    <col min="9486" max="9486" width="14.85546875" style="2755" bestFit="1" customWidth="1"/>
    <col min="9487" max="9487" width="14.5703125" style="2755" bestFit="1" customWidth="1"/>
    <col min="9488" max="9728" width="9.140625" style="2755"/>
    <col min="9729" max="9729" width="14.42578125" style="2755" customWidth="1"/>
    <col min="9730" max="9730" width="12.7109375" style="2755" customWidth="1"/>
    <col min="9731" max="9732" width="16.7109375" style="2755" customWidth="1"/>
    <col min="9733" max="9733" width="13.7109375" style="2755" customWidth="1"/>
    <col min="9734" max="9734" width="12.42578125" style="2755" customWidth="1"/>
    <col min="9735" max="9736" width="15.140625" style="2755" bestFit="1" customWidth="1"/>
    <col min="9737" max="9737" width="19" style="2755" customWidth="1"/>
    <col min="9738" max="9738" width="9.28515625" style="2755" customWidth="1"/>
    <col min="9739" max="9739" width="9.28515625" style="2755" bestFit="1" customWidth="1"/>
    <col min="9740" max="9740" width="11" style="2755" customWidth="1"/>
    <col min="9741" max="9741" width="9.28515625" style="2755" bestFit="1" customWidth="1"/>
    <col min="9742" max="9742" width="14.85546875" style="2755" bestFit="1" customWidth="1"/>
    <col min="9743" max="9743" width="14.5703125" style="2755" bestFit="1" customWidth="1"/>
    <col min="9744" max="9984" width="9.140625" style="2755"/>
    <col min="9985" max="9985" width="14.42578125" style="2755" customWidth="1"/>
    <col min="9986" max="9986" width="12.7109375" style="2755" customWidth="1"/>
    <col min="9987" max="9988" width="16.7109375" style="2755" customWidth="1"/>
    <col min="9989" max="9989" width="13.7109375" style="2755" customWidth="1"/>
    <col min="9990" max="9990" width="12.42578125" style="2755" customWidth="1"/>
    <col min="9991" max="9992" width="15.140625" style="2755" bestFit="1" customWidth="1"/>
    <col min="9993" max="9993" width="19" style="2755" customWidth="1"/>
    <col min="9994" max="9994" width="9.28515625" style="2755" customWidth="1"/>
    <col min="9995" max="9995" width="9.28515625" style="2755" bestFit="1" customWidth="1"/>
    <col min="9996" max="9996" width="11" style="2755" customWidth="1"/>
    <col min="9997" max="9997" width="9.28515625" style="2755" bestFit="1" customWidth="1"/>
    <col min="9998" max="9998" width="14.85546875" style="2755" bestFit="1" customWidth="1"/>
    <col min="9999" max="9999" width="14.5703125" style="2755" bestFit="1" customWidth="1"/>
    <col min="10000" max="10240" width="9.140625" style="2755"/>
    <col min="10241" max="10241" width="14.42578125" style="2755" customWidth="1"/>
    <col min="10242" max="10242" width="12.7109375" style="2755" customWidth="1"/>
    <col min="10243" max="10244" width="16.7109375" style="2755" customWidth="1"/>
    <col min="10245" max="10245" width="13.7109375" style="2755" customWidth="1"/>
    <col min="10246" max="10246" width="12.42578125" style="2755" customWidth="1"/>
    <col min="10247" max="10248" width="15.140625" style="2755" bestFit="1" customWidth="1"/>
    <col min="10249" max="10249" width="19" style="2755" customWidth="1"/>
    <col min="10250" max="10250" width="9.28515625" style="2755" customWidth="1"/>
    <col min="10251" max="10251" width="9.28515625" style="2755" bestFit="1" customWidth="1"/>
    <col min="10252" max="10252" width="11" style="2755" customWidth="1"/>
    <col min="10253" max="10253" width="9.28515625" style="2755" bestFit="1" customWidth="1"/>
    <col min="10254" max="10254" width="14.85546875" style="2755" bestFit="1" customWidth="1"/>
    <col min="10255" max="10255" width="14.5703125" style="2755" bestFit="1" customWidth="1"/>
    <col min="10256" max="10496" width="9.140625" style="2755"/>
    <col min="10497" max="10497" width="14.42578125" style="2755" customWidth="1"/>
    <col min="10498" max="10498" width="12.7109375" style="2755" customWidth="1"/>
    <col min="10499" max="10500" width="16.7109375" style="2755" customWidth="1"/>
    <col min="10501" max="10501" width="13.7109375" style="2755" customWidth="1"/>
    <col min="10502" max="10502" width="12.42578125" style="2755" customWidth="1"/>
    <col min="10503" max="10504" width="15.140625" style="2755" bestFit="1" customWidth="1"/>
    <col min="10505" max="10505" width="19" style="2755" customWidth="1"/>
    <col min="10506" max="10506" width="9.28515625" style="2755" customWidth="1"/>
    <col min="10507" max="10507" width="9.28515625" style="2755" bestFit="1" customWidth="1"/>
    <col min="10508" max="10508" width="11" style="2755" customWidth="1"/>
    <col min="10509" max="10509" width="9.28515625" style="2755" bestFit="1" customWidth="1"/>
    <col min="10510" max="10510" width="14.85546875" style="2755" bestFit="1" customWidth="1"/>
    <col min="10511" max="10511" width="14.5703125" style="2755" bestFit="1" customWidth="1"/>
    <col min="10512" max="10752" width="9.140625" style="2755"/>
    <col min="10753" max="10753" width="14.42578125" style="2755" customWidth="1"/>
    <col min="10754" max="10754" width="12.7109375" style="2755" customWidth="1"/>
    <col min="10755" max="10756" width="16.7109375" style="2755" customWidth="1"/>
    <col min="10757" max="10757" width="13.7109375" style="2755" customWidth="1"/>
    <col min="10758" max="10758" width="12.42578125" style="2755" customWidth="1"/>
    <col min="10759" max="10760" width="15.140625" style="2755" bestFit="1" customWidth="1"/>
    <col min="10761" max="10761" width="19" style="2755" customWidth="1"/>
    <col min="10762" max="10762" width="9.28515625" style="2755" customWidth="1"/>
    <col min="10763" max="10763" width="9.28515625" style="2755" bestFit="1" customWidth="1"/>
    <col min="10764" max="10764" width="11" style="2755" customWidth="1"/>
    <col min="10765" max="10765" width="9.28515625" style="2755" bestFit="1" customWidth="1"/>
    <col min="10766" max="10766" width="14.85546875" style="2755" bestFit="1" customWidth="1"/>
    <col min="10767" max="10767" width="14.5703125" style="2755" bestFit="1" customWidth="1"/>
    <col min="10768" max="11008" width="9.140625" style="2755"/>
    <col min="11009" max="11009" width="14.42578125" style="2755" customWidth="1"/>
    <col min="11010" max="11010" width="12.7109375" style="2755" customWidth="1"/>
    <col min="11011" max="11012" width="16.7109375" style="2755" customWidth="1"/>
    <col min="11013" max="11013" width="13.7109375" style="2755" customWidth="1"/>
    <col min="11014" max="11014" width="12.42578125" style="2755" customWidth="1"/>
    <col min="11015" max="11016" width="15.140625" style="2755" bestFit="1" customWidth="1"/>
    <col min="11017" max="11017" width="19" style="2755" customWidth="1"/>
    <col min="11018" max="11018" width="9.28515625" style="2755" customWidth="1"/>
    <col min="11019" max="11019" width="9.28515625" style="2755" bestFit="1" customWidth="1"/>
    <col min="11020" max="11020" width="11" style="2755" customWidth="1"/>
    <col min="11021" max="11021" width="9.28515625" style="2755" bestFit="1" customWidth="1"/>
    <col min="11022" max="11022" width="14.85546875" style="2755" bestFit="1" customWidth="1"/>
    <col min="11023" max="11023" width="14.5703125" style="2755" bestFit="1" customWidth="1"/>
    <col min="11024" max="11264" width="9.140625" style="2755"/>
    <col min="11265" max="11265" width="14.42578125" style="2755" customWidth="1"/>
    <col min="11266" max="11266" width="12.7109375" style="2755" customWidth="1"/>
    <col min="11267" max="11268" width="16.7109375" style="2755" customWidth="1"/>
    <col min="11269" max="11269" width="13.7109375" style="2755" customWidth="1"/>
    <col min="11270" max="11270" width="12.42578125" style="2755" customWidth="1"/>
    <col min="11271" max="11272" width="15.140625" style="2755" bestFit="1" customWidth="1"/>
    <col min="11273" max="11273" width="19" style="2755" customWidth="1"/>
    <col min="11274" max="11274" width="9.28515625" style="2755" customWidth="1"/>
    <col min="11275" max="11275" width="9.28515625" style="2755" bestFit="1" customWidth="1"/>
    <col min="11276" max="11276" width="11" style="2755" customWidth="1"/>
    <col min="11277" max="11277" width="9.28515625" style="2755" bestFit="1" customWidth="1"/>
    <col min="11278" max="11278" width="14.85546875" style="2755" bestFit="1" customWidth="1"/>
    <col min="11279" max="11279" width="14.5703125" style="2755" bestFit="1" customWidth="1"/>
    <col min="11280" max="11520" width="9.140625" style="2755"/>
    <col min="11521" max="11521" width="14.42578125" style="2755" customWidth="1"/>
    <col min="11522" max="11522" width="12.7109375" style="2755" customWidth="1"/>
    <col min="11523" max="11524" width="16.7109375" style="2755" customWidth="1"/>
    <col min="11525" max="11525" width="13.7109375" style="2755" customWidth="1"/>
    <col min="11526" max="11526" width="12.42578125" style="2755" customWidth="1"/>
    <col min="11527" max="11528" width="15.140625" style="2755" bestFit="1" customWidth="1"/>
    <col min="11529" max="11529" width="19" style="2755" customWidth="1"/>
    <col min="11530" max="11530" width="9.28515625" style="2755" customWidth="1"/>
    <col min="11531" max="11531" width="9.28515625" style="2755" bestFit="1" customWidth="1"/>
    <col min="11532" max="11532" width="11" style="2755" customWidth="1"/>
    <col min="11533" max="11533" width="9.28515625" style="2755" bestFit="1" customWidth="1"/>
    <col min="11534" max="11534" width="14.85546875" style="2755" bestFit="1" customWidth="1"/>
    <col min="11535" max="11535" width="14.5703125" style="2755" bestFit="1" customWidth="1"/>
    <col min="11536" max="11776" width="9.140625" style="2755"/>
    <col min="11777" max="11777" width="14.42578125" style="2755" customWidth="1"/>
    <col min="11778" max="11778" width="12.7109375" style="2755" customWidth="1"/>
    <col min="11779" max="11780" width="16.7109375" style="2755" customWidth="1"/>
    <col min="11781" max="11781" width="13.7109375" style="2755" customWidth="1"/>
    <col min="11782" max="11782" width="12.42578125" style="2755" customWidth="1"/>
    <col min="11783" max="11784" width="15.140625" style="2755" bestFit="1" customWidth="1"/>
    <col min="11785" max="11785" width="19" style="2755" customWidth="1"/>
    <col min="11786" max="11786" width="9.28515625" style="2755" customWidth="1"/>
    <col min="11787" max="11787" width="9.28515625" style="2755" bestFit="1" customWidth="1"/>
    <col min="11788" max="11788" width="11" style="2755" customWidth="1"/>
    <col min="11789" max="11789" width="9.28515625" style="2755" bestFit="1" customWidth="1"/>
    <col min="11790" max="11790" width="14.85546875" style="2755" bestFit="1" customWidth="1"/>
    <col min="11791" max="11791" width="14.5703125" style="2755" bestFit="1" customWidth="1"/>
    <col min="11792" max="12032" width="9.140625" style="2755"/>
    <col min="12033" max="12033" width="14.42578125" style="2755" customWidth="1"/>
    <col min="12034" max="12034" width="12.7109375" style="2755" customWidth="1"/>
    <col min="12035" max="12036" width="16.7109375" style="2755" customWidth="1"/>
    <col min="12037" max="12037" width="13.7109375" style="2755" customWidth="1"/>
    <col min="12038" max="12038" width="12.42578125" style="2755" customWidth="1"/>
    <col min="12039" max="12040" width="15.140625" style="2755" bestFit="1" customWidth="1"/>
    <col min="12041" max="12041" width="19" style="2755" customWidth="1"/>
    <col min="12042" max="12042" width="9.28515625" style="2755" customWidth="1"/>
    <col min="12043" max="12043" width="9.28515625" style="2755" bestFit="1" customWidth="1"/>
    <col min="12044" max="12044" width="11" style="2755" customWidth="1"/>
    <col min="12045" max="12045" width="9.28515625" style="2755" bestFit="1" customWidth="1"/>
    <col min="12046" max="12046" width="14.85546875" style="2755" bestFit="1" customWidth="1"/>
    <col min="12047" max="12047" width="14.5703125" style="2755" bestFit="1" customWidth="1"/>
    <col min="12048" max="12288" width="9.140625" style="2755"/>
    <col min="12289" max="12289" width="14.42578125" style="2755" customWidth="1"/>
    <col min="12290" max="12290" width="12.7109375" style="2755" customWidth="1"/>
    <col min="12291" max="12292" width="16.7109375" style="2755" customWidth="1"/>
    <col min="12293" max="12293" width="13.7109375" style="2755" customWidth="1"/>
    <col min="12294" max="12294" width="12.42578125" style="2755" customWidth="1"/>
    <col min="12295" max="12296" width="15.140625" style="2755" bestFit="1" customWidth="1"/>
    <col min="12297" max="12297" width="19" style="2755" customWidth="1"/>
    <col min="12298" max="12298" width="9.28515625" style="2755" customWidth="1"/>
    <col min="12299" max="12299" width="9.28515625" style="2755" bestFit="1" customWidth="1"/>
    <col min="12300" max="12300" width="11" style="2755" customWidth="1"/>
    <col min="12301" max="12301" width="9.28515625" style="2755" bestFit="1" customWidth="1"/>
    <col min="12302" max="12302" width="14.85546875" style="2755" bestFit="1" customWidth="1"/>
    <col min="12303" max="12303" width="14.5703125" style="2755" bestFit="1" customWidth="1"/>
    <col min="12304" max="12544" width="9.140625" style="2755"/>
    <col min="12545" max="12545" width="14.42578125" style="2755" customWidth="1"/>
    <col min="12546" max="12546" width="12.7109375" style="2755" customWidth="1"/>
    <col min="12547" max="12548" width="16.7109375" style="2755" customWidth="1"/>
    <col min="12549" max="12549" width="13.7109375" style="2755" customWidth="1"/>
    <col min="12550" max="12550" width="12.42578125" style="2755" customWidth="1"/>
    <col min="12551" max="12552" width="15.140625" style="2755" bestFit="1" customWidth="1"/>
    <col min="12553" max="12553" width="19" style="2755" customWidth="1"/>
    <col min="12554" max="12554" width="9.28515625" style="2755" customWidth="1"/>
    <col min="12555" max="12555" width="9.28515625" style="2755" bestFit="1" customWidth="1"/>
    <col min="12556" max="12556" width="11" style="2755" customWidth="1"/>
    <col min="12557" max="12557" width="9.28515625" style="2755" bestFit="1" customWidth="1"/>
    <col min="12558" max="12558" width="14.85546875" style="2755" bestFit="1" customWidth="1"/>
    <col min="12559" max="12559" width="14.5703125" style="2755" bestFit="1" customWidth="1"/>
    <col min="12560" max="12800" width="9.140625" style="2755"/>
    <col min="12801" max="12801" width="14.42578125" style="2755" customWidth="1"/>
    <col min="12802" max="12802" width="12.7109375" style="2755" customWidth="1"/>
    <col min="12803" max="12804" width="16.7109375" style="2755" customWidth="1"/>
    <col min="12805" max="12805" width="13.7109375" style="2755" customWidth="1"/>
    <col min="12806" max="12806" width="12.42578125" style="2755" customWidth="1"/>
    <col min="12807" max="12808" width="15.140625" style="2755" bestFit="1" customWidth="1"/>
    <col min="12809" max="12809" width="19" style="2755" customWidth="1"/>
    <col min="12810" max="12810" width="9.28515625" style="2755" customWidth="1"/>
    <col min="12811" max="12811" width="9.28515625" style="2755" bestFit="1" customWidth="1"/>
    <col min="12812" max="12812" width="11" style="2755" customWidth="1"/>
    <col min="12813" max="12813" width="9.28515625" style="2755" bestFit="1" customWidth="1"/>
    <col min="12814" max="12814" width="14.85546875" style="2755" bestFit="1" customWidth="1"/>
    <col min="12815" max="12815" width="14.5703125" style="2755" bestFit="1" customWidth="1"/>
    <col min="12816" max="13056" width="9.140625" style="2755"/>
    <col min="13057" max="13057" width="14.42578125" style="2755" customWidth="1"/>
    <col min="13058" max="13058" width="12.7109375" style="2755" customWidth="1"/>
    <col min="13059" max="13060" width="16.7109375" style="2755" customWidth="1"/>
    <col min="13061" max="13061" width="13.7109375" style="2755" customWidth="1"/>
    <col min="13062" max="13062" width="12.42578125" style="2755" customWidth="1"/>
    <col min="13063" max="13064" width="15.140625" style="2755" bestFit="1" customWidth="1"/>
    <col min="13065" max="13065" width="19" style="2755" customWidth="1"/>
    <col min="13066" max="13066" width="9.28515625" style="2755" customWidth="1"/>
    <col min="13067" max="13067" width="9.28515625" style="2755" bestFit="1" customWidth="1"/>
    <col min="13068" max="13068" width="11" style="2755" customWidth="1"/>
    <col min="13069" max="13069" width="9.28515625" style="2755" bestFit="1" customWidth="1"/>
    <col min="13070" max="13070" width="14.85546875" style="2755" bestFit="1" customWidth="1"/>
    <col min="13071" max="13071" width="14.5703125" style="2755" bestFit="1" customWidth="1"/>
    <col min="13072" max="13312" width="9.140625" style="2755"/>
    <col min="13313" max="13313" width="14.42578125" style="2755" customWidth="1"/>
    <col min="13314" max="13314" width="12.7109375" style="2755" customWidth="1"/>
    <col min="13315" max="13316" width="16.7109375" style="2755" customWidth="1"/>
    <col min="13317" max="13317" width="13.7109375" style="2755" customWidth="1"/>
    <col min="13318" max="13318" width="12.42578125" style="2755" customWidth="1"/>
    <col min="13319" max="13320" width="15.140625" style="2755" bestFit="1" customWidth="1"/>
    <col min="13321" max="13321" width="19" style="2755" customWidth="1"/>
    <col min="13322" max="13322" width="9.28515625" style="2755" customWidth="1"/>
    <col min="13323" max="13323" width="9.28515625" style="2755" bestFit="1" customWidth="1"/>
    <col min="13324" max="13324" width="11" style="2755" customWidth="1"/>
    <col min="13325" max="13325" width="9.28515625" style="2755" bestFit="1" customWidth="1"/>
    <col min="13326" max="13326" width="14.85546875" style="2755" bestFit="1" customWidth="1"/>
    <col min="13327" max="13327" width="14.5703125" style="2755" bestFit="1" customWidth="1"/>
    <col min="13328" max="13568" width="9.140625" style="2755"/>
    <col min="13569" max="13569" width="14.42578125" style="2755" customWidth="1"/>
    <col min="13570" max="13570" width="12.7109375" style="2755" customWidth="1"/>
    <col min="13571" max="13572" width="16.7109375" style="2755" customWidth="1"/>
    <col min="13573" max="13573" width="13.7109375" style="2755" customWidth="1"/>
    <col min="13574" max="13574" width="12.42578125" style="2755" customWidth="1"/>
    <col min="13575" max="13576" width="15.140625" style="2755" bestFit="1" customWidth="1"/>
    <col min="13577" max="13577" width="19" style="2755" customWidth="1"/>
    <col min="13578" max="13578" width="9.28515625" style="2755" customWidth="1"/>
    <col min="13579" max="13579" width="9.28515625" style="2755" bestFit="1" customWidth="1"/>
    <col min="13580" max="13580" width="11" style="2755" customWidth="1"/>
    <col min="13581" max="13581" width="9.28515625" style="2755" bestFit="1" customWidth="1"/>
    <col min="13582" max="13582" width="14.85546875" style="2755" bestFit="1" customWidth="1"/>
    <col min="13583" max="13583" width="14.5703125" style="2755" bestFit="1" customWidth="1"/>
    <col min="13584" max="13824" width="9.140625" style="2755"/>
    <col min="13825" max="13825" width="14.42578125" style="2755" customWidth="1"/>
    <col min="13826" max="13826" width="12.7109375" style="2755" customWidth="1"/>
    <col min="13827" max="13828" width="16.7109375" style="2755" customWidth="1"/>
    <col min="13829" max="13829" width="13.7109375" style="2755" customWidth="1"/>
    <col min="13830" max="13830" width="12.42578125" style="2755" customWidth="1"/>
    <col min="13831" max="13832" width="15.140625" style="2755" bestFit="1" customWidth="1"/>
    <col min="13833" max="13833" width="19" style="2755" customWidth="1"/>
    <col min="13834" max="13834" width="9.28515625" style="2755" customWidth="1"/>
    <col min="13835" max="13835" width="9.28515625" style="2755" bestFit="1" customWidth="1"/>
    <col min="13836" max="13836" width="11" style="2755" customWidth="1"/>
    <col min="13837" max="13837" width="9.28515625" style="2755" bestFit="1" customWidth="1"/>
    <col min="13838" max="13838" width="14.85546875" style="2755" bestFit="1" customWidth="1"/>
    <col min="13839" max="13839" width="14.5703125" style="2755" bestFit="1" customWidth="1"/>
    <col min="13840" max="14080" width="9.140625" style="2755"/>
    <col min="14081" max="14081" width="14.42578125" style="2755" customWidth="1"/>
    <col min="14082" max="14082" width="12.7109375" style="2755" customWidth="1"/>
    <col min="14083" max="14084" width="16.7109375" style="2755" customWidth="1"/>
    <col min="14085" max="14085" width="13.7109375" style="2755" customWidth="1"/>
    <col min="14086" max="14086" width="12.42578125" style="2755" customWidth="1"/>
    <col min="14087" max="14088" width="15.140625" style="2755" bestFit="1" customWidth="1"/>
    <col min="14089" max="14089" width="19" style="2755" customWidth="1"/>
    <col min="14090" max="14090" width="9.28515625" style="2755" customWidth="1"/>
    <col min="14091" max="14091" width="9.28515625" style="2755" bestFit="1" customWidth="1"/>
    <col min="14092" max="14092" width="11" style="2755" customWidth="1"/>
    <col min="14093" max="14093" width="9.28515625" style="2755" bestFit="1" customWidth="1"/>
    <col min="14094" max="14094" width="14.85546875" style="2755" bestFit="1" customWidth="1"/>
    <col min="14095" max="14095" width="14.5703125" style="2755" bestFit="1" customWidth="1"/>
    <col min="14096" max="14336" width="9.140625" style="2755"/>
    <col min="14337" max="14337" width="14.42578125" style="2755" customWidth="1"/>
    <col min="14338" max="14338" width="12.7109375" style="2755" customWidth="1"/>
    <col min="14339" max="14340" width="16.7109375" style="2755" customWidth="1"/>
    <col min="14341" max="14341" width="13.7109375" style="2755" customWidth="1"/>
    <col min="14342" max="14342" width="12.42578125" style="2755" customWidth="1"/>
    <col min="14343" max="14344" width="15.140625" style="2755" bestFit="1" customWidth="1"/>
    <col min="14345" max="14345" width="19" style="2755" customWidth="1"/>
    <col min="14346" max="14346" width="9.28515625" style="2755" customWidth="1"/>
    <col min="14347" max="14347" width="9.28515625" style="2755" bestFit="1" customWidth="1"/>
    <col min="14348" max="14348" width="11" style="2755" customWidth="1"/>
    <col min="14349" max="14349" width="9.28515625" style="2755" bestFit="1" customWidth="1"/>
    <col min="14350" max="14350" width="14.85546875" style="2755" bestFit="1" customWidth="1"/>
    <col min="14351" max="14351" width="14.5703125" style="2755" bestFit="1" customWidth="1"/>
    <col min="14352" max="14592" width="9.140625" style="2755"/>
    <col min="14593" max="14593" width="14.42578125" style="2755" customWidth="1"/>
    <col min="14594" max="14594" width="12.7109375" style="2755" customWidth="1"/>
    <col min="14595" max="14596" width="16.7109375" style="2755" customWidth="1"/>
    <col min="14597" max="14597" width="13.7109375" style="2755" customWidth="1"/>
    <col min="14598" max="14598" width="12.42578125" style="2755" customWidth="1"/>
    <col min="14599" max="14600" width="15.140625" style="2755" bestFit="1" customWidth="1"/>
    <col min="14601" max="14601" width="19" style="2755" customWidth="1"/>
    <col min="14602" max="14602" width="9.28515625" style="2755" customWidth="1"/>
    <col min="14603" max="14603" width="9.28515625" style="2755" bestFit="1" customWidth="1"/>
    <col min="14604" max="14604" width="11" style="2755" customWidth="1"/>
    <col min="14605" max="14605" width="9.28515625" style="2755" bestFit="1" customWidth="1"/>
    <col min="14606" max="14606" width="14.85546875" style="2755" bestFit="1" customWidth="1"/>
    <col min="14607" max="14607" width="14.5703125" style="2755" bestFit="1" customWidth="1"/>
    <col min="14608" max="14848" width="9.140625" style="2755"/>
    <col min="14849" max="14849" width="14.42578125" style="2755" customWidth="1"/>
    <col min="14850" max="14850" width="12.7109375" style="2755" customWidth="1"/>
    <col min="14851" max="14852" width="16.7109375" style="2755" customWidth="1"/>
    <col min="14853" max="14853" width="13.7109375" style="2755" customWidth="1"/>
    <col min="14854" max="14854" width="12.42578125" style="2755" customWidth="1"/>
    <col min="14855" max="14856" width="15.140625" style="2755" bestFit="1" customWidth="1"/>
    <col min="14857" max="14857" width="19" style="2755" customWidth="1"/>
    <col min="14858" max="14858" width="9.28515625" style="2755" customWidth="1"/>
    <col min="14859" max="14859" width="9.28515625" style="2755" bestFit="1" customWidth="1"/>
    <col min="14860" max="14860" width="11" style="2755" customWidth="1"/>
    <col min="14861" max="14861" width="9.28515625" style="2755" bestFit="1" customWidth="1"/>
    <col min="14862" max="14862" width="14.85546875" style="2755" bestFit="1" customWidth="1"/>
    <col min="14863" max="14863" width="14.5703125" style="2755" bestFit="1" customWidth="1"/>
    <col min="14864" max="15104" width="9.140625" style="2755"/>
    <col min="15105" max="15105" width="14.42578125" style="2755" customWidth="1"/>
    <col min="15106" max="15106" width="12.7109375" style="2755" customWidth="1"/>
    <col min="15107" max="15108" width="16.7109375" style="2755" customWidth="1"/>
    <col min="15109" max="15109" width="13.7109375" style="2755" customWidth="1"/>
    <col min="15110" max="15110" width="12.42578125" style="2755" customWidth="1"/>
    <col min="15111" max="15112" width="15.140625" style="2755" bestFit="1" customWidth="1"/>
    <col min="15113" max="15113" width="19" style="2755" customWidth="1"/>
    <col min="15114" max="15114" width="9.28515625" style="2755" customWidth="1"/>
    <col min="15115" max="15115" width="9.28515625" style="2755" bestFit="1" customWidth="1"/>
    <col min="15116" max="15116" width="11" style="2755" customWidth="1"/>
    <col min="15117" max="15117" width="9.28515625" style="2755" bestFit="1" customWidth="1"/>
    <col min="15118" max="15118" width="14.85546875" style="2755" bestFit="1" customWidth="1"/>
    <col min="15119" max="15119" width="14.5703125" style="2755" bestFit="1" customWidth="1"/>
    <col min="15120" max="15360" width="9.140625" style="2755"/>
    <col min="15361" max="15361" width="14.42578125" style="2755" customWidth="1"/>
    <col min="15362" max="15362" width="12.7109375" style="2755" customWidth="1"/>
    <col min="15363" max="15364" width="16.7109375" style="2755" customWidth="1"/>
    <col min="15365" max="15365" width="13.7109375" style="2755" customWidth="1"/>
    <col min="15366" max="15366" width="12.42578125" style="2755" customWidth="1"/>
    <col min="15367" max="15368" width="15.140625" style="2755" bestFit="1" customWidth="1"/>
    <col min="15369" max="15369" width="19" style="2755" customWidth="1"/>
    <col min="15370" max="15370" width="9.28515625" style="2755" customWidth="1"/>
    <col min="15371" max="15371" width="9.28515625" style="2755" bestFit="1" customWidth="1"/>
    <col min="15372" max="15372" width="11" style="2755" customWidth="1"/>
    <col min="15373" max="15373" width="9.28515625" style="2755" bestFit="1" customWidth="1"/>
    <col min="15374" max="15374" width="14.85546875" style="2755" bestFit="1" customWidth="1"/>
    <col min="15375" max="15375" width="14.5703125" style="2755" bestFit="1" customWidth="1"/>
    <col min="15376" max="15616" width="9.140625" style="2755"/>
    <col min="15617" max="15617" width="14.42578125" style="2755" customWidth="1"/>
    <col min="15618" max="15618" width="12.7109375" style="2755" customWidth="1"/>
    <col min="15619" max="15620" width="16.7109375" style="2755" customWidth="1"/>
    <col min="15621" max="15621" width="13.7109375" style="2755" customWidth="1"/>
    <col min="15622" max="15622" width="12.42578125" style="2755" customWidth="1"/>
    <col min="15623" max="15624" width="15.140625" style="2755" bestFit="1" customWidth="1"/>
    <col min="15625" max="15625" width="19" style="2755" customWidth="1"/>
    <col min="15626" max="15626" width="9.28515625" style="2755" customWidth="1"/>
    <col min="15627" max="15627" width="9.28515625" style="2755" bestFit="1" customWidth="1"/>
    <col min="15628" max="15628" width="11" style="2755" customWidth="1"/>
    <col min="15629" max="15629" width="9.28515625" style="2755" bestFit="1" customWidth="1"/>
    <col min="15630" max="15630" width="14.85546875" style="2755" bestFit="1" customWidth="1"/>
    <col min="15631" max="15631" width="14.5703125" style="2755" bestFit="1" customWidth="1"/>
    <col min="15632" max="15872" width="9.140625" style="2755"/>
    <col min="15873" max="15873" width="14.42578125" style="2755" customWidth="1"/>
    <col min="15874" max="15874" width="12.7109375" style="2755" customWidth="1"/>
    <col min="15875" max="15876" width="16.7109375" style="2755" customWidth="1"/>
    <col min="15877" max="15877" width="13.7109375" style="2755" customWidth="1"/>
    <col min="15878" max="15878" width="12.42578125" style="2755" customWidth="1"/>
    <col min="15879" max="15880" width="15.140625" style="2755" bestFit="1" customWidth="1"/>
    <col min="15881" max="15881" width="19" style="2755" customWidth="1"/>
    <col min="15882" max="15882" width="9.28515625" style="2755" customWidth="1"/>
    <col min="15883" max="15883" width="9.28515625" style="2755" bestFit="1" customWidth="1"/>
    <col min="15884" max="15884" width="11" style="2755" customWidth="1"/>
    <col min="15885" max="15885" width="9.28515625" style="2755" bestFit="1" customWidth="1"/>
    <col min="15886" max="15886" width="14.85546875" style="2755" bestFit="1" customWidth="1"/>
    <col min="15887" max="15887" width="14.5703125" style="2755" bestFit="1" customWidth="1"/>
    <col min="15888" max="16128" width="9.140625" style="2755"/>
    <col min="16129" max="16129" width="14.42578125" style="2755" customWidth="1"/>
    <col min="16130" max="16130" width="12.7109375" style="2755" customWidth="1"/>
    <col min="16131" max="16132" width="16.7109375" style="2755" customWidth="1"/>
    <col min="16133" max="16133" width="13.7109375" style="2755" customWidth="1"/>
    <col min="16134" max="16134" width="12.42578125" style="2755" customWidth="1"/>
    <col min="16135" max="16136" width="15.140625" style="2755" bestFit="1" customWidth="1"/>
    <col min="16137" max="16137" width="19" style="2755" customWidth="1"/>
    <col min="16138" max="16138" width="9.28515625" style="2755" customWidth="1"/>
    <col min="16139" max="16139" width="9.28515625" style="2755" bestFit="1" customWidth="1"/>
    <col min="16140" max="16140" width="11" style="2755" customWidth="1"/>
    <col min="16141" max="16141" width="9.28515625" style="2755" bestFit="1" customWidth="1"/>
    <col min="16142" max="16142" width="14.85546875" style="2755" bestFit="1" customWidth="1"/>
    <col min="16143" max="16143" width="14.5703125" style="2755" bestFit="1" customWidth="1"/>
    <col min="16144" max="16384" width="9.140625" style="2755"/>
  </cols>
  <sheetData>
    <row r="1" spans="1:8" s="2754" customFormat="1" ht="18.75" customHeight="1" x14ac:dyDescent="0.25">
      <c r="A1" s="2751" t="s">
        <v>4352</v>
      </c>
      <c r="B1" s="2752"/>
      <c r="C1" s="2753"/>
      <c r="D1" s="2753"/>
      <c r="E1" s="2752"/>
      <c r="F1" s="2752"/>
      <c r="G1" s="2752"/>
      <c r="H1" s="2752"/>
    </row>
    <row r="2" spans="1:8" ht="7.5" customHeight="1" thickBot="1" x14ac:dyDescent="0.3">
      <c r="F2" s="2757"/>
    </row>
    <row r="3" spans="1:8" ht="18.75" thickTop="1" thickBot="1" x14ac:dyDescent="0.3">
      <c r="A3" s="2758"/>
      <c r="B3" s="3673" t="s">
        <v>4353</v>
      </c>
      <c r="C3" s="3673"/>
      <c r="D3" s="3673"/>
      <c r="E3" s="3673"/>
      <c r="F3" s="3673"/>
      <c r="G3" s="3673"/>
      <c r="H3" s="3674"/>
    </row>
    <row r="4" spans="1:8" ht="12.75" customHeight="1" thickBot="1" x14ac:dyDescent="0.3">
      <c r="A4" s="2759" t="s">
        <v>0</v>
      </c>
      <c r="B4" s="2760" t="s">
        <v>3432</v>
      </c>
      <c r="C4" s="2761"/>
      <c r="D4" s="2761"/>
      <c r="E4" s="3675" t="s">
        <v>333</v>
      </c>
      <c r="F4" s="3675"/>
      <c r="G4" s="3675"/>
      <c r="H4" s="3676"/>
    </row>
    <row r="5" spans="1:8" ht="12.75" customHeight="1" x14ac:dyDescent="0.25">
      <c r="A5" s="2759"/>
      <c r="B5" s="2762" t="s">
        <v>693</v>
      </c>
      <c r="C5" s="2762" t="s">
        <v>4354</v>
      </c>
      <c r="D5" s="2762" t="s">
        <v>4354</v>
      </c>
      <c r="E5" s="2763" t="s">
        <v>4355</v>
      </c>
      <c r="F5" s="2763" t="s">
        <v>4356</v>
      </c>
      <c r="G5" s="2762" t="s">
        <v>4357</v>
      </c>
      <c r="H5" s="2764" t="s">
        <v>4358</v>
      </c>
    </row>
    <row r="6" spans="1:8" ht="15" customHeight="1" x14ac:dyDescent="0.25">
      <c r="A6" s="2759"/>
      <c r="B6" s="2762" t="s">
        <v>4359</v>
      </c>
      <c r="C6" s="2762" t="s">
        <v>4360</v>
      </c>
      <c r="D6" s="2762" t="s">
        <v>4361</v>
      </c>
      <c r="E6" s="2762" t="s">
        <v>4362</v>
      </c>
      <c r="F6" s="2763"/>
      <c r="G6" s="2762" t="s">
        <v>4363</v>
      </c>
      <c r="H6" s="2764" t="s">
        <v>4363</v>
      </c>
    </row>
    <row r="7" spans="1:8" ht="17.25" customHeight="1" thickBot="1" x14ac:dyDescent="0.3">
      <c r="A7" s="2765"/>
      <c r="B7" s="2766"/>
      <c r="C7" s="2766"/>
      <c r="D7" s="2766"/>
      <c r="E7" s="2766"/>
      <c r="F7" s="2767" t="s">
        <v>446</v>
      </c>
      <c r="G7" s="2766" t="s">
        <v>3435</v>
      </c>
      <c r="H7" s="2768" t="s">
        <v>4364</v>
      </c>
    </row>
    <row r="8" spans="1:8" ht="12.75" hidden="1" customHeight="1" x14ac:dyDescent="0.25">
      <c r="A8" s="2769">
        <v>37438</v>
      </c>
      <c r="B8" s="2770">
        <v>23</v>
      </c>
      <c r="C8" s="2771">
        <v>703.38</v>
      </c>
      <c r="D8" s="2771">
        <v>375.02</v>
      </c>
      <c r="E8" s="2772">
        <v>79.459999999999994</v>
      </c>
      <c r="F8" s="2773">
        <v>359.86</v>
      </c>
      <c r="G8" s="2774">
        <v>5462</v>
      </c>
      <c r="H8" s="2775">
        <v>390</v>
      </c>
    </row>
    <row r="9" spans="1:8" ht="12.75" hidden="1" customHeight="1" x14ac:dyDescent="0.25">
      <c r="A9" s="2769">
        <v>37469</v>
      </c>
      <c r="B9" s="2770">
        <v>21</v>
      </c>
      <c r="C9" s="2771">
        <v>724.61</v>
      </c>
      <c r="D9" s="2771">
        <v>383.5</v>
      </c>
      <c r="E9" s="2772">
        <v>81.349999999999994</v>
      </c>
      <c r="F9" s="2773">
        <v>369.27</v>
      </c>
      <c r="G9" s="2774">
        <v>4237</v>
      </c>
      <c r="H9" s="2775">
        <v>334</v>
      </c>
    </row>
    <row r="10" spans="1:8" ht="12.75" hidden="1" customHeight="1" x14ac:dyDescent="0.25">
      <c r="A10" s="2769">
        <v>37500</v>
      </c>
      <c r="B10" s="2770">
        <v>20</v>
      </c>
      <c r="C10" s="2771">
        <v>748.41</v>
      </c>
      <c r="D10" s="2771">
        <v>393.72</v>
      </c>
      <c r="E10" s="2772">
        <v>82.34</v>
      </c>
      <c r="F10" s="2773">
        <v>381.25</v>
      </c>
      <c r="G10" s="2774">
        <v>6328</v>
      </c>
      <c r="H10" s="2775">
        <v>488</v>
      </c>
    </row>
    <row r="11" spans="1:8" ht="12.75" hidden="1" customHeight="1" x14ac:dyDescent="0.25">
      <c r="A11" s="2769">
        <v>37530</v>
      </c>
      <c r="B11" s="2770">
        <v>23</v>
      </c>
      <c r="C11" s="2771">
        <v>751.53</v>
      </c>
      <c r="D11" s="2771">
        <v>395.52</v>
      </c>
      <c r="E11" s="2772">
        <v>82.38</v>
      </c>
      <c r="F11" s="2773">
        <v>379.09</v>
      </c>
      <c r="G11" s="2774">
        <v>4380</v>
      </c>
      <c r="H11" s="2775">
        <v>399</v>
      </c>
    </row>
    <row r="12" spans="1:8" ht="12.75" hidden="1" customHeight="1" x14ac:dyDescent="0.25">
      <c r="A12" s="2769">
        <v>37562</v>
      </c>
      <c r="B12" s="2770">
        <v>20</v>
      </c>
      <c r="C12" s="2771">
        <v>757.45</v>
      </c>
      <c r="D12" s="2771">
        <v>400.61</v>
      </c>
      <c r="E12" s="2772">
        <v>82.79</v>
      </c>
      <c r="F12" s="2773">
        <v>380.92</v>
      </c>
      <c r="G12" s="2774">
        <v>5790</v>
      </c>
      <c r="H12" s="2775">
        <v>455</v>
      </c>
    </row>
    <row r="13" spans="1:8" ht="12.75" hidden="1" customHeight="1" x14ac:dyDescent="0.25">
      <c r="A13" s="2769">
        <v>37592</v>
      </c>
      <c r="B13" s="2770">
        <v>20</v>
      </c>
      <c r="C13" s="2771">
        <v>792.91</v>
      </c>
      <c r="D13" s="2771">
        <v>420.66</v>
      </c>
      <c r="E13" s="2772">
        <v>86.5</v>
      </c>
      <c r="F13" s="2773">
        <v>394.26</v>
      </c>
      <c r="G13" s="2774">
        <v>5671</v>
      </c>
      <c r="H13" s="2775">
        <v>421</v>
      </c>
    </row>
    <row r="14" spans="1:8" ht="12.75" hidden="1" customHeight="1" x14ac:dyDescent="0.25">
      <c r="A14" s="2769">
        <v>37624</v>
      </c>
      <c r="B14" s="2770">
        <v>21</v>
      </c>
      <c r="C14" s="2771">
        <v>855</v>
      </c>
      <c r="D14" s="2776">
        <v>463.05</v>
      </c>
      <c r="E14" s="2777">
        <v>94.07</v>
      </c>
      <c r="F14" s="2773">
        <v>419.4</v>
      </c>
      <c r="G14" s="2774">
        <v>7066</v>
      </c>
      <c r="H14" s="2775">
        <v>370</v>
      </c>
    </row>
    <row r="15" spans="1:8" ht="12.75" hidden="1" customHeight="1" x14ac:dyDescent="0.25">
      <c r="A15" s="2769">
        <v>37655</v>
      </c>
      <c r="B15" s="2770">
        <v>19</v>
      </c>
      <c r="C15" s="2771">
        <v>879.71</v>
      </c>
      <c r="D15" s="2776">
        <v>491.9</v>
      </c>
      <c r="E15" s="2777">
        <v>96.74</v>
      </c>
      <c r="F15" s="2773">
        <v>430.16</v>
      </c>
      <c r="G15" s="2774">
        <v>8543</v>
      </c>
      <c r="H15" s="2775">
        <v>419.83</v>
      </c>
    </row>
    <row r="16" spans="1:8" ht="12.75" hidden="1" customHeight="1" x14ac:dyDescent="0.25">
      <c r="A16" s="2769">
        <v>37683</v>
      </c>
      <c r="B16" s="2770">
        <v>20</v>
      </c>
      <c r="C16" s="2771">
        <v>870.27</v>
      </c>
      <c r="D16" s="2776">
        <v>492.47</v>
      </c>
      <c r="E16" s="2777">
        <v>95.12</v>
      </c>
      <c r="F16" s="2773">
        <v>425.16</v>
      </c>
      <c r="G16" s="2774">
        <v>6958</v>
      </c>
      <c r="H16" s="2775">
        <v>440</v>
      </c>
    </row>
    <row r="17" spans="1:8" ht="12.75" hidden="1" customHeight="1" x14ac:dyDescent="0.25">
      <c r="A17" s="2769">
        <v>37714</v>
      </c>
      <c r="B17" s="2770">
        <v>21</v>
      </c>
      <c r="C17" s="2771">
        <v>910.33</v>
      </c>
      <c r="D17" s="2776">
        <v>518.30999999999995</v>
      </c>
      <c r="E17" s="2777">
        <v>98.54</v>
      </c>
      <c r="F17" s="2773">
        <v>440</v>
      </c>
      <c r="G17" s="2774">
        <v>7399</v>
      </c>
      <c r="H17" s="2775">
        <v>814</v>
      </c>
    </row>
    <row r="18" spans="1:8" ht="12.75" hidden="1" customHeight="1" x14ac:dyDescent="0.25">
      <c r="A18" s="2769">
        <v>37742</v>
      </c>
      <c r="B18" s="2770">
        <v>21</v>
      </c>
      <c r="C18" s="2771">
        <v>968.13</v>
      </c>
      <c r="D18" s="2776">
        <v>548.11</v>
      </c>
      <c r="E18" s="2777">
        <v>104.06</v>
      </c>
      <c r="F18" s="2773">
        <v>465.27</v>
      </c>
      <c r="G18" s="2774">
        <v>10253</v>
      </c>
      <c r="H18" s="2775">
        <v>659</v>
      </c>
    </row>
    <row r="19" spans="1:8" ht="12.75" hidden="1" customHeight="1" x14ac:dyDescent="0.25">
      <c r="A19" s="2769">
        <v>37773</v>
      </c>
      <c r="B19" s="2770">
        <v>21</v>
      </c>
      <c r="C19" s="2771">
        <v>1004.17</v>
      </c>
      <c r="D19" s="2776">
        <v>551.09</v>
      </c>
      <c r="E19" s="2777">
        <v>105.98</v>
      </c>
      <c r="F19" s="2773">
        <v>481.03</v>
      </c>
      <c r="G19" s="2774">
        <v>10462</v>
      </c>
      <c r="H19" s="2775">
        <v>970</v>
      </c>
    </row>
    <row r="20" spans="1:8" ht="12.75" hidden="1" customHeight="1" x14ac:dyDescent="0.25">
      <c r="A20" s="2769">
        <v>37805</v>
      </c>
      <c r="B20" s="2770">
        <v>20</v>
      </c>
      <c r="C20" s="2771">
        <v>1013.62</v>
      </c>
      <c r="D20" s="2776">
        <v>537.32000000000005</v>
      </c>
      <c r="E20" s="2777">
        <v>105.19</v>
      </c>
      <c r="F20" s="2773">
        <v>480.96</v>
      </c>
      <c r="G20" s="2774">
        <v>20172</v>
      </c>
      <c r="H20" s="2775">
        <v>1026</v>
      </c>
    </row>
    <row r="21" spans="1:8" ht="13.5" hidden="1" customHeight="1" x14ac:dyDescent="0.25">
      <c r="A21" s="2769">
        <v>37836</v>
      </c>
      <c r="B21" s="2770">
        <v>21</v>
      </c>
      <c r="C21" s="2776">
        <v>995.12</v>
      </c>
      <c r="D21" s="2776">
        <v>531.36</v>
      </c>
      <c r="E21" s="2777">
        <v>102.27</v>
      </c>
      <c r="F21" s="2773">
        <v>472.29</v>
      </c>
      <c r="G21" s="2774">
        <v>11623</v>
      </c>
      <c r="H21" s="2775">
        <v>855</v>
      </c>
    </row>
    <row r="22" spans="1:8" ht="12.75" hidden="1" customHeight="1" x14ac:dyDescent="0.25">
      <c r="A22" s="2769">
        <v>37867</v>
      </c>
      <c r="B22" s="2778">
        <v>21</v>
      </c>
      <c r="C22" s="2776">
        <v>1018.06</v>
      </c>
      <c r="D22" s="2776">
        <v>544.78</v>
      </c>
      <c r="E22" s="2777">
        <v>105.32</v>
      </c>
      <c r="F22" s="2773">
        <v>483.08</v>
      </c>
      <c r="G22" s="2774">
        <v>6792</v>
      </c>
      <c r="H22" s="2775">
        <v>464</v>
      </c>
    </row>
    <row r="23" spans="1:8" ht="12.75" hidden="1" customHeight="1" x14ac:dyDescent="0.25">
      <c r="A23" s="2769">
        <v>37897</v>
      </c>
      <c r="B23" s="2778">
        <v>23</v>
      </c>
      <c r="C23" s="2776">
        <v>1089.51</v>
      </c>
      <c r="D23" s="2776">
        <v>591.4</v>
      </c>
      <c r="E23" s="2777">
        <v>113.54</v>
      </c>
      <c r="F23" s="2773">
        <v>512.29</v>
      </c>
      <c r="G23" s="2774">
        <v>19436</v>
      </c>
      <c r="H23" s="2775">
        <v>995</v>
      </c>
    </row>
    <row r="24" spans="1:8" ht="12.75" hidden="1" customHeight="1" x14ac:dyDescent="0.25">
      <c r="A24" s="2769">
        <v>37928</v>
      </c>
      <c r="B24" s="2770">
        <v>19</v>
      </c>
      <c r="C24" s="2776">
        <v>1163.97</v>
      </c>
      <c r="D24" s="2776">
        <v>639.53</v>
      </c>
      <c r="E24" s="2777">
        <v>120.18</v>
      </c>
      <c r="F24" s="2773">
        <v>545.24</v>
      </c>
      <c r="G24" s="2774">
        <v>7775</v>
      </c>
      <c r="H24" s="2775">
        <v>545</v>
      </c>
    </row>
    <row r="25" spans="1:8" ht="12.75" hidden="1" customHeight="1" x14ac:dyDescent="0.25">
      <c r="A25" s="2769">
        <v>37958</v>
      </c>
      <c r="B25" s="2770">
        <v>22</v>
      </c>
      <c r="C25" s="2776">
        <v>1194.27</v>
      </c>
      <c r="D25" s="2776">
        <v>691.95</v>
      </c>
      <c r="E25" s="2777">
        <v>121.5</v>
      </c>
      <c r="F25" s="2773">
        <v>554.84</v>
      </c>
      <c r="G25" s="2774">
        <v>9682.2000000000007</v>
      </c>
      <c r="H25" s="2775">
        <v>408</v>
      </c>
    </row>
    <row r="26" spans="1:8" ht="12.75" hidden="1" customHeight="1" x14ac:dyDescent="0.25">
      <c r="A26" s="2769">
        <v>37989</v>
      </c>
      <c r="B26" s="2779">
        <v>19</v>
      </c>
      <c r="C26" s="2776">
        <v>1231.02</v>
      </c>
      <c r="D26" s="2776">
        <v>732.75</v>
      </c>
      <c r="E26" s="2776">
        <v>123.2</v>
      </c>
      <c r="F26" s="2780">
        <v>565.4</v>
      </c>
      <c r="G26" s="2781">
        <v>13223</v>
      </c>
      <c r="H26" s="2782">
        <v>703</v>
      </c>
    </row>
    <row r="27" spans="1:8" ht="12.75" hidden="1" customHeight="1" x14ac:dyDescent="0.25">
      <c r="A27" s="2769">
        <v>38021</v>
      </c>
      <c r="B27" s="2779">
        <v>18</v>
      </c>
      <c r="C27" s="2776">
        <v>1306.7</v>
      </c>
      <c r="D27" s="2776">
        <v>787.86</v>
      </c>
      <c r="E27" s="2776">
        <v>130.58000000000001</v>
      </c>
      <c r="F27" s="2780">
        <v>599.33000000000004</v>
      </c>
      <c r="G27" s="2781">
        <v>15372</v>
      </c>
      <c r="H27" s="2782">
        <v>825</v>
      </c>
    </row>
    <row r="28" spans="1:8" ht="12.75" hidden="1" customHeight="1" x14ac:dyDescent="0.25">
      <c r="A28" s="2769">
        <v>38047</v>
      </c>
      <c r="B28" s="2779">
        <v>22</v>
      </c>
      <c r="C28" s="2776">
        <v>1322.36</v>
      </c>
      <c r="D28" s="2776">
        <v>785.43</v>
      </c>
      <c r="E28" s="2776">
        <v>130.88999999999999</v>
      </c>
      <c r="F28" s="2780">
        <v>605.41</v>
      </c>
      <c r="G28" s="2781">
        <v>10015</v>
      </c>
      <c r="H28" s="2782">
        <v>369</v>
      </c>
    </row>
    <row r="29" spans="1:8" ht="12.75" hidden="1" customHeight="1" x14ac:dyDescent="0.25">
      <c r="A29" s="2769">
        <v>38078</v>
      </c>
      <c r="B29" s="2779">
        <v>22</v>
      </c>
      <c r="C29" s="2776">
        <v>1376.95</v>
      </c>
      <c r="D29" s="2776">
        <v>788.88</v>
      </c>
      <c r="E29" s="2776">
        <v>132.37</v>
      </c>
      <c r="F29" s="2780">
        <v>623.96</v>
      </c>
      <c r="G29" s="2781">
        <v>8819</v>
      </c>
      <c r="H29" s="2782">
        <v>321</v>
      </c>
    </row>
    <row r="30" spans="1:8" ht="12.75" hidden="1" customHeight="1" x14ac:dyDescent="0.25">
      <c r="A30" s="2769">
        <v>38108</v>
      </c>
      <c r="B30" s="2779">
        <v>21</v>
      </c>
      <c r="C30" s="2776">
        <v>1441.08</v>
      </c>
      <c r="D30" s="2776">
        <v>802.63</v>
      </c>
      <c r="E30" s="2776">
        <v>137.75</v>
      </c>
      <c r="F30" s="2780">
        <v>650.94000000000005</v>
      </c>
      <c r="G30" s="2781">
        <v>14037</v>
      </c>
      <c r="H30" s="2782">
        <v>624</v>
      </c>
    </row>
    <row r="31" spans="1:8" ht="12.75" hidden="1" customHeight="1" x14ac:dyDescent="0.25">
      <c r="A31" s="2769">
        <v>38139</v>
      </c>
      <c r="B31" s="2779">
        <v>22</v>
      </c>
      <c r="C31" s="2776">
        <v>1457.2</v>
      </c>
      <c r="D31" s="2776">
        <v>805.75</v>
      </c>
      <c r="E31" s="2776">
        <v>138.49</v>
      </c>
      <c r="F31" s="2780">
        <v>656.8</v>
      </c>
      <c r="G31" s="2781">
        <v>12794</v>
      </c>
      <c r="H31" s="2782">
        <v>670</v>
      </c>
    </row>
    <row r="32" spans="1:8" ht="12.75" hidden="1" customHeight="1" x14ac:dyDescent="0.25">
      <c r="A32" s="2769">
        <v>38169</v>
      </c>
      <c r="B32" s="2779">
        <v>22</v>
      </c>
      <c r="C32" s="2776">
        <v>1453.15</v>
      </c>
      <c r="D32" s="2776">
        <v>801.78</v>
      </c>
      <c r="E32" s="2776">
        <v>136.01</v>
      </c>
      <c r="F32" s="2780">
        <v>651.09</v>
      </c>
      <c r="G32" s="2781">
        <v>7884</v>
      </c>
      <c r="H32" s="2782">
        <v>459</v>
      </c>
    </row>
    <row r="33" spans="1:8" ht="12.75" hidden="1" customHeight="1" x14ac:dyDescent="0.25">
      <c r="A33" s="2769">
        <v>38200</v>
      </c>
      <c r="B33" s="2779">
        <v>22</v>
      </c>
      <c r="C33" s="2776">
        <v>1444.65</v>
      </c>
      <c r="D33" s="2776">
        <v>793.9</v>
      </c>
      <c r="E33" s="2776">
        <v>134.07</v>
      </c>
      <c r="F33" s="2780">
        <v>646.79</v>
      </c>
      <c r="G33" s="2781">
        <v>7304</v>
      </c>
      <c r="H33" s="2782">
        <v>482</v>
      </c>
    </row>
    <row r="34" spans="1:8" ht="12.75" hidden="1" customHeight="1" x14ac:dyDescent="0.25">
      <c r="A34" s="2769">
        <v>38231</v>
      </c>
      <c r="B34" s="2779">
        <v>22</v>
      </c>
      <c r="C34" s="2776">
        <v>1455.79</v>
      </c>
      <c r="D34" s="2776">
        <v>794.7</v>
      </c>
      <c r="E34" s="2776">
        <v>135.30000000000001</v>
      </c>
      <c r="F34" s="2780">
        <v>651.04</v>
      </c>
      <c r="G34" s="2781">
        <v>9027</v>
      </c>
      <c r="H34" s="2782">
        <v>558</v>
      </c>
    </row>
    <row r="35" spans="1:8" ht="12.75" hidden="1" customHeight="1" x14ac:dyDescent="0.25">
      <c r="A35" s="2769">
        <v>38261</v>
      </c>
      <c r="B35" s="2779">
        <v>21</v>
      </c>
      <c r="C35" s="2776">
        <v>1499.44</v>
      </c>
      <c r="D35" s="2776">
        <v>817.72</v>
      </c>
      <c r="E35" s="2776">
        <v>138.04</v>
      </c>
      <c r="F35" s="2780">
        <v>666.32</v>
      </c>
      <c r="G35" s="2781">
        <v>12770</v>
      </c>
      <c r="H35" s="2782">
        <v>573.98400000000004</v>
      </c>
    </row>
    <row r="36" spans="1:8" ht="12.75" hidden="1" customHeight="1" x14ac:dyDescent="0.25">
      <c r="A36" s="2769">
        <v>38292</v>
      </c>
      <c r="B36" s="2779">
        <v>20</v>
      </c>
      <c r="C36" s="2776">
        <v>1529.97</v>
      </c>
      <c r="D36" s="2776">
        <v>836.12</v>
      </c>
      <c r="E36" s="2776">
        <v>141.09</v>
      </c>
      <c r="F36" s="2780">
        <v>677.77</v>
      </c>
      <c r="G36" s="2781">
        <v>12281</v>
      </c>
      <c r="H36" s="2782">
        <v>640</v>
      </c>
    </row>
    <row r="37" spans="1:8" ht="12.75" hidden="1" customHeight="1" x14ac:dyDescent="0.25">
      <c r="A37" s="2769">
        <v>38322</v>
      </c>
      <c r="B37" s="2779">
        <v>23</v>
      </c>
      <c r="C37" s="2776">
        <v>1585.78</v>
      </c>
      <c r="D37" s="2776">
        <v>873.31</v>
      </c>
      <c r="E37" s="2776">
        <v>146.06</v>
      </c>
      <c r="F37" s="2780">
        <v>697.01</v>
      </c>
      <c r="G37" s="2781">
        <v>11043</v>
      </c>
      <c r="H37" s="2782">
        <v>753</v>
      </c>
    </row>
    <row r="38" spans="1:8" ht="12.75" hidden="1" customHeight="1" x14ac:dyDescent="0.25">
      <c r="A38" s="2769">
        <v>38353</v>
      </c>
      <c r="B38" s="2779">
        <v>19</v>
      </c>
      <c r="C38" s="2776">
        <v>1656.32</v>
      </c>
      <c r="D38" s="2776">
        <v>909.02</v>
      </c>
      <c r="E38" s="2776">
        <v>151.65</v>
      </c>
      <c r="F38" s="2780">
        <v>722.2</v>
      </c>
      <c r="G38" s="2781">
        <v>11864</v>
      </c>
      <c r="H38" s="2782">
        <v>1010.5</v>
      </c>
    </row>
    <row r="39" spans="1:8" ht="12.75" hidden="1" customHeight="1" x14ac:dyDescent="0.25">
      <c r="A39" s="2769">
        <v>38384</v>
      </c>
      <c r="B39" s="2779">
        <v>18</v>
      </c>
      <c r="C39" s="2776">
        <v>1684.81</v>
      </c>
      <c r="D39" s="2776">
        <v>913.47</v>
      </c>
      <c r="E39" s="2776">
        <v>153.96</v>
      </c>
      <c r="F39" s="2780">
        <v>731.03</v>
      </c>
      <c r="G39" s="2781">
        <v>10978</v>
      </c>
      <c r="H39" s="2782">
        <v>400</v>
      </c>
    </row>
    <row r="40" spans="1:8" ht="12.75" hidden="1" customHeight="1" x14ac:dyDescent="0.25">
      <c r="A40" s="2769">
        <v>38412</v>
      </c>
      <c r="B40" s="2779">
        <v>20</v>
      </c>
      <c r="C40" s="2776">
        <v>1713.2</v>
      </c>
      <c r="D40" s="2776">
        <v>922.99</v>
      </c>
      <c r="E40" s="2776">
        <v>158.25</v>
      </c>
      <c r="F40" s="2780">
        <v>742.65</v>
      </c>
      <c r="G40" s="2781">
        <v>18126</v>
      </c>
      <c r="H40" s="2782">
        <v>805</v>
      </c>
    </row>
    <row r="41" spans="1:8" ht="12.75" hidden="1" customHeight="1" x14ac:dyDescent="0.25">
      <c r="A41" s="2769">
        <v>38443</v>
      </c>
      <c r="B41" s="2779">
        <v>21</v>
      </c>
      <c r="C41" s="2776">
        <v>1705.97</v>
      </c>
      <c r="D41" s="2776">
        <v>915.09</v>
      </c>
      <c r="E41" s="2776">
        <v>155.06</v>
      </c>
      <c r="F41" s="2780">
        <v>730.93</v>
      </c>
      <c r="G41" s="2781">
        <v>12972</v>
      </c>
      <c r="H41" s="2782">
        <v>463</v>
      </c>
    </row>
    <row r="42" spans="1:8" ht="12.75" hidden="1" customHeight="1" x14ac:dyDescent="0.25">
      <c r="A42" s="2769">
        <v>38473</v>
      </c>
      <c r="B42" s="2779">
        <v>22</v>
      </c>
      <c r="C42" s="2776">
        <v>1649.42</v>
      </c>
      <c r="D42" s="2776">
        <v>883.36</v>
      </c>
      <c r="E42" s="2776">
        <v>148.54</v>
      </c>
      <c r="F42" s="2780">
        <v>705.22</v>
      </c>
      <c r="G42" s="2781">
        <v>9013</v>
      </c>
      <c r="H42" s="2782">
        <v>272</v>
      </c>
    </row>
    <row r="43" spans="1:8" ht="12.75" hidden="1" customHeight="1" x14ac:dyDescent="0.25">
      <c r="A43" s="2769">
        <v>38504</v>
      </c>
      <c r="B43" s="2779">
        <v>22</v>
      </c>
      <c r="C43" s="2776">
        <v>1681.86</v>
      </c>
      <c r="D43" s="2776">
        <v>895.08</v>
      </c>
      <c r="E43" s="2776">
        <v>152.52000000000001</v>
      </c>
      <c r="F43" s="2780">
        <v>717.54</v>
      </c>
      <c r="G43" s="2781">
        <v>29856</v>
      </c>
      <c r="H43" s="2782">
        <v>804</v>
      </c>
    </row>
    <row r="44" spans="1:8" ht="12.75" hidden="1" customHeight="1" x14ac:dyDescent="0.25">
      <c r="A44" s="2769">
        <v>38534</v>
      </c>
      <c r="B44" s="2779">
        <v>21</v>
      </c>
      <c r="C44" s="2776">
        <v>1724.38</v>
      </c>
      <c r="D44" s="2776">
        <v>911.56</v>
      </c>
      <c r="E44" s="2776">
        <v>155.41999999999999</v>
      </c>
      <c r="F44" s="2780">
        <v>726.77</v>
      </c>
      <c r="G44" s="2781">
        <v>8071</v>
      </c>
      <c r="H44" s="2782">
        <v>520</v>
      </c>
    </row>
    <row r="45" spans="1:8" ht="12.75" hidden="1" customHeight="1" x14ac:dyDescent="0.25">
      <c r="A45" s="2769">
        <v>38565</v>
      </c>
      <c r="B45" s="2779">
        <v>23</v>
      </c>
      <c r="C45" s="2776">
        <v>1812.43</v>
      </c>
      <c r="D45" s="2776">
        <v>952.76</v>
      </c>
      <c r="E45" s="2783">
        <v>164.74</v>
      </c>
      <c r="F45" s="2773">
        <v>759.86</v>
      </c>
      <c r="G45" s="2774">
        <v>11593</v>
      </c>
      <c r="H45" s="2775">
        <v>612</v>
      </c>
    </row>
    <row r="46" spans="1:8" ht="12.75" hidden="1" customHeight="1" x14ac:dyDescent="0.25">
      <c r="A46" s="2769">
        <v>38596</v>
      </c>
      <c r="B46" s="2779">
        <v>21</v>
      </c>
      <c r="C46" s="2776">
        <v>1922.12</v>
      </c>
      <c r="D46" s="2776">
        <v>1003.55</v>
      </c>
      <c r="E46" s="2777">
        <v>176.47</v>
      </c>
      <c r="F46" s="2773">
        <v>805.72</v>
      </c>
      <c r="G46" s="2774">
        <v>17669</v>
      </c>
      <c r="H46" s="2775">
        <v>1026</v>
      </c>
    </row>
    <row r="47" spans="1:8" ht="12.75" hidden="1" customHeight="1" x14ac:dyDescent="0.25">
      <c r="A47" s="2769">
        <v>38626</v>
      </c>
      <c r="B47" s="2779">
        <v>21</v>
      </c>
      <c r="C47" s="2776">
        <v>1957.01</v>
      </c>
      <c r="D47" s="2776">
        <v>1007.65</v>
      </c>
      <c r="E47" s="2777">
        <v>178.24</v>
      </c>
      <c r="F47" s="2773">
        <v>815.68</v>
      </c>
      <c r="G47" s="2774">
        <v>15882</v>
      </c>
      <c r="H47" s="2775">
        <v>762</v>
      </c>
    </row>
    <row r="48" spans="1:8" ht="12.75" hidden="1" customHeight="1" x14ac:dyDescent="0.25">
      <c r="A48" s="2769">
        <v>38657</v>
      </c>
      <c r="B48" s="2779">
        <v>19</v>
      </c>
      <c r="C48" s="2776">
        <v>1965.17</v>
      </c>
      <c r="D48" s="2776">
        <v>1007.33</v>
      </c>
      <c r="E48" s="2777">
        <v>177.89</v>
      </c>
      <c r="F48" s="2773">
        <v>816.57</v>
      </c>
      <c r="G48" s="2774">
        <v>25540</v>
      </c>
      <c r="H48" s="2775">
        <v>935</v>
      </c>
    </row>
    <row r="49" spans="1:8" ht="12.75" hidden="1" customHeight="1" x14ac:dyDescent="0.25">
      <c r="A49" s="2769">
        <v>38687</v>
      </c>
      <c r="B49" s="2779">
        <v>22</v>
      </c>
      <c r="C49" s="2776">
        <v>1958.47</v>
      </c>
      <c r="D49" s="2776">
        <v>1000.5</v>
      </c>
      <c r="E49" s="2777">
        <v>176.76</v>
      </c>
      <c r="F49" s="2773">
        <v>807.72</v>
      </c>
      <c r="G49" s="2774">
        <v>45862</v>
      </c>
      <c r="H49" s="2775">
        <v>5243</v>
      </c>
    </row>
    <row r="50" spans="1:8" ht="12.75" hidden="1" customHeight="1" x14ac:dyDescent="0.25">
      <c r="A50" s="2769">
        <v>38718</v>
      </c>
      <c r="B50" s="2779">
        <v>21</v>
      </c>
      <c r="C50" s="2776">
        <v>1982.3</v>
      </c>
      <c r="D50" s="2776">
        <v>1012.04</v>
      </c>
      <c r="E50" s="2777">
        <v>178.52</v>
      </c>
      <c r="F50" s="2773">
        <v>816.24</v>
      </c>
      <c r="G50" s="2774">
        <v>19067</v>
      </c>
      <c r="H50" s="2775">
        <v>700</v>
      </c>
    </row>
    <row r="51" spans="1:8" ht="12.75" hidden="1" customHeight="1" x14ac:dyDescent="0.25">
      <c r="A51" s="2769">
        <v>38749</v>
      </c>
      <c r="B51" s="2779">
        <v>19</v>
      </c>
      <c r="C51" s="2776">
        <v>2028.15</v>
      </c>
      <c r="D51" s="2776">
        <v>1033.42</v>
      </c>
      <c r="E51" s="2777">
        <v>183.78</v>
      </c>
      <c r="F51" s="2773">
        <v>834.57</v>
      </c>
      <c r="G51" s="2774">
        <v>21168</v>
      </c>
      <c r="H51" s="2775">
        <v>865</v>
      </c>
    </row>
    <row r="52" spans="1:8" ht="12.75" hidden="1" customHeight="1" x14ac:dyDescent="0.25">
      <c r="A52" s="2769">
        <v>38777</v>
      </c>
      <c r="B52" s="2779">
        <v>22</v>
      </c>
      <c r="C52" s="2776">
        <v>2059.31</v>
      </c>
      <c r="D52" s="2776">
        <v>1047.3599999999999</v>
      </c>
      <c r="E52" s="2777">
        <v>184.86</v>
      </c>
      <c r="F52" s="2773">
        <v>845.69</v>
      </c>
      <c r="G52" s="2774">
        <v>12508</v>
      </c>
      <c r="H52" s="2775">
        <v>684</v>
      </c>
    </row>
    <row r="53" spans="1:8" ht="12.75" hidden="1" customHeight="1" x14ac:dyDescent="0.25">
      <c r="A53" s="2769">
        <v>38808</v>
      </c>
      <c r="B53" s="2779">
        <v>20</v>
      </c>
      <c r="C53" s="2776">
        <v>2044.66</v>
      </c>
      <c r="D53" s="2776">
        <v>1037.69</v>
      </c>
      <c r="E53" s="2777">
        <v>181.23</v>
      </c>
      <c r="F53" s="2773">
        <v>833.78</v>
      </c>
      <c r="G53" s="2774">
        <v>10726</v>
      </c>
      <c r="H53" s="2775">
        <v>631</v>
      </c>
    </row>
    <row r="54" spans="1:8" ht="12.75" hidden="1" customHeight="1" x14ac:dyDescent="0.25">
      <c r="A54" s="2769">
        <v>38838</v>
      </c>
      <c r="B54" s="2779">
        <v>22</v>
      </c>
      <c r="C54" s="2776">
        <v>2038.16</v>
      </c>
      <c r="D54" s="2776">
        <v>1034.25</v>
      </c>
      <c r="E54" s="2777">
        <v>180.08</v>
      </c>
      <c r="F54" s="2773">
        <v>828.41</v>
      </c>
      <c r="G54" s="2774">
        <v>13755.8</v>
      </c>
      <c r="H54" s="2775">
        <v>386</v>
      </c>
    </row>
    <row r="55" spans="1:8" ht="12.75" hidden="1" customHeight="1" x14ac:dyDescent="0.25">
      <c r="A55" s="2769">
        <v>38869</v>
      </c>
      <c r="B55" s="2779">
        <v>22</v>
      </c>
      <c r="C55" s="2776">
        <v>2023.92</v>
      </c>
      <c r="D55" s="2776">
        <v>1026.75</v>
      </c>
      <c r="E55" s="2777">
        <v>178.23</v>
      </c>
      <c r="F55" s="2773">
        <v>818.95</v>
      </c>
      <c r="G55" s="2774">
        <v>15269</v>
      </c>
      <c r="H55" s="2775">
        <v>1054</v>
      </c>
    </row>
    <row r="56" spans="1:8" ht="12.75" hidden="1" customHeight="1" x14ac:dyDescent="0.25">
      <c r="A56" s="2769">
        <v>38899</v>
      </c>
      <c r="B56" s="2779">
        <v>21</v>
      </c>
      <c r="C56" s="2776">
        <v>2110.1</v>
      </c>
      <c r="D56" s="2776">
        <v>1060.6300000000001</v>
      </c>
      <c r="E56" s="2777">
        <v>187</v>
      </c>
      <c r="F56" s="2773">
        <v>852.36</v>
      </c>
      <c r="G56" s="2774">
        <v>18819</v>
      </c>
      <c r="H56" s="2775">
        <v>425.6</v>
      </c>
    </row>
    <row r="57" spans="1:8" ht="12.75" hidden="1" customHeight="1" x14ac:dyDescent="0.25">
      <c r="A57" s="2769">
        <v>38930</v>
      </c>
      <c r="B57" s="2779">
        <v>21</v>
      </c>
      <c r="C57" s="2776">
        <v>2223.5500000000002</v>
      </c>
      <c r="D57" s="2776">
        <v>1089.49</v>
      </c>
      <c r="E57" s="2777">
        <v>195.58</v>
      </c>
      <c r="F57" s="2773">
        <v>890.52</v>
      </c>
      <c r="G57" s="2774">
        <v>14331</v>
      </c>
      <c r="H57" s="2775">
        <v>794</v>
      </c>
    </row>
    <row r="58" spans="1:8" ht="12.75" hidden="1" customHeight="1" x14ac:dyDescent="0.25">
      <c r="A58" s="2769">
        <v>38961</v>
      </c>
      <c r="B58" s="2779">
        <v>21</v>
      </c>
      <c r="C58" s="2776">
        <v>2394.35</v>
      </c>
      <c r="D58" s="2776">
        <v>1154.33</v>
      </c>
      <c r="E58" s="2777">
        <v>207.36</v>
      </c>
      <c r="F58" s="2773">
        <v>957.06</v>
      </c>
      <c r="G58" s="2774">
        <v>16903.900000000001</v>
      </c>
      <c r="H58" s="2775">
        <v>622.79999999999995</v>
      </c>
    </row>
    <row r="59" spans="1:8" ht="12.75" hidden="1" customHeight="1" x14ac:dyDescent="0.25">
      <c r="A59" s="2769">
        <v>38991</v>
      </c>
      <c r="B59" s="2779">
        <v>21</v>
      </c>
      <c r="C59" s="2776">
        <v>2631.06</v>
      </c>
      <c r="D59" s="2776">
        <v>1259.0899999999999</v>
      </c>
      <c r="E59" s="2777">
        <v>228.19</v>
      </c>
      <c r="F59" s="2773">
        <v>1046.08</v>
      </c>
      <c r="G59" s="2774">
        <v>17704</v>
      </c>
      <c r="H59" s="2775">
        <v>551.31799999999998</v>
      </c>
    </row>
    <row r="60" spans="1:8" ht="12.75" hidden="1" customHeight="1" x14ac:dyDescent="0.25">
      <c r="A60" s="2769">
        <v>39022</v>
      </c>
      <c r="B60" s="2779">
        <v>21</v>
      </c>
      <c r="C60" s="2776">
        <v>2979.76</v>
      </c>
      <c r="D60" s="2776">
        <v>1412.8</v>
      </c>
      <c r="E60" s="2777">
        <v>255.29</v>
      </c>
      <c r="F60" s="2773">
        <v>1181.17</v>
      </c>
      <c r="G60" s="2774">
        <v>24762</v>
      </c>
      <c r="H60" s="2775">
        <v>771</v>
      </c>
    </row>
    <row r="61" spans="1:8" ht="12.75" hidden="1" customHeight="1" x14ac:dyDescent="0.25">
      <c r="A61" s="2769">
        <v>39052</v>
      </c>
      <c r="B61" s="2779">
        <v>20</v>
      </c>
      <c r="C61" s="2776">
        <v>3028.73</v>
      </c>
      <c r="D61" s="2776">
        <v>1426.82</v>
      </c>
      <c r="E61" s="2777">
        <v>259.47000000000003</v>
      </c>
      <c r="F61" s="2773">
        <v>1193.69</v>
      </c>
      <c r="G61" s="2774">
        <v>105922</v>
      </c>
      <c r="H61" s="2775">
        <v>3221</v>
      </c>
    </row>
    <row r="62" spans="1:8" ht="12.75" hidden="1" customHeight="1" x14ac:dyDescent="0.25">
      <c r="A62" s="2769">
        <v>39083</v>
      </c>
      <c r="B62" s="2779">
        <v>21</v>
      </c>
      <c r="C62" s="2776">
        <v>3244.01</v>
      </c>
      <c r="D62" s="2776">
        <v>1515.07</v>
      </c>
      <c r="E62" s="2777">
        <v>281.14999999999998</v>
      </c>
      <c r="F62" s="2773">
        <v>1276.51</v>
      </c>
      <c r="G62" s="2774">
        <v>25890</v>
      </c>
      <c r="H62" s="2775">
        <v>686.3</v>
      </c>
    </row>
    <row r="63" spans="1:8" ht="12.75" hidden="1" customHeight="1" x14ac:dyDescent="0.25">
      <c r="A63" s="2769">
        <v>39114</v>
      </c>
      <c r="B63" s="2779">
        <v>18</v>
      </c>
      <c r="C63" s="2776">
        <v>3265.93</v>
      </c>
      <c r="D63" s="2776">
        <v>1534.24</v>
      </c>
      <c r="E63" s="2777">
        <v>286.47000000000003</v>
      </c>
      <c r="F63" s="2773">
        <v>1284.03</v>
      </c>
      <c r="G63" s="2774">
        <v>215289.557</v>
      </c>
      <c r="H63" s="2775">
        <v>4616.0870000000004</v>
      </c>
    </row>
    <row r="64" spans="1:8" ht="12.75" hidden="1" customHeight="1" x14ac:dyDescent="0.25">
      <c r="A64" s="2769">
        <v>39142</v>
      </c>
      <c r="B64" s="2779">
        <v>20</v>
      </c>
      <c r="C64" s="2776">
        <v>3327.8</v>
      </c>
      <c r="D64" s="2776">
        <v>1591.49</v>
      </c>
      <c r="E64" s="2777">
        <v>294.11</v>
      </c>
      <c r="F64" s="2773">
        <v>1305.58</v>
      </c>
      <c r="G64" s="2774">
        <v>20607.429</v>
      </c>
      <c r="H64" s="2775">
        <v>529.08500000000004</v>
      </c>
    </row>
    <row r="65" spans="1:8" ht="12.75" hidden="1" customHeight="1" x14ac:dyDescent="0.25">
      <c r="A65" s="2769">
        <v>39173</v>
      </c>
      <c r="B65" s="2779">
        <v>21</v>
      </c>
      <c r="C65" s="2776">
        <v>3444.42</v>
      </c>
      <c r="D65" s="2776">
        <v>1669.21</v>
      </c>
      <c r="E65" s="2777">
        <v>304.26</v>
      </c>
      <c r="F65" s="2773">
        <v>1345.27</v>
      </c>
      <c r="G65" s="2774">
        <v>27817</v>
      </c>
      <c r="H65" s="2775">
        <v>684</v>
      </c>
    </row>
    <row r="66" spans="1:8" ht="12.75" hidden="1" customHeight="1" x14ac:dyDescent="0.25">
      <c r="A66" s="2769">
        <v>39203</v>
      </c>
      <c r="B66" s="2779">
        <v>22</v>
      </c>
      <c r="C66" s="2776">
        <v>3513.32</v>
      </c>
      <c r="D66" s="2776">
        <v>1730.77</v>
      </c>
      <c r="E66" s="2777">
        <v>317.95</v>
      </c>
      <c r="F66" s="2773">
        <v>1369.27</v>
      </c>
      <c r="G66" s="2774">
        <v>31129.279999999999</v>
      </c>
      <c r="H66" s="2775">
        <v>636.38300000000004</v>
      </c>
    </row>
    <row r="67" spans="1:8" ht="12.75" hidden="1" customHeight="1" x14ac:dyDescent="0.25">
      <c r="A67" s="2769">
        <v>39234</v>
      </c>
      <c r="B67" s="2779">
        <v>21</v>
      </c>
      <c r="C67" s="2776">
        <v>3698.34</v>
      </c>
      <c r="D67" s="2776">
        <v>1811.6</v>
      </c>
      <c r="E67" s="2777">
        <v>327.11</v>
      </c>
      <c r="F67" s="2773">
        <v>1386.03</v>
      </c>
      <c r="G67" s="2774">
        <v>28688</v>
      </c>
      <c r="H67" s="2775">
        <v>641.274</v>
      </c>
    </row>
    <row r="68" spans="1:8" ht="12.75" hidden="1" customHeight="1" x14ac:dyDescent="0.25">
      <c r="A68" s="2769">
        <v>39264</v>
      </c>
      <c r="B68" s="2779">
        <v>22</v>
      </c>
      <c r="C68" s="2776">
        <v>3758.4</v>
      </c>
      <c r="D68" s="2776">
        <v>1851.74</v>
      </c>
      <c r="E68" s="2777">
        <v>347.12</v>
      </c>
      <c r="F68" s="2773">
        <v>1457.49</v>
      </c>
      <c r="G68" s="2774">
        <v>19415.598000000002</v>
      </c>
      <c r="H68" s="2775">
        <v>436.88600000000002</v>
      </c>
    </row>
    <row r="69" spans="1:8" ht="12.75" hidden="1" customHeight="1" x14ac:dyDescent="0.25">
      <c r="A69" s="2769">
        <v>39295</v>
      </c>
      <c r="B69" s="2779">
        <v>23</v>
      </c>
      <c r="C69" s="2776">
        <v>3823.44</v>
      </c>
      <c r="D69" s="2776">
        <v>1909.21</v>
      </c>
      <c r="E69" s="2777">
        <v>356.91</v>
      </c>
      <c r="F69" s="2773">
        <v>1480.6</v>
      </c>
      <c r="G69" s="2774">
        <v>21702</v>
      </c>
      <c r="H69" s="2775">
        <v>625</v>
      </c>
    </row>
    <row r="70" spans="1:8" ht="12.75" hidden="1" customHeight="1" x14ac:dyDescent="0.25">
      <c r="A70" s="2769">
        <v>39326</v>
      </c>
      <c r="B70" s="2779">
        <v>20</v>
      </c>
      <c r="C70" s="2776">
        <v>3848.39</v>
      </c>
      <c r="D70" s="2776">
        <v>1928.04</v>
      </c>
      <c r="E70" s="2777">
        <v>362</v>
      </c>
      <c r="F70" s="2773">
        <v>1484.38</v>
      </c>
      <c r="G70" s="2774">
        <v>26549.976999999999</v>
      </c>
      <c r="H70" s="2775">
        <v>566.15899999999999</v>
      </c>
    </row>
    <row r="71" spans="1:8" ht="12.75" hidden="1" customHeight="1" x14ac:dyDescent="0.25">
      <c r="A71" s="2769">
        <v>39356</v>
      </c>
      <c r="B71" s="2779">
        <v>23</v>
      </c>
      <c r="C71" s="2776">
        <v>4289.03</v>
      </c>
      <c r="D71" s="2776">
        <v>2182.33</v>
      </c>
      <c r="E71" s="2777">
        <v>409.25</v>
      </c>
      <c r="F71" s="2773">
        <v>1644.98</v>
      </c>
      <c r="G71" s="2774">
        <v>49955.307999999997</v>
      </c>
      <c r="H71" s="2775">
        <v>806.62400000000002</v>
      </c>
    </row>
    <row r="72" spans="1:8" ht="12.75" hidden="1" customHeight="1" x14ac:dyDescent="0.25">
      <c r="A72" s="2769">
        <v>39387</v>
      </c>
      <c r="B72" s="2779">
        <v>19</v>
      </c>
      <c r="C72" s="2776">
        <v>4729.45</v>
      </c>
      <c r="D72" s="2776">
        <v>2423.71</v>
      </c>
      <c r="E72" s="2777">
        <v>464.41</v>
      </c>
      <c r="F72" s="2773">
        <v>1809.61</v>
      </c>
      <c r="G72" s="2774">
        <v>66924.271999999997</v>
      </c>
      <c r="H72" s="2775">
        <v>1736.2529999999999</v>
      </c>
    </row>
    <row r="73" spans="1:8" ht="12.75" hidden="1" customHeight="1" x14ac:dyDescent="0.25">
      <c r="A73" s="2769">
        <v>39417</v>
      </c>
      <c r="B73" s="2779">
        <v>20</v>
      </c>
      <c r="C73" s="2776">
        <v>4779.3615000000009</v>
      </c>
      <c r="D73" s="2776">
        <v>2506.6840000000002</v>
      </c>
      <c r="E73" s="2777">
        <v>468.03199999999998</v>
      </c>
      <c r="F73" s="2773">
        <v>1819.6895</v>
      </c>
      <c r="G73" s="2774">
        <v>62188</v>
      </c>
      <c r="H73" s="2775">
        <v>1041</v>
      </c>
    </row>
    <row r="74" spans="1:8" ht="12.75" hidden="1" customHeight="1" x14ac:dyDescent="0.25">
      <c r="A74" s="2769">
        <v>39448</v>
      </c>
      <c r="B74" s="2779">
        <v>20</v>
      </c>
      <c r="C74" s="2776">
        <v>5097.03</v>
      </c>
      <c r="D74" s="2776">
        <v>2739.86</v>
      </c>
      <c r="E74" s="2777">
        <v>505.55</v>
      </c>
      <c r="F74" s="2773">
        <v>1938.86</v>
      </c>
      <c r="G74" s="2774">
        <v>52533</v>
      </c>
      <c r="H74" s="2775">
        <v>1097</v>
      </c>
    </row>
    <row r="75" spans="1:8" ht="12.75" hidden="1" customHeight="1" x14ac:dyDescent="0.25">
      <c r="A75" s="2769">
        <v>39479</v>
      </c>
      <c r="B75" s="2779">
        <v>19</v>
      </c>
      <c r="C75" s="2776">
        <v>5334.6215789473672</v>
      </c>
      <c r="D75" s="2776">
        <v>2906.4263157894734</v>
      </c>
      <c r="E75" s="2777">
        <v>523.21421052631592</v>
      </c>
      <c r="F75" s="2773">
        <v>2028.65</v>
      </c>
      <c r="G75" s="2774">
        <v>65724</v>
      </c>
      <c r="H75" s="2775">
        <v>870</v>
      </c>
    </row>
    <row r="76" spans="1:8" ht="12.75" hidden="1" customHeight="1" x14ac:dyDescent="0.25">
      <c r="A76" s="2769">
        <v>39508</v>
      </c>
      <c r="B76" s="2779">
        <v>19</v>
      </c>
      <c r="C76" s="2776">
        <v>5047.18</v>
      </c>
      <c r="D76" s="2776">
        <v>2897.84</v>
      </c>
      <c r="E76" s="2777">
        <v>486.33</v>
      </c>
      <c r="F76" s="2773">
        <v>1916.63</v>
      </c>
      <c r="G76" s="2774">
        <v>50776</v>
      </c>
      <c r="H76" s="2775">
        <v>854</v>
      </c>
    </row>
    <row r="77" spans="1:8" ht="12.75" hidden="1" customHeight="1" x14ac:dyDescent="0.25">
      <c r="A77" s="2769">
        <v>39539</v>
      </c>
      <c r="B77" s="2779">
        <v>21</v>
      </c>
      <c r="C77" s="2776">
        <v>4752.76</v>
      </c>
      <c r="D77" s="2776">
        <v>2815.46</v>
      </c>
      <c r="E77" s="2777">
        <v>446.57</v>
      </c>
      <c r="F77" s="2773">
        <v>1796.01</v>
      </c>
      <c r="G77" s="2774">
        <v>36358</v>
      </c>
      <c r="H77" s="2775">
        <v>1091</v>
      </c>
    </row>
    <row r="78" spans="1:8" ht="12.75" hidden="1" customHeight="1" x14ac:dyDescent="0.25">
      <c r="A78" s="2769">
        <v>39569</v>
      </c>
      <c r="B78" s="2779">
        <v>21</v>
      </c>
      <c r="C78" s="2776">
        <v>4960.6499999999996</v>
      </c>
      <c r="D78" s="2776">
        <v>2800.19</v>
      </c>
      <c r="E78" s="2777">
        <v>471.43</v>
      </c>
      <c r="F78" s="2773">
        <v>1870.7</v>
      </c>
      <c r="G78" s="2774">
        <v>56054</v>
      </c>
      <c r="H78" s="2775">
        <v>1132</v>
      </c>
    </row>
    <row r="79" spans="1:8" ht="12.75" hidden="1" customHeight="1" x14ac:dyDescent="0.25">
      <c r="A79" s="2769">
        <v>39600</v>
      </c>
      <c r="B79" s="2779">
        <v>21</v>
      </c>
      <c r="C79" s="2776">
        <v>4966.8900000000003</v>
      </c>
      <c r="D79" s="2776">
        <v>2797.4</v>
      </c>
      <c r="E79" s="2777">
        <v>469.24</v>
      </c>
      <c r="F79" s="2773">
        <v>1871.83</v>
      </c>
      <c r="G79" s="2774">
        <v>70459</v>
      </c>
      <c r="H79" s="2775">
        <v>1700</v>
      </c>
    </row>
    <row r="80" spans="1:8" ht="12.75" hidden="1" customHeight="1" x14ac:dyDescent="0.25">
      <c r="A80" s="2769">
        <v>39630</v>
      </c>
      <c r="B80" s="2779">
        <v>23</v>
      </c>
      <c r="C80" s="2776">
        <v>4557.3900000000003</v>
      </c>
      <c r="D80" s="2776">
        <v>2626.4</v>
      </c>
      <c r="E80" s="2777">
        <v>420.36</v>
      </c>
      <c r="F80" s="2773">
        <v>1709.9</v>
      </c>
      <c r="G80" s="2774">
        <v>25202</v>
      </c>
      <c r="H80" s="2775">
        <v>876</v>
      </c>
    </row>
    <row r="81" spans="1:8" ht="12.75" hidden="1" customHeight="1" x14ac:dyDescent="0.25">
      <c r="A81" s="2769">
        <v>39661</v>
      </c>
      <c r="B81" s="2779">
        <v>20</v>
      </c>
      <c r="C81" s="2776">
        <v>4564.1099999999997</v>
      </c>
      <c r="D81" s="2776">
        <v>2550.79</v>
      </c>
      <c r="E81" s="2777">
        <v>418.64</v>
      </c>
      <c r="F81" s="2773">
        <v>1708.4</v>
      </c>
      <c r="G81" s="2774">
        <v>43094</v>
      </c>
      <c r="H81" s="2775">
        <v>705</v>
      </c>
    </row>
    <row r="82" spans="1:8" ht="12.75" hidden="1" customHeight="1" x14ac:dyDescent="0.25">
      <c r="A82" s="2769">
        <v>39699</v>
      </c>
      <c r="B82" s="2779">
        <v>21</v>
      </c>
      <c r="C82" s="2776">
        <v>4369.83</v>
      </c>
      <c r="D82" s="2776">
        <v>2326.5700000000002</v>
      </c>
      <c r="E82" s="2777">
        <v>393.49</v>
      </c>
      <c r="F82" s="2773">
        <v>1630.66</v>
      </c>
      <c r="G82" s="2774">
        <v>37203</v>
      </c>
      <c r="H82" s="2775">
        <v>504</v>
      </c>
    </row>
    <row r="83" spans="1:8" ht="12.75" hidden="1" customHeight="1" x14ac:dyDescent="0.25">
      <c r="A83" s="2769">
        <v>39729</v>
      </c>
      <c r="B83" s="2779">
        <v>21</v>
      </c>
      <c r="C83" s="2776">
        <v>3873.6</v>
      </c>
      <c r="D83" s="2776">
        <v>1976.09</v>
      </c>
      <c r="E83" s="2777">
        <v>339.74</v>
      </c>
      <c r="F83" s="2773">
        <v>1434.25</v>
      </c>
      <c r="G83" s="2774">
        <v>45100</v>
      </c>
      <c r="H83" s="2775">
        <v>902</v>
      </c>
    </row>
    <row r="84" spans="1:8" ht="12.75" hidden="1" customHeight="1" x14ac:dyDescent="0.25">
      <c r="A84" s="2769">
        <v>39760</v>
      </c>
      <c r="B84" s="2779">
        <v>20</v>
      </c>
      <c r="C84" s="2776">
        <v>3431.06</v>
      </c>
      <c r="D84" s="2776">
        <v>1653.51</v>
      </c>
      <c r="E84" s="2777">
        <v>289.25450000000001</v>
      </c>
      <c r="F84" s="2773">
        <v>1266.8094999999998</v>
      </c>
      <c r="G84" s="2774">
        <v>40288</v>
      </c>
      <c r="H84" s="2775">
        <v>766</v>
      </c>
    </row>
    <row r="85" spans="1:8" ht="12.75" hidden="1" customHeight="1" x14ac:dyDescent="0.25">
      <c r="A85" s="2769">
        <v>39790</v>
      </c>
      <c r="B85" s="2779">
        <v>22</v>
      </c>
      <c r="C85" s="2776">
        <v>3220.7404545454551</v>
      </c>
      <c r="D85" s="2776">
        <v>1551.9959090909092</v>
      </c>
      <c r="E85" s="2777">
        <v>266.05318181818183</v>
      </c>
      <c r="F85" s="2773">
        <v>1179.2677272727271</v>
      </c>
      <c r="G85" s="2774">
        <v>38757</v>
      </c>
      <c r="H85" s="2775">
        <v>674</v>
      </c>
    </row>
    <row r="86" spans="1:8" ht="12.75" hidden="1" customHeight="1" x14ac:dyDescent="0.25">
      <c r="A86" s="2769">
        <v>39821</v>
      </c>
      <c r="B86" s="2779">
        <v>19</v>
      </c>
      <c r="C86" s="2776">
        <v>3205.9642105263156</v>
      </c>
      <c r="D86" s="2776">
        <v>1528.0031578947367</v>
      </c>
      <c r="E86" s="2777">
        <v>265.43842105263167</v>
      </c>
      <c r="F86" s="2773">
        <v>1171.0794736842101</v>
      </c>
      <c r="G86" s="2774">
        <v>14198</v>
      </c>
      <c r="H86" s="2775">
        <v>370</v>
      </c>
    </row>
    <row r="87" spans="1:8" ht="12.75" hidden="1" customHeight="1" x14ac:dyDescent="0.25">
      <c r="A87" s="2769">
        <v>39852</v>
      </c>
      <c r="B87" s="2779">
        <v>19</v>
      </c>
      <c r="C87" s="2776">
        <v>2771.1478947368423</v>
      </c>
      <c r="D87" s="2776">
        <v>1286.3705263157894</v>
      </c>
      <c r="E87" s="2777">
        <v>219.57157894736847</v>
      </c>
      <c r="F87" s="2773">
        <v>1011.6305263157897</v>
      </c>
      <c r="G87" s="2774">
        <v>30908</v>
      </c>
      <c r="H87" s="2775">
        <v>664</v>
      </c>
    </row>
    <row r="88" spans="1:8" ht="12.75" hidden="1" customHeight="1" x14ac:dyDescent="0.25">
      <c r="A88" s="2769">
        <v>39880</v>
      </c>
      <c r="B88" s="2779">
        <v>20</v>
      </c>
      <c r="C88" s="2776">
        <v>2673.8294999999994</v>
      </c>
      <c r="D88" s="2776">
        <v>1220.9910000000002</v>
      </c>
      <c r="E88" s="2777">
        <v>210.45700000000005</v>
      </c>
      <c r="F88" s="2773">
        <v>974.81600000000003</v>
      </c>
      <c r="G88" s="2774">
        <v>22700</v>
      </c>
      <c r="H88" s="2775">
        <v>594</v>
      </c>
    </row>
    <row r="89" spans="1:8" ht="12.75" hidden="1" customHeight="1" x14ac:dyDescent="0.25">
      <c r="A89" s="2769">
        <v>39911</v>
      </c>
      <c r="B89" s="2779">
        <v>22</v>
      </c>
      <c r="C89" s="2776">
        <v>3146.7736363636359</v>
      </c>
      <c r="D89" s="2776">
        <v>1446.2295454545456</v>
      </c>
      <c r="E89" s="2777">
        <v>250.3868181818182</v>
      </c>
      <c r="F89" s="2773">
        <v>1141.6222727272725</v>
      </c>
      <c r="G89" s="2774">
        <v>61733</v>
      </c>
      <c r="H89" s="2775">
        <v>1170</v>
      </c>
    </row>
    <row r="90" spans="1:8" ht="12.75" hidden="1" customHeight="1" x14ac:dyDescent="0.25">
      <c r="A90" s="2769">
        <v>39941</v>
      </c>
      <c r="B90" s="2779">
        <v>20</v>
      </c>
      <c r="C90" s="2776">
        <v>3297.8479999999995</v>
      </c>
      <c r="D90" s="2776">
        <v>1537.1479999999999</v>
      </c>
      <c r="E90" s="2777">
        <v>263.45</v>
      </c>
      <c r="F90" s="2773">
        <v>1194.3605</v>
      </c>
      <c r="G90" s="2774">
        <v>64090</v>
      </c>
      <c r="H90" s="2775">
        <v>1116</v>
      </c>
    </row>
    <row r="91" spans="1:8" ht="12.75" hidden="1" customHeight="1" x14ac:dyDescent="0.25">
      <c r="A91" s="2769">
        <v>39972</v>
      </c>
      <c r="B91" s="2779">
        <v>22</v>
      </c>
      <c r="C91" s="2776">
        <v>3903.7250000000004</v>
      </c>
      <c r="D91" s="2776">
        <v>1846.6913636363633</v>
      </c>
      <c r="E91" s="2777">
        <v>319.95227272727271</v>
      </c>
      <c r="F91" s="2773">
        <v>1412.1186363636361</v>
      </c>
      <c r="G91" s="2774">
        <v>54702</v>
      </c>
      <c r="H91" s="2775">
        <v>918</v>
      </c>
    </row>
    <row r="92" spans="1:8" ht="12.75" hidden="1" customHeight="1" x14ac:dyDescent="0.25">
      <c r="A92" s="2769">
        <v>40002</v>
      </c>
      <c r="B92" s="2779">
        <v>23</v>
      </c>
      <c r="C92" s="2776">
        <v>3914.88</v>
      </c>
      <c r="D92" s="2776">
        <v>1869.76</v>
      </c>
      <c r="E92" s="2777">
        <v>318.86</v>
      </c>
      <c r="F92" s="2773">
        <v>1408.19</v>
      </c>
      <c r="G92" s="2774">
        <v>29655</v>
      </c>
      <c r="H92" s="2775">
        <v>919</v>
      </c>
    </row>
    <row r="93" spans="1:8" ht="12.75" hidden="1" customHeight="1" x14ac:dyDescent="0.25">
      <c r="A93" s="2769">
        <v>40033</v>
      </c>
      <c r="B93" s="2779">
        <v>20</v>
      </c>
      <c r="C93" s="2776">
        <v>4160.22</v>
      </c>
      <c r="D93" s="2776">
        <v>2008.75</v>
      </c>
      <c r="E93" s="2777">
        <v>335.63</v>
      </c>
      <c r="F93" s="2773">
        <v>1493.15</v>
      </c>
      <c r="G93" s="2774">
        <v>36738</v>
      </c>
      <c r="H93" s="2775">
        <v>822</v>
      </c>
    </row>
    <row r="94" spans="1:8" ht="12.75" hidden="1" customHeight="1" x14ac:dyDescent="0.25">
      <c r="A94" s="2769">
        <v>40064</v>
      </c>
      <c r="B94" s="2779">
        <v>21</v>
      </c>
      <c r="C94" s="2776">
        <v>4464.2119047619053</v>
      </c>
      <c r="D94" s="2776">
        <v>2197.2742857142857</v>
      </c>
      <c r="E94" s="2777">
        <v>362.01428571428568</v>
      </c>
      <c r="F94" s="2773">
        <v>1597.3671428571431</v>
      </c>
      <c r="G94" s="2774">
        <v>42226</v>
      </c>
      <c r="H94" s="2775">
        <v>863</v>
      </c>
    </row>
    <row r="95" spans="1:8" ht="12.75" hidden="1" customHeight="1" x14ac:dyDescent="0.25">
      <c r="A95" s="2769">
        <v>40094</v>
      </c>
      <c r="B95" s="2779">
        <v>22</v>
      </c>
      <c r="C95" s="2776">
        <v>4767.124545454546</v>
      </c>
      <c r="D95" s="2776">
        <v>2403.7390909090905</v>
      </c>
      <c r="E95" s="2777">
        <v>381.49681818181813</v>
      </c>
      <c r="F95" s="2773">
        <v>1696.5281818181816</v>
      </c>
      <c r="G95" s="2774">
        <v>43510</v>
      </c>
      <c r="H95" s="2775">
        <v>769</v>
      </c>
    </row>
    <row r="96" spans="1:8" ht="12.75" hidden="1" customHeight="1" x14ac:dyDescent="0.25">
      <c r="A96" s="2769">
        <v>40125</v>
      </c>
      <c r="B96" s="2779">
        <v>20</v>
      </c>
      <c r="C96" s="2776">
        <v>4721.5674129955196</v>
      </c>
      <c r="D96" s="2776">
        <v>2406.3637595919799</v>
      </c>
      <c r="E96" s="2777">
        <v>372.11362115828592</v>
      </c>
      <c r="F96" s="2773">
        <v>1677.3474031503495</v>
      </c>
      <c r="G96" s="2774">
        <v>40743</v>
      </c>
      <c r="H96" s="2775">
        <v>877</v>
      </c>
    </row>
    <row r="97" spans="1:8" ht="12.75" hidden="1" customHeight="1" x14ac:dyDescent="0.25">
      <c r="A97" s="2769">
        <v>40155</v>
      </c>
      <c r="B97" s="2779">
        <v>22</v>
      </c>
      <c r="C97" s="2776">
        <v>4701.4132797052725</v>
      </c>
      <c r="D97" s="2776">
        <v>2446.8369212574939</v>
      </c>
      <c r="E97" s="2777">
        <v>362.67871098361297</v>
      </c>
      <c r="F97" s="2773">
        <v>1657.6934882367291</v>
      </c>
      <c r="G97" s="2774">
        <v>56531</v>
      </c>
      <c r="H97" s="2775">
        <v>1654</v>
      </c>
    </row>
    <row r="98" spans="1:8" ht="12.75" hidden="1" customHeight="1" x14ac:dyDescent="0.25">
      <c r="A98" s="2769">
        <v>40186</v>
      </c>
      <c r="B98" s="2779">
        <v>20</v>
      </c>
      <c r="C98" s="2776">
        <v>4827.1281697691684</v>
      </c>
      <c r="D98" s="2776">
        <v>2475.0554744435585</v>
      </c>
      <c r="E98" s="2777">
        <v>365.83203606426071</v>
      </c>
      <c r="F98" s="2773">
        <v>1700.434026533318</v>
      </c>
      <c r="G98" s="2774">
        <v>38064</v>
      </c>
      <c r="H98" s="2775">
        <v>1413</v>
      </c>
    </row>
    <row r="99" spans="1:8" ht="12.75" hidden="1" customHeight="1" x14ac:dyDescent="0.25">
      <c r="A99" s="2769">
        <v>40217</v>
      </c>
      <c r="B99" s="2779">
        <v>18</v>
      </c>
      <c r="C99" s="2776">
        <v>4805.5193926340053</v>
      </c>
      <c r="D99" s="2776">
        <v>2430.7307198612152</v>
      </c>
      <c r="E99" s="2777">
        <v>353.9740535310724</v>
      </c>
      <c r="F99" s="2773">
        <v>1692.2094895967871</v>
      </c>
      <c r="G99" s="2774">
        <v>40847</v>
      </c>
      <c r="H99" s="2775">
        <v>785</v>
      </c>
    </row>
    <row r="100" spans="1:8" ht="12.75" hidden="1" customHeight="1" x14ac:dyDescent="0.25">
      <c r="A100" s="2769">
        <v>40245</v>
      </c>
      <c r="B100" s="2779">
        <v>21</v>
      </c>
      <c r="C100" s="2776">
        <v>4674.8081776468707</v>
      </c>
      <c r="D100" s="2776">
        <v>2350.0572374430562</v>
      </c>
      <c r="E100" s="2777">
        <v>341.97600536861296</v>
      </c>
      <c r="F100" s="2773">
        <v>1643.7926014056338</v>
      </c>
      <c r="G100" s="2774">
        <v>82793</v>
      </c>
      <c r="H100" s="2775">
        <v>4025</v>
      </c>
    </row>
    <row r="101" spans="1:8" ht="12.75" hidden="1" customHeight="1" x14ac:dyDescent="0.25">
      <c r="A101" s="2769">
        <v>40276</v>
      </c>
      <c r="B101" s="2779">
        <v>22</v>
      </c>
      <c r="C101" s="2776">
        <v>4760.5342160712489</v>
      </c>
      <c r="D101" s="2776">
        <v>2382.7889710460195</v>
      </c>
      <c r="E101" s="2777">
        <v>345.60349215515083</v>
      </c>
      <c r="F101" s="2773">
        <v>1668.8078676625278</v>
      </c>
      <c r="G101" s="2774">
        <v>54778</v>
      </c>
      <c r="H101" s="2775">
        <v>1748</v>
      </c>
    </row>
    <row r="102" spans="1:8" ht="12.75" hidden="1" customHeight="1" x14ac:dyDescent="0.25">
      <c r="A102" s="2769">
        <v>40306</v>
      </c>
      <c r="B102" s="2779">
        <v>20</v>
      </c>
      <c r="C102" s="2776">
        <v>4662.6628687485299</v>
      </c>
      <c r="D102" s="2776">
        <v>2210.6989462763413</v>
      </c>
      <c r="E102" s="2777">
        <v>332.38117521174797</v>
      </c>
      <c r="F102" s="2773">
        <v>1631.7926129041973</v>
      </c>
      <c r="G102" s="2774">
        <v>67156</v>
      </c>
      <c r="H102" s="2775">
        <v>868</v>
      </c>
    </row>
    <row r="103" spans="1:8" ht="12.75" hidden="1" customHeight="1" x14ac:dyDescent="0.25">
      <c r="A103" s="2769">
        <v>40337</v>
      </c>
      <c r="B103" s="2779">
        <v>22</v>
      </c>
      <c r="C103" s="2776">
        <v>4672.8805318184213</v>
      </c>
      <c r="D103" s="2776">
        <v>2190.7194830182489</v>
      </c>
      <c r="E103" s="2777">
        <v>331.08397814321273</v>
      </c>
      <c r="F103" s="2773">
        <v>1632.9807664416192</v>
      </c>
      <c r="G103" s="2774">
        <v>32840</v>
      </c>
      <c r="H103" s="2775">
        <v>564</v>
      </c>
    </row>
    <row r="104" spans="1:8" s="2785" customFormat="1" ht="21.75" hidden="1" customHeight="1" x14ac:dyDescent="0.25">
      <c r="A104" s="2784">
        <v>40367</v>
      </c>
      <c r="B104" s="2779">
        <v>22</v>
      </c>
      <c r="C104" s="2776">
        <v>4838.2017363038049</v>
      </c>
      <c r="D104" s="2776">
        <v>2387.9606222700363</v>
      </c>
      <c r="E104" s="2777">
        <v>335.74937648069584</v>
      </c>
      <c r="F104" s="2773">
        <v>1682.4248521466639</v>
      </c>
      <c r="G104" s="2774">
        <v>54326</v>
      </c>
      <c r="H104" s="2775">
        <v>2003</v>
      </c>
    </row>
    <row r="105" spans="1:8" s="2785" customFormat="1" ht="21.75" hidden="1" customHeight="1" x14ac:dyDescent="0.25">
      <c r="A105" s="2784">
        <v>40398</v>
      </c>
      <c r="B105" s="2779">
        <v>22</v>
      </c>
      <c r="C105" s="2776">
        <v>4988.2433227794754</v>
      </c>
      <c r="D105" s="2776">
        <v>2514.5728062364096</v>
      </c>
      <c r="E105" s="2777">
        <v>342.64115513215557</v>
      </c>
      <c r="F105" s="2773">
        <v>1732.0934897286488</v>
      </c>
      <c r="G105" s="2774">
        <v>27448</v>
      </c>
      <c r="H105" s="2775">
        <v>980</v>
      </c>
    </row>
    <row r="106" spans="1:8" s="2785" customFormat="1" ht="21.75" hidden="1" customHeight="1" x14ac:dyDescent="0.25">
      <c r="A106" s="2784">
        <v>40429</v>
      </c>
      <c r="B106" s="2779">
        <v>21</v>
      </c>
      <c r="C106" s="2776">
        <v>5022.4022225149456</v>
      </c>
      <c r="D106" s="2776">
        <v>2518.2450421749295</v>
      </c>
      <c r="E106" s="2777">
        <v>334.51944034010921</v>
      </c>
      <c r="F106" s="2773">
        <v>1738.0269440402251</v>
      </c>
      <c r="G106" s="2774">
        <v>43286</v>
      </c>
      <c r="H106" s="2775">
        <v>1176</v>
      </c>
    </row>
    <row r="107" spans="1:8" s="2785" customFormat="1" ht="21.75" hidden="1" customHeight="1" x14ac:dyDescent="0.25">
      <c r="A107" s="2784">
        <v>40459</v>
      </c>
      <c r="B107" s="2779">
        <v>21</v>
      </c>
      <c r="C107" s="2776">
        <v>5285.4285551968696</v>
      </c>
      <c r="D107" s="2776">
        <v>2713.2079883741744</v>
      </c>
      <c r="E107" s="2777">
        <v>348.07677117991886</v>
      </c>
      <c r="F107" s="2773">
        <v>1823.9338179872177</v>
      </c>
      <c r="G107" s="2774">
        <v>51066</v>
      </c>
      <c r="H107" s="2775">
        <v>895</v>
      </c>
    </row>
    <row r="108" spans="1:8" s="2785" customFormat="1" ht="21.75" hidden="1" customHeight="1" x14ac:dyDescent="0.25">
      <c r="A108" s="2784">
        <v>40490</v>
      </c>
      <c r="B108" s="2779">
        <v>20</v>
      </c>
      <c r="C108" s="2776">
        <v>5501.1338542679714</v>
      </c>
      <c r="D108" s="2776">
        <v>2807.6990289142145</v>
      </c>
      <c r="E108" s="2777">
        <v>361.86941521596083</v>
      </c>
      <c r="F108" s="2773">
        <v>1896.7225727265977</v>
      </c>
      <c r="G108" s="2774">
        <v>45840</v>
      </c>
      <c r="H108" s="2775">
        <v>970</v>
      </c>
    </row>
    <row r="109" spans="1:8" s="2785" customFormat="1" ht="21.75" hidden="1" customHeight="1" x14ac:dyDescent="0.25">
      <c r="A109" s="2784">
        <v>40520</v>
      </c>
      <c r="B109" s="2779">
        <v>23</v>
      </c>
      <c r="C109" s="2776">
        <v>5618.3541600930466</v>
      </c>
      <c r="D109" s="2776">
        <v>2822.6191139903472</v>
      </c>
      <c r="E109" s="2777">
        <v>366.39261578827808</v>
      </c>
      <c r="F109" s="2773">
        <v>1924.7444906555879</v>
      </c>
      <c r="G109" s="2774">
        <v>24223</v>
      </c>
      <c r="H109" s="2775">
        <v>687</v>
      </c>
    </row>
    <row r="110" spans="1:8" s="2785" customFormat="1" ht="21.75" hidden="1" customHeight="1" x14ac:dyDescent="0.25">
      <c r="A110" s="2784">
        <v>40551</v>
      </c>
      <c r="B110" s="2779">
        <v>19</v>
      </c>
      <c r="C110" s="2776">
        <v>5913.2862330420758</v>
      </c>
      <c r="D110" s="2776">
        <v>3006.7265101479898</v>
      </c>
      <c r="E110" s="2777">
        <v>385.70946088370619</v>
      </c>
      <c r="F110" s="2773">
        <v>2023.8537404096467</v>
      </c>
      <c r="G110" s="2774">
        <v>63052</v>
      </c>
      <c r="H110" s="2775">
        <v>1131</v>
      </c>
    </row>
    <row r="111" spans="1:8" s="2785" customFormat="1" ht="21.75" hidden="1" customHeight="1" x14ac:dyDescent="0.25">
      <c r="A111" s="2784">
        <v>40582</v>
      </c>
      <c r="B111" s="2779">
        <v>18</v>
      </c>
      <c r="C111" s="2776">
        <v>5971.5883042516125</v>
      </c>
      <c r="D111" s="2776">
        <v>3100.530430433852</v>
      </c>
      <c r="E111" s="2777">
        <v>388.02398015466383</v>
      </c>
      <c r="F111" s="2773">
        <v>2042.9682051176185</v>
      </c>
      <c r="G111" s="2774">
        <v>36863</v>
      </c>
      <c r="H111" s="2775">
        <v>798</v>
      </c>
    </row>
    <row r="112" spans="1:8" s="2785" customFormat="1" ht="21.75" hidden="1" customHeight="1" x14ac:dyDescent="0.25">
      <c r="A112" s="2784">
        <v>40610</v>
      </c>
      <c r="B112" s="2779">
        <v>22</v>
      </c>
      <c r="C112" s="2776">
        <v>5831.1306084196221</v>
      </c>
      <c r="D112" s="2776">
        <v>3076.7769249677276</v>
      </c>
      <c r="E112" s="2777">
        <v>375.53189619666387</v>
      </c>
      <c r="F112" s="2773">
        <v>1992.36040584489</v>
      </c>
      <c r="G112" s="2774">
        <v>32668.889211363639</v>
      </c>
      <c r="H112" s="2775">
        <v>598</v>
      </c>
    </row>
    <row r="113" spans="1:8" s="2785" customFormat="1" ht="21.75" hidden="1" customHeight="1" x14ac:dyDescent="0.25">
      <c r="A113" s="2784">
        <v>40641</v>
      </c>
      <c r="B113" s="2779">
        <v>20</v>
      </c>
      <c r="C113" s="2776">
        <v>5989.9702859358367</v>
      </c>
      <c r="D113" s="2776">
        <v>3269.5195610526985</v>
      </c>
      <c r="E113" s="2777">
        <v>382.92513075988165</v>
      </c>
      <c r="F113" s="2773">
        <v>2041.4989029438213</v>
      </c>
      <c r="G113" s="2774">
        <v>30257</v>
      </c>
      <c r="H113" s="2775">
        <v>623</v>
      </c>
    </row>
    <row r="114" spans="1:8" s="2785" customFormat="1" ht="21.75" hidden="1" customHeight="1" x14ac:dyDescent="0.25">
      <c r="A114" s="2784">
        <v>40671</v>
      </c>
      <c r="B114" s="2779">
        <v>22</v>
      </c>
      <c r="C114" s="2776">
        <v>6123.3196184820754</v>
      </c>
      <c r="D114" s="2776">
        <v>3355.5446732187688</v>
      </c>
      <c r="E114" s="2777">
        <v>391.50420544999781</v>
      </c>
      <c r="F114" s="2773">
        <v>2084.7833272037842</v>
      </c>
      <c r="G114" s="2774">
        <v>52608</v>
      </c>
      <c r="H114" s="2775">
        <v>931</v>
      </c>
    </row>
    <row r="115" spans="1:8" s="2785" customFormat="1" ht="21.75" hidden="1" customHeight="1" x14ac:dyDescent="0.25">
      <c r="A115" s="2784">
        <v>40702</v>
      </c>
      <c r="B115" s="2779">
        <v>22</v>
      </c>
      <c r="C115" s="2776">
        <v>6134.9756152538139</v>
      </c>
      <c r="D115" s="2776">
        <v>3330.8548858048957</v>
      </c>
      <c r="E115" s="2777">
        <v>393.56788981559907</v>
      </c>
      <c r="F115" s="2773">
        <v>2085.3614012646781</v>
      </c>
      <c r="G115" s="2774">
        <v>34508</v>
      </c>
      <c r="H115" s="2775">
        <v>655</v>
      </c>
    </row>
    <row r="116" spans="1:8" s="2785" customFormat="1" ht="21.75" hidden="1" customHeight="1" x14ac:dyDescent="0.25">
      <c r="A116" s="2784">
        <v>40732</v>
      </c>
      <c r="B116" s="2779">
        <v>21</v>
      </c>
      <c r="C116" s="2776">
        <v>6100.5340312545441</v>
      </c>
      <c r="D116" s="2776">
        <v>3311.6270853551978</v>
      </c>
      <c r="E116" s="2777">
        <v>385.70675885352853</v>
      </c>
      <c r="F116" s="2773">
        <v>2064.2108597424194</v>
      </c>
      <c r="G116" s="2774">
        <v>34925</v>
      </c>
      <c r="H116" s="2775">
        <v>747</v>
      </c>
    </row>
    <row r="117" spans="1:8" s="2785" customFormat="1" ht="21.75" hidden="1" customHeight="1" x14ac:dyDescent="0.25">
      <c r="A117" s="2784">
        <v>40763</v>
      </c>
      <c r="B117" s="2779">
        <v>22</v>
      </c>
      <c r="C117" s="2776">
        <v>5808.8463405194743</v>
      </c>
      <c r="D117" s="2776">
        <v>3183.1998574103122</v>
      </c>
      <c r="E117" s="2777">
        <v>364.34880298524291</v>
      </c>
      <c r="F117" s="2773">
        <v>1958.5331262179209</v>
      </c>
      <c r="G117" s="2774">
        <v>53001</v>
      </c>
      <c r="H117" s="2775">
        <v>881</v>
      </c>
    </row>
    <row r="118" spans="1:8" s="2785" customFormat="1" ht="21.75" hidden="1" customHeight="1" x14ac:dyDescent="0.25">
      <c r="A118" s="2784">
        <v>40794</v>
      </c>
      <c r="B118" s="2779">
        <v>21</v>
      </c>
      <c r="C118" s="2776">
        <v>5670.9189604148805</v>
      </c>
      <c r="D118" s="2776">
        <v>3059.7972168683987</v>
      </c>
      <c r="E118" s="2777">
        <v>353.40800894684475</v>
      </c>
      <c r="F118" s="2773">
        <v>1905.4120639045841</v>
      </c>
      <c r="G118" s="2774">
        <v>28224</v>
      </c>
      <c r="H118" s="2775">
        <v>561</v>
      </c>
    </row>
    <row r="119" spans="1:8" s="2785" customFormat="1" ht="21.75" hidden="1" customHeight="1" x14ac:dyDescent="0.25">
      <c r="A119" s="2784">
        <v>40824</v>
      </c>
      <c r="B119" s="2779">
        <v>20</v>
      </c>
      <c r="C119" s="2776">
        <v>5637.5744888979953</v>
      </c>
      <c r="D119" s="2776">
        <v>2995.3269299796339</v>
      </c>
      <c r="E119" s="2777">
        <v>349.34833664543714</v>
      </c>
      <c r="F119" s="2773">
        <v>1889.8135130994874</v>
      </c>
      <c r="G119" s="2774">
        <v>134903</v>
      </c>
      <c r="H119" s="2775">
        <v>2876</v>
      </c>
    </row>
    <row r="120" spans="1:8" s="2785" customFormat="1" ht="21.75" hidden="1" customHeight="1" x14ac:dyDescent="0.25">
      <c r="A120" s="2784">
        <v>40855</v>
      </c>
      <c r="B120" s="2779">
        <v>20</v>
      </c>
      <c r="C120" s="2776">
        <v>5670.6592734865053</v>
      </c>
      <c r="D120" s="2776">
        <v>3004.8248623912759</v>
      </c>
      <c r="E120" s="2777">
        <v>351.42636680825899</v>
      </c>
      <c r="F120" s="2773">
        <v>1899.078404469974</v>
      </c>
      <c r="G120" s="2774">
        <v>203815</v>
      </c>
      <c r="H120" s="2775">
        <v>1755</v>
      </c>
    </row>
    <row r="121" spans="1:8" s="2785" customFormat="1" ht="21.75" hidden="1" customHeight="1" x14ac:dyDescent="0.25">
      <c r="A121" s="2784">
        <v>40885</v>
      </c>
      <c r="B121" s="2779">
        <v>22</v>
      </c>
      <c r="C121" s="2776">
        <v>5594.3785752621407</v>
      </c>
      <c r="D121" s="2776">
        <v>2944.5615894899115</v>
      </c>
      <c r="E121" s="2777">
        <v>344.85004846409981</v>
      </c>
      <c r="F121" s="2773">
        <v>1864.2220738195088</v>
      </c>
      <c r="G121" s="2774">
        <v>26850</v>
      </c>
      <c r="H121" s="2775">
        <v>367</v>
      </c>
    </row>
    <row r="122" spans="1:8" s="2785" customFormat="1" ht="21.75" hidden="1" customHeight="1" x14ac:dyDescent="0.25">
      <c r="A122" s="2784">
        <v>40916</v>
      </c>
      <c r="B122" s="2779">
        <v>20</v>
      </c>
      <c r="C122" s="2776">
        <v>5610.8151320798479</v>
      </c>
      <c r="D122" s="2776">
        <v>2953.8328536620202</v>
      </c>
      <c r="E122" s="2777">
        <v>346.98399905645067</v>
      </c>
      <c r="F122" s="2773">
        <v>1865.3933302329146</v>
      </c>
      <c r="G122" s="2774">
        <v>23760</v>
      </c>
      <c r="H122" s="2775">
        <v>463</v>
      </c>
    </row>
    <row r="123" spans="1:8" s="2785" customFormat="1" ht="21.75" hidden="1" customHeight="1" x14ac:dyDescent="0.25">
      <c r="A123" s="2784">
        <v>40947</v>
      </c>
      <c r="B123" s="2779">
        <v>18</v>
      </c>
      <c r="C123" s="2776">
        <v>5470.1114168408585</v>
      </c>
      <c r="D123" s="2776">
        <v>2913.2561118098797</v>
      </c>
      <c r="E123" s="2777">
        <v>340.90402923250309</v>
      </c>
      <c r="F123" s="2773">
        <v>1816.4284835109709</v>
      </c>
      <c r="G123" s="2774">
        <v>29830</v>
      </c>
      <c r="H123" s="2775">
        <v>569</v>
      </c>
    </row>
    <row r="124" spans="1:8" s="2785" customFormat="1" ht="21.75" hidden="1" customHeight="1" x14ac:dyDescent="0.25">
      <c r="A124" s="2784">
        <v>40976</v>
      </c>
      <c r="B124" s="2779">
        <v>20</v>
      </c>
      <c r="C124" s="2776">
        <v>5344.216449809076</v>
      </c>
      <c r="D124" s="2776">
        <v>2843.40224746678</v>
      </c>
      <c r="E124" s="2777">
        <v>331.90113355150743</v>
      </c>
      <c r="F124" s="2773">
        <v>1772.0401656764675</v>
      </c>
      <c r="G124" s="2774">
        <v>22808</v>
      </c>
      <c r="H124" s="2775">
        <v>587</v>
      </c>
    </row>
    <row r="125" spans="1:8" s="2785" customFormat="1" ht="21.75" hidden="1" customHeight="1" x14ac:dyDescent="0.25">
      <c r="A125" s="2784">
        <v>41007</v>
      </c>
      <c r="B125" s="2779">
        <v>21</v>
      </c>
      <c r="C125" s="2776">
        <v>5432.8290132240727</v>
      </c>
      <c r="D125" s="2776">
        <v>2876.0336849063874</v>
      </c>
      <c r="E125" s="2777">
        <v>338.76382206302799</v>
      </c>
      <c r="F125" s="2773">
        <v>1797.9146441970308</v>
      </c>
      <c r="G125" s="2774">
        <v>27694</v>
      </c>
      <c r="H125" s="2775">
        <v>444</v>
      </c>
    </row>
    <row r="126" spans="1:8" s="2785" customFormat="1" ht="21.75" hidden="1" customHeight="1" x14ac:dyDescent="0.25">
      <c r="A126" s="2784">
        <v>41030</v>
      </c>
      <c r="B126" s="2779">
        <v>22</v>
      </c>
      <c r="C126" s="2776">
        <v>5473.6417947698528</v>
      </c>
      <c r="D126" s="2776">
        <v>2864.68</v>
      </c>
      <c r="E126" s="2777">
        <v>342.88817332746271</v>
      </c>
      <c r="F126" s="2773">
        <v>1809.4602287430114</v>
      </c>
      <c r="G126" s="2774">
        <v>49260.276581363636</v>
      </c>
      <c r="H126" s="2775">
        <v>1218</v>
      </c>
    </row>
    <row r="127" spans="1:8" s="2785" customFormat="1" ht="21.75" hidden="1" customHeight="1" x14ac:dyDescent="0.25">
      <c r="A127" s="2784">
        <v>41061</v>
      </c>
      <c r="B127" s="2779">
        <v>21</v>
      </c>
      <c r="C127" s="2776">
        <v>5420.0854013313028</v>
      </c>
      <c r="D127" s="2776">
        <v>2758.76320559943</v>
      </c>
      <c r="E127" s="2777">
        <v>340.89007235984388</v>
      </c>
      <c r="F127" s="2773">
        <v>1788.7070911958654</v>
      </c>
      <c r="G127" s="2774">
        <v>27132.0045942857</v>
      </c>
      <c r="H127" s="2775">
        <v>528.29661904761906</v>
      </c>
    </row>
    <row r="128" spans="1:8" s="2785" customFormat="1" ht="21.75" hidden="1" customHeight="1" x14ac:dyDescent="0.25">
      <c r="A128" s="2784">
        <v>41091</v>
      </c>
      <c r="B128" s="2779">
        <v>22</v>
      </c>
      <c r="C128" s="2776">
        <v>5349.9797180510968</v>
      </c>
      <c r="D128" s="2776">
        <v>2662.3849025838758</v>
      </c>
      <c r="E128" s="2777">
        <v>337.62030270935105</v>
      </c>
      <c r="F128" s="2773">
        <v>1757.0258603567993</v>
      </c>
      <c r="G128" s="2774">
        <v>55150</v>
      </c>
      <c r="H128" s="2775">
        <v>835</v>
      </c>
    </row>
    <row r="129" spans="1:8" s="2785" customFormat="1" ht="21.75" hidden="1" customHeight="1" x14ac:dyDescent="0.25">
      <c r="A129" s="2784">
        <v>41122</v>
      </c>
      <c r="B129" s="2779">
        <v>21</v>
      </c>
      <c r="C129" s="2776">
        <v>5245.0794021110551</v>
      </c>
      <c r="D129" s="2777">
        <v>2639.3387503780659</v>
      </c>
      <c r="E129" s="2777">
        <v>333.33846830889098</v>
      </c>
      <c r="F129" s="2773">
        <v>1719.9610192639136</v>
      </c>
      <c r="G129" s="2774">
        <v>44271</v>
      </c>
      <c r="H129" s="2775">
        <v>897</v>
      </c>
    </row>
    <row r="130" spans="1:8" s="2785" customFormat="1" ht="21.75" hidden="1" customHeight="1" x14ac:dyDescent="0.25">
      <c r="A130" s="2784">
        <v>41153</v>
      </c>
      <c r="B130" s="2779">
        <v>19</v>
      </c>
      <c r="C130" s="2776">
        <v>5192.6105554554606</v>
      </c>
      <c r="D130" s="2776">
        <v>2641.6586168231688</v>
      </c>
      <c r="E130" s="2777">
        <v>330.92570796411428</v>
      </c>
      <c r="F130" s="2773">
        <v>1702.112424445781</v>
      </c>
      <c r="G130" s="2774">
        <v>48290</v>
      </c>
      <c r="H130" s="2775">
        <v>1046</v>
      </c>
    </row>
    <row r="131" spans="1:8" s="2785" customFormat="1" ht="21.75" hidden="1" customHeight="1" x14ac:dyDescent="0.25">
      <c r="A131" s="2784">
        <v>41183</v>
      </c>
      <c r="B131" s="2779">
        <v>23</v>
      </c>
      <c r="C131" s="2776">
        <v>5167.6407259096486</v>
      </c>
      <c r="D131" s="2776">
        <v>2596.9531537295984</v>
      </c>
      <c r="E131" s="2777">
        <v>326.87429115643334</v>
      </c>
      <c r="F131" s="2773">
        <v>1692.5891542268419</v>
      </c>
      <c r="G131" s="2774">
        <v>42041</v>
      </c>
      <c r="H131" s="2775">
        <v>1208</v>
      </c>
    </row>
    <row r="132" spans="1:8" s="2785" customFormat="1" ht="21.75" hidden="1" customHeight="1" x14ac:dyDescent="0.25">
      <c r="A132" s="2784">
        <v>41214</v>
      </c>
      <c r="B132" s="2779">
        <v>20</v>
      </c>
      <c r="C132" s="2776">
        <v>5111.2919006366801</v>
      </c>
      <c r="D132" s="2776">
        <v>2552.5462217573104</v>
      </c>
      <c r="E132" s="2777">
        <v>320.88367861160424</v>
      </c>
      <c r="F132" s="2773">
        <v>1663.6266381723792</v>
      </c>
      <c r="G132" s="2774">
        <v>43271</v>
      </c>
      <c r="H132" s="2775">
        <v>2242</v>
      </c>
    </row>
    <row r="133" spans="1:8" s="2785" customFormat="1" ht="21.75" hidden="1" customHeight="1" x14ac:dyDescent="0.25">
      <c r="A133" s="2784">
        <v>41244</v>
      </c>
      <c r="B133" s="2779">
        <v>20</v>
      </c>
      <c r="C133" s="2776">
        <v>5289.9115873023793</v>
      </c>
      <c r="D133" s="2776">
        <v>2678.9063357086279</v>
      </c>
      <c r="E133" s="2777">
        <v>333.15411350648162</v>
      </c>
      <c r="F133" s="2773">
        <v>1710.9982147528208</v>
      </c>
      <c r="G133" s="2774">
        <v>43266</v>
      </c>
      <c r="H133" s="2775">
        <v>976</v>
      </c>
    </row>
    <row r="134" spans="1:8" s="2785" customFormat="1" ht="21.75" hidden="1" customHeight="1" x14ac:dyDescent="0.25">
      <c r="A134" s="2784">
        <v>41275</v>
      </c>
      <c r="B134" s="2779">
        <v>21</v>
      </c>
      <c r="C134" s="2776">
        <v>5491.2625203959324</v>
      </c>
      <c r="D134" s="2776">
        <v>2797.8274260708181</v>
      </c>
      <c r="E134" s="2777">
        <v>347.03893506091526</v>
      </c>
      <c r="F134" s="2773">
        <v>1771.9293336032008</v>
      </c>
      <c r="G134" s="2774">
        <v>50325</v>
      </c>
      <c r="H134" s="2775">
        <v>1480</v>
      </c>
    </row>
    <row r="135" spans="1:8" s="2785" customFormat="1" ht="21.75" hidden="1" customHeight="1" x14ac:dyDescent="0.25">
      <c r="A135" s="2784">
        <v>41306</v>
      </c>
      <c r="B135" s="2779">
        <v>19</v>
      </c>
      <c r="C135" s="2776">
        <v>5711.7698208890888</v>
      </c>
      <c r="D135" s="2776">
        <v>2913.3728545294202</v>
      </c>
      <c r="E135" s="2777">
        <v>361.36561988269057</v>
      </c>
      <c r="F135" s="2773">
        <v>1842.5341962184448</v>
      </c>
      <c r="G135" s="2774">
        <v>56805</v>
      </c>
      <c r="H135" s="2775">
        <v>1454</v>
      </c>
    </row>
    <row r="136" spans="1:8" s="2785" customFormat="1" ht="21.75" hidden="1" customHeight="1" x14ac:dyDescent="0.25">
      <c r="A136" s="2784">
        <v>41334</v>
      </c>
      <c r="B136" s="2779">
        <v>20</v>
      </c>
      <c r="C136" s="2776">
        <v>5905.6085627081156</v>
      </c>
      <c r="D136" s="2776">
        <v>2970.1544057385718</v>
      </c>
      <c r="E136" s="2777">
        <v>378.60650682257977</v>
      </c>
      <c r="F136" s="2773">
        <v>1903.5645159361095</v>
      </c>
      <c r="G136" s="2774">
        <v>44332</v>
      </c>
      <c r="H136" s="2775">
        <v>6979</v>
      </c>
    </row>
    <row r="137" spans="1:8" s="2785" customFormat="1" ht="21.75" hidden="1" customHeight="1" x14ac:dyDescent="0.25">
      <c r="A137" s="2784">
        <v>41365</v>
      </c>
      <c r="B137" s="2779">
        <v>20</v>
      </c>
      <c r="C137" s="2776">
        <v>5925.8694118838303</v>
      </c>
      <c r="D137" s="2776">
        <v>2977.7162584739845</v>
      </c>
      <c r="E137" s="2777">
        <v>379.77221068014592</v>
      </c>
      <c r="F137" s="2773">
        <v>1909.18382824572</v>
      </c>
      <c r="G137" s="2774">
        <v>23747</v>
      </c>
      <c r="H137" s="2775">
        <v>7035</v>
      </c>
    </row>
    <row r="138" spans="1:8" s="2785" customFormat="1" ht="21.75" hidden="1" customHeight="1" x14ac:dyDescent="0.25">
      <c r="A138" s="2786">
        <v>41395</v>
      </c>
      <c r="B138" s="2779">
        <v>22</v>
      </c>
      <c r="C138" s="2776">
        <v>6035.6893429399342</v>
      </c>
      <c r="D138" s="2776">
        <v>3022.7819214621345</v>
      </c>
      <c r="E138" s="2777">
        <v>384.92912600965792</v>
      </c>
      <c r="F138" s="2773">
        <v>1943.3664041456955</v>
      </c>
      <c r="G138" s="2774">
        <v>34240</v>
      </c>
      <c r="H138" s="2775">
        <v>5315</v>
      </c>
    </row>
    <row r="139" spans="1:8" s="2785" customFormat="1" ht="21.75" hidden="1" customHeight="1" x14ac:dyDescent="0.25">
      <c r="A139" s="2786">
        <v>41426</v>
      </c>
      <c r="B139" s="2779">
        <v>20</v>
      </c>
      <c r="C139" s="2776">
        <v>6003.8818344144211</v>
      </c>
      <c r="D139" s="2776">
        <v>3019.4429969149505</v>
      </c>
      <c r="E139" s="2777">
        <v>379.205154828746</v>
      </c>
      <c r="F139" s="2773">
        <v>1929.9368160751917</v>
      </c>
      <c r="G139" s="2774">
        <v>49521</v>
      </c>
      <c r="H139" s="2775">
        <v>13235</v>
      </c>
    </row>
    <row r="140" spans="1:8" s="2785" customFormat="1" ht="21.75" hidden="1" customHeight="1" x14ac:dyDescent="0.25">
      <c r="A140" s="2786">
        <v>41456</v>
      </c>
      <c r="B140" s="2779">
        <v>23</v>
      </c>
      <c r="C140" s="2776">
        <v>5861.2335306335744</v>
      </c>
      <c r="D140" s="2776">
        <v>2932.1836157815283</v>
      </c>
      <c r="E140" s="2777">
        <v>365.89100458220588</v>
      </c>
      <c r="F140" s="2773">
        <v>1873.6728068604425</v>
      </c>
      <c r="G140" s="2774">
        <v>20939</v>
      </c>
      <c r="H140" s="2775">
        <v>2425</v>
      </c>
    </row>
    <row r="141" spans="1:8" s="2785" customFormat="1" ht="21.75" hidden="1" customHeight="1" x14ac:dyDescent="0.25">
      <c r="A141" s="2787">
        <v>41487</v>
      </c>
      <c r="B141" s="2788">
        <v>21</v>
      </c>
      <c r="C141" s="2789">
        <v>5938.6437072263843</v>
      </c>
      <c r="D141" s="2789">
        <v>2987.154768060127</v>
      </c>
      <c r="E141" s="2790">
        <v>371.43416315744048</v>
      </c>
      <c r="F141" s="2791">
        <v>1894.1986776730573</v>
      </c>
      <c r="G141" s="2792">
        <f>35688769.0185714/1000</f>
        <v>35688.769018571402</v>
      </c>
      <c r="H141" s="2793">
        <f>11766444.7619048/1000</f>
        <v>11766.444761904801</v>
      </c>
    </row>
    <row r="142" spans="1:8" s="2785" customFormat="1" ht="21" hidden="1" customHeight="1" x14ac:dyDescent="0.25">
      <c r="A142" s="2786">
        <v>41518</v>
      </c>
      <c r="B142" s="2779">
        <v>20</v>
      </c>
      <c r="C142" s="2776">
        <v>6135.9122365628855</v>
      </c>
      <c r="D142" s="2776">
        <v>3089.75435174942</v>
      </c>
      <c r="E142" s="2777">
        <v>378.95210710928052</v>
      </c>
      <c r="F142" s="2783">
        <v>1949.1574629356851</v>
      </c>
      <c r="G142" s="2774">
        <v>45673.182169500004</v>
      </c>
      <c r="H142" s="2775">
        <v>15597.3014</v>
      </c>
    </row>
    <row r="143" spans="1:8" s="2785" customFormat="1" ht="21" hidden="1" customHeight="1" x14ac:dyDescent="0.25">
      <c r="A143" s="2786">
        <v>41548</v>
      </c>
      <c r="B143" s="2779">
        <v>23</v>
      </c>
      <c r="C143" s="2776">
        <v>6263.9843439559036</v>
      </c>
      <c r="D143" s="2776">
        <v>3209.972628184551</v>
      </c>
      <c r="E143" s="2777">
        <v>388.04733826287656</v>
      </c>
      <c r="F143" s="2783">
        <v>1984.2677177535472</v>
      </c>
      <c r="G143" s="2792">
        <v>71113.644136521732</v>
      </c>
      <c r="H143" s="2793">
        <v>8909.6984347826092</v>
      </c>
    </row>
    <row r="144" spans="1:8" s="2785" customFormat="1" ht="21" hidden="1" customHeight="1" x14ac:dyDescent="0.25">
      <c r="A144" s="2786">
        <v>41579</v>
      </c>
      <c r="B144" s="2779">
        <v>23</v>
      </c>
      <c r="C144" s="2776">
        <v>6435.1746965896145</v>
      </c>
      <c r="D144" s="2776">
        <v>3276.4817615889151</v>
      </c>
      <c r="E144" s="2777">
        <v>397.34544073953288</v>
      </c>
      <c r="F144" s="2783">
        <v>2036.8240879558823</v>
      </c>
      <c r="G144" s="2792">
        <v>32633.431793500007</v>
      </c>
      <c r="H144" s="2793">
        <v>3966.7009500000004</v>
      </c>
    </row>
    <row r="145" spans="1:8" s="2785" customFormat="1" ht="21" hidden="1" customHeight="1" x14ac:dyDescent="0.25">
      <c r="A145" s="2786">
        <v>41609</v>
      </c>
      <c r="B145" s="2779">
        <v>21</v>
      </c>
      <c r="C145" s="2776">
        <v>6565.9314861770808</v>
      </c>
      <c r="D145" s="2776">
        <v>3365.3160475398963</v>
      </c>
      <c r="E145" s="2777">
        <v>401.65649020014359</v>
      </c>
      <c r="F145" s="2783">
        <v>2064.8483022954238</v>
      </c>
      <c r="G145" s="2792">
        <v>41835.919750952402</v>
      </c>
      <c r="H145" s="2793">
        <v>5609.1432380952401</v>
      </c>
    </row>
    <row r="146" spans="1:8" s="2785" customFormat="1" ht="21" hidden="1" customHeight="1" x14ac:dyDescent="0.25">
      <c r="A146" s="2786">
        <v>41640</v>
      </c>
      <c r="B146" s="2779">
        <v>19</v>
      </c>
      <c r="C146" s="2776">
        <v>6752.2293580895366</v>
      </c>
      <c r="D146" s="2776">
        <v>3464.2036812287797</v>
      </c>
      <c r="E146" s="2777">
        <v>407.15387740249116</v>
      </c>
      <c r="F146" s="2783">
        <v>2119.8054832397761</v>
      </c>
      <c r="G146" s="2792">
        <v>58767.026706315803</v>
      </c>
      <c r="H146" s="2793">
        <v>9147.1905789473713</v>
      </c>
    </row>
    <row r="147" spans="1:8" s="2785" customFormat="1" ht="21" hidden="1" customHeight="1" x14ac:dyDescent="0.25">
      <c r="A147" s="2786">
        <v>41671</v>
      </c>
      <c r="B147" s="2779">
        <v>18</v>
      </c>
      <c r="C147" s="2776">
        <v>6622.5085866794834</v>
      </c>
      <c r="D147" s="2776">
        <v>3395.5105736274477</v>
      </c>
      <c r="E147" s="2777">
        <v>399.92717494601004</v>
      </c>
      <c r="F147" s="2783">
        <v>2078.3765063013252</v>
      </c>
      <c r="G147" s="2792">
        <v>51213.340688333301</v>
      </c>
      <c r="H147" s="2793">
        <v>6046.6841111111098</v>
      </c>
    </row>
    <row r="148" spans="1:8" s="2785" customFormat="1" ht="21" hidden="1" customHeight="1" x14ac:dyDescent="0.25">
      <c r="A148" s="2786">
        <v>41699</v>
      </c>
      <c r="B148" s="2779">
        <v>19</v>
      </c>
      <c r="C148" s="2776">
        <v>6610.4170439451073</v>
      </c>
      <c r="D148" s="2776">
        <v>3406.4342368498687</v>
      </c>
      <c r="E148" s="2777">
        <v>402.2470838394197</v>
      </c>
      <c r="F148" s="2783">
        <v>2073.2155678745858</v>
      </c>
      <c r="G148" s="2792">
        <v>82767.679326315789</v>
      </c>
      <c r="H148" s="2793">
        <v>8674.0475263157896</v>
      </c>
    </row>
    <row r="149" spans="1:8" s="2785" customFormat="1" ht="21" hidden="1" customHeight="1" x14ac:dyDescent="0.25">
      <c r="A149" s="2786">
        <v>41730</v>
      </c>
      <c r="B149" s="2779">
        <v>22</v>
      </c>
      <c r="C149" s="2776">
        <v>6677.2</v>
      </c>
      <c r="D149" s="2776">
        <v>3445.81</v>
      </c>
      <c r="E149" s="2777">
        <v>406.44</v>
      </c>
      <c r="F149" s="2783">
        <v>2089.04</v>
      </c>
      <c r="G149" s="2792">
        <v>47264.600630000001</v>
      </c>
      <c r="H149" s="2793">
        <v>8115.54864</v>
      </c>
    </row>
    <row r="150" spans="1:8" s="2785" customFormat="1" ht="21" hidden="1" customHeight="1" x14ac:dyDescent="0.25">
      <c r="A150" s="2786">
        <v>41760</v>
      </c>
      <c r="B150" s="2779">
        <v>21</v>
      </c>
      <c r="C150" s="2776">
        <v>6583.58</v>
      </c>
      <c r="D150" s="2776">
        <v>3395.9570834660444</v>
      </c>
      <c r="E150" s="2777">
        <v>402.65869764358536</v>
      </c>
      <c r="F150" s="2783">
        <v>2056.1273025810301</v>
      </c>
      <c r="G150" s="2792">
        <v>69349.756773333298</v>
      </c>
      <c r="H150" s="2793">
        <v>19624.936047619001</v>
      </c>
    </row>
    <row r="151" spans="1:8" s="2785" customFormat="1" ht="21" hidden="1" customHeight="1" x14ac:dyDescent="0.25">
      <c r="A151" s="2786">
        <v>41791</v>
      </c>
      <c r="B151" s="2779">
        <v>21</v>
      </c>
      <c r="C151" s="2776">
        <v>6680.5379999999996</v>
      </c>
      <c r="D151" s="2776">
        <v>3422.55</v>
      </c>
      <c r="E151" s="2777">
        <v>403.45600000000002</v>
      </c>
      <c r="F151" s="2783">
        <v>2078.529</v>
      </c>
      <c r="G151" s="2792">
        <v>117258.61</v>
      </c>
      <c r="H151" s="2793">
        <v>12715.77</v>
      </c>
    </row>
    <row r="152" spans="1:8" s="2785" customFormat="1" ht="21" hidden="1" customHeight="1" x14ac:dyDescent="0.25">
      <c r="A152" s="2786">
        <v>41821</v>
      </c>
      <c r="B152" s="2779">
        <v>22</v>
      </c>
      <c r="C152" s="2776">
        <v>6721.4557813452557</v>
      </c>
      <c r="D152" s="2776">
        <v>3438.4133489568339</v>
      </c>
      <c r="E152" s="2777">
        <v>401.17550313104226</v>
      </c>
      <c r="F152" s="2783">
        <v>2081.9618208644174</v>
      </c>
      <c r="G152" s="2792">
        <v>41509</v>
      </c>
      <c r="H152" s="2793">
        <v>9324.2000000000007</v>
      </c>
    </row>
    <row r="153" spans="1:8" s="2785" customFormat="1" ht="21" hidden="1" customHeight="1" x14ac:dyDescent="0.25">
      <c r="A153" s="2786">
        <v>41852</v>
      </c>
      <c r="B153" s="2779">
        <v>20</v>
      </c>
      <c r="C153" s="2776">
        <v>6815.1202922883949</v>
      </c>
      <c r="D153" s="2776">
        <v>3462.3438620628026</v>
      </c>
      <c r="E153" s="2777">
        <v>402.96856859730644</v>
      </c>
      <c r="F153" s="2783">
        <v>2106.1361546997364</v>
      </c>
      <c r="G153" s="2792">
        <f>59273479.044/1000</f>
        <v>59273.479044</v>
      </c>
      <c r="H153" s="2793">
        <f>13539874.4/1000</f>
        <v>13539.874400000001</v>
      </c>
    </row>
    <row r="154" spans="1:8" s="2785" customFormat="1" ht="21" hidden="1" customHeight="1" x14ac:dyDescent="0.25">
      <c r="A154" s="2786">
        <v>41883</v>
      </c>
      <c r="B154" s="2779">
        <v>22</v>
      </c>
      <c r="C154" s="2776">
        <v>6890.44</v>
      </c>
      <c r="D154" s="2776">
        <v>3444.61</v>
      </c>
      <c r="E154" s="2777">
        <v>401.94</v>
      </c>
      <c r="F154" s="2783">
        <v>2124.36</v>
      </c>
      <c r="G154" s="2792">
        <v>62786.5</v>
      </c>
      <c r="H154" s="2793">
        <v>10950.7</v>
      </c>
    </row>
    <row r="155" spans="1:8" s="2785" customFormat="1" ht="21" hidden="1" customHeight="1" x14ac:dyDescent="0.25">
      <c r="A155" s="2786">
        <v>41913</v>
      </c>
      <c r="B155" s="2779">
        <v>22</v>
      </c>
      <c r="C155" s="2776">
        <v>6964.3925702940796</v>
      </c>
      <c r="D155" s="2776">
        <v>3453.8254306361519</v>
      </c>
      <c r="E155" s="2777">
        <v>405.4765654159288</v>
      </c>
      <c r="F155" s="2783">
        <v>2145.0724929504572</v>
      </c>
      <c r="G155" s="2792">
        <v>69451.899999999994</v>
      </c>
      <c r="H155" s="2793">
        <v>8562</v>
      </c>
    </row>
    <row r="156" spans="1:8" s="2785" customFormat="1" ht="21" hidden="1" customHeight="1" x14ac:dyDescent="0.25">
      <c r="A156" s="2786">
        <v>41944</v>
      </c>
      <c r="B156" s="2779">
        <v>20</v>
      </c>
      <c r="C156" s="2776">
        <v>6838.1</v>
      </c>
      <c r="D156" s="2776">
        <v>3373.62</v>
      </c>
      <c r="E156" s="2777">
        <v>397.18</v>
      </c>
      <c r="F156" s="2783">
        <v>2105.4699999999998</v>
      </c>
      <c r="G156" s="2792">
        <v>98178.6</v>
      </c>
      <c r="H156" s="2793">
        <v>14092.4</v>
      </c>
    </row>
    <row r="157" spans="1:8" s="2785" customFormat="1" ht="21" hidden="1" customHeight="1" x14ac:dyDescent="0.25">
      <c r="A157" s="2786">
        <v>41974</v>
      </c>
      <c r="B157" s="2779">
        <v>21</v>
      </c>
      <c r="C157" s="2776">
        <v>6805.1104826814344</v>
      </c>
      <c r="D157" s="2776">
        <v>3344.9890173461076</v>
      </c>
      <c r="E157" s="2777">
        <v>389.40542403285434</v>
      </c>
      <c r="F157" s="2783">
        <v>2081.5829036052701</v>
      </c>
      <c r="G157" s="2792">
        <v>47971.6</v>
      </c>
      <c r="H157" s="2793">
        <v>5928.4</v>
      </c>
    </row>
    <row r="158" spans="1:8" s="2785" customFormat="1" ht="21" hidden="1" customHeight="1" x14ac:dyDescent="0.25">
      <c r="A158" s="2786">
        <v>42005</v>
      </c>
      <c r="B158" s="2779">
        <v>20</v>
      </c>
      <c r="C158" s="2776">
        <v>6681.657434461149</v>
      </c>
      <c r="D158" s="2776">
        <v>3214.8859725586567</v>
      </c>
      <c r="E158" s="2777">
        <v>378.71998498982123</v>
      </c>
      <c r="F158" s="2783">
        <v>2038.2797993041488</v>
      </c>
      <c r="G158" s="2792">
        <v>48166</v>
      </c>
      <c r="H158" s="2793">
        <v>6767</v>
      </c>
    </row>
    <row r="159" spans="1:8" s="2785" customFormat="1" ht="21" hidden="1" customHeight="1" x14ac:dyDescent="0.25">
      <c r="A159" s="2786">
        <v>42036</v>
      </c>
      <c r="B159" s="2779">
        <v>17</v>
      </c>
      <c r="C159" s="2776">
        <v>6564.078402524935</v>
      </c>
      <c r="D159" s="2776">
        <v>3094.8093036255532</v>
      </c>
      <c r="E159" s="2777">
        <v>374.60187170787367</v>
      </c>
      <c r="F159" s="2783">
        <v>2001.8371655006936</v>
      </c>
      <c r="G159" s="2792">
        <v>130776.954814706</v>
      </c>
      <c r="H159" s="2793">
        <v>13270.4126470588</v>
      </c>
    </row>
    <row r="160" spans="1:8" s="2785" customFormat="1" ht="21" hidden="1" customHeight="1" x14ac:dyDescent="0.25">
      <c r="A160" s="2786">
        <v>42064</v>
      </c>
      <c r="B160" s="2779">
        <v>21</v>
      </c>
      <c r="C160" s="2776">
        <v>6510.4605770226863</v>
      </c>
      <c r="D160" s="2776">
        <v>2860.4329038230271</v>
      </c>
      <c r="E160" s="2777">
        <v>375.28144438807476</v>
      </c>
      <c r="F160" s="2783">
        <v>1983.7651045301907</v>
      </c>
      <c r="G160" s="2792">
        <f>79890772.9928571/1000</f>
        <v>79890.772992857092</v>
      </c>
      <c r="H160" s="2793">
        <f>7958053.42857143/1000</f>
        <v>7958.0534285714302</v>
      </c>
    </row>
    <row r="161" spans="1:11" s="2785" customFormat="1" ht="21" hidden="1" customHeight="1" x14ac:dyDescent="0.25">
      <c r="A161" s="2786">
        <v>42095</v>
      </c>
      <c r="B161" s="2779">
        <v>22</v>
      </c>
      <c r="C161" s="2776">
        <v>6419.0132062999264</v>
      </c>
      <c r="D161" s="2776">
        <v>2755.1640692944438</v>
      </c>
      <c r="E161" s="2777">
        <v>370.31480636977938</v>
      </c>
      <c r="F161" s="2783">
        <v>1953.2978949349672</v>
      </c>
      <c r="G161" s="2792">
        <v>108403.788288636</v>
      </c>
      <c r="H161" s="2793">
        <v>36459.9070454545</v>
      </c>
    </row>
    <row r="162" spans="1:11" s="2785" customFormat="1" ht="21" hidden="1" customHeight="1" x14ac:dyDescent="0.25">
      <c r="A162" s="2786">
        <v>42125</v>
      </c>
      <c r="B162" s="2779">
        <v>20</v>
      </c>
      <c r="C162" s="2776">
        <v>6450.478482469548</v>
      </c>
      <c r="D162" s="2776">
        <v>2851.1677596533727</v>
      </c>
      <c r="E162" s="2777">
        <v>372.54924064363382</v>
      </c>
      <c r="F162" s="2783">
        <v>1960.1243177372751</v>
      </c>
      <c r="G162" s="2792">
        <f>139535712.247/1000</f>
        <v>139535.71224700002</v>
      </c>
      <c r="H162" s="2793">
        <f>48918567.75/1000</f>
        <v>48918.567750000002</v>
      </c>
    </row>
    <row r="163" spans="1:11" s="2785" customFormat="1" ht="21" hidden="1" customHeight="1" x14ac:dyDescent="0.25">
      <c r="A163" s="2786">
        <v>42156</v>
      </c>
      <c r="B163" s="2779">
        <v>22</v>
      </c>
      <c r="C163" s="2776">
        <v>6525.6866478424863</v>
      </c>
      <c r="D163" s="2776">
        <v>2870.9921802035224</v>
      </c>
      <c r="E163" s="2777">
        <v>376.4666297962583</v>
      </c>
      <c r="F163" s="2783">
        <v>1975.572525682066</v>
      </c>
      <c r="G163" s="2792">
        <f>57802550.9627273/1000</f>
        <v>57802.550962727299</v>
      </c>
      <c r="H163" s="2793">
        <f>21735266/1000</f>
        <v>21735.266</v>
      </c>
    </row>
    <row r="164" spans="1:11" s="2785" customFormat="1" ht="21" hidden="1" customHeight="1" x14ac:dyDescent="0.25">
      <c r="A164" s="2786">
        <v>42186</v>
      </c>
      <c r="B164" s="2779">
        <v>23</v>
      </c>
      <c r="C164" s="2776">
        <v>6516.2301700960934</v>
      </c>
      <c r="D164" s="2776">
        <v>2845.1468618665826</v>
      </c>
      <c r="E164" s="2777">
        <v>373.69061981631603</v>
      </c>
      <c r="F164" s="2783">
        <v>1960.7232310253328</v>
      </c>
      <c r="G164" s="2792">
        <v>41150.161211739098</v>
      </c>
      <c r="H164" s="2793">
        <v>11376.320644347799</v>
      </c>
    </row>
    <row r="165" spans="1:11" s="2785" customFormat="1" ht="21" hidden="1" customHeight="1" x14ac:dyDescent="0.25">
      <c r="A165" s="2794">
        <v>42217</v>
      </c>
      <c r="B165" s="2795">
        <v>21</v>
      </c>
      <c r="C165" s="2796">
        <v>6533.5810239087223</v>
      </c>
      <c r="D165" s="2796">
        <v>2866.0495855963864</v>
      </c>
      <c r="E165" s="2797">
        <v>375.33617422018608</v>
      </c>
      <c r="F165" s="2798">
        <v>1960.9326536251258</v>
      </c>
      <c r="G165" s="2799">
        <v>53471.605172857206</v>
      </c>
      <c r="H165" s="2800">
        <v>14573.8962380952</v>
      </c>
    </row>
    <row r="166" spans="1:11" s="2785" customFormat="1" ht="21" hidden="1" customHeight="1" x14ac:dyDescent="0.25">
      <c r="A166" s="2794">
        <v>42248</v>
      </c>
      <c r="B166" s="2795">
        <v>21</v>
      </c>
      <c r="C166" s="2796">
        <v>6425.36</v>
      </c>
      <c r="D166" s="2796">
        <v>2815.07</v>
      </c>
      <c r="E166" s="2797">
        <v>367.18</v>
      </c>
      <c r="F166" s="2798">
        <v>1925.62</v>
      </c>
      <c r="G166" s="2799">
        <v>55953</v>
      </c>
      <c r="H166" s="2800">
        <v>8508.7999999999993</v>
      </c>
      <c r="K166" s="2801"/>
    </row>
    <row r="167" spans="1:11" s="2785" customFormat="1" ht="21" hidden="1" customHeight="1" x14ac:dyDescent="0.25">
      <c r="A167" s="2794">
        <v>42278</v>
      </c>
      <c r="B167" s="2795">
        <v>22</v>
      </c>
      <c r="C167" s="2796">
        <v>6295.1396327107741</v>
      </c>
      <c r="D167" s="2796">
        <v>2738.7714621928135</v>
      </c>
      <c r="E167" s="2797">
        <v>360.6477508563475</v>
      </c>
      <c r="F167" s="2798">
        <v>1885.5750136794466</v>
      </c>
      <c r="G167" s="2799">
        <v>54226.515322272702</v>
      </c>
      <c r="H167" s="2800">
        <v>8573.1904545454599</v>
      </c>
    </row>
    <row r="168" spans="1:11" s="2785" customFormat="1" ht="21" hidden="1" customHeight="1" x14ac:dyDescent="0.25">
      <c r="A168" s="2794">
        <v>42309</v>
      </c>
      <c r="B168" s="2795">
        <v>19</v>
      </c>
      <c r="C168" s="2796">
        <v>6184.9426333006541</v>
      </c>
      <c r="D168" s="2796">
        <v>2642.8544555248682</v>
      </c>
      <c r="E168" s="2797">
        <v>354.53902304180872</v>
      </c>
      <c r="F168" s="2798">
        <v>1845.4210097033026</v>
      </c>
      <c r="G168" s="2799">
        <v>36971.379974736803</v>
      </c>
      <c r="H168" s="2800">
        <v>6275.5189473684195</v>
      </c>
    </row>
    <row r="169" spans="1:11" s="2785" customFormat="1" ht="21" hidden="1" customHeight="1" x14ac:dyDescent="0.25">
      <c r="A169" s="2794">
        <v>42339</v>
      </c>
      <c r="B169" s="2795">
        <v>22</v>
      </c>
      <c r="C169" s="2796">
        <v>6083.09</v>
      </c>
      <c r="D169" s="2796">
        <v>2614.83</v>
      </c>
      <c r="E169" s="2797">
        <v>346.23</v>
      </c>
      <c r="F169" s="2798">
        <v>1806.85</v>
      </c>
      <c r="G169" s="2799">
        <v>67301</v>
      </c>
      <c r="H169" s="2800">
        <v>8244.4</v>
      </c>
    </row>
    <row r="170" spans="1:11" s="2785" customFormat="1" ht="21" hidden="1" customHeight="1" x14ac:dyDescent="0.25">
      <c r="A170" s="2794">
        <v>42370</v>
      </c>
      <c r="B170" s="2795">
        <v>20</v>
      </c>
      <c r="C170" s="2796">
        <v>6117.64</v>
      </c>
      <c r="D170" s="2796">
        <v>2624.64</v>
      </c>
      <c r="E170" s="2797">
        <v>346.55</v>
      </c>
      <c r="F170" s="2798">
        <v>1811.16</v>
      </c>
      <c r="G170" s="2799">
        <v>29713.19</v>
      </c>
      <c r="H170" s="2800">
        <v>9980</v>
      </c>
    </row>
    <row r="171" spans="1:11" s="2785" customFormat="1" ht="21" hidden="1" customHeight="1" x14ac:dyDescent="0.25">
      <c r="A171" s="2794">
        <v>42401</v>
      </c>
      <c r="B171" s="2795">
        <v>19</v>
      </c>
      <c r="C171" s="2796">
        <v>6214.43</v>
      </c>
      <c r="D171" s="2796">
        <v>2691.21</v>
      </c>
      <c r="E171" s="2797">
        <v>352.31</v>
      </c>
      <c r="F171" s="2798">
        <v>1836.75</v>
      </c>
      <c r="G171" s="2799">
        <v>140425</v>
      </c>
      <c r="H171" s="2800">
        <v>12493.58</v>
      </c>
    </row>
    <row r="172" spans="1:11" s="2785" customFormat="1" ht="21" hidden="1" customHeight="1" x14ac:dyDescent="0.25">
      <c r="A172" s="2794">
        <v>42430</v>
      </c>
      <c r="B172" s="2795">
        <v>22</v>
      </c>
      <c r="C172" s="2796">
        <v>6103.72</v>
      </c>
      <c r="D172" s="2796">
        <v>2646.85</v>
      </c>
      <c r="E172" s="2797">
        <v>346.47</v>
      </c>
      <c r="F172" s="2798">
        <v>1802.4680000000001</v>
      </c>
      <c r="G172" s="2799">
        <v>39994.080000000002</v>
      </c>
      <c r="H172" s="2800">
        <v>7685.95</v>
      </c>
    </row>
    <row r="173" spans="1:11" s="2785" customFormat="1" ht="21" hidden="1" customHeight="1" x14ac:dyDescent="0.25">
      <c r="A173" s="2794">
        <v>42461</v>
      </c>
      <c r="B173" s="2795">
        <v>20</v>
      </c>
      <c r="C173" s="2796">
        <v>6038.81</v>
      </c>
      <c r="D173" s="2796">
        <v>2640.2080000000001</v>
      </c>
      <c r="E173" s="2797">
        <v>341.59</v>
      </c>
      <c r="F173" s="2798">
        <v>1781.14</v>
      </c>
      <c r="G173" s="2799">
        <v>45744.063000000002</v>
      </c>
      <c r="H173" s="2800">
        <v>6072.5820000000003</v>
      </c>
    </row>
    <row r="174" spans="1:11" s="2785" customFormat="1" ht="21" hidden="1" customHeight="1" x14ac:dyDescent="0.25">
      <c r="A174" s="2794">
        <v>42491</v>
      </c>
      <c r="B174" s="2795">
        <v>22</v>
      </c>
      <c r="C174" s="2796">
        <v>5998.88</v>
      </c>
      <c r="D174" s="2796">
        <v>2609.19</v>
      </c>
      <c r="E174" s="2797">
        <v>340.07</v>
      </c>
      <c r="F174" s="2798">
        <v>1767.24</v>
      </c>
      <c r="G174" s="2799">
        <v>25520.799999999999</v>
      </c>
      <c r="H174" s="2800">
        <v>6134.76</v>
      </c>
      <c r="K174" s="2802"/>
    </row>
    <row r="175" spans="1:11" s="2785" customFormat="1" ht="21" customHeight="1" x14ac:dyDescent="0.25">
      <c r="A175" s="2794">
        <v>42522</v>
      </c>
      <c r="B175" s="2795">
        <v>22</v>
      </c>
      <c r="C175" s="2796">
        <v>5973.3557385919557</v>
      </c>
      <c r="D175" s="2796">
        <v>2580.4849517961161</v>
      </c>
      <c r="E175" s="2797">
        <v>338.41860565395456</v>
      </c>
      <c r="F175" s="2798">
        <v>1752.6125805593824</v>
      </c>
      <c r="G175" s="2799">
        <f>37633819.8763636/1000</f>
        <v>37633.819876363596</v>
      </c>
      <c r="H175" s="2800">
        <f>6851391.68181818/1000</f>
        <v>6851.3916818181797</v>
      </c>
      <c r="K175" s="2802"/>
    </row>
    <row r="176" spans="1:11" s="2785" customFormat="1" ht="21" customHeight="1" x14ac:dyDescent="0.25">
      <c r="A176" s="2794">
        <v>42552</v>
      </c>
      <c r="B176" s="2795">
        <v>20</v>
      </c>
      <c r="C176" s="2796">
        <v>6020.0669872535145</v>
      </c>
      <c r="D176" s="2796">
        <v>2593.7581454693714</v>
      </c>
      <c r="E176" s="2797">
        <v>338.80969407279861</v>
      </c>
      <c r="F176" s="2798">
        <v>1755.8751983445011</v>
      </c>
      <c r="G176" s="2799">
        <f>48983685.572/1000</f>
        <v>48983.685571999995</v>
      </c>
      <c r="H176" s="2800">
        <f>10644153.4/1000</f>
        <v>10644.153400000001</v>
      </c>
      <c r="K176" s="2802"/>
    </row>
    <row r="177" spans="1:17" s="2785" customFormat="1" ht="21" customHeight="1" x14ac:dyDescent="0.25">
      <c r="A177" s="2794">
        <v>42583</v>
      </c>
      <c r="B177" s="2795">
        <v>22</v>
      </c>
      <c r="C177" s="2796">
        <v>6259.26</v>
      </c>
      <c r="D177" s="2796">
        <v>2718.5</v>
      </c>
      <c r="E177" s="2797">
        <v>348.74</v>
      </c>
      <c r="F177" s="2798">
        <v>1820.27</v>
      </c>
      <c r="G177" s="2799">
        <v>46549</v>
      </c>
      <c r="H177" s="2800">
        <v>10273</v>
      </c>
      <c r="K177" s="2802"/>
    </row>
    <row r="178" spans="1:17" s="2785" customFormat="1" ht="21" customHeight="1" x14ac:dyDescent="0.25">
      <c r="A178" s="2794">
        <v>42614</v>
      </c>
      <c r="B178" s="2795">
        <v>21</v>
      </c>
      <c r="C178" s="2796">
        <v>6230.13</v>
      </c>
      <c r="D178" s="2796">
        <v>2714.59</v>
      </c>
      <c r="E178" s="2797">
        <v>345.23</v>
      </c>
      <c r="F178" s="2798">
        <v>1809.04</v>
      </c>
      <c r="G178" s="2799">
        <v>45542</v>
      </c>
      <c r="H178" s="2800">
        <v>9325</v>
      </c>
      <c r="K178" s="2802"/>
    </row>
    <row r="179" spans="1:17" s="2785" customFormat="1" ht="21" customHeight="1" x14ac:dyDescent="0.25">
      <c r="A179" s="2794">
        <v>42644</v>
      </c>
      <c r="B179" s="2795">
        <v>21</v>
      </c>
      <c r="C179" s="2796">
        <v>6292.5568537147537</v>
      </c>
      <c r="D179" s="2796">
        <v>2724.5055904065857</v>
      </c>
      <c r="E179" s="2797">
        <v>349.11056742217175</v>
      </c>
      <c r="F179" s="2798">
        <v>1826.0801454619159</v>
      </c>
      <c r="G179" s="2799">
        <f>55723158.409/1000</f>
        <v>55723.158409000003</v>
      </c>
      <c r="H179" s="2800">
        <f>9670246.6/1000</f>
        <v>9670.2466000000004</v>
      </c>
      <c r="J179" s="2802"/>
      <c r="K179" s="2802"/>
      <c r="L179" s="2802"/>
      <c r="M179" s="2802"/>
      <c r="N179" s="2802"/>
      <c r="O179" s="2802"/>
      <c r="P179" s="2802"/>
      <c r="Q179" s="2802"/>
    </row>
    <row r="180" spans="1:17" s="2785" customFormat="1" ht="21" customHeight="1" x14ac:dyDescent="0.25">
      <c r="A180" s="2794">
        <v>42675</v>
      </c>
      <c r="B180" s="2795">
        <v>21</v>
      </c>
      <c r="C180" s="2796">
        <v>6253.0515849216363</v>
      </c>
      <c r="D180" s="2796">
        <v>2700.0318947355927</v>
      </c>
      <c r="E180" s="2797">
        <v>344.91212950065221</v>
      </c>
      <c r="F180" s="2798">
        <v>1806.8684141915842</v>
      </c>
      <c r="G180" s="2799">
        <v>113716.523</v>
      </c>
      <c r="H180" s="2800">
        <v>4877.335</v>
      </c>
      <c r="K180" s="2802"/>
    </row>
    <row r="181" spans="1:17" s="2785" customFormat="1" ht="21" customHeight="1" x14ac:dyDescent="0.25">
      <c r="A181" s="2794">
        <v>42705</v>
      </c>
      <c r="B181" s="2795">
        <v>22</v>
      </c>
      <c r="C181" s="2796">
        <v>6306.9942924715524</v>
      </c>
      <c r="D181" s="2796">
        <v>2738.9175018973888</v>
      </c>
      <c r="E181" s="2797">
        <v>346.02369430134854</v>
      </c>
      <c r="F181" s="2798">
        <v>1811.2938834121496</v>
      </c>
      <c r="G181" s="2799">
        <f>32743431/1000</f>
        <v>32743.431</v>
      </c>
      <c r="H181" s="2800">
        <f>976145/1000</f>
        <v>976.14499999999998</v>
      </c>
      <c r="K181" s="2802"/>
    </row>
    <row r="182" spans="1:17" s="2785" customFormat="1" ht="21" customHeight="1" x14ac:dyDescent="0.25">
      <c r="A182" s="2794">
        <v>42736</v>
      </c>
      <c r="B182" s="2795">
        <v>21</v>
      </c>
      <c r="C182" s="2796">
        <v>6397.67</v>
      </c>
      <c r="D182" s="2796">
        <v>2795.72</v>
      </c>
      <c r="E182" s="2797">
        <v>350.09</v>
      </c>
      <c r="F182" s="2798">
        <v>1833.61</v>
      </c>
      <c r="G182" s="2799">
        <v>27990.6</v>
      </c>
      <c r="H182" s="2800">
        <v>1368</v>
      </c>
      <c r="K182" s="2802"/>
    </row>
    <row r="183" spans="1:17" s="2785" customFormat="1" ht="21" customHeight="1" x14ac:dyDescent="0.25">
      <c r="A183" s="2794">
        <v>42767</v>
      </c>
      <c r="B183" s="2795">
        <v>17</v>
      </c>
      <c r="C183" s="2796">
        <v>6667.15</v>
      </c>
      <c r="D183" s="2796">
        <v>2924.22</v>
      </c>
      <c r="E183" s="2797">
        <v>366.048</v>
      </c>
      <c r="F183" s="2798">
        <v>1910.37</v>
      </c>
      <c r="G183" s="2799">
        <v>44890.96</v>
      </c>
      <c r="H183" s="2800">
        <v>2891.35</v>
      </c>
      <c r="J183" s="2802"/>
      <c r="K183" s="2802"/>
    </row>
    <row r="184" spans="1:17" s="2785" customFormat="1" ht="21" customHeight="1" x14ac:dyDescent="0.25">
      <c r="A184" s="2794">
        <v>42795</v>
      </c>
      <c r="B184" s="2795">
        <v>22</v>
      </c>
      <c r="C184" s="2796">
        <v>6709.981350396919</v>
      </c>
      <c r="D184" s="2796">
        <v>2958.8216457865224</v>
      </c>
      <c r="E184" s="2797">
        <v>368.85298032736949</v>
      </c>
      <c r="F184" s="2798">
        <v>1921.4244655111024</v>
      </c>
      <c r="G184" s="2799">
        <v>68156.401759999993</v>
      </c>
      <c r="H184" s="2800">
        <v>3531.6267272727268</v>
      </c>
      <c r="K184" s="2802"/>
    </row>
    <row r="185" spans="1:17" s="2785" customFormat="1" ht="21" customHeight="1" x14ac:dyDescent="0.25">
      <c r="A185" s="2794">
        <v>42826</v>
      </c>
      <c r="B185" s="2795">
        <v>20</v>
      </c>
      <c r="C185" s="2796">
        <v>6925.5829364964329</v>
      </c>
      <c r="D185" s="2796">
        <v>3064.2921367724348</v>
      </c>
      <c r="E185" s="2797">
        <v>383.38461338109101</v>
      </c>
      <c r="F185" s="2798">
        <v>1980.8641382118785</v>
      </c>
      <c r="G185" s="2799">
        <v>51450.113136500004</v>
      </c>
      <c r="H185" s="2800">
        <v>2534.6242000000002</v>
      </c>
      <c r="K185" s="2802"/>
    </row>
    <row r="186" spans="1:17" s="2785" customFormat="1" ht="21" customHeight="1" x14ac:dyDescent="0.25">
      <c r="A186" s="2794">
        <v>42856</v>
      </c>
      <c r="B186" s="2795">
        <v>22</v>
      </c>
      <c r="C186" s="2796">
        <v>7187.2261353653603</v>
      </c>
      <c r="D186" s="2796">
        <v>3232.7678135408974</v>
      </c>
      <c r="E186" s="2797">
        <v>397.90801194361575</v>
      </c>
      <c r="F186" s="2798">
        <v>2049.7800000000002</v>
      </c>
      <c r="G186" s="2799">
        <v>41993.599999999999</v>
      </c>
      <c r="H186" s="2800">
        <v>2233.85</v>
      </c>
      <c r="M186" s="2803"/>
      <c r="N186" s="2803"/>
      <c r="O186" s="2803"/>
      <c r="P186" s="2803"/>
      <c r="Q186" s="2804"/>
    </row>
    <row r="187" spans="1:17" s="2785" customFormat="1" ht="21" customHeight="1" thickBot="1" x14ac:dyDescent="0.3">
      <c r="A187" s="2805">
        <v>42887</v>
      </c>
      <c r="B187" s="2806">
        <v>21</v>
      </c>
      <c r="C187" s="2807">
        <v>7365.5669487321811</v>
      </c>
      <c r="D187" s="2807">
        <v>3328.9077329541005</v>
      </c>
      <c r="E187" s="2808">
        <v>406.4241667212973</v>
      </c>
      <c r="F187" s="2809">
        <v>2093.495685391094</v>
      </c>
      <c r="G187" s="2810">
        <v>76346.507413809522</v>
      </c>
      <c r="H187" s="2811">
        <v>2606.4156666666663</v>
      </c>
    </row>
    <row r="188" spans="1:17" s="2804" customFormat="1" ht="10.5" customHeight="1" thickTop="1" x14ac:dyDescent="0.25">
      <c r="A188" s="2812"/>
      <c r="B188" s="2813"/>
      <c r="C188" s="2814"/>
      <c r="D188" s="2814"/>
      <c r="E188" s="2815"/>
      <c r="F188" s="2813"/>
      <c r="G188" s="2813"/>
      <c r="H188" s="2813"/>
      <c r="I188" s="2785"/>
      <c r="J188" s="2785"/>
      <c r="K188" s="2802"/>
      <c r="L188" s="2785"/>
      <c r="M188" s="2785"/>
      <c r="O188" s="2816"/>
    </row>
    <row r="189" spans="1:17" s="2804" customFormat="1" ht="51.75" customHeight="1" x14ac:dyDescent="0.25">
      <c r="A189" s="3677" t="s">
        <v>4365</v>
      </c>
      <c r="B189" s="3677"/>
      <c r="C189" s="3677"/>
      <c r="D189" s="3677"/>
      <c r="E189" s="3677"/>
      <c r="F189" s="3677"/>
      <c r="G189" s="3677"/>
      <c r="H189" s="3677"/>
      <c r="J189" s="2785"/>
      <c r="K189" s="2785"/>
      <c r="L189" s="2785"/>
      <c r="M189" s="2785"/>
      <c r="N189" s="2803"/>
      <c r="O189" s="2803"/>
      <c r="P189" s="2803"/>
    </row>
    <row r="190" spans="1:17" s="2804" customFormat="1" ht="33.75" customHeight="1" x14ac:dyDescent="0.25">
      <c r="A190" s="3677" t="s">
        <v>4366</v>
      </c>
      <c r="B190" s="3677"/>
      <c r="C190" s="3677"/>
      <c r="D190" s="3677"/>
      <c r="E190" s="3677"/>
      <c r="F190" s="3677"/>
      <c r="G190" s="3677"/>
      <c r="H190" s="3677"/>
      <c r="J190" s="2817"/>
      <c r="K190" s="2817"/>
      <c r="L190" s="2817"/>
      <c r="M190" s="2817"/>
      <c r="N190" s="2817"/>
    </row>
    <row r="191" spans="1:17" s="2820" customFormat="1" ht="20.25" customHeight="1" x14ac:dyDescent="0.25">
      <c r="A191" s="2755" t="s">
        <v>4367</v>
      </c>
      <c r="B191" s="2755"/>
      <c r="C191" s="2756"/>
      <c r="D191" s="2818"/>
      <c r="E191" s="2819"/>
      <c r="F191" s="2819"/>
      <c r="H191" s="2821"/>
    </row>
    <row r="192" spans="1:17" s="2754" customFormat="1" ht="42" customHeight="1" x14ac:dyDescent="0.25">
      <c r="A192" s="2751" t="s">
        <v>4368</v>
      </c>
      <c r="B192" s="2752"/>
      <c r="C192" s="2753"/>
      <c r="D192" s="2753"/>
      <c r="E192" s="2752"/>
      <c r="F192" s="2752"/>
      <c r="G192" s="2752"/>
      <c r="H192" s="2752"/>
    </row>
    <row r="193" spans="1:8" ht="12.75" customHeight="1" thickBot="1" x14ac:dyDescent="0.3">
      <c r="A193" s="2822"/>
      <c r="B193" s="2822"/>
      <c r="C193" s="2823"/>
      <c r="D193" s="2824" t="s">
        <v>11</v>
      </c>
      <c r="H193" s="2785"/>
    </row>
    <row r="194" spans="1:8" ht="56.25" customHeight="1" thickTop="1" thickBot="1" x14ac:dyDescent="0.3">
      <c r="A194" s="2825" t="s">
        <v>0</v>
      </c>
      <c r="B194" s="2826" t="s">
        <v>4105</v>
      </c>
      <c r="C194" s="2826" t="s">
        <v>4106</v>
      </c>
      <c r="D194" s="2827" t="s">
        <v>4369</v>
      </c>
      <c r="H194" s="2785"/>
    </row>
    <row r="195" spans="1:8" ht="16.5" hidden="1" customHeight="1" x14ac:dyDescent="0.25">
      <c r="A195" s="2769">
        <v>40217</v>
      </c>
      <c r="B195" s="2828">
        <v>161.03771599999999</v>
      </c>
      <c r="C195" s="2829">
        <v>131.77647004000002</v>
      </c>
      <c r="D195" s="2830" t="s">
        <v>4370</v>
      </c>
      <c r="E195" s="2831"/>
      <c r="F195" s="2832"/>
    </row>
    <row r="196" spans="1:8" ht="15" hidden="1" customHeight="1" x14ac:dyDescent="0.25">
      <c r="A196" s="2769">
        <v>40245</v>
      </c>
      <c r="B196" s="2828">
        <v>403.32256000000001</v>
      </c>
      <c r="C196" s="2829">
        <v>356.66909319999996</v>
      </c>
      <c r="D196" s="2830" t="s">
        <v>4371</v>
      </c>
      <c r="E196" s="2831"/>
      <c r="F196" s="2832"/>
    </row>
    <row r="197" spans="1:8" ht="15" hidden="1" customHeight="1" x14ac:dyDescent="0.25">
      <c r="A197" s="2769">
        <v>40276</v>
      </c>
      <c r="B197" s="2828">
        <v>521.20303650000005</v>
      </c>
      <c r="C197" s="2829">
        <v>201.15583000000001</v>
      </c>
      <c r="D197" s="2830" t="s">
        <v>4372</v>
      </c>
      <c r="E197" s="2831"/>
      <c r="F197" s="2833"/>
      <c r="G197" s="2834"/>
      <c r="H197" s="2834"/>
    </row>
    <row r="198" spans="1:8" ht="15" hidden="1" customHeight="1" x14ac:dyDescent="0.25">
      <c r="A198" s="2769">
        <v>40306</v>
      </c>
      <c r="B198" s="2828">
        <v>329.135806</v>
      </c>
      <c r="C198" s="2829">
        <v>128.8008695</v>
      </c>
      <c r="D198" s="2830" t="s">
        <v>4373</v>
      </c>
      <c r="E198" s="2831"/>
      <c r="F198" s="2832"/>
      <c r="G198" s="2834"/>
      <c r="H198" s="2834"/>
    </row>
    <row r="199" spans="1:8" ht="15" hidden="1" customHeight="1" x14ac:dyDescent="0.25">
      <c r="A199" s="2769">
        <v>40337</v>
      </c>
      <c r="B199" s="2828">
        <v>207.11887580000001</v>
      </c>
      <c r="C199" s="2829">
        <v>28.417289</v>
      </c>
      <c r="D199" s="2830" t="s">
        <v>4374</v>
      </c>
      <c r="E199" s="2831"/>
      <c r="F199" s="2832"/>
      <c r="G199" s="2834"/>
      <c r="H199" s="2834"/>
    </row>
    <row r="200" spans="1:8" ht="15" hidden="1" customHeight="1" x14ac:dyDescent="0.25">
      <c r="A200" s="2784">
        <v>40367</v>
      </c>
      <c r="B200" s="2828">
        <v>270.14908350000002</v>
      </c>
      <c r="C200" s="2829">
        <v>133.29416225</v>
      </c>
      <c r="D200" s="2830" t="s">
        <v>4375</v>
      </c>
      <c r="E200" s="2831"/>
      <c r="F200" s="2832"/>
      <c r="G200" s="2834"/>
      <c r="H200" s="2834"/>
    </row>
    <row r="201" spans="1:8" ht="15" hidden="1" customHeight="1" x14ac:dyDescent="0.25">
      <c r="A201" s="2784">
        <v>40398</v>
      </c>
      <c r="B201" s="2828">
        <v>217.86438000000001</v>
      </c>
      <c r="C201" s="2829">
        <v>79.483020699999997</v>
      </c>
      <c r="D201" s="2830" t="s">
        <v>4376</v>
      </c>
      <c r="E201" s="2831"/>
      <c r="F201" s="2833"/>
      <c r="G201" s="2832"/>
    </row>
    <row r="202" spans="1:8" ht="15" hidden="1" customHeight="1" x14ac:dyDescent="0.25">
      <c r="A202" s="2784">
        <v>40429</v>
      </c>
      <c r="B202" s="2828">
        <v>388.8727184</v>
      </c>
      <c r="C202" s="2829">
        <v>199.41526140000002</v>
      </c>
      <c r="D202" s="2830" t="s">
        <v>4377</v>
      </c>
      <c r="E202" s="2831"/>
      <c r="F202" s="2832"/>
      <c r="G202" s="2832"/>
    </row>
    <row r="203" spans="1:8" ht="15" hidden="1" customHeight="1" x14ac:dyDescent="0.25">
      <c r="A203" s="2784">
        <v>40459</v>
      </c>
      <c r="B203" s="2828">
        <v>348.71195539999997</v>
      </c>
      <c r="C203" s="2829">
        <v>354.42421330000002</v>
      </c>
      <c r="D203" s="2830" t="s">
        <v>4378</v>
      </c>
      <c r="E203" s="2831"/>
      <c r="F203" s="2832"/>
      <c r="G203" s="2832"/>
    </row>
    <row r="204" spans="1:8" ht="15" hidden="1" customHeight="1" x14ac:dyDescent="0.25">
      <c r="A204" s="2784">
        <v>40490</v>
      </c>
      <c r="B204" s="2828">
        <v>347.89406220000001</v>
      </c>
      <c r="C204" s="2829">
        <v>128.35713510000002</v>
      </c>
      <c r="D204" s="2830" t="s">
        <v>4379</v>
      </c>
      <c r="E204" s="2831"/>
      <c r="F204" s="2832"/>
      <c r="G204" s="2832"/>
    </row>
    <row r="205" spans="1:8" ht="15" hidden="1" customHeight="1" x14ac:dyDescent="0.25">
      <c r="A205" s="2784">
        <v>40520</v>
      </c>
      <c r="B205" s="2828">
        <v>178.9509745</v>
      </c>
      <c r="C205" s="2829">
        <v>55.540696149999995</v>
      </c>
      <c r="D205" s="2830" t="s">
        <v>4380</v>
      </c>
      <c r="E205" s="2831"/>
      <c r="F205" s="2832"/>
    </row>
    <row r="206" spans="1:8" ht="15" hidden="1" customHeight="1" x14ac:dyDescent="0.25">
      <c r="A206" s="2784">
        <v>40551</v>
      </c>
      <c r="B206" s="2828">
        <v>725.55969600000003</v>
      </c>
      <c r="C206" s="2829">
        <v>370.46430950000001</v>
      </c>
      <c r="D206" s="2830" t="s">
        <v>4381</v>
      </c>
      <c r="E206" s="2831"/>
      <c r="F206" s="2832"/>
    </row>
    <row r="207" spans="1:8" ht="15" hidden="1" customHeight="1" x14ac:dyDescent="0.25">
      <c r="A207" s="2784">
        <v>40582</v>
      </c>
      <c r="B207" s="2828">
        <v>154.24198669999998</v>
      </c>
      <c r="C207" s="2829">
        <v>111.00644709999999</v>
      </c>
      <c r="D207" s="2830" t="s">
        <v>4382</v>
      </c>
      <c r="E207" s="2831"/>
      <c r="F207" s="2832"/>
    </row>
    <row r="208" spans="1:8" ht="15" hidden="1" customHeight="1" x14ac:dyDescent="0.25">
      <c r="A208" s="2784">
        <v>40610</v>
      </c>
      <c r="B208" s="2828">
        <v>42.2</v>
      </c>
      <c r="C208" s="2829">
        <v>203.6</v>
      </c>
      <c r="D208" s="2830" t="s">
        <v>4383</v>
      </c>
      <c r="E208" s="2831"/>
      <c r="F208" s="2832"/>
    </row>
    <row r="209" spans="1:8" ht="15" hidden="1" customHeight="1" x14ac:dyDescent="0.25">
      <c r="A209" s="2784">
        <v>40641</v>
      </c>
      <c r="B209" s="2828">
        <v>142.80000000000001</v>
      </c>
      <c r="C209" s="2829">
        <v>119.9</v>
      </c>
      <c r="D209" s="2830" t="s">
        <v>4384</v>
      </c>
      <c r="E209" s="2831"/>
      <c r="F209" s="2832"/>
    </row>
    <row r="210" spans="1:8" ht="15" hidden="1" customHeight="1" x14ac:dyDescent="0.25">
      <c r="A210" s="2784">
        <v>40671</v>
      </c>
      <c r="B210" s="2828">
        <v>246.9</v>
      </c>
      <c r="C210" s="2829">
        <v>263.39999999999998</v>
      </c>
      <c r="D210" s="2830" t="s">
        <v>4385</v>
      </c>
      <c r="E210" s="2831"/>
      <c r="F210" s="2832"/>
    </row>
    <row r="211" spans="1:8" ht="15" hidden="1" customHeight="1" x14ac:dyDescent="0.25">
      <c r="A211" s="2784">
        <v>40702</v>
      </c>
      <c r="B211" s="2828">
        <v>201.6</v>
      </c>
      <c r="C211" s="2829">
        <v>336.5</v>
      </c>
      <c r="D211" s="2830" t="s">
        <v>4386</v>
      </c>
      <c r="E211" s="2831"/>
      <c r="F211" s="2835"/>
    </row>
    <row r="212" spans="1:8" ht="15" hidden="1" customHeight="1" x14ac:dyDescent="0.25">
      <c r="A212" s="2784">
        <v>40732</v>
      </c>
      <c r="B212" s="2828">
        <v>218.3</v>
      </c>
      <c r="C212" s="2829">
        <v>240.4</v>
      </c>
      <c r="D212" s="2830" t="s">
        <v>4387</v>
      </c>
      <c r="E212" s="2831"/>
      <c r="F212" s="2832"/>
      <c r="G212" s="2836"/>
    </row>
    <row r="213" spans="1:8" ht="15" hidden="1" customHeight="1" x14ac:dyDescent="0.25">
      <c r="A213" s="2784">
        <v>40763</v>
      </c>
      <c r="B213" s="2828">
        <v>168.1</v>
      </c>
      <c r="C213" s="2829">
        <v>606.6</v>
      </c>
      <c r="D213" s="2830" t="s">
        <v>4388</v>
      </c>
      <c r="E213" s="2831"/>
      <c r="F213" s="2832"/>
      <c r="G213" s="2836"/>
    </row>
    <row r="214" spans="1:8" ht="15" hidden="1" customHeight="1" x14ac:dyDescent="0.25">
      <c r="A214" s="2784">
        <v>40794</v>
      </c>
      <c r="B214" s="2828">
        <v>130.69999999999999</v>
      </c>
      <c r="C214" s="2829">
        <v>174.4</v>
      </c>
      <c r="D214" s="2830" t="s">
        <v>4389</v>
      </c>
      <c r="E214" s="2831"/>
      <c r="F214" s="2832"/>
      <c r="G214" s="2836"/>
    </row>
    <row r="215" spans="1:8" ht="15" hidden="1" customHeight="1" x14ac:dyDescent="0.25">
      <c r="A215" s="2784">
        <v>40824</v>
      </c>
      <c r="B215" s="2828">
        <v>166.1</v>
      </c>
      <c r="C215" s="2829">
        <v>339.9</v>
      </c>
      <c r="D215" s="2830" t="s">
        <v>4390</v>
      </c>
      <c r="E215" s="2831"/>
      <c r="F215" s="2832"/>
      <c r="G215" s="2836"/>
      <c r="H215" s="2834"/>
    </row>
    <row r="216" spans="1:8" ht="15" hidden="1" customHeight="1" x14ac:dyDescent="0.25">
      <c r="A216" s="2784">
        <v>40855</v>
      </c>
      <c r="B216" s="2828">
        <v>3631.7</v>
      </c>
      <c r="C216" s="2829">
        <v>3694.6</v>
      </c>
      <c r="D216" s="2830" t="s">
        <v>4391</v>
      </c>
      <c r="E216" s="2831"/>
      <c r="F216" s="2832"/>
      <c r="G216" s="2836"/>
      <c r="H216" s="2834"/>
    </row>
    <row r="217" spans="1:8" ht="15" hidden="1" customHeight="1" x14ac:dyDescent="0.25">
      <c r="A217" s="2784">
        <v>40885</v>
      </c>
      <c r="B217" s="2829">
        <v>329.8</v>
      </c>
      <c r="C217" s="2829">
        <v>175.4</v>
      </c>
      <c r="D217" s="2830" t="s">
        <v>4392</v>
      </c>
      <c r="E217" s="2831"/>
      <c r="F217" s="2835"/>
      <c r="G217" s="2836"/>
      <c r="H217" s="2834"/>
    </row>
    <row r="218" spans="1:8" ht="15" hidden="1" customHeight="1" x14ac:dyDescent="0.25">
      <c r="A218" s="2784">
        <v>40916</v>
      </c>
      <c r="B218" s="2829">
        <v>125.6</v>
      </c>
      <c r="C218" s="2829">
        <v>111.1</v>
      </c>
      <c r="D218" s="2830" t="s">
        <v>4393</v>
      </c>
      <c r="E218" s="2831"/>
      <c r="F218" s="2835"/>
      <c r="G218" s="2836"/>
      <c r="H218" s="2834"/>
    </row>
    <row r="219" spans="1:8" ht="15" hidden="1" customHeight="1" x14ac:dyDescent="0.25">
      <c r="A219" s="2784">
        <v>40947</v>
      </c>
      <c r="B219" s="2829">
        <v>180</v>
      </c>
      <c r="C219" s="2829">
        <v>131.6</v>
      </c>
      <c r="D219" s="2830" t="s">
        <v>4394</v>
      </c>
      <c r="E219" s="2831"/>
      <c r="F219" s="2835"/>
      <c r="G219" s="2836"/>
      <c r="H219" s="2834"/>
    </row>
    <row r="220" spans="1:8" ht="15" hidden="1" customHeight="1" x14ac:dyDescent="0.25">
      <c r="A220" s="2784">
        <v>40976</v>
      </c>
      <c r="B220" s="2829">
        <v>151.69999999999999</v>
      </c>
      <c r="C220" s="2829">
        <v>123.2</v>
      </c>
      <c r="D220" s="2830" t="s">
        <v>4395</v>
      </c>
      <c r="E220" s="2831"/>
      <c r="F220" s="2835"/>
      <c r="G220" s="2836"/>
      <c r="H220" s="2834"/>
    </row>
    <row r="221" spans="1:8" ht="15" hidden="1" customHeight="1" x14ac:dyDescent="0.25">
      <c r="A221" s="2784">
        <v>41007</v>
      </c>
      <c r="B221" s="2829">
        <v>311.5</v>
      </c>
      <c r="C221" s="2829">
        <v>291.5</v>
      </c>
      <c r="D221" s="2830" t="s">
        <v>4396</v>
      </c>
      <c r="E221" s="2831"/>
      <c r="F221" s="2835"/>
      <c r="G221" s="2836"/>
      <c r="H221" s="2834"/>
    </row>
    <row r="222" spans="1:8" ht="15" hidden="1" customHeight="1" x14ac:dyDescent="0.25">
      <c r="A222" s="2784">
        <v>41037</v>
      </c>
      <c r="B222" s="2829">
        <v>210.2</v>
      </c>
      <c r="C222" s="2829">
        <v>395.36</v>
      </c>
      <c r="D222" s="2837">
        <v>-185.2</v>
      </c>
      <c r="E222" s="2831"/>
      <c r="F222" s="2835"/>
      <c r="G222" s="2836"/>
      <c r="H222" s="2834"/>
    </row>
    <row r="223" spans="1:8" ht="15" hidden="1" customHeight="1" x14ac:dyDescent="0.25">
      <c r="A223" s="2784">
        <v>41068</v>
      </c>
      <c r="B223" s="2829">
        <v>154.94</v>
      </c>
      <c r="C223" s="2829">
        <v>223.923</v>
      </c>
      <c r="D223" s="2837">
        <v>-68.983000000000004</v>
      </c>
      <c r="E223" s="2831"/>
      <c r="F223" s="2835"/>
      <c r="G223" s="2836"/>
      <c r="H223" s="2834"/>
    </row>
    <row r="224" spans="1:8" ht="15" hidden="1" customHeight="1" x14ac:dyDescent="0.25">
      <c r="A224" s="2784">
        <v>41098</v>
      </c>
      <c r="B224" s="2829">
        <v>389.9</v>
      </c>
      <c r="C224" s="2829">
        <v>344.3</v>
      </c>
      <c r="D224" s="2837" t="s">
        <v>4397</v>
      </c>
      <c r="E224" s="2831"/>
      <c r="F224" s="2835"/>
      <c r="G224" s="2836"/>
      <c r="H224" s="2834"/>
    </row>
    <row r="225" spans="1:8" ht="15" hidden="1" customHeight="1" x14ac:dyDescent="0.25">
      <c r="A225" s="2784">
        <v>41129</v>
      </c>
      <c r="B225" s="2829">
        <v>209.5</v>
      </c>
      <c r="C225" s="2829">
        <v>315.5</v>
      </c>
      <c r="D225" s="2837" t="s">
        <v>4398</v>
      </c>
      <c r="E225" s="2831"/>
      <c r="F225" s="2835"/>
      <c r="G225" s="2836"/>
      <c r="H225" s="2834"/>
    </row>
    <row r="226" spans="1:8" ht="15" hidden="1" customHeight="1" x14ac:dyDescent="0.25">
      <c r="A226" s="2784">
        <v>41160</v>
      </c>
      <c r="B226" s="2829">
        <v>163.1</v>
      </c>
      <c r="C226" s="2829">
        <v>243.9</v>
      </c>
      <c r="D226" s="2837">
        <v>-80.8</v>
      </c>
      <c r="E226" s="2831"/>
      <c r="F226" s="2835"/>
      <c r="G226" s="2836"/>
      <c r="H226" s="2834"/>
    </row>
    <row r="227" spans="1:8" ht="15" hidden="1" customHeight="1" x14ac:dyDescent="0.25">
      <c r="A227" s="2784">
        <v>41190</v>
      </c>
      <c r="B227" s="2829">
        <v>216.6</v>
      </c>
      <c r="C227" s="2829">
        <v>236.5</v>
      </c>
      <c r="D227" s="2837">
        <f>B227-C227</f>
        <v>-19.900000000000006</v>
      </c>
      <c r="E227" s="2831"/>
      <c r="F227" s="2835"/>
      <c r="G227" s="2836"/>
      <c r="H227" s="2834"/>
    </row>
    <row r="228" spans="1:8" ht="15" hidden="1" customHeight="1" x14ac:dyDescent="0.25">
      <c r="A228" s="2784">
        <v>41221</v>
      </c>
      <c r="B228" s="2838">
        <v>347.4</v>
      </c>
      <c r="C228" s="2838">
        <v>135.5</v>
      </c>
      <c r="D228" s="2837">
        <f t="shared" ref="D228:D252" si="0">B228-C228</f>
        <v>211.89999999999998</v>
      </c>
      <c r="E228" s="2831"/>
      <c r="F228" s="2835"/>
      <c r="G228" s="2836"/>
      <c r="H228" s="2839"/>
    </row>
    <row r="229" spans="1:8" ht="15" hidden="1" customHeight="1" x14ac:dyDescent="0.25">
      <c r="A229" s="2784">
        <v>41251</v>
      </c>
      <c r="B229" s="2829">
        <v>313.17</v>
      </c>
      <c r="C229" s="2829">
        <v>120.857</v>
      </c>
      <c r="D229" s="2837">
        <f t="shared" si="0"/>
        <v>192.31300000000002</v>
      </c>
      <c r="E229" s="2831"/>
      <c r="F229" s="2835"/>
      <c r="G229" s="2836"/>
      <c r="H229" s="2834"/>
    </row>
    <row r="230" spans="1:8" ht="15" hidden="1" customHeight="1" x14ac:dyDescent="0.25">
      <c r="A230" s="2784">
        <v>41282</v>
      </c>
      <c r="B230" s="2829">
        <v>530.9</v>
      </c>
      <c r="C230" s="2829">
        <v>391.2</v>
      </c>
      <c r="D230" s="2837">
        <f t="shared" si="0"/>
        <v>139.69999999999999</v>
      </c>
      <c r="E230" s="2831"/>
      <c r="F230" s="2835"/>
      <c r="G230" s="2836"/>
      <c r="H230" s="2834"/>
    </row>
    <row r="231" spans="1:8" ht="15" hidden="1" customHeight="1" x14ac:dyDescent="0.25">
      <c r="A231" s="2784">
        <v>41313</v>
      </c>
      <c r="B231" s="2829">
        <v>565.5</v>
      </c>
      <c r="C231" s="2829">
        <v>447.5</v>
      </c>
      <c r="D231" s="2837">
        <f t="shared" si="0"/>
        <v>118</v>
      </c>
      <c r="E231" s="2831"/>
      <c r="F231" s="2835"/>
      <c r="G231" s="2836"/>
      <c r="H231" s="2834"/>
    </row>
    <row r="232" spans="1:8" ht="15" hidden="1" customHeight="1" x14ac:dyDescent="0.25">
      <c r="A232" s="2784">
        <v>41341</v>
      </c>
      <c r="B232" s="2829">
        <v>384.6</v>
      </c>
      <c r="C232" s="2829">
        <v>129.4</v>
      </c>
      <c r="D232" s="2837">
        <f t="shared" si="0"/>
        <v>255.20000000000002</v>
      </c>
      <c r="E232" s="2831"/>
      <c r="F232" s="2835"/>
      <c r="G232" s="2840"/>
      <c r="H232" s="2840"/>
    </row>
    <row r="233" spans="1:8" ht="15" hidden="1" customHeight="1" x14ac:dyDescent="0.25">
      <c r="A233" s="2784">
        <v>41372</v>
      </c>
      <c r="B233" s="2829">
        <v>240.5</v>
      </c>
      <c r="C233" s="2829">
        <v>113.6</v>
      </c>
      <c r="D233" s="2837">
        <f t="shared" si="0"/>
        <v>126.9</v>
      </c>
      <c r="E233" s="2831"/>
      <c r="F233" s="2835"/>
      <c r="G233" s="2836"/>
      <c r="H233" s="2834"/>
    </row>
    <row r="234" spans="1:8" ht="15" hidden="1" customHeight="1" x14ac:dyDescent="0.25">
      <c r="A234" s="2786">
        <v>41402</v>
      </c>
      <c r="B234" s="2829">
        <v>331.9</v>
      </c>
      <c r="C234" s="2829">
        <v>235.2</v>
      </c>
      <c r="D234" s="2837">
        <f t="shared" si="0"/>
        <v>96.699999999999989</v>
      </c>
      <c r="E234" s="2831"/>
      <c r="F234" s="2835"/>
      <c r="G234" s="2836"/>
      <c r="H234" s="2834"/>
    </row>
    <row r="235" spans="1:8" ht="15" hidden="1" customHeight="1" x14ac:dyDescent="0.25">
      <c r="A235" s="2786">
        <v>41433</v>
      </c>
      <c r="B235" s="2829">
        <v>474.5</v>
      </c>
      <c r="C235" s="2829">
        <v>440</v>
      </c>
      <c r="D235" s="2837">
        <f t="shared" si="0"/>
        <v>34.5</v>
      </c>
      <c r="E235" s="2831"/>
      <c r="F235" s="2835"/>
      <c r="G235" s="2836"/>
      <c r="H235" s="2834"/>
    </row>
    <row r="236" spans="1:8" ht="15" hidden="1" customHeight="1" x14ac:dyDescent="0.25">
      <c r="A236" s="2786">
        <v>41463</v>
      </c>
      <c r="B236" s="2829">
        <v>167.53213600000001</v>
      </c>
      <c r="C236" s="2838">
        <v>87.90154167</v>
      </c>
      <c r="D236" s="2837">
        <f t="shared" si="0"/>
        <v>79.630594330000008</v>
      </c>
      <c r="E236" s="2831"/>
      <c r="F236" s="2835"/>
      <c r="G236" s="2836"/>
      <c r="H236" s="2834"/>
    </row>
    <row r="237" spans="1:8" ht="15" hidden="1" customHeight="1" x14ac:dyDescent="0.25">
      <c r="A237" s="2786">
        <v>41494</v>
      </c>
      <c r="B237" s="2829">
        <v>300.86</v>
      </c>
      <c r="C237" s="2829">
        <v>275.04000000000002</v>
      </c>
      <c r="D237" s="2837">
        <f t="shared" si="0"/>
        <v>25.819999999999993</v>
      </c>
      <c r="E237" s="2831"/>
      <c r="F237" s="2835"/>
      <c r="G237" s="2836"/>
      <c r="H237" s="2834"/>
    </row>
    <row r="238" spans="1:8" ht="18" hidden="1" customHeight="1" x14ac:dyDescent="0.25">
      <c r="A238" s="2786">
        <v>41525</v>
      </c>
      <c r="B238" s="2838">
        <v>213.7</v>
      </c>
      <c r="C238" s="2829">
        <v>520.1</v>
      </c>
      <c r="D238" s="2837">
        <f t="shared" si="0"/>
        <v>-306.40000000000003</v>
      </c>
      <c r="E238" s="2831"/>
      <c r="F238" s="2835"/>
      <c r="G238" s="2836"/>
      <c r="H238" s="2834"/>
    </row>
    <row r="239" spans="1:8" ht="18" hidden="1" customHeight="1" x14ac:dyDescent="0.25">
      <c r="A239" s="2786">
        <v>41555</v>
      </c>
      <c r="B239" s="2829">
        <v>743.9</v>
      </c>
      <c r="C239" s="2829">
        <v>1020.6</v>
      </c>
      <c r="D239" s="2837">
        <f t="shared" si="0"/>
        <v>-276.70000000000005</v>
      </c>
      <c r="E239" s="2831"/>
      <c r="F239" s="2835"/>
      <c r="G239" s="2836"/>
      <c r="H239" s="2819"/>
    </row>
    <row r="240" spans="1:8" ht="18" hidden="1" customHeight="1" x14ac:dyDescent="0.25">
      <c r="A240" s="2786">
        <v>41586</v>
      </c>
      <c r="B240" s="2838">
        <v>184.5</v>
      </c>
      <c r="C240" s="2829">
        <v>112</v>
      </c>
      <c r="D240" s="2837">
        <f t="shared" si="0"/>
        <v>72.5</v>
      </c>
      <c r="E240" s="2831"/>
      <c r="F240" s="2835"/>
      <c r="G240" s="2840"/>
      <c r="H240" s="2840"/>
    </row>
    <row r="241" spans="1:11" ht="18" hidden="1" customHeight="1" x14ac:dyDescent="0.25">
      <c r="A241" s="2786">
        <v>41616</v>
      </c>
      <c r="B241" s="2829">
        <v>501.6</v>
      </c>
      <c r="C241" s="2829">
        <v>493.5</v>
      </c>
      <c r="D241" s="2837">
        <f t="shared" si="0"/>
        <v>8.1000000000000227</v>
      </c>
      <c r="E241" s="2831"/>
      <c r="F241" s="2835"/>
      <c r="G241" s="2836"/>
      <c r="H241" s="2819"/>
    </row>
    <row r="242" spans="1:11" ht="18" hidden="1" customHeight="1" x14ac:dyDescent="0.25">
      <c r="A242" s="2786">
        <v>41647</v>
      </c>
      <c r="B242" s="2829">
        <v>439.2</v>
      </c>
      <c r="C242" s="2829">
        <v>475</v>
      </c>
      <c r="D242" s="2837">
        <f t="shared" si="0"/>
        <v>-35.800000000000011</v>
      </c>
      <c r="E242" s="2831"/>
      <c r="F242" s="2835"/>
      <c r="G242" s="2836"/>
      <c r="H242" s="2819"/>
    </row>
    <row r="243" spans="1:11" ht="18" hidden="1" customHeight="1" x14ac:dyDescent="0.25">
      <c r="A243" s="2786">
        <v>41678</v>
      </c>
      <c r="B243" s="2838">
        <v>455.9</v>
      </c>
      <c r="C243" s="2838">
        <v>475.2</v>
      </c>
      <c r="D243" s="2841">
        <f t="shared" si="0"/>
        <v>-19.300000000000011</v>
      </c>
      <c r="E243" s="2831"/>
      <c r="F243" s="2835"/>
      <c r="G243" s="2835"/>
      <c r="H243" s="2835"/>
    </row>
    <row r="244" spans="1:11" ht="18" hidden="1" customHeight="1" x14ac:dyDescent="0.25">
      <c r="A244" s="2786">
        <v>41706</v>
      </c>
      <c r="B244" s="2829">
        <v>159.49</v>
      </c>
      <c r="C244" s="2829">
        <v>257</v>
      </c>
      <c r="D244" s="2837">
        <f t="shared" si="0"/>
        <v>-97.509999999999991</v>
      </c>
      <c r="E244" s="2831"/>
      <c r="F244" s="2835"/>
      <c r="G244" s="2835"/>
      <c r="H244" s="2835"/>
    </row>
    <row r="245" spans="1:11" ht="18" hidden="1" customHeight="1" x14ac:dyDescent="0.25">
      <c r="A245" s="2786">
        <v>41737</v>
      </c>
      <c r="B245" s="2829">
        <v>516.6</v>
      </c>
      <c r="C245" s="2829">
        <v>528.29999999999995</v>
      </c>
      <c r="D245" s="2837">
        <f t="shared" si="0"/>
        <v>-11.699999999999932</v>
      </c>
      <c r="E245" s="2831"/>
      <c r="F245" s="2835"/>
      <c r="G245" s="2835"/>
      <c r="H245" s="2835"/>
    </row>
    <row r="246" spans="1:11" ht="18" hidden="1" customHeight="1" x14ac:dyDescent="0.25">
      <c r="A246" s="2786">
        <v>41767</v>
      </c>
      <c r="B246" s="2829">
        <v>924.98</v>
      </c>
      <c r="C246" s="2829">
        <v>641.19000000000005</v>
      </c>
      <c r="D246" s="2837">
        <f t="shared" si="0"/>
        <v>283.78999999999996</v>
      </c>
      <c r="E246" s="2831"/>
      <c r="F246" s="2835"/>
      <c r="G246" s="2835"/>
      <c r="H246" s="2835"/>
    </row>
    <row r="247" spans="1:11" ht="18" hidden="1" customHeight="1" x14ac:dyDescent="0.25">
      <c r="A247" s="2786">
        <v>41798</v>
      </c>
      <c r="B247" s="2829">
        <v>846.45</v>
      </c>
      <c r="C247" s="2829">
        <v>784.9</v>
      </c>
      <c r="D247" s="2837">
        <f t="shared" si="0"/>
        <v>61.550000000000068</v>
      </c>
      <c r="E247" s="2831"/>
      <c r="F247" s="2835"/>
      <c r="G247" s="2835"/>
      <c r="H247" s="2835"/>
    </row>
    <row r="248" spans="1:11" ht="18" hidden="1" customHeight="1" x14ac:dyDescent="0.25">
      <c r="A248" s="2786">
        <v>41828</v>
      </c>
      <c r="B248" s="2829">
        <v>330.4</v>
      </c>
      <c r="C248" s="2829">
        <v>313.5</v>
      </c>
      <c r="D248" s="2837">
        <f t="shared" si="0"/>
        <v>16.899999999999977</v>
      </c>
      <c r="E248" s="2831"/>
      <c r="F248" s="2835"/>
      <c r="G248" s="2835"/>
      <c r="H248" s="2835"/>
    </row>
    <row r="249" spans="1:11" ht="18" hidden="1" customHeight="1" x14ac:dyDescent="0.25">
      <c r="A249" s="2786">
        <v>41859</v>
      </c>
      <c r="B249" s="2829">
        <v>372.4</v>
      </c>
      <c r="C249" s="2829">
        <v>544.79999999999995</v>
      </c>
      <c r="D249" s="2837">
        <f t="shared" si="0"/>
        <v>-172.39999999999998</v>
      </c>
      <c r="E249" s="2831"/>
      <c r="F249" s="2835"/>
      <c r="G249" s="2835"/>
      <c r="H249" s="2835"/>
    </row>
    <row r="250" spans="1:11" ht="18" hidden="1" customHeight="1" x14ac:dyDescent="0.25">
      <c r="A250" s="2786">
        <v>41890</v>
      </c>
      <c r="B250" s="2829">
        <v>539.20000000000005</v>
      </c>
      <c r="C250" s="2829">
        <v>515.16</v>
      </c>
      <c r="D250" s="2837">
        <f t="shared" si="0"/>
        <v>24.040000000000077</v>
      </c>
      <c r="E250" s="2831"/>
      <c r="F250" s="2835"/>
      <c r="G250" s="2835"/>
      <c r="H250" s="2835"/>
      <c r="I250" s="2834"/>
      <c r="J250" s="2819"/>
      <c r="K250" s="2819"/>
    </row>
    <row r="251" spans="1:11" ht="18" hidden="1" customHeight="1" x14ac:dyDescent="0.25">
      <c r="A251" s="2786">
        <v>41920</v>
      </c>
      <c r="B251" s="2829">
        <v>442.86</v>
      </c>
      <c r="C251" s="2829">
        <v>664.5</v>
      </c>
      <c r="D251" s="2837">
        <f t="shared" si="0"/>
        <v>-221.64</v>
      </c>
      <c r="E251" s="2831"/>
      <c r="F251" s="2835"/>
      <c r="G251" s="2835"/>
      <c r="H251" s="2835"/>
    </row>
    <row r="252" spans="1:11" ht="18" hidden="1" customHeight="1" x14ac:dyDescent="0.25">
      <c r="A252" s="2786">
        <v>41951</v>
      </c>
      <c r="B252" s="2829">
        <v>359.09500000000003</v>
      </c>
      <c r="C252" s="2829">
        <v>795.55</v>
      </c>
      <c r="D252" s="2837">
        <f t="shared" si="0"/>
        <v>-436.45499999999993</v>
      </c>
      <c r="E252" s="2831"/>
      <c r="F252" s="2835"/>
      <c r="G252" s="2835"/>
      <c r="H252" s="2835"/>
      <c r="I252" s="2835"/>
      <c r="J252" s="2835"/>
      <c r="K252" s="2835"/>
    </row>
    <row r="253" spans="1:11" ht="18" hidden="1" customHeight="1" x14ac:dyDescent="0.25">
      <c r="A253" s="2786">
        <v>41981</v>
      </c>
      <c r="B253" s="2829">
        <v>216.4</v>
      </c>
      <c r="C253" s="2829">
        <v>432.38</v>
      </c>
      <c r="D253" s="2837">
        <v>-215.98</v>
      </c>
      <c r="E253" s="2831"/>
      <c r="F253" s="2835"/>
      <c r="G253" s="2835"/>
      <c r="H253" s="2835"/>
    </row>
    <row r="254" spans="1:11" ht="18" hidden="1" customHeight="1" x14ac:dyDescent="0.25">
      <c r="A254" s="2786">
        <v>42005</v>
      </c>
      <c r="B254" s="2829">
        <v>221.6</v>
      </c>
      <c r="C254" s="2829">
        <v>445.3</v>
      </c>
      <c r="D254" s="2837">
        <f t="shared" ref="D254:D264" si="1">B254-C254</f>
        <v>-223.70000000000002</v>
      </c>
      <c r="E254" s="2831"/>
      <c r="F254" s="2835"/>
      <c r="G254" s="2835"/>
      <c r="H254" s="2835"/>
    </row>
    <row r="255" spans="1:11" ht="18" hidden="1" customHeight="1" x14ac:dyDescent="0.25">
      <c r="A255" s="2786">
        <v>42036</v>
      </c>
      <c r="B255" s="2829">
        <v>232.3</v>
      </c>
      <c r="C255" s="2829">
        <v>730.7</v>
      </c>
      <c r="D255" s="2837">
        <f t="shared" si="1"/>
        <v>-498.40000000000003</v>
      </c>
      <c r="E255" s="2831"/>
      <c r="F255" s="2835"/>
      <c r="G255" s="2835"/>
      <c r="H255" s="2835"/>
    </row>
    <row r="256" spans="1:11" ht="18" hidden="1" customHeight="1" x14ac:dyDescent="0.25">
      <c r="A256" s="2786">
        <v>42064</v>
      </c>
      <c r="B256" s="2829">
        <v>268.5</v>
      </c>
      <c r="C256" s="2829">
        <v>898.4</v>
      </c>
      <c r="D256" s="2837">
        <f t="shared" si="1"/>
        <v>-629.9</v>
      </c>
      <c r="E256" s="2831"/>
      <c r="F256" s="2835"/>
      <c r="G256" s="2835"/>
      <c r="H256" s="2835"/>
    </row>
    <row r="257" spans="1:14" ht="18" hidden="1" customHeight="1" x14ac:dyDescent="0.25">
      <c r="A257" s="2786">
        <v>42095</v>
      </c>
      <c r="B257" s="2829">
        <v>424.5</v>
      </c>
      <c r="C257" s="2829">
        <v>1610.7</v>
      </c>
      <c r="D257" s="2837">
        <f t="shared" si="1"/>
        <v>-1186.2</v>
      </c>
      <c r="E257" s="2831"/>
      <c r="F257" s="2835"/>
      <c r="G257" s="2835"/>
      <c r="H257" s="2835"/>
    </row>
    <row r="258" spans="1:14" ht="18" hidden="1" customHeight="1" x14ac:dyDescent="0.25">
      <c r="A258" s="2786">
        <v>42125</v>
      </c>
      <c r="B258" s="2829">
        <v>316.79000000000002</v>
      </c>
      <c r="C258" s="2829">
        <v>871.38900000000001</v>
      </c>
      <c r="D258" s="2837">
        <f t="shared" si="1"/>
        <v>-554.59899999999993</v>
      </c>
      <c r="E258" s="2831"/>
      <c r="F258" s="2835"/>
      <c r="G258" s="2835"/>
      <c r="H258" s="2835"/>
    </row>
    <row r="259" spans="1:14" ht="18" hidden="1" customHeight="1" x14ac:dyDescent="0.25">
      <c r="A259" s="2786">
        <v>42156</v>
      </c>
      <c r="B259" s="2829">
        <v>223.7</v>
      </c>
      <c r="C259" s="2829">
        <v>679.1</v>
      </c>
      <c r="D259" s="2837">
        <f t="shared" si="1"/>
        <v>-455.40000000000003</v>
      </c>
      <c r="E259" s="2831"/>
      <c r="F259" s="2835"/>
      <c r="G259" s="2835"/>
      <c r="H259" s="2835"/>
      <c r="L259" s="2840"/>
      <c r="M259" s="2840"/>
      <c r="N259" s="2840"/>
    </row>
    <row r="260" spans="1:14" ht="18" hidden="1" customHeight="1" x14ac:dyDescent="0.25">
      <c r="A260" s="2786">
        <v>42186</v>
      </c>
      <c r="B260" s="2829">
        <v>299.5</v>
      </c>
      <c r="C260" s="2829">
        <v>294.8</v>
      </c>
      <c r="D260" s="2837">
        <f t="shared" si="1"/>
        <v>4.6999999999999886</v>
      </c>
      <c r="E260" s="2831"/>
      <c r="F260" s="2835"/>
      <c r="G260" s="2835"/>
      <c r="H260" s="2835"/>
    </row>
    <row r="261" spans="1:14" ht="18" hidden="1" customHeight="1" x14ac:dyDescent="0.25">
      <c r="A261" s="2794">
        <v>42217</v>
      </c>
      <c r="B261" s="2842">
        <v>252.7</v>
      </c>
      <c r="C261" s="2842">
        <v>534.70000000000005</v>
      </c>
      <c r="D261" s="2843">
        <f t="shared" si="1"/>
        <v>-282.00000000000006</v>
      </c>
      <c r="E261" s="2831"/>
      <c r="F261" s="2835"/>
      <c r="G261" s="2835"/>
      <c r="H261" s="2835"/>
    </row>
    <row r="262" spans="1:14" ht="18" hidden="1" customHeight="1" x14ac:dyDescent="0.25">
      <c r="A262" s="2794">
        <v>42248</v>
      </c>
      <c r="B262" s="2842">
        <v>355.57600000000002</v>
      </c>
      <c r="C262" s="2842">
        <v>823.68700000000001</v>
      </c>
      <c r="D262" s="2843">
        <f t="shared" si="1"/>
        <v>-468.11099999999999</v>
      </c>
      <c r="E262" s="2831"/>
      <c r="F262" s="2835"/>
      <c r="G262" s="2835"/>
      <c r="H262" s="2835"/>
    </row>
    <row r="263" spans="1:14" ht="18" hidden="1" customHeight="1" x14ac:dyDescent="0.25">
      <c r="A263" s="2794">
        <v>42278</v>
      </c>
      <c r="B263" s="2842">
        <f>480723132/1000000</f>
        <v>480.72313200000002</v>
      </c>
      <c r="C263" s="2842">
        <f>775221006/1000000</f>
        <v>775.22100599999999</v>
      </c>
      <c r="D263" s="2843">
        <f t="shared" si="1"/>
        <v>-294.49787399999997</v>
      </c>
      <c r="E263" s="2831"/>
      <c r="F263" s="2835"/>
      <c r="G263" s="2835"/>
      <c r="H263" s="2835"/>
    </row>
    <row r="264" spans="1:14" ht="18" hidden="1" customHeight="1" x14ac:dyDescent="0.25">
      <c r="A264" s="2794">
        <v>42309</v>
      </c>
      <c r="B264" s="2842">
        <v>277.5</v>
      </c>
      <c r="C264" s="2842">
        <v>420.6</v>
      </c>
      <c r="D264" s="2843">
        <f t="shared" si="1"/>
        <v>-143.10000000000002</v>
      </c>
      <c r="E264" s="2831"/>
      <c r="F264" s="2844"/>
      <c r="G264" s="2844"/>
      <c r="H264" s="2844"/>
      <c r="I264" s="2845"/>
    </row>
    <row r="265" spans="1:14" ht="18" hidden="1" customHeight="1" x14ac:dyDescent="0.3">
      <c r="A265" s="2794">
        <v>42339</v>
      </c>
      <c r="B265" s="2842">
        <v>987.9</v>
      </c>
      <c r="C265" s="2842">
        <v>1231</v>
      </c>
      <c r="D265" s="2843">
        <f>B265-C265</f>
        <v>-243.10000000000002</v>
      </c>
      <c r="E265" s="2831"/>
      <c r="F265" s="2844"/>
      <c r="G265" s="2844"/>
      <c r="H265" s="2844"/>
      <c r="I265" s="2846"/>
    </row>
    <row r="266" spans="1:14" ht="18" hidden="1" customHeight="1" x14ac:dyDescent="0.25">
      <c r="A266" s="2794">
        <v>42370</v>
      </c>
      <c r="B266" s="2842">
        <v>227.35</v>
      </c>
      <c r="C266" s="2842">
        <v>272.8</v>
      </c>
      <c r="D266" s="2843">
        <f>B266-C266</f>
        <v>-45.450000000000017</v>
      </c>
      <c r="E266" s="2831"/>
      <c r="F266" s="2844"/>
      <c r="G266" s="2844"/>
      <c r="H266" s="2844"/>
      <c r="I266" s="2845"/>
    </row>
    <row r="267" spans="1:14" ht="23.25" hidden="1" customHeight="1" x14ac:dyDescent="0.3">
      <c r="A267" s="2794">
        <v>42401</v>
      </c>
      <c r="B267" s="2842">
        <v>734.2</v>
      </c>
      <c r="C267" s="2842">
        <v>686.38599999999997</v>
      </c>
      <c r="D267" s="2843">
        <f>B267-C267</f>
        <v>47.814000000000078</v>
      </c>
      <c r="E267" s="2831"/>
      <c r="F267" s="2835"/>
      <c r="G267" s="2835"/>
      <c r="H267" s="2835"/>
      <c r="I267" s="2847"/>
    </row>
    <row r="268" spans="1:14" ht="18" hidden="1" customHeight="1" x14ac:dyDescent="0.25">
      <c r="A268" s="2794">
        <v>42430</v>
      </c>
      <c r="B268" s="2842">
        <v>329.8</v>
      </c>
      <c r="C268" s="2842">
        <v>311.7</v>
      </c>
      <c r="D268" s="2843">
        <f>B268-C268</f>
        <v>18.100000000000023</v>
      </c>
      <c r="E268" s="2831"/>
      <c r="F268" s="2835"/>
      <c r="G268" s="2835"/>
      <c r="H268" s="2835"/>
    </row>
    <row r="269" spans="1:14" ht="18" hidden="1" customHeight="1" x14ac:dyDescent="0.25">
      <c r="A269" s="2794">
        <v>42461</v>
      </c>
      <c r="B269" s="2842">
        <v>565.79999999999995</v>
      </c>
      <c r="C269" s="2842">
        <v>422.1</v>
      </c>
      <c r="D269" s="2843">
        <v>143.69999999999993</v>
      </c>
      <c r="E269" s="2831"/>
      <c r="F269" s="2835"/>
      <c r="G269" s="2835"/>
      <c r="H269" s="2835"/>
    </row>
    <row r="270" spans="1:14" ht="18" hidden="1" customHeight="1" x14ac:dyDescent="0.25">
      <c r="A270" s="2794">
        <v>42491</v>
      </c>
      <c r="B270" s="2842">
        <v>158.65</v>
      </c>
      <c r="C270" s="2842">
        <v>201.6</v>
      </c>
      <c r="D270" s="2843">
        <f t="shared" ref="D270:D273" si="2">B270-C270</f>
        <v>-42.949999999999989</v>
      </c>
      <c r="E270" s="2831"/>
      <c r="F270" s="2835"/>
      <c r="G270" s="2835"/>
      <c r="H270" s="2835"/>
    </row>
    <row r="271" spans="1:14" ht="18" customHeight="1" x14ac:dyDescent="0.25">
      <c r="A271" s="2794">
        <v>42522</v>
      </c>
      <c r="B271" s="2842">
        <v>274.39999999999998</v>
      </c>
      <c r="C271" s="2842">
        <v>358.98</v>
      </c>
      <c r="D271" s="2843">
        <f t="shared" si="2"/>
        <v>-84.580000000000041</v>
      </c>
      <c r="E271" s="2831"/>
      <c r="F271" s="2835"/>
      <c r="G271" s="2835"/>
      <c r="H271" s="2835"/>
    </row>
    <row r="272" spans="1:14" ht="18" customHeight="1" x14ac:dyDescent="0.25">
      <c r="A272" s="2794">
        <v>42552</v>
      </c>
      <c r="B272" s="2842">
        <v>186.06</v>
      </c>
      <c r="C272" s="2842">
        <v>638.99</v>
      </c>
      <c r="D272" s="2843">
        <f t="shared" si="2"/>
        <v>-452.93</v>
      </c>
      <c r="E272" s="2831"/>
      <c r="F272" s="2835"/>
      <c r="G272" s="2835"/>
      <c r="H272" s="2835"/>
    </row>
    <row r="273" spans="1:10" ht="18" customHeight="1" x14ac:dyDescent="0.25">
      <c r="A273" s="2794">
        <v>42583</v>
      </c>
      <c r="B273" s="2842">
        <v>264.39999999999998</v>
      </c>
      <c r="C273" s="2842">
        <v>590.79999999999995</v>
      </c>
      <c r="D273" s="2843">
        <f t="shared" si="2"/>
        <v>-326.39999999999998</v>
      </c>
      <c r="E273" s="2831"/>
      <c r="F273" s="2835"/>
      <c r="G273" s="2835"/>
      <c r="H273" s="2835"/>
    </row>
    <row r="274" spans="1:10" ht="18" customHeight="1" x14ac:dyDescent="0.25">
      <c r="A274" s="2794">
        <v>42614</v>
      </c>
      <c r="B274" s="2842">
        <v>510.3</v>
      </c>
      <c r="C274" s="2842">
        <v>677.85</v>
      </c>
      <c r="D274" s="2843">
        <f>B274-C274</f>
        <v>-167.55</v>
      </c>
      <c r="E274" s="2831"/>
      <c r="F274" s="2835"/>
      <c r="G274" s="2835"/>
      <c r="H274" s="2835"/>
    </row>
    <row r="275" spans="1:10" ht="18" customHeight="1" x14ac:dyDescent="0.25">
      <c r="A275" s="2794">
        <v>42644</v>
      </c>
      <c r="B275" s="2842">
        <v>214.3</v>
      </c>
      <c r="C275" s="2842">
        <v>420.8</v>
      </c>
      <c r="D275" s="2843">
        <f>B275-C275</f>
        <v>-206.5</v>
      </c>
      <c r="E275" s="2831"/>
      <c r="F275" s="2835"/>
      <c r="G275" s="2835"/>
      <c r="H275" s="2835"/>
      <c r="I275" s="2835"/>
    </row>
    <row r="276" spans="1:10" ht="18" customHeight="1" x14ac:dyDescent="0.25">
      <c r="A276" s="2794">
        <v>42675</v>
      </c>
      <c r="B276" s="2842">
        <v>333.67</v>
      </c>
      <c r="C276" s="2842">
        <v>533.6</v>
      </c>
      <c r="D276" s="2843">
        <f>B276-C276</f>
        <v>-199.93</v>
      </c>
      <c r="E276" s="2831"/>
      <c r="F276" s="2835"/>
      <c r="G276" s="2835"/>
      <c r="H276" s="2835"/>
      <c r="I276" s="2835"/>
    </row>
    <row r="277" spans="1:10" ht="18" customHeight="1" x14ac:dyDescent="0.25">
      <c r="A277" s="2794">
        <v>42705</v>
      </c>
      <c r="B277" s="2842">
        <v>225.9</v>
      </c>
      <c r="C277" s="2842">
        <v>202.4</v>
      </c>
      <c r="D277" s="2843">
        <f t="shared" ref="D277:D283" si="3">B277-C277</f>
        <v>23.5</v>
      </c>
      <c r="E277" s="2831"/>
      <c r="F277" s="2835"/>
      <c r="G277" s="2835"/>
      <c r="H277" s="2835"/>
      <c r="I277" s="2835"/>
    </row>
    <row r="278" spans="1:10" ht="18" customHeight="1" x14ac:dyDescent="0.25">
      <c r="A278" s="2794">
        <v>42736</v>
      </c>
      <c r="B278" s="2842">
        <v>184.4</v>
      </c>
      <c r="C278" s="2842">
        <v>265.60000000000002</v>
      </c>
      <c r="D278" s="2843">
        <f t="shared" si="3"/>
        <v>-81.200000000000017</v>
      </c>
      <c r="E278" s="2831"/>
      <c r="F278" s="2835"/>
      <c r="G278" s="2835"/>
      <c r="H278" s="2835"/>
      <c r="I278" s="2835"/>
    </row>
    <row r="279" spans="1:10" ht="18" customHeight="1" x14ac:dyDescent="0.25">
      <c r="A279" s="2794">
        <v>42767</v>
      </c>
      <c r="B279" s="2842">
        <v>273.76</v>
      </c>
      <c r="C279" s="2842">
        <v>312.25</v>
      </c>
      <c r="D279" s="2843">
        <f t="shared" si="3"/>
        <v>-38.490000000000009</v>
      </c>
      <c r="E279" s="2831"/>
      <c r="F279" s="2835"/>
      <c r="G279" s="2835"/>
      <c r="H279" s="2835"/>
    </row>
    <row r="280" spans="1:10" ht="18" customHeight="1" x14ac:dyDescent="0.25">
      <c r="A280" s="2794">
        <v>42795</v>
      </c>
      <c r="B280" s="2842">
        <v>280.2</v>
      </c>
      <c r="C280" s="2842">
        <v>887.9</v>
      </c>
      <c r="D280" s="2843">
        <v>-607.70000000000005</v>
      </c>
      <c r="E280" s="2831"/>
      <c r="F280" s="2835"/>
      <c r="G280" s="2835"/>
      <c r="H280" s="2835"/>
    </row>
    <row r="281" spans="1:10" ht="18" customHeight="1" x14ac:dyDescent="0.25">
      <c r="A281" s="2794">
        <v>42826</v>
      </c>
      <c r="B281" s="2842">
        <v>527</v>
      </c>
      <c r="C281" s="2842">
        <v>250.2</v>
      </c>
      <c r="D281" s="2843">
        <f t="shared" ref="D281:D282" si="4">B281-C281</f>
        <v>276.8</v>
      </c>
      <c r="E281" s="2831"/>
      <c r="F281" s="2835"/>
      <c r="G281" s="2835"/>
      <c r="H281" s="2835"/>
    </row>
    <row r="282" spans="1:10" ht="18" customHeight="1" x14ac:dyDescent="0.25">
      <c r="A282" s="2794">
        <v>42856</v>
      </c>
      <c r="B282" s="2842">
        <v>301.60000000000002</v>
      </c>
      <c r="C282" s="2842">
        <v>241.16800000000001</v>
      </c>
      <c r="D282" s="2843">
        <f t="shared" si="4"/>
        <v>60.432000000000016</v>
      </c>
      <c r="E282" s="2831"/>
      <c r="F282" s="2835"/>
      <c r="G282" s="2835"/>
      <c r="H282" s="2835"/>
      <c r="I282" s="2835"/>
    </row>
    <row r="283" spans="1:10" ht="18" customHeight="1" thickBot="1" x14ac:dyDescent="0.3">
      <c r="A283" s="2794">
        <v>42887</v>
      </c>
      <c r="B283" s="2848">
        <v>358.7</v>
      </c>
      <c r="C283" s="2848">
        <v>807</v>
      </c>
      <c r="D283" s="2843">
        <f t="shared" si="3"/>
        <v>-448.3</v>
      </c>
      <c r="E283" s="2831"/>
      <c r="F283" s="2835"/>
      <c r="G283" s="2835"/>
      <c r="H283" s="2835"/>
      <c r="I283" s="2835"/>
    </row>
    <row r="284" spans="1:10" ht="23.25" customHeight="1" thickBot="1" x14ac:dyDescent="0.3">
      <c r="A284" s="2849" t="s">
        <v>234</v>
      </c>
      <c r="B284" s="2850">
        <f>SUM(B271:B283)</f>
        <v>3934.6899999999991</v>
      </c>
      <c r="C284" s="2850">
        <f>SUM(C271:C283)</f>
        <v>6187.5379999999996</v>
      </c>
      <c r="D284" s="2851">
        <f>B284-C284</f>
        <v>-2252.8480000000004</v>
      </c>
      <c r="E284" s="2852"/>
      <c r="F284" s="2835"/>
      <c r="G284" s="2835"/>
      <c r="H284" s="2835"/>
      <c r="I284" s="2835"/>
    </row>
    <row r="285" spans="1:10" ht="14.25" customHeight="1" thickTop="1" x14ac:dyDescent="0.25">
      <c r="A285" s="2853"/>
      <c r="B285" s="2854"/>
      <c r="C285" s="2854"/>
      <c r="D285" s="2854"/>
      <c r="E285" s="2854"/>
      <c r="F285" s="2835"/>
      <c r="G285" s="2835"/>
      <c r="H285" s="2835"/>
      <c r="I285" s="2835"/>
    </row>
    <row r="286" spans="1:10" s="2820" customFormat="1" ht="20.25" customHeight="1" x14ac:dyDescent="0.25">
      <c r="A286" s="2755" t="s">
        <v>4399</v>
      </c>
      <c r="B286" s="2755"/>
      <c r="C286" s="2756"/>
      <c r="D286" s="2855"/>
      <c r="E286" s="2856"/>
      <c r="F286" s="2819"/>
      <c r="G286" s="2835"/>
      <c r="H286" s="2835"/>
      <c r="I286" s="2755"/>
      <c r="J286" s="2755"/>
    </row>
    <row r="287" spans="1:10" s="2820" customFormat="1" ht="20.25" customHeight="1" x14ac:dyDescent="0.25">
      <c r="A287" s="2755" t="s">
        <v>4367</v>
      </c>
      <c r="B287" s="2755"/>
      <c r="C287" s="2756"/>
      <c r="D287" s="2818"/>
      <c r="E287" s="2819"/>
      <c r="F287" s="2819"/>
      <c r="H287" s="2821"/>
    </row>
    <row r="288" spans="1:10" ht="12.75" customHeight="1" x14ac:dyDescent="0.25">
      <c r="B288" s="2857"/>
      <c r="C288" s="2858"/>
      <c r="D288" s="2859"/>
      <c r="E288" s="2819"/>
      <c r="F288" s="2819"/>
      <c r="G288" s="2821"/>
    </row>
    <row r="289" spans="2:8" ht="12.75" customHeight="1" x14ac:dyDescent="0.25"/>
    <row r="290" spans="2:8" ht="12.75" customHeight="1" x14ac:dyDescent="0.25">
      <c r="B290" s="2860"/>
      <c r="C290" s="2861"/>
      <c r="D290" s="2861"/>
      <c r="E290" s="2862"/>
      <c r="F290" s="2863"/>
      <c r="G290" s="2864"/>
      <c r="H290" s="2864"/>
    </row>
    <row r="291" spans="2:8" ht="12.75" customHeight="1" x14ac:dyDescent="0.25">
      <c r="B291" s="2865"/>
      <c r="C291" s="2866"/>
      <c r="D291" s="2818"/>
      <c r="E291" s="2834"/>
      <c r="F291" s="2819"/>
      <c r="G291" s="2819"/>
    </row>
    <row r="292" spans="2:8" ht="12.75" customHeight="1" x14ac:dyDescent="0.25">
      <c r="B292" s="2865"/>
      <c r="C292" s="2866"/>
      <c r="D292" s="2818"/>
      <c r="E292" s="2834"/>
      <c r="F292" s="2819"/>
      <c r="G292" s="2819"/>
    </row>
    <row r="293" spans="2:8" ht="12.75" customHeight="1" x14ac:dyDescent="0.25">
      <c r="B293" s="2865"/>
      <c r="C293" s="2866"/>
      <c r="D293" s="2818"/>
      <c r="E293" s="2834"/>
      <c r="F293" s="2819"/>
      <c r="G293" s="2819"/>
    </row>
    <row r="294" spans="2:8" ht="12.75" customHeight="1" x14ac:dyDescent="0.25"/>
    <row r="295" spans="2:8" ht="12.75" customHeight="1" x14ac:dyDescent="0.25"/>
    <row r="296" spans="2:8" ht="12.75" customHeight="1" x14ac:dyDescent="0.25">
      <c r="C296" s="2866"/>
      <c r="D296" s="2859"/>
      <c r="E296" s="2819"/>
      <c r="F296" s="2819"/>
      <c r="G296" s="2834"/>
    </row>
    <row r="297" spans="2:8" x14ac:dyDescent="0.25">
      <c r="B297" s="2834"/>
      <c r="C297" s="2818"/>
      <c r="D297" s="2818"/>
    </row>
    <row r="298" spans="2:8" x14ac:dyDescent="0.25">
      <c r="C298" s="2818"/>
      <c r="D298" s="2866"/>
    </row>
    <row r="299" spans="2:8" x14ac:dyDescent="0.25">
      <c r="C299" s="2866"/>
      <c r="D299" s="2866"/>
    </row>
    <row r="300" spans="2:8" x14ac:dyDescent="0.25">
      <c r="D300" s="2866"/>
    </row>
    <row r="301" spans="2:8" x14ac:dyDescent="0.25">
      <c r="D301" s="2866"/>
    </row>
    <row r="302" spans="2:8" x14ac:dyDescent="0.25">
      <c r="C302" s="2866"/>
      <c r="D302" s="2866"/>
    </row>
    <row r="303" spans="2:8" x14ac:dyDescent="0.25">
      <c r="C303" s="2866"/>
      <c r="D303" s="2866"/>
    </row>
    <row r="304" spans="2:8" x14ac:dyDescent="0.25">
      <c r="C304" s="2866"/>
      <c r="D304" s="2866"/>
    </row>
    <row r="305" spans="4:4" x14ac:dyDescent="0.25">
      <c r="D305" s="2866"/>
    </row>
  </sheetData>
  <mergeCells count="4">
    <mergeCell ref="B3:H3"/>
    <mergeCell ref="E4:H4"/>
    <mergeCell ref="A189:H189"/>
    <mergeCell ref="A190:H190"/>
  </mergeCells>
  <printOptions horizontalCentered="1" verticalCentered="1"/>
  <pageMargins left="0.74803149606299213" right="0" top="0.51181102362204722" bottom="0" header="0" footer="0"/>
  <pageSetup paperSize="9" scale="68"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zoomScaleNormal="100" workbookViewId="0">
      <selection activeCell="J6" sqref="J6"/>
    </sheetView>
  </sheetViews>
  <sheetFormatPr defaultRowHeight="14.25" x14ac:dyDescent="0.25"/>
  <cols>
    <col min="1" max="1" width="15.5703125" style="2869" customWidth="1"/>
    <col min="2" max="2" width="19.5703125" style="2869" bestFit="1" customWidth="1"/>
    <col min="3" max="3" width="22.7109375" style="2869" bestFit="1" customWidth="1"/>
    <col min="4" max="4" width="19.5703125" style="2869" bestFit="1" customWidth="1"/>
    <col min="5" max="5" width="22.7109375" style="2869" bestFit="1" customWidth="1"/>
    <col min="6" max="6" width="21" style="2869" customWidth="1"/>
    <col min="7" max="7" width="21.42578125" style="2869" customWidth="1"/>
    <col min="8" max="8" width="10.140625" style="2869" customWidth="1"/>
    <col min="9" max="9" width="10.85546875" style="2869" customWidth="1"/>
    <col min="10" max="16384" width="9.140625" style="2869"/>
  </cols>
  <sheetData>
    <row r="1" spans="1:14" s="2867" customFormat="1" ht="18.75" customHeight="1" x14ac:dyDescent="0.25">
      <c r="A1" s="3679" t="s">
        <v>4400</v>
      </c>
      <c r="B1" s="3679"/>
      <c r="C1" s="3679"/>
      <c r="D1" s="3679"/>
      <c r="E1" s="3679"/>
      <c r="F1" s="3679"/>
      <c r="G1" s="3679"/>
      <c r="H1" s="3679"/>
      <c r="I1" s="3679"/>
      <c r="J1" s="3679"/>
      <c r="K1" s="3679"/>
      <c r="L1" s="3679"/>
      <c r="M1" s="3679"/>
      <c r="N1" s="3679"/>
    </row>
    <row r="2" spans="1:14" ht="15" thickBot="1" x14ac:dyDescent="0.3">
      <c r="A2" s="2868"/>
      <c r="B2" s="2868"/>
      <c r="C2" s="2868"/>
      <c r="D2" s="2868"/>
      <c r="E2" s="2868"/>
    </row>
    <row r="3" spans="1:14" ht="18.75" thickTop="1" thickBot="1" x14ac:dyDescent="0.35">
      <c r="A3" s="2870"/>
      <c r="B3" s="3680">
        <v>2015</v>
      </c>
      <c r="C3" s="3680"/>
      <c r="D3" s="3680">
        <v>2016</v>
      </c>
      <c r="E3" s="3681"/>
      <c r="F3" s="3680">
        <v>2017</v>
      </c>
      <c r="G3" s="3681"/>
    </row>
    <row r="4" spans="1:14" ht="17.25" x14ac:dyDescent="0.3">
      <c r="A4" s="2871"/>
      <c r="B4" s="3682" t="s">
        <v>4401</v>
      </c>
      <c r="C4" s="2872" t="s">
        <v>4402</v>
      </c>
      <c r="D4" s="3682" t="s">
        <v>4403</v>
      </c>
      <c r="E4" s="2873" t="s">
        <v>4402</v>
      </c>
      <c r="F4" s="3682" t="s">
        <v>4403</v>
      </c>
      <c r="G4" s="2873" t="s">
        <v>4402</v>
      </c>
    </row>
    <row r="5" spans="1:14" ht="18" thickBot="1" x14ac:dyDescent="0.35">
      <c r="A5" s="2874"/>
      <c r="B5" s="3683"/>
      <c r="C5" s="2875" t="s">
        <v>4404</v>
      </c>
      <c r="D5" s="3683"/>
      <c r="E5" s="2876" t="s">
        <v>4404</v>
      </c>
      <c r="F5" s="3683"/>
      <c r="G5" s="2876" t="s">
        <v>4404</v>
      </c>
      <c r="H5" s="2877"/>
    </row>
    <row r="6" spans="1:14" ht="17.25" x14ac:dyDescent="0.25">
      <c r="A6" s="2878" t="s">
        <v>331</v>
      </c>
      <c r="B6" s="2879">
        <v>103556</v>
      </c>
      <c r="C6" s="2879">
        <v>4872.3653464999998</v>
      </c>
      <c r="D6" s="2879">
        <v>118426</v>
      </c>
      <c r="E6" s="2880">
        <v>5250</v>
      </c>
      <c r="F6" s="2879">
        <v>124362</v>
      </c>
      <c r="G6" s="2880">
        <v>6119</v>
      </c>
      <c r="H6" s="2881"/>
      <c r="I6" s="2882"/>
    </row>
    <row r="7" spans="1:14" ht="17.25" x14ac:dyDescent="0.25">
      <c r="A7" s="2878" t="s">
        <v>199</v>
      </c>
      <c r="B7" s="2879">
        <v>91066</v>
      </c>
      <c r="C7" s="2883">
        <v>3918.0630000000001</v>
      </c>
      <c r="D7" s="2879">
        <v>100706</v>
      </c>
      <c r="E7" s="2884">
        <v>4912</v>
      </c>
      <c r="F7" s="2879">
        <v>105049</v>
      </c>
      <c r="G7" s="2880">
        <v>4713</v>
      </c>
      <c r="H7" s="2881"/>
      <c r="I7" s="2882"/>
      <c r="J7" s="2885"/>
    </row>
    <row r="8" spans="1:14" ht="15" customHeight="1" x14ac:dyDescent="0.25">
      <c r="A8" s="2878" t="s">
        <v>200</v>
      </c>
      <c r="B8" s="2879">
        <v>96425</v>
      </c>
      <c r="C8" s="2879">
        <v>4381.2205839999997</v>
      </c>
      <c r="D8" s="2879">
        <v>108704</v>
      </c>
      <c r="E8" s="2880">
        <v>4841</v>
      </c>
      <c r="F8" s="2879">
        <v>110271</v>
      </c>
      <c r="G8" s="2884">
        <v>5254</v>
      </c>
      <c r="H8" s="2881"/>
      <c r="I8" s="2881"/>
      <c r="J8" s="2885"/>
    </row>
    <row r="9" spans="1:14" ht="17.25" x14ac:dyDescent="0.25">
      <c r="A9" s="2878" t="s">
        <v>201</v>
      </c>
      <c r="B9" s="2879">
        <v>90221</v>
      </c>
      <c r="C9" s="2879">
        <v>4091.3558360000002</v>
      </c>
      <c r="D9" s="2879">
        <v>91992</v>
      </c>
      <c r="E9" s="2880">
        <v>4382</v>
      </c>
      <c r="F9" s="2879">
        <v>111432</v>
      </c>
      <c r="G9" s="2880">
        <v>4830.364034833131</v>
      </c>
      <c r="H9" s="2881"/>
      <c r="I9" s="2881"/>
    </row>
    <row r="10" spans="1:14" ht="17.25" x14ac:dyDescent="0.25">
      <c r="A10" s="2878" t="s">
        <v>202</v>
      </c>
      <c r="B10" s="2879">
        <v>87054</v>
      </c>
      <c r="C10" s="2879">
        <v>3658.9318937500002</v>
      </c>
      <c r="D10" s="2879">
        <v>94830</v>
      </c>
      <c r="E10" s="2880">
        <v>4278</v>
      </c>
      <c r="F10" s="2879">
        <v>96557</v>
      </c>
      <c r="G10" s="2884">
        <v>4593.2</v>
      </c>
      <c r="H10" s="2881"/>
      <c r="I10" s="2881"/>
    </row>
    <row r="11" spans="1:14" ht="17.25" x14ac:dyDescent="0.25">
      <c r="A11" s="2878" t="s">
        <v>228</v>
      </c>
      <c r="B11" s="2879">
        <v>65459</v>
      </c>
      <c r="C11" s="2879">
        <v>3318.0546878</v>
      </c>
      <c r="D11" s="2879">
        <v>71806</v>
      </c>
      <c r="E11" s="2880">
        <v>3525</v>
      </c>
      <c r="F11" s="2883">
        <v>78188</v>
      </c>
      <c r="G11" s="2880"/>
      <c r="H11" s="2881"/>
      <c r="I11" s="2881"/>
    </row>
    <row r="12" spans="1:14" ht="17.25" x14ac:dyDescent="0.25">
      <c r="A12" s="2878" t="s">
        <v>332</v>
      </c>
      <c r="B12" s="2879">
        <v>95694</v>
      </c>
      <c r="C12" s="2879">
        <v>3570.4872154499999</v>
      </c>
      <c r="D12" s="2879">
        <v>108122</v>
      </c>
      <c r="E12" s="2880">
        <v>3806</v>
      </c>
      <c r="F12" s="2879"/>
      <c r="G12" s="2880"/>
      <c r="H12" s="2881"/>
      <c r="I12" s="2881"/>
      <c r="J12" s="2886"/>
    </row>
    <row r="13" spans="1:14" ht="17.25" x14ac:dyDescent="0.25">
      <c r="A13" s="2878" t="s">
        <v>205</v>
      </c>
      <c r="B13" s="2879">
        <v>89422</v>
      </c>
      <c r="C13" s="2879">
        <v>3653.6104319999999</v>
      </c>
      <c r="D13" s="2879">
        <v>94920</v>
      </c>
      <c r="E13" s="2880">
        <v>4322</v>
      </c>
      <c r="F13" s="2879"/>
      <c r="G13" s="2880"/>
      <c r="H13" s="2881"/>
      <c r="I13" s="2881"/>
    </row>
    <row r="14" spans="1:14" ht="17.25" x14ac:dyDescent="0.25">
      <c r="A14" s="2878" t="s">
        <v>206</v>
      </c>
      <c r="B14" s="2879">
        <v>84456</v>
      </c>
      <c r="C14" s="2879">
        <v>3705</v>
      </c>
      <c r="D14" s="2879">
        <v>91384</v>
      </c>
      <c r="E14" s="2880">
        <v>3894</v>
      </c>
      <c r="F14" s="2879"/>
      <c r="G14" s="2880"/>
      <c r="H14" s="2881"/>
      <c r="I14" s="2881"/>
    </row>
    <row r="15" spans="1:14" ht="17.25" x14ac:dyDescent="0.25">
      <c r="A15" s="2878" t="s">
        <v>207</v>
      </c>
      <c r="B15" s="2879">
        <v>109014</v>
      </c>
      <c r="C15" s="2879">
        <v>4486</v>
      </c>
      <c r="D15" s="2879">
        <v>130421</v>
      </c>
      <c r="E15" s="2887">
        <v>4973</v>
      </c>
      <c r="F15" s="2879"/>
      <c r="G15" s="2880"/>
      <c r="H15" s="2881"/>
      <c r="I15" s="2881"/>
    </row>
    <row r="16" spans="1:14" ht="17.25" x14ac:dyDescent="0.25">
      <c r="A16" s="2878" t="s">
        <v>208</v>
      </c>
      <c r="B16" s="2879">
        <v>106204</v>
      </c>
      <c r="C16" s="2879">
        <v>4785</v>
      </c>
      <c r="D16" s="2879">
        <v>115782</v>
      </c>
      <c r="E16" s="2887">
        <v>5251</v>
      </c>
      <c r="F16" s="2879"/>
      <c r="G16" s="2880"/>
      <c r="H16" s="2881"/>
      <c r="I16" s="2881"/>
    </row>
    <row r="17" spans="1:9" ht="18" thickBot="1" x14ac:dyDescent="0.3">
      <c r="A17" s="2878" t="s">
        <v>209</v>
      </c>
      <c r="B17" s="2879">
        <v>132681</v>
      </c>
      <c r="C17" s="2879">
        <v>5751</v>
      </c>
      <c r="D17" s="2879">
        <v>148134</v>
      </c>
      <c r="E17" s="2884">
        <v>6433</v>
      </c>
      <c r="F17" s="2879"/>
      <c r="G17" s="2884"/>
      <c r="H17" s="2881"/>
      <c r="I17" s="2881"/>
    </row>
    <row r="18" spans="1:9" ht="18" thickBot="1" x14ac:dyDescent="0.3">
      <c r="A18" s="2888" t="s">
        <v>4405</v>
      </c>
      <c r="B18" s="2889">
        <f t="shared" ref="B18:E18" si="0">SUM(B6:B17)</f>
        <v>1151252</v>
      </c>
      <c r="C18" s="2889">
        <f t="shared" si="0"/>
        <v>50191.088995500002</v>
      </c>
      <c r="D18" s="2889">
        <f t="shared" si="0"/>
        <v>1275227</v>
      </c>
      <c r="E18" s="2890">
        <f t="shared" si="0"/>
        <v>55867</v>
      </c>
      <c r="F18" s="2891">
        <f>SUM(F6:F17)</f>
        <v>625859</v>
      </c>
      <c r="G18" s="2892">
        <f>SUM(G6:G17)</f>
        <v>25509.564034833133</v>
      </c>
      <c r="H18" s="2881"/>
      <c r="I18" s="2881"/>
    </row>
    <row r="19" spans="1:9" ht="15.75" thickTop="1" x14ac:dyDescent="0.25">
      <c r="A19" s="3678" t="s">
        <v>4406</v>
      </c>
      <c r="B19" s="3678"/>
      <c r="C19" s="3678"/>
      <c r="D19" s="3678"/>
      <c r="E19" s="3678"/>
      <c r="F19" s="3491"/>
    </row>
    <row r="20" spans="1:9" x14ac:dyDescent="0.25">
      <c r="A20" s="2893" t="s">
        <v>4407</v>
      </c>
      <c r="B20" s="2894"/>
      <c r="C20" s="2894"/>
      <c r="D20" s="2894"/>
      <c r="E20" s="2894"/>
    </row>
    <row r="21" spans="1:9" x14ac:dyDescent="0.25">
      <c r="A21" s="2893" t="s">
        <v>4408</v>
      </c>
      <c r="B21" s="2895"/>
      <c r="C21" s="2895"/>
      <c r="D21" s="2895"/>
      <c r="E21" s="2895"/>
    </row>
    <row r="22" spans="1:9" x14ac:dyDescent="0.25">
      <c r="D22" s="2895"/>
      <c r="E22" s="2895"/>
      <c r="F22" s="2895"/>
      <c r="G22" s="2895"/>
    </row>
    <row r="23" spans="1:9" x14ac:dyDescent="0.2">
      <c r="A23" s="2896"/>
      <c r="B23" s="2897"/>
      <c r="C23" s="2897"/>
      <c r="D23" s="2897"/>
      <c r="E23" s="2897"/>
    </row>
    <row r="24" spans="1:9" x14ac:dyDescent="0.25">
      <c r="B24" s="2895"/>
      <c r="C24" s="2895"/>
      <c r="D24" s="2895"/>
      <c r="E24" s="2895"/>
    </row>
    <row r="25" spans="1:9" x14ac:dyDescent="0.25">
      <c r="B25" s="2895"/>
      <c r="C25" s="2895"/>
      <c r="D25" s="2895"/>
      <c r="E25" s="2895"/>
    </row>
    <row r="26" spans="1:9" x14ac:dyDescent="0.25">
      <c r="B26" s="2895"/>
      <c r="D26" s="2895"/>
    </row>
    <row r="27" spans="1:9" x14ac:dyDescent="0.25">
      <c r="B27" s="2895"/>
      <c r="C27" s="2895"/>
      <c r="D27" s="2895"/>
      <c r="E27" s="2895"/>
    </row>
    <row r="28" spans="1:9" x14ac:dyDescent="0.25">
      <c r="B28" s="2895"/>
      <c r="D28" s="2895"/>
    </row>
  </sheetData>
  <mergeCells count="8">
    <mergeCell ref="A19:F19"/>
    <mergeCell ref="A1:N1"/>
    <mergeCell ref="B3:C3"/>
    <mergeCell ref="D3:E3"/>
    <mergeCell ref="F3:G3"/>
    <mergeCell ref="B4:B5"/>
    <mergeCell ref="D4:D5"/>
    <mergeCell ref="F4:F5"/>
  </mergeCells>
  <printOptions horizontalCentered="1"/>
  <pageMargins left="0.25" right="0" top="1.143700787" bottom="0.39370078740157499" header="0" footer="0"/>
  <pageSetup paperSize="9" scale="94"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0"/>
  <sheetViews>
    <sheetView zoomScale="90" zoomScaleNormal="90" workbookViewId="0">
      <pane xSplit="7" ySplit="4" topLeftCell="H5" activePane="bottomRight" state="frozen"/>
      <selection activeCell="T20" sqref="T20"/>
      <selection pane="topRight" activeCell="T20" sqref="T20"/>
      <selection pane="bottomLeft" activeCell="T20" sqref="T20"/>
      <selection pane="bottomRight" activeCell="A12" sqref="A12"/>
    </sheetView>
  </sheetViews>
  <sheetFormatPr defaultRowHeight="10.5" x14ac:dyDescent="0.25"/>
  <cols>
    <col min="1" max="1" width="12.42578125" style="3048" customWidth="1"/>
    <col min="2" max="2" width="29.7109375" style="3048" customWidth="1"/>
    <col min="3" max="6" width="8.7109375" style="3048" hidden="1" customWidth="1"/>
    <col min="7" max="7" width="10.28515625" style="3048" hidden="1" customWidth="1"/>
    <col min="8" max="14" width="10.42578125" style="3048" customWidth="1"/>
    <col min="15" max="15" width="13.5703125" style="2898" customWidth="1"/>
    <col min="16" max="31" width="9.140625" style="2898"/>
    <col min="32" max="16384" width="9.140625" style="3048"/>
  </cols>
  <sheetData>
    <row r="1" spans="1:31" s="2898" customFormat="1" ht="33" customHeight="1" x14ac:dyDescent="0.25">
      <c r="A1" s="3684" t="s">
        <v>4409</v>
      </c>
      <c r="B1" s="3684"/>
      <c r="C1" s="3684"/>
      <c r="D1" s="3684"/>
      <c r="E1" s="3684"/>
      <c r="F1" s="3684"/>
      <c r="G1" s="3684"/>
      <c r="H1" s="3684"/>
      <c r="I1" s="3684"/>
      <c r="J1" s="3684"/>
      <c r="K1" s="3684"/>
      <c r="L1" s="3684"/>
      <c r="M1" s="3684"/>
      <c r="N1" s="3684"/>
    </row>
    <row r="2" spans="1:31" s="2898" customFormat="1" ht="14.25" customHeight="1" thickBot="1" x14ac:dyDescent="0.3">
      <c r="D2" s="2899"/>
      <c r="E2" s="2899"/>
      <c r="I2" s="2900"/>
      <c r="J2" s="2900"/>
      <c r="K2" s="2900"/>
      <c r="L2" s="2900"/>
      <c r="M2" s="2900"/>
      <c r="N2" s="2900" t="s">
        <v>11</v>
      </c>
    </row>
    <row r="3" spans="1:31" s="2902" customFormat="1" ht="12" customHeight="1" thickTop="1" x14ac:dyDescent="0.25">
      <c r="A3" s="3685" t="s">
        <v>4410</v>
      </c>
      <c r="B3" s="3687" t="s">
        <v>4411</v>
      </c>
      <c r="C3" s="3689" t="s">
        <v>4412</v>
      </c>
      <c r="D3" s="3691" t="s">
        <v>4413</v>
      </c>
      <c r="E3" s="3691" t="s">
        <v>4414</v>
      </c>
      <c r="F3" s="3691" t="s">
        <v>4415</v>
      </c>
      <c r="G3" s="3691" t="s">
        <v>4416</v>
      </c>
      <c r="H3" s="3691" t="s">
        <v>4417</v>
      </c>
      <c r="I3" s="3691" t="s">
        <v>4418</v>
      </c>
      <c r="J3" s="3691" t="s">
        <v>4419</v>
      </c>
      <c r="K3" s="3695" t="s">
        <v>4420</v>
      </c>
      <c r="L3" s="3689" t="s">
        <v>4421</v>
      </c>
      <c r="M3" s="3689" t="s">
        <v>4422</v>
      </c>
      <c r="N3" s="3703" t="s">
        <v>4423</v>
      </c>
      <c r="O3" s="2901"/>
      <c r="P3" s="2901"/>
      <c r="Q3" s="2901"/>
      <c r="R3" s="2901"/>
      <c r="S3" s="2901"/>
      <c r="T3" s="2901"/>
      <c r="U3" s="2901"/>
      <c r="V3" s="2901"/>
      <c r="W3" s="2901"/>
      <c r="X3" s="2901"/>
      <c r="Y3" s="2901"/>
      <c r="Z3" s="2901"/>
      <c r="AA3" s="2901"/>
      <c r="AB3" s="2901"/>
      <c r="AC3" s="2901"/>
      <c r="AD3" s="2901"/>
      <c r="AE3" s="2901"/>
    </row>
    <row r="4" spans="1:31" s="2902" customFormat="1" ht="19.5" customHeight="1" thickBot="1" x14ac:dyDescent="0.3">
      <c r="A4" s="3686"/>
      <c r="B4" s="3688"/>
      <c r="C4" s="3690"/>
      <c r="D4" s="3692"/>
      <c r="E4" s="3692"/>
      <c r="F4" s="3692"/>
      <c r="G4" s="3692"/>
      <c r="H4" s="3692"/>
      <c r="I4" s="3692"/>
      <c r="J4" s="3692"/>
      <c r="K4" s="3696"/>
      <c r="L4" s="3690"/>
      <c r="M4" s="3690"/>
      <c r="N4" s="3704"/>
      <c r="O4" s="2901"/>
      <c r="P4" s="2901"/>
      <c r="Q4" s="2901"/>
      <c r="R4" s="2901"/>
      <c r="S4" s="2901"/>
      <c r="T4" s="2901"/>
      <c r="U4" s="2901"/>
      <c r="V4" s="2901"/>
      <c r="W4" s="2901"/>
      <c r="X4" s="2901"/>
      <c r="Y4" s="2901"/>
      <c r="Z4" s="2901"/>
      <c r="AA4" s="2901"/>
      <c r="AB4" s="2901"/>
      <c r="AC4" s="2901"/>
      <c r="AD4" s="2901"/>
      <c r="AE4" s="2901"/>
    </row>
    <row r="5" spans="1:31" s="2902" customFormat="1" ht="19.5" customHeight="1" x14ac:dyDescent="0.25">
      <c r="A5" s="2903" t="s">
        <v>4424</v>
      </c>
      <c r="B5" s="2904" t="s">
        <v>4425</v>
      </c>
      <c r="C5" s="2905">
        <v>270.8</v>
      </c>
      <c r="D5" s="2906">
        <v>112.9</v>
      </c>
      <c r="E5" s="2907">
        <f>2.8+6.98</f>
        <v>9.7800000000000011</v>
      </c>
      <c r="F5" s="2907">
        <v>0.90500000000000003</v>
      </c>
      <c r="G5" s="2907">
        <v>10.1</v>
      </c>
      <c r="H5" s="2907">
        <v>535</v>
      </c>
      <c r="I5" s="2907">
        <v>696</v>
      </c>
      <c r="J5" s="2907">
        <v>527</v>
      </c>
      <c r="K5" s="2908">
        <v>254</v>
      </c>
      <c r="L5" s="2909">
        <v>108</v>
      </c>
      <c r="M5" s="2910">
        <v>4</v>
      </c>
      <c r="N5" s="2911">
        <v>13</v>
      </c>
      <c r="O5" s="2901"/>
      <c r="P5" s="2901"/>
      <c r="Q5" s="2901"/>
      <c r="R5" s="2901"/>
      <c r="S5" s="2901"/>
      <c r="T5" s="2901"/>
      <c r="U5" s="2901"/>
      <c r="V5" s="2901"/>
      <c r="W5" s="2901"/>
      <c r="X5" s="2901"/>
      <c r="Y5" s="2901"/>
      <c r="Z5" s="2901"/>
      <c r="AA5" s="2901"/>
      <c r="AB5" s="2901"/>
      <c r="AC5" s="2901"/>
      <c r="AD5" s="2901"/>
      <c r="AE5" s="2901"/>
    </row>
    <row r="6" spans="1:31" s="2902" customFormat="1" ht="19.5" customHeight="1" x14ac:dyDescent="0.25">
      <c r="A6" s="2903" t="s">
        <v>4426</v>
      </c>
      <c r="B6" s="2904" t="s">
        <v>255</v>
      </c>
      <c r="C6" s="2912">
        <v>335.3</v>
      </c>
      <c r="D6" s="2913">
        <v>235.3</v>
      </c>
      <c r="E6" s="2914">
        <f>14.3+190.9</f>
        <v>205.20000000000002</v>
      </c>
      <c r="F6" s="2914">
        <v>114.2</v>
      </c>
      <c r="G6" s="2914">
        <v>347.4</v>
      </c>
      <c r="H6" s="2914">
        <v>991</v>
      </c>
      <c r="I6" s="2914">
        <v>449</v>
      </c>
      <c r="J6" s="2914">
        <v>213</v>
      </c>
      <c r="K6" s="2915">
        <v>503</v>
      </c>
      <c r="L6" s="2916">
        <v>2</v>
      </c>
      <c r="M6" s="2917">
        <v>812</v>
      </c>
      <c r="N6" s="2918">
        <v>0</v>
      </c>
      <c r="O6" s="2901"/>
      <c r="P6" s="2901"/>
      <c r="Q6" s="2901"/>
      <c r="R6" s="2901"/>
      <c r="S6" s="2901"/>
      <c r="T6" s="2901"/>
      <c r="U6" s="2901"/>
      <c r="V6" s="2901"/>
      <c r="W6" s="2901"/>
      <c r="X6" s="2901"/>
      <c r="Y6" s="2901"/>
      <c r="Z6" s="2901"/>
      <c r="AA6" s="2901"/>
      <c r="AB6" s="2901"/>
      <c r="AC6" s="2901"/>
      <c r="AD6" s="2901"/>
      <c r="AE6" s="2901"/>
    </row>
    <row r="7" spans="1:31" s="2902" customFormat="1" ht="29.25" customHeight="1" x14ac:dyDescent="0.25">
      <c r="A7" s="2903" t="s">
        <v>4427</v>
      </c>
      <c r="B7" s="2904" t="s">
        <v>4428</v>
      </c>
      <c r="C7" s="2912" t="s">
        <v>4429</v>
      </c>
      <c r="D7" s="2913" t="s">
        <v>4429</v>
      </c>
      <c r="E7" s="2914" t="s">
        <v>4429</v>
      </c>
      <c r="F7" s="2914" t="s">
        <v>4429</v>
      </c>
      <c r="G7" s="2914">
        <v>15.56</v>
      </c>
      <c r="H7" s="2919">
        <v>0</v>
      </c>
      <c r="I7" s="2919">
        <v>0</v>
      </c>
      <c r="J7" s="2919">
        <v>0</v>
      </c>
      <c r="K7" s="2920">
        <v>0</v>
      </c>
      <c r="L7" s="2921">
        <v>0</v>
      </c>
      <c r="M7" s="2914">
        <v>53</v>
      </c>
      <c r="N7" s="2918">
        <v>0</v>
      </c>
      <c r="O7" s="2901"/>
      <c r="P7" s="2901"/>
      <c r="Q7" s="2901"/>
      <c r="R7" s="2901"/>
      <c r="S7" s="2901"/>
      <c r="T7" s="2901"/>
      <c r="U7" s="2901"/>
      <c r="V7" s="2901"/>
      <c r="W7" s="2901"/>
      <c r="X7" s="2901"/>
      <c r="Y7" s="2901"/>
      <c r="Z7" s="2901"/>
      <c r="AA7" s="2901"/>
      <c r="AB7" s="2901"/>
      <c r="AC7" s="2901"/>
      <c r="AD7" s="2901"/>
      <c r="AE7" s="2901"/>
    </row>
    <row r="8" spans="1:31" s="2902" customFormat="1" ht="43.5" customHeight="1" x14ac:dyDescent="0.25">
      <c r="A8" s="2903" t="s">
        <v>4430</v>
      </c>
      <c r="B8" s="2904" t="s">
        <v>4431</v>
      </c>
      <c r="C8" s="2912" t="s">
        <v>4429</v>
      </c>
      <c r="D8" s="2913" t="s">
        <v>4429</v>
      </c>
      <c r="E8" s="2914" t="s">
        <v>4429</v>
      </c>
      <c r="F8" s="2914" t="s">
        <v>4429</v>
      </c>
      <c r="G8" s="2914" t="s">
        <v>4429</v>
      </c>
      <c r="H8" s="2914">
        <v>1</v>
      </c>
      <c r="I8" s="2914">
        <v>6</v>
      </c>
      <c r="J8" s="2919">
        <v>0</v>
      </c>
      <c r="K8" s="2920">
        <v>0</v>
      </c>
      <c r="L8" s="2916">
        <v>12</v>
      </c>
      <c r="M8" s="2919">
        <v>0</v>
      </c>
      <c r="N8" s="2918">
        <v>0</v>
      </c>
      <c r="O8" s="2901"/>
      <c r="P8" s="2901"/>
      <c r="Q8" s="2901"/>
      <c r="R8" s="2901"/>
      <c r="S8" s="2901"/>
      <c r="T8" s="2901"/>
      <c r="U8" s="2901"/>
      <c r="V8" s="2901"/>
      <c r="W8" s="2901"/>
      <c r="X8" s="2901"/>
      <c r="Y8" s="2901"/>
      <c r="Z8" s="2901"/>
      <c r="AA8" s="2901"/>
      <c r="AB8" s="2901"/>
      <c r="AC8" s="2901"/>
      <c r="AD8" s="2901"/>
      <c r="AE8" s="2901"/>
    </row>
    <row r="9" spans="1:31" s="2902" customFormat="1" ht="19.5" customHeight="1" x14ac:dyDescent="0.25">
      <c r="A9" s="2903" t="s">
        <v>4432</v>
      </c>
      <c r="B9" s="2904" t="s">
        <v>256</v>
      </c>
      <c r="C9" s="2905">
        <v>26</v>
      </c>
      <c r="D9" s="2906">
        <v>29.968</v>
      </c>
      <c r="E9" s="2907">
        <v>2.4710000000000001</v>
      </c>
      <c r="F9" s="2907">
        <v>3.8</v>
      </c>
      <c r="G9" s="2914" t="s">
        <v>4429</v>
      </c>
      <c r="H9" s="2914">
        <v>308</v>
      </c>
      <c r="I9" s="2914">
        <v>114</v>
      </c>
      <c r="J9" s="2914">
        <v>425</v>
      </c>
      <c r="K9" s="2915">
        <v>98</v>
      </c>
      <c r="L9" s="2921">
        <v>0</v>
      </c>
      <c r="M9" s="2914">
        <v>38</v>
      </c>
      <c r="N9" s="2918">
        <v>0</v>
      </c>
      <c r="O9" s="2901"/>
      <c r="P9" s="2901"/>
      <c r="Q9" s="2901"/>
      <c r="R9" s="2901"/>
      <c r="S9" s="2901"/>
      <c r="T9" s="2901"/>
      <c r="U9" s="2901"/>
      <c r="V9" s="2901"/>
      <c r="W9" s="2901"/>
      <c r="X9" s="2901"/>
      <c r="Y9" s="2901"/>
      <c r="Z9" s="2901"/>
      <c r="AA9" s="2901"/>
      <c r="AB9" s="2901"/>
      <c r="AC9" s="2901"/>
      <c r="AD9" s="2901"/>
      <c r="AE9" s="2901"/>
    </row>
    <row r="10" spans="1:31" s="2902" customFormat="1" ht="39.75" customHeight="1" x14ac:dyDescent="0.25">
      <c r="A10" s="2903" t="s">
        <v>4433</v>
      </c>
      <c r="B10" s="2904" t="s">
        <v>4434</v>
      </c>
      <c r="C10" s="2905">
        <v>5.508</v>
      </c>
      <c r="D10" s="2906">
        <v>17.231999999999999</v>
      </c>
      <c r="E10" s="2907">
        <f>3.388+18.834</f>
        <v>22.222000000000001</v>
      </c>
      <c r="F10" s="2907">
        <v>33.9</v>
      </c>
      <c r="G10" s="2907">
        <v>0.89</v>
      </c>
      <c r="H10" s="2907">
        <v>78</v>
      </c>
      <c r="I10" s="2907">
        <v>90</v>
      </c>
      <c r="J10" s="2907">
        <v>108</v>
      </c>
      <c r="K10" s="2908">
        <v>656</v>
      </c>
      <c r="L10" s="2909">
        <v>106</v>
      </c>
      <c r="M10" s="2910">
        <v>47</v>
      </c>
      <c r="N10" s="2918">
        <v>0</v>
      </c>
      <c r="O10" s="2901"/>
      <c r="P10" s="2901"/>
      <c r="Q10" s="2901"/>
      <c r="R10" s="2901"/>
      <c r="S10" s="2901"/>
      <c r="T10" s="2901"/>
      <c r="U10" s="2901"/>
      <c r="V10" s="2901"/>
      <c r="W10" s="2901"/>
      <c r="X10" s="2901"/>
      <c r="Y10" s="2901"/>
      <c r="Z10" s="2901"/>
      <c r="AA10" s="2901"/>
      <c r="AB10" s="2901"/>
      <c r="AC10" s="2901"/>
      <c r="AD10" s="2901"/>
      <c r="AE10" s="2901"/>
    </row>
    <row r="11" spans="1:31" s="2902" customFormat="1" ht="19.5" customHeight="1" x14ac:dyDescent="0.25">
      <c r="A11" s="2903" t="s">
        <v>4435</v>
      </c>
      <c r="B11" s="2904" t="s">
        <v>4436</v>
      </c>
      <c r="C11" s="2905">
        <v>1.7749999999999999</v>
      </c>
      <c r="D11" s="2906">
        <v>5.2679999999999998</v>
      </c>
      <c r="E11" s="2907">
        <v>12.94</v>
      </c>
      <c r="F11" s="2907">
        <v>9</v>
      </c>
      <c r="G11" s="2914" t="s">
        <v>4429</v>
      </c>
      <c r="H11" s="2914">
        <v>34</v>
      </c>
      <c r="I11" s="2914">
        <v>167</v>
      </c>
      <c r="J11" s="2914">
        <v>71</v>
      </c>
      <c r="K11" s="2915">
        <v>233</v>
      </c>
      <c r="L11" s="2916">
        <v>2</v>
      </c>
      <c r="M11" s="2919">
        <v>0</v>
      </c>
      <c r="N11" s="2918">
        <v>0</v>
      </c>
      <c r="O11" s="2901"/>
      <c r="P11" s="2901"/>
      <c r="Q11" s="2901"/>
      <c r="R11" s="2922"/>
      <c r="S11" s="2901"/>
      <c r="T11" s="2901"/>
      <c r="U11" s="2901"/>
      <c r="V11" s="2901"/>
      <c r="W11" s="2901"/>
      <c r="X11" s="2901"/>
      <c r="Y11" s="2901"/>
      <c r="Z11" s="2901"/>
      <c r="AA11" s="2901"/>
      <c r="AB11" s="2901"/>
      <c r="AC11" s="2901"/>
      <c r="AD11" s="2901"/>
      <c r="AE11" s="2901"/>
    </row>
    <row r="12" spans="1:31" s="2902" customFormat="1" ht="32.25" customHeight="1" x14ac:dyDescent="0.25">
      <c r="A12" s="2903" t="s">
        <v>4437</v>
      </c>
      <c r="B12" s="2904" t="s">
        <v>4438</v>
      </c>
      <c r="C12" s="2905">
        <v>391</v>
      </c>
      <c r="D12" s="2906">
        <v>1068.3</v>
      </c>
      <c r="E12" s="2907">
        <f>32.489+887.884</f>
        <v>920.37300000000005</v>
      </c>
      <c r="F12" s="2907">
        <v>711.4</v>
      </c>
      <c r="G12" s="2907">
        <v>1002</v>
      </c>
      <c r="H12" s="2914">
        <v>1850</v>
      </c>
      <c r="I12" s="2914">
        <v>1017</v>
      </c>
      <c r="J12" s="2914">
        <v>3044</v>
      </c>
      <c r="K12" s="2915">
        <v>1446</v>
      </c>
      <c r="L12" s="2916">
        <v>162</v>
      </c>
      <c r="M12" s="2917">
        <v>282</v>
      </c>
      <c r="N12" s="2918">
        <v>0</v>
      </c>
      <c r="O12" s="2901"/>
      <c r="P12" s="2901"/>
      <c r="Q12" s="2901"/>
      <c r="R12" s="2922"/>
      <c r="S12" s="2901"/>
      <c r="T12" s="2901"/>
      <c r="U12" s="2901"/>
      <c r="V12" s="2901"/>
      <c r="W12" s="2901"/>
      <c r="X12" s="2901"/>
      <c r="Y12" s="2901"/>
      <c r="Z12" s="2901"/>
      <c r="AA12" s="2901"/>
      <c r="AB12" s="2901"/>
      <c r="AC12" s="2901"/>
      <c r="AD12" s="2901"/>
      <c r="AE12" s="2901"/>
    </row>
    <row r="13" spans="1:31" s="2902" customFormat="1" ht="22.5" customHeight="1" x14ac:dyDescent="0.25">
      <c r="A13" s="2903" t="s">
        <v>4439</v>
      </c>
      <c r="B13" s="2904" t="s">
        <v>4440</v>
      </c>
      <c r="C13" s="2905" t="s">
        <v>4429</v>
      </c>
      <c r="D13" s="2906" t="s">
        <v>4429</v>
      </c>
      <c r="E13" s="2907">
        <v>0.48199999999999998</v>
      </c>
      <c r="F13" s="2914" t="s">
        <v>4429</v>
      </c>
      <c r="G13" s="2914" t="s">
        <v>4429</v>
      </c>
      <c r="H13" s="2914">
        <v>195</v>
      </c>
      <c r="I13" s="2914">
        <v>19</v>
      </c>
      <c r="J13" s="2914">
        <v>181</v>
      </c>
      <c r="K13" s="2915">
        <v>1165</v>
      </c>
      <c r="L13" s="2921">
        <v>0</v>
      </c>
      <c r="M13" s="2923">
        <v>0</v>
      </c>
      <c r="N13" s="2918">
        <v>0</v>
      </c>
      <c r="O13" s="2901"/>
      <c r="P13" s="2901"/>
      <c r="Q13" s="2901"/>
      <c r="R13" s="2922"/>
      <c r="S13" s="2901"/>
      <c r="T13" s="2901"/>
      <c r="U13" s="2901"/>
      <c r="V13" s="2901"/>
      <c r="W13" s="2901"/>
      <c r="X13" s="2901"/>
      <c r="Y13" s="2901"/>
      <c r="Z13" s="2901"/>
      <c r="AA13" s="2901"/>
      <c r="AB13" s="2901"/>
      <c r="AC13" s="2901"/>
      <c r="AD13" s="2901"/>
      <c r="AE13" s="2901"/>
    </row>
    <row r="14" spans="1:31" s="2902" customFormat="1" ht="22.5" customHeight="1" x14ac:dyDescent="0.25">
      <c r="A14" s="2903" t="s">
        <v>4441</v>
      </c>
      <c r="B14" s="2904" t="s">
        <v>261</v>
      </c>
      <c r="C14" s="2905">
        <v>12.14</v>
      </c>
      <c r="D14" s="2906">
        <v>113</v>
      </c>
      <c r="E14" s="2907">
        <v>209</v>
      </c>
      <c r="F14" s="2907">
        <v>209.2</v>
      </c>
      <c r="G14" s="2914">
        <v>1063</v>
      </c>
      <c r="H14" s="2914">
        <v>1252</v>
      </c>
      <c r="I14" s="2914">
        <v>2381</v>
      </c>
      <c r="J14" s="2914">
        <v>618</v>
      </c>
      <c r="K14" s="2915">
        <v>609</v>
      </c>
      <c r="L14" s="2916">
        <v>1131</v>
      </c>
      <c r="M14" s="2917">
        <v>69</v>
      </c>
      <c r="N14" s="2918">
        <v>0</v>
      </c>
      <c r="O14" s="2901"/>
      <c r="P14" s="2901"/>
      <c r="Q14" s="2901"/>
      <c r="R14" s="2922"/>
      <c r="S14" s="2901"/>
      <c r="T14" s="2901"/>
      <c r="U14" s="2901"/>
      <c r="V14" s="2901"/>
      <c r="W14" s="2901"/>
      <c r="X14" s="2901"/>
      <c r="Y14" s="2901"/>
      <c r="Z14" s="2901"/>
      <c r="AA14" s="2901"/>
      <c r="AB14" s="2901"/>
      <c r="AC14" s="2901"/>
      <c r="AD14" s="2901"/>
      <c r="AE14" s="2901"/>
    </row>
    <row r="15" spans="1:31" s="2925" customFormat="1" ht="24" customHeight="1" x14ac:dyDescent="0.25">
      <c r="A15" s="2903" t="s">
        <v>4442</v>
      </c>
      <c r="B15" s="2904" t="s">
        <v>262</v>
      </c>
      <c r="C15" s="2912">
        <v>90.756</v>
      </c>
      <c r="D15" s="2913">
        <v>245.41200000000001</v>
      </c>
      <c r="E15" s="2914">
        <v>213</v>
      </c>
      <c r="F15" s="2914">
        <v>329.8</v>
      </c>
      <c r="G15" s="2914">
        <v>124</v>
      </c>
      <c r="H15" s="2914">
        <v>165</v>
      </c>
      <c r="I15" s="2914">
        <v>253.6</v>
      </c>
      <c r="J15" s="2914">
        <v>862</v>
      </c>
      <c r="K15" s="2915">
        <v>409</v>
      </c>
      <c r="L15" s="2916">
        <v>286</v>
      </c>
      <c r="M15" s="2917">
        <v>448</v>
      </c>
      <c r="N15" s="2911">
        <v>139</v>
      </c>
      <c r="O15" s="2924"/>
      <c r="P15" s="2924"/>
      <c r="Q15" s="2924"/>
      <c r="R15" s="2922"/>
      <c r="S15" s="2924"/>
      <c r="T15" s="2924"/>
      <c r="U15" s="2924"/>
      <c r="V15" s="2924"/>
      <c r="W15" s="2924"/>
      <c r="X15" s="2924"/>
      <c r="Y15" s="2924"/>
      <c r="Z15" s="2924"/>
      <c r="AA15" s="2924"/>
      <c r="AB15" s="2924"/>
      <c r="AC15" s="2924"/>
      <c r="AD15" s="2924"/>
      <c r="AE15" s="2924"/>
    </row>
    <row r="16" spans="1:31" s="2925" customFormat="1" ht="29.25" customHeight="1" x14ac:dyDescent="0.25">
      <c r="A16" s="2903" t="s">
        <v>4443</v>
      </c>
      <c r="B16" s="2904" t="s">
        <v>4444</v>
      </c>
      <c r="C16" s="2912" t="s">
        <v>4429</v>
      </c>
      <c r="D16" s="2913" t="s">
        <v>4429</v>
      </c>
      <c r="E16" s="2914" t="s">
        <v>4429</v>
      </c>
      <c r="F16" s="2914" t="s">
        <v>4429</v>
      </c>
      <c r="G16" s="2914">
        <v>71.3</v>
      </c>
      <c r="H16" s="2907">
        <v>34</v>
      </c>
      <c r="I16" s="2907">
        <v>28</v>
      </c>
      <c r="J16" s="2907">
        <v>152</v>
      </c>
      <c r="K16" s="2908">
        <v>39</v>
      </c>
      <c r="L16" s="2921">
        <v>0</v>
      </c>
      <c r="M16" s="2917">
        <v>58</v>
      </c>
      <c r="N16" s="2918">
        <v>0</v>
      </c>
      <c r="O16" s="2924"/>
      <c r="P16" s="2924"/>
      <c r="Q16" s="2924"/>
      <c r="R16" s="2922"/>
      <c r="S16" s="2924"/>
      <c r="T16" s="2924"/>
      <c r="U16" s="2924"/>
      <c r="V16" s="2924"/>
      <c r="W16" s="2924"/>
      <c r="X16" s="2924"/>
      <c r="Y16" s="2924"/>
      <c r="Z16" s="2924"/>
      <c r="AA16" s="2924"/>
      <c r="AB16" s="2924"/>
      <c r="AC16" s="2924"/>
      <c r="AD16" s="2924"/>
      <c r="AE16" s="2924"/>
    </row>
    <row r="17" spans="1:31" s="2925" customFormat="1" ht="30" customHeight="1" x14ac:dyDescent="0.25">
      <c r="A17" s="2903" t="s">
        <v>4445</v>
      </c>
      <c r="B17" s="2904" t="s">
        <v>4446</v>
      </c>
      <c r="C17" s="2912" t="s">
        <v>4429</v>
      </c>
      <c r="D17" s="2913" t="s">
        <v>4429</v>
      </c>
      <c r="E17" s="2914" t="s">
        <v>4429</v>
      </c>
      <c r="F17" s="2914" t="s">
        <v>4429</v>
      </c>
      <c r="G17" s="2914" t="s">
        <v>4429</v>
      </c>
      <c r="H17" s="2914">
        <v>8</v>
      </c>
      <c r="I17" s="2914">
        <v>11</v>
      </c>
      <c r="J17" s="2914">
        <v>45</v>
      </c>
      <c r="K17" s="2920">
        <v>0</v>
      </c>
      <c r="L17" s="2916">
        <v>17</v>
      </c>
      <c r="M17" s="2917">
        <v>8</v>
      </c>
      <c r="N17" s="2918">
        <v>0</v>
      </c>
      <c r="O17" s="2924"/>
      <c r="P17" s="2924"/>
      <c r="Q17" s="2924"/>
      <c r="R17" s="2922"/>
      <c r="S17" s="2924"/>
      <c r="T17" s="2924"/>
      <c r="U17" s="2924"/>
      <c r="V17" s="2924"/>
      <c r="W17" s="2924"/>
      <c r="X17" s="2924"/>
      <c r="Y17" s="2924"/>
      <c r="Z17" s="2924"/>
      <c r="AA17" s="2924"/>
      <c r="AB17" s="2924"/>
      <c r="AC17" s="2924"/>
      <c r="AD17" s="2924"/>
      <c r="AE17" s="2924"/>
    </row>
    <row r="18" spans="1:31" s="2925" customFormat="1" ht="24" customHeight="1" x14ac:dyDescent="0.25">
      <c r="A18" s="2903" t="s">
        <v>4447</v>
      </c>
      <c r="B18" s="2904" t="s">
        <v>957</v>
      </c>
      <c r="C18" s="2912" t="s">
        <v>4429</v>
      </c>
      <c r="D18" s="2913" t="s">
        <v>4429</v>
      </c>
      <c r="E18" s="2914">
        <v>18.298999999999999</v>
      </c>
      <c r="F18" s="2914" t="s">
        <v>4429</v>
      </c>
      <c r="G18" s="2914" t="s">
        <v>4429</v>
      </c>
      <c r="H18" s="2914">
        <v>575</v>
      </c>
      <c r="I18" s="2914" t="s">
        <v>4429</v>
      </c>
      <c r="J18" s="2914">
        <v>13</v>
      </c>
      <c r="K18" s="2920">
        <v>0</v>
      </c>
      <c r="L18" s="2916" t="s">
        <v>4429</v>
      </c>
      <c r="M18" s="2919">
        <v>0</v>
      </c>
      <c r="N18" s="2918">
        <v>0</v>
      </c>
      <c r="O18" s="2924"/>
      <c r="P18" s="2924"/>
      <c r="Q18" s="2924"/>
      <c r="R18" s="2922"/>
      <c r="S18" s="2924"/>
      <c r="T18" s="2924"/>
      <c r="U18" s="2924"/>
      <c r="V18" s="2924"/>
      <c r="W18" s="2924"/>
      <c r="X18" s="2924"/>
      <c r="Y18" s="2924"/>
      <c r="Z18" s="2924"/>
      <c r="AA18" s="2924"/>
      <c r="AB18" s="2924"/>
      <c r="AC18" s="2924"/>
      <c r="AD18" s="2924"/>
      <c r="AE18" s="2924"/>
    </row>
    <row r="19" spans="1:31" s="2925" customFormat="1" ht="29.25" customHeight="1" x14ac:dyDescent="0.25">
      <c r="A19" s="2903" t="s">
        <v>4448</v>
      </c>
      <c r="B19" s="2904" t="s">
        <v>4449</v>
      </c>
      <c r="C19" s="2912" t="s">
        <v>4429</v>
      </c>
      <c r="D19" s="2913" t="s">
        <v>4429</v>
      </c>
      <c r="E19" s="2914" t="s">
        <v>4429</v>
      </c>
      <c r="F19" s="2914" t="s">
        <v>4429</v>
      </c>
      <c r="G19" s="2914">
        <v>1374.999</v>
      </c>
      <c r="H19" s="2914">
        <v>72</v>
      </c>
      <c r="I19" s="2914">
        <v>274</v>
      </c>
      <c r="J19" s="2914">
        <v>40</v>
      </c>
      <c r="K19" s="2915">
        <v>599</v>
      </c>
      <c r="L19" s="2916">
        <v>583</v>
      </c>
      <c r="M19" s="2919">
        <v>0</v>
      </c>
      <c r="N19" s="2918">
        <v>0</v>
      </c>
      <c r="O19" s="2924"/>
      <c r="P19" s="2924"/>
      <c r="Q19" s="2924"/>
      <c r="R19" s="2922"/>
      <c r="S19" s="2924"/>
      <c r="T19" s="2924"/>
      <c r="U19" s="2924"/>
      <c r="V19" s="2924"/>
      <c r="W19" s="2924"/>
      <c r="X19" s="2924"/>
      <c r="Y19" s="2924"/>
      <c r="Z19" s="2924"/>
      <c r="AA19" s="2924"/>
      <c r="AB19" s="2924"/>
      <c r="AC19" s="2924"/>
      <c r="AD19" s="2924"/>
      <c r="AE19" s="2924"/>
    </row>
    <row r="20" spans="1:31" s="2925" customFormat="1" ht="24" customHeight="1" x14ac:dyDescent="0.25">
      <c r="A20" s="2903" t="s">
        <v>4450</v>
      </c>
      <c r="B20" s="2904" t="s">
        <v>4451</v>
      </c>
      <c r="C20" s="2912" t="s">
        <v>4429</v>
      </c>
      <c r="D20" s="2913" t="s">
        <v>4429</v>
      </c>
      <c r="E20" s="2914" t="s">
        <v>4429</v>
      </c>
      <c r="F20" s="2914" t="s">
        <v>4429</v>
      </c>
      <c r="G20" s="2914" t="s">
        <v>4429</v>
      </c>
      <c r="H20" s="2919">
        <v>0</v>
      </c>
      <c r="I20" s="2914">
        <v>42</v>
      </c>
      <c r="J20" s="2914">
        <v>12</v>
      </c>
      <c r="K20" s="2920">
        <v>0</v>
      </c>
      <c r="L20" s="2921">
        <v>0</v>
      </c>
      <c r="M20" s="2917">
        <v>18</v>
      </c>
      <c r="N20" s="2911">
        <v>3</v>
      </c>
      <c r="O20" s="2924"/>
      <c r="P20" s="2924"/>
      <c r="Q20" s="2924"/>
      <c r="R20" s="2922"/>
      <c r="S20" s="2924"/>
      <c r="T20" s="2924"/>
      <c r="U20" s="2924"/>
      <c r="V20" s="2924"/>
      <c r="W20" s="2924"/>
      <c r="X20" s="2924"/>
      <c r="Y20" s="2924"/>
      <c r="Z20" s="2924"/>
      <c r="AA20" s="2924"/>
      <c r="AB20" s="2924"/>
      <c r="AC20" s="2924"/>
      <c r="AD20" s="2924"/>
      <c r="AE20" s="2924"/>
    </row>
    <row r="21" spans="1:31" s="2925" customFormat="1" ht="24" customHeight="1" x14ac:dyDescent="0.25">
      <c r="A21" s="2926" t="s">
        <v>4452</v>
      </c>
      <c r="B21" s="2927" t="s">
        <v>4453</v>
      </c>
      <c r="C21" s="2928" t="s">
        <v>4429</v>
      </c>
      <c r="D21" s="2929" t="s">
        <v>4429</v>
      </c>
      <c r="E21" s="2930" t="s">
        <v>4429</v>
      </c>
      <c r="F21" s="2930" t="s">
        <v>4429</v>
      </c>
      <c r="G21" s="2930" t="s">
        <v>4429</v>
      </c>
      <c r="H21" s="2930">
        <v>3</v>
      </c>
      <c r="I21" s="2931">
        <v>0</v>
      </c>
      <c r="J21" s="2930">
        <v>18</v>
      </c>
      <c r="K21" s="2932">
        <v>2</v>
      </c>
      <c r="L21" s="2933">
        <v>1</v>
      </c>
      <c r="M21" s="2917">
        <v>5</v>
      </c>
      <c r="N21" s="2918">
        <v>0</v>
      </c>
      <c r="O21" s="2924"/>
      <c r="P21" s="2924"/>
      <c r="Q21" s="2924"/>
      <c r="R21" s="2922"/>
      <c r="S21" s="2924"/>
      <c r="T21" s="2924"/>
      <c r="U21" s="2924"/>
      <c r="V21" s="2924"/>
      <c r="W21" s="2924"/>
      <c r="X21" s="2924"/>
      <c r="Y21" s="2924"/>
      <c r="Z21" s="2924"/>
      <c r="AA21" s="2924"/>
      <c r="AB21" s="2924"/>
      <c r="AC21" s="2924"/>
      <c r="AD21" s="2924"/>
      <c r="AE21" s="2924"/>
    </row>
    <row r="22" spans="1:31" s="2925" customFormat="1" ht="16.5" hidden="1" customHeight="1" x14ac:dyDescent="0.25">
      <c r="A22" s="2934"/>
      <c r="B22" s="2935"/>
      <c r="C22" s="2936"/>
      <c r="D22" s="2937"/>
      <c r="E22" s="2938"/>
      <c r="F22" s="2938"/>
      <c r="G22" s="2938"/>
      <c r="H22" s="2938"/>
      <c r="I22" s="2938"/>
      <c r="J22" s="2938"/>
      <c r="K22" s="2939"/>
      <c r="L22" s="2940">
        <v>0</v>
      </c>
      <c r="M22" s="2917"/>
      <c r="N22" s="2941">
        <f>ROUND(J16/1000000,0)</f>
        <v>0</v>
      </c>
      <c r="O22" s="2924"/>
      <c r="P22" s="2924"/>
      <c r="Q22" s="2924"/>
      <c r="R22" s="2922"/>
      <c r="S22" s="2924"/>
      <c r="T22" s="2924"/>
      <c r="U22" s="2924"/>
      <c r="V22" s="2924"/>
      <c r="W22" s="2924"/>
      <c r="X22" s="2924"/>
      <c r="Y22" s="2924"/>
      <c r="Z22" s="2924"/>
      <c r="AA22" s="2924"/>
      <c r="AB22" s="2924"/>
      <c r="AC22" s="2924"/>
      <c r="AD22" s="2924"/>
      <c r="AE22" s="2924"/>
    </row>
    <row r="23" spans="1:31" s="2948" customFormat="1" ht="18" customHeight="1" thickBot="1" x14ac:dyDescent="0.3">
      <c r="A23" s="3705" t="s">
        <v>4405</v>
      </c>
      <c r="B23" s="3706"/>
      <c r="C23" s="2942">
        <f>SUM(C5:C21)+1</f>
        <v>1134.2790000000002</v>
      </c>
      <c r="D23" s="2943">
        <f>SUM(D5:D21)-1</f>
        <v>1826.38</v>
      </c>
      <c r="E23" s="2944">
        <f>SUM(E5:E21)-2</f>
        <v>1611.7670000000001</v>
      </c>
      <c r="F23" s="2944">
        <f>SUM(F5:F21)</f>
        <v>1412.2049999999999</v>
      </c>
      <c r="G23" s="2944">
        <f>SUM(G5:G21)</f>
        <v>4009.2489999999998</v>
      </c>
      <c r="H23" s="2944">
        <f>SUM(H5:H21)</f>
        <v>6101</v>
      </c>
      <c r="I23" s="2944">
        <f>SUM(I5:I21)+1</f>
        <v>5548.6</v>
      </c>
      <c r="J23" s="2944">
        <f>SUM(J5:J21)</f>
        <v>6329</v>
      </c>
      <c r="K23" s="2945">
        <f>SUM(K5:K21)</f>
        <v>6013</v>
      </c>
      <c r="L23" s="2946">
        <f>SUM(L5:L21)</f>
        <v>2410</v>
      </c>
      <c r="M23" s="2946">
        <f>SUM(M5:M21)</f>
        <v>1842</v>
      </c>
      <c r="N23" s="2947">
        <f>SUM(N5:N21)</f>
        <v>155</v>
      </c>
      <c r="O23" s="2901"/>
      <c r="P23" s="2901"/>
      <c r="Q23" s="2901"/>
      <c r="R23" s="2922"/>
      <c r="S23" s="2901"/>
      <c r="T23" s="2901"/>
      <c r="U23" s="2901"/>
      <c r="V23" s="2901"/>
      <c r="W23" s="2901"/>
      <c r="X23" s="2901"/>
      <c r="Y23" s="2901"/>
      <c r="Z23" s="2901"/>
      <c r="AA23" s="2901"/>
      <c r="AB23" s="2901"/>
      <c r="AC23" s="2901"/>
      <c r="AD23" s="2901"/>
      <c r="AE23" s="2901"/>
    </row>
    <row r="24" spans="1:31" s="2949" customFormat="1" ht="12.75" thickTop="1" x14ac:dyDescent="0.25">
      <c r="A24" s="3697" t="s">
        <v>4454</v>
      </c>
      <c r="B24" s="3697"/>
      <c r="C24" s="3697"/>
      <c r="D24" s="3697"/>
      <c r="E24" s="3697"/>
      <c r="F24" s="3697"/>
      <c r="G24" s="3697"/>
      <c r="H24" s="3697"/>
      <c r="I24" s="3697"/>
      <c r="J24" s="3697"/>
      <c r="K24" s="3697"/>
      <c r="L24" s="3698"/>
      <c r="M24" s="3698"/>
      <c r="N24" s="3699"/>
      <c r="R24" s="2950"/>
    </row>
    <row r="25" spans="1:31" s="2953" customFormat="1" ht="14.25" x14ac:dyDescent="0.25">
      <c r="A25" s="2951" t="s">
        <v>4455</v>
      </c>
      <c r="B25" s="2952"/>
      <c r="C25" s="2952"/>
      <c r="D25" s="2952"/>
      <c r="E25" s="2952"/>
      <c r="F25" s="2952"/>
      <c r="G25" s="2952"/>
      <c r="H25" s="2952"/>
      <c r="I25" s="2952"/>
      <c r="J25" s="2952"/>
      <c r="K25" s="2952"/>
      <c r="L25" s="2952"/>
      <c r="M25" s="2952"/>
      <c r="N25" s="2952"/>
    </row>
    <row r="26" spans="1:31" s="2954" customFormat="1" ht="28.5" customHeight="1" x14ac:dyDescent="0.25">
      <c r="A26" s="3700" t="s">
        <v>4456</v>
      </c>
      <c r="B26" s="3700"/>
      <c r="C26" s="3700"/>
      <c r="D26" s="3700"/>
      <c r="E26" s="3700"/>
      <c r="F26" s="3700"/>
      <c r="G26" s="3700"/>
      <c r="H26" s="3700"/>
      <c r="I26" s="3700"/>
      <c r="J26" s="3700"/>
      <c r="K26" s="3700"/>
      <c r="L26" s="3700"/>
      <c r="M26" s="3700"/>
      <c r="N26" s="3700"/>
    </row>
    <row r="27" spans="1:31" s="2955" customFormat="1" ht="32.25" customHeight="1" x14ac:dyDescent="0.25">
      <c r="A27" s="3700" t="s">
        <v>4457</v>
      </c>
      <c r="B27" s="3700"/>
      <c r="C27" s="3700"/>
      <c r="D27" s="3700"/>
      <c r="E27" s="3700"/>
      <c r="F27" s="3700"/>
      <c r="G27" s="3700"/>
      <c r="H27" s="3700"/>
      <c r="I27" s="3700"/>
      <c r="J27" s="3700"/>
      <c r="K27" s="3700"/>
      <c r="L27" s="3700"/>
      <c r="M27" s="3700"/>
      <c r="N27" s="3700"/>
    </row>
    <row r="28" spans="1:31" s="2898" customFormat="1" ht="9" customHeight="1" x14ac:dyDescent="0.25">
      <c r="A28" s="2956"/>
      <c r="B28" s="2956"/>
      <c r="C28" s="2956"/>
      <c r="D28" s="2956"/>
      <c r="E28" s="2956"/>
      <c r="F28" s="2956"/>
      <c r="G28" s="2956"/>
      <c r="H28" s="2956"/>
      <c r="I28" s="2956"/>
      <c r="J28" s="2956"/>
      <c r="K28" s="2956"/>
      <c r="L28" s="2956"/>
      <c r="M28" s="2956"/>
      <c r="N28" s="2956"/>
    </row>
    <row r="29" spans="1:31" s="2898" customFormat="1" ht="36.75" customHeight="1" x14ac:dyDescent="0.25">
      <c r="A29" s="3684" t="s">
        <v>4458</v>
      </c>
      <c r="B29" s="3684"/>
      <c r="C29" s="3684"/>
      <c r="D29" s="3684"/>
      <c r="E29" s="3684"/>
      <c r="F29" s="3684"/>
      <c r="G29" s="3684"/>
      <c r="H29" s="3684"/>
      <c r="I29" s="3684"/>
      <c r="J29" s="3684"/>
      <c r="K29" s="3684"/>
      <c r="L29" s="3684"/>
      <c r="M29" s="3684"/>
      <c r="N29" s="3684"/>
    </row>
    <row r="30" spans="1:31" s="2957" customFormat="1" ht="12" customHeight="1" thickBot="1" x14ac:dyDescent="0.3">
      <c r="A30" s="2898"/>
      <c r="B30" s="2898"/>
      <c r="C30" s="2898"/>
      <c r="D30" s="2899"/>
      <c r="E30" s="2899"/>
      <c r="F30" s="2898"/>
      <c r="I30" s="2900"/>
      <c r="J30" s="2900"/>
      <c r="K30" s="2900"/>
      <c r="L30" s="2900"/>
      <c r="M30" s="2900"/>
      <c r="N30" s="2900" t="s">
        <v>11</v>
      </c>
    </row>
    <row r="31" spans="1:31" s="2966" customFormat="1" ht="27.75" customHeight="1" thickTop="1" x14ac:dyDescent="0.25">
      <c r="A31" s="3701" t="s">
        <v>4459</v>
      </c>
      <c r="B31" s="3702"/>
      <c r="C31" s="2958" t="s">
        <v>4412</v>
      </c>
      <c r="D31" s="2959" t="s">
        <v>4413</v>
      </c>
      <c r="E31" s="2960" t="s">
        <v>4414</v>
      </c>
      <c r="F31" s="2960" t="s">
        <v>4460</v>
      </c>
      <c r="G31" s="2960" t="s">
        <v>4416</v>
      </c>
      <c r="H31" s="2961" t="s">
        <v>4461</v>
      </c>
      <c r="I31" s="2962" t="s">
        <v>4462</v>
      </c>
      <c r="J31" s="2962" t="s">
        <v>4419</v>
      </c>
      <c r="K31" s="2963" t="s">
        <v>4420</v>
      </c>
      <c r="L31" s="2964" t="s">
        <v>4421</v>
      </c>
      <c r="M31" s="2964" t="s">
        <v>4422</v>
      </c>
      <c r="N31" s="2965" t="s">
        <v>4423</v>
      </c>
      <c r="P31" s="2967"/>
      <c r="Q31" s="2967"/>
      <c r="R31" s="2967"/>
      <c r="S31" s="2967"/>
      <c r="T31" s="2967"/>
      <c r="U31" s="2967"/>
      <c r="V31" s="2967"/>
      <c r="W31" s="2967"/>
      <c r="X31" s="2967"/>
      <c r="Y31" s="2967"/>
      <c r="Z31" s="2967"/>
      <c r="AA31" s="2967"/>
      <c r="AB31" s="2967"/>
      <c r="AC31" s="2967"/>
      <c r="AD31" s="2967"/>
      <c r="AE31" s="2967"/>
    </row>
    <row r="32" spans="1:31" s="2948" customFormat="1" ht="16.5" customHeight="1" x14ac:dyDescent="0.25">
      <c r="A32" s="3693" t="s">
        <v>4463</v>
      </c>
      <c r="B32" s="3694"/>
      <c r="C32" s="2968">
        <f>C33+C41+C63</f>
        <v>1133.704</v>
      </c>
      <c r="D32" s="2969">
        <f>D33+D41+D63</f>
        <v>1825.7029999999997</v>
      </c>
      <c r="E32" s="2970">
        <f>E33+E41+E63</f>
        <v>1612.22</v>
      </c>
      <c r="F32" s="2970">
        <f>F33+F41+F63+1</f>
        <v>1412.15</v>
      </c>
      <c r="G32" s="2970">
        <f t="shared" ref="G32:L32" si="0">G33+G41+G63</f>
        <v>4009.1</v>
      </c>
      <c r="H32" s="2971">
        <f t="shared" si="0"/>
        <v>6101</v>
      </c>
      <c r="I32" s="2972">
        <f t="shared" si="0"/>
        <v>5549</v>
      </c>
      <c r="J32" s="2972">
        <f t="shared" si="0"/>
        <v>6329</v>
      </c>
      <c r="K32" s="2973">
        <f t="shared" si="0"/>
        <v>6013</v>
      </c>
      <c r="L32" s="2974">
        <f t="shared" si="0"/>
        <v>2410</v>
      </c>
      <c r="M32" s="2975">
        <v>1842</v>
      </c>
      <c r="N32" s="2976">
        <v>155</v>
      </c>
      <c r="O32" s="2977"/>
      <c r="P32" s="2901"/>
      <c r="Q32" s="2922"/>
      <c r="R32" s="2901"/>
      <c r="S32" s="2901"/>
      <c r="T32" s="2901"/>
      <c r="U32" s="2901"/>
      <c r="V32" s="2901"/>
      <c r="W32" s="2901"/>
      <c r="X32" s="2901"/>
      <c r="Y32" s="2901"/>
      <c r="Z32" s="2901"/>
      <c r="AA32" s="2901"/>
      <c r="AB32" s="2901"/>
      <c r="AC32" s="2901"/>
      <c r="AD32" s="2901"/>
      <c r="AE32" s="2901"/>
    </row>
    <row r="33" spans="1:31" s="2948" customFormat="1" ht="16.5" customHeight="1" x14ac:dyDescent="0.25">
      <c r="A33" s="3693" t="s">
        <v>4464</v>
      </c>
      <c r="B33" s="3694"/>
      <c r="C33" s="2968">
        <v>13.042000000000002</v>
      </c>
      <c r="D33" s="2978">
        <f t="shared" ref="D33:L33" si="1">D34+D39</f>
        <v>243.16899999999998</v>
      </c>
      <c r="E33" s="2979">
        <f t="shared" si="1"/>
        <v>296.18</v>
      </c>
      <c r="F33" s="2979">
        <f t="shared" si="1"/>
        <v>381.5</v>
      </c>
      <c r="G33" s="2979">
        <f t="shared" si="1"/>
        <v>947.1</v>
      </c>
      <c r="H33" s="2971">
        <f t="shared" si="1"/>
        <v>357</v>
      </c>
      <c r="I33" s="2972">
        <f t="shared" si="1"/>
        <v>1397</v>
      </c>
      <c r="J33" s="2972">
        <f t="shared" si="1"/>
        <v>1079</v>
      </c>
      <c r="K33" s="2973">
        <f t="shared" si="1"/>
        <v>2359</v>
      </c>
      <c r="L33" s="2974">
        <f t="shared" si="1"/>
        <v>532</v>
      </c>
      <c r="M33" s="2975">
        <v>537</v>
      </c>
      <c r="N33" s="2976">
        <v>131</v>
      </c>
      <c r="O33" s="2901"/>
      <c r="P33" s="2901"/>
      <c r="Q33" s="2922"/>
      <c r="R33" s="2901"/>
      <c r="S33" s="2901"/>
      <c r="T33" s="2901"/>
      <c r="U33" s="2901"/>
      <c r="V33" s="2901"/>
      <c r="W33" s="2901"/>
      <c r="X33" s="2901"/>
      <c r="Y33" s="2901"/>
      <c r="Z33" s="2901"/>
      <c r="AA33" s="2901"/>
      <c r="AB33" s="2901"/>
      <c r="AC33" s="2901"/>
      <c r="AD33" s="2901"/>
      <c r="AE33" s="2901"/>
    </row>
    <row r="34" spans="1:31" s="2948" customFormat="1" ht="16.5" customHeight="1" x14ac:dyDescent="0.25">
      <c r="A34" s="2980" t="s">
        <v>4465</v>
      </c>
      <c r="B34" s="2981"/>
      <c r="C34" s="2982">
        <v>13.042000000000002</v>
      </c>
      <c r="D34" s="2983">
        <v>148.74799999999999</v>
      </c>
      <c r="E34" s="2984">
        <f>E35+E37</f>
        <v>283.47000000000003</v>
      </c>
      <c r="F34" s="2984">
        <f>F35</f>
        <v>356.8</v>
      </c>
      <c r="G34" s="2984">
        <v>881.1</v>
      </c>
      <c r="H34" s="2985">
        <v>288</v>
      </c>
      <c r="I34" s="2907">
        <v>1327</v>
      </c>
      <c r="J34" s="2907">
        <f>J35+J37+J38</f>
        <v>876</v>
      </c>
      <c r="K34" s="2908">
        <f>K35+K37</f>
        <v>2175</v>
      </c>
      <c r="L34" s="2909">
        <f>L35+L37</f>
        <v>504</v>
      </c>
      <c r="M34" s="2910">
        <v>488</v>
      </c>
      <c r="N34" s="2986">
        <v>127</v>
      </c>
      <c r="O34" s="2901"/>
      <c r="P34" s="2901"/>
      <c r="Q34" s="2922"/>
      <c r="R34" s="2901"/>
      <c r="S34" s="2901"/>
      <c r="T34" s="2901"/>
      <c r="U34" s="2901"/>
      <c r="V34" s="2901"/>
      <c r="W34" s="2901"/>
      <c r="X34" s="2901"/>
      <c r="Y34" s="2901"/>
      <c r="Z34" s="2901"/>
      <c r="AA34" s="2901"/>
      <c r="AB34" s="2901"/>
      <c r="AC34" s="2901"/>
      <c r="AD34" s="2901"/>
      <c r="AE34" s="2901"/>
    </row>
    <row r="35" spans="1:31" s="2948" customFormat="1" ht="16.5" customHeight="1" x14ac:dyDescent="0.25">
      <c r="A35" s="2980" t="s">
        <v>4466</v>
      </c>
      <c r="B35" s="2981"/>
      <c r="C35" s="2982">
        <v>13.042000000000002</v>
      </c>
      <c r="D35" s="2983">
        <v>148.74799999999999</v>
      </c>
      <c r="E35" s="2984">
        <v>282.3</v>
      </c>
      <c r="F35" s="2984">
        <v>356.8</v>
      </c>
      <c r="G35" s="2984">
        <v>94</v>
      </c>
      <c r="H35" s="2985">
        <v>214</v>
      </c>
      <c r="I35" s="2907">
        <v>1228</v>
      </c>
      <c r="J35" s="2907">
        <v>656</v>
      </c>
      <c r="K35" s="2908">
        <v>2047</v>
      </c>
      <c r="L35" s="2909">
        <v>170</v>
      </c>
      <c r="M35" s="2910">
        <v>324</v>
      </c>
      <c r="N35" s="2986">
        <v>113</v>
      </c>
      <c r="O35" s="2901"/>
      <c r="P35" s="2901"/>
      <c r="Q35" s="2922"/>
      <c r="R35" s="2901"/>
      <c r="S35" s="2901"/>
      <c r="T35" s="2901"/>
      <c r="U35" s="2901"/>
      <c r="V35" s="2901"/>
      <c r="W35" s="2901"/>
      <c r="X35" s="2901"/>
      <c r="Y35" s="2901"/>
      <c r="Z35" s="2901"/>
      <c r="AA35" s="2901"/>
      <c r="AB35" s="2901"/>
      <c r="AC35" s="2901"/>
      <c r="AD35" s="2901"/>
      <c r="AE35" s="2901"/>
    </row>
    <row r="36" spans="1:31" s="2948" customFormat="1" ht="16.5" customHeight="1" x14ac:dyDescent="0.25">
      <c r="A36" s="2980" t="s">
        <v>4467</v>
      </c>
      <c r="B36" s="2981"/>
      <c r="C36" s="2982">
        <v>1.9730000000000001</v>
      </c>
      <c r="D36" s="2983">
        <v>65.108999999999995</v>
      </c>
      <c r="E36" s="2984">
        <v>150.26</v>
      </c>
      <c r="F36" s="2984">
        <v>288.3</v>
      </c>
      <c r="G36" s="2984">
        <v>10.1</v>
      </c>
      <c r="H36" s="2985">
        <v>44</v>
      </c>
      <c r="I36" s="2907">
        <v>184</v>
      </c>
      <c r="J36" s="2907">
        <v>214</v>
      </c>
      <c r="K36" s="2908">
        <v>714</v>
      </c>
      <c r="L36" s="2909">
        <v>73</v>
      </c>
      <c r="M36" s="2910">
        <v>151</v>
      </c>
      <c r="N36" s="2986">
        <v>33</v>
      </c>
      <c r="O36" s="2901"/>
      <c r="P36" s="2901"/>
      <c r="Q36" s="2922"/>
      <c r="R36" s="2901"/>
      <c r="S36" s="2901"/>
      <c r="T36" s="2901"/>
      <c r="U36" s="2901"/>
      <c r="V36" s="2901"/>
      <c r="W36" s="2901"/>
      <c r="X36" s="2901"/>
      <c r="Y36" s="2901"/>
      <c r="Z36" s="2901"/>
      <c r="AA36" s="2901"/>
      <c r="AB36" s="2901"/>
      <c r="AC36" s="2901"/>
      <c r="AD36" s="2901"/>
      <c r="AE36" s="2901"/>
    </row>
    <row r="37" spans="1:31" s="2948" customFormat="1" ht="16.5" customHeight="1" x14ac:dyDescent="0.25">
      <c r="A37" s="2980" t="s">
        <v>4468</v>
      </c>
      <c r="B37" s="2981"/>
      <c r="C37" s="2987">
        <v>0</v>
      </c>
      <c r="D37" s="2988">
        <v>0</v>
      </c>
      <c r="E37" s="2989">
        <v>1.17</v>
      </c>
      <c r="F37" s="2990">
        <v>0</v>
      </c>
      <c r="G37" s="2984">
        <v>787</v>
      </c>
      <c r="H37" s="2985">
        <v>61</v>
      </c>
      <c r="I37" s="2914" t="s">
        <v>4429</v>
      </c>
      <c r="J37" s="2907">
        <v>125</v>
      </c>
      <c r="K37" s="2908">
        <v>128</v>
      </c>
      <c r="L37" s="2909">
        <v>334</v>
      </c>
      <c r="M37" s="2991">
        <v>0</v>
      </c>
      <c r="N37" s="2986">
        <v>14</v>
      </c>
      <c r="O37" s="2901"/>
      <c r="P37" s="2901"/>
      <c r="Q37" s="2922"/>
      <c r="R37" s="2901"/>
      <c r="S37" s="2901"/>
      <c r="T37" s="2901"/>
      <c r="U37" s="2901"/>
      <c r="V37" s="2901"/>
      <c r="W37" s="2901"/>
      <c r="X37" s="2901"/>
      <c r="Y37" s="2901"/>
      <c r="Z37" s="2901"/>
      <c r="AA37" s="2901"/>
      <c r="AB37" s="2901"/>
      <c r="AC37" s="2901"/>
      <c r="AD37" s="2901"/>
      <c r="AE37" s="2901"/>
    </row>
    <row r="38" spans="1:31" s="2948" customFormat="1" ht="16.5" customHeight="1" x14ac:dyDescent="0.25">
      <c r="A38" s="2980" t="s">
        <v>825</v>
      </c>
      <c r="B38" s="2981"/>
      <c r="C38" s="2992" t="s">
        <v>4429</v>
      </c>
      <c r="D38" s="2988" t="s">
        <v>4429</v>
      </c>
      <c r="E38" s="2990" t="s">
        <v>4429</v>
      </c>
      <c r="F38" s="2990" t="s">
        <v>4429</v>
      </c>
      <c r="G38" s="2990" t="s">
        <v>4429</v>
      </c>
      <c r="H38" s="2985">
        <v>13</v>
      </c>
      <c r="I38" s="2907">
        <v>99</v>
      </c>
      <c r="J38" s="2907">
        <v>95</v>
      </c>
      <c r="K38" s="2908">
        <v>1</v>
      </c>
      <c r="L38" s="2991">
        <v>0</v>
      </c>
      <c r="M38" s="2910">
        <v>164</v>
      </c>
      <c r="N38" s="2993">
        <v>0</v>
      </c>
      <c r="O38" s="2901"/>
      <c r="P38" s="2901"/>
      <c r="Q38" s="2922"/>
      <c r="R38" s="2901"/>
      <c r="S38" s="2901"/>
      <c r="T38" s="2901"/>
      <c r="U38" s="2901"/>
      <c r="V38" s="2901"/>
      <c r="W38" s="2901"/>
      <c r="X38" s="2901"/>
      <c r="Y38" s="2901"/>
      <c r="Z38" s="2901"/>
      <c r="AA38" s="2901"/>
      <c r="AB38" s="2901"/>
      <c r="AC38" s="2901"/>
      <c r="AD38" s="2901"/>
      <c r="AE38" s="2901"/>
    </row>
    <row r="39" spans="1:31" s="2948" customFormat="1" ht="16.5" customHeight="1" x14ac:dyDescent="0.25">
      <c r="A39" s="2980" t="s">
        <v>4469</v>
      </c>
      <c r="B39" s="2981"/>
      <c r="C39" s="2987" t="s">
        <v>4429</v>
      </c>
      <c r="D39" s="2983">
        <v>94.421000000000006</v>
      </c>
      <c r="E39" s="2984">
        <f>E40</f>
        <v>12.71</v>
      </c>
      <c r="F39" s="2984">
        <f>F40</f>
        <v>24.7</v>
      </c>
      <c r="G39" s="2984">
        <v>66</v>
      </c>
      <c r="H39" s="2985">
        <v>69</v>
      </c>
      <c r="I39" s="2907">
        <v>70</v>
      </c>
      <c r="J39" s="2907">
        <v>203</v>
      </c>
      <c r="K39" s="2908">
        <v>184</v>
      </c>
      <c r="L39" s="2909">
        <v>28</v>
      </c>
      <c r="M39" s="2910">
        <v>49</v>
      </c>
      <c r="N39" s="2986">
        <v>4</v>
      </c>
      <c r="O39" s="2901"/>
      <c r="P39" s="2901"/>
      <c r="Q39" s="2922"/>
      <c r="R39" s="2901"/>
      <c r="S39" s="2901"/>
      <c r="T39" s="2901"/>
      <c r="U39" s="2901"/>
      <c r="V39" s="2901"/>
      <c r="W39" s="2901"/>
      <c r="X39" s="2901"/>
      <c r="Y39" s="2901"/>
      <c r="Z39" s="2901"/>
      <c r="AA39" s="2901"/>
      <c r="AB39" s="2901"/>
      <c r="AC39" s="2901"/>
      <c r="AD39" s="2901"/>
      <c r="AE39" s="2901"/>
    </row>
    <row r="40" spans="1:31" s="2948" customFormat="1" ht="16.5" customHeight="1" x14ac:dyDescent="0.25">
      <c r="A40" s="2980" t="s">
        <v>4470</v>
      </c>
      <c r="B40" s="2981"/>
      <c r="C40" s="2987" t="s">
        <v>4429</v>
      </c>
      <c r="D40" s="2983">
        <v>94.421000000000006</v>
      </c>
      <c r="E40" s="2984">
        <v>12.71</v>
      </c>
      <c r="F40" s="2984">
        <v>24.7</v>
      </c>
      <c r="G40" s="2984">
        <v>56</v>
      </c>
      <c r="H40" s="2985">
        <v>1</v>
      </c>
      <c r="I40" s="2907">
        <v>6</v>
      </c>
      <c r="J40" s="2907">
        <v>108</v>
      </c>
      <c r="K40" s="2908">
        <v>83</v>
      </c>
      <c r="L40" s="2909">
        <v>14</v>
      </c>
      <c r="M40" s="2910">
        <v>44</v>
      </c>
      <c r="N40" s="2994">
        <v>0</v>
      </c>
      <c r="O40" s="2901"/>
      <c r="P40" s="2901"/>
      <c r="Q40" s="2922"/>
      <c r="R40" s="2901"/>
      <c r="S40" s="2901"/>
      <c r="T40" s="2901"/>
      <c r="U40" s="2901"/>
      <c r="V40" s="2901"/>
      <c r="W40" s="2901"/>
      <c r="X40" s="2901"/>
      <c r="Y40" s="2901"/>
      <c r="Z40" s="2901"/>
      <c r="AA40" s="2901"/>
      <c r="AB40" s="2901"/>
      <c r="AC40" s="2901"/>
      <c r="AD40" s="2901"/>
      <c r="AE40" s="2901"/>
    </row>
    <row r="41" spans="1:31" s="2948" customFormat="1" ht="16.5" customHeight="1" x14ac:dyDescent="0.25">
      <c r="A41" s="2995" t="s">
        <v>4471</v>
      </c>
      <c r="B41" s="2981"/>
      <c r="C41" s="2968">
        <f t="shared" ref="C41:L41" si="2">C42+C51</f>
        <v>1005.755</v>
      </c>
      <c r="D41" s="2969">
        <f t="shared" si="2"/>
        <v>1551.723</v>
      </c>
      <c r="E41" s="2970">
        <f t="shared" si="2"/>
        <v>1316.04</v>
      </c>
      <c r="F41" s="2970">
        <f t="shared" si="2"/>
        <v>1029.6500000000001</v>
      </c>
      <c r="G41" s="2970">
        <f t="shared" si="2"/>
        <v>3062</v>
      </c>
      <c r="H41" s="2971">
        <f t="shared" si="2"/>
        <v>5659</v>
      </c>
      <c r="I41" s="2972">
        <f t="shared" si="2"/>
        <v>4070</v>
      </c>
      <c r="J41" s="2972">
        <f t="shared" si="2"/>
        <v>5242</v>
      </c>
      <c r="K41" s="2973">
        <f t="shared" si="2"/>
        <v>3653</v>
      </c>
      <c r="L41" s="2974">
        <f t="shared" si="2"/>
        <v>1878</v>
      </c>
      <c r="M41" s="2975">
        <v>1305</v>
      </c>
      <c r="N41" s="2976">
        <v>24</v>
      </c>
      <c r="O41" s="2901"/>
      <c r="P41" s="2901"/>
      <c r="Q41" s="2922"/>
      <c r="R41" s="2901"/>
      <c r="S41" s="2901"/>
      <c r="T41" s="2901"/>
      <c r="U41" s="2901"/>
      <c r="V41" s="2901"/>
      <c r="W41" s="2901"/>
      <c r="X41" s="2901"/>
      <c r="Y41" s="2901"/>
      <c r="Z41" s="2901"/>
      <c r="AA41" s="2901"/>
      <c r="AB41" s="2901"/>
      <c r="AC41" s="2901"/>
      <c r="AD41" s="2901"/>
      <c r="AE41" s="2901"/>
    </row>
    <row r="42" spans="1:31" s="2948" customFormat="1" ht="16.5" customHeight="1" x14ac:dyDescent="0.25">
      <c r="A42" s="2980" t="s">
        <v>4472</v>
      </c>
      <c r="B42" s="2981"/>
      <c r="C42" s="2982">
        <f t="shared" ref="C42:L42" si="3">C43+C44+C45+C46+C47+C48+C49+C50</f>
        <v>862.04899999999998</v>
      </c>
      <c r="D42" s="2996">
        <f t="shared" si="3"/>
        <v>1186.0229999999999</v>
      </c>
      <c r="E42" s="2984">
        <f t="shared" si="3"/>
        <v>589.54000000000008</v>
      </c>
      <c r="F42" s="2984">
        <f t="shared" si="3"/>
        <v>669.3</v>
      </c>
      <c r="G42" s="2984">
        <f t="shared" si="3"/>
        <v>1288.0000000000002</v>
      </c>
      <c r="H42" s="2985">
        <f t="shared" si="3"/>
        <v>4428</v>
      </c>
      <c r="I42" s="2907">
        <f t="shared" si="3"/>
        <v>3044</v>
      </c>
      <c r="J42" s="2907">
        <f t="shared" si="3"/>
        <v>4444</v>
      </c>
      <c r="K42" s="2908">
        <f t="shared" si="3"/>
        <v>3023</v>
      </c>
      <c r="L42" s="2909">
        <f t="shared" si="3"/>
        <v>1601</v>
      </c>
      <c r="M42" s="2910">
        <v>895</v>
      </c>
      <c r="N42" s="2986">
        <v>21</v>
      </c>
      <c r="O42" s="2901"/>
      <c r="P42" s="2901"/>
      <c r="Q42" s="2922"/>
      <c r="R42" s="2901"/>
      <c r="S42" s="2901"/>
      <c r="T42" s="2901"/>
      <c r="U42" s="2901"/>
      <c r="V42" s="2901"/>
      <c r="W42" s="2901"/>
      <c r="X42" s="2901"/>
      <c r="Y42" s="2901"/>
      <c r="Z42" s="2901"/>
      <c r="AA42" s="2901"/>
      <c r="AB42" s="2901"/>
      <c r="AC42" s="2901"/>
      <c r="AD42" s="2901"/>
      <c r="AE42" s="2901"/>
    </row>
    <row r="43" spans="1:31" s="2948" customFormat="1" ht="16.5" customHeight="1" x14ac:dyDescent="0.25">
      <c r="A43" s="2980" t="s">
        <v>4473</v>
      </c>
      <c r="B43" s="2981"/>
      <c r="C43" s="2997">
        <v>0</v>
      </c>
      <c r="D43" s="2998">
        <v>0</v>
      </c>
      <c r="E43" s="2984">
        <v>4.47</v>
      </c>
      <c r="F43" s="2999">
        <v>0</v>
      </c>
      <c r="G43" s="2999">
        <v>0</v>
      </c>
      <c r="H43" s="3000">
        <v>0</v>
      </c>
      <c r="I43" s="2907">
        <v>4</v>
      </c>
      <c r="J43" s="2907">
        <v>1</v>
      </c>
      <c r="K43" s="3001">
        <v>0</v>
      </c>
      <c r="L43" s="3002">
        <v>0</v>
      </c>
      <c r="M43" s="3003">
        <v>0</v>
      </c>
      <c r="N43" s="2994">
        <v>0</v>
      </c>
      <c r="O43" s="2901"/>
      <c r="P43" s="2901"/>
      <c r="Q43" s="2922"/>
      <c r="R43" s="2901"/>
      <c r="S43" s="2901"/>
      <c r="T43" s="2901"/>
      <c r="U43" s="2901"/>
      <c r="V43" s="2901"/>
      <c r="W43" s="2901"/>
      <c r="X43" s="2901"/>
      <c r="Y43" s="2901"/>
      <c r="Z43" s="2901"/>
      <c r="AA43" s="2901"/>
      <c r="AB43" s="2901"/>
      <c r="AC43" s="2901"/>
      <c r="AD43" s="2901"/>
      <c r="AE43" s="2901"/>
    </row>
    <row r="44" spans="1:31" s="2948" customFormat="1" ht="16.5" customHeight="1" x14ac:dyDescent="0.25">
      <c r="A44" s="2980" t="s">
        <v>4474</v>
      </c>
      <c r="B44" s="2981"/>
      <c r="C44" s="2997">
        <v>0</v>
      </c>
      <c r="D44" s="2998">
        <v>0</v>
      </c>
      <c r="E44" s="2999">
        <v>0</v>
      </c>
      <c r="F44" s="2999">
        <v>0</v>
      </c>
      <c r="G44" s="2999">
        <v>0</v>
      </c>
      <c r="H44" s="2985">
        <v>2</v>
      </c>
      <c r="I44" s="2907">
        <v>6</v>
      </c>
      <c r="J44" s="2907">
        <v>498</v>
      </c>
      <c r="K44" s="2908">
        <v>344</v>
      </c>
      <c r="L44" s="2909">
        <v>144</v>
      </c>
      <c r="M44" s="2910">
        <v>53</v>
      </c>
      <c r="N44" s="2986">
        <v>13</v>
      </c>
      <c r="O44" s="2901"/>
      <c r="P44" s="2901"/>
      <c r="Q44" s="2922"/>
      <c r="R44" s="2901"/>
      <c r="S44" s="2901"/>
      <c r="T44" s="2901"/>
      <c r="U44" s="2901"/>
      <c r="V44" s="2901"/>
      <c r="W44" s="2901"/>
      <c r="X44" s="2901"/>
      <c r="Y44" s="2901"/>
      <c r="Z44" s="2901"/>
      <c r="AA44" s="2901"/>
      <c r="AB44" s="2901"/>
      <c r="AC44" s="2901"/>
      <c r="AD44" s="2901"/>
      <c r="AE44" s="2901"/>
    </row>
    <row r="45" spans="1:31" s="2948" customFormat="1" ht="16.5" customHeight="1" x14ac:dyDescent="0.25">
      <c r="A45" s="2980" t="s">
        <v>4475</v>
      </c>
      <c r="B45" s="2981"/>
      <c r="C45" s="2982">
        <v>291.45299999999997</v>
      </c>
      <c r="D45" s="2983">
        <v>267.36399999999998</v>
      </c>
      <c r="E45" s="2984">
        <v>234.77</v>
      </c>
      <c r="F45" s="2984">
        <v>95</v>
      </c>
      <c r="G45" s="2984">
        <v>71.3</v>
      </c>
      <c r="H45" s="2985">
        <v>1184</v>
      </c>
      <c r="I45" s="2907">
        <v>1145</v>
      </c>
      <c r="J45" s="2907">
        <v>897</v>
      </c>
      <c r="K45" s="2908">
        <v>483</v>
      </c>
      <c r="L45" s="2909">
        <v>13</v>
      </c>
      <c r="M45" s="2910">
        <v>68</v>
      </c>
      <c r="N45" s="2994">
        <v>0</v>
      </c>
      <c r="O45" s="2901"/>
      <c r="P45" s="2901"/>
      <c r="Q45" s="2922"/>
      <c r="R45" s="2901"/>
      <c r="S45" s="2901"/>
      <c r="T45" s="2901"/>
      <c r="U45" s="2901"/>
      <c r="V45" s="2901"/>
      <c r="W45" s="2901"/>
      <c r="X45" s="2901"/>
      <c r="Y45" s="2901"/>
      <c r="Z45" s="2901"/>
      <c r="AA45" s="2901"/>
      <c r="AB45" s="2901"/>
      <c r="AC45" s="2901"/>
      <c r="AD45" s="2901"/>
      <c r="AE45" s="2901"/>
    </row>
    <row r="46" spans="1:31" s="2948" customFormat="1" ht="16.5" customHeight="1" x14ac:dyDescent="0.25">
      <c r="A46" s="2980" t="s">
        <v>4476</v>
      </c>
      <c r="B46" s="2981"/>
      <c r="C46" s="2982">
        <v>269.738</v>
      </c>
      <c r="D46" s="2983">
        <v>146.17500000000001</v>
      </c>
      <c r="E46" s="2984">
        <v>9.6</v>
      </c>
      <c r="F46" s="2984">
        <v>9</v>
      </c>
      <c r="G46" s="2984">
        <v>9</v>
      </c>
      <c r="H46" s="2985">
        <v>672</v>
      </c>
      <c r="I46" s="2907">
        <v>92</v>
      </c>
      <c r="J46" s="2907">
        <v>16</v>
      </c>
      <c r="K46" s="2908">
        <v>32</v>
      </c>
      <c r="L46" s="2909">
        <v>660</v>
      </c>
      <c r="M46" s="3003">
        <v>0</v>
      </c>
      <c r="N46" s="2994">
        <v>0</v>
      </c>
      <c r="O46" s="2901"/>
      <c r="P46" s="2901"/>
      <c r="Q46" s="2922"/>
      <c r="R46" s="2901"/>
      <c r="S46" s="2901"/>
      <c r="T46" s="2901"/>
      <c r="U46" s="2901"/>
      <c r="V46" s="2901"/>
      <c r="W46" s="2901"/>
      <c r="X46" s="2901"/>
      <c r="Y46" s="2901"/>
      <c r="Z46" s="2901"/>
      <c r="AA46" s="2901"/>
      <c r="AB46" s="2901"/>
      <c r="AC46" s="2901"/>
      <c r="AD46" s="2901"/>
      <c r="AE46" s="2901"/>
    </row>
    <row r="47" spans="1:31" s="2948" customFormat="1" ht="16.5" customHeight="1" x14ac:dyDescent="0.25">
      <c r="A47" s="2980" t="s">
        <v>4477</v>
      </c>
      <c r="B47" s="2981"/>
      <c r="C47" s="2982">
        <v>5.508</v>
      </c>
      <c r="D47" s="2983">
        <v>127.434</v>
      </c>
      <c r="E47" s="2984">
        <v>139.93</v>
      </c>
      <c r="F47" s="2984">
        <v>86</v>
      </c>
      <c r="G47" s="2984">
        <v>98.1</v>
      </c>
      <c r="H47" s="2985">
        <v>382</v>
      </c>
      <c r="I47" s="2907">
        <v>54</v>
      </c>
      <c r="J47" s="2907">
        <v>72</v>
      </c>
      <c r="K47" s="2908">
        <v>132</v>
      </c>
      <c r="L47" s="2909">
        <v>38</v>
      </c>
      <c r="M47" s="2910">
        <v>686</v>
      </c>
      <c r="N47" s="2994">
        <v>0</v>
      </c>
      <c r="O47" s="2901"/>
      <c r="P47" s="2901"/>
      <c r="Q47" s="2922"/>
      <c r="R47" s="2901"/>
      <c r="S47" s="2901"/>
      <c r="T47" s="2901"/>
      <c r="U47" s="2901"/>
      <c r="V47" s="2901"/>
      <c r="W47" s="2901"/>
      <c r="X47" s="2901"/>
      <c r="Y47" s="2901"/>
      <c r="Z47" s="2901"/>
      <c r="AA47" s="2901"/>
      <c r="AB47" s="2901"/>
      <c r="AC47" s="2901"/>
      <c r="AD47" s="2901"/>
      <c r="AE47" s="2901"/>
    </row>
    <row r="48" spans="1:31" s="2948" customFormat="1" ht="16.5" customHeight="1" x14ac:dyDescent="0.25">
      <c r="A48" s="2980" t="s">
        <v>4478</v>
      </c>
      <c r="B48" s="2981"/>
      <c r="C48" s="2982">
        <v>187.185</v>
      </c>
      <c r="D48" s="2983">
        <v>175.42099999999999</v>
      </c>
      <c r="E48" s="2984">
        <v>166.91</v>
      </c>
      <c r="F48" s="2984">
        <v>209.9</v>
      </c>
      <c r="G48" s="2984">
        <v>109</v>
      </c>
      <c r="H48" s="2985">
        <v>77</v>
      </c>
      <c r="I48" s="2907">
        <v>181</v>
      </c>
      <c r="J48" s="2907">
        <v>157</v>
      </c>
      <c r="K48" s="2908">
        <v>184</v>
      </c>
      <c r="L48" s="2909">
        <v>30</v>
      </c>
      <c r="M48" s="3003">
        <v>0</v>
      </c>
      <c r="N48" s="2994">
        <v>0</v>
      </c>
      <c r="O48" s="2901"/>
      <c r="P48" s="2901"/>
      <c r="Q48" s="2922"/>
      <c r="R48" s="2901"/>
      <c r="S48" s="2901"/>
      <c r="T48" s="2901"/>
      <c r="U48" s="2901"/>
      <c r="V48" s="2901"/>
      <c r="W48" s="2901"/>
      <c r="X48" s="2901"/>
      <c r="Y48" s="2901"/>
      <c r="Z48" s="2901"/>
      <c r="AA48" s="2901"/>
      <c r="AB48" s="2901"/>
      <c r="AC48" s="2901"/>
      <c r="AD48" s="2901"/>
      <c r="AE48" s="2901"/>
    </row>
    <row r="49" spans="1:31" s="2948" customFormat="1" ht="16.5" customHeight="1" x14ac:dyDescent="0.25">
      <c r="A49" s="2980" t="s">
        <v>4479</v>
      </c>
      <c r="B49" s="2981"/>
      <c r="C49" s="2982">
        <v>13.68</v>
      </c>
      <c r="D49" s="2983">
        <v>35.116</v>
      </c>
      <c r="E49" s="2984">
        <v>20.440000000000001</v>
      </c>
      <c r="F49" s="2984">
        <v>70.400000000000006</v>
      </c>
      <c r="G49" s="2984">
        <v>325.3</v>
      </c>
      <c r="H49" s="2985">
        <v>79</v>
      </c>
      <c r="I49" s="2907">
        <v>96</v>
      </c>
      <c r="J49" s="2907">
        <v>47</v>
      </c>
      <c r="K49" s="2908">
        <v>50</v>
      </c>
      <c r="L49" s="2909">
        <v>30</v>
      </c>
      <c r="M49" s="2910">
        <v>54</v>
      </c>
      <c r="N49" s="2986">
        <v>8</v>
      </c>
      <c r="O49" s="2901"/>
      <c r="P49" s="2901"/>
      <c r="Q49" s="2922"/>
      <c r="R49" s="2901"/>
      <c r="S49" s="2901"/>
      <c r="T49" s="2901"/>
      <c r="U49" s="2901"/>
      <c r="V49" s="2901"/>
      <c r="W49" s="2901"/>
      <c r="X49" s="2901"/>
      <c r="Y49" s="2901"/>
      <c r="Z49" s="2901"/>
      <c r="AA49" s="2901"/>
      <c r="AB49" s="2901"/>
      <c r="AC49" s="2901"/>
      <c r="AD49" s="2901"/>
      <c r="AE49" s="2901"/>
    </row>
    <row r="50" spans="1:31" s="2948" customFormat="1" ht="16.5" customHeight="1" x14ac:dyDescent="0.25">
      <c r="A50" s="2980" t="s">
        <v>4480</v>
      </c>
      <c r="B50" s="2981"/>
      <c r="C50" s="2982">
        <v>94.485000000000014</v>
      </c>
      <c r="D50" s="2996">
        <v>434.51299999999998</v>
      </c>
      <c r="E50" s="2984">
        <v>13.420000000000041</v>
      </c>
      <c r="F50" s="2984">
        <v>198.99999999999997</v>
      </c>
      <c r="G50" s="2984">
        <v>675.30000000000018</v>
      </c>
      <c r="H50" s="2985">
        <v>2032</v>
      </c>
      <c r="I50" s="2907">
        <v>1466</v>
      </c>
      <c r="J50" s="2907">
        <v>2756</v>
      </c>
      <c r="K50" s="2908">
        <v>1798</v>
      </c>
      <c r="L50" s="2909">
        <v>686</v>
      </c>
      <c r="M50" s="2910">
        <v>34</v>
      </c>
      <c r="N50" s="2994">
        <v>0</v>
      </c>
      <c r="O50" s="2901"/>
      <c r="P50" s="2901"/>
      <c r="Q50" s="2922"/>
      <c r="R50" s="2901"/>
      <c r="S50" s="2901"/>
      <c r="T50" s="2901"/>
      <c r="U50" s="2901"/>
      <c r="V50" s="2901"/>
      <c r="W50" s="2901"/>
      <c r="X50" s="2901"/>
      <c r="Y50" s="2901"/>
      <c r="Z50" s="2901"/>
      <c r="AA50" s="2901"/>
      <c r="AB50" s="2901"/>
      <c r="AC50" s="2901"/>
      <c r="AD50" s="2901"/>
      <c r="AE50" s="2901"/>
    </row>
    <row r="51" spans="1:31" s="2948" customFormat="1" ht="16.5" customHeight="1" x14ac:dyDescent="0.25">
      <c r="A51" s="2980" t="s">
        <v>4481</v>
      </c>
      <c r="B51" s="2981"/>
      <c r="C51" s="2982">
        <v>143.70599999999999</v>
      </c>
      <c r="D51" s="2983">
        <f t="shared" ref="D51:L51" si="4">D52+D62</f>
        <v>365.7</v>
      </c>
      <c r="E51" s="3004">
        <f t="shared" si="4"/>
        <v>726.5</v>
      </c>
      <c r="F51" s="3004">
        <f t="shared" si="4"/>
        <v>360.35</v>
      </c>
      <c r="G51" s="3004">
        <f t="shared" si="4"/>
        <v>1774</v>
      </c>
      <c r="H51" s="2985">
        <f t="shared" si="4"/>
        <v>1231</v>
      </c>
      <c r="I51" s="2907">
        <f t="shared" si="4"/>
        <v>1026</v>
      </c>
      <c r="J51" s="2907">
        <f t="shared" si="4"/>
        <v>798</v>
      </c>
      <c r="K51" s="2908">
        <f t="shared" si="4"/>
        <v>630</v>
      </c>
      <c r="L51" s="2909">
        <f t="shared" si="4"/>
        <v>277</v>
      </c>
      <c r="M51" s="2910">
        <v>410</v>
      </c>
      <c r="N51" s="2986">
        <v>3</v>
      </c>
      <c r="O51" s="2901"/>
      <c r="P51" s="2901"/>
      <c r="Q51" s="2922"/>
      <c r="R51" s="2901"/>
      <c r="S51" s="2901"/>
      <c r="T51" s="2901"/>
      <c r="U51" s="2901"/>
      <c r="V51" s="2901"/>
      <c r="W51" s="2901"/>
      <c r="X51" s="2901"/>
      <c r="Y51" s="2901"/>
      <c r="Z51" s="2901"/>
      <c r="AA51" s="2901"/>
      <c r="AB51" s="2901"/>
      <c r="AC51" s="2901"/>
      <c r="AD51" s="2901"/>
      <c r="AE51" s="2901"/>
    </row>
    <row r="52" spans="1:31" s="2948" customFormat="1" ht="16.5" customHeight="1" x14ac:dyDescent="0.25">
      <c r="A52" s="2980" t="s">
        <v>4482</v>
      </c>
      <c r="B52" s="2981"/>
      <c r="C52" s="2982">
        <f>134.39</f>
        <v>134.38999999999999</v>
      </c>
      <c r="D52" s="2983">
        <v>331</v>
      </c>
      <c r="E52" s="3004">
        <v>723</v>
      </c>
      <c r="F52" s="3004">
        <v>349</v>
      </c>
      <c r="G52" s="3004">
        <v>1774</v>
      </c>
      <c r="H52" s="2985">
        <f>H53+H55</f>
        <v>1014</v>
      </c>
      <c r="I52" s="2907">
        <f>I53+I55</f>
        <v>982</v>
      </c>
      <c r="J52" s="2907">
        <f>J53+J55</f>
        <v>576</v>
      </c>
      <c r="K52" s="2908">
        <f>K53+K55</f>
        <v>565</v>
      </c>
      <c r="L52" s="2909">
        <f>L53+L55</f>
        <v>256</v>
      </c>
      <c r="M52" s="2910">
        <v>410</v>
      </c>
      <c r="N52" s="2986">
        <v>3</v>
      </c>
      <c r="O52" s="2901"/>
      <c r="P52" s="2901"/>
      <c r="Q52" s="2922"/>
      <c r="R52" s="2901"/>
      <c r="S52" s="2901"/>
      <c r="T52" s="2901"/>
      <c r="U52" s="2901"/>
      <c r="V52" s="2901"/>
      <c r="W52" s="2901"/>
      <c r="X52" s="2901"/>
      <c r="Y52" s="2901"/>
      <c r="Z52" s="2901"/>
      <c r="AA52" s="2901"/>
      <c r="AB52" s="2901"/>
      <c r="AC52" s="2901"/>
      <c r="AD52" s="2901"/>
      <c r="AE52" s="2901"/>
    </row>
    <row r="53" spans="1:31" s="2948" customFormat="1" ht="16.5" customHeight="1" x14ac:dyDescent="0.25">
      <c r="A53" s="3709" t="s">
        <v>4483</v>
      </c>
      <c r="B53" s="3710"/>
      <c r="C53" s="2987">
        <v>0</v>
      </c>
      <c r="D53" s="2988">
        <v>0</v>
      </c>
      <c r="E53" s="2990">
        <v>0</v>
      </c>
      <c r="F53" s="2990">
        <v>0</v>
      </c>
      <c r="G53" s="2990">
        <v>0</v>
      </c>
      <c r="H53" s="2985">
        <v>46</v>
      </c>
      <c r="I53" s="3005">
        <v>0</v>
      </c>
      <c r="J53" s="2907">
        <v>175</v>
      </c>
      <c r="K53" s="2908">
        <v>195</v>
      </c>
      <c r="L53" s="2909">
        <v>95</v>
      </c>
      <c r="M53" s="2910">
        <v>10</v>
      </c>
      <c r="N53" s="2994">
        <v>0</v>
      </c>
      <c r="O53" s="2901"/>
      <c r="P53" s="2901"/>
      <c r="Q53" s="2922"/>
      <c r="R53" s="2901"/>
      <c r="S53" s="2901"/>
      <c r="T53" s="2901"/>
      <c r="U53" s="2901"/>
      <c r="V53" s="2901"/>
      <c r="W53" s="2901"/>
      <c r="X53" s="2901"/>
      <c r="Y53" s="2901"/>
      <c r="Z53" s="2901"/>
      <c r="AA53" s="2901"/>
      <c r="AB53" s="2901"/>
      <c r="AC53" s="2901"/>
      <c r="AD53" s="2901"/>
      <c r="AE53" s="2901"/>
    </row>
    <row r="54" spans="1:31" s="3016" customFormat="1" ht="16.5" customHeight="1" x14ac:dyDescent="0.25">
      <c r="A54" s="3711" t="s">
        <v>4484</v>
      </c>
      <c r="B54" s="3712"/>
      <c r="C54" s="3006">
        <v>0</v>
      </c>
      <c r="D54" s="3007">
        <v>0</v>
      </c>
      <c r="E54" s="3008">
        <v>0</v>
      </c>
      <c r="F54" s="3008">
        <v>0</v>
      </c>
      <c r="G54" s="3008">
        <v>0</v>
      </c>
      <c r="H54" s="3009">
        <v>46</v>
      </c>
      <c r="I54" s="3005">
        <v>0</v>
      </c>
      <c r="J54" s="3010">
        <v>174</v>
      </c>
      <c r="K54" s="3011">
        <v>194</v>
      </c>
      <c r="L54" s="3012">
        <v>68</v>
      </c>
      <c r="M54" s="3013">
        <v>10</v>
      </c>
      <c r="N54" s="3014">
        <v>0</v>
      </c>
      <c r="O54" s="2901"/>
      <c r="P54" s="3015"/>
      <c r="Q54" s="2922"/>
      <c r="R54" s="3015"/>
      <c r="S54" s="3015"/>
      <c r="T54" s="3015"/>
      <c r="U54" s="3015"/>
      <c r="V54" s="3015"/>
      <c r="W54" s="3015"/>
      <c r="X54" s="3015"/>
      <c r="Y54" s="3015"/>
      <c r="Z54" s="3015"/>
      <c r="AA54" s="3015"/>
      <c r="AB54" s="3015"/>
      <c r="AC54" s="3015"/>
      <c r="AD54" s="3015"/>
      <c r="AE54" s="3015"/>
    </row>
    <row r="55" spans="1:31" s="2948" customFormat="1" ht="16.5" customHeight="1" x14ac:dyDescent="0.25">
      <c r="A55" s="2980" t="s">
        <v>4485</v>
      </c>
      <c r="B55" s="2981"/>
      <c r="C55" s="2982">
        <f t="shared" ref="C55:L55" si="5">C56+C59</f>
        <v>2</v>
      </c>
      <c r="D55" s="2996">
        <f t="shared" si="5"/>
        <v>30.9</v>
      </c>
      <c r="E55" s="2984">
        <f t="shared" si="5"/>
        <v>45.099999999999994</v>
      </c>
      <c r="F55" s="2984">
        <f t="shared" si="5"/>
        <v>12</v>
      </c>
      <c r="G55" s="2984">
        <f t="shared" si="5"/>
        <v>1702.8</v>
      </c>
      <c r="H55" s="2985">
        <f t="shared" si="5"/>
        <v>968</v>
      </c>
      <c r="I55" s="2907">
        <f t="shared" si="5"/>
        <v>982</v>
      </c>
      <c r="J55" s="2907">
        <f t="shared" si="5"/>
        <v>401</v>
      </c>
      <c r="K55" s="2908">
        <f t="shared" si="5"/>
        <v>370</v>
      </c>
      <c r="L55" s="2909">
        <f t="shared" si="5"/>
        <v>161</v>
      </c>
      <c r="M55" s="2910">
        <v>400</v>
      </c>
      <c r="N55" s="2986">
        <v>3</v>
      </c>
      <c r="O55" s="3015"/>
      <c r="P55" s="2901"/>
      <c r="Q55" s="2922"/>
      <c r="R55" s="2901"/>
      <c r="S55" s="2901"/>
      <c r="T55" s="2901"/>
      <c r="U55" s="2901"/>
      <c r="V55" s="2901"/>
      <c r="W55" s="2901"/>
      <c r="X55" s="2901"/>
      <c r="Y55" s="2901"/>
      <c r="Z55" s="2901"/>
      <c r="AA55" s="2901"/>
      <c r="AB55" s="2901"/>
      <c r="AC55" s="2901"/>
      <c r="AD55" s="2901"/>
      <c r="AE55" s="2901"/>
    </row>
    <row r="56" spans="1:31" s="3016" customFormat="1" ht="16.5" customHeight="1" x14ac:dyDescent="0.25">
      <c r="A56" s="3711" t="s">
        <v>4486</v>
      </c>
      <c r="B56" s="3712"/>
      <c r="C56" s="3017">
        <v>2</v>
      </c>
      <c r="D56" s="3018">
        <f>D57</f>
        <v>30.9</v>
      </c>
      <c r="E56" s="3019">
        <f>E57</f>
        <v>27.4</v>
      </c>
      <c r="F56" s="3019">
        <f>F57</f>
        <v>12</v>
      </c>
      <c r="G56" s="3019">
        <f>G57</f>
        <v>1027</v>
      </c>
      <c r="H56" s="2985">
        <f>H57+H58</f>
        <v>717</v>
      </c>
      <c r="I56" s="2907">
        <f>I57+I58</f>
        <v>574</v>
      </c>
      <c r="J56" s="2907">
        <f>J57+J58</f>
        <v>360</v>
      </c>
      <c r="K56" s="2908">
        <f>K57+K58</f>
        <v>171</v>
      </c>
      <c r="L56" s="3012">
        <v>161</v>
      </c>
      <c r="M56" s="3013">
        <v>320</v>
      </c>
      <c r="N56" s="3014">
        <v>0</v>
      </c>
      <c r="O56" s="2901"/>
      <c r="P56" s="3015"/>
      <c r="Q56" s="2922"/>
      <c r="R56" s="3015"/>
      <c r="S56" s="3015"/>
      <c r="T56" s="3015"/>
      <c r="U56" s="3015"/>
      <c r="V56" s="3015"/>
      <c r="W56" s="3015"/>
      <c r="X56" s="3015"/>
      <c r="Y56" s="3015"/>
      <c r="Z56" s="3015"/>
      <c r="AA56" s="3015"/>
      <c r="AB56" s="3015"/>
      <c r="AC56" s="3015"/>
      <c r="AD56" s="3015"/>
      <c r="AE56" s="3015"/>
    </row>
    <row r="57" spans="1:31" s="2948" customFormat="1" ht="16.5" customHeight="1" x14ac:dyDescent="0.25">
      <c r="A57" s="3020" t="s">
        <v>168</v>
      </c>
      <c r="B57" s="2981"/>
      <c r="C57" s="2982"/>
      <c r="D57" s="2983">
        <v>30.9</v>
      </c>
      <c r="E57" s="2984">
        <v>27.4</v>
      </c>
      <c r="F57" s="2984">
        <v>12</v>
      </c>
      <c r="G57" s="2984">
        <v>1027</v>
      </c>
      <c r="H57" s="2985">
        <v>61</v>
      </c>
      <c r="I57" s="2907">
        <v>308</v>
      </c>
      <c r="J57" s="3010">
        <v>21</v>
      </c>
      <c r="K57" s="3021">
        <v>0</v>
      </c>
      <c r="L57" s="2909">
        <v>28</v>
      </c>
      <c r="M57" s="2910">
        <v>3</v>
      </c>
      <c r="N57" s="2994">
        <v>0</v>
      </c>
      <c r="O57" s="3015"/>
      <c r="P57" s="2901"/>
      <c r="Q57" s="2922"/>
      <c r="R57" s="2901"/>
      <c r="S57" s="2901"/>
      <c r="T57" s="2901"/>
      <c r="U57" s="2901"/>
      <c r="V57" s="2901"/>
      <c r="W57" s="2901"/>
      <c r="X57" s="2901"/>
      <c r="Y57" s="2901"/>
      <c r="Z57" s="2901"/>
      <c r="AA57" s="2901"/>
      <c r="AB57" s="2901"/>
      <c r="AC57" s="2901"/>
      <c r="AD57" s="2901"/>
      <c r="AE57" s="2901"/>
    </row>
    <row r="58" spans="1:31" s="2948" customFormat="1" ht="16.5" customHeight="1" x14ac:dyDescent="0.25">
      <c r="A58" s="3020" t="s">
        <v>740</v>
      </c>
      <c r="B58" s="2981"/>
      <c r="C58" s="2982"/>
      <c r="D58" s="2988">
        <v>0</v>
      </c>
      <c r="E58" s="2990">
        <v>0</v>
      </c>
      <c r="F58" s="2990">
        <v>0</v>
      </c>
      <c r="G58" s="2990">
        <v>0</v>
      </c>
      <c r="H58" s="2985">
        <v>656</v>
      </c>
      <c r="I58" s="2907">
        <v>266</v>
      </c>
      <c r="J58" s="2907">
        <v>339</v>
      </c>
      <c r="K58" s="2908">
        <v>171</v>
      </c>
      <c r="L58" s="2909">
        <v>133</v>
      </c>
      <c r="M58" s="2910">
        <v>317</v>
      </c>
      <c r="N58" s="2994">
        <v>0</v>
      </c>
      <c r="O58" s="2901"/>
      <c r="P58" s="2901"/>
      <c r="Q58" s="2922"/>
      <c r="R58" s="2901"/>
      <c r="S58" s="2901"/>
      <c r="T58" s="2901"/>
      <c r="U58" s="2901"/>
      <c r="V58" s="2901"/>
      <c r="W58" s="2901"/>
      <c r="X58" s="2901"/>
      <c r="Y58" s="2901"/>
      <c r="Z58" s="2901"/>
      <c r="AA58" s="2901"/>
      <c r="AB58" s="2901"/>
      <c r="AC58" s="2901"/>
      <c r="AD58" s="2901"/>
      <c r="AE58" s="2901"/>
    </row>
    <row r="59" spans="1:31" s="3016" customFormat="1" ht="16.5" customHeight="1" x14ac:dyDescent="0.25">
      <c r="A59" s="3711" t="s">
        <v>4487</v>
      </c>
      <c r="B59" s="3712"/>
      <c r="C59" s="3006">
        <v>0</v>
      </c>
      <c r="D59" s="3007">
        <v>0</v>
      </c>
      <c r="E59" s="3022">
        <f>E60+E61</f>
        <v>17.7</v>
      </c>
      <c r="F59" s="3008">
        <v>0</v>
      </c>
      <c r="G59" s="3022">
        <f>G60+G61</f>
        <v>675.8</v>
      </c>
      <c r="H59" s="3009">
        <f>H60+H61</f>
        <v>251</v>
      </c>
      <c r="I59" s="3010">
        <f>I60+I61</f>
        <v>408</v>
      </c>
      <c r="J59" s="3010">
        <v>41</v>
      </c>
      <c r="K59" s="3011">
        <f>K60+K61</f>
        <v>199</v>
      </c>
      <c r="L59" s="3023">
        <v>0</v>
      </c>
      <c r="M59" s="3013">
        <v>80</v>
      </c>
      <c r="N59" s="3024">
        <v>3</v>
      </c>
      <c r="O59" s="2901"/>
      <c r="P59" s="3015"/>
      <c r="Q59" s="2922"/>
      <c r="R59" s="3015"/>
      <c r="S59" s="3015"/>
      <c r="T59" s="3015"/>
      <c r="U59" s="3015"/>
      <c r="V59" s="3015"/>
      <c r="W59" s="3015"/>
      <c r="X59" s="3015"/>
      <c r="Y59" s="3015"/>
      <c r="Z59" s="3015"/>
      <c r="AA59" s="3015"/>
      <c r="AB59" s="3015"/>
      <c r="AC59" s="3015"/>
      <c r="AD59" s="3015"/>
      <c r="AE59" s="3015"/>
    </row>
    <row r="60" spans="1:31" s="2948" customFormat="1" ht="16.5" customHeight="1" x14ac:dyDescent="0.25">
      <c r="A60" s="3020" t="s">
        <v>169</v>
      </c>
      <c r="B60" s="3025"/>
      <c r="C60" s="3026"/>
      <c r="D60" s="2988">
        <v>0</v>
      </c>
      <c r="E60" s="2990">
        <v>0</v>
      </c>
      <c r="F60" s="2990">
        <v>0</v>
      </c>
      <c r="G60" s="2990">
        <v>0</v>
      </c>
      <c r="H60" s="2971"/>
      <c r="I60" s="2907">
        <v>2</v>
      </c>
      <c r="J60" s="2907">
        <v>6</v>
      </c>
      <c r="K60" s="2908">
        <v>41</v>
      </c>
      <c r="L60" s="2991">
        <v>0</v>
      </c>
      <c r="M60" s="2910">
        <v>18</v>
      </c>
      <c r="N60" s="2986">
        <v>3</v>
      </c>
      <c r="O60" s="3015"/>
      <c r="P60" s="2901"/>
      <c r="Q60" s="2922"/>
      <c r="R60" s="2901"/>
      <c r="S60" s="2901"/>
      <c r="T60" s="2901"/>
      <c r="U60" s="2901"/>
      <c r="V60" s="2901"/>
      <c r="W60" s="2901"/>
      <c r="X60" s="2901"/>
      <c r="Y60" s="2901"/>
      <c r="Z60" s="2901"/>
      <c r="AA60" s="2901"/>
      <c r="AB60" s="2901"/>
      <c r="AC60" s="2901"/>
      <c r="AD60" s="2901"/>
      <c r="AE60" s="2901"/>
    </row>
    <row r="61" spans="1:31" s="2948" customFormat="1" ht="16.5" customHeight="1" x14ac:dyDescent="0.25">
      <c r="A61" s="3020" t="s">
        <v>740</v>
      </c>
      <c r="B61" s="3025"/>
      <c r="C61" s="3026"/>
      <c r="D61" s="2988">
        <v>0</v>
      </c>
      <c r="E61" s="2984">
        <f>1.7+16</f>
        <v>17.7</v>
      </c>
      <c r="F61" s="2990">
        <v>0</v>
      </c>
      <c r="G61" s="2984">
        <f>23+36+616.8</f>
        <v>675.8</v>
      </c>
      <c r="H61" s="2985">
        <v>251</v>
      </c>
      <c r="I61" s="2907">
        <v>406</v>
      </c>
      <c r="J61" s="2907">
        <v>35</v>
      </c>
      <c r="K61" s="2908">
        <v>158</v>
      </c>
      <c r="L61" s="2991">
        <v>0</v>
      </c>
      <c r="M61" s="2910">
        <v>62</v>
      </c>
      <c r="N61" s="2994">
        <v>0</v>
      </c>
      <c r="O61" s="2901"/>
      <c r="P61" s="2901"/>
      <c r="Q61" s="2922"/>
      <c r="R61" s="2901"/>
      <c r="S61" s="2901"/>
      <c r="T61" s="2901"/>
      <c r="U61" s="2901"/>
      <c r="V61" s="2901"/>
      <c r="W61" s="2901"/>
      <c r="X61" s="2901"/>
      <c r="Y61" s="2901"/>
      <c r="Z61" s="2901"/>
      <c r="AA61" s="2901"/>
      <c r="AB61" s="2901"/>
      <c r="AC61" s="2901"/>
      <c r="AD61" s="2901"/>
      <c r="AE61" s="2901"/>
    </row>
    <row r="62" spans="1:31" s="2948" customFormat="1" ht="16.5" customHeight="1" x14ac:dyDescent="0.25">
      <c r="A62" s="3027" t="s">
        <v>4488</v>
      </c>
      <c r="B62" s="3025"/>
      <c r="C62" s="3026"/>
      <c r="D62" s="2983">
        <v>34.700000000000003</v>
      </c>
      <c r="E62" s="3004">
        <v>3.5</v>
      </c>
      <c r="F62" s="3004">
        <v>11.35</v>
      </c>
      <c r="G62" s="2990">
        <v>0</v>
      </c>
      <c r="H62" s="2985">
        <v>217</v>
      </c>
      <c r="I62" s="2907">
        <v>44</v>
      </c>
      <c r="J62" s="2907">
        <v>222</v>
      </c>
      <c r="K62" s="2908">
        <v>65</v>
      </c>
      <c r="L62" s="2909">
        <v>21</v>
      </c>
      <c r="M62" s="3003">
        <v>0</v>
      </c>
      <c r="N62" s="2994">
        <v>0</v>
      </c>
      <c r="O62" s="2901"/>
      <c r="P62" s="2901"/>
      <c r="Q62" s="2922"/>
      <c r="R62" s="2901"/>
      <c r="S62" s="2901"/>
      <c r="T62" s="2901"/>
      <c r="U62" s="2901"/>
      <c r="V62" s="2901"/>
      <c r="W62" s="2901"/>
      <c r="X62" s="2901"/>
      <c r="Y62" s="2901"/>
      <c r="Z62" s="2901"/>
      <c r="AA62" s="2901"/>
      <c r="AB62" s="2901"/>
      <c r="AC62" s="2901"/>
      <c r="AD62" s="2901"/>
      <c r="AE62" s="2901"/>
    </row>
    <row r="63" spans="1:31" s="2948" customFormat="1" ht="12.75" customHeight="1" thickBot="1" x14ac:dyDescent="0.3">
      <c r="A63" s="3028" t="s">
        <v>4489</v>
      </c>
      <c r="B63" s="3029"/>
      <c r="C63" s="3030">
        <v>114.907</v>
      </c>
      <c r="D63" s="3031">
        <v>30.811</v>
      </c>
      <c r="E63" s="3032">
        <v>0</v>
      </c>
      <c r="F63" s="3032">
        <v>0</v>
      </c>
      <c r="G63" s="3032">
        <v>0</v>
      </c>
      <c r="H63" s="3033">
        <v>85</v>
      </c>
      <c r="I63" s="3034">
        <v>82</v>
      </c>
      <c r="J63" s="3034">
        <v>8</v>
      </c>
      <c r="K63" s="3035">
        <v>1</v>
      </c>
      <c r="L63" s="3036">
        <v>0</v>
      </c>
      <c r="M63" s="3037">
        <v>0</v>
      </c>
      <c r="N63" s="3038">
        <v>0</v>
      </c>
      <c r="O63" s="2901"/>
      <c r="P63" s="2901"/>
      <c r="Q63" s="2922"/>
      <c r="R63" s="2901"/>
      <c r="S63" s="2901"/>
      <c r="T63" s="2901"/>
      <c r="U63" s="2901"/>
      <c r="V63" s="2901"/>
      <c r="W63" s="2901"/>
      <c r="X63" s="2901"/>
      <c r="Y63" s="2901"/>
      <c r="Z63" s="2901"/>
      <c r="AA63" s="2901"/>
      <c r="AB63" s="2901"/>
      <c r="AC63" s="2901"/>
      <c r="AD63" s="2901"/>
      <c r="AE63" s="2901"/>
    </row>
    <row r="64" spans="1:31" s="2955" customFormat="1" ht="28.5" customHeight="1" thickTop="1" x14ac:dyDescent="0.25">
      <c r="A64" s="3713" t="s">
        <v>4456</v>
      </c>
      <c r="B64" s="3713"/>
      <c r="C64" s="3713"/>
      <c r="D64" s="3713"/>
      <c r="E64" s="3713"/>
      <c r="F64" s="3713"/>
      <c r="G64" s="3713"/>
      <c r="H64" s="3713"/>
      <c r="I64" s="3713"/>
      <c r="J64" s="3713"/>
      <c r="K64" s="3713"/>
      <c r="L64" s="3713"/>
      <c r="M64" s="3713"/>
      <c r="N64" s="3713"/>
    </row>
    <row r="65" spans="1:14" s="2955" customFormat="1" ht="32.25" customHeight="1" x14ac:dyDescent="0.25">
      <c r="A65" s="3700" t="s">
        <v>4457</v>
      </c>
      <c r="B65" s="3700"/>
      <c r="C65" s="3700"/>
      <c r="D65" s="3700"/>
      <c r="E65" s="3700"/>
      <c r="F65" s="3700"/>
      <c r="G65" s="3700"/>
      <c r="H65" s="3700"/>
      <c r="I65" s="3700"/>
      <c r="J65" s="3700"/>
      <c r="K65" s="3700"/>
      <c r="L65" s="3700"/>
      <c r="M65" s="3700"/>
      <c r="N65" s="3700"/>
    </row>
    <row r="66" spans="1:14" s="3042" customFormat="1" ht="14.25" hidden="1" x14ac:dyDescent="0.25">
      <c r="A66" s="3039" t="s">
        <v>533</v>
      </c>
      <c r="B66" s="3040"/>
      <c r="C66" s="3040"/>
      <c r="D66" s="3040"/>
      <c r="E66" s="3040"/>
      <c r="F66" s="3040"/>
      <c r="G66" s="3039"/>
      <c r="H66" s="3707"/>
      <c r="I66" s="3708"/>
      <c r="J66" s="3708"/>
      <c r="K66" s="3041"/>
      <c r="L66" s="3041"/>
      <c r="M66" s="3041"/>
      <c r="N66" s="3041"/>
    </row>
    <row r="67" spans="1:14" s="3042" customFormat="1" ht="12" hidden="1" customHeight="1" x14ac:dyDescent="0.25">
      <c r="A67" s="3039" t="s">
        <v>401</v>
      </c>
      <c r="B67" s="3039"/>
      <c r="C67" s="3039"/>
      <c r="D67" s="3039"/>
      <c r="E67" s="3039"/>
      <c r="F67" s="3039"/>
      <c r="G67" s="3039"/>
      <c r="H67" s="3039"/>
      <c r="I67" s="3039"/>
      <c r="J67" s="3039"/>
      <c r="K67" s="3039"/>
    </row>
    <row r="68" spans="1:14" s="3044" customFormat="1" ht="14.25" x14ac:dyDescent="0.2">
      <c r="A68" s="3043" t="s">
        <v>533</v>
      </c>
      <c r="E68" s="3045"/>
      <c r="F68" s="3046"/>
    </row>
    <row r="69" spans="1:14" s="3044" customFormat="1" ht="14.25" x14ac:dyDescent="0.25">
      <c r="A69" s="3043" t="s">
        <v>401</v>
      </c>
      <c r="E69" s="3045"/>
      <c r="F69" s="3045"/>
    </row>
    <row r="70" spans="1:14" s="2898" customFormat="1" ht="12" x14ac:dyDescent="0.25">
      <c r="E70" s="3047"/>
      <c r="F70" s="3047"/>
    </row>
    <row r="71" spans="1:14" s="2898" customFormat="1" ht="12" x14ac:dyDescent="0.25">
      <c r="E71" s="3047"/>
      <c r="F71" s="3047"/>
    </row>
    <row r="72" spans="1:14" s="2898" customFormat="1" ht="12" x14ac:dyDescent="0.25">
      <c r="E72" s="3047"/>
      <c r="F72" s="3047"/>
    </row>
    <row r="73" spans="1:14" s="2898" customFormat="1" ht="12" x14ac:dyDescent="0.25">
      <c r="E73" s="3047"/>
      <c r="F73" s="3047"/>
    </row>
    <row r="74" spans="1:14" s="2898" customFormat="1" ht="12" x14ac:dyDescent="0.25">
      <c r="E74" s="2901"/>
      <c r="F74" s="2901"/>
    </row>
    <row r="75" spans="1:14" s="2898" customFormat="1" ht="12" x14ac:dyDescent="0.25">
      <c r="E75" s="2901"/>
      <c r="F75" s="2901"/>
    </row>
    <row r="76" spans="1:14" s="2898" customFormat="1" ht="12" x14ac:dyDescent="0.25">
      <c r="E76" s="2901"/>
      <c r="F76" s="2901"/>
    </row>
    <row r="77" spans="1:14" s="2898" customFormat="1" ht="12" x14ac:dyDescent="0.25">
      <c r="E77" s="2901"/>
      <c r="F77" s="2901"/>
    </row>
    <row r="78" spans="1:14" s="2898" customFormat="1" ht="12" x14ac:dyDescent="0.25">
      <c r="E78" s="2901"/>
      <c r="F78" s="2901"/>
    </row>
    <row r="79" spans="1:14" s="2898" customFormat="1" ht="12" x14ac:dyDescent="0.25">
      <c r="E79" s="2901"/>
      <c r="F79" s="2901"/>
    </row>
    <row r="80" spans="1:14" s="2898" customFormat="1" ht="12" x14ac:dyDescent="0.25">
      <c r="A80" s="3048"/>
      <c r="B80" s="3048"/>
      <c r="C80" s="3048"/>
      <c r="D80" s="3048"/>
      <c r="E80" s="2902"/>
      <c r="F80" s="2902"/>
      <c r="G80" s="3048"/>
      <c r="H80" s="3048"/>
      <c r="I80" s="3048"/>
      <c r="J80" s="3048"/>
      <c r="K80" s="3048"/>
      <c r="L80" s="3048"/>
      <c r="M80" s="3048"/>
      <c r="N80" s="3048"/>
    </row>
  </sheetData>
  <mergeCells count="30">
    <mergeCell ref="A65:N65"/>
    <mergeCell ref="H66:J66"/>
    <mergeCell ref="A33:B33"/>
    <mergeCell ref="A53:B53"/>
    <mergeCell ref="A54:B54"/>
    <mergeCell ref="A56:B56"/>
    <mergeCell ref="A59:B59"/>
    <mergeCell ref="A64:N64"/>
    <mergeCell ref="A32:B32"/>
    <mergeCell ref="J3:J4"/>
    <mergeCell ref="K3:K4"/>
    <mergeCell ref="L3:L4"/>
    <mergeCell ref="M3:M4"/>
    <mergeCell ref="A24:N24"/>
    <mergeCell ref="A26:N26"/>
    <mergeCell ref="A27:N27"/>
    <mergeCell ref="A29:N29"/>
    <mergeCell ref="A31:B31"/>
    <mergeCell ref="N3:N4"/>
    <mergeCell ref="A23:B23"/>
    <mergeCell ref="A1:N1"/>
    <mergeCell ref="A3:A4"/>
    <mergeCell ref="B3:B4"/>
    <mergeCell ref="C3:C4"/>
    <mergeCell ref="D3:D4"/>
    <mergeCell ref="E3:E4"/>
    <mergeCell ref="F3:F4"/>
    <mergeCell ref="G3:G4"/>
    <mergeCell ref="H3:H4"/>
    <mergeCell ref="I3:I4"/>
  </mergeCells>
  <printOptions horizontalCentered="1" verticalCentered="1"/>
  <pageMargins left="0" right="0" top="0" bottom="0" header="0.31496062992125984" footer="0.11811023622047245"/>
  <pageSetup paperSize="9" scale="64"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64"/>
  <sheetViews>
    <sheetView zoomScale="80" zoomScaleNormal="80" workbookViewId="0">
      <pane xSplit="1" ySplit="44" topLeftCell="B126" activePane="bottomRight" state="frozen"/>
      <selection pane="topRight" activeCell="B1" sqref="B1"/>
      <selection pane="bottomLeft" activeCell="A45" sqref="A45"/>
      <selection pane="bottomRight" activeCell="N143" sqref="N143"/>
    </sheetView>
  </sheetViews>
  <sheetFormatPr defaultRowHeight="14.25" x14ac:dyDescent="0.25"/>
  <cols>
    <col min="1" max="1" width="13.28515625" style="1200" customWidth="1"/>
    <col min="2" max="3" width="11.28515625" style="1200" customWidth="1"/>
    <col min="4" max="4" width="10.5703125" style="1200" customWidth="1"/>
    <col min="5" max="5" width="13.140625" style="1200" customWidth="1"/>
    <col min="6" max="6" width="10.28515625" style="1200" bestFit="1" customWidth="1"/>
    <col min="7" max="7" width="14.7109375" style="1200" customWidth="1"/>
    <col min="8" max="8" width="15.42578125" style="1200" customWidth="1"/>
    <col min="9" max="9" width="15.28515625" style="1200" customWidth="1"/>
    <col min="10" max="10" width="18.42578125" style="1200" bestFit="1" customWidth="1"/>
    <col min="11" max="11" width="17.7109375" style="1198" bestFit="1" customWidth="1"/>
    <col min="12" max="48" width="9.140625" style="1198"/>
    <col min="49" max="249" width="9.140625" style="1200"/>
    <col min="250" max="250" width="13.28515625" style="1200" customWidth="1"/>
    <col min="251" max="251" width="10.5703125" style="1200" customWidth="1"/>
    <col min="252" max="252" width="12.140625" style="1200" customWidth="1"/>
    <col min="253" max="253" width="8.140625" style="1200" bestFit="1" customWidth="1"/>
    <col min="254" max="254" width="11.5703125" style="1200" bestFit="1" customWidth="1"/>
    <col min="255" max="255" width="11.140625" style="1200" customWidth="1"/>
    <col min="256" max="256" width="12.5703125" style="1200" customWidth="1"/>
    <col min="257" max="257" width="13.85546875" style="1200" customWidth="1"/>
    <col min="258" max="258" width="13.42578125" style="1200" customWidth="1"/>
    <col min="259" max="259" width="11" style="1200" customWidth="1"/>
    <col min="260" max="260" width="17.7109375" style="1200" bestFit="1" customWidth="1"/>
    <col min="261" max="262" width="9.140625" style="1200"/>
    <col min="263" max="263" width="10.140625" style="1200" customWidth="1"/>
    <col min="264" max="505" width="9.140625" style="1200"/>
    <col min="506" max="506" width="13.28515625" style="1200" customWidth="1"/>
    <col min="507" max="507" width="10.5703125" style="1200" customWidth="1"/>
    <col min="508" max="508" width="12.140625" style="1200" customWidth="1"/>
    <col min="509" max="509" width="8.140625" style="1200" bestFit="1" customWidth="1"/>
    <col min="510" max="510" width="11.5703125" style="1200" bestFit="1" customWidth="1"/>
    <col min="511" max="511" width="11.140625" style="1200" customWidth="1"/>
    <col min="512" max="512" width="12.5703125" style="1200" customWidth="1"/>
    <col min="513" max="513" width="13.85546875" style="1200" customWidth="1"/>
    <col min="514" max="514" width="13.42578125" style="1200" customWidth="1"/>
    <col min="515" max="515" width="11" style="1200" customWidth="1"/>
    <col min="516" max="516" width="17.7109375" style="1200" bestFit="1" customWidth="1"/>
    <col min="517" max="518" width="9.140625" style="1200"/>
    <col min="519" max="519" width="10.140625" style="1200" customWidth="1"/>
    <col min="520" max="761" width="9.140625" style="1200"/>
    <col min="762" max="762" width="13.28515625" style="1200" customWidth="1"/>
    <col min="763" max="763" width="10.5703125" style="1200" customWidth="1"/>
    <col min="764" max="764" width="12.140625" style="1200" customWidth="1"/>
    <col min="765" max="765" width="8.140625" style="1200" bestFit="1" customWidth="1"/>
    <col min="766" max="766" width="11.5703125" style="1200" bestFit="1" customWidth="1"/>
    <col min="767" max="767" width="11.140625" style="1200" customWidth="1"/>
    <col min="768" max="768" width="12.5703125" style="1200" customWidth="1"/>
    <col min="769" max="769" width="13.85546875" style="1200" customWidth="1"/>
    <col min="770" max="770" width="13.42578125" style="1200" customWidth="1"/>
    <col min="771" max="771" width="11" style="1200" customWidth="1"/>
    <col min="772" max="772" width="17.7109375" style="1200" bestFit="1" customWidth="1"/>
    <col min="773" max="774" width="9.140625" style="1200"/>
    <col min="775" max="775" width="10.140625" style="1200" customWidth="1"/>
    <col min="776" max="1017" width="9.140625" style="1200"/>
    <col min="1018" max="1018" width="13.28515625" style="1200" customWidth="1"/>
    <col min="1019" max="1019" width="10.5703125" style="1200" customWidth="1"/>
    <col min="1020" max="1020" width="12.140625" style="1200" customWidth="1"/>
    <col min="1021" max="1021" width="8.140625" style="1200" bestFit="1" customWidth="1"/>
    <col min="1022" max="1022" width="11.5703125" style="1200" bestFit="1" customWidth="1"/>
    <col min="1023" max="1023" width="11.140625" style="1200" customWidth="1"/>
    <col min="1024" max="1024" width="12.5703125" style="1200" customWidth="1"/>
    <col min="1025" max="1025" width="13.85546875" style="1200" customWidth="1"/>
    <col min="1026" max="1026" width="13.42578125" style="1200" customWidth="1"/>
    <col min="1027" max="1027" width="11" style="1200" customWidth="1"/>
    <col min="1028" max="1028" width="17.7109375" style="1200" bestFit="1" customWidth="1"/>
    <col min="1029" max="1030" width="9.140625" style="1200"/>
    <col min="1031" max="1031" width="10.140625" style="1200" customWidth="1"/>
    <col min="1032" max="1273" width="9.140625" style="1200"/>
    <col min="1274" max="1274" width="13.28515625" style="1200" customWidth="1"/>
    <col min="1275" max="1275" width="10.5703125" style="1200" customWidth="1"/>
    <col min="1276" max="1276" width="12.140625" style="1200" customWidth="1"/>
    <col min="1277" max="1277" width="8.140625" style="1200" bestFit="1" customWidth="1"/>
    <col min="1278" max="1278" width="11.5703125" style="1200" bestFit="1" customWidth="1"/>
    <col min="1279" max="1279" width="11.140625" style="1200" customWidth="1"/>
    <col min="1280" max="1280" width="12.5703125" style="1200" customWidth="1"/>
    <col min="1281" max="1281" width="13.85546875" style="1200" customWidth="1"/>
    <col min="1282" max="1282" width="13.42578125" style="1200" customWidth="1"/>
    <col min="1283" max="1283" width="11" style="1200" customWidth="1"/>
    <col min="1284" max="1284" width="17.7109375" style="1200" bestFit="1" customWidth="1"/>
    <col min="1285" max="1286" width="9.140625" style="1200"/>
    <col min="1287" max="1287" width="10.140625" style="1200" customWidth="1"/>
    <col min="1288" max="1529" width="9.140625" style="1200"/>
    <col min="1530" max="1530" width="13.28515625" style="1200" customWidth="1"/>
    <col min="1531" max="1531" width="10.5703125" style="1200" customWidth="1"/>
    <col min="1532" max="1532" width="12.140625" style="1200" customWidth="1"/>
    <col min="1533" max="1533" width="8.140625" style="1200" bestFit="1" customWidth="1"/>
    <col min="1534" max="1534" width="11.5703125" style="1200" bestFit="1" customWidth="1"/>
    <col min="1535" max="1535" width="11.140625" style="1200" customWidth="1"/>
    <col min="1536" max="1536" width="12.5703125" style="1200" customWidth="1"/>
    <col min="1537" max="1537" width="13.85546875" style="1200" customWidth="1"/>
    <col min="1538" max="1538" width="13.42578125" style="1200" customWidth="1"/>
    <col min="1539" max="1539" width="11" style="1200" customWidth="1"/>
    <col min="1540" max="1540" width="17.7109375" style="1200" bestFit="1" customWidth="1"/>
    <col min="1541" max="1542" width="9.140625" style="1200"/>
    <col min="1543" max="1543" width="10.140625" style="1200" customWidth="1"/>
    <col min="1544" max="1785" width="9.140625" style="1200"/>
    <col min="1786" max="1786" width="13.28515625" style="1200" customWidth="1"/>
    <col min="1787" max="1787" width="10.5703125" style="1200" customWidth="1"/>
    <col min="1788" max="1788" width="12.140625" style="1200" customWidth="1"/>
    <col min="1789" max="1789" width="8.140625" style="1200" bestFit="1" customWidth="1"/>
    <col min="1790" max="1790" width="11.5703125" style="1200" bestFit="1" customWidth="1"/>
    <col min="1791" max="1791" width="11.140625" style="1200" customWidth="1"/>
    <col min="1792" max="1792" width="12.5703125" style="1200" customWidth="1"/>
    <col min="1793" max="1793" width="13.85546875" style="1200" customWidth="1"/>
    <col min="1794" max="1794" width="13.42578125" style="1200" customWidth="1"/>
    <col min="1795" max="1795" width="11" style="1200" customWidth="1"/>
    <col min="1796" max="1796" width="17.7109375" style="1200" bestFit="1" customWidth="1"/>
    <col min="1797" max="1798" width="9.140625" style="1200"/>
    <col min="1799" max="1799" width="10.140625" style="1200" customWidth="1"/>
    <col min="1800" max="2041" width="9.140625" style="1200"/>
    <col min="2042" max="2042" width="13.28515625" style="1200" customWidth="1"/>
    <col min="2043" max="2043" width="10.5703125" style="1200" customWidth="1"/>
    <col min="2044" max="2044" width="12.140625" style="1200" customWidth="1"/>
    <col min="2045" max="2045" width="8.140625" style="1200" bestFit="1" customWidth="1"/>
    <col min="2046" max="2046" width="11.5703125" style="1200" bestFit="1" customWidth="1"/>
    <col min="2047" max="2047" width="11.140625" style="1200" customWidth="1"/>
    <col min="2048" max="2048" width="12.5703125" style="1200" customWidth="1"/>
    <col min="2049" max="2049" width="13.85546875" style="1200" customWidth="1"/>
    <col min="2050" max="2050" width="13.42578125" style="1200" customWidth="1"/>
    <col min="2051" max="2051" width="11" style="1200" customWidth="1"/>
    <col min="2052" max="2052" width="17.7109375" style="1200" bestFit="1" customWidth="1"/>
    <col min="2053" max="2054" width="9.140625" style="1200"/>
    <col min="2055" max="2055" width="10.140625" style="1200" customWidth="1"/>
    <col min="2056" max="2297" width="9.140625" style="1200"/>
    <col min="2298" max="2298" width="13.28515625" style="1200" customWidth="1"/>
    <col min="2299" max="2299" width="10.5703125" style="1200" customWidth="1"/>
    <col min="2300" max="2300" width="12.140625" style="1200" customWidth="1"/>
    <col min="2301" max="2301" width="8.140625" style="1200" bestFit="1" customWidth="1"/>
    <col min="2302" max="2302" width="11.5703125" style="1200" bestFit="1" customWidth="1"/>
    <col min="2303" max="2303" width="11.140625" style="1200" customWidth="1"/>
    <col min="2304" max="2304" width="12.5703125" style="1200" customWidth="1"/>
    <col min="2305" max="2305" width="13.85546875" style="1200" customWidth="1"/>
    <col min="2306" max="2306" width="13.42578125" style="1200" customWidth="1"/>
    <col min="2307" max="2307" width="11" style="1200" customWidth="1"/>
    <col min="2308" max="2308" width="17.7109375" style="1200" bestFit="1" customWidth="1"/>
    <col min="2309" max="2310" width="9.140625" style="1200"/>
    <col min="2311" max="2311" width="10.140625" style="1200" customWidth="1"/>
    <col min="2312" max="2553" width="9.140625" style="1200"/>
    <col min="2554" max="2554" width="13.28515625" style="1200" customWidth="1"/>
    <col min="2555" max="2555" width="10.5703125" style="1200" customWidth="1"/>
    <col min="2556" max="2556" width="12.140625" style="1200" customWidth="1"/>
    <col min="2557" max="2557" width="8.140625" style="1200" bestFit="1" customWidth="1"/>
    <col min="2558" max="2558" width="11.5703125" style="1200" bestFit="1" customWidth="1"/>
    <col min="2559" max="2559" width="11.140625" style="1200" customWidth="1"/>
    <col min="2560" max="2560" width="12.5703125" style="1200" customWidth="1"/>
    <col min="2561" max="2561" width="13.85546875" style="1200" customWidth="1"/>
    <col min="2562" max="2562" width="13.42578125" style="1200" customWidth="1"/>
    <col min="2563" max="2563" width="11" style="1200" customWidth="1"/>
    <col min="2564" max="2564" width="17.7109375" style="1200" bestFit="1" customWidth="1"/>
    <col min="2565" max="2566" width="9.140625" style="1200"/>
    <col min="2567" max="2567" width="10.140625" style="1200" customWidth="1"/>
    <col min="2568" max="2809" width="9.140625" style="1200"/>
    <col min="2810" max="2810" width="13.28515625" style="1200" customWidth="1"/>
    <col min="2811" max="2811" width="10.5703125" style="1200" customWidth="1"/>
    <col min="2812" max="2812" width="12.140625" style="1200" customWidth="1"/>
    <col min="2813" max="2813" width="8.140625" style="1200" bestFit="1" customWidth="1"/>
    <col min="2814" max="2814" width="11.5703125" style="1200" bestFit="1" customWidth="1"/>
    <col min="2815" max="2815" width="11.140625" style="1200" customWidth="1"/>
    <col min="2816" max="2816" width="12.5703125" style="1200" customWidth="1"/>
    <col min="2817" max="2817" width="13.85546875" style="1200" customWidth="1"/>
    <col min="2818" max="2818" width="13.42578125" style="1200" customWidth="1"/>
    <col min="2819" max="2819" width="11" style="1200" customWidth="1"/>
    <col min="2820" max="2820" width="17.7109375" style="1200" bestFit="1" customWidth="1"/>
    <col min="2821" max="2822" width="9.140625" style="1200"/>
    <col min="2823" max="2823" width="10.140625" style="1200" customWidth="1"/>
    <col min="2824" max="3065" width="9.140625" style="1200"/>
    <col min="3066" max="3066" width="13.28515625" style="1200" customWidth="1"/>
    <col min="3067" max="3067" width="10.5703125" style="1200" customWidth="1"/>
    <col min="3068" max="3068" width="12.140625" style="1200" customWidth="1"/>
    <col min="3069" max="3069" width="8.140625" style="1200" bestFit="1" customWidth="1"/>
    <col min="3070" max="3070" width="11.5703125" style="1200" bestFit="1" customWidth="1"/>
    <col min="3071" max="3071" width="11.140625" style="1200" customWidth="1"/>
    <col min="3072" max="3072" width="12.5703125" style="1200" customWidth="1"/>
    <col min="3073" max="3073" width="13.85546875" style="1200" customWidth="1"/>
    <col min="3074" max="3074" width="13.42578125" style="1200" customWidth="1"/>
    <col min="3075" max="3075" width="11" style="1200" customWidth="1"/>
    <col min="3076" max="3076" width="17.7109375" style="1200" bestFit="1" customWidth="1"/>
    <col min="3077" max="3078" width="9.140625" style="1200"/>
    <col min="3079" max="3079" width="10.140625" style="1200" customWidth="1"/>
    <col min="3080" max="3321" width="9.140625" style="1200"/>
    <col min="3322" max="3322" width="13.28515625" style="1200" customWidth="1"/>
    <col min="3323" max="3323" width="10.5703125" style="1200" customWidth="1"/>
    <col min="3324" max="3324" width="12.140625" style="1200" customWidth="1"/>
    <col min="3325" max="3325" width="8.140625" style="1200" bestFit="1" customWidth="1"/>
    <col min="3326" max="3326" width="11.5703125" style="1200" bestFit="1" customWidth="1"/>
    <col min="3327" max="3327" width="11.140625" style="1200" customWidth="1"/>
    <col min="3328" max="3328" width="12.5703125" style="1200" customWidth="1"/>
    <col min="3329" max="3329" width="13.85546875" style="1200" customWidth="1"/>
    <col min="3330" max="3330" width="13.42578125" style="1200" customWidth="1"/>
    <col min="3331" max="3331" width="11" style="1200" customWidth="1"/>
    <col min="3332" max="3332" width="17.7109375" style="1200" bestFit="1" customWidth="1"/>
    <col min="3333" max="3334" width="9.140625" style="1200"/>
    <col min="3335" max="3335" width="10.140625" style="1200" customWidth="1"/>
    <col min="3336" max="3577" width="9.140625" style="1200"/>
    <col min="3578" max="3578" width="13.28515625" style="1200" customWidth="1"/>
    <col min="3579" max="3579" width="10.5703125" style="1200" customWidth="1"/>
    <col min="3580" max="3580" width="12.140625" style="1200" customWidth="1"/>
    <col min="3581" max="3581" width="8.140625" style="1200" bestFit="1" customWidth="1"/>
    <col min="3582" max="3582" width="11.5703125" style="1200" bestFit="1" customWidth="1"/>
    <col min="3583" max="3583" width="11.140625" style="1200" customWidth="1"/>
    <col min="3584" max="3584" width="12.5703125" style="1200" customWidth="1"/>
    <col min="3585" max="3585" width="13.85546875" style="1200" customWidth="1"/>
    <col min="3586" max="3586" width="13.42578125" style="1200" customWidth="1"/>
    <col min="3587" max="3587" width="11" style="1200" customWidth="1"/>
    <col min="3588" max="3588" width="17.7109375" style="1200" bestFit="1" customWidth="1"/>
    <col min="3589" max="3590" width="9.140625" style="1200"/>
    <col min="3591" max="3591" width="10.140625" style="1200" customWidth="1"/>
    <col min="3592" max="3833" width="9.140625" style="1200"/>
    <col min="3834" max="3834" width="13.28515625" style="1200" customWidth="1"/>
    <col min="3835" max="3835" width="10.5703125" style="1200" customWidth="1"/>
    <col min="3836" max="3836" width="12.140625" style="1200" customWidth="1"/>
    <col min="3837" max="3837" width="8.140625" style="1200" bestFit="1" customWidth="1"/>
    <col min="3838" max="3838" width="11.5703125" style="1200" bestFit="1" customWidth="1"/>
    <col min="3839" max="3839" width="11.140625" style="1200" customWidth="1"/>
    <col min="3840" max="3840" width="12.5703125" style="1200" customWidth="1"/>
    <col min="3841" max="3841" width="13.85546875" style="1200" customWidth="1"/>
    <col min="3842" max="3842" width="13.42578125" style="1200" customWidth="1"/>
    <col min="3843" max="3843" width="11" style="1200" customWidth="1"/>
    <col min="3844" max="3844" width="17.7109375" style="1200" bestFit="1" customWidth="1"/>
    <col min="3845" max="3846" width="9.140625" style="1200"/>
    <col min="3847" max="3847" width="10.140625" style="1200" customWidth="1"/>
    <col min="3848" max="4089" width="9.140625" style="1200"/>
    <col min="4090" max="4090" width="13.28515625" style="1200" customWidth="1"/>
    <col min="4091" max="4091" width="10.5703125" style="1200" customWidth="1"/>
    <col min="4092" max="4092" width="12.140625" style="1200" customWidth="1"/>
    <col min="4093" max="4093" width="8.140625" style="1200" bestFit="1" customWidth="1"/>
    <col min="4094" max="4094" width="11.5703125" style="1200" bestFit="1" customWidth="1"/>
    <col min="4095" max="4095" width="11.140625" style="1200" customWidth="1"/>
    <col min="4096" max="4096" width="12.5703125" style="1200" customWidth="1"/>
    <col min="4097" max="4097" width="13.85546875" style="1200" customWidth="1"/>
    <col min="4098" max="4098" width="13.42578125" style="1200" customWidth="1"/>
    <col min="4099" max="4099" width="11" style="1200" customWidth="1"/>
    <col min="4100" max="4100" width="17.7109375" style="1200" bestFit="1" customWidth="1"/>
    <col min="4101" max="4102" width="9.140625" style="1200"/>
    <col min="4103" max="4103" width="10.140625" style="1200" customWidth="1"/>
    <col min="4104" max="4345" width="9.140625" style="1200"/>
    <col min="4346" max="4346" width="13.28515625" style="1200" customWidth="1"/>
    <col min="4347" max="4347" width="10.5703125" style="1200" customWidth="1"/>
    <col min="4348" max="4348" width="12.140625" style="1200" customWidth="1"/>
    <col min="4349" max="4349" width="8.140625" style="1200" bestFit="1" customWidth="1"/>
    <col min="4350" max="4350" width="11.5703125" style="1200" bestFit="1" customWidth="1"/>
    <col min="4351" max="4351" width="11.140625" style="1200" customWidth="1"/>
    <col min="4352" max="4352" width="12.5703125" style="1200" customWidth="1"/>
    <col min="4353" max="4353" width="13.85546875" style="1200" customWidth="1"/>
    <col min="4354" max="4354" width="13.42578125" style="1200" customWidth="1"/>
    <col min="4355" max="4355" width="11" style="1200" customWidth="1"/>
    <col min="4356" max="4356" width="17.7109375" style="1200" bestFit="1" customWidth="1"/>
    <col min="4357" max="4358" width="9.140625" style="1200"/>
    <col min="4359" max="4359" width="10.140625" style="1200" customWidth="1"/>
    <col min="4360" max="4601" width="9.140625" style="1200"/>
    <col min="4602" max="4602" width="13.28515625" style="1200" customWidth="1"/>
    <col min="4603" max="4603" width="10.5703125" style="1200" customWidth="1"/>
    <col min="4604" max="4604" width="12.140625" style="1200" customWidth="1"/>
    <col min="4605" max="4605" width="8.140625" style="1200" bestFit="1" customWidth="1"/>
    <col min="4606" max="4606" width="11.5703125" style="1200" bestFit="1" customWidth="1"/>
    <col min="4607" max="4607" width="11.140625" style="1200" customWidth="1"/>
    <col min="4608" max="4608" width="12.5703125" style="1200" customWidth="1"/>
    <col min="4609" max="4609" width="13.85546875" style="1200" customWidth="1"/>
    <col min="4610" max="4610" width="13.42578125" style="1200" customWidth="1"/>
    <col min="4611" max="4611" width="11" style="1200" customWidth="1"/>
    <col min="4612" max="4612" width="17.7109375" style="1200" bestFit="1" customWidth="1"/>
    <col min="4613" max="4614" width="9.140625" style="1200"/>
    <col min="4615" max="4615" width="10.140625" style="1200" customWidth="1"/>
    <col min="4616" max="4857" width="9.140625" style="1200"/>
    <col min="4858" max="4858" width="13.28515625" style="1200" customWidth="1"/>
    <col min="4859" max="4859" width="10.5703125" style="1200" customWidth="1"/>
    <col min="4860" max="4860" width="12.140625" style="1200" customWidth="1"/>
    <col min="4861" max="4861" width="8.140625" style="1200" bestFit="1" customWidth="1"/>
    <col min="4862" max="4862" width="11.5703125" style="1200" bestFit="1" customWidth="1"/>
    <col min="4863" max="4863" width="11.140625" style="1200" customWidth="1"/>
    <col min="4864" max="4864" width="12.5703125" style="1200" customWidth="1"/>
    <col min="4865" max="4865" width="13.85546875" style="1200" customWidth="1"/>
    <col min="4866" max="4866" width="13.42578125" style="1200" customWidth="1"/>
    <col min="4867" max="4867" width="11" style="1200" customWidth="1"/>
    <col min="4868" max="4868" width="17.7109375" style="1200" bestFit="1" customWidth="1"/>
    <col min="4869" max="4870" width="9.140625" style="1200"/>
    <col min="4871" max="4871" width="10.140625" style="1200" customWidth="1"/>
    <col min="4872" max="5113" width="9.140625" style="1200"/>
    <col min="5114" max="5114" width="13.28515625" style="1200" customWidth="1"/>
    <col min="5115" max="5115" width="10.5703125" style="1200" customWidth="1"/>
    <col min="5116" max="5116" width="12.140625" style="1200" customWidth="1"/>
    <col min="5117" max="5117" width="8.140625" style="1200" bestFit="1" customWidth="1"/>
    <col min="5118" max="5118" width="11.5703125" style="1200" bestFit="1" customWidth="1"/>
    <col min="5119" max="5119" width="11.140625" style="1200" customWidth="1"/>
    <col min="5120" max="5120" width="12.5703125" style="1200" customWidth="1"/>
    <col min="5121" max="5121" width="13.85546875" style="1200" customWidth="1"/>
    <col min="5122" max="5122" width="13.42578125" style="1200" customWidth="1"/>
    <col min="5123" max="5123" width="11" style="1200" customWidth="1"/>
    <col min="5124" max="5124" width="17.7109375" style="1200" bestFit="1" customWidth="1"/>
    <col min="5125" max="5126" width="9.140625" style="1200"/>
    <col min="5127" max="5127" width="10.140625" style="1200" customWidth="1"/>
    <col min="5128" max="5369" width="9.140625" style="1200"/>
    <col min="5370" max="5370" width="13.28515625" style="1200" customWidth="1"/>
    <col min="5371" max="5371" width="10.5703125" style="1200" customWidth="1"/>
    <col min="5372" max="5372" width="12.140625" style="1200" customWidth="1"/>
    <col min="5373" max="5373" width="8.140625" style="1200" bestFit="1" customWidth="1"/>
    <col min="5374" max="5374" width="11.5703125" style="1200" bestFit="1" customWidth="1"/>
    <col min="5375" max="5375" width="11.140625" style="1200" customWidth="1"/>
    <col min="5376" max="5376" width="12.5703125" style="1200" customWidth="1"/>
    <col min="5377" max="5377" width="13.85546875" style="1200" customWidth="1"/>
    <col min="5378" max="5378" width="13.42578125" style="1200" customWidth="1"/>
    <col min="5379" max="5379" width="11" style="1200" customWidth="1"/>
    <col min="5380" max="5380" width="17.7109375" style="1200" bestFit="1" customWidth="1"/>
    <col min="5381" max="5382" width="9.140625" style="1200"/>
    <col min="5383" max="5383" width="10.140625" style="1200" customWidth="1"/>
    <col min="5384" max="5625" width="9.140625" style="1200"/>
    <col min="5626" max="5626" width="13.28515625" style="1200" customWidth="1"/>
    <col min="5627" max="5627" width="10.5703125" style="1200" customWidth="1"/>
    <col min="5628" max="5628" width="12.140625" style="1200" customWidth="1"/>
    <col min="5629" max="5629" width="8.140625" style="1200" bestFit="1" customWidth="1"/>
    <col min="5630" max="5630" width="11.5703125" style="1200" bestFit="1" customWidth="1"/>
    <col min="5631" max="5631" width="11.140625" style="1200" customWidth="1"/>
    <col min="5632" max="5632" width="12.5703125" style="1200" customWidth="1"/>
    <col min="5633" max="5633" width="13.85546875" style="1200" customWidth="1"/>
    <col min="5634" max="5634" width="13.42578125" style="1200" customWidth="1"/>
    <col min="5635" max="5635" width="11" style="1200" customWidth="1"/>
    <col min="5636" max="5636" width="17.7109375" style="1200" bestFit="1" customWidth="1"/>
    <col min="5637" max="5638" width="9.140625" style="1200"/>
    <col min="5639" max="5639" width="10.140625" style="1200" customWidth="1"/>
    <col min="5640" max="5881" width="9.140625" style="1200"/>
    <col min="5882" max="5882" width="13.28515625" style="1200" customWidth="1"/>
    <col min="5883" max="5883" width="10.5703125" style="1200" customWidth="1"/>
    <col min="5884" max="5884" width="12.140625" style="1200" customWidth="1"/>
    <col min="5885" max="5885" width="8.140625" style="1200" bestFit="1" customWidth="1"/>
    <col min="5886" max="5886" width="11.5703125" style="1200" bestFit="1" customWidth="1"/>
    <col min="5887" max="5887" width="11.140625" style="1200" customWidth="1"/>
    <col min="5888" max="5888" width="12.5703125" style="1200" customWidth="1"/>
    <col min="5889" max="5889" width="13.85546875" style="1200" customWidth="1"/>
    <col min="5890" max="5890" width="13.42578125" style="1200" customWidth="1"/>
    <col min="5891" max="5891" width="11" style="1200" customWidth="1"/>
    <col min="5892" max="5892" width="17.7109375" style="1200" bestFit="1" customWidth="1"/>
    <col min="5893" max="5894" width="9.140625" style="1200"/>
    <col min="5895" max="5895" width="10.140625" style="1200" customWidth="1"/>
    <col min="5896" max="6137" width="9.140625" style="1200"/>
    <col min="6138" max="6138" width="13.28515625" style="1200" customWidth="1"/>
    <col min="6139" max="6139" width="10.5703125" style="1200" customWidth="1"/>
    <col min="6140" max="6140" width="12.140625" style="1200" customWidth="1"/>
    <col min="6141" max="6141" width="8.140625" style="1200" bestFit="1" customWidth="1"/>
    <col min="6142" max="6142" width="11.5703125" style="1200" bestFit="1" customWidth="1"/>
    <col min="6143" max="6143" width="11.140625" style="1200" customWidth="1"/>
    <col min="6144" max="6144" width="12.5703125" style="1200" customWidth="1"/>
    <col min="6145" max="6145" width="13.85546875" style="1200" customWidth="1"/>
    <col min="6146" max="6146" width="13.42578125" style="1200" customWidth="1"/>
    <col min="6147" max="6147" width="11" style="1200" customWidth="1"/>
    <col min="6148" max="6148" width="17.7109375" style="1200" bestFit="1" customWidth="1"/>
    <col min="6149" max="6150" width="9.140625" style="1200"/>
    <col min="6151" max="6151" width="10.140625" style="1200" customWidth="1"/>
    <col min="6152" max="6393" width="9.140625" style="1200"/>
    <col min="6394" max="6394" width="13.28515625" style="1200" customWidth="1"/>
    <col min="6395" max="6395" width="10.5703125" style="1200" customWidth="1"/>
    <col min="6396" max="6396" width="12.140625" style="1200" customWidth="1"/>
    <col min="6397" max="6397" width="8.140625" style="1200" bestFit="1" customWidth="1"/>
    <col min="6398" max="6398" width="11.5703125" style="1200" bestFit="1" customWidth="1"/>
    <col min="6399" max="6399" width="11.140625" style="1200" customWidth="1"/>
    <col min="6400" max="6400" width="12.5703125" style="1200" customWidth="1"/>
    <col min="6401" max="6401" width="13.85546875" style="1200" customWidth="1"/>
    <col min="6402" max="6402" width="13.42578125" style="1200" customWidth="1"/>
    <col min="6403" max="6403" width="11" style="1200" customWidth="1"/>
    <col min="6404" max="6404" width="17.7109375" style="1200" bestFit="1" customWidth="1"/>
    <col min="6405" max="6406" width="9.140625" style="1200"/>
    <col min="6407" max="6407" width="10.140625" style="1200" customWidth="1"/>
    <col min="6408" max="6649" width="9.140625" style="1200"/>
    <col min="6650" max="6650" width="13.28515625" style="1200" customWidth="1"/>
    <col min="6651" max="6651" width="10.5703125" style="1200" customWidth="1"/>
    <col min="6652" max="6652" width="12.140625" style="1200" customWidth="1"/>
    <col min="6653" max="6653" width="8.140625" style="1200" bestFit="1" customWidth="1"/>
    <col min="6654" max="6654" width="11.5703125" style="1200" bestFit="1" customWidth="1"/>
    <col min="6655" max="6655" width="11.140625" style="1200" customWidth="1"/>
    <col min="6656" max="6656" width="12.5703125" style="1200" customWidth="1"/>
    <col min="6657" max="6657" width="13.85546875" style="1200" customWidth="1"/>
    <col min="6658" max="6658" width="13.42578125" style="1200" customWidth="1"/>
    <col min="6659" max="6659" width="11" style="1200" customWidth="1"/>
    <col min="6660" max="6660" width="17.7109375" style="1200" bestFit="1" customWidth="1"/>
    <col min="6661" max="6662" width="9.140625" style="1200"/>
    <col min="6663" max="6663" width="10.140625" style="1200" customWidth="1"/>
    <col min="6664" max="6905" width="9.140625" style="1200"/>
    <col min="6906" max="6906" width="13.28515625" style="1200" customWidth="1"/>
    <col min="6907" max="6907" width="10.5703125" style="1200" customWidth="1"/>
    <col min="6908" max="6908" width="12.140625" style="1200" customWidth="1"/>
    <col min="6909" max="6909" width="8.140625" style="1200" bestFit="1" customWidth="1"/>
    <col min="6910" max="6910" width="11.5703125" style="1200" bestFit="1" customWidth="1"/>
    <col min="6911" max="6911" width="11.140625" style="1200" customWidth="1"/>
    <col min="6912" max="6912" width="12.5703125" style="1200" customWidth="1"/>
    <col min="6913" max="6913" width="13.85546875" style="1200" customWidth="1"/>
    <col min="6914" max="6914" width="13.42578125" style="1200" customWidth="1"/>
    <col min="6915" max="6915" width="11" style="1200" customWidth="1"/>
    <col min="6916" max="6916" width="17.7109375" style="1200" bestFit="1" customWidth="1"/>
    <col min="6917" max="6918" width="9.140625" style="1200"/>
    <col min="6919" max="6919" width="10.140625" style="1200" customWidth="1"/>
    <col min="6920" max="7161" width="9.140625" style="1200"/>
    <col min="7162" max="7162" width="13.28515625" style="1200" customWidth="1"/>
    <col min="7163" max="7163" width="10.5703125" style="1200" customWidth="1"/>
    <col min="7164" max="7164" width="12.140625" style="1200" customWidth="1"/>
    <col min="7165" max="7165" width="8.140625" style="1200" bestFit="1" customWidth="1"/>
    <col min="7166" max="7166" width="11.5703125" style="1200" bestFit="1" customWidth="1"/>
    <col min="7167" max="7167" width="11.140625" style="1200" customWidth="1"/>
    <col min="7168" max="7168" width="12.5703125" style="1200" customWidth="1"/>
    <col min="7169" max="7169" width="13.85546875" style="1200" customWidth="1"/>
    <col min="7170" max="7170" width="13.42578125" style="1200" customWidth="1"/>
    <col min="7171" max="7171" width="11" style="1200" customWidth="1"/>
    <col min="7172" max="7172" width="17.7109375" style="1200" bestFit="1" customWidth="1"/>
    <col min="7173" max="7174" width="9.140625" style="1200"/>
    <col min="7175" max="7175" width="10.140625" style="1200" customWidth="1"/>
    <col min="7176" max="7417" width="9.140625" style="1200"/>
    <col min="7418" max="7418" width="13.28515625" style="1200" customWidth="1"/>
    <col min="7419" max="7419" width="10.5703125" style="1200" customWidth="1"/>
    <col min="7420" max="7420" width="12.140625" style="1200" customWidth="1"/>
    <col min="7421" max="7421" width="8.140625" style="1200" bestFit="1" customWidth="1"/>
    <col min="7422" max="7422" width="11.5703125" style="1200" bestFit="1" customWidth="1"/>
    <col min="7423" max="7423" width="11.140625" style="1200" customWidth="1"/>
    <col min="7424" max="7424" width="12.5703125" style="1200" customWidth="1"/>
    <col min="7425" max="7425" width="13.85546875" style="1200" customWidth="1"/>
    <col min="7426" max="7426" width="13.42578125" style="1200" customWidth="1"/>
    <col min="7427" max="7427" width="11" style="1200" customWidth="1"/>
    <col min="7428" max="7428" width="17.7109375" style="1200" bestFit="1" customWidth="1"/>
    <col min="7429" max="7430" width="9.140625" style="1200"/>
    <col min="7431" max="7431" width="10.140625" style="1200" customWidth="1"/>
    <col min="7432" max="7673" width="9.140625" style="1200"/>
    <col min="7674" max="7674" width="13.28515625" style="1200" customWidth="1"/>
    <col min="7675" max="7675" width="10.5703125" style="1200" customWidth="1"/>
    <col min="7676" max="7676" width="12.140625" style="1200" customWidth="1"/>
    <col min="7677" max="7677" width="8.140625" style="1200" bestFit="1" customWidth="1"/>
    <col min="7678" max="7678" width="11.5703125" style="1200" bestFit="1" customWidth="1"/>
    <col min="7679" max="7679" width="11.140625" style="1200" customWidth="1"/>
    <col min="7680" max="7680" width="12.5703125" style="1200" customWidth="1"/>
    <col min="7681" max="7681" width="13.85546875" style="1200" customWidth="1"/>
    <col min="7682" max="7682" width="13.42578125" style="1200" customWidth="1"/>
    <col min="7683" max="7683" width="11" style="1200" customWidth="1"/>
    <col min="7684" max="7684" width="17.7109375" style="1200" bestFit="1" customWidth="1"/>
    <col min="7685" max="7686" width="9.140625" style="1200"/>
    <col min="7687" max="7687" width="10.140625" style="1200" customWidth="1"/>
    <col min="7688" max="7929" width="9.140625" style="1200"/>
    <col min="7930" max="7930" width="13.28515625" style="1200" customWidth="1"/>
    <col min="7931" max="7931" width="10.5703125" style="1200" customWidth="1"/>
    <col min="7932" max="7932" width="12.140625" style="1200" customWidth="1"/>
    <col min="7933" max="7933" width="8.140625" style="1200" bestFit="1" customWidth="1"/>
    <col min="7934" max="7934" width="11.5703125" style="1200" bestFit="1" customWidth="1"/>
    <col min="7935" max="7935" width="11.140625" style="1200" customWidth="1"/>
    <col min="7936" max="7936" width="12.5703125" style="1200" customWidth="1"/>
    <col min="7937" max="7937" width="13.85546875" style="1200" customWidth="1"/>
    <col min="7938" max="7938" width="13.42578125" style="1200" customWidth="1"/>
    <col min="7939" max="7939" width="11" style="1200" customWidth="1"/>
    <col min="7940" max="7940" width="17.7109375" style="1200" bestFit="1" customWidth="1"/>
    <col min="7941" max="7942" width="9.140625" style="1200"/>
    <col min="7943" max="7943" width="10.140625" style="1200" customWidth="1"/>
    <col min="7944" max="8185" width="9.140625" style="1200"/>
    <col min="8186" max="8186" width="13.28515625" style="1200" customWidth="1"/>
    <col min="8187" max="8187" width="10.5703125" style="1200" customWidth="1"/>
    <col min="8188" max="8188" width="12.140625" style="1200" customWidth="1"/>
    <col min="8189" max="8189" width="8.140625" style="1200" bestFit="1" customWidth="1"/>
    <col min="8190" max="8190" width="11.5703125" style="1200" bestFit="1" customWidth="1"/>
    <col min="8191" max="8191" width="11.140625" style="1200" customWidth="1"/>
    <col min="8192" max="8192" width="12.5703125" style="1200" customWidth="1"/>
    <col min="8193" max="8193" width="13.85546875" style="1200" customWidth="1"/>
    <col min="8194" max="8194" width="13.42578125" style="1200" customWidth="1"/>
    <col min="8195" max="8195" width="11" style="1200" customWidth="1"/>
    <col min="8196" max="8196" width="17.7109375" style="1200" bestFit="1" customWidth="1"/>
    <col min="8197" max="8198" width="9.140625" style="1200"/>
    <col min="8199" max="8199" width="10.140625" style="1200" customWidth="1"/>
    <col min="8200" max="8441" width="9.140625" style="1200"/>
    <col min="8442" max="8442" width="13.28515625" style="1200" customWidth="1"/>
    <col min="8443" max="8443" width="10.5703125" style="1200" customWidth="1"/>
    <col min="8444" max="8444" width="12.140625" style="1200" customWidth="1"/>
    <col min="8445" max="8445" width="8.140625" style="1200" bestFit="1" customWidth="1"/>
    <col min="8446" max="8446" width="11.5703125" style="1200" bestFit="1" customWidth="1"/>
    <col min="8447" max="8447" width="11.140625" style="1200" customWidth="1"/>
    <col min="8448" max="8448" width="12.5703125" style="1200" customWidth="1"/>
    <col min="8449" max="8449" width="13.85546875" style="1200" customWidth="1"/>
    <col min="8450" max="8450" width="13.42578125" style="1200" customWidth="1"/>
    <col min="8451" max="8451" width="11" style="1200" customWidth="1"/>
    <col min="8452" max="8452" width="17.7109375" style="1200" bestFit="1" customWidth="1"/>
    <col min="8453" max="8454" width="9.140625" style="1200"/>
    <col min="8455" max="8455" width="10.140625" style="1200" customWidth="1"/>
    <col min="8456" max="8697" width="9.140625" style="1200"/>
    <col min="8698" max="8698" width="13.28515625" style="1200" customWidth="1"/>
    <col min="8699" max="8699" width="10.5703125" style="1200" customWidth="1"/>
    <col min="8700" max="8700" width="12.140625" style="1200" customWidth="1"/>
    <col min="8701" max="8701" width="8.140625" style="1200" bestFit="1" customWidth="1"/>
    <col min="8702" max="8702" width="11.5703125" style="1200" bestFit="1" customWidth="1"/>
    <col min="8703" max="8703" width="11.140625" style="1200" customWidth="1"/>
    <col min="8704" max="8704" width="12.5703125" style="1200" customWidth="1"/>
    <col min="8705" max="8705" width="13.85546875" style="1200" customWidth="1"/>
    <col min="8706" max="8706" width="13.42578125" style="1200" customWidth="1"/>
    <col min="8707" max="8707" width="11" style="1200" customWidth="1"/>
    <col min="8708" max="8708" width="17.7109375" style="1200" bestFit="1" customWidth="1"/>
    <col min="8709" max="8710" width="9.140625" style="1200"/>
    <col min="8711" max="8711" width="10.140625" style="1200" customWidth="1"/>
    <col min="8712" max="8953" width="9.140625" style="1200"/>
    <col min="8954" max="8954" width="13.28515625" style="1200" customWidth="1"/>
    <col min="8955" max="8955" width="10.5703125" style="1200" customWidth="1"/>
    <col min="8956" max="8956" width="12.140625" style="1200" customWidth="1"/>
    <col min="8957" max="8957" width="8.140625" style="1200" bestFit="1" customWidth="1"/>
    <col min="8958" max="8958" width="11.5703125" style="1200" bestFit="1" customWidth="1"/>
    <col min="8959" max="8959" width="11.140625" style="1200" customWidth="1"/>
    <col min="8960" max="8960" width="12.5703125" style="1200" customWidth="1"/>
    <col min="8961" max="8961" width="13.85546875" style="1200" customWidth="1"/>
    <col min="8962" max="8962" width="13.42578125" style="1200" customWidth="1"/>
    <col min="8963" max="8963" width="11" style="1200" customWidth="1"/>
    <col min="8964" max="8964" width="17.7109375" style="1200" bestFit="1" customWidth="1"/>
    <col min="8965" max="8966" width="9.140625" style="1200"/>
    <col min="8967" max="8967" width="10.140625" style="1200" customWidth="1"/>
    <col min="8968" max="9209" width="9.140625" style="1200"/>
    <col min="9210" max="9210" width="13.28515625" style="1200" customWidth="1"/>
    <col min="9211" max="9211" width="10.5703125" style="1200" customWidth="1"/>
    <col min="9212" max="9212" width="12.140625" style="1200" customWidth="1"/>
    <col min="9213" max="9213" width="8.140625" style="1200" bestFit="1" customWidth="1"/>
    <col min="9214" max="9214" width="11.5703125" style="1200" bestFit="1" customWidth="1"/>
    <col min="9215" max="9215" width="11.140625" style="1200" customWidth="1"/>
    <col min="9216" max="9216" width="12.5703125" style="1200" customWidth="1"/>
    <col min="9217" max="9217" width="13.85546875" style="1200" customWidth="1"/>
    <col min="9218" max="9218" width="13.42578125" style="1200" customWidth="1"/>
    <col min="9219" max="9219" width="11" style="1200" customWidth="1"/>
    <col min="9220" max="9220" width="17.7109375" style="1200" bestFit="1" customWidth="1"/>
    <col min="9221" max="9222" width="9.140625" style="1200"/>
    <col min="9223" max="9223" width="10.140625" style="1200" customWidth="1"/>
    <col min="9224" max="9465" width="9.140625" style="1200"/>
    <col min="9466" max="9466" width="13.28515625" style="1200" customWidth="1"/>
    <col min="9467" max="9467" width="10.5703125" style="1200" customWidth="1"/>
    <col min="9468" max="9468" width="12.140625" style="1200" customWidth="1"/>
    <col min="9469" max="9469" width="8.140625" style="1200" bestFit="1" customWidth="1"/>
    <col min="9470" max="9470" width="11.5703125" style="1200" bestFit="1" customWidth="1"/>
    <col min="9471" max="9471" width="11.140625" style="1200" customWidth="1"/>
    <col min="9472" max="9472" width="12.5703125" style="1200" customWidth="1"/>
    <col min="9473" max="9473" width="13.85546875" style="1200" customWidth="1"/>
    <col min="9474" max="9474" width="13.42578125" style="1200" customWidth="1"/>
    <col min="9475" max="9475" width="11" style="1200" customWidth="1"/>
    <col min="9476" max="9476" width="17.7109375" style="1200" bestFit="1" customWidth="1"/>
    <col min="9477" max="9478" width="9.140625" style="1200"/>
    <col min="9479" max="9479" width="10.140625" style="1200" customWidth="1"/>
    <col min="9480" max="9721" width="9.140625" style="1200"/>
    <col min="9722" max="9722" width="13.28515625" style="1200" customWidth="1"/>
    <col min="9723" max="9723" width="10.5703125" style="1200" customWidth="1"/>
    <col min="9724" max="9724" width="12.140625" style="1200" customWidth="1"/>
    <col min="9725" max="9725" width="8.140625" style="1200" bestFit="1" customWidth="1"/>
    <col min="9726" max="9726" width="11.5703125" style="1200" bestFit="1" customWidth="1"/>
    <col min="9727" max="9727" width="11.140625" style="1200" customWidth="1"/>
    <col min="9728" max="9728" width="12.5703125" style="1200" customWidth="1"/>
    <col min="9729" max="9729" width="13.85546875" style="1200" customWidth="1"/>
    <col min="9730" max="9730" width="13.42578125" style="1200" customWidth="1"/>
    <col min="9731" max="9731" width="11" style="1200" customWidth="1"/>
    <col min="9732" max="9732" width="17.7109375" style="1200" bestFit="1" customWidth="1"/>
    <col min="9733" max="9734" width="9.140625" style="1200"/>
    <col min="9735" max="9735" width="10.140625" style="1200" customWidth="1"/>
    <col min="9736" max="9977" width="9.140625" style="1200"/>
    <col min="9978" max="9978" width="13.28515625" style="1200" customWidth="1"/>
    <col min="9979" max="9979" width="10.5703125" style="1200" customWidth="1"/>
    <col min="9980" max="9980" width="12.140625" style="1200" customWidth="1"/>
    <col min="9981" max="9981" width="8.140625" style="1200" bestFit="1" customWidth="1"/>
    <col min="9982" max="9982" width="11.5703125" style="1200" bestFit="1" customWidth="1"/>
    <col min="9983" max="9983" width="11.140625" style="1200" customWidth="1"/>
    <col min="9984" max="9984" width="12.5703125" style="1200" customWidth="1"/>
    <col min="9985" max="9985" width="13.85546875" style="1200" customWidth="1"/>
    <col min="9986" max="9986" width="13.42578125" style="1200" customWidth="1"/>
    <col min="9987" max="9987" width="11" style="1200" customWidth="1"/>
    <col min="9988" max="9988" width="17.7109375" style="1200" bestFit="1" customWidth="1"/>
    <col min="9989" max="9990" width="9.140625" style="1200"/>
    <col min="9991" max="9991" width="10.140625" style="1200" customWidth="1"/>
    <col min="9992" max="10233" width="9.140625" style="1200"/>
    <col min="10234" max="10234" width="13.28515625" style="1200" customWidth="1"/>
    <col min="10235" max="10235" width="10.5703125" style="1200" customWidth="1"/>
    <col min="10236" max="10236" width="12.140625" style="1200" customWidth="1"/>
    <col min="10237" max="10237" width="8.140625" style="1200" bestFit="1" customWidth="1"/>
    <col min="10238" max="10238" width="11.5703125" style="1200" bestFit="1" customWidth="1"/>
    <col min="10239" max="10239" width="11.140625" style="1200" customWidth="1"/>
    <col min="10240" max="10240" width="12.5703125" style="1200" customWidth="1"/>
    <col min="10241" max="10241" width="13.85546875" style="1200" customWidth="1"/>
    <col min="10242" max="10242" width="13.42578125" style="1200" customWidth="1"/>
    <col min="10243" max="10243" width="11" style="1200" customWidth="1"/>
    <col min="10244" max="10244" width="17.7109375" style="1200" bestFit="1" customWidth="1"/>
    <col min="10245" max="10246" width="9.140625" style="1200"/>
    <col min="10247" max="10247" width="10.140625" style="1200" customWidth="1"/>
    <col min="10248" max="10489" width="9.140625" style="1200"/>
    <col min="10490" max="10490" width="13.28515625" style="1200" customWidth="1"/>
    <col min="10491" max="10491" width="10.5703125" style="1200" customWidth="1"/>
    <col min="10492" max="10492" width="12.140625" style="1200" customWidth="1"/>
    <col min="10493" max="10493" width="8.140625" style="1200" bestFit="1" customWidth="1"/>
    <col min="10494" max="10494" width="11.5703125" style="1200" bestFit="1" customWidth="1"/>
    <col min="10495" max="10495" width="11.140625" style="1200" customWidth="1"/>
    <col min="10496" max="10496" width="12.5703125" style="1200" customWidth="1"/>
    <col min="10497" max="10497" width="13.85546875" style="1200" customWidth="1"/>
    <col min="10498" max="10498" width="13.42578125" style="1200" customWidth="1"/>
    <col min="10499" max="10499" width="11" style="1200" customWidth="1"/>
    <col min="10500" max="10500" width="17.7109375" style="1200" bestFit="1" customWidth="1"/>
    <col min="10501" max="10502" width="9.140625" style="1200"/>
    <col min="10503" max="10503" width="10.140625" style="1200" customWidth="1"/>
    <col min="10504" max="10745" width="9.140625" style="1200"/>
    <col min="10746" max="10746" width="13.28515625" style="1200" customWidth="1"/>
    <col min="10747" max="10747" width="10.5703125" style="1200" customWidth="1"/>
    <col min="10748" max="10748" width="12.140625" style="1200" customWidth="1"/>
    <col min="10749" max="10749" width="8.140625" style="1200" bestFit="1" customWidth="1"/>
    <col min="10750" max="10750" width="11.5703125" style="1200" bestFit="1" customWidth="1"/>
    <col min="10751" max="10751" width="11.140625" style="1200" customWidth="1"/>
    <col min="10752" max="10752" width="12.5703125" style="1200" customWidth="1"/>
    <col min="10753" max="10753" width="13.85546875" style="1200" customWidth="1"/>
    <col min="10754" max="10754" width="13.42578125" style="1200" customWidth="1"/>
    <col min="10755" max="10755" width="11" style="1200" customWidth="1"/>
    <col min="10756" max="10756" width="17.7109375" style="1200" bestFit="1" customWidth="1"/>
    <col min="10757" max="10758" width="9.140625" style="1200"/>
    <col min="10759" max="10759" width="10.140625" style="1200" customWidth="1"/>
    <col min="10760" max="11001" width="9.140625" style="1200"/>
    <col min="11002" max="11002" width="13.28515625" style="1200" customWidth="1"/>
    <col min="11003" max="11003" width="10.5703125" style="1200" customWidth="1"/>
    <col min="11004" max="11004" width="12.140625" style="1200" customWidth="1"/>
    <col min="11005" max="11005" width="8.140625" style="1200" bestFit="1" customWidth="1"/>
    <col min="11006" max="11006" width="11.5703125" style="1200" bestFit="1" customWidth="1"/>
    <col min="11007" max="11007" width="11.140625" style="1200" customWidth="1"/>
    <col min="11008" max="11008" width="12.5703125" style="1200" customWidth="1"/>
    <col min="11009" max="11009" width="13.85546875" style="1200" customWidth="1"/>
    <col min="11010" max="11010" width="13.42578125" style="1200" customWidth="1"/>
    <col min="11011" max="11011" width="11" style="1200" customWidth="1"/>
    <col min="11012" max="11012" width="17.7109375" style="1200" bestFit="1" customWidth="1"/>
    <col min="11013" max="11014" width="9.140625" style="1200"/>
    <col min="11015" max="11015" width="10.140625" style="1200" customWidth="1"/>
    <col min="11016" max="11257" width="9.140625" style="1200"/>
    <col min="11258" max="11258" width="13.28515625" style="1200" customWidth="1"/>
    <col min="11259" max="11259" width="10.5703125" style="1200" customWidth="1"/>
    <col min="11260" max="11260" width="12.140625" style="1200" customWidth="1"/>
    <col min="11261" max="11261" width="8.140625" style="1200" bestFit="1" customWidth="1"/>
    <col min="11262" max="11262" width="11.5703125" style="1200" bestFit="1" customWidth="1"/>
    <col min="11263" max="11263" width="11.140625" style="1200" customWidth="1"/>
    <col min="11264" max="11264" width="12.5703125" style="1200" customWidth="1"/>
    <col min="11265" max="11265" width="13.85546875" style="1200" customWidth="1"/>
    <col min="11266" max="11266" width="13.42578125" style="1200" customWidth="1"/>
    <col min="11267" max="11267" width="11" style="1200" customWidth="1"/>
    <col min="11268" max="11268" width="17.7109375" style="1200" bestFit="1" customWidth="1"/>
    <col min="11269" max="11270" width="9.140625" style="1200"/>
    <col min="11271" max="11271" width="10.140625" style="1200" customWidth="1"/>
    <col min="11272" max="11513" width="9.140625" style="1200"/>
    <col min="11514" max="11514" width="13.28515625" style="1200" customWidth="1"/>
    <col min="11515" max="11515" width="10.5703125" style="1200" customWidth="1"/>
    <col min="11516" max="11516" width="12.140625" style="1200" customWidth="1"/>
    <col min="11517" max="11517" width="8.140625" style="1200" bestFit="1" customWidth="1"/>
    <col min="11518" max="11518" width="11.5703125" style="1200" bestFit="1" customWidth="1"/>
    <col min="11519" max="11519" width="11.140625" style="1200" customWidth="1"/>
    <col min="11520" max="11520" width="12.5703125" style="1200" customWidth="1"/>
    <col min="11521" max="11521" width="13.85546875" style="1200" customWidth="1"/>
    <col min="11522" max="11522" width="13.42578125" style="1200" customWidth="1"/>
    <col min="11523" max="11523" width="11" style="1200" customWidth="1"/>
    <col min="11524" max="11524" width="17.7109375" style="1200" bestFit="1" customWidth="1"/>
    <col min="11525" max="11526" width="9.140625" style="1200"/>
    <col min="11527" max="11527" width="10.140625" style="1200" customWidth="1"/>
    <col min="11528" max="11769" width="9.140625" style="1200"/>
    <col min="11770" max="11770" width="13.28515625" style="1200" customWidth="1"/>
    <col min="11771" max="11771" width="10.5703125" style="1200" customWidth="1"/>
    <col min="11772" max="11772" width="12.140625" style="1200" customWidth="1"/>
    <col min="11773" max="11773" width="8.140625" style="1200" bestFit="1" customWidth="1"/>
    <col min="11774" max="11774" width="11.5703125" style="1200" bestFit="1" customWidth="1"/>
    <col min="11775" max="11775" width="11.140625" style="1200" customWidth="1"/>
    <col min="11776" max="11776" width="12.5703125" style="1200" customWidth="1"/>
    <col min="11777" max="11777" width="13.85546875" style="1200" customWidth="1"/>
    <col min="11778" max="11778" width="13.42578125" style="1200" customWidth="1"/>
    <col min="11779" max="11779" width="11" style="1200" customWidth="1"/>
    <col min="11780" max="11780" width="17.7109375" style="1200" bestFit="1" customWidth="1"/>
    <col min="11781" max="11782" width="9.140625" style="1200"/>
    <col min="11783" max="11783" width="10.140625" style="1200" customWidth="1"/>
    <col min="11784" max="12025" width="9.140625" style="1200"/>
    <col min="12026" max="12026" width="13.28515625" style="1200" customWidth="1"/>
    <col min="12027" max="12027" width="10.5703125" style="1200" customWidth="1"/>
    <col min="12028" max="12028" width="12.140625" style="1200" customWidth="1"/>
    <col min="12029" max="12029" width="8.140625" style="1200" bestFit="1" customWidth="1"/>
    <col min="12030" max="12030" width="11.5703125" style="1200" bestFit="1" customWidth="1"/>
    <col min="12031" max="12031" width="11.140625" style="1200" customWidth="1"/>
    <col min="12032" max="12032" width="12.5703125" style="1200" customWidth="1"/>
    <col min="12033" max="12033" width="13.85546875" style="1200" customWidth="1"/>
    <col min="12034" max="12034" width="13.42578125" style="1200" customWidth="1"/>
    <col min="12035" max="12035" width="11" style="1200" customWidth="1"/>
    <col min="12036" max="12036" width="17.7109375" style="1200" bestFit="1" customWidth="1"/>
    <col min="12037" max="12038" width="9.140625" style="1200"/>
    <col min="12039" max="12039" width="10.140625" style="1200" customWidth="1"/>
    <col min="12040" max="12281" width="9.140625" style="1200"/>
    <col min="12282" max="12282" width="13.28515625" style="1200" customWidth="1"/>
    <col min="12283" max="12283" width="10.5703125" style="1200" customWidth="1"/>
    <col min="12284" max="12284" width="12.140625" style="1200" customWidth="1"/>
    <col min="12285" max="12285" width="8.140625" style="1200" bestFit="1" customWidth="1"/>
    <col min="12286" max="12286" width="11.5703125" style="1200" bestFit="1" customWidth="1"/>
    <col min="12287" max="12287" width="11.140625" style="1200" customWidth="1"/>
    <col min="12288" max="12288" width="12.5703125" style="1200" customWidth="1"/>
    <col min="12289" max="12289" width="13.85546875" style="1200" customWidth="1"/>
    <col min="12290" max="12290" width="13.42578125" style="1200" customWidth="1"/>
    <col min="12291" max="12291" width="11" style="1200" customWidth="1"/>
    <col min="12292" max="12292" width="17.7109375" style="1200" bestFit="1" customWidth="1"/>
    <col min="12293" max="12294" width="9.140625" style="1200"/>
    <col min="12295" max="12295" width="10.140625" style="1200" customWidth="1"/>
    <col min="12296" max="12537" width="9.140625" style="1200"/>
    <col min="12538" max="12538" width="13.28515625" style="1200" customWidth="1"/>
    <col min="12539" max="12539" width="10.5703125" style="1200" customWidth="1"/>
    <col min="12540" max="12540" width="12.140625" style="1200" customWidth="1"/>
    <col min="12541" max="12541" width="8.140625" style="1200" bestFit="1" customWidth="1"/>
    <col min="12542" max="12542" width="11.5703125" style="1200" bestFit="1" customWidth="1"/>
    <col min="12543" max="12543" width="11.140625" style="1200" customWidth="1"/>
    <col min="12544" max="12544" width="12.5703125" style="1200" customWidth="1"/>
    <col min="12545" max="12545" width="13.85546875" style="1200" customWidth="1"/>
    <col min="12546" max="12546" width="13.42578125" style="1200" customWidth="1"/>
    <col min="12547" max="12547" width="11" style="1200" customWidth="1"/>
    <col min="12548" max="12548" width="17.7109375" style="1200" bestFit="1" customWidth="1"/>
    <col min="12549" max="12550" width="9.140625" style="1200"/>
    <col min="12551" max="12551" width="10.140625" style="1200" customWidth="1"/>
    <col min="12552" max="12793" width="9.140625" style="1200"/>
    <col min="12794" max="12794" width="13.28515625" style="1200" customWidth="1"/>
    <col min="12795" max="12795" width="10.5703125" style="1200" customWidth="1"/>
    <col min="12796" max="12796" width="12.140625" style="1200" customWidth="1"/>
    <col min="12797" max="12797" width="8.140625" style="1200" bestFit="1" customWidth="1"/>
    <col min="12798" max="12798" width="11.5703125" style="1200" bestFit="1" customWidth="1"/>
    <col min="12799" max="12799" width="11.140625" style="1200" customWidth="1"/>
    <col min="12800" max="12800" width="12.5703125" style="1200" customWidth="1"/>
    <col min="12801" max="12801" width="13.85546875" style="1200" customWidth="1"/>
    <col min="12802" max="12802" width="13.42578125" style="1200" customWidth="1"/>
    <col min="12803" max="12803" width="11" style="1200" customWidth="1"/>
    <col min="12804" max="12804" width="17.7109375" style="1200" bestFit="1" customWidth="1"/>
    <col min="12805" max="12806" width="9.140625" style="1200"/>
    <col min="12807" max="12807" width="10.140625" style="1200" customWidth="1"/>
    <col min="12808" max="13049" width="9.140625" style="1200"/>
    <col min="13050" max="13050" width="13.28515625" style="1200" customWidth="1"/>
    <col min="13051" max="13051" width="10.5703125" style="1200" customWidth="1"/>
    <col min="13052" max="13052" width="12.140625" style="1200" customWidth="1"/>
    <col min="13053" max="13053" width="8.140625" style="1200" bestFit="1" customWidth="1"/>
    <col min="13054" max="13054" width="11.5703125" style="1200" bestFit="1" customWidth="1"/>
    <col min="13055" max="13055" width="11.140625" style="1200" customWidth="1"/>
    <col min="13056" max="13056" width="12.5703125" style="1200" customWidth="1"/>
    <col min="13057" max="13057" width="13.85546875" style="1200" customWidth="1"/>
    <col min="13058" max="13058" width="13.42578125" style="1200" customWidth="1"/>
    <col min="13059" max="13059" width="11" style="1200" customWidth="1"/>
    <col min="13060" max="13060" width="17.7109375" style="1200" bestFit="1" customWidth="1"/>
    <col min="13061" max="13062" width="9.140625" style="1200"/>
    <col min="13063" max="13063" width="10.140625" style="1200" customWidth="1"/>
    <col min="13064" max="13305" width="9.140625" style="1200"/>
    <col min="13306" max="13306" width="13.28515625" style="1200" customWidth="1"/>
    <col min="13307" max="13307" width="10.5703125" style="1200" customWidth="1"/>
    <col min="13308" max="13308" width="12.140625" style="1200" customWidth="1"/>
    <col min="13309" max="13309" width="8.140625" style="1200" bestFit="1" customWidth="1"/>
    <col min="13310" max="13310" width="11.5703125" style="1200" bestFit="1" customWidth="1"/>
    <col min="13311" max="13311" width="11.140625" style="1200" customWidth="1"/>
    <col min="13312" max="13312" width="12.5703125" style="1200" customWidth="1"/>
    <col min="13313" max="13313" width="13.85546875" style="1200" customWidth="1"/>
    <col min="13314" max="13314" width="13.42578125" style="1200" customWidth="1"/>
    <col min="13315" max="13315" width="11" style="1200" customWidth="1"/>
    <col min="13316" max="13316" width="17.7109375" style="1200" bestFit="1" customWidth="1"/>
    <col min="13317" max="13318" width="9.140625" style="1200"/>
    <col min="13319" max="13319" width="10.140625" style="1200" customWidth="1"/>
    <col min="13320" max="13561" width="9.140625" style="1200"/>
    <col min="13562" max="13562" width="13.28515625" style="1200" customWidth="1"/>
    <col min="13563" max="13563" width="10.5703125" style="1200" customWidth="1"/>
    <col min="13564" max="13564" width="12.140625" style="1200" customWidth="1"/>
    <col min="13565" max="13565" width="8.140625" style="1200" bestFit="1" customWidth="1"/>
    <col min="13566" max="13566" width="11.5703125" style="1200" bestFit="1" customWidth="1"/>
    <col min="13567" max="13567" width="11.140625" style="1200" customWidth="1"/>
    <col min="13568" max="13568" width="12.5703125" style="1200" customWidth="1"/>
    <col min="13569" max="13569" width="13.85546875" style="1200" customWidth="1"/>
    <col min="13570" max="13570" width="13.42578125" style="1200" customWidth="1"/>
    <col min="13571" max="13571" width="11" style="1200" customWidth="1"/>
    <col min="13572" max="13572" width="17.7109375" style="1200" bestFit="1" customWidth="1"/>
    <col min="13573" max="13574" width="9.140625" style="1200"/>
    <col min="13575" max="13575" width="10.140625" style="1200" customWidth="1"/>
    <col min="13576" max="13817" width="9.140625" style="1200"/>
    <col min="13818" max="13818" width="13.28515625" style="1200" customWidth="1"/>
    <col min="13819" max="13819" width="10.5703125" style="1200" customWidth="1"/>
    <col min="13820" max="13820" width="12.140625" style="1200" customWidth="1"/>
    <col min="13821" max="13821" width="8.140625" style="1200" bestFit="1" customWidth="1"/>
    <col min="13822" max="13822" width="11.5703125" style="1200" bestFit="1" customWidth="1"/>
    <col min="13823" max="13823" width="11.140625" style="1200" customWidth="1"/>
    <col min="13824" max="13824" width="12.5703125" style="1200" customWidth="1"/>
    <col min="13825" max="13825" width="13.85546875" style="1200" customWidth="1"/>
    <col min="13826" max="13826" width="13.42578125" style="1200" customWidth="1"/>
    <col min="13827" max="13827" width="11" style="1200" customWidth="1"/>
    <col min="13828" max="13828" width="17.7109375" style="1200" bestFit="1" customWidth="1"/>
    <col min="13829" max="13830" width="9.140625" style="1200"/>
    <col min="13831" max="13831" width="10.140625" style="1200" customWidth="1"/>
    <col min="13832" max="14073" width="9.140625" style="1200"/>
    <col min="14074" max="14074" width="13.28515625" style="1200" customWidth="1"/>
    <col min="14075" max="14075" width="10.5703125" style="1200" customWidth="1"/>
    <col min="14076" max="14076" width="12.140625" style="1200" customWidth="1"/>
    <col min="14077" max="14077" width="8.140625" style="1200" bestFit="1" customWidth="1"/>
    <col min="14078" max="14078" width="11.5703125" style="1200" bestFit="1" customWidth="1"/>
    <col min="14079" max="14079" width="11.140625" style="1200" customWidth="1"/>
    <col min="14080" max="14080" width="12.5703125" style="1200" customWidth="1"/>
    <col min="14081" max="14081" width="13.85546875" style="1200" customWidth="1"/>
    <col min="14082" max="14082" width="13.42578125" style="1200" customWidth="1"/>
    <col min="14083" max="14083" width="11" style="1200" customWidth="1"/>
    <col min="14084" max="14084" width="17.7109375" style="1200" bestFit="1" customWidth="1"/>
    <col min="14085" max="14086" width="9.140625" style="1200"/>
    <col min="14087" max="14087" width="10.140625" style="1200" customWidth="1"/>
    <col min="14088" max="14329" width="9.140625" style="1200"/>
    <col min="14330" max="14330" width="13.28515625" style="1200" customWidth="1"/>
    <col min="14331" max="14331" width="10.5703125" style="1200" customWidth="1"/>
    <col min="14332" max="14332" width="12.140625" style="1200" customWidth="1"/>
    <col min="14333" max="14333" width="8.140625" style="1200" bestFit="1" customWidth="1"/>
    <col min="14334" max="14334" width="11.5703125" style="1200" bestFit="1" customWidth="1"/>
    <col min="14335" max="14335" width="11.140625" style="1200" customWidth="1"/>
    <col min="14336" max="14336" width="12.5703125" style="1200" customWidth="1"/>
    <col min="14337" max="14337" width="13.85546875" style="1200" customWidth="1"/>
    <col min="14338" max="14338" width="13.42578125" style="1200" customWidth="1"/>
    <col min="14339" max="14339" width="11" style="1200" customWidth="1"/>
    <col min="14340" max="14340" width="17.7109375" style="1200" bestFit="1" customWidth="1"/>
    <col min="14341" max="14342" width="9.140625" style="1200"/>
    <col min="14343" max="14343" width="10.140625" style="1200" customWidth="1"/>
    <col min="14344" max="14585" width="9.140625" style="1200"/>
    <col min="14586" max="14586" width="13.28515625" style="1200" customWidth="1"/>
    <col min="14587" max="14587" width="10.5703125" style="1200" customWidth="1"/>
    <col min="14588" max="14588" width="12.140625" style="1200" customWidth="1"/>
    <col min="14589" max="14589" width="8.140625" style="1200" bestFit="1" customWidth="1"/>
    <col min="14590" max="14590" width="11.5703125" style="1200" bestFit="1" customWidth="1"/>
    <col min="14591" max="14591" width="11.140625" style="1200" customWidth="1"/>
    <col min="14592" max="14592" width="12.5703125" style="1200" customWidth="1"/>
    <col min="14593" max="14593" width="13.85546875" style="1200" customWidth="1"/>
    <col min="14594" max="14594" width="13.42578125" style="1200" customWidth="1"/>
    <col min="14595" max="14595" width="11" style="1200" customWidth="1"/>
    <col min="14596" max="14596" width="17.7109375" style="1200" bestFit="1" customWidth="1"/>
    <col min="14597" max="14598" width="9.140625" style="1200"/>
    <col min="14599" max="14599" width="10.140625" style="1200" customWidth="1"/>
    <col min="14600" max="14841" width="9.140625" style="1200"/>
    <col min="14842" max="14842" width="13.28515625" style="1200" customWidth="1"/>
    <col min="14843" max="14843" width="10.5703125" style="1200" customWidth="1"/>
    <col min="14844" max="14844" width="12.140625" style="1200" customWidth="1"/>
    <col min="14845" max="14845" width="8.140625" style="1200" bestFit="1" customWidth="1"/>
    <col min="14846" max="14846" width="11.5703125" style="1200" bestFit="1" customWidth="1"/>
    <col min="14847" max="14847" width="11.140625" style="1200" customWidth="1"/>
    <col min="14848" max="14848" width="12.5703125" style="1200" customWidth="1"/>
    <col min="14849" max="14849" width="13.85546875" style="1200" customWidth="1"/>
    <col min="14850" max="14850" width="13.42578125" style="1200" customWidth="1"/>
    <col min="14851" max="14851" width="11" style="1200" customWidth="1"/>
    <col min="14852" max="14852" width="17.7109375" style="1200" bestFit="1" customWidth="1"/>
    <col min="14853" max="14854" width="9.140625" style="1200"/>
    <col min="14855" max="14855" width="10.140625" style="1200" customWidth="1"/>
    <col min="14856" max="15097" width="9.140625" style="1200"/>
    <col min="15098" max="15098" width="13.28515625" style="1200" customWidth="1"/>
    <col min="15099" max="15099" width="10.5703125" style="1200" customWidth="1"/>
    <col min="15100" max="15100" width="12.140625" style="1200" customWidth="1"/>
    <col min="15101" max="15101" width="8.140625" style="1200" bestFit="1" customWidth="1"/>
    <col min="15102" max="15102" width="11.5703125" style="1200" bestFit="1" customWidth="1"/>
    <col min="15103" max="15103" width="11.140625" style="1200" customWidth="1"/>
    <col min="15104" max="15104" width="12.5703125" style="1200" customWidth="1"/>
    <col min="15105" max="15105" width="13.85546875" style="1200" customWidth="1"/>
    <col min="15106" max="15106" width="13.42578125" style="1200" customWidth="1"/>
    <col min="15107" max="15107" width="11" style="1200" customWidth="1"/>
    <col min="15108" max="15108" width="17.7109375" style="1200" bestFit="1" customWidth="1"/>
    <col min="15109" max="15110" width="9.140625" style="1200"/>
    <col min="15111" max="15111" width="10.140625" style="1200" customWidth="1"/>
    <col min="15112" max="15353" width="9.140625" style="1200"/>
    <col min="15354" max="15354" width="13.28515625" style="1200" customWidth="1"/>
    <col min="15355" max="15355" width="10.5703125" style="1200" customWidth="1"/>
    <col min="15356" max="15356" width="12.140625" style="1200" customWidth="1"/>
    <col min="15357" max="15357" width="8.140625" style="1200" bestFit="1" customWidth="1"/>
    <col min="15358" max="15358" width="11.5703125" style="1200" bestFit="1" customWidth="1"/>
    <col min="15359" max="15359" width="11.140625" style="1200" customWidth="1"/>
    <col min="15360" max="15360" width="12.5703125" style="1200" customWidth="1"/>
    <col min="15361" max="15361" width="13.85546875" style="1200" customWidth="1"/>
    <col min="15362" max="15362" width="13.42578125" style="1200" customWidth="1"/>
    <col min="15363" max="15363" width="11" style="1200" customWidth="1"/>
    <col min="15364" max="15364" width="17.7109375" style="1200" bestFit="1" customWidth="1"/>
    <col min="15365" max="15366" width="9.140625" style="1200"/>
    <col min="15367" max="15367" width="10.140625" style="1200" customWidth="1"/>
    <col min="15368" max="15609" width="9.140625" style="1200"/>
    <col min="15610" max="15610" width="13.28515625" style="1200" customWidth="1"/>
    <col min="15611" max="15611" width="10.5703125" style="1200" customWidth="1"/>
    <col min="15612" max="15612" width="12.140625" style="1200" customWidth="1"/>
    <col min="15613" max="15613" width="8.140625" style="1200" bestFit="1" customWidth="1"/>
    <col min="15614" max="15614" width="11.5703125" style="1200" bestFit="1" customWidth="1"/>
    <col min="15615" max="15615" width="11.140625" style="1200" customWidth="1"/>
    <col min="15616" max="15616" width="12.5703125" style="1200" customWidth="1"/>
    <col min="15617" max="15617" width="13.85546875" style="1200" customWidth="1"/>
    <col min="15618" max="15618" width="13.42578125" style="1200" customWidth="1"/>
    <col min="15619" max="15619" width="11" style="1200" customWidth="1"/>
    <col min="15620" max="15620" width="17.7109375" style="1200" bestFit="1" customWidth="1"/>
    <col min="15621" max="15622" width="9.140625" style="1200"/>
    <col min="15623" max="15623" width="10.140625" style="1200" customWidth="1"/>
    <col min="15624" max="15865" width="9.140625" style="1200"/>
    <col min="15866" max="15866" width="13.28515625" style="1200" customWidth="1"/>
    <col min="15867" max="15867" width="10.5703125" style="1200" customWidth="1"/>
    <col min="15868" max="15868" width="12.140625" style="1200" customWidth="1"/>
    <col min="15869" max="15869" width="8.140625" style="1200" bestFit="1" customWidth="1"/>
    <col min="15870" max="15870" width="11.5703125" style="1200" bestFit="1" customWidth="1"/>
    <col min="15871" max="15871" width="11.140625" style="1200" customWidth="1"/>
    <col min="15872" max="15872" width="12.5703125" style="1200" customWidth="1"/>
    <col min="15873" max="15873" width="13.85546875" style="1200" customWidth="1"/>
    <col min="15874" max="15874" width="13.42578125" style="1200" customWidth="1"/>
    <col min="15875" max="15875" width="11" style="1200" customWidth="1"/>
    <col min="15876" max="15876" width="17.7109375" style="1200" bestFit="1" customWidth="1"/>
    <col min="15877" max="15878" width="9.140625" style="1200"/>
    <col min="15879" max="15879" width="10.140625" style="1200" customWidth="1"/>
    <col min="15880" max="16121" width="9.140625" style="1200"/>
    <col min="16122" max="16122" width="13.28515625" style="1200" customWidth="1"/>
    <col min="16123" max="16123" width="10.5703125" style="1200" customWidth="1"/>
    <col min="16124" max="16124" width="12.140625" style="1200" customWidth="1"/>
    <col min="16125" max="16125" width="8.140625" style="1200" bestFit="1" customWidth="1"/>
    <col min="16126" max="16126" width="11.5703125" style="1200" bestFit="1" customWidth="1"/>
    <col min="16127" max="16127" width="11.140625" style="1200" customWidth="1"/>
    <col min="16128" max="16128" width="12.5703125" style="1200" customWidth="1"/>
    <col min="16129" max="16129" width="13.85546875" style="1200" customWidth="1"/>
    <col min="16130" max="16130" width="13.42578125" style="1200" customWidth="1"/>
    <col min="16131" max="16131" width="11" style="1200" customWidth="1"/>
    <col min="16132" max="16132" width="17.7109375" style="1200" bestFit="1" customWidth="1"/>
    <col min="16133" max="16134" width="9.140625" style="1200"/>
    <col min="16135" max="16135" width="10.140625" style="1200" customWidth="1"/>
    <col min="16136" max="16384" width="9.140625" style="1200"/>
  </cols>
  <sheetData>
    <row r="1" spans="1:48" s="1198" customFormat="1" ht="21" customHeight="1" x14ac:dyDescent="0.35">
      <c r="A1" s="1331" t="s">
        <v>4490</v>
      </c>
      <c r="B1" s="3049"/>
      <c r="C1" s="3049"/>
      <c r="D1" s="3049"/>
      <c r="E1" s="3049"/>
      <c r="F1" s="3049"/>
      <c r="G1" s="3049"/>
      <c r="H1" s="3049"/>
      <c r="I1" s="3049"/>
    </row>
    <row r="2" spans="1:48" s="1198" customFormat="1" ht="12" customHeight="1" thickBot="1" x14ac:dyDescent="0.3">
      <c r="K2" s="3050"/>
    </row>
    <row r="3" spans="1:48" s="3052" customFormat="1" ht="19.5" customHeight="1" thickTop="1" x14ac:dyDescent="0.25">
      <c r="A3" s="3051"/>
      <c r="B3" s="3716" t="s">
        <v>4491</v>
      </c>
      <c r="C3" s="3716"/>
      <c r="D3" s="3716"/>
      <c r="E3" s="3716"/>
      <c r="F3" s="3717" t="s">
        <v>4492</v>
      </c>
      <c r="G3" s="3717" t="s">
        <v>4493</v>
      </c>
      <c r="H3" s="3717" t="s">
        <v>4494</v>
      </c>
      <c r="I3" s="3717" t="s">
        <v>4495</v>
      </c>
      <c r="J3" s="3720" t="s">
        <v>4496</v>
      </c>
      <c r="K3" s="1197"/>
      <c r="L3" s="1197"/>
      <c r="M3" s="1197"/>
      <c r="N3" s="1197"/>
      <c r="O3" s="1197"/>
      <c r="P3" s="1197"/>
      <c r="Q3" s="1197"/>
      <c r="R3" s="1197"/>
      <c r="S3" s="1197"/>
      <c r="T3" s="1197"/>
      <c r="U3" s="1197"/>
      <c r="V3" s="1197"/>
      <c r="W3" s="1197"/>
      <c r="X3" s="1197"/>
      <c r="Y3" s="1197"/>
      <c r="Z3" s="1197"/>
      <c r="AA3" s="1197"/>
      <c r="AB3" s="1197"/>
      <c r="AC3" s="1197"/>
      <c r="AD3" s="1197"/>
      <c r="AE3" s="1197"/>
      <c r="AF3" s="1197"/>
      <c r="AG3" s="1197"/>
      <c r="AH3" s="1197"/>
      <c r="AI3" s="1197"/>
      <c r="AJ3" s="1197"/>
      <c r="AK3" s="1197"/>
      <c r="AL3" s="1197"/>
      <c r="AM3" s="1197"/>
      <c r="AN3" s="1197"/>
      <c r="AO3" s="1197"/>
      <c r="AP3" s="1197"/>
      <c r="AQ3" s="1197"/>
      <c r="AR3" s="1197"/>
      <c r="AS3" s="1197"/>
      <c r="AT3" s="1197"/>
      <c r="AU3" s="1197"/>
      <c r="AV3" s="1197"/>
    </row>
    <row r="4" spans="1:48" s="3052" customFormat="1" ht="13.5" customHeight="1" x14ac:dyDescent="0.25">
      <c r="A4" s="3053"/>
      <c r="B4" s="3723" t="s">
        <v>4497</v>
      </c>
      <c r="C4" s="3723"/>
      <c r="D4" s="3723"/>
      <c r="E4" s="3723"/>
      <c r="F4" s="3718"/>
      <c r="G4" s="3718"/>
      <c r="H4" s="3718"/>
      <c r="I4" s="3718"/>
      <c r="J4" s="3721"/>
      <c r="K4" s="1197"/>
      <c r="L4" s="1197"/>
      <c r="M4" s="1197"/>
      <c r="N4" s="1197"/>
      <c r="O4" s="1197"/>
      <c r="P4" s="1197"/>
      <c r="Q4" s="1197"/>
      <c r="R4" s="1197"/>
      <c r="S4" s="1197"/>
      <c r="T4" s="1197"/>
      <c r="U4" s="1197"/>
      <c r="V4" s="1197"/>
      <c r="W4" s="1197"/>
      <c r="X4" s="1197"/>
      <c r="Y4" s="1197"/>
      <c r="Z4" s="1197"/>
      <c r="AA4" s="1197"/>
      <c r="AB4" s="1197"/>
      <c r="AC4" s="1197"/>
      <c r="AD4" s="1197"/>
      <c r="AE4" s="1197"/>
      <c r="AF4" s="1197"/>
      <c r="AG4" s="1197"/>
      <c r="AH4" s="1197"/>
      <c r="AI4" s="1197"/>
      <c r="AJ4" s="1197"/>
      <c r="AK4" s="1197"/>
      <c r="AL4" s="1197"/>
      <c r="AM4" s="1197"/>
      <c r="AN4" s="1197"/>
      <c r="AO4" s="1197"/>
      <c r="AP4" s="1197"/>
      <c r="AQ4" s="1197"/>
      <c r="AR4" s="1197"/>
      <c r="AS4" s="1197"/>
      <c r="AT4" s="1197"/>
      <c r="AU4" s="1197"/>
      <c r="AV4" s="1197"/>
    </row>
    <row r="5" spans="1:48" s="3052" customFormat="1" ht="23.25" customHeight="1" thickBot="1" x14ac:dyDescent="0.3">
      <c r="A5" s="3053"/>
      <c r="B5" s="3723" t="s">
        <v>4498</v>
      </c>
      <c r="C5" s="3723"/>
      <c r="D5" s="3723"/>
      <c r="E5" s="3723"/>
      <c r="F5" s="3718"/>
      <c r="G5" s="3718"/>
      <c r="H5" s="3718"/>
      <c r="I5" s="3718"/>
      <c r="J5" s="3721"/>
      <c r="K5" s="1197"/>
      <c r="L5" s="1197"/>
      <c r="M5" s="1197"/>
      <c r="N5" s="1197"/>
      <c r="O5" s="1197"/>
      <c r="P5" s="1197"/>
      <c r="Q5" s="1197"/>
      <c r="R5" s="1197"/>
      <c r="S5" s="1197"/>
      <c r="T5" s="1197"/>
      <c r="U5" s="1197"/>
      <c r="V5" s="1197"/>
      <c r="W5" s="1197"/>
      <c r="X5" s="1197"/>
      <c r="Y5" s="1197"/>
      <c r="Z5" s="1197"/>
      <c r="AA5" s="1197"/>
      <c r="AB5" s="1197"/>
      <c r="AC5" s="1197"/>
      <c r="AD5" s="1197"/>
      <c r="AE5" s="1197"/>
      <c r="AF5" s="1197"/>
      <c r="AG5" s="1197"/>
      <c r="AH5" s="1197"/>
      <c r="AI5" s="1197"/>
      <c r="AJ5" s="1197"/>
      <c r="AK5" s="1197"/>
      <c r="AL5" s="1197"/>
      <c r="AM5" s="1197"/>
      <c r="AN5" s="1197"/>
      <c r="AO5" s="1197"/>
      <c r="AP5" s="1197"/>
      <c r="AQ5" s="1197"/>
      <c r="AR5" s="1197"/>
      <c r="AS5" s="1197"/>
      <c r="AT5" s="1197"/>
      <c r="AU5" s="1197"/>
      <c r="AV5" s="1197"/>
    </row>
    <row r="6" spans="1:48" s="3052" customFormat="1" ht="38.25" customHeight="1" thickBot="1" x14ac:dyDescent="0.3">
      <c r="A6" s="3053"/>
      <c r="B6" s="3054" t="s">
        <v>4499</v>
      </c>
      <c r="C6" s="3054" t="s">
        <v>4500</v>
      </c>
      <c r="D6" s="3054" t="s">
        <v>740</v>
      </c>
      <c r="E6" s="3054" t="s">
        <v>741</v>
      </c>
      <c r="F6" s="3719"/>
      <c r="G6" s="3719"/>
      <c r="H6" s="3719"/>
      <c r="I6" s="3719"/>
      <c r="J6" s="3722"/>
      <c r="K6" s="1197"/>
      <c r="L6" s="1197"/>
      <c r="M6" s="1197"/>
      <c r="N6" s="1197"/>
      <c r="O6" s="1197"/>
      <c r="P6" s="1197"/>
      <c r="Q6" s="1197"/>
      <c r="R6" s="1197"/>
      <c r="S6" s="1197"/>
      <c r="T6" s="1197"/>
      <c r="U6" s="1197"/>
      <c r="V6" s="1197"/>
      <c r="W6" s="1197"/>
      <c r="X6" s="1197"/>
      <c r="Y6" s="1197"/>
      <c r="Z6" s="1197"/>
      <c r="AA6" s="1197"/>
      <c r="AB6" s="1197"/>
      <c r="AC6" s="1197"/>
      <c r="AD6" s="1197"/>
      <c r="AE6" s="1197"/>
      <c r="AF6" s="1197"/>
      <c r="AG6" s="1197"/>
      <c r="AH6" s="1197"/>
      <c r="AI6" s="1197"/>
      <c r="AJ6" s="1197"/>
      <c r="AK6" s="1197"/>
      <c r="AL6" s="1197"/>
      <c r="AM6" s="1197"/>
      <c r="AN6" s="1197"/>
      <c r="AO6" s="1197"/>
      <c r="AP6" s="1197"/>
      <c r="AQ6" s="1197"/>
      <c r="AR6" s="1197"/>
      <c r="AS6" s="1197"/>
      <c r="AT6" s="1197"/>
      <c r="AU6" s="1197"/>
      <c r="AV6" s="1197"/>
    </row>
    <row r="7" spans="1:48" s="3052" customFormat="1" ht="24" customHeight="1" thickBot="1" x14ac:dyDescent="0.3">
      <c r="A7" s="3055"/>
      <c r="B7" s="3714" t="s">
        <v>11</v>
      </c>
      <c r="C7" s="3714"/>
      <c r="D7" s="3714"/>
      <c r="E7" s="3714"/>
      <c r="F7" s="3714"/>
      <c r="G7" s="3714"/>
      <c r="H7" s="3714"/>
      <c r="I7" s="3056" t="s">
        <v>3846</v>
      </c>
      <c r="J7" s="3057" t="s">
        <v>4501</v>
      </c>
      <c r="K7" s="1197"/>
      <c r="L7" s="1197"/>
      <c r="M7" s="1197"/>
      <c r="N7" s="1197"/>
      <c r="O7" s="1197"/>
      <c r="P7" s="1197"/>
      <c r="Q7" s="1197"/>
      <c r="R7" s="1197"/>
      <c r="S7" s="1197"/>
      <c r="T7" s="1197"/>
      <c r="U7" s="1197"/>
      <c r="V7" s="1197"/>
      <c r="W7" s="1197"/>
      <c r="X7" s="1197"/>
      <c r="Y7" s="1197"/>
      <c r="Z7" s="1197"/>
      <c r="AA7" s="1197"/>
      <c r="AB7" s="1197"/>
      <c r="AC7" s="1197"/>
      <c r="AD7" s="1197"/>
      <c r="AE7" s="1197"/>
      <c r="AF7" s="1197"/>
      <c r="AG7" s="1197"/>
      <c r="AH7" s="1197"/>
      <c r="AI7" s="1197"/>
      <c r="AJ7" s="1197"/>
      <c r="AK7" s="1197"/>
      <c r="AL7" s="1197"/>
      <c r="AM7" s="1197"/>
      <c r="AN7" s="1197"/>
      <c r="AO7" s="1197"/>
      <c r="AP7" s="1197"/>
      <c r="AQ7" s="1197"/>
      <c r="AR7" s="1197"/>
      <c r="AS7" s="1197"/>
      <c r="AT7" s="1197"/>
      <c r="AU7" s="1197"/>
      <c r="AV7" s="1197"/>
    </row>
    <row r="8" spans="1:48" s="3052" customFormat="1" ht="15" hidden="1" customHeight="1" x14ac:dyDescent="0.25">
      <c r="A8" s="3058" t="s">
        <v>4502</v>
      </c>
      <c r="B8" s="3059">
        <v>1548</v>
      </c>
      <c r="C8" s="3059">
        <v>937</v>
      </c>
      <c r="D8" s="3059">
        <v>57988</v>
      </c>
      <c r="E8" s="3059">
        <v>60473</v>
      </c>
      <c r="F8" s="3060">
        <v>659</v>
      </c>
      <c r="G8" s="3061">
        <v>0.1</v>
      </c>
      <c r="H8" s="3062">
        <f>E8+F8+G8</f>
        <v>61132.1</v>
      </c>
      <c r="I8" s="3062">
        <f>H8/32.3722</f>
        <v>1888.413515300165</v>
      </c>
      <c r="J8" s="3063"/>
      <c r="K8" s="3064"/>
      <c r="L8" s="1197"/>
      <c r="M8" s="1197"/>
      <c r="N8" s="1197"/>
      <c r="O8" s="1197"/>
      <c r="P8" s="1197"/>
      <c r="Q8" s="1197"/>
      <c r="R8" s="1197"/>
      <c r="S8" s="1197"/>
      <c r="T8" s="1197"/>
      <c r="U8" s="1197"/>
      <c r="V8" s="1197"/>
      <c r="W8" s="1197"/>
      <c r="X8" s="1197"/>
      <c r="Y8" s="1197"/>
      <c r="Z8" s="1197"/>
      <c r="AA8" s="1197"/>
      <c r="AB8" s="1197"/>
      <c r="AC8" s="1197"/>
      <c r="AD8" s="1197"/>
      <c r="AE8" s="1197"/>
      <c r="AF8" s="1197"/>
      <c r="AG8" s="1197"/>
      <c r="AH8" s="1197"/>
      <c r="AI8" s="1197"/>
      <c r="AJ8" s="1197"/>
      <c r="AK8" s="1197"/>
      <c r="AL8" s="1197"/>
      <c r="AM8" s="1197"/>
      <c r="AN8" s="1197"/>
      <c r="AO8" s="1197"/>
      <c r="AP8" s="1197"/>
      <c r="AQ8" s="1197"/>
      <c r="AR8" s="1197"/>
      <c r="AS8" s="1197"/>
      <c r="AT8" s="1197"/>
      <c r="AU8" s="1197"/>
      <c r="AV8" s="1197"/>
    </row>
    <row r="9" spans="1:48" s="3052" customFormat="1" ht="15.75" hidden="1" customHeight="1" x14ac:dyDescent="0.25">
      <c r="A9" s="3058" t="s">
        <v>4503</v>
      </c>
      <c r="B9" s="3059">
        <v>1467</v>
      </c>
      <c r="C9" s="3059">
        <v>932</v>
      </c>
      <c r="D9" s="3059">
        <v>60945</v>
      </c>
      <c r="E9" s="3059">
        <v>63344</v>
      </c>
      <c r="F9" s="3059">
        <v>651</v>
      </c>
      <c r="G9" s="3061">
        <v>0</v>
      </c>
      <c r="H9" s="3062">
        <f>E9+F9+G9</f>
        <v>63995</v>
      </c>
      <c r="I9" s="3062">
        <f>H9/31.8576</f>
        <v>2008.7828336095624</v>
      </c>
      <c r="J9" s="3063"/>
      <c r="K9" s="3064"/>
      <c r="L9" s="1197"/>
      <c r="M9" s="1197"/>
      <c r="N9" s="1197"/>
      <c r="O9" s="1197"/>
      <c r="P9" s="1197"/>
      <c r="Q9" s="1197"/>
      <c r="R9" s="1197"/>
      <c r="S9" s="1197"/>
      <c r="T9" s="1197"/>
      <c r="U9" s="1197"/>
      <c r="V9" s="1197"/>
      <c r="W9" s="1197"/>
      <c r="X9" s="1197"/>
      <c r="Y9" s="1197"/>
      <c r="Z9" s="1197"/>
      <c r="AA9" s="1197"/>
      <c r="AB9" s="1197"/>
      <c r="AC9" s="1197"/>
      <c r="AD9" s="1197"/>
      <c r="AE9" s="1197"/>
      <c r="AF9" s="1197"/>
      <c r="AG9" s="1197"/>
      <c r="AH9" s="1197"/>
      <c r="AI9" s="1197"/>
      <c r="AJ9" s="1197"/>
      <c r="AK9" s="1197"/>
      <c r="AL9" s="1197"/>
      <c r="AM9" s="1197"/>
      <c r="AN9" s="1197"/>
      <c r="AO9" s="1197"/>
      <c r="AP9" s="1197"/>
      <c r="AQ9" s="1197"/>
      <c r="AR9" s="1197"/>
      <c r="AS9" s="1197"/>
      <c r="AT9" s="1197"/>
      <c r="AU9" s="1197"/>
      <c r="AV9" s="1197"/>
    </row>
    <row r="10" spans="1:48" s="3052" customFormat="1" ht="15.75" hidden="1" customHeight="1" x14ac:dyDescent="0.25">
      <c r="A10" s="3058" t="s">
        <v>4504</v>
      </c>
      <c r="B10" s="3059">
        <v>1482</v>
      </c>
      <c r="C10" s="3059">
        <v>4656</v>
      </c>
      <c r="D10" s="3059">
        <v>60862</v>
      </c>
      <c r="E10" s="3065" t="s">
        <v>4505</v>
      </c>
      <c r="F10" s="3059">
        <v>651</v>
      </c>
      <c r="G10" s="3061">
        <v>0.1</v>
      </c>
      <c r="H10" s="3062">
        <v>67651.100000000006</v>
      </c>
      <c r="I10" s="3062">
        <f>H10/31.6102</f>
        <v>2140.1667816084682</v>
      </c>
      <c r="J10" s="3063"/>
      <c r="K10" s="3064"/>
      <c r="L10" s="1197"/>
      <c r="M10" s="1197"/>
      <c r="N10" s="1197"/>
      <c r="O10" s="1197"/>
      <c r="P10" s="1197"/>
      <c r="Q10" s="1197"/>
      <c r="R10" s="1197"/>
      <c r="S10" s="1197"/>
      <c r="T10" s="1197"/>
      <c r="U10" s="1197"/>
      <c r="V10" s="1197"/>
      <c r="W10" s="1197"/>
      <c r="X10" s="1197"/>
      <c r="Y10" s="1197"/>
      <c r="Z10" s="1197"/>
      <c r="AA10" s="1197"/>
      <c r="AB10" s="1197"/>
      <c r="AC10" s="1197"/>
      <c r="AD10" s="1197"/>
      <c r="AE10" s="1197"/>
      <c r="AF10" s="1197"/>
      <c r="AG10" s="1197"/>
      <c r="AH10" s="1197"/>
      <c r="AI10" s="1197"/>
      <c r="AJ10" s="1197"/>
      <c r="AK10" s="1197"/>
      <c r="AL10" s="1197"/>
      <c r="AM10" s="1197"/>
      <c r="AN10" s="1197"/>
      <c r="AO10" s="1197"/>
      <c r="AP10" s="1197"/>
      <c r="AQ10" s="1197"/>
      <c r="AR10" s="1197"/>
      <c r="AS10" s="1197"/>
      <c r="AT10" s="1197"/>
      <c r="AU10" s="1197"/>
      <c r="AV10" s="1197"/>
    </row>
    <row r="11" spans="1:48" s="3052" customFormat="1" ht="15.75" hidden="1" customHeight="1" x14ac:dyDescent="0.25">
      <c r="A11" s="3058" t="s">
        <v>4506</v>
      </c>
      <c r="B11" s="3059">
        <v>1500</v>
      </c>
      <c r="C11" s="3059">
        <v>4813</v>
      </c>
      <c r="D11" s="3059">
        <v>59242</v>
      </c>
      <c r="E11" s="3059">
        <v>65555</v>
      </c>
      <c r="F11" s="3059">
        <v>636</v>
      </c>
      <c r="G11" s="3061">
        <v>0.2</v>
      </c>
      <c r="H11" s="3062">
        <v>66191.199999999997</v>
      </c>
      <c r="I11" s="3062">
        <v>2167.8435277009944</v>
      </c>
      <c r="J11" s="3063"/>
      <c r="K11" s="3064"/>
      <c r="L11" s="1197"/>
      <c r="M11" s="1197"/>
      <c r="N11" s="1197"/>
      <c r="O11" s="1197"/>
      <c r="P11" s="1197"/>
      <c r="Q11" s="1197"/>
      <c r="R11" s="1197"/>
      <c r="S11" s="1197"/>
      <c r="T11" s="1197"/>
      <c r="U11" s="1197"/>
      <c r="V11" s="1197"/>
      <c r="W11" s="1197"/>
      <c r="X11" s="1197"/>
      <c r="Y11" s="1197"/>
      <c r="Z11" s="1197"/>
      <c r="AA11" s="1197"/>
      <c r="AB11" s="1197"/>
      <c r="AC11" s="1197"/>
      <c r="AD11" s="1197"/>
      <c r="AE11" s="1197"/>
      <c r="AF11" s="1197"/>
      <c r="AG11" s="1197"/>
      <c r="AH11" s="1197"/>
      <c r="AI11" s="1197"/>
      <c r="AJ11" s="1197"/>
      <c r="AK11" s="1197"/>
      <c r="AL11" s="1197"/>
      <c r="AM11" s="1197"/>
      <c r="AN11" s="1197"/>
      <c r="AO11" s="1197"/>
      <c r="AP11" s="1197"/>
      <c r="AQ11" s="1197"/>
      <c r="AR11" s="1197"/>
      <c r="AS11" s="1197"/>
      <c r="AT11" s="1197"/>
      <c r="AU11" s="1197"/>
      <c r="AV11" s="1197"/>
    </row>
    <row r="12" spans="1:48" s="3052" customFormat="1" ht="15.75" hidden="1" customHeight="1" x14ac:dyDescent="0.25">
      <c r="A12" s="3058" t="s">
        <v>4507</v>
      </c>
      <c r="B12" s="3059">
        <v>1555</v>
      </c>
      <c r="C12" s="3059">
        <v>4802</v>
      </c>
      <c r="D12" s="3059">
        <v>60038</v>
      </c>
      <c r="E12" s="3059">
        <v>66395</v>
      </c>
      <c r="F12" s="3059">
        <v>633</v>
      </c>
      <c r="G12" s="3061">
        <v>0.1</v>
      </c>
      <c r="H12" s="3062">
        <f>E12+F12+G12</f>
        <v>67028.100000000006</v>
      </c>
      <c r="I12" s="3062">
        <f>H12/30.2723</f>
        <v>2214.172692527492</v>
      </c>
      <c r="J12" s="3063"/>
      <c r="K12" s="3064"/>
      <c r="L12" s="1197"/>
      <c r="M12" s="1197"/>
      <c r="N12" s="1197"/>
      <c r="O12" s="1197"/>
      <c r="P12" s="1197"/>
      <c r="Q12" s="1197"/>
      <c r="R12" s="1197"/>
      <c r="S12" s="1197"/>
      <c r="T12" s="1197"/>
      <c r="U12" s="1197"/>
      <c r="V12" s="1197"/>
      <c r="W12" s="1197"/>
      <c r="X12" s="1197"/>
      <c r="Y12" s="1197"/>
      <c r="Z12" s="1197"/>
      <c r="AA12" s="1197"/>
      <c r="AB12" s="1197"/>
      <c r="AC12" s="1197"/>
      <c r="AD12" s="1197"/>
      <c r="AE12" s="1197"/>
      <c r="AF12" s="1197"/>
      <c r="AG12" s="1197"/>
      <c r="AH12" s="1197"/>
      <c r="AI12" s="1197"/>
      <c r="AJ12" s="1197"/>
      <c r="AK12" s="1197"/>
      <c r="AL12" s="1197"/>
      <c r="AM12" s="1197"/>
      <c r="AN12" s="1197"/>
      <c r="AO12" s="1197"/>
      <c r="AP12" s="1197"/>
      <c r="AQ12" s="1197"/>
      <c r="AR12" s="1197"/>
      <c r="AS12" s="1197"/>
      <c r="AT12" s="1197"/>
      <c r="AU12" s="1197"/>
      <c r="AV12" s="1197"/>
    </row>
    <row r="13" spans="1:48" s="3052" customFormat="1" ht="15.75" hidden="1" customHeight="1" x14ac:dyDescent="0.25">
      <c r="A13" s="3058" t="s">
        <v>4508</v>
      </c>
      <c r="B13" s="3066">
        <v>3867</v>
      </c>
      <c r="C13" s="3059">
        <v>4677</v>
      </c>
      <c r="D13" s="3059">
        <v>58869</v>
      </c>
      <c r="E13" s="3059">
        <v>67413</v>
      </c>
      <c r="F13" s="3059">
        <v>807</v>
      </c>
      <c r="G13" s="3061">
        <v>0.2</v>
      </c>
      <c r="H13" s="3062">
        <f>E13+F13+G13</f>
        <v>68220.2</v>
      </c>
      <c r="I13" s="3062">
        <f>H13/30.7998</f>
        <v>2214.9559412723456</v>
      </c>
      <c r="J13" s="3063"/>
      <c r="K13" s="3064"/>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197"/>
      <c r="AI13" s="1197"/>
      <c r="AJ13" s="1197"/>
      <c r="AK13" s="1197"/>
      <c r="AL13" s="1197"/>
      <c r="AM13" s="1197"/>
      <c r="AN13" s="1197"/>
      <c r="AO13" s="1197"/>
      <c r="AP13" s="1197"/>
      <c r="AQ13" s="1197"/>
      <c r="AR13" s="1197"/>
      <c r="AS13" s="1197"/>
      <c r="AT13" s="1197"/>
      <c r="AU13" s="1197"/>
      <c r="AV13" s="1197"/>
    </row>
    <row r="14" spans="1:48" s="3052" customFormat="1" ht="15.75" hidden="1" customHeight="1" x14ac:dyDescent="0.25">
      <c r="A14" s="3058" t="s">
        <v>4509</v>
      </c>
      <c r="B14" s="3066">
        <v>4097</v>
      </c>
      <c r="C14" s="3059">
        <v>4651</v>
      </c>
      <c r="D14" s="3059">
        <v>59179</v>
      </c>
      <c r="E14" s="3066">
        <v>67927</v>
      </c>
      <c r="F14" s="3059">
        <v>804</v>
      </c>
      <c r="G14" s="3061">
        <v>0.2</v>
      </c>
      <c r="H14" s="3062">
        <v>68731.199999999997</v>
      </c>
      <c r="I14" s="3062">
        <f>H14/30.8466</f>
        <v>2228.161288440217</v>
      </c>
      <c r="J14" s="3063"/>
      <c r="K14" s="3064"/>
      <c r="L14" s="1197"/>
      <c r="M14" s="1197"/>
      <c r="N14" s="1197"/>
      <c r="O14" s="1197"/>
      <c r="P14" s="1197"/>
      <c r="Q14" s="1197"/>
      <c r="R14" s="1197"/>
      <c r="S14" s="1197"/>
      <c r="T14" s="1197"/>
      <c r="U14" s="1197"/>
      <c r="V14" s="1197"/>
      <c r="W14" s="1197"/>
      <c r="X14" s="1197"/>
      <c r="Y14" s="1197"/>
      <c r="Z14" s="1197"/>
      <c r="AA14" s="1197"/>
      <c r="AB14" s="1197"/>
      <c r="AC14" s="1197"/>
      <c r="AD14" s="1197"/>
      <c r="AE14" s="1197"/>
      <c r="AF14" s="1197"/>
      <c r="AG14" s="1197"/>
      <c r="AH14" s="1197"/>
      <c r="AI14" s="1197"/>
      <c r="AJ14" s="1197"/>
      <c r="AK14" s="1197"/>
      <c r="AL14" s="1197"/>
      <c r="AM14" s="1197"/>
      <c r="AN14" s="1197"/>
      <c r="AO14" s="1197"/>
      <c r="AP14" s="1197"/>
      <c r="AQ14" s="1197"/>
      <c r="AR14" s="1197"/>
      <c r="AS14" s="1197"/>
      <c r="AT14" s="1197"/>
      <c r="AU14" s="1197"/>
      <c r="AV14" s="1197"/>
    </row>
    <row r="15" spans="1:48" s="3052" customFormat="1" ht="15.75" hidden="1" customHeight="1" x14ac:dyDescent="0.25">
      <c r="A15" s="3058" t="s">
        <v>4510</v>
      </c>
      <c r="B15" s="3066">
        <v>4614</v>
      </c>
      <c r="C15" s="3059">
        <v>4942</v>
      </c>
      <c r="D15" s="3059">
        <v>61027</v>
      </c>
      <c r="E15" s="3066">
        <v>70583</v>
      </c>
      <c r="F15" s="3059">
        <v>862</v>
      </c>
      <c r="G15" s="3061">
        <v>0.1</v>
      </c>
      <c r="H15" s="3062">
        <v>71445.100000000006</v>
      </c>
      <c r="I15" s="3062">
        <f>H15/33.5965</f>
        <v>2126.5637789650709</v>
      </c>
      <c r="J15" s="3063"/>
      <c r="K15" s="3064"/>
      <c r="L15" s="1197"/>
      <c r="M15" s="1197"/>
      <c r="N15" s="1197"/>
      <c r="O15" s="1197"/>
      <c r="P15" s="1197"/>
      <c r="Q15" s="1197"/>
      <c r="R15" s="1197"/>
      <c r="S15" s="1197"/>
      <c r="T15" s="1197"/>
      <c r="U15" s="1197"/>
      <c r="V15" s="1197"/>
      <c r="W15" s="1197"/>
      <c r="X15" s="1197"/>
      <c r="Y15" s="1197"/>
      <c r="Z15" s="1197"/>
      <c r="AA15" s="1197"/>
      <c r="AB15" s="1197"/>
      <c r="AC15" s="1197"/>
      <c r="AD15" s="1197"/>
      <c r="AE15" s="1197"/>
      <c r="AF15" s="1197"/>
      <c r="AG15" s="1197"/>
      <c r="AH15" s="1197"/>
      <c r="AI15" s="1197"/>
      <c r="AJ15" s="1197"/>
      <c r="AK15" s="1197"/>
      <c r="AL15" s="1197"/>
      <c r="AM15" s="1197"/>
      <c r="AN15" s="1197"/>
      <c r="AO15" s="1197"/>
      <c r="AP15" s="1197"/>
      <c r="AQ15" s="1197"/>
      <c r="AR15" s="1197"/>
      <c r="AS15" s="1197"/>
      <c r="AT15" s="1197"/>
      <c r="AU15" s="1197"/>
      <c r="AV15" s="1197"/>
    </row>
    <row r="16" spans="1:48" s="3052" customFormat="1" ht="15.75" hidden="1" customHeight="1" x14ac:dyDescent="0.25">
      <c r="A16" s="3067">
        <v>40369</v>
      </c>
      <c r="B16" s="3066">
        <v>3994</v>
      </c>
      <c r="C16" s="3059">
        <v>4583</v>
      </c>
      <c r="D16" s="3059">
        <v>60698</v>
      </c>
      <c r="E16" s="3066">
        <v>69275</v>
      </c>
      <c r="F16" s="3059">
        <v>1011</v>
      </c>
      <c r="G16" s="3061">
        <v>0.1</v>
      </c>
      <c r="H16" s="3062">
        <v>70286.100000000006</v>
      </c>
      <c r="I16" s="3062">
        <f>H16/30.1817</f>
        <v>2328.765443961076</v>
      </c>
      <c r="J16" s="3063"/>
      <c r="K16" s="3064"/>
      <c r="L16" s="1197"/>
      <c r="M16" s="1197"/>
      <c r="N16" s="1197"/>
      <c r="O16" s="1197"/>
      <c r="P16" s="1197"/>
      <c r="Q16" s="1197"/>
      <c r="R16" s="1197"/>
      <c r="S16" s="1197"/>
      <c r="T16" s="1197"/>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R16" s="1197"/>
      <c r="AS16" s="1197"/>
      <c r="AT16" s="1197"/>
      <c r="AU16" s="1197"/>
      <c r="AV16" s="1197"/>
    </row>
    <row r="17" spans="1:48" s="3052" customFormat="1" ht="15.75" hidden="1" customHeight="1" x14ac:dyDescent="0.25">
      <c r="A17" s="3067">
        <v>40400</v>
      </c>
      <c r="B17" s="3066">
        <v>4317</v>
      </c>
      <c r="C17" s="3059">
        <v>4648</v>
      </c>
      <c r="D17" s="3059">
        <v>61259</v>
      </c>
      <c r="E17" s="3066">
        <v>70224</v>
      </c>
      <c r="F17" s="3059">
        <v>1027</v>
      </c>
      <c r="G17" s="3061">
        <v>0.2</v>
      </c>
      <c r="H17" s="3062">
        <v>71251.199999999997</v>
      </c>
      <c r="I17" s="3062">
        <f>H17/30.8685</f>
        <v>2308.2171145342336</v>
      </c>
      <c r="J17" s="3063"/>
      <c r="K17" s="3064"/>
      <c r="L17" s="1197"/>
      <c r="M17" s="1197"/>
      <c r="N17" s="1197"/>
      <c r="O17" s="1197"/>
      <c r="P17" s="1197"/>
      <c r="Q17" s="1197"/>
      <c r="R17" s="1197"/>
      <c r="S17" s="1197"/>
      <c r="T17" s="1197"/>
      <c r="U17" s="1197"/>
      <c r="V17" s="1197"/>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R17" s="1197"/>
      <c r="AS17" s="1197"/>
      <c r="AT17" s="1197"/>
      <c r="AU17" s="1197"/>
      <c r="AV17" s="1197"/>
    </row>
    <row r="18" spans="1:48" s="3052" customFormat="1" ht="15.75" hidden="1" customHeight="1" x14ac:dyDescent="0.25">
      <c r="A18" s="3067">
        <v>40431</v>
      </c>
      <c r="B18" s="3066">
        <v>4472</v>
      </c>
      <c r="C18" s="3059">
        <v>4665</v>
      </c>
      <c r="D18" s="3059">
        <v>64159</v>
      </c>
      <c r="E18" s="3066">
        <v>73296</v>
      </c>
      <c r="F18" s="3059">
        <v>1033</v>
      </c>
      <c r="G18" s="3061">
        <v>0.2</v>
      </c>
      <c r="H18" s="3062">
        <f t="shared" ref="H18:H36" si="0">E18+F18+G18</f>
        <v>74329.2</v>
      </c>
      <c r="I18" s="3062">
        <f>H18/30.1123</f>
        <v>2468.3999561640921</v>
      </c>
      <c r="J18" s="3063"/>
      <c r="K18" s="1197"/>
      <c r="L18" s="1197"/>
      <c r="M18" s="1197"/>
      <c r="N18" s="1197"/>
      <c r="O18" s="1197"/>
      <c r="P18" s="1197"/>
      <c r="Q18" s="1197"/>
      <c r="R18" s="1197"/>
      <c r="S18" s="1197"/>
      <c r="T18" s="1197"/>
      <c r="U18" s="1197"/>
      <c r="V18" s="1197"/>
      <c r="W18" s="1197"/>
      <c r="X18" s="1197"/>
      <c r="Y18" s="1197"/>
      <c r="Z18" s="1197"/>
      <c r="AA18" s="1197"/>
      <c r="AB18" s="1197"/>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row>
    <row r="19" spans="1:48" s="3052" customFormat="1" ht="15.75" hidden="1" customHeight="1" x14ac:dyDescent="0.25">
      <c r="A19" s="3067">
        <v>40461</v>
      </c>
      <c r="B19" s="3066">
        <v>4517</v>
      </c>
      <c r="C19" s="3059">
        <v>4672</v>
      </c>
      <c r="D19" s="3059">
        <f>E19-C19-B19</f>
        <v>63543</v>
      </c>
      <c r="E19" s="3066">
        <v>72732</v>
      </c>
      <c r="F19" s="3059">
        <v>1034</v>
      </c>
      <c r="G19" s="3061">
        <v>0.1</v>
      </c>
      <c r="H19" s="3062">
        <f t="shared" si="0"/>
        <v>73766.100000000006</v>
      </c>
      <c r="I19" s="3062">
        <f>H19/29.8251</f>
        <v>2473.2892764818898</v>
      </c>
      <c r="J19" s="3063"/>
      <c r="K19" s="1197"/>
      <c r="L19" s="1197"/>
      <c r="M19" s="1197"/>
      <c r="N19" s="1197"/>
      <c r="O19" s="1197"/>
      <c r="P19" s="1197"/>
      <c r="Q19" s="1197"/>
      <c r="R19" s="1197"/>
      <c r="S19" s="1197"/>
      <c r="T19" s="1197"/>
      <c r="U19" s="1197"/>
      <c r="V19" s="1197"/>
      <c r="W19" s="1197"/>
      <c r="X19" s="1197"/>
      <c r="Y19" s="1197"/>
      <c r="Z19" s="1197"/>
      <c r="AA19" s="1197"/>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row>
    <row r="20" spans="1:48" s="3052" customFormat="1" ht="18.75" hidden="1" customHeight="1" x14ac:dyDescent="0.25">
      <c r="A20" s="3067">
        <v>40492</v>
      </c>
      <c r="B20" s="3066">
        <v>4594</v>
      </c>
      <c r="C20" s="3059">
        <v>4636</v>
      </c>
      <c r="D20" s="3059">
        <f>E20-C20-B20</f>
        <v>65831</v>
      </c>
      <c r="E20" s="3066">
        <v>75061</v>
      </c>
      <c r="F20" s="3059">
        <v>1024</v>
      </c>
      <c r="G20" s="3061">
        <v>0.1</v>
      </c>
      <c r="H20" s="3062">
        <f t="shared" si="0"/>
        <v>76085.100000000006</v>
      </c>
      <c r="I20" s="3062">
        <f>H20/30.4308</f>
        <v>2500.2661776883947</v>
      </c>
      <c r="J20" s="3063"/>
      <c r="K20" s="1197"/>
      <c r="L20" s="1197"/>
      <c r="M20" s="1197"/>
      <c r="N20" s="1197"/>
      <c r="O20" s="1197"/>
      <c r="P20" s="1197"/>
      <c r="Q20" s="1197"/>
      <c r="R20" s="1197"/>
      <c r="S20" s="1197"/>
      <c r="T20" s="1197"/>
      <c r="U20" s="1197"/>
      <c r="V20" s="1197"/>
      <c r="W20" s="1197"/>
      <c r="X20" s="1197"/>
      <c r="Y20" s="1197"/>
      <c r="Z20" s="1197"/>
      <c r="AA20" s="1197"/>
      <c r="AB20" s="1197"/>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row>
    <row r="21" spans="1:48" s="3052" customFormat="1" ht="18.75" hidden="1" customHeight="1" x14ac:dyDescent="0.25">
      <c r="A21" s="3067">
        <v>40522</v>
      </c>
      <c r="B21" s="3066">
        <v>4850</v>
      </c>
      <c r="C21" s="3059">
        <v>4675</v>
      </c>
      <c r="D21" s="3059">
        <v>68506</v>
      </c>
      <c r="E21" s="3066">
        <v>78031</v>
      </c>
      <c r="F21" s="3059">
        <v>1033</v>
      </c>
      <c r="G21" s="3061">
        <v>0.1</v>
      </c>
      <c r="H21" s="3062">
        <f t="shared" si="0"/>
        <v>79064.100000000006</v>
      </c>
      <c r="I21" s="3062">
        <f>H21/30.3908</f>
        <v>2601.5800834463066</v>
      </c>
      <c r="J21" s="3063"/>
      <c r="K21" s="1197"/>
      <c r="L21" s="1197"/>
      <c r="M21" s="1197"/>
      <c r="N21" s="1197"/>
      <c r="O21" s="1197"/>
      <c r="P21" s="1197"/>
      <c r="Q21" s="1197"/>
      <c r="R21" s="1197"/>
      <c r="S21" s="1197"/>
      <c r="T21" s="1197"/>
      <c r="U21" s="1197"/>
      <c r="V21" s="1197"/>
      <c r="W21" s="1197"/>
      <c r="X21" s="1197"/>
      <c r="Y21" s="1197"/>
      <c r="Z21" s="1197"/>
      <c r="AA21" s="1197"/>
      <c r="AB21" s="1197"/>
      <c r="AC21" s="1197"/>
      <c r="AD21" s="1197"/>
      <c r="AE21" s="1197"/>
      <c r="AF21" s="1197"/>
      <c r="AG21" s="1197"/>
      <c r="AH21" s="1197"/>
      <c r="AI21" s="1197"/>
      <c r="AJ21" s="1197"/>
      <c r="AK21" s="1197"/>
      <c r="AL21" s="1197"/>
      <c r="AM21" s="1197"/>
      <c r="AN21" s="1197"/>
      <c r="AO21" s="1197"/>
      <c r="AP21" s="1197"/>
      <c r="AQ21" s="1197"/>
      <c r="AR21" s="1197"/>
      <c r="AS21" s="1197"/>
      <c r="AT21" s="1197"/>
      <c r="AU21" s="1197"/>
      <c r="AV21" s="1197"/>
    </row>
    <row r="22" spans="1:48" s="3052" customFormat="1" ht="18.75" hidden="1" customHeight="1" x14ac:dyDescent="0.25">
      <c r="A22" s="3067">
        <v>40554</v>
      </c>
      <c r="B22" s="3066">
        <v>4453</v>
      </c>
      <c r="C22" s="3059">
        <v>4604</v>
      </c>
      <c r="D22" s="3059">
        <v>65545</v>
      </c>
      <c r="E22" s="3066">
        <f t="shared" ref="E22:E33" si="1">B22+C22+D22</f>
        <v>74602</v>
      </c>
      <c r="F22" s="3059">
        <v>1200</v>
      </c>
      <c r="G22" s="3061">
        <v>0.2</v>
      </c>
      <c r="H22" s="3062">
        <f t="shared" si="0"/>
        <v>75802.2</v>
      </c>
      <c r="I22" s="3062">
        <f>H22/29.4799</f>
        <v>2571.3180845253883</v>
      </c>
      <c r="J22" s="3063">
        <v>4.2705464788732392</v>
      </c>
      <c r="K22" s="1197"/>
      <c r="L22" s="1197"/>
      <c r="M22" s="1197"/>
      <c r="N22" s="1197"/>
      <c r="O22" s="1197"/>
      <c r="P22" s="1197"/>
      <c r="Q22" s="1197"/>
      <c r="R22" s="1197"/>
      <c r="S22" s="1197"/>
      <c r="T22" s="1197"/>
      <c r="U22" s="1197"/>
      <c r="V22" s="1197"/>
      <c r="W22" s="1197"/>
      <c r="X22" s="1197"/>
      <c r="Y22" s="1197"/>
      <c r="Z22" s="1197"/>
      <c r="AA22" s="1197"/>
      <c r="AB22" s="1197"/>
      <c r="AC22" s="1197"/>
      <c r="AD22" s="1197"/>
      <c r="AE22" s="1197"/>
      <c r="AF22" s="1197"/>
      <c r="AG22" s="1197"/>
      <c r="AH22" s="1197"/>
      <c r="AI22" s="1197"/>
      <c r="AJ22" s="1197"/>
      <c r="AK22" s="1197"/>
      <c r="AL22" s="1197"/>
      <c r="AM22" s="1197"/>
      <c r="AN22" s="1197"/>
      <c r="AO22" s="1197"/>
      <c r="AP22" s="1197"/>
      <c r="AQ22" s="1197"/>
      <c r="AR22" s="1197"/>
      <c r="AS22" s="1197"/>
      <c r="AT22" s="1197"/>
      <c r="AU22" s="1197"/>
      <c r="AV22" s="1197"/>
    </row>
    <row r="23" spans="1:48" s="3052" customFormat="1" ht="24" hidden="1" customHeight="1" x14ac:dyDescent="0.25">
      <c r="A23" s="3067">
        <v>40585</v>
      </c>
      <c r="B23" s="3066">
        <v>4676</v>
      </c>
      <c r="C23" s="3059">
        <v>4583</v>
      </c>
      <c r="D23" s="3059">
        <v>65321</v>
      </c>
      <c r="E23" s="3066">
        <f t="shared" si="1"/>
        <v>74580</v>
      </c>
      <c r="F23" s="3059">
        <v>1199</v>
      </c>
      <c r="G23" s="3061">
        <v>0.1</v>
      </c>
      <c r="H23" s="3062">
        <f t="shared" si="0"/>
        <v>75779.100000000006</v>
      </c>
      <c r="I23" s="3062">
        <f>H23/29.2492</f>
        <v>2590.8093212805825</v>
      </c>
      <c r="J23" s="3063">
        <v>4.2692450704225351</v>
      </c>
      <c r="K23" s="1197"/>
      <c r="L23" s="1197"/>
      <c r="M23" s="1197"/>
      <c r="N23" s="1197"/>
      <c r="O23" s="1197"/>
      <c r="P23" s="1197"/>
      <c r="Q23" s="1197"/>
      <c r="R23" s="1197"/>
      <c r="S23" s="1197"/>
      <c r="T23" s="1197"/>
      <c r="U23" s="1197"/>
      <c r="V23" s="1197"/>
      <c r="W23" s="1197"/>
      <c r="X23" s="1197"/>
      <c r="Y23" s="1197"/>
      <c r="Z23" s="1197"/>
      <c r="AA23" s="1197"/>
      <c r="AB23" s="1197"/>
      <c r="AC23" s="1197"/>
      <c r="AD23" s="1197"/>
      <c r="AE23" s="1197"/>
      <c r="AF23" s="1197"/>
      <c r="AG23" s="1197"/>
      <c r="AH23" s="1197"/>
      <c r="AI23" s="1197"/>
      <c r="AJ23" s="1197"/>
      <c r="AK23" s="1197"/>
      <c r="AL23" s="1197"/>
      <c r="AM23" s="1197"/>
      <c r="AN23" s="1197"/>
      <c r="AO23" s="1197"/>
      <c r="AP23" s="1197"/>
      <c r="AQ23" s="1197"/>
      <c r="AR23" s="1197"/>
      <c r="AS23" s="1197"/>
      <c r="AT23" s="1197"/>
      <c r="AU23" s="1197"/>
      <c r="AV23" s="1197"/>
    </row>
    <row r="24" spans="1:48" s="3052" customFormat="1" ht="24" hidden="1" customHeight="1" x14ac:dyDescent="0.25">
      <c r="A24" s="3067">
        <v>40613</v>
      </c>
      <c r="B24" s="3066">
        <v>4586</v>
      </c>
      <c r="C24" s="3059">
        <v>4475</v>
      </c>
      <c r="D24" s="3059">
        <v>67264</v>
      </c>
      <c r="E24" s="3066">
        <f t="shared" si="1"/>
        <v>76325</v>
      </c>
      <c r="F24" s="3059">
        <v>1172</v>
      </c>
      <c r="G24" s="3061">
        <v>0.1</v>
      </c>
      <c r="H24" s="3062">
        <f t="shared" si="0"/>
        <v>77497.100000000006</v>
      </c>
      <c r="I24" s="3062">
        <f>H24/28.3805</f>
        <v>2730.646042176847</v>
      </c>
      <c r="J24" s="3063">
        <v>4.3660338028169017</v>
      </c>
      <c r="K24" s="1197"/>
      <c r="L24" s="1197"/>
      <c r="M24" s="1197"/>
      <c r="N24" s="1197"/>
      <c r="O24" s="1197"/>
      <c r="P24" s="1197"/>
      <c r="Q24" s="1197"/>
      <c r="R24" s="1197"/>
      <c r="S24" s="1197"/>
      <c r="T24" s="1197"/>
      <c r="U24" s="1197"/>
      <c r="V24" s="1197"/>
      <c r="W24" s="1197"/>
      <c r="X24" s="1197"/>
      <c r="Y24" s="1197"/>
      <c r="Z24" s="1197"/>
      <c r="AA24" s="1197"/>
      <c r="AB24" s="1197"/>
      <c r="AC24" s="1197"/>
      <c r="AD24" s="1197"/>
      <c r="AE24" s="1197"/>
      <c r="AF24" s="1197"/>
      <c r="AG24" s="1197"/>
      <c r="AH24" s="1197"/>
      <c r="AI24" s="1197"/>
      <c r="AJ24" s="1197"/>
      <c r="AK24" s="1197"/>
      <c r="AL24" s="1197"/>
      <c r="AM24" s="1197"/>
      <c r="AN24" s="1197"/>
      <c r="AO24" s="1197"/>
      <c r="AP24" s="1197"/>
      <c r="AQ24" s="1197"/>
      <c r="AR24" s="1197"/>
      <c r="AS24" s="1197"/>
      <c r="AT24" s="1197"/>
      <c r="AU24" s="1197"/>
      <c r="AV24" s="1197"/>
    </row>
    <row r="25" spans="1:48" s="3052" customFormat="1" ht="24" hidden="1" customHeight="1" x14ac:dyDescent="0.25">
      <c r="A25" s="3067">
        <v>40644</v>
      </c>
      <c r="B25" s="3066">
        <v>4758</v>
      </c>
      <c r="C25" s="3059">
        <v>4429</v>
      </c>
      <c r="D25" s="3059">
        <v>66475</v>
      </c>
      <c r="E25" s="3066">
        <f t="shared" si="1"/>
        <v>75662</v>
      </c>
      <c r="F25" s="3059">
        <v>1159</v>
      </c>
      <c r="G25" s="3061">
        <v>0.2</v>
      </c>
      <c r="H25" s="3062">
        <f t="shared" si="0"/>
        <v>76821.2</v>
      </c>
      <c r="I25" s="3062">
        <f>H25/27.3973</f>
        <v>2803.9697342438849</v>
      </c>
      <c r="J25" s="3063">
        <v>4.3279549295774649</v>
      </c>
      <c r="K25" s="1197"/>
      <c r="L25" s="1197"/>
      <c r="M25" s="1197"/>
      <c r="N25" s="1197"/>
      <c r="O25" s="1197"/>
      <c r="P25" s="1197"/>
      <c r="Q25" s="1197"/>
      <c r="R25" s="1197"/>
      <c r="S25" s="1197"/>
      <c r="T25" s="1197"/>
      <c r="U25" s="1197"/>
      <c r="V25" s="1197"/>
      <c r="W25" s="1197"/>
      <c r="X25" s="1197"/>
      <c r="Y25" s="1197"/>
      <c r="Z25" s="1197"/>
      <c r="AA25" s="1197"/>
      <c r="AB25" s="1197"/>
      <c r="AC25" s="1197"/>
      <c r="AD25" s="1197"/>
      <c r="AE25" s="1197"/>
      <c r="AF25" s="1197"/>
      <c r="AG25" s="1197"/>
      <c r="AH25" s="1197"/>
      <c r="AI25" s="1197"/>
      <c r="AJ25" s="1197"/>
      <c r="AK25" s="1197"/>
      <c r="AL25" s="1197"/>
      <c r="AM25" s="1197"/>
      <c r="AN25" s="1197"/>
      <c r="AO25" s="1197"/>
      <c r="AP25" s="1197"/>
      <c r="AQ25" s="1197"/>
      <c r="AR25" s="1197"/>
      <c r="AS25" s="1197"/>
      <c r="AT25" s="1197"/>
      <c r="AU25" s="1197"/>
      <c r="AV25" s="1197"/>
    </row>
    <row r="26" spans="1:48" s="3052" customFormat="1" ht="24" hidden="1" customHeight="1" x14ac:dyDescent="0.25">
      <c r="A26" s="3067">
        <v>40674</v>
      </c>
      <c r="B26" s="3066">
        <v>4890</v>
      </c>
      <c r="C26" s="3059">
        <v>4466</v>
      </c>
      <c r="D26" s="3059">
        <v>67861</v>
      </c>
      <c r="E26" s="3066">
        <f t="shared" si="1"/>
        <v>77217</v>
      </c>
      <c r="F26" s="3059">
        <v>1236</v>
      </c>
      <c r="G26" s="3061">
        <v>0.1</v>
      </c>
      <c r="H26" s="3062">
        <f t="shared" si="0"/>
        <v>78453.100000000006</v>
      </c>
      <c r="I26" s="3062">
        <f>H26/28.0719</f>
        <v>2794.7199868908056</v>
      </c>
      <c r="J26" s="3063">
        <v>4.4198929577464794</v>
      </c>
      <c r="K26" s="1197"/>
      <c r="L26" s="1197"/>
      <c r="M26" s="1197"/>
      <c r="N26" s="1197"/>
      <c r="O26" s="1197"/>
      <c r="P26" s="1197"/>
      <c r="Q26" s="1197"/>
      <c r="R26" s="1197"/>
      <c r="S26" s="1197"/>
      <c r="T26" s="1197"/>
      <c r="U26" s="1197"/>
      <c r="V26" s="1197"/>
      <c r="W26" s="1197"/>
      <c r="X26" s="1197"/>
      <c r="Y26" s="1197"/>
      <c r="Z26" s="1197"/>
      <c r="AA26" s="1197"/>
      <c r="AB26" s="1197"/>
      <c r="AC26" s="1197"/>
      <c r="AD26" s="1197"/>
      <c r="AE26" s="1197"/>
      <c r="AF26" s="1197"/>
      <c r="AG26" s="1197"/>
      <c r="AH26" s="1197"/>
      <c r="AI26" s="1197"/>
      <c r="AJ26" s="1197"/>
      <c r="AK26" s="1197"/>
      <c r="AL26" s="1197"/>
      <c r="AM26" s="1197"/>
      <c r="AN26" s="1197"/>
      <c r="AO26" s="1197"/>
      <c r="AP26" s="1197"/>
      <c r="AQ26" s="1197"/>
      <c r="AR26" s="1197"/>
      <c r="AS26" s="1197"/>
      <c r="AT26" s="1197"/>
      <c r="AU26" s="1197"/>
      <c r="AV26" s="1197"/>
    </row>
    <row r="27" spans="1:48" s="3052" customFormat="1" ht="24" hidden="1" customHeight="1" x14ac:dyDescent="0.25">
      <c r="A27" s="3067">
        <v>40695</v>
      </c>
      <c r="B27" s="3066">
        <v>4861</v>
      </c>
      <c r="C27" s="3059">
        <v>4541</v>
      </c>
      <c r="D27" s="3059">
        <v>70852</v>
      </c>
      <c r="E27" s="3066">
        <f t="shared" si="1"/>
        <v>80254</v>
      </c>
      <c r="F27" s="3059">
        <v>1253</v>
      </c>
      <c r="G27" s="3061">
        <v>0.1</v>
      </c>
      <c r="H27" s="3062">
        <f t="shared" si="0"/>
        <v>81507.100000000006</v>
      </c>
      <c r="I27" s="3062">
        <f>H27/28.4684</f>
        <v>2863.0727403015276</v>
      </c>
      <c r="J27" s="3063">
        <v>4.5919492957746479</v>
      </c>
      <c r="K27" s="1197"/>
      <c r="L27" s="1197"/>
      <c r="M27" s="1197"/>
      <c r="N27" s="1197"/>
      <c r="O27" s="1197"/>
      <c r="P27" s="1197"/>
      <c r="Q27" s="1197"/>
      <c r="R27" s="1197"/>
      <c r="S27" s="1197"/>
      <c r="T27" s="1197"/>
      <c r="U27" s="1197"/>
      <c r="V27" s="1197"/>
      <c r="W27" s="1197"/>
      <c r="X27" s="1197"/>
      <c r="Y27" s="1197"/>
      <c r="Z27" s="1197"/>
      <c r="AA27" s="1197"/>
      <c r="AB27" s="1197"/>
      <c r="AC27" s="1197"/>
      <c r="AD27" s="1197"/>
      <c r="AE27" s="1197"/>
      <c r="AF27" s="1197"/>
      <c r="AG27" s="1197"/>
      <c r="AH27" s="1197"/>
      <c r="AI27" s="1197"/>
      <c r="AJ27" s="1197"/>
      <c r="AK27" s="1197"/>
      <c r="AL27" s="1197"/>
      <c r="AM27" s="1197"/>
      <c r="AN27" s="1197"/>
      <c r="AO27" s="1197"/>
      <c r="AP27" s="1197"/>
      <c r="AQ27" s="1197"/>
      <c r="AR27" s="1197"/>
      <c r="AS27" s="1197"/>
      <c r="AT27" s="1197"/>
      <c r="AU27" s="1197"/>
      <c r="AV27" s="1197"/>
    </row>
    <row r="28" spans="1:48" s="3052" customFormat="1" ht="24" hidden="1" customHeight="1" x14ac:dyDescent="0.25">
      <c r="A28" s="3067">
        <v>40725</v>
      </c>
      <c r="B28" s="3066">
        <v>5075</v>
      </c>
      <c r="C28" s="3059">
        <v>4442</v>
      </c>
      <c r="D28" s="3059">
        <v>69531</v>
      </c>
      <c r="E28" s="3066">
        <f t="shared" si="1"/>
        <v>79048</v>
      </c>
      <c r="F28" s="3059">
        <v>1268</v>
      </c>
      <c r="G28" s="3061">
        <v>0.1</v>
      </c>
      <c r="H28" s="3062">
        <f t="shared" si="0"/>
        <v>80316.100000000006</v>
      </c>
      <c r="I28" s="3062">
        <f>H28/27.781</f>
        <v>2891.0442388682918</v>
      </c>
      <c r="J28" s="3063">
        <v>4.5248507042253525</v>
      </c>
      <c r="K28" s="1197"/>
      <c r="L28" s="1197"/>
      <c r="M28" s="1197"/>
      <c r="N28" s="1197"/>
      <c r="O28" s="1197"/>
      <c r="P28" s="1197"/>
      <c r="Q28" s="1197"/>
      <c r="R28" s="1197"/>
      <c r="S28" s="1197"/>
      <c r="T28" s="1197"/>
      <c r="U28" s="1197"/>
      <c r="V28" s="1197"/>
      <c r="W28" s="1197"/>
      <c r="X28" s="1197"/>
      <c r="Y28" s="1197"/>
      <c r="Z28" s="1197"/>
      <c r="AA28" s="1197"/>
      <c r="AB28" s="1197"/>
      <c r="AC28" s="1197"/>
      <c r="AD28" s="1197"/>
      <c r="AE28" s="1197"/>
      <c r="AF28" s="1197"/>
      <c r="AG28" s="1197"/>
      <c r="AH28" s="1197"/>
      <c r="AI28" s="1197"/>
      <c r="AJ28" s="1197"/>
      <c r="AK28" s="1197"/>
      <c r="AL28" s="1197"/>
      <c r="AM28" s="1197"/>
      <c r="AN28" s="1197"/>
      <c r="AO28" s="1197"/>
      <c r="AP28" s="1197"/>
      <c r="AQ28" s="1197"/>
      <c r="AR28" s="1197"/>
      <c r="AS28" s="1197"/>
      <c r="AT28" s="1197"/>
      <c r="AU28" s="1197"/>
      <c r="AV28" s="1197"/>
    </row>
    <row r="29" spans="1:48" s="3052" customFormat="1" ht="0.75" hidden="1" customHeight="1" x14ac:dyDescent="0.25">
      <c r="A29" s="3067">
        <v>40756</v>
      </c>
      <c r="B29" s="3066">
        <v>5668</v>
      </c>
      <c r="C29" s="3059">
        <v>4497</v>
      </c>
      <c r="D29" s="3059">
        <v>69331</v>
      </c>
      <c r="E29" s="3066">
        <f t="shared" si="1"/>
        <v>79496</v>
      </c>
      <c r="F29" s="3059">
        <v>1282</v>
      </c>
      <c r="G29" s="3061">
        <v>0.2</v>
      </c>
      <c r="H29" s="3062">
        <f t="shared" si="0"/>
        <v>80778.2</v>
      </c>
      <c r="I29" s="3062">
        <f>H29/27.919</f>
        <v>2893.3056341559509</v>
      </c>
      <c r="J29" s="3063">
        <v>4.5508845070422534</v>
      </c>
      <c r="K29" s="1197"/>
      <c r="L29" s="1197"/>
      <c r="M29" s="1197"/>
      <c r="N29" s="1197"/>
      <c r="O29" s="1197"/>
      <c r="P29" s="1197"/>
      <c r="Q29" s="1197"/>
      <c r="R29" s="1197"/>
      <c r="S29" s="1197"/>
      <c r="T29" s="1197"/>
      <c r="U29" s="1197"/>
      <c r="V29" s="1197"/>
      <c r="W29" s="1197"/>
      <c r="X29" s="1197"/>
      <c r="Y29" s="1197"/>
      <c r="Z29" s="1197"/>
      <c r="AA29" s="1197"/>
      <c r="AB29" s="1197"/>
      <c r="AC29" s="1197"/>
      <c r="AD29" s="1197"/>
      <c r="AE29" s="1197"/>
      <c r="AF29" s="1197"/>
      <c r="AG29" s="1197"/>
      <c r="AH29" s="1197"/>
      <c r="AI29" s="1197"/>
      <c r="AJ29" s="1197"/>
      <c r="AK29" s="1197"/>
      <c r="AL29" s="1197"/>
      <c r="AM29" s="1197"/>
      <c r="AN29" s="1197"/>
      <c r="AO29" s="1197"/>
      <c r="AP29" s="1197"/>
      <c r="AQ29" s="1197"/>
      <c r="AR29" s="1197"/>
      <c r="AS29" s="1197"/>
      <c r="AT29" s="1197"/>
      <c r="AU29" s="1197"/>
      <c r="AV29" s="1197"/>
    </row>
    <row r="30" spans="1:48" s="3052" customFormat="1" ht="24" hidden="1" customHeight="1" x14ac:dyDescent="0.25">
      <c r="A30" s="3067">
        <v>40787</v>
      </c>
      <c r="B30" s="3066">
        <v>5942</v>
      </c>
      <c r="C30" s="3059">
        <v>4544</v>
      </c>
      <c r="D30" s="3059">
        <v>68208</v>
      </c>
      <c r="E30" s="3066">
        <f t="shared" si="1"/>
        <v>78694</v>
      </c>
      <c r="F30" s="3059">
        <v>1366</v>
      </c>
      <c r="G30" s="3061">
        <v>0.1</v>
      </c>
      <c r="H30" s="3062">
        <f t="shared" si="0"/>
        <v>80060.100000000006</v>
      </c>
      <c r="I30" s="3062">
        <f>H30/29.0268</f>
        <v>2758.1441977758486</v>
      </c>
      <c r="J30" s="3063">
        <v>4.5104281690140846</v>
      </c>
      <c r="K30" s="1197"/>
      <c r="L30" s="1197"/>
      <c r="M30" s="1197"/>
      <c r="N30" s="1197"/>
      <c r="O30" s="1197"/>
      <c r="P30" s="1197"/>
      <c r="Q30" s="1197"/>
      <c r="R30" s="1197"/>
      <c r="S30" s="1197"/>
      <c r="T30" s="1197"/>
      <c r="U30" s="1197"/>
      <c r="V30" s="1197"/>
      <c r="W30" s="1197"/>
      <c r="X30" s="1197"/>
      <c r="Y30" s="1197"/>
      <c r="Z30" s="1197"/>
      <c r="AA30" s="1197"/>
      <c r="AB30" s="1197"/>
      <c r="AC30" s="1197"/>
      <c r="AD30" s="1197"/>
      <c r="AE30" s="1197"/>
      <c r="AF30" s="1197"/>
      <c r="AG30" s="1197"/>
      <c r="AH30" s="1197"/>
      <c r="AI30" s="1197"/>
      <c r="AJ30" s="1197"/>
      <c r="AK30" s="1197"/>
      <c r="AL30" s="1197"/>
      <c r="AM30" s="1197"/>
      <c r="AN30" s="1197"/>
      <c r="AO30" s="1197"/>
      <c r="AP30" s="1197"/>
      <c r="AQ30" s="1197"/>
      <c r="AR30" s="1197"/>
      <c r="AS30" s="1197"/>
      <c r="AT30" s="1197"/>
      <c r="AU30" s="1197"/>
      <c r="AV30" s="1197"/>
    </row>
    <row r="31" spans="1:48" s="3052" customFormat="1" ht="24" hidden="1" customHeight="1" x14ac:dyDescent="0.25">
      <c r="A31" s="3067">
        <v>40817</v>
      </c>
      <c r="B31" s="3066">
        <v>6206</v>
      </c>
      <c r="C31" s="3059">
        <v>4588</v>
      </c>
      <c r="D31" s="3059">
        <v>70437</v>
      </c>
      <c r="E31" s="3066">
        <f t="shared" si="1"/>
        <v>81231</v>
      </c>
      <c r="F31" s="3059">
        <v>1375</v>
      </c>
      <c r="G31" s="3061">
        <v>0.1</v>
      </c>
      <c r="H31" s="3062">
        <f t="shared" si="0"/>
        <v>82606.100000000006</v>
      </c>
      <c r="I31" s="3062">
        <f>H31/28.7684</f>
        <v>2871.4179446893122</v>
      </c>
      <c r="J31" s="3063">
        <v>4.6538647887323945</v>
      </c>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7"/>
      <c r="AI31" s="1197"/>
      <c r="AJ31" s="1197"/>
      <c r="AK31" s="1197"/>
      <c r="AL31" s="1197"/>
      <c r="AM31" s="1197"/>
      <c r="AN31" s="1197"/>
      <c r="AO31" s="1197"/>
      <c r="AP31" s="1197"/>
      <c r="AQ31" s="1197"/>
      <c r="AR31" s="1197"/>
      <c r="AS31" s="1197"/>
      <c r="AT31" s="1197"/>
      <c r="AU31" s="1197"/>
      <c r="AV31" s="1197"/>
    </row>
    <row r="32" spans="1:48" s="3052" customFormat="1" ht="24" hidden="1" customHeight="1" x14ac:dyDescent="0.25">
      <c r="A32" s="3067">
        <v>40848</v>
      </c>
      <c r="B32" s="3066">
        <v>6299</v>
      </c>
      <c r="C32" s="3059">
        <v>4548</v>
      </c>
      <c r="D32" s="3059">
        <v>66783</v>
      </c>
      <c r="E32" s="3066">
        <f t="shared" si="1"/>
        <v>77630</v>
      </c>
      <c r="F32" s="3059">
        <v>1369</v>
      </c>
      <c r="G32" s="3061">
        <v>0.2</v>
      </c>
      <c r="H32" s="3062">
        <f t="shared" si="0"/>
        <v>78999.199999999997</v>
      </c>
      <c r="I32" s="3062">
        <f>H32/29.2762</f>
        <v>2698.4103128138213</v>
      </c>
      <c r="J32" s="3063">
        <v>4.4506591549295775</v>
      </c>
      <c r="K32" s="1197"/>
      <c r="L32" s="1197"/>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7"/>
      <c r="AI32" s="1197"/>
      <c r="AJ32" s="1197"/>
      <c r="AK32" s="1197"/>
      <c r="AL32" s="1197"/>
      <c r="AM32" s="1197"/>
      <c r="AN32" s="1197"/>
      <c r="AO32" s="1197"/>
      <c r="AP32" s="1197"/>
      <c r="AQ32" s="1197"/>
      <c r="AR32" s="1197"/>
      <c r="AS32" s="1197"/>
      <c r="AT32" s="1197"/>
      <c r="AU32" s="1197"/>
      <c r="AV32" s="1197"/>
    </row>
    <row r="33" spans="1:48" s="3052" customFormat="1" ht="24" hidden="1" customHeight="1" x14ac:dyDescent="0.25">
      <c r="A33" s="3067">
        <v>40878</v>
      </c>
      <c r="B33" s="3066">
        <v>5748</v>
      </c>
      <c r="C33" s="3059">
        <v>4484</v>
      </c>
      <c r="D33" s="3059">
        <v>69822</v>
      </c>
      <c r="E33" s="3066">
        <f t="shared" si="1"/>
        <v>80054</v>
      </c>
      <c r="F33" s="3059">
        <v>1420</v>
      </c>
      <c r="G33" s="3061">
        <v>0.2</v>
      </c>
      <c r="H33" s="3062">
        <f t="shared" si="0"/>
        <v>81474.2</v>
      </c>
      <c r="I33" s="3062">
        <f>H33/29.3262</f>
        <v>2778.205154435283</v>
      </c>
      <c r="J33" s="3063">
        <v>4.590095774647887</v>
      </c>
      <c r="K33" s="1197"/>
      <c r="L33" s="1197"/>
      <c r="M33" s="1197"/>
      <c r="N33" s="1197"/>
      <c r="O33" s="1197"/>
      <c r="P33" s="1197"/>
      <c r="Q33" s="1197"/>
      <c r="R33" s="1197"/>
      <c r="S33" s="1197"/>
      <c r="T33" s="1197"/>
      <c r="U33" s="1197"/>
      <c r="V33" s="1197"/>
      <c r="W33" s="1197"/>
      <c r="X33" s="1197"/>
      <c r="Y33" s="1197"/>
      <c r="Z33" s="1197"/>
      <c r="AA33" s="1197"/>
      <c r="AB33" s="1197"/>
      <c r="AC33" s="1197"/>
      <c r="AD33" s="1197"/>
      <c r="AE33" s="1197"/>
      <c r="AF33" s="1197"/>
      <c r="AG33" s="1197"/>
      <c r="AH33" s="1197"/>
      <c r="AI33" s="1197"/>
      <c r="AJ33" s="1197"/>
      <c r="AK33" s="1197"/>
      <c r="AL33" s="1197"/>
      <c r="AM33" s="1197"/>
      <c r="AN33" s="1197"/>
      <c r="AO33" s="1197"/>
      <c r="AP33" s="1197"/>
      <c r="AQ33" s="1197"/>
      <c r="AR33" s="1197"/>
      <c r="AS33" s="1197"/>
      <c r="AT33" s="1197"/>
      <c r="AU33" s="1197"/>
      <c r="AV33" s="1197"/>
    </row>
    <row r="34" spans="1:48" s="3052" customFormat="1" ht="24" hidden="1" customHeight="1" x14ac:dyDescent="0.25">
      <c r="A34" s="3067">
        <v>40909</v>
      </c>
      <c r="B34" s="3066">
        <v>6382</v>
      </c>
      <c r="C34" s="3059">
        <v>4503</v>
      </c>
      <c r="D34" s="3059">
        <v>69112</v>
      </c>
      <c r="E34" s="3066">
        <v>79997</v>
      </c>
      <c r="F34" s="3059">
        <v>1425</v>
      </c>
      <c r="G34" s="3061">
        <v>0.2</v>
      </c>
      <c r="H34" s="3062">
        <f t="shared" si="0"/>
        <v>81422.2</v>
      </c>
      <c r="I34" s="3062">
        <f>H34/29.1257</f>
        <v>2795.5448281071358</v>
      </c>
      <c r="J34" s="3063">
        <v>4.3</v>
      </c>
      <c r="K34" s="1197"/>
      <c r="L34" s="1197"/>
      <c r="M34" s="1197"/>
      <c r="N34" s="1197"/>
      <c r="O34" s="1197"/>
      <c r="P34" s="1197"/>
      <c r="Q34" s="1197"/>
      <c r="R34" s="1197"/>
      <c r="S34" s="1197"/>
      <c r="T34" s="1197"/>
      <c r="U34" s="1197"/>
      <c r="V34" s="1197"/>
      <c r="W34" s="1197"/>
      <c r="X34" s="1197"/>
      <c r="Y34" s="1197"/>
      <c r="Z34" s="1197"/>
      <c r="AA34" s="1197"/>
      <c r="AB34" s="1197"/>
      <c r="AC34" s="1197"/>
      <c r="AD34" s="1197"/>
      <c r="AE34" s="1197"/>
      <c r="AF34" s="1197"/>
      <c r="AG34" s="1197"/>
      <c r="AH34" s="1197"/>
      <c r="AI34" s="1197"/>
      <c r="AJ34" s="1197"/>
      <c r="AK34" s="1197"/>
      <c r="AL34" s="1197"/>
      <c r="AM34" s="1197"/>
      <c r="AN34" s="1197"/>
      <c r="AO34" s="1197"/>
      <c r="AP34" s="1197"/>
      <c r="AQ34" s="1197"/>
      <c r="AR34" s="1197"/>
      <c r="AS34" s="1197"/>
      <c r="AT34" s="1197"/>
      <c r="AU34" s="1197"/>
      <c r="AV34" s="1197"/>
    </row>
    <row r="35" spans="1:48" s="3052" customFormat="1" ht="24" hidden="1" customHeight="1" x14ac:dyDescent="0.25">
      <c r="A35" s="3067">
        <v>40940</v>
      </c>
      <c r="B35" s="3066">
        <v>6458</v>
      </c>
      <c r="C35" s="3059">
        <v>4467</v>
      </c>
      <c r="D35" s="3059">
        <v>68981</v>
      </c>
      <c r="E35" s="3066">
        <v>79906</v>
      </c>
      <c r="F35" s="3059">
        <v>1443</v>
      </c>
      <c r="G35" s="3061">
        <v>0.2</v>
      </c>
      <c r="H35" s="3062">
        <f t="shared" si="0"/>
        <v>81349.2</v>
      </c>
      <c r="I35" s="3062">
        <f>H35/28.7562</f>
        <v>2828.9273269764431</v>
      </c>
      <c r="J35" s="3063">
        <v>4.3</v>
      </c>
      <c r="K35" s="1197"/>
      <c r="L35" s="1197"/>
      <c r="M35" s="1197"/>
      <c r="N35" s="1197"/>
      <c r="O35" s="1197"/>
      <c r="P35" s="1197"/>
      <c r="Q35" s="1197"/>
      <c r="R35" s="1197"/>
      <c r="S35" s="1197"/>
      <c r="T35" s="1197"/>
      <c r="U35" s="1197"/>
      <c r="V35" s="1197"/>
      <c r="W35" s="1197"/>
      <c r="X35" s="1197"/>
      <c r="Y35" s="1197"/>
      <c r="Z35" s="1197"/>
      <c r="AA35" s="1197"/>
      <c r="AB35" s="1197"/>
      <c r="AC35" s="1197"/>
      <c r="AD35" s="1197"/>
      <c r="AE35" s="1197"/>
      <c r="AF35" s="1197"/>
      <c r="AG35" s="1197"/>
      <c r="AH35" s="1197"/>
      <c r="AI35" s="1197"/>
      <c r="AJ35" s="1197"/>
      <c r="AK35" s="1197"/>
      <c r="AL35" s="1197"/>
      <c r="AM35" s="1197"/>
      <c r="AN35" s="1197"/>
      <c r="AO35" s="1197"/>
      <c r="AP35" s="1197"/>
      <c r="AQ35" s="1197"/>
      <c r="AR35" s="1197"/>
      <c r="AS35" s="1197"/>
      <c r="AT35" s="1197"/>
      <c r="AU35" s="1197"/>
      <c r="AV35" s="1197"/>
    </row>
    <row r="36" spans="1:48" s="3052" customFormat="1" ht="24" hidden="1" customHeight="1" x14ac:dyDescent="0.25">
      <c r="A36" s="3067">
        <v>40969</v>
      </c>
      <c r="B36" s="3066">
        <v>6040</v>
      </c>
      <c r="C36" s="3059">
        <v>4459</v>
      </c>
      <c r="D36" s="3059">
        <v>68870</v>
      </c>
      <c r="E36" s="3066">
        <v>79369</v>
      </c>
      <c r="F36" s="3059">
        <v>1452</v>
      </c>
      <c r="G36" s="3061">
        <v>0.1</v>
      </c>
      <c r="H36" s="3062">
        <f t="shared" si="0"/>
        <v>80821.100000000006</v>
      </c>
      <c r="I36" s="3062">
        <v>2798.2</v>
      </c>
      <c r="J36" s="3063">
        <v>4.3</v>
      </c>
      <c r="K36" s="1197"/>
      <c r="L36" s="1197"/>
      <c r="M36" s="1197"/>
      <c r="N36" s="1197"/>
      <c r="O36" s="1197"/>
      <c r="P36" s="1197"/>
      <c r="Q36" s="1197"/>
      <c r="R36" s="1197"/>
      <c r="S36" s="1197"/>
      <c r="T36" s="1197"/>
      <c r="U36" s="1197"/>
      <c r="V36" s="1197"/>
      <c r="W36" s="1197"/>
      <c r="X36" s="1197"/>
      <c r="Y36" s="1197"/>
      <c r="Z36" s="1197"/>
      <c r="AA36" s="1197"/>
      <c r="AB36" s="1197"/>
      <c r="AC36" s="1197"/>
      <c r="AD36" s="1197"/>
      <c r="AE36" s="1197"/>
      <c r="AF36" s="1197"/>
      <c r="AG36" s="1197"/>
      <c r="AH36" s="1197"/>
      <c r="AI36" s="1197"/>
      <c r="AJ36" s="1197"/>
      <c r="AK36" s="1197"/>
      <c r="AL36" s="1197"/>
      <c r="AM36" s="1197"/>
      <c r="AN36" s="1197"/>
      <c r="AO36" s="1197"/>
      <c r="AP36" s="1197"/>
      <c r="AQ36" s="1197"/>
      <c r="AR36" s="1197"/>
      <c r="AS36" s="1197"/>
      <c r="AT36" s="1197"/>
      <c r="AU36" s="1197"/>
      <c r="AV36" s="1197"/>
    </row>
    <row r="37" spans="1:48" s="3052" customFormat="1" ht="24" hidden="1" customHeight="1" x14ac:dyDescent="0.25">
      <c r="A37" s="3067">
        <v>41000</v>
      </c>
      <c r="B37" s="3066">
        <v>6079</v>
      </c>
      <c r="C37" s="3059">
        <v>4495</v>
      </c>
      <c r="D37" s="3059">
        <v>68421</v>
      </c>
      <c r="E37" s="3066">
        <v>78995</v>
      </c>
      <c r="F37" s="3059">
        <v>1462</v>
      </c>
      <c r="G37" s="3061">
        <v>0.1</v>
      </c>
      <c r="H37" s="3062">
        <v>80457.100000000006</v>
      </c>
      <c r="I37" s="3062">
        <v>2771.4</v>
      </c>
      <c r="J37" s="3063">
        <v>4.3</v>
      </c>
      <c r="K37" s="1197"/>
      <c r="L37" s="1197"/>
      <c r="M37" s="1197"/>
      <c r="N37" s="1197"/>
      <c r="O37" s="1197"/>
      <c r="P37" s="1197"/>
      <c r="Q37" s="1197"/>
      <c r="R37" s="1197"/>
      <c r="S37" s="1197"/>
      <c r="T37" s="1197"/>
      <c r="U37" s="1197"/>
      <c r="V37" s="1197"/>
      <c r="W37" s="1197"/>
      <c r="X37" s="1197"/>
      <c r="Y37" s="1197"/>
      <c r="Z37" s="1197"/>
      <c r="AA37" s="1197"/>
      <c r="AB37" s="1197"/>
      <c r="AC37" s="1197"/>
      <c r="AD37" s="1197"/>
      <c r="AE37" s="1197"/>
      <c r="AF37" s="1197"/>
      <c r="AG37" s="1197"/>
      <c r="AH37" s="1197"/>
      <c r="AI37" s="1197"/>
      <c r="AJ37" s="1197"/>
      <c r="AK37" s="1197"/>
      <c r="AL37" s="1197"/>
      <c r="AM37" s="1197"/>
      <c r="AN37" s="1197"/>
      <c r="AO37" s="1197"/>
      <c r="AP37" s="1197"/>
      <c r="AQ37" s="1197"/>
      <c r="AR37" s="1197"/>
      <c r="AS37" s="1197"/>
      <c r="AT37" s="1197"/>
      <c r="AU37" s="1197"/>
      <c r="AV37" s="1197"/>
    </row>
    <row r="38" spans="1:48" s="3052" customFormat="1" ht="24" hidden="1" customHeight="1" x14ac:dyDescent="0.25">
      <c r="A38" s="3067">
        <v>41030</v>
      </c>
      <c r="B38" s="3066">
        <v>5875</v>
      </c>
      <c r="C38" s="3059">
        <v>4503</v>
      </c>
      <c r="D38" s="3059">
        <v>67703</v>
      </c>
      <c r="E38" s="3066">
        <v>78081</v>
      </c>
      <c r="F38" s="3059">
        <v>1463</v>
      </c>
      <c r="G38" s="3061">
        <v>0.2</v>
      </c>
      <c r="H38" s="3062">
        <f t="shared" ref="H38:H60" si="2">E38+F38+G38</f>
        <v>79544.2</v>
      </c>
      <c r="I38" s="3062">
        <v>2667.5</v>
      </c>
      <c r="J38" s="3063">
        <v>4.2</v>
      </c>
      <c r="K38" s="1197"/>
      <c r="L38" s="1197"/>
      <c r="M38" s="1197"/>
      <c r="N38" s="1197"/>
      <c r="O38" s="1197"/>
      <c r="P38" s="1197"/>
      <c r="Q38" s="1197"/>
      <c r="R38" s="1197"/>
      <c r="S38" s="1197"/>
      <c r="T38" s="1197"/>
      <c r="U38" s="1197"/>
      <c r="V38" s="1197"/>
      <c r="W38" s="1197"/>
      <c r="X38" s="1197"/>
      <c r="Y38" s="1197"/>
      <c r="Z38" s="1197"/>
      <c r="AA38" s="1197"/>
      <c r="AB38" s="1197"/>
      <c r="AC38" s="1197"/>
      <c r="AD38" s="1197"/>
      <c r="AE38" s="1197"/>
      <c r="AF38" s="1197"/>
      <c r="AG38" s="1197"/>
      <c r="AH38" s="1197"/>
      <c r="AI38" s="1197"/>
      <c r="AJ38" s="1197"/>
      <c r="AK38" s="1197"/>
      <c r="AL38" s="1197"/>
      <c r="AM38" s="1197"/>
      <c r="AN38" s="1197"/>
      <c r="AO38" s="1197"/>
      <c r="AP38" s="1197"/>
      <c r="AQ38" s="1197"/>
      <c r="AR38" s="1197"/>
      <c r="AS38" s="1197"/>
      <c r="AT38" s="1197"/>
      <c r="AU38" s="1197"/>
      <c r="AV38" s="1197"/>
    </row>
    <row r="39" spans="1:48" s="3052" customFormat="1" ht="1.5" hidden="1" customHeight="1" x14ac:dyDescent="0.25">
      <c r="A39" s="3067">
        <v>41061</v>
      </c>
      <c r="B39" s="3066">
        <v>6118</v>
      </c>
      <c r="C39" s="3059">
        <v>4676</v>
      </c>
      <c r="D39" s="3059">
        <v>74295</v>
      </c>
      <c r="E39" s="3066">
        <v>85089</v>
      </c>
      <c r="F39" s="3059">
        <v>1582</v>
      </c>
      <c r="G39" s="3061">
        <v>0.1</v>
      </c>
      <c r="H39" s="3062">
        <f t="shared" si="2"/>
        <v>86671.1</v>
      </c>
      <c r="I39" s="3062">
        <v>2798</v>
      </c>
      <c r="J39" s="3063">
        <v>4.5999999999999996</v>
      </c>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c r="AJ39" s="1197"/>
      <c r="AK39" s="1197"/>
      <c r="AL39" s="1197"/>
      <c r="AM39" s="1197"/>
      <c r="AN39" s="1197"/>
      <c r="AO39" s="1197"/>
      <c r="AP39" s="1197"/>
      <c r="AQ39" s="1197"/>
      <c r="AR39" s="1197"/>
      <c r="AS39" s="1197"/>
      <c r="AT39" s="1197"/>
      <c r="AU39" s="1197"/>
      <c r="AV39" s="1197"/>
    </row>
    <row r="40" spans="1:48" s="3052" customFormat="1" ht="24" hidden="1" customHeight="1" x14ac:dyDescent="0.25">
      <c r="A40" s="3067">
        <v>41091</v>
      </c>
      <c r="B40" s="3066">
        <v>6305</v>
      </c>
      <c r="C40" s="3059">
        <v>4654</v>
      </c>
      <c r="D40" s="3059">
        <v>75348</v>
      </c>
      <c r="E40" s="3066">
        <v>86307</v>
      </c>
      <c r="F40" s="3059">
        <v>1568</v>
      </c>
      <c r="G40" s="3061">
        <v>0.2</v>
      </c>
      <c r="H40" s="3062">
        <f t="shared" si="2"/>
        <v>87875.199999999997</v>
      </c>
      <c r="I40" s="3062">
        <v>2845.4</v>
      </c>
      <c r="J40" s="3063">
        <v>4.7</v>
      </c>
      <c r="K40" s="1197"/>
      <c r="L40" s="1197"/>
      <c r="M40" s="1197"/>
      <c r="N40" s="1197"/>
      <c r="O40" s="1197"/>
      <c r="P40" s="1197"/>
      <c r="Q40" s="1197"/>
      <c r="R40" s="1197"/>
      <c r="S40" s="1197"/>
      <c r="T40" s="1197"/>
      <c r="U40" s="1197"/>
      <c r="V40" s="1197"/>
      <c r="W40" s="1197"/>
      <c r="X40" s="1197"/>
      <c r="Y40" s="1197"/>
      <c r="Z40" s="1197"/>
      <c r="AA40" s="1197"/>
      <c r="AB40" s="1197"/>
      <c r="AC40" s="1197"/>
      <c r="AD40" s="1197"/>
      <c r="AE40" s="1197"/>
      <c r="AF40" s="1197"/>
      <c r="AG40" s="1197"/>
      <c r="AH40" s="1197"/>
      <c r="AI40" s="1197"/>
      <c r="AJ40" s="1197"/>
      <c r="AK40" s="1197"/>
      <c r="AL40" s="1197"/>
      <c r="AM40" s="1197"/>
      <c r="AN40" s="1197"/>
      <c r="AO40" s="1197"/>
      <c r="AP40" s="1197"/>
      <c r="AQ40" s="1197"/>
      <c r="AR40" s="1197"/>
      <c r="AS40" s="1197"/>
      <c r="AT40" s="1197"/>
      <c r="AU40" s="1197"/>
      <c r="AV40" s="1197"/>
    </row>
    <row r="41" spans="1:48" s="3052" customFormat="1" ht="24" hidden="1" customHeight="1" x14ac:dyDescent="0.25">
      <c r="A41" s="3067">
        <v>41122</v>
      </c>
      <c r="B41" s="3066">
        <v>6361</v>
      </c>
      <c r="C41" s="3059">
        <v>4631</v>
      </c>
      <c r="D41" s="3059">
        <v>75754</v>
      </c>
      <c r="E41" s="3066">
        <v>86746</v>
      </c>
      <c r="F41" s="3059">
        <v>1561</v>
      </c>
      <c r="G41" s="3061">
        <v>0.2</v>
      </c>
      <c r="H41" s="3062">
        <f t="shared" si="2"/>
        <v>88307.199999999997</v>
      </c>
      <c r="I41" s="3062">
        <v>2897.9</v>
      </c>
      <c r="J41" s="3063">
        <v>4.7</v>
      </c>
      <c r="K41" s="1197"/>
      <c r="L41" s="1197"/>
      <c r="M41" s="1197"/>
      <c r="N41" s="1197"/>
      <c r="O41" s="1197"/>
      <c r="P41" s="1197"/>
      <c r="Q41" s="1197"/>
      <c r="R41" s="1197"/>
      <c r="S41" s="1197"/>
      <c r="T41" s="1197"/>
      <c r="U41" s="1197"/>
      <c r="V41" s="1197"/>
      <c r="W41" s="1197"/>
      <c r="X41" s="1197"/>
      <c r="Y41" s="1197"/>
      <c r="Z41" s="1197"/>
      <c r="AA41" s="1197"/>
      <c r="AB41" s="1197"/>
      <c r="AC41" s="1197"/>
      <c r="AD41" s="1197"/>
      <c r="AE41" s="1197"/>
      <c r="AF41" s="1197"/>
      <c r="AG41" s="1197"/>
      <c r="AH41" s="1197"/>
      <c r="AI41" s="1197"/>
      <c r="AJ41" s="1197"/>
      <c r="AK41" s="1197"/>
      <c r="AL41" s="1197"/>
      <c r="AM41" s="1197"/>
      <c r="AN41" s="1197"/>
      <c r="AO41" s="1197"/>
      <c r="AP41" s="1197"/>
      <c r="AQ41" s="1197"/>
      <c r="AR41" s="1197"/>
      <c r="AS41" s="1197"/>
      <c r="AT41" s="1197"/>
      <c r="AU41" s="1197"/>
      <c r="AV41" s="1197"/>
    </row>
    <row r="42" spans="1:48" s="3052" customFormat="1" ht="24" hidden="1" customHeight="1" x14ac:dyDescent="0.25">
      <c r="A42" s="3067" t="s">
        <v>4511</v>
      </c>
      <c r="B42" s="3066">
        <v>6817</v>
      </c>
      <c r="C42" s="3059">
        <v>4685</v>
      </c>
      <c r="D42" s="3059">
        <v>76297</v>
      </c>
      <c r="E42" s="3066">
        <v>87799</v>
      </c>
      <c r="F42" s="3059">
        <v>1580</v>
      </c>
      <c r="G42" s="3061">
        <v>0.2</v>
      </c>
      <c r="H42" s="3062">
        <f t="shared" si="2"/>
        <v>89379.199999999997</v>
      </c>
      <c r="I42" s="3062">
        <v>2935.9</v>
      </c>
      <c r="J42" s="3063">
        <v>4.7</v>
      </c>
      <c r="K42" s="1197"/>
      <c r="L42" s="1197"/>
      <c r="M42" s="1197"/>
      <c r="N42" s="1197"/>
      <c r="O42" s="1197"/>
      <c r="P42" s="1197"/>
      <c r="Q42" s="1197"/>
      <c r="R42" s="1197"/>
      <c r="S42" s="1197"/>
      <c r="T42" s="1197"/>
      <c r="U42" s="1197"/>
      <c r="V42" s="1197"/>
      <c r="W42" s="1197"/>
      <c r="X42" s="1197"/>
      <c r="Y42" s="1197"/>
      <c r="Z42" s="1197"/>
      <c r="AA42" s="1197"/>
      <c r="AB42" s="1197"/>
      <c r="AC42" s="1197"/>
      <c r="AD42" s="1197"/>
      <c r="AE42" s="1197"/>
      <c r="AF42" s="1197"/>
      <c r="AG42" s="1197"/>
      <c r="AH42" s="1197"/>
      <c r="AI42" s="1197"/>
      <c r="AJ42" s="1197"/>
      <c r="AK42" s="1197"/>
      <c r="AL42" s="1197"/>
      <c r="AM42" s="1197"/>
      <c r="AN42" s="1197"/>
      <c r="AO42" s="1197"/>
      <c r="AP42" s="1197"/>
      <c r="AQ42" s="1197"/>
      <c r="AR42" s="1197"/>
      <c r="AS42" s="1197"/>
      <c r="AT42" s="1197"/>
      <c r="AU42" s="1197"/>
      <c r="AV42" s="1197"/>
    </row>
    <row r="43" spans="1:48" s="3052" customFormat="1" ht="24" hidden="1" customHeight="1" x14ac:dyDescent="0.25">
      <c r="A43" s="3067">
        <v>41183</v>
      </c>
      <c r="B43" s="3066">
        <v>6689</v>
      </c>
      <c r="C43" s="3059">
        <v>4761</v>
      </c>
      <c r="D43" s="3059">
        <v>76522</v>
      </c>
      <c r="E43" s="3066">
        <v>87972</v>
      </c>
      <c r="F43" s="3059">
        <v>1606</v>
      </c>
      <c r="G43" s="3061">
        <v>0.1</v>
      </c>
      <c r="H43" s="3062">
        <f t="shared" si="2"/>
        <v>89578.1</v>
      </c>
      <c r="I43" s="3062">
        <v>2891.8</v>
      </c>
      <c r="J43" s="3063">
        <v>4.7</v>
      </c>
      <c r="K43" s="1197"/>
      <c r="L43" s="1197"/>
      <c r="M43" s="1197"/>
      <c r="N43" s="1197"/>
      <c r="O43" s="1197"/>
      <c r="P43" s="1197"/>
      <c r="Q43" s="1197"/>
      <c r="R43" s="1197"/>
      <c r="S43" s="1197"/>
      <c r="T43" s="1197"/>
      <c r="U43" s="1197"/>
      <c r="V43" s="1197"/>
      <c r="W43" s="1197"/>
      <c r="X43" s="1197"/>
      <c r="Y43" s="1197"/>
      <c r="Z43" s="1197"/>
      <c r="AA43" s="1197"/>
      <c r="AB43" s="1197"/>
      <c r="AC43" s="1197"/>
      <c r="AD43" s="1197"/>
      <c r="AE43" s="1197"/>
      <c r="AF43" s="1197"/>
      <c r="AG43" s="1197"/>
      <c r="AH43" s="1197"/>
      <c r="AI43" s="1197"/>
      <c r="AJ43" s="1197"/>
      <c r="AK43" s="1197"/>
      <c r="AL43" s="1197"/>
      <c r="AM43" s="1197"/>
      <c r="AN43" s="1197"/>
      <c r="AO43" s="1197"/>
      <c r="AP43" s="1197"/>
      <c r="AQ43" s="1197"/>
      <c r="AR43" s="1197"/>
      <c r="AS43" s="1197"/>
      <c r="AT43" s="1197"/>
      <c r="AU43" s="1197"/>
      <c r="AV43" s="1197"/>
    </row>
    <row r="44" spans="1:48" s="3052" customFormat="1" ht="24" hidden="1" customHeight="1" x14ac:dyDescent="0.25">
      <c r="A44" s="3067">
        <v>41214</v>
      </c>
      <c r="B44" s="3066">
        <v>6694</v>
      </c>
      <c r="C44" s="3059">
        <v>4714</v>
      </c>
      <c r="D44" s="3059">
        <v>78955</v>
      </c>
      <c r="E44" s="3066">
        <v>90363</v>
      </c>
      <c r="F44" s="3059">
        <v>1588</v>
      </c>
      <c r="G44" s="3061">
        <v>0.2</v>
      </c>
      <c r="H44" s="3062">
        <f t="shared" si="2"/>
        <v>91951.2</v>
      </c>
      <c r="I44" s="3062">
        <v>2990.7</v>
      </c>
      <c r="J44" s="3063">
        <v>4.9000000000000004</v>
      </c>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c r="AH44" s="1197"/>
      <c r="AI44" s="1197"/>
      <c r="AJ44" s="1197"/>
      <c r="AK44" s="1197"/>
      <c r="AL44" s="1197"/>
      <c r="AM44" s="1197"/>
      <c r="AN44" s="1197"/>
      <c r="AO44" s="1197"/>
      <c r="AP44" s="1197"/>
      <c r="AQ44" s="1197"/>
      <c r="AR44" s="1197"/>
      <c r="AS44" s="1197"/>
      <c r="AT44" s="1197"/>
      <c r="AU44" s="1197"/>
      <c r="AV44" s="1197"/>
    </row>
    <row r="45" spans="1:48" s="3052" customFormat="1" ht="24" hidden="1" customHeight="1" x14ac:dyDescent="0.25">
      <c r="A45" s="3068" t="s">
        <v>4512</v>
      </c>
      <c r="B45" s="3069">
        <v>6399</v>
      </c>
      <c r="C45" s="3069">
        <v>4688</v>
      </c>
      <c r="D45" s="3069">
        <v>80322</v>
      </c>
      <c r="E45" s="3070">
        <v>91409</v>
      </c>
      <c r="F45" s="3069">
        <v>1579</v>
      </c>
      <c r="G45" s="3071">
        <v>0.2</v>
      </c>
      <c r="H45" s="3072">
        <f t="shared" si="2"/>
        <v>92988.2</v>
      </c>
      <c r="I45" s="3073">
        <v>3046.3</v>
      </c>
      <c r="J45" s="3074">
        <v>4.9000000000000004</v>
      </c>
      <c r="K45" s="3075"/>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7"/>
      <c r="AI45" s="1197"/>
      <c r="AJ45" s="1197"/>
      <c r="AK45" s="1197"/>
      <c r="AL45" s="1197"/>
      <c r="AM45" s="1197"/>
      <c r="AN45" s="1197"/>
      <c r="AO45" s="1197"/>
      <c r="AP45" s="1197"/>
      <c r="AQ45" s="1197"/>
      <c r="AR45" s="1197"/>
      <c r="AS45" s="1197"/>
      <c r="AT45" s="1197"/>
      <c r="AU45" s="1197"/>
      <c r="AV45" s="1197"/>
    </row>
    <row r="46" spans="1:48" s="3052" customFormat="1" ht="24" hidden="1" customHeight="1" x14ac:dyDescent="0.25">
      <c r="A46" s="3067" t="s">
        <v>4513</v>
      </c>
      <c r="B46" s="3066">
        <v>6410</v>
      </c>
      <c r="C46" s="3059">
        <v>4681</v>
      </c>
      <c r="D46" s="3059">
        <v>82858</v>
      </c>
      <c r="E46" s="3066">
        <v>93949</v>
      </c>
      <c r="F46" s="3059">
        <v>1577</v>
      </c>
      <c r="G46" s="3061">
        <v>0.1</v>
      </c>
      <c r="H46" s="3062">
        <f t="shared" si="2"/>
        <v>95526.1</v>
      </c>
      <c r="I46" s="3062">
        <v>3142.2</v>
      </c>
      <c r="J46" s="3063">
        <v>5.0999999999999996</v>
      </c>
      <c r="K46" s="1197"/>
      <c r="L46" s="1197"/>
      <c r="M46" s="1197"/>
      <c r="N46" s="1197"/>
      <c r="O46" s="1197"/>
      <c r="P46" s="1197"/>
      <c r="Q46" s="1197"/>
      <c r="R46" s="1197"/>
      <c r="S46" s="1197"/>
      <c r="T46" s="1197"/>
      <c r="U46" s="1197"/>
      <c r="V46" s="1197"/>
      <c r="W46" s="1197"/>
      <c r="X46" s="1197"/>
      <c r="Y46" s="1197"/>
      <c r="Z46" s="1197"/>
      <c r="AA46" s="1197"/>
      <c r="AB46" s="1197"/>
      <c r="AC46" s="1197"/>
      <c r="AD46" s="1197"/>
      <c r="AE46" s="1197"/>
      <c r="AF46" s="1197"/>
      <c r="AG46" s="1197"/>
      <c r="AH46" s="1197"/>
      <c r="AI46" s="1197"/>
      <c r="AJ46" s="1197"/>
      <c r="AK46" s="1197"/>
      <c r="AL46" s="1197"/>
      <c r="AM46" s="1197"/>
      <c r="AN46" s="1197"/>
      <c r="AO46" s="1197"/>
      <c r="AP46" s="1197"/>
      <c r="AQ46" s="1197"/>
      <c r="AR46" s="1197"/>
      <c r="AS46" s="1197"/>
      <c r="AT46" s="1197"/>
      <c r="AU46" s="1197"/>
      <c r="AV46" s="1197"/>
    </row>
    <row r="47" spans="1:48" s="3052" customFormat="1" ht="24" hidden="1" customHeight="1" x14ac:dyDescent="0.25">
      <c r="A47" s="3076" t="s">
        <v>4514</v>
      </c>
      <c r="B47" s="3066">
        <v>6195</v>
      </c>
      <c r="C47" s="3059">
        <v>4664</v>
      </c>
      <c r="D47" s="3059">
        <v>82523</v>
      </c>
      <c r="E47" s="3066">
        <v>93382</v>
      </c>
      <c r="F47" s="3059">
        <v>1571</v>
      </c>
      <c r="G47" s="3061">
        <v>0.1</v>
      </c>
      <c r="H47" s="3062">
        <f t="shared" si="2"/>
        <v>94953.1</v>
      </c>
      <c r="I47" s="3062">
        <v>3081</v>
      </c>
      <c r="J47" s="3063">
        <v>4.7300945240793553</v>
      </c>
      <c r="K47" s="3075"/>
      <c r="L47" s="1197"/>
      <c r="M47" s="1197"/>
      <c r="N47" s="1197"/>
      <c r="O47" s="1197"/>
      <c r="P47" s="1197"/>
      <c r="Q47" s="1197"/>
      <c r="R47" s="1197"/>
      <c r="S47" s="1197"/>
      <c r="T47" s="1197"/>
      <c r="U47" s="1197"/>
      <c r="V47" s="1197"/>
      <c r="W47" s="1197"/>
      <c r="X47" s="1197"/>
      <c r="Y47" s="1197"/>
      <c r="Z47" s="1197"/>
      <c r="AA47" s="1197"/>
      <c r="AB47" s="1197"/>
      <c r="AC47" s="1197"/>
      <c r="AD47" s="1197"/>
      <c r="AE47" s="1197"/>
      <c r="AF47" s="1197"/>
      <c r="AG47" s="1197"/>
      <c r="AH47" s="1197"/>
      <c r="AI47" s="1197"/>
      <c r="AJ47" s="1197"/>
      <c r="AK47" s="1197"/>
      <c r="AL47" s="1197"/>
      <c r="AM47" s="1197"/>
      <c r="AN47" s="1197"/>
      <c r="AO47" s="1197"/>
      <c r="AP47" s="1197"/>
      <c r="AQ47" s="1197"/>
      <c r="AR47" s="1197"/>
      <c r="AS47" s="1197"/>
      <c r="AT47" s="1197"/>
      <c r="AU47" s="1197"/>
      <c r="AV47" s="1197"/>
    </row>
    <row r="48" spans="1:48" s="3052" customFormat="1" ht="24" hidden="1" customHeight="1" x14ac:dyDescent="0.25">
      <c r="A48" s="3077" t="s">
        <v>4515</v>
      </c>
      <c r="B48" s="3078">
        <v>5542</v>
      </c>
      <c r="C48" s="3079">
        <v>4651</v>
      </c>
      <c r="D48" s="3079">
        <v>93693</v>
      </c>
      <c r="E48" s="3078">
        <v>103886</v>
      </c>
      <c r="F48" s="3079">
        <v>1568</v>
      </c>
      <c r="G48" s="3080">
        <v>0.1</v>
      </c>
      <c r="H48" s="3062">
        <f t="shared" si="2"/>
        <v>105454.1</v>
      </c>
      <c r="I48" s="3081">
        <v>3391.5</v>
      </c>
      <c r="J48" s="3063">
        <v>5.253202485771574</v>
      </c>
      <c r="K48" s="3075"/>
      <c r="L48" s="1197"/>
      <c r="M48" s="1197"/>
      <c r="N48" s="1197"/>
      <c r="O48" s="1197"/>
      <c r="P48" s="1197"/>
      <c r="Q48" s="1197"/>
      <c r="R48" s="1197"/>
      <c r="S48" s="1197"/>
      <c r="T48" s="1197"/>
      <c r="U48" s="1197"/>
      <c r="V48" s="1197"/>
      <c r="W48" s="1197"/>
      <c r="X48" s="1197"/>
      <c r="Y48" s="1197"/>
      <c r="Z48" s="1197"/>
      <c r="AA48" s="1197"/>
      <c r="AB48" s="1197"/>
      <c r="AC48" s="1197"/>
      <c r="AD48" s="1197"/>
      <c r="AE48" s="1197"/>
      <c r="AF48" s="1197"/>
      <c r="AG48" s="1197"/>
      <c r="AH48" s="1197"/>
      <c r="AI48" s="1197"/>
      <c r="AJ48" s="1197"/>
      <c r="AK48" s="1197"/>
      <c r="AL48" s="1197"/>
      <c r="AM48" s="1197"/>
      <c r="AN48" s="1197"/>
      <c r="AO48" s="1197"/>
      <c r="AP48" s="1197"/>
      <c r="AQ48" s="1197"/>
      <c r="AR48" s="1197"/>
      <c r="AS48" s="1197"/>
      <c r="AT48" s="1197"/>
      <c r="AU48" s="1197"/>
      <c r="AV48" s="1197"/>
    </row>
    <row r="49" spans="1:48" s="3052" customFormat="1" ht="24" hidden="1" customHeight="1" x14ac:dyDescent="0.25">
      <c r="A49" s="3077" t="s">
        <v>4516</v>
      </c>
      <c r="B49" s="3078">
        <v>4699</v>
      </c>
      <c r="C49" s="3079">
        <v>4662</v>
      </c>
      <c r="D49" s="3079">
        <v>94063</v>
      </c>
      <c r="E49" s="3078">
        <v>103424</v>
      </c>
      <c r="F49" s="3079">
        <v>1616</v>
      </c>
      <c r="G49" s="3080">
        <v>0.1</v>
      </c>
      <c r="H49" s="3062">
        <f t="shared" si="2"/>
        <v>105040.1</v>
      </c>
      <c r="I49" s="3081">
        <v>3386.9</v>
      </c>
      <c r="J49" s="3063">
        <v>5.2325790502758514</v>
      </c>
      <c r="K49" s="3075"/>
      <c r="L49" s="1197"/>
      <c r="M49" s="1197"/>
      <c r="N49" s="1197"/>
      <c r="O49" s="1197"/>
      <c r="P49" s="1197"/>
      <c r="Q49" s="1197"/>
      <c r="R49" s="1197"/>
      <c r="S49" s="1197"/>
      <c r="T49" s="1197"/>
      <c r="U49" s="1197"/>
      <c r="V49" s="1197"/>
      <c r="W49" s="1197"/>
      <c r="X49" s="1197"/>
      <c r="Y49" s="1197"/>
      <c r="Z49" s="1197"/>
      <c r="AA49" s="1197"/>
      <c r="AB49" s="1197"/>
      <c r="AC49" s="1197"/>
      <c r="AD49" s="1197"/>
      <c r="AE49" s="1197"/>
      <c r="AF49" s="1197"/>
      <c r="AG49" s="1197"/>
      <c r="AH49" s="1197"/>
      <c r="AI49" s="1197"/>
      <c r="AJ49" s="1197"/>
      <c r="AK49" s="1197"/>
      <c r="AL49" s="1197"/>
      <c r="AM49" s="1197"/>
      <c r="AN49" s="1197"/>
      <c r="AO49" s="1197"/>
      <c r="AP49" s="1197"/>
      <c r="AQ49" s="1197"/>
      <c r="AR49" s="1197"/>
      <c r="AS49" s="1197"/>
      <c r="AT49" s="1197"/>
      <c r="AU49" s="1197"/>
      <c r="AV49" s="1197"/>
    </row>
    <row r="50" spans="1:48" s="3052" customFormat="1" ht="24" hidden="1" customHeight="1" x14ac:dyDescent="0.25">
      <c r="A50" s="3077" t="s">
        <v>4517</v>
      </c>
      <c r="B50" s="3078">
        <v>5165</v>
      </c>
      <c r="C50" s="3079">
        <v>4662</v>
      </c>
      <c r="D50" s="3079">
        <v>90668</v>
      </c>
      <c r="E50" s="3078">
        <v>100495</v>
      </c>
      <c r="F50" s="3079">
        <v>1619</v>
      </c>
      <c r="G50" s="3080">
        <v>0.1</v>
      </c>
      <c r="H50" s="3062">
        <f t="shared" si="2"/>
        <v>102114.1</v>
      </c>
      <c r="I50" s="3081">
        <v>3316.3</v>
      </c>
      <c r="J50" s="3063">
        <v>5.0868201800814479</v>
      </c>
      <c r="K50" s="3075"/>
      <c r="L50" s="1197"/>
      <c r="M50" s="1197"/>
      <c r="N50" s="1197"/>
      <c r="O50" s="1197"/>
      <c r="P50" s="1197"/>
      <c r="Q50" s="1197"/>
      <c r="R50" s="1197"/>
      <c r="S50" s="1197"/>
      <c r="T50" s="1197"/>
      <c r="U50" s="1197"/>
      <c r="V50" s="1197"/>
      <c r="W50" s="1197"/>
      <c r="X50" s="1197"/>
      <c r="Y50" s="1197"/>
      <c r="Z50" s="1197"/>
      <c r="AA50" s="1197"/>
      <c r="AB50" s="1197"/>
      <c r="AC50" s="1197"/>
      <c r="AD50" s="1197"/>
      <c r="AE50" s="1197"/>
      <c r="AF50" s="1197"/>
      <c r="AG50" s="1197"/>
      <c r="AH50" s="1197"/>
      <c r="AI50" s="1197"/>
      <c r="AJ50" s="1197"/>
      <c r="AK50" s="1197"/>
      <c r="AL50" s="1197"/>
      <c r="AM50" s="1197"/>
      <c r="AN50" s="1197"/>
      <c r="AO50" s="1197"/>
      <c r="AP50" s="1197"/>
      <c r="AQ50" s="1197"/>
      <c r="AR50" s="1197"/>
      <c r="AS50" s="1197"/>
      <c r="AT50" s="1197"/>
      <c r="AU50" s="1197"/>
      <c r="AV50" s="1197"/>
    </row>
    <row r="51" spans="1:48" s="3052" customFormat="1" ht="24" hidden="1" customHeight="1" x14ac:dyDescent="0.25">
      <c r="A51" s="3077" t="s">
        <v>4518</v>
      </c>
      <c r="B51" s="3078">
        <v>5407</v>
      </c>
      <c r="C51" s="3079">
        <v>4667</v>
      </c>
      <c r="D51" s="3079">
        <v>89022</v>
      </c>
      <c r="E51" s="3078">
        <v>99096</v>
      </c>
      <c r="F51" s="3079">
        <v>1620</v>
      </c>
      <c r="G51" s="3080">
        <v>0.1</v>
      </c>
      <c r="H51" s="3062">
        <f t="shared" si="2"/>
        <v>100716.1</v>
      </c>
      <c r="I51" s="3081">
        <v>3271.5</v>
      </c>
      <c r="J51" s="3063">
        <v>5.0171787239871986</v>
      </c>
      <c r="K51" s="3075"/>
      <c r="L51" s="1197"/>
      <c r="M51" s="1197"/>
      <c r="N51" s="1197"/>
      <c r="O51" s="1197"/>
      <c r="P51" s="1197"/>
      <c r="Q51" s="1197"/>
      <c r="R51" s="1197"/>
      <c r="S51" s="1197"/>
      <c r="T51" s="1197"/>
      <c r="U51" s="1197"/>
      <c r="V51" s="1197"/>
      <c r="W51" s="1197"/>
      <c r="X51" s="1197"/>
      <c r="Y51" s="1197"/>
      <c r="Z51" s="1197"/>
      <c r="AA51" s="1197"/>
      <c r="AB51" s="1197"/>
      <c r="AC51" s="1197"/>
      <c r="AD51" s="1197"/>
      <c r="AE51" s="1197"/>
      <c r="AF51" s="1197"/>
      <c r="AG51" s="1197"/>
      <c r="AH51" s="1197"/>
      <c r="AI51" s="1197"/>
      <c r="AJ51" s="1197"/>
      <c r="AK51" s="1197"/>
      <c r="AL51" s="1197"/>
      <c r="AM51" s="1197"/>
      <c r="AN51" s="1197"/>
      <c r="AO51" s="1197"/>
      <c r="AP51" s="1197"/>
      <c r="AQ51" s="1197"/>
      <c r="AR51" s="1197"/>
      <c r="AS51" s="1197"/>
      <c r="AT51" s="1197"/>
      <c r="AU51" s="1197"/>
      <c r="AV51" s="1197"/>
    </row>
    <row r="52" spans="1:48" s="3052" customFormat="1" ht="24" hidden="1" customHeight="1" x14ac:dyDescent="0.25">
      <c r="A52" s="3077" t="s">
        <v>4519</v>
      </c>
      <c r="B52" s="3078">
        <v>5140</v>
      </c>
      <c r="C52" s="3079">
        <v>4667</v>
      </c>
      <c r="D52" s="3079">
        <v>90922</v>
      </c>
      <c r="E52" s="3078">
        <v>100729</v>
      </c>
      <c r="F52" s="3079">
        <v>1717</v>
      </c>
      <c r="G52" s="3080">
        <v>0.1</v>
      </c>
      <c r="H52" s="3062">
        <f t="shared" si="2"/>
        <v>102446.1</v>
      </c>
      <c r="I52" s="3081">
        <f>H52/30.4674</f>
        <v>3362.4825223025268</v>
      </c>
      <c r="J52" s="3063">
        <v>5.1033587805272926</v>
      </c>
      <c r="K52" s="3075"/>
      <c r="L52" s="1197"/>
      <c r="M52" s="1197"/>
      <c r="N52" s="1197"/>
      <c r="O52" s="1197"/>
      <c r="P52" s="1197"/>
      <c r="Q52" s="1197"/>
      <c r="R52" s="1197"/>
      <c r="S52" s="1197"/>
      <c r="T52" s="1197"/>
      <c r="U52" s="1197"/>
      <c r="V52" s="1197"/>
      <c r="W52" s="1197"/>
      <c r="X52" s="1197"/>
      <c r="Y52" s="1197"/>
      <c r="Z52" s="1197"/>
      <c r="AA52" s="1197"/>
      <c r="AB52" s="1197"/>
      <c r="AC52" s="1197"/>
      <c r="AD52" s="1197"/>
      <c r="AE52" s="1197"/>
      <c r="AF52" s="1197"/>
      <c r="AG52" s="1197"/>
      <c r="AH52" s="1197"/>
      <c r="AI52" s="1197"/>
      <c r="AJ52" s="1197"/>
      <c r="AK52" s="1197"/>
      <c r="AL52" s="1197"/>
      <c r="AM52" s="1197"/>
      <c r="AN52" s="1197"/>
      <c r="AO52" s="1197"/>
      <c r="AP52" s="1197"/>
      <c r="AQ52" s="1197"/>
      <c r="AR52" s="1197"/>
      <c r="AS52" s="1197"/>
      <c r="AT52" s="1197"/>
      <c r="AU52" s="1197"/>
      <c r="AV52" s="1197"/>
    </row>
    <row r="53" spans="1:48" s="3052" customFormat="1" ht="24" hidden="1" customHeight="1" x14ac:dyDescent="0.25">
      <c r="A53" s="3077" t="s">
        <v>4520</v>
      </c>
      <c r="B53" s="3078">
        <v>5043</v>
      </c>
      <c r="C53" s="3079">
        <v>4671</v>
      </c>
      <c r="D53" s="3079">
        <v>90302</v>
      </c>
      <c r="E53" s="3078">
        <v>100016</v>
      </c>
      <c r="F53" s="3079">
        <v>1698</v>
      </c>
      <c r="G53" s="3080">
        <v>0.1</v>
      </c>
      <c r="H53" s="3062">
        <f t="shared" si="2"/>
        <v>101714.1</v>
      </c>
      <c r="I53" s="3081">
        <f>H53/30.0499</f>
        <v>3384.8398829946191</v>
      </c>
      <c r="J53" s="3063">
        <v>5.0668941554478995</v>
      </c>
      <c r="K53" s="3075"/>
      <c r="L53" s="1197"/>
      <c r="M53" s="1197"/>
      <c r="N53" s="1197"/>
      <c r="O53" s="1197"/>
      <c r="P53" s="1197"/>
      <c r="Q53" s="1197"/>
      <c r="R53" s="1197"/>
      <c r="S53" s="1197"/>
      <c r="T53" s="1197"/>
      <c r="U53" s="1197"/>
      <c r="V53" s="1197"/>
      <c r="W53" s="1197"/>
      <c r="X53" s="1197"/>
      <c r="Y53" s="1197"/>
      <c r="Z53" s="1197"/>
      <c r="AA53" s="1197"/>
      <c r="AB53" s="1197"/>
      <c r="AC53" s="1197"/>
      <c r="AD53" s="1197"/>
      <c r="AE53" s="1197"/>
      <c r="AF53" s="1197"/>
      <c r="AG53" s="1197"/>
      <c r="AH53" s="1197"/>
      <c r="AI53" s="1197"/>
      <c r="AJ53" s="1197"/>
      <c r="AK53" s="1197"/>
      <c r="AL53" s="1197"/>
      <c r="AM53" s="1197"/>
      <c r="AN53" s="1197"/>
      <c r="AO53" s="1197"/>
      <c r="AP53" s="1197"/>
      <c r="AQ53" s="1197"/>
      <c r="AR53" s="1197"/>
      <c r="AS53" s="1197"/>
      <c r="AT53" s="1197"/>
      <c r="AU53" s="1197"/>
      <c r="AV53" s="1197"/>
    </row>
    <row r="54" spans="1:48" s="3052" customFormat="1" ht="24" hidden="1" customHeight="1" x14ac:dyDescent="0.25">
      <c r="A54" s="3077" t="s">
        <v>4521</v>
      </c>
      <c r="B54" s="3078">
        <v>4757</v>
      </c>
      <c r="C54" s="3079">
        <v>4650</v>
      </c>
      <c r="D54" s="3079">
        <v>89619</v>
      </c>
      <c r="E54" s="3078">
        <v>99026</v>
      </c>
      <c r="F54" s="3079">
        <v>1761</v>
      </c>
      <c r="G54" s="3080">
        <v>0.1</v>
      </c>
      <c r="H54" s="3062">
        <f t="shared" si="2"/>
        <v>100787.1</v>
      </c>
      <c r="I54" s="3081">
        <f>H54/30.2987</f>
        <v>3326.4496496549359</v>
      </c>
      <c r="J54" s="3063">
        <v>5.020715593359653</v>
      </c>
      <c r="K54" s="3075"/>
      <c r="L54" s="1197"/>
      <c r="M54" s="1197"/>
      <c r="N54" s="1197"/>
      <c r="O54" s="1197"/>
      <c r="P54" s="1197"/>
      <c r="Q54" s="1197"/>
      <c r="R54" s="1197"/>
      <c r="S54" s="1197"/>
      <c r="T54" s="1197"/>
      <c r="U54" s="1197"/>
      <c r="V54" s="1197"/>
      <c r="W54" s="1197"/>
      <c r="X54" s="1197"/>
      <c r="Y54" s="1197"/>
      <c r="Z54" s="1197"/>
      <c r="AA54" s="1197"/>
      <c r="AB54" s="1197"/>
      <c r="AC54" s="1197"/>
      <c r="AD54" s="1197"/>
      <c r="AE54" s="1197"/>
      <c r="AF54" s="1197"/>
      <c r="AG54" s="1197"/>
      <c r="AH54" s="1197"/>
      <c r="AI54" s="1197"/>
      <c r="AJ54" s="1197"/>
      <c r="AK54" s="1197"/>
      <c r="AL54" s="1197"/>
      <c r="AM54" s="1197"/>
      <c r="AN54" s="1197"/>
      <c r="AO54" s="1197"/>
      <c r="AP54" s="1197"/>
      <c r="AQ54" s="1197"/>
      <c r="AR54" s="1197"/>
      <c r="AS54" s="1197"/>
      <c r="AT54" s="1197"/>
      <c r="AU54" s="1197"/>
      <c r="AV54" s="1197"/>
    </row>
    <row r="55" spans="1:48" s="3052" customFormat="1" ht="24" hidden="1" customHeight="1" x14ac:dyDescent="0.25">
      <c r="A55" s="3068" t="s">
        <v>4522</v>
      </c>
      <c r="B55" s="3069">
        <v>4536</v>
      </c>
      <c r="C55" s="3069">
        <v>4630</v>
      </c>
      <c r="D55" s="3069">
        <v>94092</v>
      </c>
      <c r="E55" s="3070">
        <v>103258</v>
      </c>
      <c r="F55" s="3069">
        <v>1751</v>
      </c>
      <c r="G55" s="3071">
        <v>0.1</v>
      </c>
      <c r="H55" s="3072">
        <f t="shared" si="2"/>
        <v>105009.1</v>
      </c>
      <c r="I55" s="3073">
        <f>H55/30.0792</f>
        <v>3491.0868640123408</v>
      </c>
      <c r="J55" s="3074">
        <v>5.2310347833667512</v>
      </c>
      <c r="K55" s="3075"/>
      <c r="L55" s="1197"/>
      <c r="M55" s="1197"/>
      <c r="N55" s="1197"/>
      <c r="O55" s="1197"/>
      <c r="P55" s="1197"/>
      <c r="Q55" s="1197"/>
      <c r="R55" s="1197"/>
      <c r="S55" s="1197"/>
      <c r="T55" s="1197"/>
      <c r="U55" s="1197"/>
      <c r="V55" s="1197"/>
      <c r="W55" s="1197"/>
      <c r="X55" s="1197"/>
      <c r="Y55" s="1197"/>
      <c r="Z55" s="1197"/>
      <c r="AA55" s="1197"/>
      <c r="AB55" s="1197"/>
      <c r="AC55" s="1197"/>
      <c r="AD55" s="1197"/>
      <c r="AE55" s="1197"/>
      <c r="AF55" s="1197"/>
      <c r="AG55" s="1197"/>
      <c r="AH55" s="1197"/>
      <c r="AI55" s="1197"/>
      <c r="AJ55" s="1197"/>
      <c r="AK55" s="1197"/>
      <c r="AL55" s="1197"/>
      <c r="AM55" s="1197"/>
      <c r="AN55" s="1197"/>
      <c r="AO55" s="1197"/>
      <c r="AP55" s="1197"/>
      <c r="AQ55" s="1197"/>
      <c r="AR55" s="1197"/>
      <c r="AS55" s="1197"/>
      <c r="AT55" s="1197"/>
      <c r="AU55" s="1197"/>
      <c r="AV55" s="1197"/>
    </row>
    <row r="56" spans="1:48" s="3052" customFormat="1" ht="24" hidden="1" customHeight="1" x14ac:dyDescent="0.25">
      <c r="A56" s="3068" t="s">
        <v>4523</v>
      </c>
      <c r="B56" s="3069">
        <v>4776</v>
      </c>
      <c r="C56" s="3069">
        <v>4648</v>
      </c>
      <c r="D56" s="3069">
        <v>93308</v>
      </c>
      <c r="E56" s="3070">
        <v>102732</v>
      </c>
      <c r="F56" s="3069">
        <v>1751</v>
      </c>
      <c r="G56" s="3071">
        <v>0.1</v>
      </c>
      <c r="H56" s="3072">
        <f t="shared" si="2"/>
        <v>104483.1</v>
      </c>
      <c r="I56" s="3073">
        <v>3459.3</v>
      </c>
      <c r="J56" s="3074">
        <v>5.2048320609736356</v>
      </c>
      <c r="K56" s="3082"/>
      <c r="L56" s="3075"/>
      <c r="M56" s="3083"/>
      <c r="N56" s="1197"/>
      <c r="O56" s="1197"/>
      <c r="P56" s="1197"/>
      <c r="Q56" s="1197"/>
      <c r="R56" s="1197"/>
      <c r="S56" s="1197"/>
      <c r="T56" s="1197"/>
      <c r="U56" s="1197"/>
      <c r="V56" s="1197"/>
      <c r="W56" s="1197"/>
      <c r="X56" s="1197"/>
      <c r="Y56" s="1197"/>
      <c r="Z56" s="1197"/>
      <c r="AA56" s="1197"/>
      <c r="AB56" s="1197"/>
      <c r="AC56" s="1197"/>
      <c r="AD56" s="1197"/>
      <c r="AE56" s="1197"/>
      <c r="AF56" s="1197"/>
      <c r="AG56" s="1197"/>
      <c r="AH56" s="1197"/>
      <c r="AI56" s="1197"/>
      <c r="AJ56" s="1197"/>
      <c r="AK56" s="1197"/>
      <c r="AL56" s="1197"/>
      <c r="AM56" s="1197"/>
      <c r="AN56" s="1197"/>
      <c r="AO56" s="1197"/>
      <c r="AP56" s="1197"/>
      <c r="AQ56" s="1197"/>
      <c r="AR56" s="1197"/>
      <c r="AS56" s="1197"/>
      <c r="AT56" s="1197"/>
      <c r="AU56" s="1197"/>
      <c r="AV56" s="1197"/>
    </row>
    <row r="57" spans="1:48" s="3052" customFormat="1" ht="24" hidden="1" customHeight="1" x14ac:dyDescent="0.25">
      <c r="A57" s="3068" t="s">
        <v>4524</v>
      </c>
      <c r="B57" s="3069">
        <v>5036</v>
      </c>
      <c r="C57" s="3069">
        <v>4637</v>
      </c>
      <c r="D57" s="3069">
        <v>98772</v>
      </c>
      <c r="E57" s="3070">
        <v>108445</v>
      </c>
      <c r="F57" s="3069">
        <v>1761</v>
      </c>
      <c r="G57" s="3071">
        <v>0.1</v>
      </c>
      <c r="H57" s="3072">
        <f t="shared" si="2"/>
        <v>110206.1</v>
      </c>
      <c r="I57" s="3073">
        <v>3662.5</v>
      </c>
      <c r="J57" s="3074">
        <v>5.4866438484037587</v>
      </c>
      <c r="K57" s="3082"/>
      <c r="L57" s="3075"/>
      <c r="M57" s="3083"/>
      <c r="N57" s="1197"/>
      <c r="O57" s="1197"/>
      <c r="P57" s="1197"/>
      <c r="Q57" s="1197"/>
      <c r="R57" s="1197"/>
      <c r="S57" s="1197"/>
      <c r="T57" s="1197"/>
      <c r="U57" s="1197"/>
      <c r="V57" s="1197"/>
      <c r="W57" s="1197"/>
      <c r="X57" s="1197"/>
      <c r="Y57" s="1197"/>
      <c r="Z57" s="1197"/>
      <c r="AA57" s="1197"/>
      <c r="AB57" s="1197"/>
      <c r="AC57" s="1197"/>
      <c r="AD57" s="1197"/>
      <c r="AE57" s="1197"/>
      <c r="AF57" s="1197"/>
      <c r="AG57" s="1197"/>
      <c r="AH57" s="1197"/>
      <c r="AI57" s="1197"/>
      <c r="AJ57" s="1197"/>
      <c r="AK57" s="1197"/>
      <c r="AL57" s="1197"/>
      <c r="AM57" s="1197"/>
      <c r="AN57" s="1197"/>
      <c r="AO57" s="1197"/>
      <c r="AP57" s="1197"/>
      <c r="AQ57" s="1197"/>
      <c r="AR57" s="1197"/>
      <c r="AS57" s="1197"/>
      <c r="AT57" s="1197"/>
      <c r="AU57" s="1197"/>
      <c r="AV57" s="1197"/>
    </row>
    <row r="58" spans="1:48" s="3052" customFormat="1" ht="24" hidden="1" customHeight="1" x14ac:dyDescent="0.25">
      <c r="A58" s="3068" t="s">
        <v>4525</v>
      </c>
      <c r="B58" s="3069">
        <v>4900</v>
      </c>
      <c r="C58" s="3069">
        <v>4648</v>
      </c>
      <c r="D58" s="3069">
        <v>100713</v>
      </c>
      <c r="E58" s="3070">
        <v>110261</v>
      </c>
      <c r="F58" s="3069">
        <v>1757</v>
      </c>
      <c r="G58" s="3071">
        <v>0.1</v>
      </c>
      <c r="H58" s="3072">
        <f t="shared" si="2"/>
        <v>112018.1</v>
      </c>
      <c r="I58" s="3073">
        <v>3722.9</v>
      </c>
      <c r="J58" s="3074">
        <v>5.5768548136162801</v>
      </c>
      <c r="K58" s="3082"/>
      <c r="L58" s="3075"/>
      <c r="M58" s="3083"/>
      <c r="N58" s="1197"/>
      <c r="O58" s="1197"/>
      <c r="P58" s="1197"/>
      <c r="Q58" s="1197"/>
      <c r="R58" s="1197"/>
      <c r="S58" s="1197"/>
      <c r="T58" s="1197"/>
      <c r="U58" s="1197"/>
      <c r="V58" s="1197"/>
      <c r="W58" s="1197"/>
      <c r="X58" s="1197"/>
      <c r="Y58" s="1197"/>
      <c r="Z58" s="1197"/>
      <c r="AA58" s="1197"/>
      <c r="AB58" s="1197"/>
      <c r="AC58" s="1197"/>
      <c r="AD58" s="1197"/>
      <c r="AE58" s="1197"/>
      <c r="AF58" s="1197"/>
      <c r="AG58" s="1197"/>
      <c r="AH58" s="1197"/>
      <c r="AI58" s="1197"/>
      <c r="AJ58" s="1197"/>
      <c r="AK58" s="1197"/>
      <c r="AL58" s="1197"/>
      <c r="AM58" s="1197"/>
      <c r="AN58" s="1197"/>
      <c r="AO58" s="1197"/>
      <c r="AP58" s="1197"/>
      <c r="AQ58" s="1197"/>
      <c r="AR58" s="1197"/>
      <c r="AS58" s="1197"/>
      <c r="AT58" s="1197"/>
      <c r="AU58" s="1197"/>
      <c r="AV58" s="1197"/>
    </row>
    <row r="59" spans="1:48" s="3052" customFormat="1" ht="24" hidden="1" customHeight="1" x14ac:dyDescent="0.25">
      <c r="A59" s="3068" t="s">
        <v>4526</v>
      </c>
      <c r="B59" s="3069">
        <v>4867</v>
      </c>
      <c r="C59" s="3069">
        <v>4648</v>
      </c>
      <c r="D59" s="3069">
        <v>105183</v>
      </c>
      <c r="E59" s="3070">
        <v>114698</v>
      </c>
      <c r="F59" s="3069">
        <v>1782</v>
      </c>
      <c r="G59" s="3071">
        <v>0.1</v>
      </c>
      <c r="H59" s="3072">
        <f t="shared" si="2"/>
        <v>116480.1</v>
      </c>
      <c r="I59" s="3073">
        <v>3885.8</v>
      </c>
      <c r="J59" s="3074">
        <v>5.7989968261870679</v>
      </c>
      <c r="K59" s="3082"/>
      <c r="L59" s="3075"/>
      <c r="M59" s="3083"/>
      <c r="N59" s="1197"/>
      <c r="O59" s="1197"/>
      <c r="P59" s="1197"/>
      <c r="Q59" s="1197"/>
      <c r="R59" s="1197"/>
      <c r="S59" s="1197"/>
      <c r="T59" s="1197"/>
      <c r="U59" s="1197"/>
      <c r="V59" s="1197"/>
      <c r="W59" s="1197"/>
      <c r="X59" s="1197"/>
      <c r="Y59" s="1197"/>
      <c r="Z59" s="1197"/>
      <c r="AA59" s="1197"/>
      <c r="AB59" s="1197"/>
      <c r="AC59" s="1197"/>
      <c r="AD59" s="1197"/>
      <c r="AE59" s="1197"/>
      <c r="AF59" s="1197"/>
      <c r="AG59" s="1197"/>
      <c r="AH59" s="1197"/>
      <c r="AI59" s="1197"/>
      <c r="AJ59" s="1197"/>
      <c r="AK59" s="1197"/>
      <c r="AL59" s="1197"/>
      <c r="AM59" s="1197"/>
      <c r="AN59" s="1197"/>
      <c r="AO59" s="1197"/>
      <c r="AP59" s="1197"/>
      <c r="AQ59" s="1197"/>
      <c r="AR59" s="1197"/>
      <c r="AS59" s="1197"/>
      <c r="AT59" s="1197"/>
      <c r="AU59" s="1197"/>
      <c r="AV59" s="1197"/>
    </row>
    <row r="60" spans="1:48" s="3052" customFormat="1" ht="24" hidden="1" customHeight="1" x14ac:dyDescent="0.25">
      <c r="A60" s="3068" t="s">
        <v>4527</v>
      </c>
      <c r="B60" s="3069">
        <v>4773</v>
      </c>
      <c r="C60" s="3069">
        <v>4666</v>
      </c>
      <c r="D60" s="3069">
        <v>107597</v>
      </c>
      <c r="E60" s="3070">
        <v>117036</v>
      </c>
      <c r="F60" s="3069">
        <v>1788</v>
      </c>
      <c r="G60" s="3071">
        <v>0</v>
      </c>
      <c r="H60" s="3072">
        <f t="shared" si="2"/>
        <v>118824</v>
      </c>
      <c r="I60" s="3073">
        <v>3927.7</v>
      </c>
      <c r="J60" s="3074">
        <v>5.9233558903802299</v>
      </c>
      <c r="K60" s="3082"/>
      <c r="L60" s="3075"/>
      <c r="M60" s="3083"/>
      <c r="N60" s="1197"/>
      <c r="O60" s="1197"/>
      <c r="P60" s="1197"/>
      <c r="Q60" s="1197"/>
      <c r="R60" s="1197"/>
      <c r="S60" s="1197"/>
      <c r="T60" s="1197"/>
      <c r="U60" s="1197"/>
      <c r="V60" s="1197"/>
      <c r="W60" s="1197"/>
      <c r="X60" s="1197"/>
      <c r="Y60" s="1197"/>
      <c r="Z60" s="1197"/>
      <c r="AA60" s="1197"/>
      <c r="AB60" s="1197"/>
      <c r="AC60" s="1197"/>
      <c r="AD60" s="1197"/>
      <c r="AE60" s="1197"/>
      <c r="AF60" s="1197"/>
      <c r="AG60" s="1197"/>
      <c r="AH60" s="1197"/>
      <c r="AI60" s="1197"/>
      <c r="AJ60" s="1197"/>
      <c r="AK60" s="1197"/>
      <c r="AL60" s="1197"/>
      <c r="AM60" s="1197"/>
      <c r="AN60" s="1197"/>
      <c r="AO60" s="1197"/>
      <c r="AP60" s="1197"/>
      <c r="AQ60" s="1197"/>
      <c r="AR60" s="1197"/>
      <c r="AS60" s="1197"/>
      <c r="AT60" s="1197"/>
      <c r="AU60" s="1197"/>
      <c r="AV60" s="1197"/>
    </row>
    <row r="61" spans="1:48" s="3052" customFormat="1" ht="24" hidden="1" customHeight="1" x14ac:dyDescent="0.25">
      <c r="A61" s="3068" t="s">
        <v>4528</v>
      </c>
      <c r="B61" s="3069">
        <v>5001</v>
      </c>
      <c r="C61" s="3069">
        <v>4669</v>
      </c>
      <c r="D61" s="3069">
        <v>109961</v>
      </c>
      <c r="E61" s="3070">
        <v>119631</v>
      </c>
      <c r="F61" s="3069">
        <v>1793</v>
      </c>
      <c r="G61" s="3071">
        <v>0.1</v>
      </c>
      <c r="H61" s="3072">
        <v>121424.1</v>
      </c>
      <c r="I61" s="3073">
        <v>4015.5</v>
      </c>
      <c r="J61" s="3074">
        <v>6.0529704265898987</v>
      </c>
      <c r="K61" s="3082"/>
      <c r="L61" s="3075"/>
      <c r="M61" s="3083"/>
      <c r="N61" s="1197"/>
      <c r="O61" s="1197"/>
      <c r="P61" s="1197"/>
      <c r="Q61" s="1197"/>
      <c r="R61" s="1197"/>
      <c r="S61" s="1197"/>
      <c r="T61" s="1197"/>
      <c r="U61" s="1197"/>
      <c r="V61" s="1197"/>
      <c r="W61" s="1197"/>
      <c r="X61" s="1197"/>
      <c r="Y61" s="1197"/>
      <c r="Z61" s="1197"/>
      <c r="AA61" s="1197"/>
      <c r="AB61" s="1197"/>
      <c r="AC61" s="1197"/>
      <c r="AD61" s="1197"/>
      <c r="AE61" s="1197"/>
      <c r="AF61" s="1197"/>
      <c r="AG61" s="1197"/>
      <c r="AH61" s="1197"/>
      <c r="AI61" s="1197"/>
      <c r="AJ61" s="1197"/>
      <c r="AK61" s="1197"/>
      <c r="AL61" s="1197"/>
      <c r="AM61" s="1197"/>
      <c r="AN61" s="1197"/>
      <c r="AO61" s="1197"/>
      <c r="AP61" s="1197"/>
      <c r="AQ61" s="1197"/>
      <c r="AR61" s="1197"/>
      <c r="AS61" s="1197"/>
      <c r="AT61" s="1197"/>
      <c r="AU61" s="1197"/>
      <c r="AV61" s="1197"/>
    </row>
    <row r="62" spans="1:48" s="3052" customFormat="1" ht="24" hidden="1" customHeight="1" x14ac:dyDescent="0.25">
      <c r="A62" s="3068" t="s">
        <v>4529</v>
      </c>
      <c r="B62" s="3069">
        <v>4960</v>
      </c>
      <c r="C62" s="3069">
        <v>4668</v>
      </c>
      <c r="D62" s="3069">
        <v>111415</v>
      </c>
      <c r="E62" s="3070">
        <v>121043</v>
      </c>
      <c r="F62" s="3069">
        <v>1789</v>
      </c>
      <c r="G62" s="3071">
        <v>0.1</v>
      </c>
      <c r="H62" s="3072">
        <v>122832.1</v>
      </c>
      <c r="I62" s="3073">
        <v>4033.5</v>
      </c>
      <c r="J62" s="3074">
        <v>6.1231589835620195</v>
      </c>
      <c r="K62" s="3082"/>
      <c r="L62" s="3075"/>
      <c r="M62" s="3083"/>
      <c r="N62" s="1197"/>
      <c r="O62" s="1197"/>
      <c r="P62" s="1197"/>
      <c r="Q62" s="1197"/>
      <c r="R62" s="1197"/>
      <c r="S62" s="1197"/>
      <c r="T62" s="1197"/>
      <c r="U62" s="1197"/>
      <c r="V62" s="1197"/>
      <c r="W62" s="1197"/>
      <c r="X62" s="1197"/>
      <c r="Y62" s="1197"/>
      <c r="Z62" s="1197"/>
      <c r="AA62" s="1197"/>
      <c r="AB62" s="1197"/>
      <c r="AC62" s="1197"/>
      <c r="AD62" s="1197"/>
      <c r="AE62" s="1197"/>
      <c r="AF62" s="1197"/>
      <c r="AG62" s="1197"/>
      <c r="AH62" s="1197"/>
      <c r="AI62" s="1197"/>
      <c r="AJ62" s="1197"/>
      <c r="AK62" s="1197"/>
      <c r="AL62" s="1197"/>
      <c r="AM62" s="1197"/>
      <c r="AN62" s="1197"/>
      <c r="AO62" s="1197"/>
      <c r="AP62" s="1197"/>
      <c r="AQ62" s="1197"/>
      <c r="AR62" s="1197"/>
      <c r="AS62" s="1197"/>
      <c r="AT62" s="1197"/>
      <c r="AU62" s="1197"/>
      <c r="AV62" s="1197"/>
    </row>
    <row r="63" spans="1:48" s="3052" customFormat="1" ht="24" hidden="1" customHeight="1" x14ac:dyDescent="0.25">
      <c r="A63" s="3068" t="s">
        <v>4530</v>
      </c>
      <c r="B63" s="3069">
        <v>4999</v>
      </c>
      <c r="C63" s="3069">
        <v>4684</v>
      </c>
      <c r="D63" s="3069">
        <v>113535</v>
      </c>
      <c r="E63" s="3070">
        <v>123218</v>
      </c>
      <c r="F63" s="3069">
        <v>1802</v>
      </c>
      <c r="G63" s="3071">
        <v>0</v>
      </c>
      <c r="H63" s="3072">
        <v>125020</v>
      </c>
      <c r="I63" s="3073">
        <v>4051.9</v>
      </c>
      <c r="J63" s="3074">
        <v>6.2322254209194803</v>
      </c>
      <c r="K63" s="3082"/>
      <c r="L63" s="3075"/>
      <c r="M63" s="3083"/>
      <c r="N63" s="1197"/>
      <c r="O63" s="1197"/>
      <c r="P63" s="1197"/>
      <c r="Q63" s="1197"/>
      <c r="R63" s="1197"/>
      <c r="S63" s="1197"/>
      <c r="T63" s="1197"/>
      <c r="U63" s="1197"/>
      <c r="V63" s="1197"/>
      <c r="W63" s="1197"/>
      <c r="X63" s="1197"/>
      <c r="Y63" s="1197"/>
      <c r="Z63" s="1197"/>
      <c r="AA63" s="1197"/>
      <c r="AB63" s="1197"/>
      <c r="AC63" s="1197"/>
      <c r="AD63" s="1197"/>
      <c r="AE63" s="1197"/>
      <c r="AF63" s="1197"/>
      <c r="AG63" s="1197"/>
      <c r="AH63" s="1197"/>
      <c r="AI63" s="1197"/>
      <c r="AJ63" s="1197"/>
      <c r="AK63" s="1197"/>
      <c r="AL63" s="1197"/>
      <c r="AM63" s="1197"/>
      <c r="AN63" s="1197"/>
      <c r="AO63" s="1197"/>
      <c r="AP63" s="1197"/>
      <c r="AQ63" s="1197"/>
      <c r="AR63" s="1197"/>
      <c r="AS63" s="1197"/>
      <c r="AT63" s="1197"/>
      <c r="AU63" s="1197"/>
      <c r="AV63" s="1197"/>
    </row>
    <row r="64" spans="1:48" s="3052" customFormat="1" ht="24" hidden="1" customHeight="1" x14ac:dyDescent="0.25">
      <c r="A64" s="3068" t="s">
        <v>4531</v>
      </c>
      <c r="B64" s="3069">
        <v>7235</v>
      </c>
      <c r="C64" s="3069">
        <v>4660</v>
      </c>
      <c r="D64" s="3069">
        <v>108822</v>
      </c>
      <c r="E64" s="3070">
        <v>120717</v>
      </c>
      <c r="F64" s="3069">
        <v>1787</v>
      </c>
      <c r="G64" s="3071">
        <v>0.1</v>
      </c>
      <c r="H64" s="3072">
        <v>122504.1</v>
      </c>
      <c r="I64" s="3073">
        <v>3910.1337699769233</v>
      </c>
      <c r="J64" s="3074">
        <v>6.1067551593596328</v>
      </c>
      <c r="K64" s="3082"/>
      <c r="L64" s="3075"/>
      <c r="M64" s="3083"/>
      <c r="N64" s="1197"/>
      <c r="O64" s="1197"/>
      <c r="P64" s="1197"/>
      <c r="Q64" s="1197"/>
      <c r="R64" s="1197"/>
      <c r="S64" s="1197"/>
      <c r="T64" s="1197"/>
      <c r="U64" s="1197"/>
      <c r="V64" s="1197"/>
      <c r="W64" s="1197"/>
      <c r="X64" s="1197"/>
      <c r="Y64" s="1197"/>
      <c r="Z64" s="1197"/>
      <c r="AA64" s="1197"/>
      <c r="AB64" s="1197"/>
      <c r="AC64" s="1197"/>
      <c r="AD64" s="1197"/>
      <c r="AE64" s="1197"/>
      <c r="AF64" s="1197"/>
      <c r="AG64" s="1197"/>
      <c r="AH64" s="1197"/>
      <c r="AI64" s="1197"/>
      <c r="AJ64" s="1197"/>
      <c r="AK64" s="1197"/>
      <c r="AL64" s="1197"/>
      <c r="AM64" s="1197"/>
      <c r="AN64" s="1197"/>
      <c r="AO64" s="1197"/>
      <c r="AP64" s="1197"/>
      <c r="AQ64" s="1197"/>
      <c r="AR64" s="1197"/>
      <c r="AS64" s="1197"/>
      <c r="AT64" s="1197"/>
      <c r="AU64" s="1197"/>
      <c r="AV64" s="1197"/>
    </row>
    <row r="65" spans="1:48" s="3052" customFormat="1" ht="24" hidden="1" customHeight="1" x14ac:dyDescent="0.25">
      <c r="A65" s="3068" t="s">
        <v>4532</v>
      </c>
      <c r="B65" s="3069">
        <v>8173</v>
      </c>
      <c r="C65" s="3069">
        <v>4638</v>
      </c>
      <c r="D65" s="3069">
        <v>106738</v>
      </c>
      <c r="E65" s="3070">
        <v>119549</v>
      </c>
      <c r="F65" s="3069">
        <v>1782</v>
      </c>
      <c r="G65" s="3071">
        <v>0</v>
      </c>
      <c r="H65" s="3072">
        <v>121331</v>
      </c>
      <c r="I65" s="3073">
        <v>3872.8</v>
      </c>
      <c r="J65" s="3074">
        <v>6.0483076714138742</v>
      </c>
      <c r="K65" s="3082"/>
      <c r="L65" s="3075"/>
      <c r="M65" s="3083"/>
      <c r="N65" s="1197"/>
      <c r="O65" s="1197"/>
      <c r="P65" s="1197"/>
      <c r="Q65" s="1197"/>
      <c r="R65" s="1197"/>
      <c r="S65" s="1197"/>
      <c r="T65" s="1197"/>
      <c r="U65" s="1197"/>
      <c r="V65" s="1197"/>
      <c r="W65" s="1197"/>
      <c r="X65" s="1197"/>
      <c r="Y65" s="1197"/>
      <c r="Z65" s="1197"/>
      <c r="AA65" s="1197"/>
      <c r="AB65" s="1197"/>
      <c r="AC65" s="1197"/>
      <c r="AD65" s="1197"/>
      <c r="AE65" s="1197"/>
      <c r="AF65" s="1197"/>
      <c r="AG65" s="1197"/>
      <c r="AH65" s="1197"/>
      <c r="AI65" s="1197"/>
      <c r="AJ65" s="1197"/>
      <c r="AK65" s="1197"/>
      <c r="AL65" s="1197"/>
      <c r="AM65" s="1197"/>
      <c r="AN65" s="1197"/>
      <c r="AO65" s="1197"/>
      <c r="AP65" s="1197"/>
      <c r="AQ65" s="1197"/>
      <c r="AR65" s="1197"/>
      <c r="AS65" s="1197"/>
      <c r="AT65" s="1197"/>
      <c r="AU65" s="1197"/>
      <c r="AV65" s="1197"/>
    </row>
    <row r="66" spans="1:48" s="3052" customFormat="1" ht="24" hidden="1" customHeight="1" x14ac:dyDescent="0.25">
      <c r="A66" s="3068" t="s">
        <v>4533</v>
      </c>
      <c r="B66" s="3069">
        <v>9464</v>
      </c>
      <c r="C66" s="3069">
        <v>4608</v>
      </c>
      <c r="D66" s="3069">
        <v>103608</v>
      </c>
      <c r="E66" s="3070">
        <v>117680</v>
      </c>
      <c r="F66" s="3069">
        <v>1777</v>
      </c>
      <c r="G66" s="3071">
        <v>0.1</v>
      </c>
      <c r="H66" s="3072">
        <v>119457.1</v>
      </c>
      <c r="I66" s="3073">
        <v>3795.9</v>
      </c>
      <c r="J66" s="3074">
        <v>5.9548999637834941</v>
      </c>
      <c r="K66" s="3082"/>
      <c r="L66" s="3075"/>
      <c r="M66" s="3083"/>
      <c r="N66" s="1197"/>
      <c r="O66" s="1197"/>
      <c r="P66" s="1197"/>
      <c r="Q66" s="1197"/>
      <c r="R66" s="1197"/>
      <c r="S66" s="1197"/>
      <c r="T66" s="1197"/>
      <c r="U66" s="1197"/>
      <c r="V66" s="1197"/>
      <c r="W66" s="1197"/>
      <c r="X66" s="1197"/>
      <c r="Y66" s="1197"/>
      <c r="Z66" s="1197"/>
      <c r="AA66" s="1197"/>
      <c r="AB66" s="1197"/>
      <c r="AC66" s="1197"/>
      <c r="AD66" s="1197"/>
      <c r="AE66" s="1197"/>
      <c r="AF66" s="1197"/>
      <c r="AG66" s="1197"/>
      <c r="AH66" s="1197"/>
      <c r="AI66" s="1197"/>
      <c r="AJ66" s="1197"/>
      <c r="AK66" s="1197"/>
      <c r="AL66" s="1197"/>
      <c r="AM66" s="1197"/>
      <c r="AN66" s="1197"/>
      <c r="AO66" s="1197"/>
      <c r="AP66" s="1197"/>
      <c r="AQ66" s="1197"/>
      <c r="AR66" s="1197"/>
      <c r="AS66" s="1197"/>
      <c r="AT66" s="1197"/>
      <c r="AU66" s="1197"/>
      <c r="AV66" s="1197"/>
    </row>
    <row r="67" spans="1:48" s="3052" customFormat="1" ht="24" hidden="1" customHeight="1" thickBot="1" x14ac:dyDescent="0.3">
      <c r="A67" s="3084" t="s">
        <v>4534</v>
      </c>
      <c r="B67" s="3085">
        <v>9657</v>
      </c>
      <c r="C67" s="3085">
        <v>4596</v>
      </c>
      <c r="D67" s="3085">
        <v>108323</v>
      </c>
      <c r="E67" s="3086">
        <v>122576</v>
      </c>
      <c r="F67" s="3085">
        <v>1768</v>
      </c>
      <c r="G67" s="3087">
        <v>0.2</v>
      </c>
      <c r="H67" s="3088">
        <v>124344.2</v>
      </c>
      <c r="I67" s="3089">
        <v>3919.0528269893248</v>
      </c>
      <c r="J67" s="3090">
        <v>6.1985456250213709</v>
      </c>
      <c r="K67" s="3082"/>
      <c r="L67" s="3075"/>
      <c r="M67" s="3083"/>
      <c r="N67" s="1197"/>
      <c r="O67" s="1197"/>
      <c r="P67" s="1197"/>
      <c r="Q67" s="1197"/>
      <c r="R67" s="1197"/>
      <c r="S67" s="1197"/>
      <c r="T67" s="1197"/>
      <c r="U67" s="1197"/>
      <c r="V67" s="1197"/>
      <c r="W67" s="1197"/>
      <c r="X67" s="1197"/>
      <c r="Y67" s="1197"/>
      <c r="Z67" s="1197"/>
      <c r="AA67" s="1197"/>
      <c r="AB67" s="1197"/>
      <c r="AC67" s="1197"/>
      <c r="AD67" s="1197"/>
      <c r="AE67" s="1197"/>
      <c r="AF67" s="1197"/>
      <c r="AG67" s="1197"/>
      <c r="AH67" s="1197"/>
      <c r="AI67" s="1197"/>
      <c r="AJ67" s="1197"/>
      <c r="AK67" s="1197"/>
      <c r="AL67" s="1197"/>
      <c r="AM67" s="1197"/>
      <c r="AN67" s="1197"/>
      <c r="AO67" s="1197"/>
      <c r="AP67" s="1197"/>
      <c r="AQ67" s="1197"/>
      <c r="AR67" s="1197"/>
      <c r="AS67" s="1197"/>
      <c r="AT67" s="1197"/>
      <c r="AU67" s="1197"/>
      <c r="AV67" s="1197"/>
    </row>
    <row r="68" spans="1:48" s="3052" customFormat="1" ht="24" customHeight="1" x14ac:dyDescent="0.25">
      <c r="A68" s="3068" t="s">
        <v>4535</v>
      </c>
      <c r="B68" s="3069">
        <v>11787</v>
      </c>
      <c r="C68" s="3069">
        <v>4600</v>
      </c>
      <c r="D68" s="3069">
        <v>103500</v>
      </c>
      <c r="E68" s="3070">
        <v>119887</v>
      </c>
      <c r="F68" s="3069">
        <v>1775</v>
      </c>
      <c r="G68" s="3071">
        <v>0.1</v>
      </c>
      <c r="H68" s="3072">
        <f>E68+F68+G68</f>
        <v>121662.1</v>
      </c>
      <c r="I68" s="3073">
        <v>3727.0159573327451</v>
      </c>
      <c r="J68" s="3074">
        <v>6.1528890162594099</v>
      </c>
      <c r="K68" s="3082"/>
      <c r="L68" s="3075"/>
      <c r="M68" s="3083"/>
      <c r="N68" s="1197"/>
      <c r="O68" s="1197"/>
      <c r="P68" s="1197"/>
      <c r="Q68" s="1197"/>
      <c r="R68" s="1197"/>
      <c r="S68" s="1197"/>
      <c r="T68" s="1197"/>
      <c r="U68" s="1197"/>
      <c r="V68" s="1197"/>
      <c r="W68" s="1197"/>
      <c r="X68" s="1197"/>
      <c r="Y68" s="1197"/>
      <c r="Z68" s="1197"/>
      <c r="AA68" s="1197"/>
      <c r="AB68" s="1197"/>
      <c r="AC68" s="1197"/>
      <c r="AD68" s="1197"/>
      <c r="AE68" s="1197"/>
      <c r="AF68" s="1197"/>
      <c r="AG68" s="1197"/>
      <c r="AH68" s="1197"/>
      <c r="AI68" s="1197"/>
      <c r="AJ68" s="1197"/>
      <c r="AK68" s="1197"/>
      <c r="AL68" s="1197"/>
      <c r="AM68" s="1197"/>
      <c r="AN68" s="1197"/>
      <c r="AO68" s="1197"/>
      <c r="AP68" s="1197"/>
      <c r="AQ68" s="1197"/>
      <c r="AR68" s="1197"/>
      <c r="AS68" s="1197"/>
      <c r="AT68" s="1197"/>
      <c r="AU68" s="1197"/>
      <c r="AV68" s="1197"/>
    </row>
    <row r="69" spans="1:48" s="3052" customFormat="1" ht="24" customHeight="1" x14ac:dyDescent="0.25">
      <c r="A69" s="3068" t="s">
        <v>4536</v>
      </c>
      <c r="B69" s="3069">
        <v>11461</v>
      </c>
      <c r="C69" s="3069">
        <v>4704</v>
      </c>
      <c r="D69" s="3069">
        <v>109650</v>
      </c>
      <c r="E69" s="3070">
        <v>125815</v>
      </c>
      <c r="F69" s="3069">
        <v>1805</v>
      </c>
      <c r="G69" s="3071">
        <v>0.1</v>
      </c>
      <c r="H69" s="3072">
        <f>E69+F69+G69</f>
        <v>127620.1</v>
      </c>
      <c r="I69" s="3073">
        <v>3837.2983179885618</v>
      </c>
      <c r="J69" s="3074">
        <v>6.4542064582472882</v>
      </c>
      <c r="K69" s="3082"/>
      <c r="L69" s="3075"/>
      <c r="M69" s="3083"/>
      <c r="N69" s="1197"/>
      <c r="O69" s="1197"/>
      <c r="P69" s="1197"/>
      <c r="Q69" s="1197"/>
      <c r="R69" s="1197"/>
      <c r="S69" s="1197"/>
      <c r="T69" s="1197"/>
      <c r="U69" s="1197"/>
      <c r="V69" s="1197"/>
      <c r="W69" s="1197"/>
      <c r="X69" s="1197"/>
      <c r="Y69" s="1197"/>
      <c r="Z69" s="1197"/>
      <c r="AA69" s="1197"/>
      <c r="AB69" s="1197"/>
      <c r="AC69" s="1197"/>
      <c r="AD69" s="1197"/>
      <c r="AE69" s="1197"/>
      <c r="AF69" s="1197"/>
      <c r="AG69" s="1197"/>
      <c r="AH69" s="1197"/>
      <c r="AI69" s="1197"/>
      <c r="AJ69" s="1197"/>
      <c r="AK69" s="1197"/>
      <c r="AL69" s="1197"/>
      <c r="AM69" s="1197"/>
      <c r="AN69" s="1197"/>
      <c r="AO69" s="1197"/>
      <c r="AP69" s="1197"/>
      <c r="AQ69" s="1197"/>
      <c r="AR69" s="1197"/>
      <c r="AS69" s="1197"/>
      <c r="AT69" s="1197"/>
      <c r="AU69" s="1197"/>
      <c r="AV69" s="1197"/>
    </row>
    <row r="70" spans="1:48" s="3052" customFormat="1" ht="24" customHeight="1" x14ac:dyDescent="0.25">
      <c r="A70" s="3068" t="s">
        <v>4537</v>
      </c>
      <c r="B70" s="3069">
        <v>12284</v>
      </c>
      <c r="C70" s="3069">
        <v>5036</v>
      </c>
      <c r="D70" s="3069">
        <v>121458</v>
      </c>
      <c r="E70" s="3070">
        <v>138778</v>
      </c>
      <c r="F70" s="3069">
        <v>1611</v>
      </c>
      <c r="G70" s="3071">
        <v>0.1</v>
      </c>
      <c r="H70" s="3072">
        <v>140389.1</v>
      </c>
      <c r="I70" s="3073">
        <v>3856.5</v>
      </c>
      <c r="J70" s="3074">
        <v>7.0999806134576326</v>
      </c>
      <c r="K70" s="3082"/>
      <c r="L70" s="3075"/>
      <c r="M70" s="3083"/>
      <c r="N70" s="1197"/>
      <c r="O70" s="1197"/>
      <c r="P70" s="1197"/>
      <c r="Q70" s="1197"/>
      <c r="R70" s="1197"/>
      <c r="S70" s="1197"/>
      <c r="T70" s="1197"/>
      <c r="U70" s="1197"/>
      <c r="V70" s="1197"/>
      <c r="W70" s="1197"/>
      <c r="X70" s="1197"/>
      <c r="Y70" s="1197"/>
      <c r="Z70" s="1197"/>
      <c r="AA70" s="1197"/>
      <c r="AB70" s="1197"/>
      <c r="AC70" s="1197"/>
      <c r="AD70" s="1197"/>
      <c r="AE70" s="1197"/>
      <c r="AF70" s="1197"/>
      <c r="AG70" s="1197"/>
      <c r="AH70" s="1197"/>
      <c r="AI70" s="1197"/>
      <c r="AJ70" s="1197"/>
      <c r="AK70" s="1197"/>
      <c r="AL70" s="1197"/>
      <c r="AM70" s="1197"/>
      <c r="AN70" s="1197"/>
      <c r="AO70" s="1197"/>
      <c r="AP70" s="1197"/>
      <c r="AQ70" s="1197"/>
      <c r="AR70" s="1197"/>
      <c r="AS70" s="1197"/>
      <c r="AT70" s="1197"/>
      <c r="AU70" s="1197"/>
      <c r="AV70" s="1197"/>
    </row>
    <row r="71" spans="1:48" s="3052" customFormat="1" ht="24" customHeight="1" x14ac:dyDescent="0.25">
      <c r="A71" s="3068" t="s">
        <v>4538</v>
      </c>
      <c r="B71" s="3069">
        <v>12183</v>
      </c>
      <c r="C71" s="3069">
        <v>4946</v>
      </c>
      <c r="D71" s="3069">
        <v>120126</v>
      </c>
      <c r="E71" s="3070">
        <v>137255</v>
      </c>
      <c r="F71" s="3069">
        <v>1597</v>
      </c>
      <c r="G71" s="3071">
        <v>0.3</v>
      </c>
      <c r="H71" s="3072">
        <v>138852.29999999999</v>
      </c>
      <c r="I71" s="3073">
        <v>3921.8</v>
      </c>
      <c r="J71" s="3074">
        <v>7.0222591222110768</v>
      </c>
      <c r="K71" s="3082"/>
      <c r="L71" s="3075"/>
      <c r="M71" s="3083"/>
      <c r="N71" s="1197"/>
      <c r="O71" s="1197"/>
      <c r="P71" s="1197"/>
      <c r="Q71" s="1197"/>
      <c r="R71" s="1197"/>
      <c r="S71" s="1197"/>
      <c r="T71" s="1197"/>
      <c r="U71" s="1197"/>
      <c r="V71" s="1197"/>
      <c r="W71" s="1197"/>
      <c r="X71" s="1197"/>
      <c r="Y71" s="1197"/>
      <c r="Z71" s="1197"/>
      <c r="AA71" s="1197"/>
      <c r="AB71" s="1197"/>
      <c r="AC71" s="1197"/>
      <c r="AD71" s="1197"/>
      <c r="AE71" s="1197"/>
      <c r="AF71" s="1197"/>
      <c r="AG71" s="1197"/>
      <c r="AH71" s="1197"/>
      <c r="AI71" s="1197"/>
      <c r="AJ71" s="1197"/>
      <c r="AK71" s="1197"/>
      <c r="AL71" s="1197"/>
      <c r="AM71" s="1197"/>
      <c r="AN71" s="1197"/>
      <c r="AO71" s="1197"/>
      <c r="AP71" s="1197"/>
      <c r="AQ71" s="1197"/>
      <c r="AR71" s="1197"/>
      <c r="AS71" s="1197"/>
      <c r="AT71" s="1197"/>
      <c r="AU71" s="1197"/>
      <c r="AV71" s="1197"/>
    </row>
    <row r="72" spans="1:48" s="3052" customFormat="1" ht="24" customHeight="1" x14ac:dyDescent="0.25">
      <c r="A72" s="3068" t="s">
        <v>4539</v>
      </c>
      <c r="B72" s="3069">
        <v>12004</v>
      </c>
      <c r="C72" s="3069">
        <v>4914</v>
      </c>
      <c r="D72" s="3069">
        <v>120956</v>
      </c>
      <c r="E72" s="3070">
        <v>137874</v>
      </c>
      <c r="F72" s="3069">
        <v>1581</v>
      </c>
      <c r="G72" s="3071">
        <v>0.2</v>
      </c>
      <c r="H72" s="3072">
        <v>139455.20000000001</v>
      </c>
      <c r="I72" s="3073">
        <v>3943.5</v>
      </c>
      <c r="J72" s="3074">
        <v>7.0527499388902477</v>
      </c>
      <c r="K72" s="3082"/>
      <c r="L72" s="3075"/>
      <c r="M72" s="3083"/>
      <c r="N72" s="1197"/>
      <c r="O72" s="1197"/>
      <c r="P72" s="1197"/>
      <c r="Q72" s="1197"/>
      <c r="R72" s="1197"/>
      <c r="S72" s="1197"/>
      <c r="T72" s="1197"/>
      <c r="U72" s="1197"/>
      <c r="V72" s="1197"/>
      <c r="W72" s="1197"/>
      <c r="X72" s="1197"/>
      <c r="Y72" s="1197"/>
      <c r="Z72" s="1197"/>
      <c r="AA72" s="1197"/>
      <c r="AB72" s="1197"/>
      <c r="AC72" s="1197"/>
      <c r="AD72" s="1197"/>
      <c r="AE72" s="1197"/>
      <c r="AF72" s="1197"/>
      <c r="AG72" s="1197"/>
      <c r="AH72" s="1197"/>
      <c r="AI72" s="1197"/>
      <c r="AJ72" s="1197"/>
      <c r="AK72" s="1197"/>
      <c r="AL72" s="1197"/>
      <c r="AM72" s="1197"/>
      <c r="AN72" s="1197"/>
      <c r="AO72" s="1197"/>
      <c r="AP72" s="1197"/>
      <c r="AQ72" s="1197"/>
      <c r="AR72" s="1197"/>
      <c r="AS72" s="1197"/>
      <c r="AT72" s="1197"/>
      <c r="AU72" s="1197"/>
      <c r="AV72" s="1197"/>
    </row>
    <row r="73" spans="1:48" s="3052" customFormat="1" ht="24" customHeight="1" x14ac:dyDescent="0.25">
      <c r="A73" s="3068" t="s">
        <v>4540</v>
      </c>
      <c r="B73" s="3069">
        <v>11821</v>
      </c>
      <c r="C73" s="3069">
        <v>4934</v>
      </c>
      <c r="D73" s="3069">
        <v>121549</v>
      </c>
      <c r="E73" s="3070">
        <v>138304</v>
      </c>
      <c r="F73" s="3069">
        <v>1590</v>
      </c>
      <c r="G73" s="3071">
        <v>0.1</v>
      </c>
      <c r="H73" s="3072">
        <v>139894.1</v>
      </c>
      <c r="I73" s="3073">
        <v>3979.5</v>
      </c>
      <c r="J73" s="3074">
        <v>7.3</v>
      </c>
      <c r="K73" s="3082"/>
      <c r="L73" s="3075"/>
      <c r="M73" s="3083"/>
      <c r="N73" s="1197"/>
      <c r="O73" s="1197"/>
      <c r="P73" s="1197"/>
      <c r="Q73" s="1197"/>
      <c r="R73" s="1197"/>
      <c r="S73" s="1197"/>
      <c r="T73" s="1197"/>
      <c r="U73" s="1197"/>
      <c r="V73" s="1197"/>
      <c r="W73" s="1197"/>
      <c r="X73" s="1197"/>
      <c r="Y73" s="1197"/>
      <c r="Z73" s="1197"/>
      <c r="AA73" s="1197"/>
      <c r="AB73" s="1197"/>
      <c r="AC73" s="1197"/>
      <c r="AD73" s="1197"/>
      <c r="AE73" s="1197"/>
      <c r="AF73" s="1197"/>
      <c r="AG73" s="1197"/>
      <c r="AH73" s="1197"/>
      <c r="AI73" s="1197"/>
      <c r="AJ73" s="1197"/>
      <c r="AK73" s="1197"/>
      <c r="AL73" s="1197"/>
      <c r="AM73" s="1197"/>
      <c r="AN73" s="1197"/>
      <c r="AO73" s="1197"/>
      <c r="AP73" s="1197"/>
      <c r="AQ73" s="1197"/>
      <c r="AR73" s="1197"/>
      <c r="AS73" s="1197"/>
      <c r="AT73" s="1197"/>
      <c r="AU73" s="1197"/>
      <c r="AV73" s="1197"/>
    </row>
    <row r="74" spans="1:48" s="3052" customFormat="1" ht="24" customHeight="1" x14ac:dyDescent="0.25">
      <c r="A74" s="3068" t="s">
        <v>4541</v>
      </c>
      <c r="B74" s="3069">
        <v>10952</v>
      </c>
      <c r="C74" s="3069">
        <v>4936</v>
      </c>
      <c r="D74" s="3069">
        <v>125854</v>
      </c>
      <c r="E74" s="3070">
        <v>141742</v>
      </c>
      <c r="F74" s="3069">
        <v>1589</v>
      </c>
      <c r="G74" s="3071">
        <v>0.2</v>
      </c>
      <c r="H74" s="3072">
        <v>143331.20000000001</v>
      </c>
      <c r="I74" s="3073">
        <v>4048.6</v>
      </c>
      <c r="J74" s="3074">
        <v>7.2487731690253625</v>
      </c>
      <c r="K74" s="3082"/>
      <c r="L74" s="3075"/>
      <c r="M74" s="3083"/>
      <c r="N74" s="1197"/>
      <c r="O74" s="1197"/>
      <c r="P74" s="1197"/>
      <c r="Q74" s="1197"/>
      <c r="R74" s="1197"/>
      <c r="S74" s="1197"/>
      <c r="T74" s="1197"/>
      <c r="U74" s="1197"/>
      <c r="V74" s="1197"/>
      <c r="W74" s="1197"/>
      <c r="X74" s="1197"/>
      <c r="Y74" s="1197"/>
      <c r="Z74" s="1197"/>
      <c r="AA74" s="1197"/>
      <c r="AB74" s="1197"/>
      <c r="AC74" s="1197"/>
      <c r="AD74" s="1197"/>
      <c r="AE74" s="1197"/>
      <c r="AF74" s="1197"/>
      <c r="AG74" s="1197"/>
      <c r="AH74" s="1197"/>
      <c r="AI74" s="1197"/>
      <c r="AJ74" s="1197"/>
      <c r="AK74" s="1197"/>
      <c r="AL74" s="1197"/>
      <c r="AM74" s="1197"/>
      <c r="AN74" s="1197"/>
      <c r="AO74" s="1197"/>
      <c r="AP74" s="1197"/>
      <c r="AQ74" s="1197"/>
      <c r="AR74" s="1197"/>
      <c r="AS74" s="1197"/>
      <c r="AT74" s="1197"/>
      <c r="AU74" s="1197"/>
      <c r="AV74" s="1197"/>
    </row>
    <row r="75" spans="1:48" s="3052" customFormat="1" ht="24" customHeight="1" x14ac:dyDescent="0.25">
      <c r="A75" s="3068" t="s">
        <v>4542</v>
      </c>
      <c r="B75" s="3069">
        <v>11360</v>
      </c>
      <c r="C75" s="3069">
        <v>4949</v>
      </c>
      <c r="D75" s="3069">
        <v>125637</v>
      </c>
      <c r="E75" s="3070">
        <v>141946</v>
      </c>
      <c r="F75" s="3069">
        <v>1587</v>
      </c>
      <c r="G75" s="3071">
        <v>0.2</v>
      </c>
      <c r="H75" s="3072">
        <v>143533.20000000001</v>
      </c>
      <c r="I75" s="3073">
        <v>4085.1</v>
      </c>
      <c r="J75" s="3074">
        <v>7.258989033960165</v>
      </c>
      <c r="K75" s="3082"/>
      <c r="L75" s="3075"/>
      <c r="M75" s="3083"/>
      <c r="N75" s="1197"/>
      <c r="O75" s="1197"/>
      <c r="P75" s="1197"/>
      <c r="Q75" s="1197"/>
      <c r="R75" s="1197"/>
      <c r="S75" s="1197"/>
      <c r="T75" s="1197"/>
      <c r="U75" s="1197"/>
      <c r="V75" s="1197"/>
      <c r="W75" s="1197"/>
      <c r="X75" s="1197"/>
      <c r="Y75" s="1197"/>
      <c r="Z75" s="1197"/>
      <c r="AA75" s="1197"/>
      <c r="AB75" s="1197"/>
      <c r="AC75" s="1197"/>
      <c r="AD75" s="1197"/>
      <c r="AE75" s="1197"/>
      <c r="AF75" s="1197"/>
      <c r="AG75" s="1197"/>
      <c r="AH75" s="1197"/>
      <c r="AI75" s="1197"/>
      <c r="AJ75" s="1197"/>
      <c r="AK75" s="1197"/>
      <c r="AL75" s="1197"/>
      <c r="AM75" s="1197"/>
      <c r="AN75" s="1197"/>
      <c r="AO75" s="1197"/>
      <c r="AP75" s="1197"/>
      <c r="AQ75" s="1197"/>
      <c r="AR75" s="1197"/>
      <c r="AS75" s="1197"/>
      <c r="AT75" s="1197"/>
      <c r="AU75" s="1197"/>
      <c r="AV75" s="1197"/>
    </row>
    <row r="76" spans="1:48" s="3052" customFormat="1" ht="24" customHeight="1" x14ac:dyDescent="0.25">
      <c r="A76" s="3068" t="s">
        <v>4543</v>
      </c>
      <c r="B76" s="3069">
        <v>11417</v>
      </c>
      <c r="C76" s="3069">
        <v>4991</v>
      </c>
      <c r="D76" s="3069">
        <v>127691</v>
      </c>
      <c r="E76" s="3070">
        <v>144099</v>
      </c>
      <c r="F76" s="3069">
        <v>1605</v>
      </c>
      <c r="G76" s="3071">
        <v>0.2</v>
      </c>
      <c r="H76" s="3072">
        <v>145704.20000000001</v>
      </c>
      <c r="I76" s="3073">
        <v>4101.2</v>
      </c>
      <c r="J76" s="3074">
        <v>7.3687842952148968</v>
      </c>
      <c r="K76" s="3082"/>
      <c r="L76" s="3075"/>
      <c r="M76" s="3083"/>
      <c r="N76" s="1197"/>
      <c r="O76" s="1197"/>
      <c r="P76" s="1197"/>
      <c r="Q76" s="1197"/>
      <c r="R76" s="1197"/>
      <c r="S76" s="1197"/>
      <c r="T76" s="1197"/>
      <c r="U76" s="1197"/>
      <c r="V76" s="1197"/>
      <c r="W76" s="1197"/>
      <c r="X76" s="1197"/>
      <c r="Y76" s="1197"/>
      <c r="Z76" s="1197"/>
      <c r="AA76" s="1197"/>
      <c r="AB76" s="1197"/>
      <c r="AC76" s="1197"/>
      <c r="AD76" s="1197"/>
      <c r="AE76" s="1197"/>
      <c r="AF76" s="1197"/>
      <c r="AG76" s="1197"/>
      <c r="AH76" s="1197"/>
      <c r="AI76" s="1197"/>
      <c r="AJ76" s="1197"/>
      <c r="AK76" s="1197"/>
      <c r="AL76" s="1197"/>
      <c r="AM76" s="1197"/>
      <c r="AN76" s="1197"/>
      <c r="AO76" s="1197"/>
      <c r="AP76" s="1197"/>
      <c r="AQ76" s="1197"/>
      <c r="AR76" s="1197"/>
      <c r="AS76" s="1197"/>
      <c r="AT76" s="1197"/>
      <c r="AU76" s="1197"/>
      <c r="AV76" s="1197"/>
    </row>
    <row r="77" spans="1:48" s="3052" customFormat="1" ht="24" customHeight="1" x14ac:dyDescent="0.25">
      <c r="A77" s="3068" t="s">
        <v>4544</v>
      </c>
      <c r="B77" s="3069">
        <v>11766</v>
      </c>
      <c r="C77" s="3069">
        <v>4996</v>
      </c>
      <c r="D77" s="3069">
        <v>131340</v>
      </c>
      <c r="E77" s="3070">
        <v>148102</v>
      </c>
      <c r="F77" s="3069">
        <v>1612</v>
      </c>
      <c r="G77" s="3071">
        <v>0.1</v>
      </c>
      <c r="H77" s="3072">
        <v>149714.1</v>
      </c>
      <c r="I77" s="3073">
        <v>4175.3</v>
      </c>
      <c r="J77" s="3074">
        <v>7.5715793288884772</v>
      </c>
      <c r="K77" s="3082"/>
      <c r="L77" s="3075"/>
      <c r="M77" s="3083"/>
      <c r="N77" s="1197"/>
      <c r="O77" s="1197"/>
      <c r="P77" s="1197"/>
      <c r="Q77" s="1197"/>
      <c r="R77" s="1197"/>
      <c r="S77" s="1197"/>
      <c r="T77" s="1197"/>
      <c r="U77" s="1197"/>
      <c r="V77" s="1197"/>
      <c r="W77" s="1197"/>
      <c r="X77" s="1197"/>
      <c r="Y77" s="1197"/>
      <c r="Z77" s="1197"/>
      <c r="AA77" s="1197"/>
      <c r="AB77" s="1197"/>
      <c r="AC77" s="1197"/>
      <c r="AD77" s="1197"/>
      <c r="AE77" s="1197"/>
      <c r="AF77" s="1197"/>
      <c r="AG77" s="1197"/>
      <c r="AH77" s="1197"/>
      <c r="AI77" s="1197"/>
      <c r="AJ77" s="1197"/>
      <c r="AK77" s="1197"/>
      <c r="AL77" s="1197"/>
      <c r="AM77" s="1197"/>
      <c r="AN77" s="1197"/>
      <c r="AO77" s="1197"/>
      <c r="AP77" s="1197"/>
      <c r="AQ77" s="1197"/>
      <c r="AR77" s="1197"/>
      <c r="AS77" s="1197"/>
      <c r="AT77" s="1197"/>
      <c r="AU77" s="1197"/>
      <c r="AV77" s="1197"/>
    </row>
    <row r="78" spans="1:48" s="3052" customFormat="1" ht="24" customHeight="1" x14ac:dyDescent="0.25">
      <c r="A78" s="3068" t="s">
        <v>4545</v>
      </c>
      <c r="B78" s="3069">
        <v>10932</v>
      </c>
      <c r="C78" s="3069">
        <v>4973</v>
      </c>
      <c r="D78" s="3069">
        <v>134123</v>
      </c>
      <c r="E78" s="3070">
        <v>150028</v>
      </c>
      <c r="F78" s="3069">
        <v>1599</v>
      </c>
      <c r="G78" s="3071">
        <v>0.1</v>
      </c>
      <c r="H78" s="3072">
        <v>151627.1</v>
      </c>
      <c r="I78" s="3073">
        <v>4187.3</v>
      </c>
      <c r="J78" s="3074">
        <v>7.6683266042363813</v>
      </c>
      <c r="K78" s="3082"/>
      <c r="L78" s="3075"/>
      <c r="M78" s="3083"/>
      <c r="N78" s="1197"/>
      <c r="O78" s="1197"/>
      <c r="P78" s="1197"/>
      <c r="Q78" s="1197"/>
      <c r="R78" s="1197"/>
      <c r="S78" s="1197"/>
      <c r="T78" s="1197"/>
      <c r="U78" s="1197"/>
      <c r="V78" s="1197"/>
      <c r="W78" s="1197"/>
      <c r="X78" s="1197"/>
      <c r="Y78" s="1197"/>
      <c r="Z78" s="1197"/>
      <c r="AA78" s="1197"/>
      <c r="AB78" s="1197"/>
      <c r="AC78" s="1197"/>
      <c r="AD78" s="1197"/>
      <c r="AE78" s="1197"/>
      <c r="AF78" s="1197"/>
      <c r="AG78" s="1197"/>
      <c r="AH78" s="1197"/>
      <c r="AI78" s="1197"/>
      <c r="AJ78" s="1197"/>
      <c r="AK78" s="1197"/>
      <c r="AL78" s="1197"/>
      <c r="AM78" s="1197"/>
      <c r="AN78" s="1197"/>
      <c r="AO78" s="1197"/>
      <c r="AP78" s="1197"/>
      <c r="AQ78" s="1197"/>
      <c r="AR78" s="1197"/>
      <c r="AS78" s="1197"/>
      <c r="AT78" s="1197"/>
      <c r="AU78" s="1197"/>
      <c r="AV78" s="1197"/>
    </row>
    <row r="79" spans="1:48" s="3052" customFormat="1" ht="24" customHeight="1" thickBot="1" x14ac:dyDescent="0.3">
      <c r="A79" s="3084" t="s">
        <v>4546</v>
      </c>
      <c r="B79" s="3085">
        <v>10887</v>
      </c>
      <c r="C79" s="3085">
        <v>4978</v>
      </c>
      <c r="D79" s="3085">
        <v>135437</v>
      </c>
      <c r="E79" s="3086">
        <v>151302</v>
      </c>
      <c r="F79" s="3085">
        <v>1600</v>
      </c>
      <c r="G79" s="3087">
        <v>0.1</v>
      </c>
      <c r="H79" s="3088">
        <v>152902.1</v>
      </c>
      <c r="I79" s="3089">
        <v>4260.4524543937232</v>
      </c>
      <c r="J79" s="3090">
        <v>7.7328079299387209</v>
      </c>
      <c r="K79" s="3082"/>
      <c r="L79" s="3075"/>
      <c r="M79" s="3083"/>
      <c r="N79" s="1197"/>
      <c r="O79" s="1197"/>
      <c r="P79" s="1197"/>
      <c r="Q79" s="1197"/>
      <c r="R79" s="1197"/>
      <c r="S79" s="1197"/>
      <c r="T79" s="1197"/>
      <c r="U79" s="1197"/>
      <c r="V79" s="1197"/>
      <c r="W79" s="1197"/>
      <c r="X79" s="1197"/>
      <c r="Y79" s="1197"/>
      <c r="Z79" s="1197"/>
      <c r="AA79" s="1197"/>
      <c r="AB79" s="1197"/>
      <c r="AC79" s="1197"/>
      <c r="AD79" s="1197"/>
      <c r="AE79" s="1197"/>
      <c r="AF79" s="1197"/>
      <c r="AG79" s="1197"/>
      <c r="AH79" s="1197"/>
      <c r="AI79" s="1197"/>
      <c r="AJ79" s="1197"/>
      <c r="AK79" s="1197"/>
      <c r="AL79" s="1197"/>
      <c r="AM79" s="1197"/>
      <c r="AN79" s="1197"/>
      <c r="AO79" s="1197"/>
      <c r="AP79" s="1197"/>
      <c r="AQ79" s="1197"/>
      <c r="AR79" s="1197"/>
      <c r="AS79" s="1197"/>
      <c r="AT79" s="1197"/>
      <c r="AU79" s="1197"/>
      <c r="AV79" s="1197"/>
    </row>
    <row r="80" spans="1:48" s="3052" customFormat="1" ht="24" customHeight="1" x14ac:dyDescent="0.25">
      <c r="A80" s="3068" t="s">
        <v>4547</v>
      </c>
      <c r="B80" s="3069">
        <v>11445</v>
      </c>
      <c r="C80" s="3069">
        <v>4978</v>
      </c>
      <c r="D80" s="3069">
        <v>136942</v>
      </c>
      <c r="E80" s="3070">
        <v>153365</v>
      </c>
      <c r="F80" s="3069">
        <v>1604</v>
      </c>
      <c r="G80" s="3071">
        <v>0.1</v>
      </c>
      <c r="H80" s="3072">
        <v>154969.1</v>
      </c>
      <c r="I80" s="3073">
        <v>4303.6000000000004</v>
      </c>
      <c r="J80" s="3074">
        <v>8.0837276023056255</v>
      </c>
      <c r="K80" s="3082"/>
      <c r="L80" s="3075"/>
      <c r="M80" s="3083"/>
      <c r="N80" s="1197"/>
      <c r="O80" s="1197"/>
      <c r="P80" s="1197"/>
      <c r="Q80" s="1197"/>
      <c r="R80" s="1197"/>
      <c r="S80" s="1197"/>
      <c r="T80" s="1197"/>
      <c r="U80" s="1197"/>
      <c r="V80" s="1197"/>
      <c r="W80" s="1197"/>
      <c r="X80" s="1197"/>
      <c r="Y80" s="1197"/>
      <c r="Z80" s="1197"/>
      <c r="AA80" s="1197"/>
      <c r="AB80" s="1197"/>
      <c r="AC80" s="1197"/>
      <c r="AD80" s="1197"/>
      <c r="AE80" s="1197"/>
      <c r="AF80" s="1197"/>
      <c r="AG80" s="1197"/>
      <c r="AH80" s="1197"/>
      <c r="AI80" s="1197"/>
      <c r="AJ80" s="1197"/>
      <c r="AK80" s="1197"/>
      <c r="AL80" s="1197"/>
      <c r="AM80" s="1197"/>
      <c r="AN80" s="1197"/>
      <c r="AO80" s="1197"/>
      <c r="AP80" s="1197"/>
      <c r="AQ80" s="1197"/>
      <c r="AR80" s="1197"/>
      <c r="AS80" s="1197"/>
      <c r="AT80" s="1197"/>
      <c r="AU80" s="1197"/>
      <c r="AV80" s="1197"/>
    </row>
    <row r="81" spans="1:48" s="3052" customFormat="1" ht="24" customHeight="1" x14ac:dyDescent="0.25">
      <c r="A81" s="3068" t="s">
        <v>4548</v>
      </c>
      <c r="B81" s="3069">
        <v>14002</v>
      </c>
      <c r="C81" s="3069">
        <v>4462</v>
      </c>
      <c r="D81" s="3069">
        <v>137586</v>
      </c>
      <c r="E81" s="3070">
        <v>156050</v>
      </c>
      <c r="F81" s="3069">
        <v>2095</v>
      </c>
      <c r="G81" s="3071">
        <v>0.1</v>
      </c>
      <c r="H81" s="3072">
        <v>158145.1</v>
      </c>
      <c r="I81" s="3073">
        <v>4422.6494770401032</v>
      </c>
      <c r="J81" s="3074">
        <v>8.2493988158889966</v>
      </c>
      <c r="K81" s="3082"/>
      <c r="L81" s="3075"/>
      <c r="M81" s="3083"/>
      <c r="N81" s="1197"/>
      <c r="O81" s="1197"/>
      <c r="P81" s="1197"/>
      <c r="Q81" s="1197"/>
      <c r="R81" s="1197"/>
      <c r="S81" s="1197"/>
      <c r="T81" s="1197"/>
      <c r="U81" s="1197"/>
      <c r="V81" s="1197"/>
      <c r="W81" s="1197"/>
      <c r="X81" s="1197"/>
      <c r="Y81" s="1197"/>
      <c r="Z81" s="1197"/>
      <c r="AA81" s="1197"/>
      <c r="AB81" s="1197"/>
      <c r="AC81" s="1197"/>
      <c r="AD81" s="1197"/>
      <c r="AE81" s="1197"/>
      <c r="AF81" s="1197"/>
      <c r="AG81" s="1197"/>
      <c r="AH81" s="1197"/>
      <c r="AI81" s="1197"/>
      <c r="AJ81" s="1197"/>
      <c r="AK81" s="1197"/>
      <c r="AL81" s="1197"/>
      <c r="AM81" s="1197"/>
      <c r="AN81" s="1197"/>
      <c r="AO81" s="1197"/>
      <c r="AP81" s="1197"/>
      <c r="AQ81" s="1197"/>
      <c r="AR81" s="1197"/>
      <c r="AS81" s="1197"/>
      <c r="AT81" s="1197"/>
      <c r="AU81" s="1197"/>
      <c r="AV81" s="1197"/>
    </row>
    <row r="82" spans="1:48" s="3052" customFormat="1" ht="24" customHeight="1" x14ac:dyDescent="0.25">
      <c r="A82" s="3068" t="s">
        <v>1036</v>
      </c>
      <c r="B82" s="3069">
        <v>13829</v>
      </c>
      <c r="C82" s="3069">
        <v>4473</v>
      </c>
      <c r="D82" s="3069">
        <v>138758</v>
      </c>
      <c r="E82" s="3070">
        <v>157060</v>
      </c>
      <c r="F82" s="3069">
        <v>2115</v>
      </c>
      <c r="G82" s="3071">
        <v>0.1</v>
      </c>
      <c r="H82" s="3072">
        <v>159175.1</v>
      </c>
      <c r="I82" s="3073">
        <v>4497.7931369667922</v>
      </c>
      <c r="J82" s="3074">
        <v>8.3031272006468271</v>
      </c>
      <c r="K82" s="3082"/>
      <c r="L82" s="3075"/>
      <c r="M82" s="3083"/>
      <c r="N82" s="1197"/>
      <c r="O82" s="1197"/>
      <c r="P82" s="1197"/>
      <c r="Q82" s="1197"/>
      <c r="R82" s="1197"/>
      <c r="S82" s="1197"/>
      <c r="T82" s="1197"/>
      <c r="U82" s="1197"/>
      <c r="V82" s="1197"/>
      <c r="W82" s="1197"/>
      <c r="X82" s="1197"/>
      <c r="Y82" s="1197"/>
      <c r="Z82" s="1197"/>
      <c r="AA82" s="1197"/>
      <c r="AB82" s="1197"/>
      <c r="AC82" s="1197"/>
      <c r="AD82" s="1197"/>
      <c r="AE82" s="1197"/>
      <c r="AF82" s="1197"/>
      <c r="AG82" s="1197"/>
      <c r="AH82" s="1197"/>
      <c r="AI82" s="1197"/>
      <c r="AJ82" s="1197"/>
      <c r="AK82" s="1197"/>
      <c r="AL82" s="1197"/>
      <c r="AM82" s="1197"/>
      <c r="AN82" s="1197"/>
      <c r="AO82" s="1197"/>
      <c r="AP82" s="1197"/>
      <c r="AQ82" s="1197"/>
      <c r="AR82" s="1197"/>
      <c r="AS82" s="1197"/>
      <c r="AT82" s="1197"/>
      <c r="AU82" s="1197"/>
      <c r="AV82" s="1197"/>
    </row>
    <row r="83" spans="1:48" s="3052" customFormat="1" ht="24" customHeight="1" x14ac:dyDescent="0.25">
      <c r="A83" s="3068" t="s">
        <v>4549</v>
      </c>
      <c r="B83" s="3069">
        <v>14168</v>
      </c>
      <c r="C83" s="3069">
        <v>4444</v>
      </c>
      <c r="D83" s="3069">
        <v>137793</v>
      </c>
      <c r="E83" s="3070">
        <v>156405</v>
      </c>
      <c r="F83" s="3069">
        <v>2046</v>
      </c>
      <c r="G83" s="3071">
        <v>0.2</v>
      </c>
      <c r="H83" s="3072">
        <v>158451.20000000001</v>
      </c>
      <c r="I83" s="3073">
        <v>4529</v>
      </c>
      <c r="J83" s="3074">
        <v>8.2653660572233392</v>
      </c>
      <c r="K83" s="3082"/>
      <c r="L83" s="3075"/>
      <c r="M83" s="3083"/>
      <c r="N83" s="1197"/>
      <c r="O83" s="1197"/>
      <c r="P83" s="1197"/>
      <c r="Q83" s="1197"/>
      <c r="R83" s="1197"/>
      <c r="S83" s="1197"/>
      <c r="T83" s="1197"/>
      <c r="U83" s="1197"/>
      <c r="V83" s="1197"/>
      <c r="W83" s="1197"/>
      <c r="X83" s="1197"/>
      <c r="Y83" s="1197"/>
      <c r="Z83" s="1197"/>
      <c r="AA83" s="1197"/>
      <c r="AB83" s="1197"/>
      <c r="AC83" s="1197"/>
      <c r="AD83" s="1197"/>
      <c r="AE83" s="1197"/>
      <c r="AF83" s="1197"/>
      <c r="AG83" s="1197"/>
      <c r="AH83" s="1197"/>
      <c r="AI83" s="1197"/>
      <c r="AJ83" s="1197"/>
      <c r="AK83" s="1197"/>
      <c r="AL83" s="1197"/>
      <c r="AM83" s="1197"/>
      <c r="AN83" s="1197"/>
      <c r="AO83" s="1197"/>
      <c r="AP83" s="1197"/>
      <c r="AQ83" s="1197"/>
      <c r="AR83" s="1197"/>
      <c r="AS83" s="1197"/>
      <c r="AT83" s="1197"/>
      <c r="AU83" s="1197"/>
      <c r="AV83" s="1197"/>
    </row>
    <row r="84" spans="1:48" s="3052" customFormat="1" ht="24" customHeight="1" x14ac:dyDescent="0.25">
      <c r="A84" s="3068" t="s">
        <v>4550</v>
      </c>
      <c r="B84" s="3069">
        <v>13626</v>
      </c>
      <c r="C84" s="3069">
        <v>4475</v>
      </c>
      <c r="D84" s="3069">
        <v>141540</v>
      </c>
      <c r="E84" s="3070">
        <v>159641</v>
      </c>
      <c r="F84" s="3069">
        <v>2050</v>
      </c>
      <c r="G84" s="3071">
        <v>0.1</v>
      </c>
      <c r="H84" s="3072">
        <v>161691.1</v>
      </c>
      <c r="I84" s="3073">
        <v>4565.1000000000004</v>
      </c>
      <c r="J84" s="3074">
        <v>8.4343705172009074</v>
      </c>
      <c r="K84" s="3082"/>
      <c r="L84" s="3075"/>
      <c r="M84" s="3083"/>
      <c r="N84" s="1197"/>
      <c r="O84" s="1197"/>
      <c r="P84" s="1197"/>
      <c r="Q84" s="1197"/>
      <c r="R84" s="1197"/>
      <c r="S84" s="1197"/>
      <c r="T84" s="1197"/>
      <c r="U84" s="1197"/>
      <c r="V84" s="1197"/>
      <c r="W84" s="1197"/>
      <c r="X84" s="1197"/>
      <c r="Y84" s="1197"/>
      <c r="Z84" s="1197"/>
      <c r="AA84" s="1197"/>
      <c r="AB84" s="1197"/>
      <c r="AC84" s="1197"/>
      <c r="AD84" s="1197"/>
      <c r="AE84" s="1197"/>
      <c r="AF84" s="1197"/>
      <c r="AG84" s="1197"/>
      <c r="AH84" s="1197"/>
      <c r="AI84" s="1197"/>
      <c r="AJ84" s="1197"/>
      <c r="AK84" s="1197"/>
      <c r="AL84" s="1197"/>
      <c r="AM84" s="1197"/>
      <c r="AN84" s="1197"/>
      <c r="AO84" s="1197"/>
      <c r="AP84" s="1197"/>
      <c r="AQ84" s="1197"/>
      <c r="AR84" s="1197"/>
      <c r="AS84" s="1197"/>
      <c r="AT84" s="1197"/>
      <c r="AU84" s="1197"/>
      <c r="AV84" s="1197"/>
    </row>
    <row r="85" spans="1:48" s="3052" customFormat="1" ht="24" customHeight="1" x14ac:dyDescent="0.25">
      <c r="A85" s="3068" t="s">
        <v>4551</v>
      </c>
      <c r="B85" s="3069">
        <v>17216</v>
      </c>
      <c r="C85" s="3069">
        <v>4460</v>
      </c>
      <c r="D85" s="3069">
        <v>144962</v>
      </c>
      <c r="E85" s="3070">
        <v>166638</v>
      </c>
      <c r="F85" s="3069">
        <v>2041</v>
      </c>
      <c r="G85" s="3071">
        <v>0.1</v>
      </c>
      <c r="H85" s="3072">
        <v>168679.1</v>
      </c>
      <c r="I85" s="3073">
        <v>4745</v>
      </c>
      <c r="J85" s="3074">
        <v>8.7988889178686005</v>
      </c>
      <c r="K85" s="3082"/>
      <c r="L85" s="3075"/>
      <c r="M85" s="3083"/>
      <c r="N85" s="1197"/>
      <c r="O85" s="1197"/>
      <c r="P85" s="1197"/>
      <c r="Q85" s="1197"/>
      <c r="R85" s="1197"/>
      <c r="S85" s="1197"/>
      <c r="T85" s="1197"/>
      <c r="U85" s="1197"/>
      <c r="V85" s="1197"/>
      <c r="W85" s="1197"/>
      <c r="X85" s="1197"/>
      <c r="Y85" s="1197"/>
      <c r="Z85" s="1197"/>
      <c r="AA85" s="1197"/>
      <c r="AB85" s="1197"/>
      <c r="AC85" s="1197"/>
      <c r="AD85" s="1197"/>
      <c r="AE85" s="1197"/>
      <c r="AF85" s="1197"/>
      <c r="AG85" s="1197"/>
      <c r="AH85" s="1197"/>
      <c r="AI85" s="1197"/>
      <c r="AJ85" s="1197"/>
      <c r="AK85" s="1197"/>
      <c r="AL85" s="1197"/>
      <c r="AM85" s="1197"/>
      <c r="AN85" s="1197"/>
      <c r="AO85" s="1197"/>
      <c r="AP85" s="1197"/>
      <c r="AQ85" s="1197"/>
      <c r="AR85" s="1197"/>
      <c r="AS85" s="1197"/>
      <c r="AT85" s="1197"/>
      <c r="AU85" s="1197"/>
      <c r="AV85" s="1197"/>
    </row>
    <row r="86" spans="1:48" s="3052" customFormat="1" ht="24" customHeight="1" x14ac:dyDescent="0.25">
      <c r="A86" s="3068" t="s">
        <v>4552</v>
      </c>
      <c r="B86" s="3069">
        <v>17352</v>
      </c>
      <c r="C86" s="3069">
        <v>4429</v>
      </c>
      <c r="D86" s="3069">
        <v>144953</v>
      </c>
      <c r="E86" s="3070">
        <v>166734</v>
      </c>
      <c r="F86" s="3069">
        <v>2018</v>
      </c>
      <c r="G86" s="3071">
        <v>0.1</v>
      </c>
      <c r="H86" s="3072">
        <v>168752.1</v>
      </c>
      <c r="I86" s="3073">
        <v>4770.7</v>
      </c>
      <c r="J86" s="3074">
        <v>8.8026968519339608</v>
      </c>
      <c r="K86" s="3082"/>
      <c r="L86" s="3075"/>
      <c r="M86" s="3083"/>
      <c r="N86" s="1197"/>
      <c r="O86" s="1197"/>
      <c r="P86" s="1197"/>
      <c r="Q86" s="1197"/>
      <c r="R86" s="1197"/>
      <c r="S86" s="1197"/>
      <c r="T86" s="1197"/>
      <c r="U86" s="1197"/>
      <c r="V86" s="1197"/>
      <c r="W86" s="1197"/>
      <c r="X86" s="1197"/>
      <c r="Y86" s="1197"/>
      <c r="Z86" s="1197"/>
      <c r="AA86" s="1197"/>
      <c r="AB86" s="1197"/>
      <c r="AC86" s="1197"/>
      <c r="AD86" s="1197"/>
      <c r="AE86" s="1197"/>
      <c r="AF86" s="1197"/>
      <c r="AG86" s="1197"/>
      <c r="AH86" s="1197"/>
      <c r="AI86" s="1197"/>
      <c r="AJ86" s="1197"/>
      <c r="AK86" s="1197"/>
      <c r="AL86" s="1197"/>
      <c r="AM86" s="1197"/>
      <c r="AN86" s="1197"/>
      <c r="AO86" s="1197"/>
      <c r="AP86" s="1197"/>
      <c r="AQ86" s="1197"/>
      <c r="AR86" s="1197"/>
      <c r="AS86" s="1197"/>
      <c r="AT86" s="1197"/>
      <c r="AU86" s="1197"/>
      <c r="AV86" s="1197"/>
    </row>
    <row r="87" spans="1:48" s="3052" customFormat="1" ht="24" customHeight="1" x14ac:dyDescent="0.25">
      <c r="A87" s="3068" t="s">
        <v>4553</v>
      </c>
      <c r="B87" s="3069">
        <v>17030</v>
      </c>
      <c r="C87" s="3069">
        <v>4423</v>
      </c>
      <c r="D87" s="3069">
        <v>144771</v>
      </c>
      <c r="E87" s="3070">
        <v>166224</v>
      </c>
      <c r="F87" s="3069">
        <v>2012</v>
      </c>
      <c r="G87" s="3071">
        <v>0.1</v>
      </c>
      <c r="H87" s="3072">
        <v>168236.1</v>
      </c>
      <c r="I87" s="3073">
        <v>4772.6000000000004</v>
      </c>
      <c r="J87" s="3074">
        <v>8.7757804960746988</v>
      </c>
      <c r="K87" s="3082"/>
      <c r="L87" s="3075"/>
      <c r="M87" s="3083"/>
      <c r="N87" s="1197"/>
      <c r="O87" s="1197"/>
      <c r="P87" s="1197"/>
      <c r="Q87" s="1197"/>
      <c r="R87" s="1197"/>
      <c r="S87" s="1197"/>
      <c r="T87" s="1197"/>
      <c r="U87" s="1197"/>
      <c r="V87" s="1197"/>
      <c r="W87" s="1197"/>
      <c r="X87" s="1197"/>
      <c r="Y87" s="1197"/>
      <c r="Z87" s="1197"/>
      <c r="AA87" s="1197"/>
      <c r="AB87" s="1197"/>
      <c r="AC87" s="1197"/>
      <c r="AD87" s="1197"/>
      <c r="AE87" s="1197"/>
      <c r="AF87" s="1197"/>
      <c r="AG87" s="1197"/>
      <c r="AH87" s="1197"/>
      <c r="AI87" s="1197"/>
      <c r="AJ87" s="1197"/>
      <c r="AK87" s="1197"/>
      <c r="AL87" s="1197"/>
      <c r="AM87" s="1197"/>
      <c r="AN87" s="1197"/>
      <c r="AO87" s="1197"/>
      <c r="AP87" s="1197"/>
      <c r="AQ87" s="1197"/>
      <c r="AR87" s="1197"/>
      <c r="AS87" s="1197"/>
      <c r="AT87" s="1197"/>
      <c r="AU87" s="1197"/>
      <c r="AV87" s="1197"/>
    </row>
    <row r="88" spans="1:48" s="3052" customFormat="1" ht="24" customHeight="1" x14ac:dyDescent="0.25">
      <c r="A88" s="3068" t="s">
        <v>4554</v>
      </c>
      <c r="B88" s="3069">
        <v>17263</v>
      </c>
      <c r="C88" s="3069">
        <v>4449</v>
      </c>
      <c r="D88" s="3069">
        <v>147828</v>
      </c>
      <c r="E88" s="3070">
        <v>169540</v>
      </c>
      <c r="F88" s="3069">
        <v>2023</v>
      </c>
      <c r="G88" s="3071">
        <v>0.1</v>
      </c>
      <c r="H88" s="3072">
        <v>171563.1</v>
      </c>
      <c r="I88" s="3073">
        <v>4845.1000000000004</v>
      </c>
      <c r="J88" s="3074">
        <v>8.9493283951905269</v>
      </c>
      <c r="K88" s="3082"/>
      <c r="L88" s="3075"/>
      <c r="M88" s="3083"/>
      <c r="N88" s="1197"/>
      <c r="O88" s="1197"/>
      <c r="P88" s="1197"/>
      <c r="Q88" s="1197"/>
      <c r="R88" s="1197"/>
      <c r="S88" s="1197"/>
      <c r="T88" s="1197"/>
      <c r="U88" s="1197"/>
      <c r="V88" s="1197"/>
      <c r="W88" s="1197"/>
      <c r="X88" s="1197"/>
      <c r="Y88" s="1197"/>
      <c r="Z88" s="1197"/>
      <c r="AA88" s="1197"/>
      <c r="AB88" s="1197"/>
      <c r="AC88" s="1197"/>
      <c r="AD88" s="1197"/>
      <c r="AE88" s="1197"/>
      <c r="AF88" s="1197"/>
      <c r="AG88" s="1197"/>
      <c r="AH88" s="1197"/>
      <c r="AI88" s="1197"/>
      <c r="AJ88" s="1197"/>
      <c r="AK88" s="1197"/>
      <c r="AL88" s="1197"/>
      <c r="AM88" s="1197"/>
      <c r="AN88" s="1197"/>
      <c r="AO88" s="1197"/>
      <c r="AP88" s="1197"/>
      <c r="AQ88" s="1197"/>
      <c r="AR88" s="1197"/>
      <c r="AS88" s="1197"/>
      <c r="AT88" s="1197"/>
      <c r="AU88" s="1197"/>
      <c r="AV88" s="1197"/>
    </row>
    <row r="89" spans="1:48" s="3052" customFormat="1" ht="24" customHeight="1" x14ac:dyDescent="0.25">
      <c r="A89" s="3068" t="s">
        <v>4555</v>
      </c>
      <c r="B89" s="3069">
        <v>18280</v>
      </c>
      <c r="C89" s="3069">
        <v>4425</v>
      </c>
      <c r="D89" s="3069">
        <v>148355</v>
      </c>
      <c r="E89" s="3070">
        <v>171060</v>
      </c>
      <c r="F89" s="3069">
        <v>1489</v>
      </c>
      <c r="G89" s="3071">
        <v>0.2</v>
      </c>
      <c r="H89" s="3072">
        <v>172549.2</v>
      </c>
      <c r="I89" s="3073">
        <v>4807.4021241265564</v>
      </c>
      <c r="J89" s="3074">
        <v>9.0007667628344592</v>
      </c>
      <c r="K89" s="3082"/>
      <c r="L89" s="3075"/>
      <c r="M89" s="3083"/>
      <c r="N89" s="1197"/>
      <c r="O89" s="1197"/>
      <c r="P89" s="1197"/>
      <c r="Q89" s="1197"/>
      <c r="R89" s="1197"/>
      <c r="S89" s="1197"/>
      <c r="T89" s="1197"/>
      <c r="U89" s="1197"/>
      <c r="V89" s="1197"/>
      <c r="W89" s="1197"/>
      <c r="X89" s="1197"/>
      <c r="Y89" s="1197"/>
      <c r="Z89" s="1197"/>
      <c r="AA89" s="1197"/>
      <c r="AB89" s="1197"/>
      <c r="AC89" s="1197"/>
      <c r="AD89" s="1197"/>
      <c r="AE89" s="1197"/>
      <c r="AF89" s="1197"/>
      <c r="AG89" s="1197"/>
      <c r="AH89" s="1197"/>
      <c r="AI89" s="1197"/>
      <c r="AJ89" s="1197"/>
      <c r="AK89" s="1197"/>
      <c r="AL89" s="1197"/>
      <c r="AM89" s="1197"/>
      <c r="AN89" s="1197"/>
      <c r="AO89" s="1197"/>
      <c r="AP89" s="1197"/>
      <c r="AQ89" s="1197"/>
      <c r="AR89" s="1197"/>
      <c r="AS89" s="1197"/>
      <c r="AT89" s="1197"/>
      <c r="AU89" s="1197"/>
      <c r="AV89" s="1197"/>
    </row>
    <row r="90" spans="1:48" s="3052" customFormat="1" ht="24" customHeight="1" x14ac:dyDescent="0.25">
      <c r="A90" s="3068" t="s">
        <v>4556</v>
      </c>
      <c r="B90" s="3069">
        <v>17104</v>
      </c>
      <c r="C90" s="3069">
        <v>4374</v>
      </c>
      <c r="D90" s="3069">
        <v>152085</v>
      </c>
      <c r="E90" s="3070">
        <v>173563</v>
      </c>
      <c r="F90" s="3069">
        <v>1471</v>
      </c>
      <c r="G90" s="3071">
        <v>0.1</v>
      </c>
      <c r="H90" s="3072">
        <v>175034.1</v>
      </c>
      <c r="I90" s="3073">
        <v>4862.6121308260108</v>
      </c>
      <c r="J90" s="3074">
        <v>9.1303878354763839</v>
      </c>
      <c r="K90" s="3082"/>
      <c r="L90" s="3075"/>
      <c r="M90" s="3083"/>
      <c r="N90" s="1197"/>
      <c r="O90" s="1197"/>
      <c r="P90" s="1197"/>
      <c r="Q90" s="1197"/>
      <c r="R90" s="1197"/>
      <c r="S90" s="1197"/>
      <c r="T90" s="1197"/>
      <c r="U90" s="1197"/>
      <c r="V90" s="1197"/>
      <c r="W90" s="1197"/>
      <c r="X90" s="1197"/>
      <c r="Y90" s="1197"/>
      <c r="Z90" s="1197"/>
      <c r="AA90" s="1197"/>
      <c r="AB90" s="1197"/>
      <c r="AC90" s="1197"/>
      <c r="AD90" s="1197"/>
      <c r="AE90" s="1197"/>
      <c r="AF90" s="1197"/>
      <c r="AG90" s="1197"/>
      <c r="AH90" s="1197"/>
      <c r="AI90" s="1197"/>
      <c r="AJ90" s="1197"/>
      <c r="AK90" s="1197"/>
      <c r="AL90" s="1197"/>
      <c r="AM90" s="1197"/>
      <c r="AN90" s="1197"/>
      <c r="AO90" s="1197"/>
      <c r="AP90" s="1197"/>
      <c r="AQ90" s="1197"/>
      <c r="AR90" s="1197"/>
      <c r="AS90" s="1197"/>
      <c r="AT90" s="1197"/>
      <c r="AU90" s="1197"/>
      <c r="AV90" s="1197"/>
    </row>
    <row r="91" spans="1:48" s="3052" customFormat="1" ht="24" customHeight="1" thickBot="1" x14ac:dyDescent="0.3">
      <c r="A91" s="3084" t="s">
        <v>4557</v>
      </c>
      <c r="B91" s="3085">
        <v>16675</v>
      </c>
      <c r="C91" s="3085">
        <v>4338</v>
      </c>
      <c r="D91" s="3085">
        <v>156390</v>
      </c>
      <c r="E91" s="3086">
        <v>177403</v>
      </c>
      <c r="F91" s="3085">
        <v>1455</v>
      </c>
      <c r="G91" s="3087">
        <v>0.1</v>
      </c>
      <c r="H91" s="3088">
        <v>178858.1</v>
      </c>
      <c r="I91" s="3089">
        <v>4966.8999999999996</v>
      </c>
      <c r="J91" s="3090">
        <v>9.3298609843248741</v>
      </c>
      <c r="K91" s="3082"/>
      <c r="L91" s="3075"/>
      <c r="M91" s="3083"/>
      <c r="N91" s="1197"/>
      <c r="O91" s="1197"/>
      <c r="P91" s="1197"/>
      <c r="Q91" s="1197"/>
      <c r="R91" s="1197"/>
      <c r="S91" s="1197"/>
      <c r="T91" s="1197"/>
      <c r="U91" s="1197"/>
      <c r="V91" s="1197"/>
      <c r="W91" s="1197"/>
      <c r="X91" s="1197"/>
      <c r="Y91" s="1197"/>
      <c r="Z91" s="1197"/>
      <c r="AA91" s="1197"/>
      <c r="AB91" s="1197"/>
      <c r="AC91" s="1197"/>
      <c r="AD91" s="1197"/>
      <c r="AE91" s="1197"/>
      <c r="AF91" s="1197"/>
      <c r="AG91" s="1197"/>
      <c r="AH91" s="1197"/>
      <c r="AI91" s="1197"/>
      <c r="AJ91" s="1197"/>
      <c r="AK91" s="1197"/>
      <c r="AL91" s="1197"/>
      <c r="AM91" s="1197"/>
      <c r="AN91" s="1197"/>
      <c r="AO91" s="1197"/>
      <c r="AP91" s="1197"/>
      <c r="AQ91" s="1197"/>
      <c r="AR91" s="1197"/>
      <c r="AS91" s="1197"/>
      <c r="AT91" s="1197"/>
      <c r="AU91" s="1197"/>
      <c r="AV91" s="1197"/>
    </row>
    <row r="92" spans="1:48" s="3052" customFormat="1" ht="24" customHeight="1" x14ac:dyDescent="0.25">
      <c r="A92" s="3068" t="s">
        <v>4558</v>
      </c>
      <c r="B92" s="3069">
        <v>17082</v>
      </c>
      <c r="C92" s="3069">
        <v>4338</v>
      </c>
      <c r="D92" s="3069">
        <v>152678</v>
      </c>
      <c r="E92" s="3070">
        <v>174098</v>
      </c>
      <c r="F92" s="3069">
        <v>1455</v>
      </c>
      <c r="G92" s="3071">
        <v>0.1</v>
      </c>
      <c r="H92" s="3072">
        <v>175553.1</v>
      </c>
      <c r="I92" s="3073">
        <v>4925.5</v>
      </c>
      <c r="J92" s="3074">
        <v>9.1574606817766888</v>
      </c>
      <c r="K92" s="3082"/>
      <c r="L92" s="3075"/>
      <c r="M92" s="3083"/>
      <c r="N92" s="1197"/>
      <c r="O92" s="1197"/>
      <c r="P92" s="1197"/>
      <c r="Q92" s="1197"/>
      <c r="R92" s="1197"/>
      <c r="S92" s="1197"/>
      <c r="T92" s="1197"/>
      <c r="U92" s="1197"/>
      <c r="V92" s="1197"/>
      <c r="W92" s="1197"/>
      <c r="X92" s="1197"/>
      <c r="Y92" s="1197"/>
      <c r="Z92" s="1197"/>
      <c r="AA92" s="1197"/>
      <c r="AB92" s="1197"/>
      <c r="AC92" s="1197"/>
      <c r="AD92" s="1197"/>
      <c r="AE92" s="1197"/>
      <c r="AF92" s="1197"/>
      <c r="AG92" s="1197"/>
      <c r="AH92" s="1197"/>
      <c r="AI92" s="1197"/>
      <c r="AJ92" s="1197"/>
      <c r="AK92" s="1197"/>
      <c r="AL92" s="1197"/>
      <c r="AM92" s="1197"/>
      <c r="AN92" s="1197"/>
      <c r="AO92" s="1197"/>
      <c r="AP92" s="1197"/>
      <c r="AQ92" s="1197"/>
      <c r="AR92" s="1197"/>
      <c r="AS92" s="1197"/>
      <c r="AT92" s="1197"/>
      <c r="AU92" s="1197"/>
      <c r="AV92" s="1197"/>
    </row>
    <row r="93" spans="1:48" s="3052" customFormat="1" ht="24" customHeight="1" x14ac:dyDescent="0.25">
      <c r="A93" s="3068" t="s">
        <v>4559</v>
      </c>
      <c r="B93" s="3069">
        <v>17793</v>
      </c>
      <c r="C93" s="3069">
        <v>4326</v>
      </c>
      <c r="D93" s="3069">
        <v>152521</v>
      </c>
      <c r="E93" s="3070">
        <v>174640</v>
      </c>
      <c r="F93" s="3069">
        <v>1206</v>
      </c>
      <c r="G93" s="3071">
        <v>0.2</v>
      </c>
      <c r="H93" s="3072">
        <v>175846.2</v>
      </c>
      <c r="I93" s="3073">
        <v>4943.7</v>
      </c>
      <c r="J93" s="3074">
        <v>9.1727497978665156</v>
      </c>
      <c r="K93" s="3082"/>
      <c r="L93" s="3075"/>
      <c r="M93" s="3083"/>
      <c r="N93" s="1197"/>
      <c r="O93" s="1197"/>
      <c r="P93" s="1197"/>
      <c r="Q93" s="1197"/>
      <c r="R93" s="1197"/>
      <c r="S93" s="1197"/>
      <c r="T93" s="1197"/>
      <c r="U93" s="1197"/>
      <c r="V93" s="1197"/>
      <c r="W93" s="1197"/>
      <c r="X93" s="1197"/>
      <c r="Y93" s="1197"/>
      <c r="Z93" s="1197"/>
      <c r="AA93" s="1197"/>
      <c r="AB93" s="1197"/>
      <c r="AC93" s="1197"/>
      <c r="AD93" s="1197"/>
      <c r="AE93" s="1197"/>
      <c r="AF93" s="1197"/>
      <c r="AG93" s="1197"/>
      <c r="AH93" s="1197"/>
      <c r="AI93" s="1197"/>
      <c r="AJ93" s="1197"/>
      <c r="AK93" s="1197"/>
      <c r="AL93" s="1197"/>
      <c r="AM93" s="1197"/>
      <c r="AN93" s="1197"/>
      <c r="AO93" s="1197"/>
      <c r="AP93" s="1197"/>
      <c r="AQ93" s="1197"/>
      <c r="AR93" s="1197"/>
      <c r="AS93" s="1197"/>
      <c r="AT93" s="1197"/>
      <c r="AU93" s="1197"/>
      <c r="AV93" s="1197"/>
    </row>
    <row r="94" spans="1:48" s="3052" customFormat="1" ht="24" customHeight="1" x14ac:dyDescent="0.25">
      <c r="A94" s="3068" t="s">
        <v>4560</v>
      </c>
      <c r="B94" s="3069">
        <v>17530</v>
      </c>
      <c r="C94" s="3069">
        <v>4315</v>
      </c>
      <c r="D94" s="3069">
        <v>153525</v>
      </c>
      <c r="E94" s="3070">
        <v>175370</v>
      </c>
      <c r="F94" s="3069">
        <v>1200</v>
      </c>
      <c r="G94" s="3071">
        <v>0.1</v>
      </c>
      <c r="H94" s="3072">
        <v>176570.1</v>
      </c>
      <c r="I94" s="3073">
        <v>5001.8999999999996</v>
      </c>
      <c r="J94" s="3074">
        <v>9.2105106871006335</v>
      </c>
      <c r="K94" s="3082"/>
      <c r="L94" s="3075"/>
      <c r="M94" s="3083"/>
      <c r="N94" s="1197"/>
      <c r="O94" s="1197"/>
      <c r="P94" s="1197"/>
      <c r="Q94" s="1197"/>
      <c r="R94" s="1197"/>
      <c r="S94" s="1197"/>
      <c r="T94" s="1197"/>
      <c r="U94" s="1197"/>
      <c r="V94" s="1197"/>
      <c r="W94" s="1197"/>
      <c r="X94" s="1197"/>
      <c r="Y94" s="1197"/>
      <c r="Z94" s="1197"/>
      <c r="AA94" s="1197"/>
      <c r="AB94" s="1197"/>
      <c r="AC94" s="1197"/>
      <c r="AD94" s="1197"/>
      <c r="AE94" s="1197"/>
      <c r="AF94" s="1197"/>
      <c r="AG94" s="1197"/>
      <c r="AH94" s="1197"/>
      <c r="AI94" s="1197"/>
      <c r="AJ94" s="1197"/>
      <c r="AK94" s="1197"/>
      <c r="AL94" s="1197"/>
      <c r="AM94" s="1197"/>
      <c r="AN94" s="1197"/>
      <c r="AO94" s="1197"/>
      <c r="AP94" s="1197"/>
      <c r="AQ94" s="1197"/>
      <c r="AR94" s="1197"/>
      <c r="AS94" s="1197"/>
      <c r="AT94" s="1197"/>
      <c r="AU94" s="1197"/>
      <c r="AV94" s="1197"/>
    </row>
    <row r="95" spans="1:48" s="3052" customFormat="1" ht="24" customHeight="1" x14ac:dyDescent="0.25">
      <c r="A95" s="3068" t="s">
        <v>4561</v>
      </c>
      <c r="B95" s="3069">
        <v>17706</v>
      </c>
      <c r="C95" s="3069">
        <v>4307</v>
      </c>
      <c r="D95" s="3069">
        <v>156854</v>
      </c>
      <c r="E95" s="3070">
        <v>178867</v>
      </c>
      <c r="F95" s="3069">
        <v>1207</v>
      </c>
      <c r="G95" s="3091">
        <v>0.03</v>
      </c>
      <c r="H95" s="3072">
        <v>180074</v>
      </c>
      <c r="I95" s="3073">
        <v>5144.8999999999996</v>
      </c>
      <c r="J95" s="3074">
        <v>9.4</v>
      </c>
      <c r="K95" s="3082"/>
      <c r="L95" s="3075"/>
      <c r="M95" s="3083"/>
      <c r="N95" s="1197"/>
      <c r="O95" s="1197"/>
      <c r="P95" s="1197"/>
      <c r="Q95" s="1197"/>
      <c r="R95" s="1197"/>
      <c r="S95" s="1197"/>
      <c r="T95" s="1197"/>
      <c r="U95" s="1197"/>
      <c r="V95" s="1197"/>
      <c r="W95" s="1197"/>
      <c r="X95" s="1197"/>
      <c r="Y95" s="1197"/>
      <c r="Z95" s="1197"/>
      <c r="AA95" s="1197"/>
      <c r="AB95" s="1197"/>
      <c r="AC95" s="1197"/>
      <c r="AD95" s="1197"/>
      <c r="AE95" s="1197"/>
      <c r="AF95" s="1197"/>
      <c r="AG95" s="1197"/>
      <c r="AH95" s="1197"/>
      <c r="AI95" s="1197"/>
      <c r="AJ95" s="1197"/>
      <c r="AK95" s="1197"/>
      <c r="AL95" s="1197"/>
      <c r="AM95" s="1197"/>
      <c r="AN95" s="1197"/>
      <c r="AO95" s="1197"/>
      <c r="AP95" s="1197"/>
      <c r="AQ95" s="1197"/>
      <c r="AR95" s="1197"/>
      <c r="AS95" s="1197"/>
      <c r="AT95" s="1197"/>
      <c r="AU95" s="1197"/>
      <c r="AV95" s="1197"/>
    </row>
    <row r="96" spans="1:48" s="3052" customFormat="1" ht="24" customHeight="1" x14ac:dyDescent="0.25">
      <c r="A96" s="3068" t="s">
        <v>4562</v>
      </c>
      <c r="B96" s="3069">
        <v>17567</v>
      </c>
      <c r="C96" s="3069">
        <v>4316</v>
      </c>
      <c r="D96" s="3069">
        <v>156291</v>
      </c>
      <c r="E96" s="3070">
        <v>178174</v>
      </c>
      <c r="F96" s="3069">
        <v>1211</v>
      </c>
      <c r="G96" s="3091">
        <v>0.1</v>
      </c>
      <c r="H96" s="3072">
        <v>179385.1</v>
      </c>
      <c r="I96" s="3073">
        <v>5158</v>
      </c>
      <c r="J96" s="3074">
        <v>9.4</v>
      </c>
      <c r="K96" s="3082"/>
      <c r="L96" s="3075"/>
      <c r="M96" s="3083"/>
      <c r="N96" s="1197"/>
      <c r="O96" s="1197"/>
      <c r="P96" s="1197"/>
      <c r="Q96" s="1197"/>
      <c r="R96" s="1197"/>
      <c r="S96" s="1197"/>
      <c r="T96" s="1197"/>
      <c r="U96" s="1197"/>
      <c r="V96" s="1197"/>
      <c r="W96" s="1197"/>
      <c r="X96" s="1197"/>
      <c r="Y96" s="1197"/>
      <c r="Z96" s="1197"/>
      <c r="AA96" s="1197"/>
      <c r="AB96" s="1197"/>
      <c r="AC96" s="1197"/>
      <c r="AD96" s="1197"/>
      <c r="AE96" s="1197"/>
      <c r="AF96" s="1197"/>
      <c r="AG96" s="1197"/>
      <c r="AH96" s="1197"/>
      <c r="AI96" s="1197"/>
      <c r="AJ96" s="1197"/>
      <c r="AK96" s="1197"/>
      <c r="AL96" s="1197"/>
      <c r="AM96" s="1197"/>
      <c r="AN96" s="1197"/>
      <c r="AO96" s="1197"/>
      <c r="AP96" s="1197"/>
      <c r="AQ96" s="1197"/>
      <c r="AR96" s="1197"/>
      <c r="AS96" s="1197"/>
      <c r="AT96" s="1197"/>
      <c r="AU96" s="1197"/>
      <c r="AV96" s="1197"/>
    </row>
    <row r="97" spans="1:48" s="3052" customFormat="1" ht="24" customHeight="1" thickBot="1" x14ac:dyDescent="0.3">
      <c r="A97" s="3092" t="s">
        <v>4563</v>
      </c>
      <c r="B97" s="3093">
        <v>17125</v>
      </c>
      <c r="C97" s="3093">
        <v>4309</v>
      </c>
      <c r="D97" s="3093">
        <v>158725</v>
      </c>
      <c r="E97" s="3094">
        <v>180159</v>
      </c>
      <c r="F97" s="3093">
        <v>1206</v>
      </c>
      <c r="G97" s="3095">
        <v>0.1</v>
      </c>
      <c r="H97" s="3096">
        <v>181365.1</v>
      </c>
      <c r="I97" s="3097">
        <v>5262.1</v>
      </c>
      <c r="J97" s="3098">
        <v>9.5</v>
      </c>
      <c r="K97" s="3082"/>
      <c r="L97" s="3075"/>
      <c r="M97" s="3083"/>
      <c r="N97" s="1197"/>
      <c r="O97" s="1197"/>
      <c r="P97" s="1197"/>
      <c r="Q97" s="1197"/>
      <c r="R97" s="1197"/>
      <c r="S97" s="1197"/>
      <c r="T97" s="1197"/>
      <c r="U97" s="1197"/>
      <c r="V97" s="1197"/>
      <c r="W97" s="1197"/>
      <c r="X97" s="1197"/>
      <c r="Y97" s="1197"/>
      <c r="Z97" s="1197"/>
      <c r="AA97" s="1197"/>
      <c r="AB97" s="1197"/>
      <c r="AC97" s="1197"/>
      <c r="AD97" s="1197"/>
      <c r="AE97" s="1197"/>
      <c r="AF97" s="1197"/>
      <c r="AG97" s="1197"/>
      <c r="AH97" s="1197"/>
      <c r="AI97" s="1197"/>
      <c r="AJ97" s="1197"/>
      <c r="AK97" s="1197"/>
      <c r="AL97" s="1197"/>
      <c r="AM97" s="1197"/>
      <c r="AN97" s="1197"/>
      <c r="AO97" s="1197"/>
      <c r="AP97" s="1197"/>
      <c r="AQ97" s="1197"/>
      <c r="AR97" s="1197"/>
      <c r="AS97" s="1197"/>
      <c r="AT97" s="1197"/>
      <c r="AU97" s="1197"/>
      <c r="AV97" s="1197"/>
    </row>
    <row r="98" spans="1:48" s="1812" customFormat="1" ht="17.25" thickTop="1" x14ac:dyDescent="0.3">
      <c r="A98" s="1198" t="s">
        <v>4564</v>
      </c>
      <c r="B98" s="1199"/>
      <c r="C98" s="1199"/>
      <c r="D98" s="1199"/>
      <c r="E98" s="3099"/>
      <c r="F98" s="1199"/>
      <c r="G98" s="1199"/>
      <c r="H98" s="1199"/>
      <c r="I98" s="1199"/>
      <c r="J98" s="1199"/>
    </row>
    <row r="99" spans="1:48" s="1812" customFormat="1" ht="16.5" x14ac:dyDescent="0.3">
      <c r="A99" s="1377" t="s">
        <v>4565</v>
      </c>
      <c r="B99" s="1199"/>
      <c r="C99" s="1199"/>
      <c r="D99" s="1199"/>
      <c r="E99" s="3099"/>
      <c r="F99" s="1199"/>
      <c r="G99" s="1199"/>
      <c r="H99" s="1199"/>
      <c r="I99" s="1199"/>
      <c r="J99" s="1199"/>
    </row>
    <row r="100" spans="1:48" s="1198" customFormat="1" ht="30.75" customHeight="1" x14ac:dyDescent="0.25">
      <c r="A100" s="3715" t="s">
        <v>4566</v>
      </c>
      <c r="B100" s="3715"/>
      <c r="C100" s="3715"/>
      <c r="D100" s="3715"/>
      <c r="E100" s="3715"/>
      <c r="F100" s="3715"/>
      <c r="G100" s="3715"/>
      <c r="H100" s="3715"/>
      <c r="I100" s="3715"/>
      <c r="J100" s="3715"/>
    </row>
    <row r="101" spans="1:48" s="1198" customFormat="1" ht="18.75" customHeight="1" x14ac:dyDescent="0.25">
      <c r="A101" s="1198" t="s">
        <v>401</v>
      </c>
    </row>
    <row r="102" spans="1:48" s="1198" customFormat="1" x14ac:dyDescent="0.25"/>
    <row r="103" spans="1:48" s="1198" customFormat="1" x14ac:dyDescent="0.25"/>
    <row r="104" spans="1:48" s="1198" customFormat="1" x14ac:dyDescent="0.25"/>
    <row r="105" spans="1:48" s="1198" customFormat="1" x14ac:dyDescent="0.25"/>
    <row r="106" spans="1:48" s="1198" customFormat="1" x14ac:dyDescent="0.25">
      <c r="B106" s="3099"/>
      <c r="C106" s="3099"/>
      <c r="D106" s="3099"/>
      <c r="E106" s="3099"/>
      <c r="F106" s="3099"/>
      <c r="G106" s="3099"/>
      <c r="H106" s="3099"/>
      <c r="I106" s="3099"/>
    </row>
    <row r="107" spans="1:48" s="1198" customFormat="1" x14ac:dyDescent="0.25">
      <c r="B107" s="3099"/>
      <c r="C107" s="3099"/>
      <c r="D107" s="3099"/>
      <c r="E107" s="3099"/>
      <c r="F107" s="3099"/>
      <c r="G107" s="3099"/>
      <c r="H107" s="3099"/>
      <c r="I107" s="3099"/>
    </row>
    <row r="108" spans="1:48" s="1198" customFormat="1" x14ac:dyDescent="0.25"/>
    <row r="109" spans="1:48" s="1198" customFormat="1" x14ac:dyDescent="0.25"/>
    <row r="110" spans="1:48" s="1198" customFormat="1" x14ac:dyDescent="0.25"/>
    <row r="111" spans="1:48" s="1198" customFormat="1" x14ac:dyDescent="0.25"/>
    <row r="112" spans="1:48" s="1198" customFormat="1" x14ac:dyDescent="0.25"/>
    <row r="113" s="1198" customFormat="1" x14ac:dyDescent="0.25"/>
    <row r="114" s="1198" customFormat="1" x14ac:dyDescent="0.25"/>
    <row r="115" s="1198" customFormat="1" x14ac:dyDescent="0.25"/>
    <row r="116" s="1198" customFormat="1" x14ac:dyDescent="0.25"/>
    <row r="117" s="1198" customFormat="1" x14ac:dyDescent="0.25"/>
    <row r="118" s="1198" customFormat="1" x14ac:dyDescent="0.25"/>
    <row r="119" s="1198" customFormat="1" x14ac:dyDescent="0.25"/>
    <row r="120" s="1198" customFormat="1" x14ac:dyDescent="0.25"/>
    <row r="121" s="1198" customFormat="1" x14ac:dyDescent="0.25"/>
    <row r="122" s="1198" customFormat="1" x14ac:dyDescent="0.25"/>
    <row r="123" s="1198" customFormat="1" x14ac:dyDescent="0.25"/>
    <row r="124" s="1198" customFormat="1" x14ac:dyDescent="0.25"/>
    <row r="125" s="1198" customFormat="1" x14ac:dyDescent="0.25"/>
    <row r="126" s="1198" customFormat="1" x14ac:dyDescent="0.25"/>
    <row r="127" s="1198" customFormat="1" x14ac:dyDescent="0.25"/>
    <row r="128" s="1198" customFormat="1" x14ac:dyDescent="0.25"/>
    <row r="129" s="1198" customFormat="1" x14ac:dyDescent="0.25"/>
    <row r="130" s="1198" customFormat="1" x14ac:dyDescent="0.25"/>
    <row r="131" s="1198" customFormat="1" x14ac:dyDescent="0.25"/>
    <row r="132" s="1198" customFormat="1" x14ac:dyDescent="0.25"/>
    <row r="133" s="1198" customFormat="1" x14ac:dyDescent="0.25"/>
    <row r="134" s="1198" customFormat="1" x14ac:dyDescent="0.25"/>
    <row r="135" s="1198" customFormat="1" x14ac:dyDescent="0.25"/>
    <row r="136" s="1198" customFormat="1" x14ac:dyDescent="0.25"/>
    <row r="137" s="1198" customFormat="1" x14ac:dyDescent="0.25"/>
    <row r="138" s="1198" customFormat="1" x14ac:dyDescent="0.25"/>
    <row r="139" s="1198" customFormat="1" x14ac:dyDescent="0.25"/>
    <row r="140" s="1198" customFormat="1" x14ac:dyDescent="0.25"/>
    <row r="141" s="1198" customFormat="1" x14ac:dyDescent="0.25"/>
    <row r="142" s="1198" customFormat="1" x14ac:dyDescent="0.25"/>
    <row r="143" s="1198" customFormat="1" x14ac:dyDescent="0.25"/>
    <row r="144" s="1198" customFormat="1" x14ac:dyDescent="0.25"/>
    <row r="145" s="1198" customFormat="1" x14ac:dyDescent="0.25"/>
    <row r="146" s="1198" customFormat="1" x14ac:dyDescent="0.25"/>
    <row r="147" s="1198" customFormat="1" x14ac:dyDescent="0.25"/>
    <row r="148" s="1198" customFormat="1" x14ac:dyDescent="0.25"/>
    <row r="149" s="1198" customFormat="1" x14ac:dyDescent="0.25"/>
    <row r="150" s="1198" customFormat="1" x14ac:dyDescent="0.25"/>
    <row r="151" s="1198" customFormat="1" x14ac:dyDescent="0.25"/>
    <row r="152" s="1198" customFormat="1" x14ac:dyDescent="0.25"/>
    <row r="153" s="1198" customFormat="1" x14ac:dyDescent="0.25"/>
    <row r="154" s="1198" customFormat="1" x14ac:dyDescent="0.25"/>
    <row r="155" s="1198" customFormat="1" x14ac:dyDescent="0.25"/>
    <row r="156" s="1198" customFormat="1" x14ac:dyDescent="0.25"/>
    <row r="157" s="1198" customFormat="1" x14ac:dyDescent="0.25"/>
    <row r="158" s="1198" customFormat="1" x14ac:dyDescent="0.25"/>
    <row r="159" s="1198" customFormat="1" x14ac:dyDescent="0.25"/>
    <row r="160" s="1198" customFormat="1" x14ac:dyDescent="0.25"/>
    <row r="161" s="1198" customFormat="1" x14ac:dyDescent="0.25"/>
    <row r="162" s="1198" customFormat="1" x14ac:dyDescent="0.25"/>
    <row r="163" s="1198" customFormat="1" x14ac:dyDescent="0.25"/>
    <row r="164" s="1198" customFormat="1" x14ac:dyDescent="0.25"/>
    <row r="165" s="1198" customFormat="1" x14ac:dyDescent="0.25"/>
    <row r="166" s="1198" customFormat="1" x14ac:dyDescent="0.25"/>
    <row r="167" s="1198" customFormat="1" x14ac:dyDescent="0.25"/>
    <row r="168" s="1198" customFormat="1" x14ac:dyDescent="0.25"/>
    <row r="169" s="1198" customFormat="1" x14ac:dyDescent="0.25"/>
    <row r="170" s="1198" customFormat="1" x14ac:dyDescent="0.25"/>
    <row r="171" s="1198" customFormat="1" x14ac:dyDescent="0.25"/>
    <row r="172" s="1198" customFormat="1" x14ac:dyDescent="0.25"/>
    <row r="173" s="1198" customFormat="1" x14ac:dyDescent="0.25"/>
    <row r="174" s="1198" customFormat="1" x14ac:dyDescent="0.25"/>
    <row r="175" s="1198" customFormat="1" x14ac:dyDescent="0.25"/>
    <row r="176" s="1198" customFormat="1" x14ac:dyDescent="0.25"/>
    <row r="177" s="1198" customFormat="1" x14ac:dyDescent="0.25"/>
    <row r="178" s="1198" customFormat="1" x14ac:dyDescent="0.25"/>
    <row r="179" s="1198" customFormat="1" x14ac:dyDescent="0.25"/>
    <row r="180" s="1198" customFormat="1" x14ac:dyDescent="0.25"/>
    <row r="181" s="1198" customFormat="1" x14ac:dyDescent="0.25"/>
    <row r="182" s="1198" customFormat="1" x14ac:dyDescent="0.25"/>
    <row r="183" s="1198" customFormat="1" x14ac:dyDescent="0.25"/>
    <row r="184" s="1198" customFormat="1" x14ac:dyDescent="0.25"/>
    <row r="185" s="1198" customFormat="1" x14ac:dyDescent="0.25"/>
    <row r="186" s="1198" customFormat="1" x14ac:dyDescent="0.25"/>
    <row r="187" s="1198" customFormat="1" x14ac:dyDescent="0.25"/>
    <row r="188" s="1198" customFormat="1" x14ac:dyDescent="0.25"/>
    <row r="189" s="1198" customFormat="1" x14ac:dyDescent="0.25"/>
    <row r="190" s="1198" customFormat="1" x14ac:dyDescent="0.25"/>
    <row r="191" s="1198" customFormat="1" x14ac:dyDescent="0.25"/>
    <row r="192" s="1198" customFormat="1" x14ac:dyDescent="0.25"/>
    <row r="193" s="1198" customFormat="1" x14ac:dyDescent="0.25"/>
    <row r="194" s="1198" customFormat="1" x14ac:dyDescent="0.25"/>
    <row r="195" s="1198" customFormat="1" x14ac:dyDescent="0.25"/>
    <row r="196" s="1198" customFormat="1" x14ac:dyDescent="0.25"/>
    <row r="197" s="1198" customFormat="1" x14ac:dyDescent="0.25"/>
    <row r="198" s="1198" customFormat="1" x14ac:dyDescent="0.25"/>
    <row r="199" s="1198" customFormat="1" x14ac:dyDescent="0.25"/>
    <row r="200" s="1198" customFormat="1" x14ac:dyDescent="0.25"/>
    <row r="201" s="1198" customFormat="1" x14ac:dyDescent="0.25"/>
    <row r="202" s="1198" customFormat="1" x14ac:dyDescent="0.25"/>
    <row r="203" s="1198" customFormat="1" x14ac:dyDescent="0.25"/>
    <row r="204" s="1198" customFormat="1" x14ac:dyDescent="0.25"/>
    <row r="205" s="1198" customFormat="1" x14ac:dyDescent="0.25"/>
    <row r="206" s="1198" customFormat="1" x14ac:dyDescent="0.25"/>
    <row r="207" s="1198" customFormat="1" x14ac:dyDescent="0.25"/>
    <row r="208" s="1198" customFormat="1" x14ac:dyDescent="0.25"/>
    <row r="209" s="1198" customFormat="1" x14ac:dyDescent="0.25"/>
    <row r="210" s="1198" customFormat="1" x14ac:dyDescent="0.25"/>
    <row r="211" s="1198" customFormat="1" x14ac:dyDescent="0.25"/>
    <row r="212" s="1198" customFormat="1" x14ac:dyDescent="0.25"/>
    <row r="213" s="1198" customFormat="1" x14ac:dyDescent="0.25"/>
    <row r="214" s="1198" customFormat="1" x14ac:dyDescent="0.25"/>
    <row r="215" s="1198" customFormat="1" x14ac:dyDescent="0.25"/>
    <row r="216" s="1198" customFormat="1" x14ac:dyDescent="0.25"/>
    <row r="217" s="1198" customFormat="1" x14ac:dyDescent="0.25"/>
    <row r="218" s="1198" customFormat="1" x14ac:dyDescent="0.25"/>
    <row r="219" s="1198" customFormat="1" x14ac:dyDescent="0.25"/>
    <row r="220" s="1198" customFormat="1" x14ac:dyDescent="0.25"/>
    <row r="221" s="1198" customFormat="1" x14ac:dyDescent="0.25"/>
    <row r="222" s="1198" customFormat="1" x14ac:dyDescent="0.25"/>
    <row r="223" s="1198" customFormat="1" x14ac:dyDescent="0.25"/>
    <row r="224" s="1198" customFormat="1" x14ac:dyDescent="0.25"/>
    <row r="225" s="1198" customFormat="1" x14ac:dyDescent="0.25"/>
    <row r="226" s="1198" customFormat="1" x14ac:dyDescent="0.25"/>
    <row r="227" s="1198" customFormat="1" x14ac:dyDescent="0.25"/>
    <row r="228" s="1198" customFormat="1" x14ac:dyDescent="0.25"/>
    <row r="229" s="1198" customFormat="1" x14ac:dyDescent="0.25"/>
    <row r="230" s="1198" customFormat="1" x14ac:dyDescent="0.25"/>
    <row r="231" s="1198" customFormat="1" x14ac:dyDescent="0.25"/>
    <row r="232" s="1198" customFormat="1" x14ac:dyDescent="0.25"/>
    <row r="233" s="1198" customFormat="1" x14ac:dyDescent="0.25"/>
    <row r="234" s="1198" customFormat="1" x14ac:dyDescent="0.25"/>
    <row r="235" s="1198" customFormat="1" x14ac:dyDescent="0.25"/>
    <row r="236" s="1198" customFormat="1" x14ac:dyDescent="0.25"/>
    <row r="237" s="1198" customFormat="1" x14ac:dyDescent="0.25"/>
    <row r="238" s="1198" customFormat="1" x14ac:dyDescent="0.25"/>
    <row r="239" s="1198" customFormat="1" x14ac:dyDescent="0.25"/>
    <row r="240" s="1198" customFormat="1" x14ac:dyDescent="0.25"/>
    <row r="241" s="1198" customFormat="1" x14ac:dyDescent="0.25"/>
    <row r="242" s="1198" customFormat="1" x14ac:dyDescent="0.25"/>
    <row r="243" s="1198" customFormat="1" x14ac:dyDescent="0.25"/>
    <row r="244" s="1198" customFormat="1" x14ac:dyDescent="0.25"/>
    <row r="245" s="1198" customFormat="1" x14ac:dyDescent="0.25"/>
    <row r="246" s="1198" customFormat="1" x14ac:dyDescent="0.25"/>
    <row r="247" s="1198" customFormat="1" x14ac:dyDescent="0.25"/>
    <row r="248" s="1198" customFormat="1" x14ac:dyDescent="0.25"/>
    <row r="249" s="1198" customFormat="1" x14ac:dyDescent="0.25"/>
    <row r="250" s="1198" customFormat="1" x14ac:dyDescent="0.25"/>
    <row r="251" s="1198" customFormat="1" x14ac:dyDescent="0.25"/>
    <row r="252" s="1198" customFormat="1" x14ac:dyDescent="0.25"/>
    <row r="253" s="1198" customFormat="1" x14ac:dyDescent="0.25"/>
    <row r="254" s="1198" customFormat="1" x14ac:dyDescent="0.25"/>
    <row r="255" s="1198" customFormat="1" x14ac:dyDescent="0.25"/>
    <row r="256" s="1198" customFormat="1" x14ac:dyDescent="0.25"/>
    <row r="257" s="1198" customFormat="1" x14ac:dyDescent="0.25"/>
    <row r="258" s="1198" customFormat="1" x14ac:dyDescent="0.25"/>
    <row r="259" s="1198" customFormat="1" x14ac:dyDescent="0.25"/>
    <row r="260" s="1198" customFormat="1" x14ac:dyDescent="0.25"/>
    <row r="261" s="1198" customFormat="1" x14ac:dyDescent="0.25"/>
    <row r="262" s="1198" customFormat="1" x14ac:dyDescent="0.25"/>
    <row r="263" s="1198" customFormat="1" x14ac:dyDescent="0.25"/>
    <row r="264" s="1198" customFormat="1" x14ac:dyDescent="0.25"/>
  </sheetData>
  <mergeCells count="10">
    <mergeCell ref="B7:H7"/>
    <mergeCell ref="A100:J100"/>
    <mergeCell ref="B3:E3"/>
    <mergeCell ref="F3:F6"/>
    <mergeCell ref="G3:G6"/>
    <mergeCell ref="H3:H6"/>
    <mergeCell ref="I3:I6"/>
    <mergeCell ref="J3:J6"/>
    <mergeCell ref="B4:E4"/>
    <mergeCell ref="B5:E5"/>
  </mergeCells>
  <printOptions verticalCentered="1"/>
  <pageMargins left="0.7" right="0.7" top="0.75" bottom="0.75" header="0.3" footer="0.3"/>
  <pageSetup paperSize="9" scale="65"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3"/>
  <sheetViews>
    <sheetView zoomScale="90" zoomScaleNormal="90" workbookViewId="0">
      <pane xSplit="7" ySplit="4" topLeftCell="H21" activePane="bottomRight" state="frozen"/>
      <selection activeCell="T20" sqref="T20"/>
      <selection pane="topRight" activeCell="T20" sqref="T20"/>
      <selection pane="bottomLeft" activeCell="T20" sqref="T20"/>
      <selection pane="bottomRight" activeCell="Q34" sqref="Q34"/>
    </sheetView>
  </sheetViews>
  <sheetFormatPr defaultRowHeight="10.5" x14ac:dyDescent="0.25"/>
  <cols>
    <col min="1" max="1" width="12.42578125" style="3104" customWidth="1"/>
    <col min="2" max="2" width="29.7109375" style="3104" customWidth="1"/>
    <col min="3" max="4" width="8.7109375" style="3102" hidden="1" customWidth="1"/>
    <col min="5" max="7" width="10.140625" style="3104" hidden="1" customWidth="1"/>
    <col min="8" max="14" width="10.42578125" style="3104" customWidth="1"/>
    <col min="15" max="15" width="14.7109375" style="3104" customWidth="1"/>
    <col min="16" max="16" width="11.140625" style="3104" bestFit="1" customWidth="1"/>
    <col min="17" max="16384" width="9.140625" style="3104"/>
  </cols>
  <sheetData>
    <row r="1" spans="1:16" s="3101" customFormat="1" ht="35.25" customHeight="1" x14ac:dyDescent="0.25">
      <c r="A1" s="3684" t="s">
        <v>4567</v>
      </c>
      <c r="B1" s="3684"/>
      <c r="C1" s="3684"/>
      <c r="D1" s="3684"/>
      <c r="E1" s="3684"/>
      <c r="F1" s="3684"/>
      <c r="G1" s="3684"/>
      <c r="H1" s="3684"/>
      <c r="I1" s="3684"/>
      <c r="J1" s="3684"/>
      <c r="K1" s="3684"/>
      <c r="L1" s="3684"/>
      <c r="M1" s="3684"/>
      <c r="N1" s="3684"/>
      <c r="O1" s="3100"/>
    </row>
    <row r="2" spans="1:16" ht="17.25" customHeight="1" thickBot="1" x14ac:dyDescent="0.3">
      <c r="A2" s="3101"/>
      <c r="B2" s="3101"/>
      <c r="D2" s="3103"/>
      <c r="E2" s="3103"/>
      <c r="I2" s="3105"/>
      <c r="J2" s="3105"/>
      <c r="K2" s="3105"/>
      <c r="L2" s="3105"/>
      <c r="M2" s="3105"/>
      <c r="N2" s="3105" t="s">
        <v>11</v>
      </c>
    </row>
    <row r="3" spans="1:16" s="3106" customFormat="1" ht="12" customHeight="1" thickTop="1" x14ac:dyDescent="0.25">
      <c r="A3" s="3726" t="s">
        <v>4410</v>
      </c>
      <c r="B3" s="3728" t="s">
        <v>4411</v>
      </c>
      <c r="C3" s="3730" t="s">
        <v>4412</v>
      </c>
      <c r="D3" s="3730" t="s">
        <v>4413</v>
      </c>
      <c r="E3" s="3730" t="s">
        <v>4414</v>
      </c>
      <c r="F3" s="3730" t="s">
        <v>4460</v>
      </c>
      <c r="G3" s="3730" t="s">
        <v>4568</v>
      </c>
      <c r="H3" s="3730" t="s">
        <v>4569</v>
      </c>
      <c r="I3" s="3730" t="s">
        <v>4418</v>
      </c>
      <c r="J3" s="3730" t="s">
        <v>4419</v>
      </c>
      <c r="K3" s="3732" t="s">
        <v>4420</v>
      </c>
      <c r="L3" s="3734" t="s">
        <v>4421</v>
      </c>
      <c r="M3" s="3734" t="s">
        <v>4422</v>
      </c>
      <c r="N3" s="3736" t="s">
        <v>4423</v>
      </c>
    </row>
    <row r="4" spans="1:16" s="3107" customFormat="1" ht="18.75" customHeight="1" thickBot="1" x14ac:dyDescent="0.3">
      <c r="A4" s="3727"/>
      <c r="B4" s="3729"/>
      <c r="C4" s="3731"/>
      <c r="D4" s="3731"/>
      <c r="E4" s="3731"/>
      <c r="F4" s="3731"/>
      <c r="G4" s="3731"/>
      <c r="H4" s="3731"/>
      <c r="I4" s="3731"/>
      <c r="J4" s="3731"/>
      <c r="K4" s="3733"/>
      <c r="L4" s="3735"/>
      <c r="M4" s="3735"/>
      <c r="N4" s="3737"/>
    </row>
    <row r="5" spans="1:16" s="3107" customFormat="1" ht="14.25" x14ac:dyDescent="0.25">
      <c r="A5" s="3108" t="s">
        <v>4424</v>
      </c>
      <c r="B5" s="3109" t="s">
        <v>4425</v>
      </c>
      <c r="C5" s="3110">
        <v>25.5</v>
      </c>
      <c r="D5" s="3110">
        <v>18.399999999999999</v>
      </c>
      <c r="E5" s="3110">
        <v>447.4</v>
      </c>
      <c r="F5" s="3111" t="s">
        <v>4429</v>
      </c>
      <c r="G5" s="3111" t="s">
        <v>4429</v>
      </c>
      <c r="H5" s="3111">
        <v>215</v>
      </c>
      <c r="I5" s="3111">
        <v>127</v>
      </c>
      <c r="J5" s="3111">
        <v>723</v>
      </c>
      <c r="K5" s="3112">
        <v>114</v>
      </c>
      <c r="L5" s="3113">
        <v>3</v>
      </c>
      <c r="M5" s="2923">
        <v>0</v>
      </c>
      <c r="N5" s="3114">
        <v>0</v>
      </c>
    </row>
    <row r="6" spans="1:16" s="3107" customFormat="1" ht="14.25" x14ac:dyDescent="0.25">
      <c r="A6" s="3108" t="s">
        <v>4426</v>
      </c>
      <c r="B6" s="3109" t="s">
        <v>255</v>
      </c>
      <c r="C6" s="3110">
        <v>180.9</v>
      </c>
      <c r="D6" s="3110">
        <v>270.7</v>
      </c>
      <c r="E6" s="3110">
        <v>148.6</v>
      </c>
      <c r="F6" s="3110">
        <v>485.4</v>
      </c>
      <c r="G6" s="3110">
        <v>63.3</v>
      </c>
      <c r="H6" s="3111">
        <v>669</v>
      </c>
      <c r="I6" s="3111">
        <v>1597</v>
      </c>
      <c r="J6" s="3111">
        <v>1020</v>
      </c>
      <c r="K6" s="3112">
        <v>991</v>
      </c>
      <c r="L6" s="3113">
        <f>41+50</f>
        <v>91</v>
      </c>
      <c r="M6" s="3115">
        <v>511</v>
      </c>
      <c r="N6" s="3116">
        <v>93</v>
      </c>
    </row>
    <row r="7" spans="1:16" s="3107" customFormat="1" ht="28.5" x14ac:dyDescent="0.25">
      <c r="A7" s="3108" t="s">
        <v>4427</v>
      </c>
      <c r="B7" s="3109" t="s">
        <v>4428</v>
      </c>
      <c r="C7" s="3110">
        <v>17.2</v>
      </c>
      <c r="D7" s="3111" t="s">
        <v>4429</v>
      </c>
      <c r="E7" s="3111" t="s">
        <v>4429</v>
      </c>
      <c r="F7" s="3111" t="s">
        <v>4429</v>
      </c>
      <c r="G7" s="3111">
        <v>2</v>
      </c>
      <c r="H7" s="3111">
        <v>18</v>
      </c>
      <c r="I7" s="3111">
        <v>8</v>
      </c>
      <c r="J7" s="3111">
        <v>831</v>
      </c>
      <c r="K7" s="3112">
        <v>979</v>
      </c>
      <c r="L7" s="3117">
        <v>0</v>
      </c>
      <c r="M7" s="2923">
        <v>0</v>
      </c>
      <c r="N7" s="3114">
        <v>0</v>
      </c>
    </row>
    <row r="8" spans="1:16" s="3107" customFormat="1" ht="14.25" x14ac:dyDescent="0.25">
      <c r="A8" s="3108" t="s">
        <v>4432</v>
      </c>
      <c r="B8" s="3109" t="s">
        <v>256</v>
      </c>
      <c r="C8" s="3110">
        <v>11.5</v>
      </c>
      <c r="D8" s="3110">
        <v>44.9</v>
      </c>
      <c r="E8" s="3110">
        <v>67.8</v>
      </c>
      <c r="F8" s="3110">
        <v>211.2</v>
      </c>
      <c r="G8" s="3110">
        <v>1292.3</v>
      </c>
      <c r="H8" s="3111">
        <v>2117</v>
      </c>
      <c r="I8" s="3111">
        <v>2305</v>
      </c>
      <c r="J8" s="3111">
        <v>865</v>
      </c>
      <c r="K8" s="3112">
        <v>602</v>
      </c>
      <c r="L8" s="3113">
        <v>332</v>
      </c>
      <c r="M8" s="3115">
        <v>511</v>
      </c>
      <c r="N8" s="3114">
        <v>0</v>
      </c>
    </row>
    <row r="9" spans="1:16" s="3107" customFormat="1" ht="42.75" x14ac:dyDescent="0.25">
      <c r="A9" s="3108" t="s">
        <v>4433</v>
      </c>
      <c r="B9" s="3109" t="s">
        <v>4434</v>
      </c>
      <c r="C9" s="3110">
        <v>198</v>
      </c>
      <c r="D9" s="3110">
        <v>38.299999999999997</v>
      </c>
      <c r="E9" s="3110">
        <v>103.3</v>
      </c>
      <c r="F9" s="3110">
        <v>290.89999999999998</v>
      </c>
      <c r="G9" s="3110">
        <v>125</v>
      </c>
      <c r="H9" s="3110">
        <v>600</v>
      </c>
      <c r="I9" s="3110">
        <v>746</v>
      </c>
      <c r="J9" s="3110">
        <v>1237</v>
      </c>
      <c r="K9" s="3118">
        <v>685</v>
      </c>
      <c r="L9" s="3119">
        <v>30</v>
      </c>
      <c r="M9" s="3120">
        <v>23</v>
      </c>
      <c r="N9" s="3114">
        <v>0</v>
      </c>
    </row>
    <row r="10" spans="1:16" s="3107" customFormat="1" ht="14.25" x14ac:dyDescent="0.25">
      <c r="A10" s="3108" t="s">
        <v>4435</v>
      </c>
      <c r="B10" s="3109" t="s">
        <v>4436</v>
      </c>
      <c r="C10" s="3110">
        <v>13.1</v>
      </c>
      <c r="D10" s="3111" t="s">
        <v>4429</v>
      </c>
      <c r="E10" s="3110">
        <v>14.2</v>
      </c>
      <c r="F10" s="3110">
        <v>9.5</v>
      </c>
      <c r="G10" s="3111">
        <v>110</v>
      </c>
      <c r="H10" s="3111">
        <v>204</v>
      </c>
      <c r="I10" s="3111">
        <v>43</v>
      </c>
      <c r="J10" s="3111">
        <v>76</v>
      </c>
      <c r="K10" s="3112">
        <v>82</v>
      </c>
      <c r="L10" s="3113">
        <v>8</v>
      </c>
      <c r="M10" s="2923">
        <v>0</v>
      </c>
      <c r="N10" s="3114">
        <v>0</v>
      </c>
    </row>
    <row r="11" spans="1:16" s="3107" customFormat="1" ht="28.5" x14ac:dyDescent="0.25">
      <c r="A11" s="3108" t="s">
        <v>4437</v>
      </c>
      <c r="B11" s="3109" t="s">
        <v>4438</v>
      </c>
      <c r="C11" s="3110">
        <v>1381.9</v>
      </c>
      <c r="D11" s="3110">
        <v>3188.6</v>
      </c>
      <c r="E11" s="3110">
        <v>1347.8</v>
      </c>
      <c r="F11" s="3110">
        <v>1849.7</v>
      </c>
      <c r="G11" s="3110">
        <v>836.3</v>
      </c>
      <c r="H11" s="3110">
        <v>999</v>
      </c>
      <c r="I11" s="3110">
        <v>1839</v>
      </c>
      <c r="J11" s="3110">
        <v>756</v>
      </c>
      <c r="K11" s="3118">
        <v>5986</v>
      </c>
      <c r="L11" s="3119">
        <v>860</v>
      </c>
      <c r="M11" s="3120">
        <v>199</v>
      </c>
      <c r="N11" s="3121">
        <v>75</v>
      </c>
    </row>
    <row r="12" spans="1:16" s="3107" customFormat="1" ht="13.5" customHeight="1" x14ac:dyDescent="0.25">
      <c r="A12" s="3108" t="s">
        <v>4439</v>
      </c>
      <c r="B12" s="3109" t="s">
        <v>4440</v>
      </c>
      <c r="C12" s="3110">
        <v>42.7</v>
      </c>
      <c r="D12" s="3110">
        <v>18.2</v>
      </c>
      <c r="E12" s="3110">
        <v>7.8</v>
      </c>
      <c r="F12" s="3111" t="s">
        <v>4429</v>
      </c>
      <c r="G12" s="3111">
        <v>235.47</v>
      </c>
      <c r="H12" s="3111">
        <v>462</v>
      </c>
      <c r="I12" s="3111">
        <v>373</v>
      </c>
      <c r="J12" s="3111">
        <v>274</v>
      </c>
      <c r="K12" s="3112">
        <v>235</v>
      </c>
      <c r="L12" s="3117">
        <v>0</v>
      </c>
      <c r="M12" s="3120">
        <v>97</v>
      </c>
      <c r="N12" s="3114">
        <v>0</v>
      </c>
    </row>
    <row r="13" spans="1:16" s="3107" customFormat="1" ht="14.25" x14ac:dyDescent="0.25">
      <c r="A13" s="3108" t="s">
        <v>4441</v>
      </c>
      <c r="B13" s="3109" t="s">
        <v>4570</v>
      </c>
      <c r="C13" s="3110">
        <v>3592.9</v>
      </c>
      <c r="D13" s="3110">
        <v>4055.6</v>
      </c>
      <c r="E13" s="3110">
        <v>4563.8999999999996</v>
      </c>
      <c r="F13" s="3110">
        <v>1371.4</v>
      </c>
      <c r="G13" s="3110">
        <f>2160.2+157.809+91.28+1131.944+1104.059</f>
        <v>4645.2920000000004</v>
      </c>
      <c r="H13" s="3110">
        <v>1972</v>
      </c>
      <c r="I13" s="3111">
        <v>5512</v>
      </c>
      <c r="J13" s="3111">
        <v>1386</v>
      </c>
      <c r="K13" s="3112">
        <v>1978</v>
      </c>
      <c r="L13" s="3113">
        <v>229</v>
      </c>
      <c r="M13" s="3115">
        <v>2149.6158519731998</v>
      </c>
      <c r="N13" s="3114">
        <v>0</v>
      </c>
    </row>
    <row r="14" spans="1:16" s="3107" customFormat="1" ht="14.25" x14ac:dyDescent="0.25">
      <c r="A14" s="3108" t="s">
        <v>4442</v>
      </c>
      <c r="B14" s="3109" t="s">
        <v>262</v>
      </c>
      <c r="C14" s="3110">
        <v>1701.1</v>
      </c>
      <c r="D14" s="3110">
        <v>3820</v>
      </c>
      <c r="E14" s="3110">
        <v>4524.5</v>
      </c>
      <c r="F14" s="3110">
        <v>4304.9799999999996</v>
      </c>
      <c r="G14" s="3110">
        <v>3422.2</v>
      </c>
      <c r="H14" s="3110">
        <v>5236</v>
      </c>
      <c r="I14" s="3110">
        <v>7553</v>
      </c>
      <c r="J14" s="3110">
        <v>6124</v>
      </c>
      <c r="K14" s="3118">
        <v>6177</v>
      </c>
      <c r="L14" s="3119">
        <v>8120</v>
      </c>
      <c r="M14" s="3120">
        <v>9931</v>
      </c>
      <c r="N14" s="3121">
        <v>1873</v>
      </c>
      <c r="P14" s="3122">
        <f>N14/$N$22*100</f>
        <v>91.768740813326801</v>
      </c>
    </row>
    <row r="15" spans="1:16" s="3129" customFormat="1" ht="21.75" customHeight="1" x14ac:dyDescent="0.25">
      <c r="A15" s="3108"/>
      <c r="B15" s="3123" t="s">
        <v>4571</v>
      </c>
      <c r="C15" s="3124">
        <v>1227.8</v>
      </c>
      <c r="D15" s="3124">
        <v>2790.5</v>
      </c>
      <c r="E15" s="3124">
        <v>2636.8</v>
      </c>
      <c r="F15" s="3125">
        <v>2073.69</v>
      </c>
      <c r="G15" s="3125">
        <v>2033</v>
      </c>
      <c r="H15" s="3125">
        <v>3352</v>
      </c>
      <c r="I15" s="3125">
        <v>4228</v>
      </c>
      <c r="J15" s="3125">
        <v>4598</v>
      </c>
      <c r="K15" s="3126">
        <v>4038</v>
      </c>
      <c r="L15" s="3127">
        <v>6842</v>
      </c>
      <c r="M15" s="3127">
        <v>7936</v>
      </c>
      <c r="N15" s="3128">
        <v>1240</v>
      </c>
    </row>
    <row r="16" spans="1:16" s="3129" customFormat="1" ht="27.75" customHeight="1" x14ac:dyDescent="0.25">
      <c r="A16" s="3108" t="s">
        <v>4443</v>
      </c>
      <c r="B16" s="3109" t="s">
        <v>4444</v>
      </c>
      <c r="C16" s="3111" t="s">
        <v>4429</v>
      </c>
      <c r="D16" s="3111" t="s">
        <v>4429</v>
      </c>
      <c r="E16" s="3111" t="s">
        <v>4429</v>
      </c>
      <c r="F16" s="3111" t="s">
        <v>4429</v>
      </c>
      <c r="G16" s="3110">
        <v>404.2</v>
      </c>
      <c r="H16" s="3110">
        <v>266</v>
      </c>
      <c r="I16" s="3110">
        <v>52</v>
      </c>
      <c r="J16" s="3110">
        <v>33</v>
      </c>
      <c r="K16" s="3118">
        <v>18</v>
      </c>
      <c r="L16" s="3117">
        <v>0</v>
      </c>
      <c r="M16" s="3120">
        <v>40.193725000000001</v>
      </c>
      <c r="N16" s="3130">
        <v>0</v>
      </c>
    </row>
    <row r="17" spans="1:14" s="3129" customFormat="1" ht="28.5" x14ac:dyDescent="0.25">
      <c r="A17" s="3108" t="s">
        <v>4445</v>
      </c>
      <c r="B17" s="3109" t="s">
        <v>4446</v>
      </c>
      <c r="C17" s="3111"/>
      <c r="D17" s="3111" t="s">
        <v>4429</v>
      </c>
      <c r="E17" s="3111" t="s">
        <v>4429</v>
      </c>
      <c r="F17" s="3111" t="s">
        <v>4429</v>
      </c>
      <c r="G17" s="3111" t="s">
        <v>4429</v>
      </c>
      <c r="H17" s="3111">
        <v>38</v>
      </c>
      <c r="I17" s="3111">
        <v>8</v>
      </c>
      <c r="J17" s="3110">
        <v>217</v>
      </c>
      <c r="K17" s="3118">
        <v>4</v>
      </c>
      <c r="L17" s="3117">
        <v>0</v>
      </c>
      <c r="M17" s="2923">
        <v>0</v>
      </c>
      <c r="N17" s="3130">
        <v>0</v>
      </c>
    </row>
    <row r="18" spans="1:14" s="3129" customFormat="1" ht="21.75" customHeight="1" x14ac:dyDescent="0.25">
      <c r="A18" s="3108" t="s">
        <v>4447</v>
      </c>
      <c r="B18" s="3109" t="s">
        <v>957</v>
      </c>
      <c r="C18" s="3110">
        <v>54.6</v>
      </c>
      <c r="D18" s="3110">
        <v>30.033999999999999</v>
      </c>
      <c r="E18" s="3110">
        <v>74.054000000000002</v>
      </c>
      <c r="F18" s="3110">
        <v>125</v>
      </c>
      <c r="G18" s="3111">
        <v>18</v>
      </c>
      <c r="H18" s="3111">
        <v>4</v>
      </c>
      <c r="I18" s="3131">
        <v>0</v>
      </c>
      <c r="J18" s="3111">
        <v>32</v>
      </c>
      <c r="K18" s="3112">
        <v>32</v>
      </c>
      <c r="L18" s="3117">
        <v>0</v>
      </c>
      <c r="M18" s="3120">
        <v>7</v>
      </c>
      <c r="N18" s="3130">
        <v>0</v>
      </c>
    </row>
    <row r="19" spans="1:14" s="3129" customFormat="1" ht="28.5" x14ac:dyDescent="0.25">
      <c r="A19" s="3108" t="s">
        <v>4448</v>
      </c>
      <c r="B19" s="3109" t="s">
        <v>4449</v>
      </c>
      <c r="C19" s="3110">
        <v>2.2000000000000002</v>
      </c>
      <c r="D19" s="3110">
        <v>28.952000000000002</v>
      </c>
      <c r="E19" s="3110">
        <v>119.7</v>
      </c>
      <c r="F19" s="3110">
        <v>145.1</v>
      </c>
      <c r="G19" s="3110">
        <v>2732.2</v>
      </c>
      <c r="H19" s="3111">
        <v>91</v>
      </c>
      <c r="I19" s="3111">
        <v>210</v>
      </c>
      <c r="J19" s="3111">
        <v>184</v>
      </c>
      <c r="K19" s="3112">
        <v>592</v>
      </c>
      <c r="L19" s="3113">
        <v>4</v>
      </c>
      <c r="M19" s="3115">
        <v>179</v>
      </c>
      <c r="N19" s="3130">
        <v>0</v>
      </c>
    </row>
    <row r="20" spans="1:14" s="3129" customFormat="1" ht="28.5" x14ac:dyDescent="0.25">
      <c r="A20" s="3108" t="s">
        <v>4450</v>
      </c>
      <c r="B20" s="3109" t="s">
        <v>4451</v>
      </c>
      <c r="C20" s="3111" t="s">
        <v>4429</v>
      </c>
      <c r="D20" s="3111" t="s">
        <v>4429</v>
      </c>
      <c r="E20" s="3111" t="s">
        <v>4429</v>
      </c>
      <c r="F20" s="3111" t="s">
        <v>4429</v>
      </c>
      <c r="G20" s="3110">
        <v>61.8</v>
      </c>
      <c r="H20" s="3110">
        <v>3</v>
      </c>
      <c r="I20" s="3131">
        <v>0</v>
      </c>
      <c r="J20" s="3111">
        <v>8</v>
      </c>
      <c r="K20" s="3132">
        <v>0</v>
      </c>
      <c r="L20" s="3117">
        <v>0</v>
      </c>
      <c r="M20" s="2923">
        <v>0</v>
      </c>
      <c r="N20" s="3130">
        <v>0</v>
      </c>
    </row>
    <row r="21" spans="1:14" s="3129" customFormat="1" ht="14.25" x14ac:dyDescent="0.25">
      <c r="A21" s="3108" t="s">
        <v>4452</v>
      </c>
      <c r="B21" s="3109" t="s">
        <v>4453</v>
      </c>
      <c r="C21" s="3133"/>
      <c r="D21" s="3133"/>
      <c r="E21" s="3133"/>
      <c r="F21" s="3133"/>
      <c r="G21" s="3134"/>
      <c r="H21" s="3131">
        <v>0</v>
      </c>
      <c r="I21" s="3131">
        <v>0</v>
      </c>
      <c r="J21" s="3131">
        <v>0</v>
      </c>
      <c r="K21" s="3135">
        <v>22</v>
      </c>
      <c r="L21" s="3117">
        <v>0</v>
      </c>
      <c r="M21" s="2923">
        <v>0</v>
      </c>
      <c r="N21" s="3130">
        <v>0</v>
      </c>
    </row>
    <row r="22" spans="1:14" s="3129" customFormat="1" ht="17.25" customHeight="1" thickBot="1" x14ac:dyDescent="0.3">
      <c r="A22" s="3724" t="s">
        <v>234</v>
      </c>
      <c r="B22" s="3725"/>
      <c r="C22" s="3136">
        <f>SUM(C5:C19)-C15</f>
        <v>7221.6000000000013</v>
      </c>
      <c r="D22" s="3136">
        <f>SUM(D5:D19)-D15</f>
        <v>11513.685999999998</v>
      </c>
      <c r="E22" s="3136">
        <f>SUM(E5:E19)-E15</f>
        <v>11419.054</v>
      </c>
      <c r="F22" s="3136">
        <f>SUM(F5:F19)-F15</f>
        <v>8793.18</v>
      </c>
      <c r="G22" s="3136">
        <f t="shared" ref="G22:L22" si="0">SUM(G5:G21)-G15</f>
        <v>13948.062000000002</v>
      </c>
      <c r="H22" s="3136">
        <f t="shared" si="0"/>
        <v>12894</v>
      </c>
      <c r="I22" s="3136">
        <f t="shared" si="0"/>
        <v>20373</v>
      </c>
      <c r="J22" s="3136">
        <f>SUM(J5:J21)-J15</f>
        <v>13766</v>
      </c>
      <c r="K22" s="3137">
        <f>SUM(K5:K21)-K15</f>
        <v>18497</v>
      </c>
      <c r="L22" s="3138">
        <f t="shared" si="0"/>
        <v>9677</v>
      </c>
      <c r="M22" s="3136">
        <f>SUM(M5:M21)-M15</f>
        <v>13647.809576973199</v>
      </c>
      <c r="N22" s="3139">
        <v>2041</v>
      </c>
    </row>
    <row r="23" spans="1:14" s="3142" customFormat="1" ht="15" thickTop="1" x14ac:dyDescent="0.25">
      <c r="A23" s="3140" t="s">
        <v>4572</v>
      </c>
      <c r="B23" s="3141"/>
      <c r="C23" s="3141"/>
      <c r="D23" s="3141"/>
      <c r="E23" s="3141"/>
      <c r="F23" s="3141"/>
      <c r="G23" s="3141"/>
      <c r="H23" s="3141"/>
      <c r="I23" s="3141"/>
      <c r="J23" s="3141"/>
      <c r="K23" s="3141"/>
      <c r="L23" s="3141"/>
      <c r="M23" s="3141"/>
      <c r="N23" s="3141"/>
    </row>
    <row r="24" spans="1:14" s="3142" customFormat="1" ht="14.25" x14ac:dyDescent="0.25">
      <c r="A24" s="3140" t="s">
        <v>4455</v>
      </c>
      <c r="B24" s="3141"/>
      <c r="C24" s="3141"/>
      <c r="D24" s="3141"/>
      <c r="E24" s="3141"/>
      <c r="F24" s="3141"/>
      <c r="G24" s="3141"/>
      <c r="H24" s="3141"/>
      <c r="I24" s="3141"/>
      <c r="J24" s="3141"/>
      <c r="K24" s="3141"/>
      <c r="L24" s="3141"/>
      <c r="M24" s="3141"/>
      <c r="N24" s="3141"/>
    </row>
    <row r="25" spans="1:14" s="3143" customFormat="1" ht="31.5" customHeight="1" x14ac:dyDescent="0.25">
      <c r="A25" s="3740" t="s">
        <v>4573</v>
      </c>
      <c r="B25" s="3740"/>
      <c r="C25" s="3740"/>
      <c r="D25" s="3740"/>
      <c r="E25" s="3740"/>
      <c r="F25" s="3740"/>
      <c r="G25" s="3740"/>
      <c r="H25" s="3740"/>
      <c r="I25" s="3740"/>
      <c r="J25" s="3740"/>
      <c r="K25" s="3740"/>
      <c r="L25" s="3740"/>
      <c r="M25" s="3740"/>
      <c r="N25" s="3740"/>
    </row>
    <row r="26" spans="1:14" s="3144" customFormat="1" ht="31.5" customHeight="1" x14ac:dyDescent="0.25">
      <c r="A26" s="3740" t="s">
        <v>4574</v>
      </c>
      <c r="B26" s="3740"/>
      <c r="C26" s="3740"/>
      <c r="D26" s="3740"/>
      <c r="E26" s="3740"/>
      <c r="F26" s="3740"/>
      <c r="G26" s="3740"/>
      <c r="H26" s="3740"/>
      <c r="I26" s="3740"/>
      <c r="J26" s="3740"/>
      <c r="K26" s="3740"/>
      <c r="L26" s="3740"/>
      <c r="M26" s="3740"/>
      <c r="N26" s="3740"/>
    </row>
    <row r="27" spans="1:14" s="3144" customFormat="1" ht="15.75" x14ac:dyDescent="0.25">
      <c r="A27" s="3740" t="s">
        <v>4575</v>
      </c>
      <c r="B27" s="3740"/>
      <c r="C27" s="3740"/>
      <c r="D27" s="3740"/>
      <c r="E27" s="3740"/>
      <c r="F27" s="3740"/>
      <c r="G27" s="3740"/>
      <c r="H27" s="3740"/>
      <c r="I27" s="3740"/>
      <c r="J27" s="3740"/>
      <c r="K27" s="3740"/>
      <c r="L27" s="3740"/>
      <c r="M27" s="3740"/>
      <c r="N27" s="3740"/>
    </row>
    <row r="28" spans="1:14" s="3146" customFormat="1" ht="14.25" x14ac:dyDescent="0.25">
      <c r="A28" s="3145"/>
      <c r="C28" s="3147"/>
      <c r="D28" s="3147"/>
    </row>
    <row r="29" spans="1:14" s="2898" customFormat="1" ht="36.75" customHeight="1" x14ac:dyDescent="0.25">
      <c r="A29" s="3684" t="s">
        <v>4576</v>
      </c>
      <c r="B29" s="3684"/>
      <c r="C29" s="3684"/>
      <c r="D29" s="3684"/>
      <c r="E29" s="3684"/>
      <c r="F29" s="3684"/>
      <c r="G29" s="3684"/>
      <c r="H29" s="3684"/>
      <c r="I29" s="3684"/>
      <c r="J29" s="3684"/>
      <c r="K29" s="3684"/>
      <c r="L29" s="3684"/>
      <c r="M29" s="3684"/>
      <c r="N29" s="3684"/>
    </row>
    <row r="30" spans="1:14" ht="15" thickBot="1" x14ac:dyDescent="0.3">
      <c r="B30" s="3148"/>
      <c r="C30" s="3149"/>
      <c r="D30" s="3149"/>
      <c r="E30" s="3149"/>
      <c r="F30" s="3149"/>
      <c r="G30" s="3149"/>
      <c r="H30" s="3149"/>
      <c r="I30" s="3105"/>
      <c r="J30" s="3105"/>
      <c r="K30" s="3105"/>
      <c r="L30" s="3105"/>
      <c r="M30" s="3105"/>
      <c r="N30" s="3150" t="s">
        <v>11</v>
      </c>
    </row>
    <row r="31" spans="1:14" s="3157" customFormat="1" ht="28.5" customHeight="1" thickTop="1" thickBot="1" x14ac:dyDescent="0.3">
      <c r="A31" s="3741" t="s">
        <v>4577</v>
      </c>
      <c r="B31" s="3742"/>
      <c r="C31" s="3151" t="s">
        <v>4412</v>
      </c>
      <c r="D31" s="3152" t="s">
        <v>4413</v>
      </c>
      <c r="E31" s="3153" t="s">
        <v>4578</v>
      </c>
      <c r="F31" s="3153" t="s">
        <v>4460</v>
      </c>
      <c r="G31" s="3153" t="s">
        <v>4416</v>
      </c>
      <c r="H31" s="3153" t="s">
        <v>4461</v>
      </c>
      <c r="I31" s="3153" t="s">
        <v>4462</v>
      </c>
      <c r="J31" s="3153" t="s">
        <v>4419</v>
      </c>
      <c r="K31" s="3154" t="s">
        <v>4420</v>
      </c>
      <c r="L31" s="3155" t="s">
        <v>4421</v>
      </c>
      <c r="M31" s="3155" t="s">
        <v>4422</v>
      </c>
      <c r="N31" s="3156" t="s">
        <v>4579</v>
      </c>
    </row>
    <row r="32" spans="1:14" s="3165" customFormat="1" ht="14.1" customHeight="1" x14ac:dyDescent="0.25">
      <c r="A32" s="3158" t="s">
        <v>4463</v>
      </c>
      <c r="B32" s="3159"/>
      <c r="C32" s="3160">
        <f>C33+C45+C64</f>
        <v>7222.4856000000009</v>
      </c>
      <c r="D32" s="3160">
        <f>D33+D45+D64</f>
        <v>11513.725</v>
      </c>
      <c r="E32" s="3160">
        <f>E33+E45+E64</f>
        <v>11419.01</v>
      </c>
      <c r="F32" s="3160">
        <f>F33+F45+F64</f>
        <v>8792.7000000000007</v>
      </c>
      <c r="G32" s="3160">
        <f>G33+G45+G64-1</f>
        <v>13947.599999999999</v>
      </c>
      <c r="H32" s="3161">
        <f>H33+H45+H64</f>
        <v>12894</v>
      </c>
      <c r="I32" s="3161">
        <f>I33+I45+I64</f>
        <v>20373</v>
      </c>
      <c r="J32" s="3161">
        <f t="shared" ref="J32" si="1">J33+J45+J64</f>
        <v>13766</v>
      </c>
      <c r="K32" s="3162">
        <f>K33+K45</f>
        <v>18497</v>
      </c>
      <c r="L32" s="3163">
        <f>L33+L45</f>
        <v>9677</v>
      </c>
      <c r="M32" s="3163">
        <v>13648</v>
      </c>
      <c r="N32" s="3164">
        <v>2041</v>
      </c>
    </row>
    <row r="33" spans="1:18" s="3157" customFormat="1" ht="14.1" customHeight="1" x14ac:dyDescent="0.25">
      <c r="A33" s="3166" t="s">
        <v>4580</v>
      </c>
      <c r="B33" s="3167"/>
      <c r="C33" s="3160">
        <f>C34+C43</f>
        <v>5504.7936000000009</v>
      </c>
      <c r="D33" s="3160">
        <f>D34+D43</f>
        <v>8315.7540000000008</v>
      </c>
      <c r="E33" s="3160">
        <f>E34+E43</f>
        <v>5739.54</v>
      </c>
      <c r="F33" s="3160">
        <f>F34+F43</f>
        <v>6187.2000000000007</v>
      </c>
      <c r="G33" s="3160">
        <f>G34+G43+1</f>
        <v>7952.28</v>
      </c>
      <c r="H33" s="3160">
        <f t="shared" ref="H33:L33" si="2">H34+H43</f>
        <v>7637</v>
      </c>
      <c r="I33" s="3160">
        <f t="shared" si="2"/>
        <v>10493</v>
      </c>
      <c r="J33" s="3160">
        <f t="shared" si="2"/>
        <v>7429</v>
      </c>
      <c r="K33" s="3168">
        <f t="shared" si="2"/>
        <v>11841</v>
      </c>
      <c r="L33" s="3169">
        <f t="shared" si="2"/>
        <v>6330</v>
      </c>
      <c r="M33" s="3169">
        <v>7176</v>
      </c>
      <c r="N33" s="3170">
        <v>1252</v>
      </c>
    </row>
    <row r="34" spans="1:18" s="3157" customFormat="1" ht="14.1" customHeight="1" x14ac:dyDescent="0.25">
      <c r="A34" s="3738" t="s">
        <v>4581</v>
      </c>
      <c r="B34" s="3739"/>
      <c r="C34" s="3171">
        <f t="shared" ref="C34:G34" si="3">C35+C41+C42</f>
        <v>5338.2786000000006</v>
      </c>
      <c r="D34" s="3171">
        <f t="shared" si="3"/>
        <v>5936.2070000000012</v>
      </c>
      <c r="E34" s="3171">
        <f t="shared" si="3"/>
        <v>4676.33</v>
      </c>
      <c r="F34" s="3171">
        <f t="shared" si="3"/>
        <v>5500.1</v>
      </c>
      <c r="G34" s="3171">
        <f t="shared" si="3"/>
        <v>7819.28</v>
      </c>
      <c r="H34" s="3171">
        <f>H35+H41+H42</f>
        <v>7382</v>
      </c>
      <c r="I34" s="3171">
        <f>I35+I41+I42</f>
        <v>10311</v>
      </c>
      <c r="J34" s="3171">
        <f>J35+J41+J42</f>
        <v>7206</v>
      </c>
      <c r="K34" s="3172">
        <v>9709</v>
      </c>
      <c r="L34" s="3173">
        <v>6214</v>
      </c>
      <c r="M34" s="3173">
        <v>7062</v>
      </c>
      <c r="N34" s="3174">
        <v>1237</v>
      </c>
    </row>
    <row r="35" spans="1:18" s="3157" customFormat="1" ht="14.1" customHeight="1" x14ac:dyDescent="0.25">
      <c r="A35" s="3738" t="s">
        <v>4582</v>
      </c>
      <c r="B35" s="3739"/>
      <c r="C35" s="3171">
        <v>4680.8676000000005</v>
      </c>
      <c r="D35" s="3171">
        <v>4596.8270000000011</v>
      </c>
      <c r="E35" s="3171">
        <v>3747.21</v>
      </c>
      <c r="F35" s="3171">
        <v>4886.7</v>
      </c>
      <c r="G35" s="3171">
        <v>7169.5300000000007</v>
      </c>
      <c r="H35" s="3171">
        <v>7317</v>
      </c>
      <c r="I35" s="3171">
        <v>9884</v>
      </c>
      <c r="J35" s="3171">
        <v>6318</v>
      </c>
      <c r="K35" s="3172">
        <v>9011</v>
      </c>
      <c r="L35" s="3173">
        <v>5349</v>
      </c>
      <c r="M35" s="3173">
        <v>6395</v>
      </c>
      <c r="N35" s="3174">
        <v>1172</v>
      </c>
    </row>
    <row r="36" spans="1:18" s="3157" customFormat="1" ht="14.1" customHeight="1" x14ac:dyDescent="0.25">
      <c r="A36" s="3175" t="s">
        <v>4583</v>
      </c>
      <c r="B36" s="3167"/>
      <c r="C36" s="3171">
        <v>47.320000000000007</v>
      </c>
      <c r="D36" s="3171">
        <v>377.83799999999997</v>
      </c>
      <c r="E36" s="3171">
        <v>75.650000000000006</v>
      </c>
      <c r="F36" s="3171">
        <v>38.099999999999994</v>
      </c>
      <c r="G36" s="3171">
        <v>91.699999999999989</v>
      </c>
      <c r="H36" s="3171">
        <v>93</v>
      </c>
      <c r="I36" s="3171">
        <v>598</v>
      </c>
      <c r="J36" s="3171">
        <v>204</v>
      </c>
      <c r="K36" s="3172">
        <v>77</v>
      </c>
      <c r="L36" s="3173">
        <v>112</v>
      </c>
      <c r="M36" s="3173">
        <v>434</v>
      </c>
      <c r="N36" s="3174">
        <v>83</v>
      </c>
    </row>
    <row r="37" spans="1:18" s="3157" customFormat="1" ht="14.1" customHeight="1" x14ac:dyDescent="0.25">
      <c r="A37" s="3738" t="s">
        <v>4584</v>
      </c>
      <c r="B37" s="3739"/>
      <c r="C37" s="3171">
        <v>34.097999999999999</v>
      </c>
      <c r="D37" s="3171">
        <v>69.441999999999993</v>
      </c>
      <c r="E37" s="3110">
        <v>208.98</v>
      </c>
      <c r="F37" s="3110">
        <v>64.7</v>
      </c>
      <c r="G37" s="3110">
        <v>256.01</v>
      </c>
      <c r="H37" s="3110">
        <v>185</v>
      </c>
      <c r="I37" s="3110">
        <v>365</v>
      </c>
      <c r="J37" s="3110">
        <v>322</v>
      </c>
      <c r="K37" s="3118">
        <v>764</v>
      </c>
      <c r="L37" s="3119">
        <v>126</v>
      </c>
      <c r="M37" s="3119">
        <v>137</v>
      </c>
      <c r="N37" s="3121">
        <v>99</v>
      </c>
    </row>
    <row r="38" spans="1:18" s="3157" customFormat="1" ht="14.1" customHeight="1" x14ac:dyDescent="0.25">
      <c r="A38" s="3738" t="s">
        <v>4585</v>
      </c>
      <c r="B38" s="3739"/>
      <c r="C38" s="3171">
        <v>522.51099999999997</v>
      </c>
      <c r="D38" s="3171">
        <v>1175.7850000000001</v>
      </c>
      <c r="E38" s="3110">
        <v>1166.77</v>
      </c>
      <c r="F38" s="3110">
        <v>2332.9</v>
      </c>
      <c r="G38" s="3110">
        <v>1598.38</v>
      </c>
      <c r="H38" s="3110">
        <v>4018</v>
      </c>
      <c r="I38" s="3110">
        <v>4282</v>
      </c>
      <c r="J38" s="3110">
        <v>3434</v>
      </c>
      <c r="K38" s="3118">
        <v>3811</v>
      </c>
      <c r="L38" s="3119">
        <v>3555</v>
      </c>
      <c r="M38" s="3119">
        <v>4496</v>
      </c>
      <c r="N38" s="3121">
        <v>722</v>
      </c>
      <c r="P38" s="3176">
        <f>N38/$N$32*100</f>
        <v>35.374816266536016</v>
      </c>
    </row>
    <row r="39" spans="1:18" s="3157" customFormat="1" ht="14.1" customHeight="1" x14ac:dyDescent="0.25">
      <c r="A39" s="3738" t="s">
        <v>4586</v>
      </c>
      <c r="B39" s="3739"/>
      <c r="C39" s="3171">
        <v>177.024</v>
      </c>
      <c r="D39" s="3171">
        <v>58.642000000000003</v>
      </c>
      <c r="E39" s="3110">
        <v>172.48</v>
      </c>
      <c r="F39" s="3110">
        <v>26.7</v>
      </c>
      <c r="G39" s="3110">
        <v>3</v>
      </c>
      <c r="H39" s="3110">
        <v>11</v>
      </c>
      <c r="I39" s="3110">
        <v>2</v>
      </c>
      <c r="J39" s="3110">
        <v>856</v>
      </c>
      <c r="K39" s="3118">
        <v>1053</v>
      </c>
      <c r="L39" s="3119">
        <v>57</v>
      </c>
      <c r="M39" s="3119">
        <v>124</v>
      </c>
      <c r="N39" s="3121">
        <v>7</v>
      </c>
      <c r="P39" s="3176"/>
    </row>
    <row r="40" spans="1:18" s="3157" customFormat="1" ht="14.1" customHeight="1" x14ac:dyDescent="0.25">
      <c r="A40" s="3738" t="s">
        <v>4587</v>
      </c>
      <c r="B40" s="3739"/>
      <c r="C40" s="3171">
        <v>3821.4270000000001</v>
      </c>
      <c r="D40" s="3171">
        <v>2801.83</v>
      </c>
      <c r="E40" s="3110">
        <f>1740.46+260.64+43.01</f>
        <v>2044.11</v>
      </c>
      <c r="F40" s="3110">
        <f>1492.6</f>
        <v>1492.6</v>
      </c>
      <c r="G40" s="3110">
        <f>2396+1131.944+1104.059</f>
        <v>4632.0029999999997</v>
      </c>
      <c r="H40" s="3110">
        <v>2312</v>
      </c>
      <c r="I40" s="3110">
        <v>4076</v>
      </c>
      <c r="J40" s="3110">
        <v>620</v>
      </c>
      <c r="K40" s="3118">
        <v>1106</v>
      </c>
      <c r="L40" s="3119">
        <v>908</v>
      </c>
      <c r="M40" s="3119">
        <v>633</v>
      </c>
      <c r="N40" s="3121">
        <v>185</v>
      </c>
      <c r="P40" s="3176">
        <f t="shared" ref="P40" si="4">N40/$N$32*100</f>
        <v>9.0641842234198933</v>
      </c>
    </row>
    <row r="41" spans="1:18" s="3157" customFormat="1" ht="14.1" customHeight="1" x14ac:dyDescent="0.25">
      <c r="A41" s="3738" t="s">
        <v>4588</v>
      </c>
      <c r="B41" s="3739"/>
      <c r="C41" s="3171">
        <v>586.03899999999999</v>
      </c>
      <c r="D41" s="3171">
        <v>1286.931</v>
      </c>
      <c r="E41" s="3110">
        <v>606.26</v>
      </c>
      <c r="F41" s="3110">
        <v>448.1</v>
      </c>
      <c r="G41" s="3110">
        <v>590.49</v>
      </c>
      <c r="H41" s="3110">
        <v>56</v>
      </c>
      <c r="I41" s="3110">
        <v>159</v>
      </c>
      <c r="J41" s="3110">
        <v>610</v>
      </c>
      <c r="K41" s="3118">
        <v>573</v>
      </c>
      <c r="L41" s="3119">
        <v>730</v>
      </c>
      <c r="M41" s="3119">
        <v>420</v>
      </c>
      <c r="N41" s="3121">
        <v>58</v>
      </c>
    </row>
    <row r="42" spans="1:18" s="3157" customFormat="1" ht="14.1" customHeight="1" x14ac:dyDescent="0.25">
      <c r="A42" s="3738" t="s">
        <v>4589</v>
      </c>
      <c r="B42" s="3739"/>
      <c r="C42" s="3171">
        <v>71.372000000000298</v>
      </c>
      <c r="D42" s="3171">
        <v>52.448999999999614</v>
      </c>
      <c r="E42" s="3110">
        <v>322.85999999999967</v>
      </c>
      <c r="F42" s="3110">
        <v>165.30000000000018</v>
      </c>
      <c r="G42" s="3110">
        <v>59.259999999999309</v>
      </c>
      <c r="H42" s="3110">
        <v>9</v>
      </c>
      <c r="I42" s="3110">
        <v>268</v>
      </c>
      <c r="J42" s="3110">
        <v>278</v>
      </c>
      <c r="K42" s="3118">
        <v>125</v>
      </c>
      <c r="L42" s="3177">
        <v>135</v>
      </c>
      <c r="M42" s="3177">
        <v>247</v>
      </c>
      <c r="N42" s="3178">
        <v>7</v>
      </c>
    </row>
    <row r="43" spans="1:18" s="3157" customFormat="1" ht="14.1" customHeight="1" x14ac:dyDescent="0.25">
      <c r="A43" s="3738" t="s">
        <v>4590</v>
      </c>
      <c r="B43" s="3739"/>
      <c r="C43" s="3171">
        <v>166.51499999999999</v>
      </c>
      <c r="D43" s="3171">
        <v>2379.547</v>
      </c>
      <c r="E43" s="3110">
        <f>E44</f>
        <v>1063.21</v>
      </c>
      <c r="F43" s="3110">
        <f>F44+10.6</f>
        <v>687.1</v>
      </c>
      <c r="G43" s="3110">
        <v>132</v>
      </c>
      <c r="H43" s="3110">
        <v>255</v>
      </c>
      <c r="I43" s="3110">
        <v>182</v>
      </c>
      <c r="J43" s="3110">
        <f>J44+4</f>
        <v>223</v>
      </c>
      <c r="K43" s="3118">
        <v>2132</v>
      </c>
      <c r="L43" s="3119">
        <v>116</v>
      </c>
      <c r="M43" s="3119">
        <v>114</v>
      </c>
      <c r="N43" s="3121">
        <v>15</v>
      </c>
    </row>
    <row r="44" spans="1:18" s="3157" customFormat="1" ht="14.1" customHeight="1" x14ac:dyDescent="0.25">
      <c r="A44" s="3738" t="s">
        <v>4591</v>
      </c>
      <c r="B44" s="3739"/>
      <c r="C44" s="3171">
        <v>163.309</v>
      </c>
      <c r="D44" s="3171">
        <v>2379.547</v>
      </c>
      <c r="E44" s="3110">
        <v>1063.21</v>
      </c>
      <c r="F44" s="3110">
        <v>676.5</v>
      </c>
      <c r="G44" s="3110">
        <v>132</v>
      </c>
      <c r="H44" s="3110">
        <v>230</v>
      </c>
      <c r="I44" s="3110">
        <v>175</v>
      </c>
      <c r="J44" s="3110">
        <v>219</v>
      </c>
      <c r="K44" s="3118">
        <v>1732</v>
      </c>
      <c r="L44" s="3119">
        <v>114</v>
      </c>
      <c r="M44" s="3119">
        <v>69</v>
      </c>
      <c r="N44" s="3121">
        <v>15</v>
      </c>
    </row>
    <row r="45" spans="1:18" s="3157" customFormat="1" ht="14.1" customHeight="1" x14ac:dyDescent="0.25">
      <c r="A45" s="3166" t="s">
        <v>4592</v>
      </c>
      <c r="B45" s="3167"/>
      <c r="C45" s="3160">
        <f>C46+C50+C53</f>
        <v>1685.3969999999999</v>
      </c>
      <c r="D45" s="3160">
        <f>D46+D50+D53</f>
        <v>3196.002</v>
      </c>
      <c r="E45" s="3160">
        <f>E46+E50+E53</f>
        <v>5679.47</v>
      </c>
      <c r="F45" s="3160">
        <f>F46+F50+F53-1</f>
        <v>2605.5</v>
      </c>
      <c r="G45" s="3160">
        <f t="shared" ref="G45:J45" si="5">G46+G50+G53</f>
        <v>5996.32</v>
      </c>
      <c r="H45" s="3160">
        <f t="shared" si="5"/>
        <v>5257</v>
      </c>
      <c r="I45" s="3160">
        <f>I46+I50+I53</f>
        <v>9854</v>
      </c>
      <c r="J45" s="3160">
        <f t="shared" si="5"/>
        <v>6274</v>
      </c>
      <c r="K45" s="3168">
        <f>K46+K50+K53</f>
        <v>6656</v>
      </c>
      <c r="L45" s="3169">
        <f>L46+L50+L53</f>
        <v>3347</v>
      </c>
      <c r="M45" s="3169">
        <v>6468</v>
      </c>
      <c r="N45" s="3170">
        <v>789</v>
      </c>
      <c r="P45" s="3179"/>
      <c r="Q45" s="3179"/>
      <c r="R45" s="3179"/>
    </row>
    <row r="46" spans="1:18" s="3157" customFormat="1" ht="13.5" customHeight="1" x14ac:dyDescent="0.25">
      <c r="A46" s="3738" t="s">
        <v>4593</v>
      </c>
      <c r="B46" s="3739"/>
      <c r="C46" s="3171">
        <f t="shared" ref="C46:G46" si="6">C47+C48+C49</f>
        <v>295.935</v>
      </c>
      <c r="D46" s="3171">
        <f t="shared" si="6"/>
        <v>1123.9349999999999</v>
      </c>
      <c r="E46" s="3171">
        <f t="shared" si="6"/>
        <v>1929.06</v>
      </c>
      <c r="F46" s="3171">
        <f t="shared" si="6"/>
        <v>1056.0999999999999</v>
      </c>
      <c r="G46" s="3171">
        <f t="shared" si="6"/>
        <v>2019.2</v>
      </c>
      <c r="H46" s="3110">
        <f>H47+H48+H49</f>
        <v>3570</v>
      </c>
      <c r="I46" s="3110">
        <f>I47+I48+I49</f>
        <v>5802</v>
      </c>
      <c r="J46" s="3110">
        <v>2456</v>
      </c>
      <c r="K46" s="3118">
        <f>K47+K48+K49</f>
        <v>2269</v>
      </c>
      <c r="L46" s="3119">
        <f>L47+L48+L49</f>
        <v>2002</v>
      </c>
      <c r="M46" s="3119">
        <v>2445</v>
      </c>
      <c r="N46" s="3121">
        <v>423</v>
      </c>
    </row>
    <row r="47" spans="1:18" s="3157" customFormat="1" ht="11.25" customHeight="1" x14ac:dyDescent="0.25">
      <c r="A47" s="3738" t="s">
        <v>4594</v>
      </c>
      <c r="B47" s="3739"/>
      <c r="C47" s="3171">
        <v>126.605</v>
      </c>
      <c r="D47" s="3171">
        <v>577.41300000000001</v>
      </c>
      <c r="E47" s="3110">
        <v>48.98</v>
      </c>
      <c r="F47" s="3110">
        <v>196.3</v>
      </c>
      <c r="G47" s="3110">
        <v>135.30000000000001</v>
      </c>
      <c r="H47" s="3110">
        <v>246</v>
      </c>
      <c r="I47" s="3110">
        <v>146</v>
      </c>
      <c r="J47" s="3110">
        <v>168</v>
      </c>
      <c r="K47" s="3118">
        <v>141</v>
      </c>
      <c r="L47" s="3119">
        <v>104</v>
      </c>
      <c r="M47" s="3119">
        <v>44</v>
      </c>
      <c r="N47" s="3121">
        <v>3</v>
      </c>
    </row>
    <row r="48" spans="1:18" s="3157" customFormat="1" ht="14.1" customHeight="1" x14ac:dyDescent="0.25">
      <c r="A48" s="3738" t="s">
        <v>4595</v>
      </c>
      <c r="B48" s="3739"/>
      <c r="C48" s="3171">
        <v>38.293999999999997</v>
      </c>
      <c r="D48" s="3171">
        <v>497.54300000000001</v>
      </c>
      <c r="E48" s="3110">
        <v>1414.77</v>
      </c>
      <c r="F48" s="3110">
        <v>509.7</v>
      </c>
      <c r="G48" s="3110">
        <v>1468.47</v>
      </c>
      <c r="H48" s="3110">
        <v>3006</v>
      </c>
      <c r="I48" s="3110">
        <v>5343</v>
      </c>
      <c r="J48" s="3110">
        <v>1851</v>
      </c>
      <c r="K48" s="3118">
        <v>1530</v>
      </c>
      <c r="L48" s="3119">
        <v>1411</v>
      </c>
      <c r="M48" s="3119">
        <v>1967</v>
      </c>
      <c r="N48" s="3121">
        <v>285</v>
      </c>
      <c r="P48" s="3176">
        <f t="shared" ref="P48" si="7">N48/$N$32*100</f>
        <v>13.96374326310632</v>
      </c>
    </row>
    <row r="49" spans="1:14" s="3157" customFormat="1" ht="14.1" customHeight="1" x14ac:dyDescent="0.25">
      <c r="A49" s="3738" t="s">
        <v>4596</v>
      </c>
      <c r="B49" s="3739"/>
      <c r="C49" s="3171">
        <v>131.036</v>
      </c>
      <c r="D49" s="3171">
        <v>48.978999999999928</v>
      </c>
      <c r="E49" s="3171">
        <v>465.30999999999995</v>
      </c>
      <c r="F49" s="3171">
        <v>350.09999999999997</v>
      </c>
      <c r="G49" s="3171">
        <v>415.43000000000006</v>
      </c>
      <c r="H49" s="3110">
        <v>318</v>
      </c>
      <c r="I49" s="3110">
        <v>313</v>
      </c>
      <c r="J49" s="3110">
        <v>435</v>
      </c>
      <c r="K49" s="3118">
        <v>598</v>
      </c>
      <c r="L49" s="3119">
        <v>487</v>
      </c>
      <c r="M49" s="3119">
        <v>434</v>
      </c>
      <c r="N49" s="3121">
        <v>135</v>
      </c>
    </row>
    <row r="50" spans="1:14" s="3157" customFormat="1" ht="14.1" customHeight="1" x14ac:dyDescent="0.25">
      <c r="A50" s="3738" t="s">
        <v>4597</v>
      </c>
      <c r="B50" s="3739"/>
      <c r="C50" s="3171">
        <v>45.253</v>
      </c>
      <c r="D50" s="3171">
        <v>25.31</v>
      </c>
      <c r="E50" s="3110">
        <f>E51+43.56+52.26+E52</f>
        <v>553.04000000000008</v>
      </c>
      <c r="F50" s="3110">
        <f>F51+85.6+F52</f>
        <v>121.4</v>
      </c>
      <c r="G50" s="3110">
        <v>69</v>
      </c>
      <c r="H50" s="3110">
        <f t="shared" ref="H50:L50" si="8">H51+H52</f>
        <v>189</v>
      </c>
      <c r="I50" s="3110">
        <f t="shared" si="8"/>
        <v>19</v>
      </c>
      <c r="J50" s="3110">
        <f t="shared" si="8"/>
        <v>97</v>
      </c>
      <c r="K50" s="3118">
        <f t="shared" si="8"/>
        <v>913</v>
      </c>
      <c r="L50" s="3119">
        <f t="shared" si="8"/>
        <v>84</v>
      </c>
      <c r="M50" s="3119">
        <v>45</v>
      </c>
      <c r="N50" s="3114">
        <v>0</v>
      </c>
    </row>
    <row r="51" spans="1:14" s="3157" customFormat="1" ht="14.1" customHeight="1" x14ac:dyDescent="0.25">
      <c r="A51" s="3738" t="s">
        <v>4598</v>
      </c>
      <c r="B51" s="3739"/>
      <c r="C51" s="3171" t="s">
        <v>4429</v>
      </c>
      <c r="D51" s="3171" t="s">
        <v>4429</v>
      </c>
      <c r="E51" s="3110">
        <v>448</v>
      </c>
      <c r="F51" s="3110">
        <v>3</v>
      </c>
      <c r="G51" s="3171" t="s">
        <v>4429</v>
      </c>
      <c r="H51" s="3110">
        <v>176</v>
      </c>
      <c r="I51" s="3131">
        <v>0</v>
      </c>
      <c r="J51" s="3110">
        <v>1</v>
      </c>
      <c r="K51" s="3118">
        <v>12</v>
      </c>
      <c r="L51" s="3117">
        <v>0</v>
      </c>
      <c r="M51" s="3110">
        <v>1</v>
      </c>
      <c r="N51" s="3114">
        <v>0</v>
      </c>
    </row>
    <row r="52" spans="1:14" s="3157" customFormat="1" ht="14.1" customHeight="1" x14ac:dyDescent="0.25">
      <c r="A52" s="3738" t="s">
        <v>4599</v>
      </c>
      <c r="B52" s="3739"/>
      <c r="C52" s="3171">
        <v>12.635999999999999</v>
      </c>
      <c r="D52" s="3171" t="s">
        <v>4429</v>
      </c>
      <c r="E52" s="3110">
        <v>9.2200000000000006</v>
      </c>
      <c r="F52" s="3110">
        <v>32.800000000000004</v>
      </c>
      <c r="G52" s="3110">
        <v>5</v>
      </c>
      <c r="H52" s="3110">
        <v>13</v>
      </c>
      <c r="I52" s="3110">
        <v>19</v>
      </c>
      <c r="J52" s="3110">
        <v>96</v>
      </c>
      <c r="K52" s="3172">
        <v>901</v>
      </c>
      <c r="L52" s="3119">
        <v>84</v>
      </c>
      <c r="M52" s="3119">
        <v>44</v>
      </c>
      <c r="N52" s="3114">
        <v>0</v>
      </c>
    </row>
    <row r="53" spans="1:14" s="3157" customFormat="1" ht="14.1" customHeight="1" x14ac:dyDescent="0.25">
      <c r="A53" s="3738" t="s">
        <v>4600</v>
      </c>
      <c r="B53" s="3739"/>
      <c r="C53" s="3171">
        <v>1344.2090000000001</v>
      </c>
      <c r="D53" s="3171">
        <v>2046.7570000000001</v>
      </c>
      <c r="E53" s="3110">
        <f>E54+14.36+4.01</f>
        <v>3197.3700000000003</v>
      </c>
      <c r="F53" s="3110">
        <f>F54+2</f>
        <v>1429</v>
      </c>
      <c r="G53" s="3110">
        <v>3908.12</v>
      </c>
      <c r="H53" s="3110">
        <f t="shared" ref="H53:L53" si="9">H54+H63</f>
        <v>1498</v>
      </c>
      <c r="I53" s="3110">
        <f t="shared" si="9"/>
        <v>4033</v>
      </c>
      <c r="J53" s="3110">
        <f t="shared" si="9"/>
        <v>3721</v>
      </c>
      <c r="K53" s="3118">
        <f t="shared" si="9"/>
        <v>3474</v>
      </c>
      <c r="L53" s="3119">
        <f t="shared" si="9"/>
        <v>1261</v>
      </c>
      <c r="M53" s="3119">
        <v>3978</v>
      </c>
      <c r="N53" s="3121">
        <v>366</v>
      </c>
    </row>
    <row r="54" spans="1:14" s="3157" customFormat="1" ht="14.1" customHeight="1" x14ac:dyDescent="0.25">
      <c r="A54" s="3738" t="s">
        <v>4601</v>
      </c>
      <c r="B54" s="3739"/>
      <c r="C54" s="3171">
        <v>1322</v>
      </c>
      <c r="D54" s="3171">
        <v>1971</v>
      </c>
      <c r="E54" s="3171">
        <v>3179</v>
      </c>
      <c r="F54" s="3171">
        <v>1427</v>
      </c>
      <c r="G54" s="3171">
        <v>3905</v>
      </c>
      <c r="H54" s="3171">
        <f t="shared" ref="H54:L54" si="10">H55+H57</f>
        <v>1347</v>
      </c>
      <c r="I54" s="3171">
        <f t="shared" si="10"/>
        <v>4030</v>
      </c>
      <c r="J54" s="3171">
        <f t="shared" si="10"/>
        <v>3586</v>
      </c>
      <c r="K54" s="3172">
        <f t="shared" si="10"/>
        <v>3455</v>
      </c>
      <c r="L54" s="3173">
        <f t="shared" si="10"/>
        <v>1232</v>
      </c>
      <c r="M54" s="3173">
        <v>3907</v>
      </c>
      <c r="N54" s="3174">
        <v>366</v>
      </c>
    </row>
    <row r="55" spans="1:14" s="3157" customFormat="1" ht="14.1" customHeight="1" x14ac:dyDescent="0.25">
      <c r="A55" s="3738" t="s">
        <v>4602</v>
      </c>
      <c r="B55" s="3739"/>
      <c r="C55" s="3171">
        <v>998.47400000000005</v>
      </c>
      <c r="D55" s="3171">
        <v>1284.694</v>
      </c>
      <c r="E55" s="3110">
        <f>E56+90.33</f>
        <v>937.30000000000007</v>
      </c>
      <c r="F55" s="3110">
        <f>F56</f>
        <v>382.1</v>
      </c>
      <c r="G55" s="3110">
        <v>338</v>
      </c>
      <c r="H55" s="3110">
        <v>393</v>
      </c>
      <c r="I55" s="3110">
        <v>361</v>
      </c>
      <c r="J55" s="3110">
        <v>555</v>
      </c>
      <c r="K55" s="3118">
        <v>636</v>
      </c>
      <c r="L55" s="3119">
        <f>150+50</f>
        <v>200</v>
      </c>
      <c r="M55" s="3119">
        <v>1309</v>
      </c>
      <c r="N55" s="3121">
        <v>10</v>
      </c>
    </row>
    <row r="56" spans="1:14" s="3157" customFormat="1" ht="14.1" customHeight="1" x14ac:dyDescent="0.25">
      <c r="A56" s="3738" t="s">
        <v>4603</v>
      </c>
      <c r="B56" s="3739"/>
      <c r="C56" s="3171">
        <v>113.974</v>
      </c>
      <c r="D56" s="3171">
        <v>1284.694</v>
      </c>
      <c r="E56" s="3110">
        <v>846.97</v>
      </c>
      <c r="F56" s="3110">
        <v>382.1</v>
      </c>
      <c r="G56" s="3110">
        <v>338</v>
      </c>
      <c r="H56" s="3110">
        <v>393</v>
      </c>
      <c r="I56" s="3110">
        <v>336</v>
      </c>
      <c r="J56" s="3110">
        <v>488</v>
      </c>
      <c r="K56" s="3118">
        <v>617</v>
      </c>
      <c r="L56" s="3173">
        <f>102+50</f>
        <v>152</v>
      </c>
      <c r="M56" s="3173">
        <v>1022</v>
      </c>
      <c r="N56" s="3174">
        <v>10</v>
      </c>
    </row>
    <row r="57" spans="1:14" s="3157" customFormat="1" ht="14.1" customHeight="1" x14ac:dyDescent="0.25">
      <c r="A57" s="3738" t="s">
        <v>4604</v>
      </c>
      <c r="B57" s="3739"/>
      <c r="C57" s="3171">
        <f t="shared" ref="C57:L57" si="11">C58+C60</f>
        <v>246</v>
      </c>
      <c r="D57" s="3171">
        <f t="shared" si="11"/>
        <v>669</v>
      </c>
      <c r="E57" s="3171">
        <f t="shared" si="11"/>
        <v>2126</v>
      </c>
      <c r="F57" s="3171">
        <f t="shared" si="11"/>
        <v>974</v>
      </c>
      <c r="G57" s="3171">
        <f t="shared" si="11"/>
        <v>3518</v>
      </c>
      <c r="H57" s="3171">
        <f t="shared" si="11"/>
        <v>954</v>
      </c>
      <c r="I57" s="3171">
        <f t="shared" si="11"/>
        <v>3669</v>
      </c>
      <c r="J57" s="3171">
        <f t="shared" si="11"/>
        <v>3031</v>
      </c>
      <c r="K57" s="3172">
        <f t="shared" si="11"/>
        <v>2819</v>
      </c>
      <c r="L57" s="3173">
        <f t="shared" si="11"/>
        <v>1032</v>
      </c>
      <c r="M57" s="3173">
        <v>2598</v>
      </c>
      <c r="N57" s="3174">
        <v>356</v>
      </c>
    </row>
    <row r="58" spans="1:14" s="3157" customFormat="1" ht="14.1" customHeight="1" x14ac:dyDescent="0.25">
      <c r="A58" s="3738" t="s">
        <v>4605</v>
      </c>
      <c r="B58" s="3739"/>
      <c r="C58" s="3171">
        <f>50+160</f>
        <v>210</v>
      </c>
      <c r="D58" s="3171">
        <v>610</v>
      </c>
      <c r="E58" s="3180">
        <v>1921</v>
      </c>
      <c r="F58" s="3180">
        <v>320</v>
      </c>
      <c r="G58" s="3180">
        <v>2887</v>
      </c>
      <c r="H58" s="3110">
        <v>518</v>
      </c>
      <c r="I58" s="3110">
        <v>728</v>
      </c>
      <c r="J58" s="3110">
        <v>363</v>
      </c>
      <c r="K58" s="3118">
        <f>K59+27</f>
        <v>448</v>
      </c>
      <c r="L58" s="3119">
        <v>85</v>
      </c>
      <c r="M58" s="3119">
        <v>45</v>
      </c>
      <c r="N58" s="3121">
        <v>3</v>
      </c>
    </row>
    <row r="59" spans="1:14" s="3157" customFormat="1" ht="14.1" customHeight="1" x14ac:dyDescent="0.25">
      <c r="A59" s="3181"/>
      <c r="B59" s="3182" t="s">
        <v>168</v>
      </c>
      <c r="C59" s="3171"/>
      <c r="D59" s="3171">
        <v>610</v>
      </c>
      <c r="E59" s="3110">
        <v>1921</v>
      </c>
      <c r="F59" s="3110">
        <v>320</v>
      </c>
      <c r="G59" s="3110">
        <v>2887</v>
      </c>
      <c r="H59" s="3110">
        <v>510</v>
      </c>
      <c r="I59" s="3110">
        <v>691</v>
      </c>
      <c r="J59" s="3110">
        <v>353</v>
      </c>
      <c r="K59" s="3118">
        <v>421</v>
      </c>
      <c r="L59" s="3173">
        <v>85</v>
      </c>
      <c r="M59" s="3173">
        <v>45</v>
      </c>
      <c r="N59" s="3174">
        <v>3</v>
      </c>
    </row>
    <row r="60" spans="1:14" s="3157" customFormat="1" ht="14.1" customHeight="1" x14ac:dyDescent="0.25">
      <c r="A60" s="3738" t="s">
        <v>4606</v>
      </c>
      <c r="B60" s="3739"/>
      <c r="C60" s="3171">
        <f>6+30</f>
        <v>36</v>
      </c>
      <c r="D60" s="3171">
        <f>18+17+23+1</f>
        <v>59</v>
      </c>
      <c r="E60" s="3110">
        <f>78+8+119</f>
        <v>205</v>
      </c>
      <c r="F60" s="3110">
        <f>348+2+304</f>
        <v>654</v>
      </c>
      <c r="G60" s="3110">
        <f>280+24+2+285+40</f>
        <v>631</v>
      </c>
      <c r="H60" s="3110">
        <f t="shared" ref="H60:L60" si="12">H61+H62</f>
        <v>436</v>
      </c>
      <c r="I60" s="3110">
        <f t="shared" si="12"/>
        <v>2941</v>
      </c>
      <c r="J60" s="3110">
        <f t="shared" si="12"/>
        <v>2668</v>
      </c>
      <c r="K60" s="3118">
        <f t="shared" si="12"/>
        <v>2371</v>
      </c>
      <c r="L60" s="3119">
        <f t="shared" si="12"/>
        <v>947</v>
      </c>
      <c r="M60" s="3119">
        <v>2553</v>
      </c>
      <c r="N60" s="3121">
        <v>353</v>
      </c>
    </row>
    <row r="61" spans="1:14" s="3157" customFormat="1" ht="14.1" customHeight="1" x14ac:dyDescent="0.25">
      <c r="A61" s="3183"/>
      <c r="B61" s="3182" t="s">
        <v>169</v>
      </c>
      <c r="C61" s="3171"/>
      <c r="D61" s="3131">
        <v>0</v>
      </c>
      <c r="E61" s="3171">
        <v>78</v>
      </c>
      <c r="F61" s="3171">
        <v>305</v>
      </c>
      <c r="G61" s="3171">
        <v>279</v>
      </c>
      <c r="H61" s="3171">
        <v>245</v>
      </c>
      <c r="I61" s="3171">
        <v>2558</v>
      </c>
      <c r="J61" s="3171">
        <v>1894</v>
      </c>
      <c r="K61" s="3172">
        <v>618</v>
      </c>
      <c r="L61" s="3119">
        <v>423</v>
      </c>
      <c r="M61" s="3119">
        <v>2443</v>
      </c>
      <c r="N61" s="3121">
        <v>4</v>
      </c>
    </row>
    <row r="62" spans="1:14" s="3157" customFormat="1" ht="14.1" customHeight="1" x14ac:dyDescent="0.25">
      <c r="A62" s="3183"/>
      <c r="B62" s="3182" t="s">
        <v>690</v>
      </c>
      <c r="C62" s="3171"/>
      <c r="D62" s="3171">
        <f t="shared" ref="D62:G62" si="13">D60-D61</f>
        <v>59</v>
      </c>
      <c r="E62" s="3180">
        <f t="shared" si="13"/>
        <v>127</v>
      </c>
      <c r="F62" s="3180">
        <f t="shared" si="13"/>
        <v>349</v>
      </c>
      <c r="G62" s="3180">
        <f t="shared" si="13"/>
        <v>352</v>
      </c>
      <c r="H62" s="3171">
        <v>191</v>
      </c>
      <c r="I62" s="3171">
        <v>383</v>
      </c>
      <c r="J62" s="3171">
        <v>774</v>
      </c>
      <c r="K62" s="3172">
        <v>1753</v>
      </c>
      <c r="L62" s="3119">
        <v>524</v>
      </c>
      <c r="M62" s="3119">
        <v>110</v>
      </c>
      <c r="N62" s="3121">
        <v>349</v>
      </c>
    </row>
    <row r="63" spans="1:14" s="3157" customFormat="1" ht="14.1" customHeight="1" x14ac:dyDescent="0.25">
      <c r="A63" s="3738" t="s">
        <v>4607</v>
      </c>
      <c r="B63" s="3739"/>
      <c r="C63" s="3171"/>
      <c r="D63" s="3131">
        <v>0</v>
      </c>
      <c r="E63" s="3131">
        <v>0</v>
      </c>
      <c r="F63" s="3131">
        <v>0</v>
      </c>
      <c r="G63" s="3110">
        <v>3</v>
      </c>
      <c r="H63" s="3110">
        <v>151</v>
      </c>
      <c r="I63" s="3110">
        <v>3</v>
      </c>
      <c r="J63" s="3110">
        <f>91+12+32</f>
        <v>135</v>
      </c>
      <c r="K63" s="3118">
        <v>19</v>
      </c>
      <c r="L63" s="3173">
        <v>29</v>
      </c>
      <c r="M63" s="3173">
        <v>71</v>
      </c>
      <c r="N63" s="3130">
        <v>0</v>
      </c>
    </row>
    <row r="64" spans="1:14" s="3157" customFormat="1" ht="14.1" customHeight="1" thickBot="1" x14ac:dyDescent="0.3">
      <c r="A64" s="3743" t="s">
        <v>4608</v>
      </c>
      <c r="B64" s="3744"/>
      <c r="C64" s="3184">
        <v>32.295000000000002</v>
      </c>
      <c r="D64" s="3184">
        <v>1.9690000000000001</v>
      </c>
      <c r="E64" s="3185">
        <v>0</v>
      </c>
      <c r="F64" s="3185">
        <v>0</v>
      </c>
      <c r="G64" s="3185">
        <v>0</v>
      </c>
      <c r="H64" s="3186">
        <v>0</v>
      </c>
      <c r="I64" s="3184">
        <v>26</v>
      </c>
      <c r="J64" s="3184">
        <v>63</v>
      </c>
      <c r="K64" s="3187">
        <v>0</v>
      </c>
      <c r="L64" s="3188">
        <v>0</v>
      </c>
      <c r="M64" s="3184">
        <v>4</v>
      </c>
      <c r="N64" s="3189">
        <v>0</v>
      </c>
    </row>
    <row r="65" spans="1:14" s="3144" customFormat="1" ht="31.5" customHeight="1" thickTop="1" x14ac:dyDescent="0.25">
      <c r="A65" s="3745" t="s">
        <v>4573</v>
      </c>
      <c r="B65" s="3745"/>
      <c r="C65" s="3745"/>
      <c r="D65" s="3745"/>
      <c r="E65" s="3745"/>
      <c r="F65" s="3745"/>
      <c r="G65" s="3745"/>
      <c r="H65" s="3745"/>
      <c r="I65" s="3745"/>
      <c r="J65" s="3745"/>
      <c r="K65" s="3745"/>
      <c r="L65" s="3745"/>
      <c r="M65" s="3745"/>
      <c r="N65" s="3745"/>
    </row>
    <row r="66" spans="1:14" s="3144" customFormat="1" ht="31.5" customHeight="1" x14ac:dyDescent="0.25">
      <c r="A66" s="3740" t="s">
        <v>4574</v>
      </c>
      <c r="B66" s="3740"/>
      <c r="C66" s="3740"/>
      <c r="D66" s="3740"/>
      <c r="E66" s="3740"/>
      <c r="F66" s="3740"/>
      <c r="G66" s="3740"/>
      <c r="H66" s="3740"/>
      <c r="I66" s="3740"/>
      <c r="J66" s="3740"/>
      <c r="K66" s="3740"/>
      <c r="L66" s="3740"/>
      <c r="M66" s="3740"/>
      <c r="N66" s="3740"/>
    </row>
    <row r="67" spans="1:14" s="3144" customFormat="1" ht="15.75" x14ac:dyDescent="0.25">
      <c r="A67" s="3190" t="s">
        <v>533</v>
      </c>
      <c r="B67" s="3191"/>
      <c r="C67" s="3191"/>
      <c r="D67" s="3191"/>
      <c r="E67" s="3191"/>
      <c r="F67" s="3191"/>
      <c r="G67" s="3190"/>
      <c r="H67" s="3746"/>
      <c r="I67" s="3747"/>
      <c r="J67" s="3747"/>
      <c r="K67" s="3192"/>
      <c r="L67" s="3192"/>
      <c r="M67" s="3192"/>
      <c r="N67" s="3192"/>
    </row>
    <row r="68" spans="1:14" s="3144" customFormat="1" ht="14.25" x14ac:dyDescent="0.25">
      <c r="A68" s="3190" t="s">
        <v>401</v>
      </c>
      <c r="B68" s="3190"/>
      <c r="C68" s="3190"/>
      <c r="D68" s="3190"/>
      <c r="E68" s="3190"/>
      <c r="F68" s="3190"/>
      <c r="G68" s="3190"/>
      <c r="H68" s="3190"/>
      <c r="I68" s="3190"/>
      <c r="J68" s="3190"/>
      <c r="K68" s="3190"/>
      <c r="L68" s="3193"/>
      <c r="M68" s="3193"/>
      <c r="N68" s="3193"/>
    </row>
    <row r="69" spans="1:14" s="3157" customFormat="1" ht="14.25" x14ac:dyDescent="0.25">
      <c r="A69" s="3194"/>
      <c r="C69" s="3195"/>
      <c r="D69" s="3195"/>
    </row>
    <row r="70" spans="1:14" s="3157" customFormat="1" ht="14.25" x14ac:dyDescent="0.25">
      <c r="A70" s="3194"/>
      <c r="C70" s="3196"/>
      <c r="D70" s="3196"/>
    </row>
    <row r="71" spans="1:14" s="3157" customFormat="1" ht="12" x14ac:dyDescent="0.25">
      <c r="C71" s="3195"/>
      <c r="D71" s="3195"/>
    </row>
    <row r="72" spans="1:14" s="3157" customFormat="1" ht="12" x14ac:dyDescent="0.25">
      <c r="C72" s="3195"/>
      <c r="D72" s="3195"/>
    </row>
    <row r="73" spans="1:14" ht="12" x14ac:dyDescent="0.25">
      <c r="H73" s="3157"/>
      <c r="I73" s="3157"/>
      <c r="J73" s="3157"/>
      <c r="K73" s="3157"/>
      <c r="L73" s="3157"/>
      <c r="M73" s="3157"/>
      <c r="N73" s="3157"/>
    </row>
  </sheetData>
  <mergeCells count="50">
    <mergeCell ref="A64:B64"/>
    <mergeCell ref="A65:N65"/>
    <mergeCell ref="A66:N66"/>
    <mergeCell ref="H67:J67"/>
    <mergeCell ref="A55:B55"/>
    <mergeCell ref="A56:B56"/>
    <mergeCell ref="A57:B57"/>
    <mergeCell ref="A58:B58"/>
    <mergeCell ref="A60:B60"/>
    <mergeCell ref="A63:B63"/>
    <mergeCell ref="A54:B54"/>
    <mergeCell ref="A42:B42"/>
    <mergeCell ref="A43:B43"/>
    <mergeCell ref="A44:B44"/>
    <mergeCell ref="A46:B46"/>
    <mergeCell ref="A47:B47"/>
    <mergeCell ref="A48:B48"/>
    <mergeCell ref="A49:B49"/>
    <mergeCell ref="A50:B50"/>
    <mergeCell ref="A51:B51"/>
    <mergeCell ref="A52:B52"/>
    <mergeCell ref="A53:B53"/>
    <mergeCell ref="A41:B41"/>
    <mergeCell ref="A25:N25"/>
    <mergeCell ref="A26:N26"/>
    <mergeCell ref="A27:N27"/>
    <mergeCell ref="A29:N29"/>
    <mergeCell ref="A31:B31"/>
    <mergeCell ref="A34:B34"/>
    <mergeCell ref="A35:B35"/>
    <mergeCell ref="A37:B37"/>
    <mergeCell ref="A38:B38"/>
    <mergeCell ref="A39:B39"/>
    <mergeCell ref="A40:B40"/>
    <mergeCell ref="A22:B22"/>
    <mergeCell ref="A1:N1"/>
    <mergeCell ref="A3:A4"/>
    <mergeCell ref="B3:B4"/>
    <mergeCell ref="C3:C4"/>
    <mergeCell ref="D3:D4"/>
    <mergeCell ref="E3:E4"/>
    <mergeCell ref="F3:F4"/>
    <mergeCell ref="G3:G4"/>
    <mergeCell ref="H3:H4"/>
    <mergeCell ref="I3:I4"/>
    <mergeCell ref="J3:J4"/>
    <mergeCell ref="K3:K4"/>
    <mergeCell ref="L3:L4"/>
    <mergeCell ref="M3:M4"/>
    <mergeCell ref="N3:N4"/>
  </mergeCells>
  <printOptions horizontalCentered="1" verticalCentered="1"/>
  <pageMargins left="0.30118110199999998" right="0" top="0.118110236220472" bottom="0" header="0" footer="0"/>
  <pageSetup paperSize="9" scale="68"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2"/>
  <sheetViews>
    <sheetView topLeftCell="A23" zoomScale="80" zoomScaleNormal="80" workbookViewId="0">
      <selection activeCell="H49" sqref="H49"/>
    </sheetView>
  </sheetViews>
  <sheetFormatPr defaultColWidth="9.140625" defaultRowHeight="15" x14ac:dyDescent="0.25"/>
  <cols>
    <col min="1" max="1" width="30.5703125" style="2024" customWidth="1"/>
    <col min="2" max="2" width="16.7109375" style="2024" customWidth="1"/>
    <col min="3" max="3" width="30.5703125" style="2024" customWidth="1"/>
    <col min="4" max="4" width="19.85546875" style="2024" customWidth="1"/>
    <col min="5" max="5" width="18.7109375" style="3197" customWidth="1"/>
    <col min="6" max="6" width="15.42578125" style="3197" customWidth="1"/>
    <col min="7" max="21" width="9.140625" style="3197"/>
    <col min="22" max="16384" width="9.140625" style="2024"/>
  </cols>
  <sheetData>
    <row r="1" spans="1:7" s="3197" customFormat="1" x14ac:dyDescent="0.25"/>
    <row r="2" spans="1:7" s="3197" customFormat="1" ht="42" customHeight="1" x14ac:dyDescent="0.25">
      <c r="A2" s="3748" t="s">
        <v>4609</v>
      </c>
      <c r="B2" s="3748"/>
      <c r="C2" s="3748"/>
      <c r="D2" s="3748"/>
    </row>
    <row r="3" spans="1:7" s="3197" customFormat="1" ht="15" customHeight="1" thickBot="1" x14ac:dyDescent="0.3">
      <c r="A3" s="3198"/>
      <c r="B3" s="3198"/>
      <c r="C3" s="3198"/>
      <c r="D3" s="3199" t="s">
        <v>3846</v>
      </c>
    </row>
    <row r="4" spans="1:7" s="3197" customFormat="1" ht="39.75" customHeight="1" thickBot="1" x14ac:dyDescent="0.3">
      <c r="A4" s="3749" t="s">
        <v>4610</v>
      </c>
      <c r="B4" s="3750"/>
      <c r="C4" s="3749" t="s">
        <v>4611</v>
      </c>
      <c r="D4" s="3749"/>
    </row>
    <row r="5" spans="1:7" s="3197" customFormat="1" ht="41.25" customHeight="1" thickBot="1" x14ac:dyDescent="0.3">
      <c r="A5" s="3200" t="s">
        <v>4612</v>
      </c>
      <c r="B5" s="3201">
        <v>269105</v>
      </c>
      <c r="C5" s="3200" t="s">
        <v>4613</v>
      </c>
      <c r="D5" s="3202">
        <v>221313</v>
      </c>
      <c r="E5" s="3203"/>
    </row>
    <row r="6" spans="1:7" s="3197" customFormat="1" ht="36.950000000000003" customHeight="1" x14ac:dyDescent="0.25">
      <c r="A6" s="3204" t="s">
        <v>4614</v>
      </c>
      <c r="B6" s="3205"/>
      <c r="C6" s="3206" t="s">
        <v>4614</v>
      </c>
      <c r="D6" s="3207"/>
      <c r="F6" s="3208"/>
      <c r="G6" s="3209"/>
    </row>
    <row r="7" spans="1:7" s="3197" customFormat="1" ht="36.950000000000003" customHeight="1" x14ac:dyDescent="0.25">
      <c r="A7" s="3210" t="s">
        <v>4615</v>
      </c>
      <c r="B7" s="3211">
        <v>55214.1</v>
      </c>
      <c r="C7" s="3212" t="s">
        <v>168</v>
      </c>
      <c r="D7" s="3213">
        <v>100225.1</v>
      </c>
      <c r="F7" s="3208"/>
      <c r="G7" s="3209"/>
    </row>
    <row r="8" spans="1:7" s="3197" customFormat="1" ht="36.950000000000003" customHeight="1" x14ac:dyDescent="0.25">
      <c r="A8" s="3210" t="s">
        <v>4616</v>
      </c>
      <c r="B8" s="3211">
        <v>35008.199999999997</v>
      </c>
      <c r="C8" s="3212" t="s">
        <v>4617</v>
      </c>
      <c r="D8" s="3213">
        <v>19631.2</v>
      </c>
      <c r="F8" s="3208"/>
      <c r="G8" s="3209"/>
    </row>
    <row r="9" spans="1:7" s="3197" customFormat="1" ht="36.950000000000003" customHeight="1" x14ac:dyDescent="0.25">
      <c r="A9" s="3210" t="s">
        <v>4617</v>
      </c>
      <c r="B9" s="3211">
        <v>23948.3</v>
      </c>
      <c r="C9" s="3212" t="s">
        <v>4618</v>
      </c>
      <c r="D9" s="3213">
        <v>6619.5</v>
      </c>
      <c r="F9" s="3208"/>
      <c r="G9" s="3209"/>
    </row>
    <row r="10" spans="1:7" s="3197" customFormat="1" ht="36.950000000000003" customHeight="1" x14ac:dyDescent="0.25">
      <c r="A10" s="3210" t="s">
        <v>168</v>
      </c>
      <c r="B10" s="3211">
        <v>22733.9</v>
      </c>
      <c r="C10" s="3212" t="s">
        <v>4619</v>
      </c>
      <c r="D10" s="3213">
        <v>6441.1</v>
      </c>
      <c r="F10" s="3208"/>
      <c r="G10" s="3209"/>
    </row>
    <row r="11" spans="1:7" s="3197" customFormat="1" ht="36.950000000000003" customHeight="1" x14ac:dyDescent="0.25">
      <c r="A11" s="3210" t="s">
        <v>4620</v>
      </c>
      <c r="B11" s="3211">
        <v>16302.8</v>
      </c>
      <c r="C11" s="3212" t="s">
        <v>4621</v>
      </c>
      <c r="D11" s="3213">
        <v>6434</v>
      </c>
      <c r="F11" s="3208"/>
      <c r="G11" s="3209"/>
    </row>
    <row r="12" spans="1:7" s="3197" customFormat="1" ht="36.950000000000003" customHeight="1" x14ac:dyDescent="0.25">
      <c r="A12" s="3210" t="s">
        <v>170</v>
      </c>
      <c r="B12" s="3211">
        <v>11861</v>
      </c>
      <c r="C12" s="3212" t="s">
        <v>4615</v>
      </c>
      <c r="D12" s="3213">
        <v>4528</v>
      </c>
      <c r="F12" s="3208"/>
      <c r="G12" s="3209"/>
    </row>
    <row r="13" spans="1:7" s="3197" customFormat="1" ht="36.950000000000003" customHeight="1" x14ac:dyDescent="0.25">
      <c r="A13" s="3210" t="s">
        <v>4618</v>
      </c>
      <c r="B13" s="3211">
        <v>10091.700000000001</v>
      </c>
      <c r="C13" s="3212" t="s">
        <v>170</v>
      </c>
      <c r="D13" s="3213">
        <v>4079.1</v>
      </c>
      <c r="F13" s="3208"/>
      <c r="G13" s="3209"/>
    </row>
    <row r="14" spans="1:7" s="3197" customFormat="1" ht="36.950000000000003" customHeight="1" x14ac:dyDescent="0.25">
      <c r="A14" s="3210" t="s">
        <v>4622</v>
      </c>
      <c r="B14" s="3211">
        <v>9660.9</v>
      </c>
      <c r="C14" s="3212" t="s">
        <v>4616</v>
      </c>
      <c r="D14" s="3213">
        <v>3856</v>
      </c>
      <c r="F14" s="3208"/>
      <c r="G14" s="3209"/>
    </row>
    <row r="15" spans="1:7" s="3197" customFormat="1" ht="36.950000000000003" customHeight="1" x14ac:dyDescent="0.25">
      <c r="A15" s="3210" t="s">
        <v>4623</v>
      </c>
      <c r="B15" s="3211">
        <v>8705.2999999999993</v>
      </c>
      <c r="C15" s="3212" t="s">
        <v>4624</v>
      </c>
      <c r="D15" s="3213">
        <v>3854</v>
      </c>
      <c r="F15" s="3208"/>
      <c r="G15" s="3209"/>
    </row>
    <row r="16" spans="1:7" s="3197" customFormat="1" ht="36.950000000000003" customHeight="1" thickBot="1" x14ac:dyDescent="0.3">
      <c r="A16" s="3214" t="s">
        <v>4624</v>
      </c>
      <c r="B16" s="3215">
        <v>6552.3</v>
      </c>
      <c r="C16" s="3216" t="s">
        <v>4625</v>
      </c>
      <c r="D16" s="3217">
        <v>3520.1</v>
      </c>
      <c r="F16" s="3208"/>
      <c r="G16" s="3209"/>
    </row>
    <row r="17" spans="1:7" s="3197" customFormat="1" ht="37.5" customHeight="1" x14ac:dyDescent="0.25">
      <c r="A17" s="3751" t="s">
        <v>4626</v>
      </c>
      <c r="B17" s="3751"/>
      <c r="C17" s="3751"/>
      <c r="D17" s="3751"/>
      <c r="F17" s="3208"/>
      <c r="G17" s="3209"/>
    </row>
    <row r="18" spans="1:7" s="3197" customFormat="1" ht="27" customHeight="1" x14ac:dyDescent="0.25">
      <c r="A18" s="3218" t="s">
        <v>4627</v>
      </c>
      <c r="B18" s="3219"/>
      <c r="C18" s="3219"/>
      <c r="D18" s="3219"/>
    </row>
    <row r="19" spans="1:7" s="3197" customFormat="1" ht="43.5" customHeight="1" x14ac:dyDescent="0.25"/>
    <row r="20" spans="1:7" s="3197" customFormat="1" x14ac:dyDescent="0.25"/>
    <row r="21" spans="1:7" s="3197" customFormat="1" x14ac:dyDescent="0.25"/>
    <row r="22" spans="1:7" s="3197" customFormat="1" x14ac:dyDescent="0.25"/>
    <row r="23" spans="1:7" s="3197" customFormat="1" x14ac:dyDescent="0.25"/>
    <row r="24" spans="1:7" s="3197" customFormat="1" x14ac:dyDescent="0.25"/>
    <row r="25" spans="1:7" s="3197" customFormat="1" x14ac:dyDescent="0.25"/>
    <row r="26" spans="1:7" s="3197" customFormat="1" x14ac:dyDescent="0.25"/>
    <row r="27" spans="1:7" s="3197" customFormat="1" x14ac:dyDescent="0.25"/>
    <row r="28" spans="1:7" s="3197" customFormat="1" x14ac:dyDescent="0.25"/>
    <row r="29" spans="1:7" s="3197" customFormat="1" x14ac:dyDescent="0.25"/>
    <row r="30" spans="1:7" s="3197" customFormat="1" x14ac:dyDescent="0.25"/>
    <row r="31" spans="1:7" s="3197" customFormat="1" x14ac:dyDescent="0.25"/>
    <row r="32" spans="1:7" s="3197" customFormat="1" x14ac:dyDescent="0.25"/>
    <row r="33" s="3197" customFormat="1" x14ac:dyDescent="0.25"/>
    <row r="34" s="3197" customFormat="1" x14ac:dyDescent="0.25"/>
    <row r="35" s="3197" customFormat="1" x14ac:dyDescent="0.25"/>
    <row r="36" s="3197" customFormat="1" x14ac:dyDescent="0.25"/>
    <row r="37" s="3197" customFormat="1" x14ac:dyDescent="0.25"/>
    <row r="38" s="3197" customFormat="1" x14ac:dyDescent="0.25"/>
    <row r="39" s="3197" customFormat="1" x14ac:dyDescent="0.25"/>
    <row r="40" s="3197" customFormat="1" x14ac:dyDescent="0.25"/>
    <row r="41" s="3197" customFormat="1" x14ac:dyDescent="0.25"/>
    <row r="42" s="3197" customFormat="1" x14ac:dyDescent="0.25"/>
    <row r="43" s="3197" customFormat="1" x14ac:dyDescent="0.25"/>
    <row r="44" s="3197" customFormat="1" x14ac:dyDescent="0.25"/>
    <row r="45" s="3197" customFormat="1" x14ac:dyDescent="0.25"/>
    <row r="46" s="3197" customFormat="1" x14ac:dyDescent="0.25"/>
    <row r="47" s="3197" customFormat="1" x14ac:dyDescent="0.25"/>
    <row r="48" s="3197" customFormat="1" x14ac:dyDescent="0.25"/>
    <row r="49" s="3197" customFormat="1" x14ac:dyDescent="0.25"/>
    <row r="50" s="3197" customFormat="1" x14ac:dyDescent="0.25"/>
    <row r="51" s="3197" customFormat="1" x14ac:dyDescent="0.25"/>
    <row r="52" s="3197" customFormat="1" x14ac:dyDescent="0.25"/>
    <row r="53" s="3197" customFormat="1" x14ac:dyDescent="0.25"/>
    <row r="54" s="3197" customFormat="1" x14ac:dyDescent="0.25"/>
    <row r="55" s="3197" customFormat="1" x14ac:dyDescent="0.25"/>
    <row r="56" s="3197" customFormat="1" x14ac:dyDescent="0.25"/>
    <row r="57" s="3197" customFormat="1" x14ac:dyDescent="0.25"/>
    <row r="58" s="3197" customFormat="1" x14ac:dyDescent="0.25"/>
    <row r="59" s="3197" customFormat="1" x14ac:dyDescent="0.25"/>
    <row r="60" s="3197" customFormat="1" x14ac:dyDescent="0.25"/>
    <row r="61" s="3197" customFormat="1" x14ac:dyDescent="0.25"/>
    <row r="62" s="3197" customFormat="1" x14ac:dyDescent="0.25"/>
    <row r="63" s="3197" customFormat="1" x14ac:dyDescent="0.25"/>
    <row r="64" s="3197" customFormat="1" x14ac:dyDescent="0.25"/>
    <row r="65" s="3197" customFormat="1" x14ac:dyDescent="0.25"/>
    <row r="66" s="3197" customFormat="1" x14ac:dyDescent="0.25"/>
    <row r="67" s="3197" customFormat="1" x14ac:dyDescent="0.25"/>
    <row r="68" s="3197" customFormat="1" x14ac:dyDescent="0.25"/>
    <row r="69" s="3197" customFormat="1" x14ac:dyDescent="0.25"/>
    <row r="70" s="3197" customFormat="1" x14ac:dyDescent="0.25"/>
    <row r="71" s="3197" customFormat="1" x14ac:dyDescent="0.25"/>
    <row r="72" s="3197" customFormat="1" x14ac:dyDescent="0.25"/>
    <row r="73" s="3197" customFormat="1" x14ac:dyDescent="0.25"/>
    <row r="74" s="3197" customFormat="1" x14ac:dyDescent="0.25"/>
    <row r="75" s="3197" customFormat="1" x14ac:dyDescent="0.25"/>
    <row r="76" s="3197" customFormat="1" x14ac:dyDescent="0.25"/>
    <row r="77" s="3197" customFormat="1" x14ac:dyDescent="0.25"/>
    <row r="78" s="3197" customFormat="1" x14ac:dyDescent="0.25"/>
    <row r="79" s="3197" customFormat="1" x14ac:dyDescent="0.25"/>
    <row r="80" s="3197" customFormat="1" x14ac:dyDescent="0.25"/>
    <row r="81" s="3197" customFormat="1" x14ac:dyDescent="0.25"/>
    <row r="82" s="3197" customFormat="1" x14ac:dyDescent="0.25"/>
    <row r="83" s="3197" customFormat="1" x14ac:dyDescent="0.25"/>
    <row r="84" s="3197" customFormat="1" x14ac:dyDescent="0.25"/>
    <row r="85" s="3197" customFormat="1" x14ac:dyDescent="0.25"/>
    <row r="86" s="3197" customFormat="1" x14ac:dyDescent="0.25"/>
    <row r="87" s="3197" customFormat="1" x14ac:dyDescent="0.25"/>
    <row r="88" s="3197" customFormat="1" x14ac:dyDescent="0.25"/>
    <row r="89" s="3197" customFormat="1" x14ac:dyDescent="0.25"/>
    <row r="90" s="3197" customFormat="1" x14ac:dyDescent="0.25"/>
    <row r="91" s="3197" customFormat="1" x14ac:dyDescent="0.25"/>
    <row r="92" s="3197" customFormat="1" x14ac:dyDescent="0.25"/>
  </sheetData>
  <mergeCells count="4">
    <mergeCell ref="A2:D2"/>
    <mergeCell ref="A4:B4"/>
    <mergeCell ref="C4:D4"/>
    <mergeCell ref="A17:D17"/>
  </mergeCells>
  <pageMargins left="0.70866141732283505" right="0.70866141732283505" top="0.74803149606299202" bottom="0.74803149606299202" header="0.31496062992126" footer="0.31496062992126"/>
  <pageSetup paperSize="9" scale="8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2"/>
  <sheetViews>
    <sheetView showGridLines="0" view="pageBreakPreview" zoomScale="70" zoomScaleNormal="98" zoomScaleSheetLayoutView="70" workbookViewId="0">
      <selection activeCell="N17" sqref="N17"/>
    </sheetView>
  </sheetViews>
  <sheetFormatPr defaultRowHeight="24" x14ac:dyDescent="0.45"/>
  <cols>
    <col min="1" max="1" width="7.5703125" style="3330" customWidth="1"/>
    <col min="2" max="2" width="48.7109375" style="3239" customWidth="1"/>
    <col min="3" max="7" width="14.7109375" style="3220" customWidth="1"/>
    <col min="8" max="8" width="14.42578125" style="3220" customWidth="1"/>
    <col min="9" max="16384" width="9.140625" style="3220"/>
  </cols>
  <sheetData>
    <row r="1" spans="1:8" ht="20.25" customHeight="1" x14ac:dyDescent="0.25">
      <c r="A1" s="3752" t="s">
        <v>4628</v>
      </c>
      <c r="B1" s="3752"/>
      <c r="C1" s="3752"/>
      <c r="D1" s="3752"/>
      <c r="E1" s="3752"/>
      <c r="F1" s="3752"/>
      <c r="G1" s="3752"/>
      <c r="H1" s="3752"/>
    </row>
    <row r="2" spans="1:8" ht="18.75" customHeight="1" thickBot="1" x14ac:dyDescent="0.5">
      <c r="A2" s="3221"/>
      <c r="B2" s="3222"/>
      <c r="E2" s="3223"/>
      <c r="H2" s="3224" t="s">
        <v>11</v>
      </c>
    </row>
    <row r="3" spans="1:8" s="3228" customFormat="1" ht="25.5" customHeight="1" thickTop="1" thickBot="1" x14ac:dyDescent="0.55000000000000004">
      <c r="A3" s="3225"/>
      <c r="B3" s="3226"/>
      <c r="C3" s="3753">
        <v>2016</v>
      </c>
      <c r="D3" s="3754"/>
      <c r="E3" s="3754"/>
      <c r="F3" s="3754"/>
      <c r="G3" s="3755">
        <v>2016</v>
      </c>
      <c r="H3" s="3227" t="s">
        <v>4629</v>
      </c>
    </row>
    <row r="4" spans="1:8" s="3228" customFormat="1" ht="35.25" thickBot="1" x14ac:dyDescent="0.55000000000000004">
      <c r="A4" s="3229"/>
      <c r="B4" s="3230"/>
      <c r="C4" s="3231" t="s">
        <v>4630</v>
      </c>
      <c r="D4" s="3232" t="s">
        <v>4631</v>
      </c>
      <c r="E4" s="3231" t="s">
        <v>4632</v>
      </c>
      <c r="F4" s="3231" t="s">
        <v>4633</v>
      </c>
      <c r="G4" s="3756"/>
      <c r="H4" s="3233" t="s">
        <v>4634</v>
      </c>
    </row>
    <row r="5" spans="1:8" s="3239" customFormat="1" ht="9.75" customHeight="1" thickTop="1" x14ac:dyDescent="0.45">
      <c r="A5" s="3234"/>
      <c r="B5" s="3235"/>
      <c r="C5" s="3236"/>
      <c r="D5" s="3236"/>
      <c r="E5" s="3236"/>
      <c r="F5" s="3236"/>
      <c r="G5" s="3237"/>
      <c r="H5" s="3238"/>
    </row>
    <row r="6" spans="1:8" s="3245" customFormat="1" ht="18.95" customHeight="1" x14ac:dyDescent="0.45">
      <c r="A6" s="3234" t="s">
        <v>4635</v>
      </c>
      <c r="B6" s="3240" t="s">
        <v>4636</v>
      </c>
      <c r="C6" s="3241">
        <f t="shared" ref="C6:E6" si="0">C7+C41+C66</f>
        <v>-2717</v>
      </c>
      <c r="D6" s="3242">
        <f t="shared" si="0"/>
        <v>-4647.3900000000067</v>
      </c>
      <c r="E6" s="3242">
        <f t="shared" si="0"/>
        <v>-6857</v>
      </c>
      <c r="F6" s="3241">
        <f>F7+F41+F66</f>
        <v>-4660</v>
      </c>
      <c r="G6" s="3243">
        <f>C6+D6+E6+F6</f>
        <v>-18881.390000000007</v>
      </c>
      <c r="H6" s="3244">
        <f>H7+H41+H66</f>
        <v>-4984</v>
      </c>
    </row>
    <row r="7" spans="1:8" s="3245" customFormat="1" ht="18.95" customHeight="1" x14ac:dyDescent="0.45">
      <c r="A7" s="3234" t="s">
        <v>4637</v>
      </c>
      <c r="B7" s="3240" t="s">
        <v>4638</v>
      </c>
      <c r="C7" s="3241">
        <f t="shared" ref="C7:E7" si="1">C8+C18</f>
        <v>-5289</v>
      </c>
      <c r="D7" s="3242">
        <f t="shared" si="1"/>
        <v>-11487</v>
      </c>
      <c r="E7" s="3242">
        <f t="shared" si="1"/>
        <v>-14729</v>
      </c>
      <c r="F7" s="3241">
        <f>F8+F18</f>
        <v>-12781</v>
      </c>
      <c r="G7" s="3243">
        <f>C7+D7+E7+F7</f>
        <v>-44286</v>
      </c>
      <c r="H7" s="3244">
        <f>H8+H18</f>
        <v>-12269</v>
      </c>
    </row>
    <row r="8" spans="1:8" s="3245" customFormat="1" ht="18.95" customHeight="1" x14ac:dyDescent="0.45">
      <c r="A8" s="3234"/>
      <c r="B8" s="3240" t="s">
        <v>4639</v>
      </c>
      <c r="C8" s="3241">
        <f t="shared" ref="C8:E8" si="2">C9+C10</f>
        <v>-14369</v>
      </c>
      <c r="D8" s="3242">
        <f t="shared" si="2"/>
        <v>-16869</v>
      </c>
      <c r="E8" s="3242">
        <f t="shared" si="2"/>
        <v>-18812</v>
      </c>
      <c r="F8" s="3241">
        <f>F9+F10</f>
        <v>-22732</v>
      </c>
      <c r="G8" s="3243">
        <f>C8+D8+E8+F8</f>
        <v>-72782</v>
      </c>
      <c r="H8" s="3244">
        <f>H9+H10</f>
        <v>-19501</v>
      </c>
    </row>
    <row r="9" spans="1:8" s="3239" customFormat="1" ht="18.95" customHeight="1" x14ac:dyDescent="0.45">
      <c r="A9" s="3234"/>
      <c r="B9" s="3246" t="s">
        <v>4640</v>
      </c>
      <c r="C9" s="3247">
        <f>C12+C15</f>
        <v>20948</v>
      </c>
      <c r="D9" s="3248">
        <f t="shared" ref="D9:F9" si="3">D12+D15</f>
        <v>21205</v>
      </c>
      <c r="E9" s="3248">
        <f t="shared" si="3"/>
        <v>20792</v>
      </c>
      <c r="F9" s="3249">
        <f t="shared" si="3"/>
        <v>20906</v>
      </c>
      <c r="G9" s="3250">
        <f>C9+D9+E9+F9</f>
        <v>83851</v>
      </c>
      <c r="H9" s="3251">
        <f>H12+H15</f>
        <v>19687</v>
      </c>
    </row>
    <row r="10" spans="1:8" s="3239" customFormat="1" ht="18.95" customHeight="1" x14ac:dyDescent="0.45">
      <c r="A10" s="3234"/>
      <c r="B10" s="3246" t="s">
        <v>4641</v>
      </c>
      <c r="C10" s="3252">
        <f t="shared" ref="C10:E10" si="4">C13+C16</f>
        <v>-35317</v>
      </c>
      <c r="D10" s="3253">
        <f t="shared" si="4"/>
        <v>-38074</v>
      </c>
      <c r="E10" s="3254">
        <f t="shared" si="4"/>
        <v>-39604</v>
      </c>
      <c r="F10" s="3255">
        <f>F13+F16</f>
        <v>-43638</v>
      </c>
      <c r="G10" s="3253">
        <f>C10+D10+E10+F10</f>
        <v>-156633</v>
      </c>
      <c r="H10" s="3256">
        <f t="shared" ref="H10" si="5">H13+H16</f>
        <v>-39188</v>
      </c>
    </row>
    <row r="11" spans="1:8" s="3239" customFormat="1" ht="18.95" customHeight="1" x14ac:dyDescent="0.45">
      <c r="A11" s="3234"/>
      <c r="B11" s="3246" t="s">
        <v>4642</v>
      </c>
      <c r="C11" s="3247">
        <f t="shared" ref="C11:E11" si="6">C12+C13</f>
        <v>-15295</v>
      </c>
      <c r="D11" s="3248">
        <f t="shared" si="6"/>
        <v>-17772</v>
      </c>
      <c r="E11" s="3248">
        <f t="shared" si="6"/>
        <v>-19859</v>
      </c>
      <c r="F11" s="3249">
        <f>F12+F13</f>
        <v>-23929</v>
      </c>
      <c r="G11" s="3250">
        <f t="shared" ref="G11:G53" si="7">C11+D11+E11+F11</f>
        <v>-76855</v>
      </c>
      <c r="H11" s="3251">
        <f>H12+H13</f>
        <v>-21185</v>
      </c>
    </row>
    <row r="12" spans="1:8" s="3239" customFormat="1" ht="18.95" customHeight="1" x14ac:dyDescent="0.45">
      <c r="A12" s="3234"/>
      <c r="B12" s="3246" t="s">
        <v>4643</v>
      </c>
      <c r="C12" s="3247">
        <v>19658</v>
      </c>
      <c r="D12" s="3248">
        <v>19875</v>
      </c>
      <c r="E12" s="3248">
        <v>19217</v>
      </c>
      <c r="F12" s="3249">
        <v>19201</v>
      </c>
      <c r="G12" s="3250">
        <f t="shared" si="7"/>
        <v>77951</v>
      </c>
      <c r="H12" s="3251">
        <v>17483</v>
      </c>
    </row>
    <row r="13" spans="1:8" s="3239" customFormat="1" ht="18.95" customHeight="1" x14ac:dyDescent="0.45">
      <c r="A13" s="3234"/>
      <c r="B13" s="3246" t="s">
        <v>4644</v>
      </c>
      <c r="C13" s="3247">
        <v>-34953</v>
      </c>
      <c r="D13" s="3248">
        <v>-37647</v>
      </c>
      <c r="E13" s="3248">
        <v>-39076</v>
      </c>
      <c r="F13" s="3249">
        <v>-43130</v>
      </c>
      <c r="G13" s="3250">
        <f t="shared" si="7"/>
        <v>-154806</v>
      </c>
      <c r="H13" s="3251">
        <v>-38668</v>
      </c>
    </row>
    <row r="14" spans="1:8" s="3239" customFormat="1" ht="18.95" customHeight="1" x14ac:dyDescent="0.45">
      <c r="A14" s="3257"/>
      <c r="B14" s="3246" t="s">
        <v>4645</v>
      </c>
      <c r="C14" s="3252">
        <f t="shared" ref="C14:E14" si="8">C15+C16</f>
        <v>926</v>
      </c>
      <c r="D14" s="3258">
        <f t="shared" si="8"/>
        <v>903</v>
      </c>
      <c r="E14" s="3258">
        <f t="shared" si="8"/>
        <v>1047</v>
      </c>
      <c r="F14" s="3255">
        <f>F15+F16</f>
        <v>1197</v>
      </c>
      <c r="G14" s="3253">
        <f>C14+D14+E14+F14</f>
        <v>4073</v>
      </c>
      <c r="H14" s="3256">
        <f>H15+H16</f>
        <v>1684</v>
      </c>
    </row>
    <row r="15" spans="1:8" s="3239" customFormat="1" ht="18.95" customHeight="1" x14ac:dyDescent="0.45">
      <c r="A15" s="3234"/>
      <c r="B15" s="3246" t="s">
        <v>4643</v>
      </c>
      <c r="C15" s="3247">
        <v>1290</v>
      </c>
      <c r="D15" s="3248">
        <v>1330</v>
      </c>
      <c r="E15" s="3248">
        <v>1575</v>
      </c>
      <c r="F15" s="3249">
        <v>1705</v>
      </c>
      <c r="G15" s="3250">
        <f>C15+D15+E15+F15</f>
        <v>5900</v>
      </c>
      <c r="H15" s="3251">
        <v>2204</v>
      </c>
    </row>
    <row r="16" spans="1:8" s="3239" customFormat="1" ht="18.95" customHeight="1" x14ac:dyDescent="0.45">
      <c r="A16" s="3234"/>
      <c r="B16" s="3246" t="s">
        <v>4644</v>
      </c>
      <c r="C16" s="3252">
        <v>-364</v>
      </c>
      <c r="D16" s="3258">
        <v>-427</v>
      </c>
      <c r="E16" s="3258">
        <v>-528</v>
      </c>
      <c r="F16" s="3255">
        <v>-508</v>
      </c>
      <c r="G16" s="3253">
        <f t="shared" si="7"/>
        <v>-1827</v>
      </c>
      <c r="H16" s="3256">
        <v>-520</v>
      </c>
    </row>
    <row r="17" spans="1:9" s="3239" customFormat="1" ht="18.95" customHeight="1" x14ac:dyDescent="0.45">
      <c r="A17" s="3234"/>
      <c r="B17" s="3246" t="s">
        <v>4646</v>
      </c>
      <c r="C17" s="3247">
        <v>-195</v>
      </c>
      <c r="D17" s="3248">
        <v>-264</v>
      </c>
      <c r="E17" s="3248">
        <v>-255</v>
      </c>
      <c r="F17" s="3249">
        <v>-330</v>
      </c>
      <c r="G17" s="3250">
        <f t="shared" si="7"/>
        <v>-1044</v>
      </c>
      <c r="H17" s="3251">
        <v>-403</v>
      </c>
    </row>
    <row r="18" spans="1:9" s="3245" customFormat="1" ht="18.95" customHeight="1" x14ac:dyDescent="0.45">
      <c r="A18" s="3234"/>
      <c r="B18" s="3240" t="s">
        <v>4647</v>
      </c>
      <c r="C18" s="3259">
        <v>9080</v>
      </c>
      <c r="D18" s="3259">
        <v>5382</v>
      </c>
      <c r="E18" s="3259">
        <v>4083</v>
      </c>
      <c r="F18" s="3259">
        <f>F19+F30</f>
        <v>9951</v>
      </c>
      <c r="G18" s="3260">
        <f>C18+D18+E18+F18</f>
        <v>28496</v>
      </c>
      <c r="H18" s="3261">
        <f>H19+H30</f>
        <v>7232</v>
      </c>
    </row>
    <row r="19" spans="1:9" s="3239" customFormat="1" ht="18.95" customHeight="1" x14ac:dyDescent="0.45">
      <c r="A19" s="3234"/>
      <c r="B19" s="3246" t="s">
        <v>4648</v>
      </c>
      <c r="C19" s="3252">
        <v>26540</v>
      </c>
      <c r="D19" s="3252">
        <v>22584</v>
      </c>
      <c r="E19" s="3252">
        <v>23745</v>
      </c>
      <c r="F19" s="3252">
        <f>F20+F24+F27</f>
        <v>29040</v>
      </c>
      <c r="G19" s="3253">
        <f>C19+D19+E19+F19</f>
        <v>101909</v>
      </c>
      <c r="H19" s="3256">
        <f t="shared" ref="H19" si="9">H20+H24+H27</f>
        <v>26233</v>
      </c>
    </row>
    <row r="20" spans="1:9" s="3239" customFormat="1" ht="18.95" customHeight="1" x14ac:dyDescent="0.45">
      <c r="A20" s="3234"/>
      <c r="B20" s="3246" t="s">
        <v>4649</v>
      </c>
      <c r="C20" s="3247">
        <v>3263</v>
      </c>
      <c r="D20" s="3247">
        <v>2671</v>
      </c>
      <c r="E20" s="3247">
        <v>3207</v>
      </c>
      <c r="F20" s="3247">
        <f>F21+F22+F23</f>
        <v>3528</v>
      </c>
      <c r="G20" s="3250">
        <f t="shared" si="7"/>
        <v>12669</v>
      </c>
      <c r="H20" s="3251">
        <f t="shared" ref="H20" si="10">H21+H22+H23</f>
        <v>3149</v>
      </c>
    </row>
    <row r="21" spans="1:9" s="3267" customFormat="1" ht="18.95" customHeight="1" x14ac:dyDescent="0.45">
      <c r="A21" s="3262"/>
      <c r="B21" s="3263" t="s">
        <v>4650</v>
      </c>
      <c r="C21" s="3264">
        <v>2346</v>
      </c>
      <c r="D21" s="3264">
        <v>1774</v>
      </c>
      <c r="E21" s="3264">
        <v>2349</v>
      </c>
      <c r="F21" s="3264">
        <v>2524</v>
      </c>
      <c r="G21" s="3265">
        <f t="shared" si="7"/>
        <v>8993</v>
      </c>
      <c r="H21" s="3266">
        <v>2121</v>
      </c>
    </row>
    <row r="22" spans="1:9" s="3267" customFormat="1" ht="18.95" customHeight="1" x14ac:dyDescent="0.45">
      <c r="A22" s="3262"/>
      <c r="B22" s="3263" t="s">
        <v>4651</v>
      </c>
      <c r="C22" s="3264">
        <v>184</v>
      </c>
      <c r="D22" s="3264">
        <v>198</v>
      </c>
      <c r="E22" s="3264">
        <v>154</v>
      </c>
      <c r="F22" s="3264">
        <v>206</v>
      </c>
      <c r="G22" s="3265">
        <f t="shared" si="7"/>
        <v>742</v>
      </c>
      <c r="H22" s="3266">
        <v>178</v>
      </c>
    </row>
    <row r="23" spans="1:9" s="3267" customFormat="1" ht="18.95" customHeight="1" x14ac:dyDescent="0.45">
      <c r="A23" s="3262"/>
      <c r="B23" s="3263" t="s">
        <v>4652</v>
      </c>
      <c r="C23" s="3264">
        <v>733</v>
      </c>
      <c r="D23" s="3264">
        <v>699</v>
      </c>
      <c r="E23" s="3264">
        <v>704</v>
      </c>
      <c r="F23" s="3264">
        <v>798</v>
      </c>
      <c r="G23" s="3265">
        <f t="shared" si="7"/>
        <v>2934</v>
      </c>
      <c r="H23" s="3266">
        <v>850</v>
      </c>
    </row>
    <row r="24" spans="1:9" s="3239" customFormat="1" ht="18.95" customHeight="1" x14ac:dyDescent="0.45">
      <c r="A24" s="3257"/>
      <c r="B24" s="3246" t="s">
        <v>4653</v>
      </c>
      <c r="C24" s="3252">
        <v>15003</v>
      </c>
      <c r="D24" s="3252">
        <v>12185</v>
      </c>
      <c r="E24" s="3252">
        <v>12022</v>
      </c>
      <c r="F24" s="3252">
        <f>F25+F26</f>
        <v>16657</v>
      </c>
      <c r="G24" s="3253">
        <f t="shared" si="7"/>
        <v>55867</v>
      </c>
      <c r="H24" s="3256">
        <f>H25+H26</f>
        <v>16086</v>
      </c>
      <c r="I24" s="3268"/>
    </row>
    <row r="25" spans="1:9" s="3267" customFormat="1" ht="18.95" customHeight="1" x14ac:dyDescent="0.45">
      <c r="A25" s="3262"/>
      <c r="B25" s="3263" t="s">
        <v>4654</v>
      </c>
      <c r="C25" s="3264">
        <v>5114</v>
      </c>
      <c r="D25" s="3264">
        <v>4538</v>
      </c>
      <c r="E25" s="3264">
        <v>3775</v>
      </c>
      <c r="F25" s="3264">
        <v>5797</v>
      </c>
      <c r="G25" s="3265">
        <f t="shared" si="7"/>
        <v>19224</v>
      </c>
      <c r="H25" s="3266">
        <v>5296</v>
      </c>
    </row>
    <row r="26" spans="1:9" s="3267" customFormat="1" ht="18.95" customHeight="1" x14ac:dyDescent="0.45">
      <c r="A26" s="3269"/>
      <c r="B26" s="3263" t="s">
        <v>4655</v>
      </c>
      <c r="C26" s="3264">
        <v>9889</v>
      </c>
      <c r="D26" s="3264">
        <v>7647</v>
      </c>
      <c r="E26" s="3264">
        <v>8247</v>
      </c>
      <c r="F26" s="3264">
        <v>10860</v>
      </c>
      <c r="G26" s="3265">
        <f t="shared" si="7"/>
        <v>36643</v>
      </c>
      <c r="H26" s="3266">
        <v>10790</v>
      </c>
    </row>
    <row r="27" spans="1:9" s="3239" customFormat="1" ht="18.95" customHeight="1" x14ac:dyDescent="0.45">
      <c r="A27" s="3234"/>
      <c r="B27" s="3246" t="s">
        <v>4656</v>
      </c>
      <c r="C27" s="3252">
        <v>8274</v>
      </c>
      <c r="D27" s="3252">
        <v>7728</v>
      </c>
      <c r="E27" s="3252">
        <v>8516</v>
      </c>
      <c r="F27" s="3252">
        <f>F28+F29</f>
        <v>8855</v>
      </c>
      <c r="G27" s="3253">
        <f t="shared" si="7"/>
        <v>33373</v>
      </c>
      <c r="H27" s="3256">
        <f>H28+H29</f>
        <v>6998</v>
      </c>
    </row>
    <row r="28" spans="1:9" s="3267" customFormat="1" ht="18.95" customHeight="1" x14ac:dyDescent="0.45">
      <c r="A28" s="3262"/>
      <c r="B28" s="3263" t="s">
        <v>4657</v>
      </c>
      <c r="C28" s="3264">
        <v>8060</v>
      </c>
      <c r="D28" s="3264">
        <v>7513</v>
      </c>
      <c r="E28" s="3264">
        <v>8196</v>
      </c>
      <c r="F28" s="3264">
        <v>8519</v>
      </c>
      <c r="G28" s="3265">
        <f t="shared" si="7"/>
        <v>32288</v>
      </c>
      <c r="H28" s="3266">
        <v>6767</v>
      </c>
    </row>
    <row r="29" spans="1:9" s="3267" customFormat="1" ht="18.95" customHeight="1" x14ac:dyDescent="0.45">
      <c r="A29" s="3262"/>
      <c r="B29" s="3263" t="s">
        <v>4658</v>
      </c>
      <c r="C29" s="3264">
        <v>214</v>
      </c>
      <c r="D29" s="3264">
        <v>215</v>
      </c>
      <c r="E29" s="3264">
        <v>320</v>
      </c>
      <c r="F29" s="3264">
        <v>336</v>
      </c>
      <c r="G29" s="3265">
        <f t="shared" si="7"/>
        <v>1085</v>
      </c>
      <c r="H29" s="3266">
        <v>231</v>
      </c>
    </row>
    <row r="30" spans="1:9" s="3239" customFormat="1" ht="18.95" customHeight="1" x14ac:dyDescent="0.45">
      <c r="A30" s="3234"/>
      <c r="B30" s="3246" t="s">
        <v>4659</v>
      </c>
      <c r="C30" s="3247">
        <v>-17460</v>
      </c>
      <c r="D30" s="3247">
        <v>-17202</v>
      </c>
      <c r="E30" s="3247">
        <v>-19662</v>
      </c>
      <c r="F30" s="3247">
        <f>F31+F35+F38</f>
        <v>-19089</v>
      </c>
      <c r="G30" s="3250">
        <f t="shared" si="7"/>
        <v>-73413</v>
      </c>
      <c r="H30" s="3251">
        <f>H31+H35+H38</f>
        <v>-19001</v>
      </c>
    </row>
    <row r="31" spans="1:9" s="3239" customFormat="1" ht="18.95" customHeight="1" x14ac:dyDescent="0.45">
      <c r="A31" s="3234"/>
      <c r="B31" s="3246" t="s">
        <v>4649</v>
      </c>
      <c r="C31" s="3247">
        <v>-4914</v>
      </c>
      <c r="D31" s="3247">
        <v>-4707</v>
      </c>
      <c r="E31" s="3247">
        <v>-5260</v>
      </c>
      <c r="F31" s="3247">
        <f>F32+F33+F34</f>
        <v>-5450</v>
      </c>
      <c r="G31" s="3250">
        <f t="shared" si="7"/>
        <v>-20331</v>
      </c>
      <c r="H31" s="3251">
        <f t="shared" ref="H31" si="11">H32+H33+H34</f>
        <v>-5124</v>
      </c>
    </row>
    <row r="32" spans="1:9" s="3267" customFormat="1" ht="18.95" customHeight="1" x14ac:dyDescent="0.45">
      <c r="A32" s="3262"/>
      <c r="B32" s="3263" t="s">
        <v>4650</v>
      </c>
      <c r="C32" s="3264">
        <v>-639</v>
      </c>
      <c r="D32" s="3264">
        <v>-588</v>
      </c>
      <c r="E32" s="3264">
        <v>-592</v>
      </c>
      <c r="F32" s="3264">
        <v>-578</v>
      </c>
      <c r="G32" s="3265">
        <f t="shared" si="7"/>
        <v>-2397</v>
      </c>
      <c r="H32" s="3266">
        <v>-566</v>
      </c>
    </row>
    <row r="33" spans="1:12" s="3267" customFormat="1" ht="18.95" customHeight="1" x14ac:dyDescent="0.45">
      <c r="A33" s="3262"/>
      <c r="B33" s="3263" t="s">
        <v>4651</v>
      </c>
      <c r="C33" s="3264">
        <v>-2226</v>
      </c>
      <c r="D33" s="3264">
        <v>-2269</v>
      </c>
      <c r="E33" s="3264">
        <v>-2521</v>
      </c>
      <c r="F33" s="3264">
        <v>-2508</v>
      </c>
      <c r="G33" s="3265">
        <f t="shared" si="7"/>
        <v>-9524</v>
      </c>
      <c r="H33" s="3266">
        <v>-2261</v>
      </c>
    </row>
    <row r="34" spans="1:12" s="3267" customFormat="1" ht="18.95" customHeight="1" x14ac:dyDescent="0.45">
      <c r="A34" s="3262"/>
      <c r="B34" s="3263" t="s">
        <v>4652</v>
      </c>
      <c r="C34" s="3264">
        <v>-2049</v>
      </c>
      <c r="D34" s="3264">
        <v>-1850</v>
      </c>
      <c r="E34" s="3264">
        <v>-2147</v>
      </c>
      <c r="F34" s="3264">
        <v>-2364</v>
      </c>
      <c r="G34" s="3265">
        <f t="shared" si="7"/>
        <v>-8410</v>
      </c>
      <c r="H34" s="3266">
        <v>-2297</v>
      </c>
    </row>
    <row r="35" spans="1:12" s="3239" customFormat="1" ht="18.95" customHeight="1" x14ac:dyDescent="0.45">
      <c r="A35" s="3257"/>
      <c r="B35" s="3246" t="s">
        <v>4653</v>
      </c>
      <c r="C35" s="3252">
        <v>-4991</v>
      </c>
      <c r="D35" s="3252">
        <v>-4364</v>
      </c>
      <c r="E35" s="3252">
        <v>-5821</v>
      </c>
      <c r="F35" s="3270">
        <f>F36+F37</f>
        <v>-5644</v>
      </c>
      <c r="G35" s="3253">
        <f t="shared" si="7"/>
        <v>-20820</v>
      </c>
      <c r="H35" s="3256">
        <f t="shared" ref="H35" si="12">H36+H37</f>
        <v>-6068</v>
      </c>
    </row>
    <row r="36" spans="1:12" s="3267" customFormat="1" ht="18.95" customHeight="1" x14ac:dyDescent="0.45">
      <c r="A36" s="3262"/>
      <c r="B36" s="3263" t="s">
        <v>4654</v>
      </c>
      <c r="C36" s="3264">
        <v>-210</v>
      </c>
      <c r="D36" s="3264">
        <v>-185</v>
      </c>
      <c r="E36" s="3264">
        <v>-210</v>
      </c>
      <c r="F36" s="3271">
        <v>-321</v>
      </c>
      <c r="G36" s="3265">
        <f t="shared" si="7"/>
        <v>-926</v>
      </c>
      <c r="H36" s="3266">
        <v>-356</v>
      </c>
    </row>
    <row r="37" spans="1:12" s="3267" customFormat="1" ht="18.95" customHeight="1" x14ac:dyDescent="0.45">
      <c r="A37" s="3269"/>
      <c r="B37" s="3263" t="s">
        <v>4655</v>
      </c>
      <c r="C37" s="3264">
        <v>-4781</v>
      </c>
      <c r="D37" s="3264">
        <v>-4179</v>
      </c>
      <c r="E37" s="3264">
        <v>-5611</v>
      </c>
      <c r="F37" s="3271">
        <v>-5323</v>
      </c>
      <c r="G37" s="3265">
        <f t="shared" si="7"/>
        <v>-19894</v>
      </c>
      <c r="H37" s="3266">
        <v>-5712</v>
      </c>
    </row>
    <row r="38" spans="1:12" s="3239" customFormat="1" ht="18.95" customHeight="1" x14ac:dyDescent="0.45">
      <c r="A38" s="3234"/>
      <c r="B38" s="3246" t="s">
        <v>4656</v>
      </c>
      <c r="C38" s="3272">
        <v>-7555</v>
      </c>
      <c r="D38" s="3272">
        <v>-8131</v>
      </c>
      <c r="E38" s="3272">
        <v>-8581</v>
      </c>
      <c r="F38" s="3273">
        <f>F39+F40</f>
        <v>-7995</v>
      </c>
      <c r="G38" s="3274">
        <f>C38+D38+E38+F38</f>
        <v>-32262</v>
      </c>
      <c r="H38" s="3275">
        <f t="shared" ref="H38" si="13">H39+H40</f>
        <v>-7809</v>
      </c>
    </row>
    <row r="39" spans="1:12" s="3267" customFormat="1" ht="18.95" customHeight="1" x14ac:dyDescent="0.45">
      <c r="A39" s="3269"/>
      <c r="B39" s="3263" t="s">
        <v>4657</v>
      </c>
      <c r="C39" s="3276">
        <v>-7312</v>
      </c>
      <c r="D39" s="3276">
        <v>-7858</v>
      </c>
      <c r="E39" s="3276">
        <v>-8277</v>
      </c>
      <c r="F39" s="3277">
        <v>-7818</v>
      </c>
      <c r="G39" s="3278">
        <f t="shared" si="7"/>
        <v>-31265</v>
      </c>
      <c r="H39" s="3279">
        <v>-7670</v>
      </c>
    </row>
    <row r="40" spans="1:12" s="3267" customFormat="1" ht="18.95" customHeight="1" x14ac:dyDescent="0.45">
      <c r="A40" s="3269"/>
      <c r="B40" s="3263" t="s">
        <v>4658</v>
      </c>
      <c r="C40" s="3276">
        <v>-243</v>
      </c>
      <c r="D40" s="3276">
        <v>-273</v>
      </c>
      <c r="E40" s="3276">
        <v>-304</v>
      </c>
      <c r="F40" s="3277">
        <v>-177</v>
      </c>
      <c r="G40" s="3278">
        <f t="shared" si="7"/>
        <v>-997</v>
      </c>
      <c r="H40" s="3279">
        <v>-139</v>
      </c>
    </row>
    <row r="41" spans="1:12" s="3239" customFormat="1" ht="18.95" customHeight="1" x14ac:dyDescent="0.45">
      <c r="A41" s="3234" t="s">
        <v>4660</v>
      </c>
      <c r="B41" s="3240" t="s">
        <v>4661</v>
      </c>
      <c r="C41" s="3280">
        <v>5442</v>
      </c>
      <c r="D41" s="3280">
        <v>9314.6099999999933</v>
      </c>
      <c r="E41" s="3280">
        <v>10043</v>
      </c>
      <c r="F41" s="3281">
        <f>F42+F54</f>
        <v>8848</v>
      </c>
      <c r="G41" s="3282">
        <f>C41+D41+E41+F41</f>
        <v>33647.609999999993</v>
      </c>
      <c r="H41" s="3283">
        <f>H42+H54</f>
        <v>8869</v>
      </c>
      <c r="I41" s="3268"/>
      <c r="J41" s="3268"/>
      <c r="K41" s="3268"/>
      <c r="L41" s="3268"/>
    </row>
    <row r="42" spans="1:12" s="3239" customFormat="1" ht="18.95" customHeight="1" x14ac:dyDescent="0.45">
      <c r="A42" s="3234"/>
      <c r="B42" s="3246" t="s">
        <v>4662</v>
      </c>
      <c r="C42" s="3247">
        <v>50629</v>
      </c>
      <c r="D42" s="3247">
        <v>56789.609999999993</v>
      </c>
      <c r="E42" s="3247">
        <v>54967</v>
      </c>
      <c r="F42" s="3284">
        <f t="shared" ref="F42" si="14">F43+F44+F46+F48</f>
        <v>63033</v>
      </c>
      <c r="G42" s="3250">
        <f t="shared" si="7"/>
        <v>225418.61</v>
      </c>
      <c r="H42" s="3251">
        <f>H43+H44+H46+H48</f>
        <v>52893</v>
      </c>
    </row>
    <row r="43" spans="1:12" s="3239" customFormat="1" ht="18.95" customHeight="1" x14ac:dyDescent="0.45">
      <c r="A43" s="3234"/>
      <c r="B43" s="3246" t="s">
        <v>4663</v>
      </c>
      <c r="C43" s="3285">
        <v>12</v>
      </c>
      <c r="D43" s="3285">
        <v>11</v>
      </c>
      <c r="E43" s="3285">
        <v>12</v>
      </c>
      <c r="F43" s="3286">
        <v>11</v>
      </c>
      <c r="G43" s="3287">
        <f t="shared" si="7"/>
        <v>46</v>
      </c>
      <c r="H43" s="3288">
        <v>12</v>
      </c>
    </row>
    <row r="44" spans="1:12" s="3239" customFormat="1" ht="18.95" customHeight="1" x14ac:dyDescent="0.45">
      <c r="A44" s="3234"/>
      <c r="B44" s="3246" t="s">
        <v>4664</v>
      </c>
      <c r="C44" s="3247">
        <v>33041</v>
      </c>
      <c r="D44" s="3247">
        <v>37359.609999999993</v>
      </c>
      <c r="E44" s="3247">
        <v>35977</v>
      </c>
      <c r="F44" s="3284">
        <v>41647</v>
      </c>
      <c r="G44" s="3250">
        <f t="shared" si="7"/>
        <v>148024.60999999999</v>
      </c>
      <c r="H44" s="3251">
        <v>33632</v>
      </c>
    </row>
    <row r="45" spans="1:12" s="3267" customFormat="1" ht="18.95" customHeight="1" x14ac:dyDescent="0.45">
      <c r="A45" s="3269"/>
      <c r="B45" s="3263" t="s">
        <v>4665</v>
      </c>
      <c r="C45" s="3264">
        <v>33002</v>
      </c>
      <c r="D45" s="3264">
        <v>37325.609999999993</v>
      </c>
      <c r="E45" s="3264">
        <v>35627</v>
      </c>
      <c r="F45" s="3271">
        <v>41481</v>
      </c>
      <c r="G45" s="3265">
        <f t="shared" si="7"/>
        <v>147435.60999999999</v>
      </c>
      <c r="H45" s="3266">
        <v>33568</v>
      </c>
    </row>
    <row r="46" spans="1:12" s="3239" customFormat="1" ht="18.95" customHeight="1" x14ac:dyDescent="0.45">
      <c r="A46" s="3234"/>
      <c r="B46" s="3246" t="s">
        <v>4666</v>
      </c>
      <c r="C46" s="3247">
        <v>9617</v>
      </c>
      <c r="D46" s="3247">
        <v>10889</v>
      </c>
      <c r="E46" s="3247">
        <v>10417</v>
      </c>
      <c r="F46" s="3284">
        <v>12074</v>
      </c>
      <c r="G46" s="3250">
        <f>C46+D46+E46+F46</f>
        <v>42997</v>
      </c>
      <c r="H46" s="3251">
        <v>9921</v>
      </c>
    </row>
    <row r="47" spans="1:12" s="3267" customFormat="1" ht="18.95" customHeight="1" x14ac:dyDescent="0.45">
      <c r="A47" s="3269"/>
      <c r="B47" s="3263" t="s">
        <v>4665</v>
      </c>
      <c r="C47" s="3264">
        <v>9552</v>
      </c>
      <c r="D47" s="3264">
        <v>10547</v>
      </c>
      <c r="E47" s="3264">
        <v>10222</v>
      </c>
      <c r="F47" s="3271">
        <v>11901</v>
      </c>
      <c r="G47" s="3265">
        <f t="shared" si="7"/>
        <v>42222</v>
      </c>
      <c r="H47" s="3266">
        <v>9742</v>
      </c>
    </row>
    <row r="48" spans="1:12" s="3239" customFormat="1" ht="18.95" customHeight="1" x14ac:dyDescent="0.45">
      <c r="A48" s="3257"/>
      <c r="B48" s="3246" t="s">
        <v>4667</v>
      </c>
      <c r="C48" s="3247">
        <v>7959</v>
      </c>
      <c r="D48" s="3247">
        <v>8530</v>
      </c>
      <c r="E48" s="3247">
        <v>8561</v>
      </c>
      <c r="F48" s="3284">
        <f>SUM(F49:F52)</f>
        <v>9301</v>
      </c>
      <c r="G48" s="3250">
        <f>C48+D48+E48+F48</f>
        <v>34351</v>
      </c>
      <c r="H48" s="3251">
        <f>H49+H50+H51+H52</f>
        <v>9328</v>
      </c>
    </row>
    <row r="49" spans="1:8" s="3267" customFormat="1" ht="18.95" customHeight="1" x14ac:dyDescent="0.45">
      <c r="A49" s="3269"/>
      <c r="B49" s="3263" t="s">
        <v>4668</v>
      </c>
      <c r="C49" s="3252">
        <v>0</v>
      </c>
      <c r="D49" s="3252">
        <v>0</v>
      </c>
      <c r="E49" s="3252">
        <v>0</v>
      </c>
      <c r="F49" s="3270">
        <v>0</v>
      </c>
      <c r="G49" s="3253">
        <f t="shared" si="7"/>
        <v>0</v>
      </c>
      <c r="H49" s="3256">
        <v>0</v>
      </c>
    </row>
    <row r="50" spans="1:8" s="3267" customFormat="1" ht="18.95" customHeight="1" x14ac:dyDescent="0.45">
      <c r="A50" s="3269"/>
      <c r="B50" s="3263" t="s">
        <v>4669</v>
      </c>
      <c r="C50" s="3252">
        <v>490</v>
      </c>
      <c r="D50" s="3252">
        <v>493</v>
      </c>
      <c r="E50" s="3252">
        <v>515</v>
      </c>
      <c r="F50" s="3270">
        <v>570</v>
      </c>
      <c r="G50" s="3253">
        <f t="shared" si="7"/>
        <v>2068</v>
      </c>
      <c r="H50" s="3256">
        <v>685</v>
      </c>
    </row>
    <row r="51" spans="1:8" s="3267" customFormat="1" ht="18.95" customHeight="1" x14ac:dyDescent="0.45">
      <c r="A51" s="3269"/>
      <c r="B51" s="3263" t="s">
        <v>4670</v>
      </c>
      <c r="C51" s="3252">
        <v>3734</v>
      </c>
      <c r="D51" s="3252">
        <v>3698</v>
      </c>
      <c r="E51" s="3252">
        <v>3843</v>
      </c>
      <c r="F51" s="3270">
        <v>3830</v>
      </c>
      <c r="G51" s="3253">
        <f t="shared" si="7"/>
        <v>15105</v>
      </c>
      <c r="H51" s="3256">
        <v>4214</v>
      </c>
    </row>
    <row r="52" spans="1:8" s="3267" customFormat="1" ht="18.95" customHeight="1" x14ac:dyDescent="0.45">
      <c r="A52" s="3269"/>
      <c r="B52" s="3263" t="s">
        <v>4671</v>
      </c>
      <c r="C52" s="3252">
        <v>3735</v>
      </c>
      <c r="D52" s="3252">
        <v>4339</v>
      </c>
      <c r="E52" s="3252">
        <v>4203</v>
      </c>
      <c r="F52" s="3270">
        <v>4901</v>
      </c>
      <c r="G52" s="3253">
        <f t="shared" si="7"/>
        <v>17178</v>
      </c>
      <c r="H52" s="3256">
        <v>4429</v>
      </c>
    </row>
    <row r="53" spans="1:8" s="3267" customFormat="1" ht="18.95" customHeight="1" x14ac:dyDescent="0.45">
      <c r="A53" s="3269"/>
      <c r="B53" s="3263" t="s">
        <v>4665</v>
      </c>
      <c r="C53" s="3264">
        <v>3726</v>
      </c>
      <c r="D53" s="3264">
        <v>4335</v>
      </c>
      <c r="E53" s="3264">
        <v>4200</v>
      </c>
      <c r="F53" s="3271">
        <v>4891</v>
      </c>
      <c r="G53" s="3265">
        <f t="shared" si="7"/>
        <v>17152</v>
      </c>
      <c r="H53" s="3266">
        <v>4357</v>
      </c>
    </row>
    <row r="54" spans="1:8" s="3239" customFormat="1" ht="18.95" customHeight="1" x14ac:dyDescent="0.45">
      <c r="A54" s="3234"/>
      <c r="B54" s="3246" t="s">
        <v>4659</v>
      </c>
      <c r="C54" s="3252">
        <v>-45187</v>
      </c>
      <c r="D54" s="3253">
        <v>-47475</v>
      </c>
      <c r="E54" s="3255">
        <v>-44924</v>
      </c>
      <c r="F54" s="3270">
        <f>F55+F56+F58+F60</f>
        <v>-54185</v>
      </c>
      <c r="G54" s="3253">
        <f>C54+D54+E54+F54</f>
        <v>-191771</v>
      </c>
      <c r="H54" s="3256">
        <f>H55+H56+H58+H60</f>
        <v>-44024</v>
      </c>
    </row>
    <row r="55" spans="1:8" s="3239" customFormat="1" ht="18.95" customHeight="1" x14ac:dyDescent="0.45">
      <c r="A55" s="3234"/>
      <c r="B55" s="3246" t="s">
        <v>4672</v>
      </c>
      <c r="C55" s="3252">
        <v>-52</v>
      </c>
      <c r="D55" s="3253">
        <v>-65</v>
      </c>
      <c r="E55" s="3255">
        <v>-64</v>
      </c>
      <c r="F55" s="3270">
        <v>-60</v>
      </c>
      <c r="G55" s="3253">
        <f t="shared" ref="G55:G114" si="15">C55+D55+E55+F55</f>
        <v>-241</v>
      </c>
      <c r="H55" s="3256">
        <v>-57</v>
      </c>
    </row>
    <row r="56" spans="1:8" s="3239" customFormat="1" ht="18.95" customHeight="1" x14ac:dyDescent="0.45">
      <c r="A56" s="3234"/>
      <c r="B56" s="3246" t="s">
        <v>4664</v>
      </c>
      <c r="C56" s="3252">
        <v>-36134</v>
      </c>
      <c r="D56" s="3253">
        <v>-38137</v>
      </c>
      <c r="E56" s="3255">
        <v>-35558</v>
      </c>
      <c r="F56" s="3270">
        <v>-43556</v>
      </c>
      <c r="G56" s="3253">
        <f t="shared" si="15"/>
        <v>-153385</v>
      </c>
      <c r="H56" s="3256">
        <v>-34575</v>
      </c>
    </row>
    <row r="57" spans="1:8" s="3267" customFormat="1" ht="18.95" customHeight="1" x14ac:dyDescent="0.45">
      <c r="A57" s="3269"/>
      <c r="B57" s="3263" t="s">
        <v>4665</v>
      </c>
      <c r="C57" s="3264">
        <v>-32579</v>
      </c>
      <c r="D57" s="3265">
        <v>-35976</v>
      </c>
      <c r="E57" s="3289">
        <v>-34496</v>
      </c>
      <c r="F57" s="3271">
        <v>-40164</v>
      </c>
      <c r="G57" s="3265">
        <f t="shared" si="15"/>
        <v>-143215</v>
      </c>
      <c r="H57" s="3266">
        <f>-35422+1000</f>
        <v>-34422</v>
      </c>
    </row>
    <row r="58" spans="1:8" s="3239" customFormat="1" ht="18.95" customHeight="1" x14ac:dyDescent="0.45">
      <c r="A58" s="3234"/>
      <c r="B58" s="3246" t="s">
        <v>4666</v>
      </c>
      <c r="C58" s="3252">
        <v>-2424</v>
      </c>
      <c r="D58" s="3253">
        <v>-2446</v>
      </c>
      <c r="E58" s="3255">
        <v>-2629</v>
      </c>
      <c r="F58" s="3270">
        <v>-3111</v>
      </c>
      <c r="G58" s="3253">
        <f t="shared" si="15"/>
        <v>-10610</v>
      </c>
      <c r="H58" s="3256">
        <v>-2390</v>
      </c>
    </row>
    <row r="59" spans="1:8" s="3267" customFormat="1" ht="18.95" customHeight="1" x14ac:dyDescent="0.45">
      <c r="A59" s="3269"/>
      <c r="B59" s="3263" t="s">
        <v>4665</v>
      </c>
      <c r="C59" s="3264">
        <v>-1927</v>
      </c>
      <c r="D59" s="3265">
        <v>-2128</v>
      </c>
      <c r="E59" s="3289">
        <v>-2064</v>
      </c>
      <c r="F59" s="3271">
        <v>-2403</v>
      </c>
      <c r="G59" s="3265">
        <f t="shared" si="15"/>
        <v>-8522</v>
      </c>
      <c r="H59" s="3266">
        <v>-1903</v>
      </c>
    </row>
    <row r="60" spans="1:8" s="3239" customFormat="1" ht="18.95" customHeight="1" x14ac:dyDescent="0.45">
      <c r="A60" s="3234"/>
      <c r="B60" s="3246" t="s">
        <v>4667</v>
      </c>
      <c r="C60" s="3290">
        <v>-6577</v>
      </c>
      <c r="D60" s="3291">
        <v>-6827</v>
      </c>
      <c r="E60" s="3292">
        <v>-6673</v>
      </c>
      <c r="F60" s="3293">
        <f>F61+F62+F63+F64</f>
        <v>-7458</v>
      </c>
      <c r="G60" s="3291">
        <f t="shared" si="15"/>
        <v>-27535</v>
      </c>
      <c r="H60" s="3294">
        <f t="shared" ref="H60" si="16">SUM(H61:H64)</f>
        <v>-7002</v>
      </c>
    </row>
    <row r="61" spans="1:8" s="3267" customFormat="1" ht="18.95" customHeight="1" x14ac:dyDescent="0.45">
      <c r="A61" s="3269"/>
      <c r="B61" s="3263" t="s">
        <v>4668</v>
      </c>
      <c r="C61" s="3252">
        <v>-245</v>
      </c>
      <c r="D61" s="3253">
        <v>-104</v>
      </c>
      <c r="E61" s="3255">
        <v>-264</v>
      </c>
      <c r="F61" s="3270">
        <v>-101</v>
      </c>
      <c r="G61" s="3253">
        <f t="shared" si="15"/>
        <v>-714</v>
      </c>
      <c r="H61" s="3256">
        <v>-259</v>
      </c>
    </row>
    <row r="62" spans="1:8" s="3267" customFormat="1" ht="18.95" customHeight="1" x14ac:dyDescent="0.45">
      <c r="A62" s="3269"/>
      <c r="B62" s="3263" t="s">
        <v>4669</v>
      </c>
      <c r="C62" s="3252">
        <v>0</v>
      </c>
      <c r="D62" s="3253">
        <v>0</v>
      </c>
      <c r="E62" s="3255">
        <v>0</v>
      </c>
      <c r="F62" s="3270">
        <v>0</v>
      </c>
      <c r="G62" s="3253">
        <f t="shared" si="15"/>
        <v>0</v>
      </c>
      <c r="H62" s="3256">
        <v>0</v>
      </c>
    </row>
    <row r="63" spans="1:8" s="3267" customFormat="1" ht="18.95" customHeight="1" x14ac:dyDescent="0.45">
      <c r="A63" s="3269"/>
      <c r="B63" s="3263" t="s">
        <v>4670</v>
      </c>
      <c r="C63" s="3252">
        <v>-1094</v>
      </c>
      <c r="D63" s="3253">
        <v>-953</v>
      </c>
      <c r="E63" s="3255">
        <v>-909</v>
      </c>
      <c r="F63" s="3270">
        <v>-908</v>
      </c>
      <c r="G63" s="3253">
        <f t="shared" si="15"/>
        <v>-3864</v>
      </c>
      <c r="H63" s="3256">
        <v>-987</v>
      </c>
    </row>
    <row r="64" spans="1:8" s="3267" customFormat="1" ht="18.95" customHeight="1" x14ac:dyDescent="0.45">
      <c r="A64" s="3269"/>
      <c r="B64" s="3263" t="s">
        <v>4671</v>
      </c>
      <c r="C64" s="3252">
        <v>-5238</v>
      </c>
      <c r="D64" s="3253">
        <v>-5770</v>
      </c>
      <c r="E64" s="3255">
        <v>-5500</v>
      </c>
      <c r="F64" s="3270">
        <v>-6449</v>
      </c>
      <c r="G64" s="3253">
        <f t="shared" si="15"/>
        <v>-22957</v>
      </c>
      <c r="H64" s="3256">
        <v>-5756</v>
      </c>
    </row>
    <row r="65" spans="1:9" s="3267" customFormat="1" ht="18.95" customHeight="1" thickBot="1" x14ac:dyDescent="0.5">
      <c r="A65" s="3295"/>
      <c r="B65" s="3296" t="s">
        <v>4665</v>
      </c>
      <c r="C65" s="3297">
        <v>-5104</v>
      </c>
      <c r="D65" s="3298">
        <v>-5636</v>
      </c>
      <c r="E65" s="3299">
        <v>-5460</v>
      </c>
      <c r="F65" s="3300">
        <v>-6358</v>
      </c>
      <c r="G65" s="3298">
        <f t="shared" si="15"/>
        <v>-22558</v>
      </c>
      <c r="H65" s="3301">
        <v>-5519</v>
      </c>
    </row>
    <row r="66" spans="1:9" s="3239" customFormat="1" ht="18.95" customHeight="1" thickTop="1" x14ac:dyDescent="0.45">
      <c r="A66" s="3234" t="s">
        <v>4673</v>
      </c>
      <c r="B66" s="3240" t="s">
        <v>4674</v>
      </c>
      <c r="C66" s="3280">
        <v>-2870</v>
      </c>
      <c r="D66" s="3282">
        <v>-2475</v>
      </c>
      <c r="E66" s="3302">
        <v>-2171</v>
      </c>
      <c r="F66" s="3281">
        <f>F67+F70</f>
        <v>-727</v>
      </c>
      <c r="G66" s="3282">
        <f>C66+D66+E66+F66</f>
        <v>-8243</v>
      </c>
      <c r="H66" s="3283">
        <f>H67+H70</f>
        <v>-1584</v>
      </c>
      <c r="I66" s="3268"/>
    </row>
    <row r="67" spans="1:9" s="3239" customFormat="1" ht="18.95" customHeight="1" x14ac:dyDescent="0.45">
      <c r="A67" s="3234"/>
      <c r="B67" s="3246" t="s">
        <v>4648</v>
      </c>
      <c r="C67" s="3290">
        <v>1515</v>
      </c>
      <c r="D67" s="3291">
        <v>2154</v>
      </c>
      <c r="E67" s="3292">
        <v>1516</v>
      </c>
      <c r="F67" s="3293">
        <f>F68+F69</f>
        <v>4270</v>
      </c>
      <c r="G67" s="3291">
        <f t="shared" si="15"/>
        <v>9455</v>
      </c>
      <c r="H67" s="3294">
        <f t="shared" ref="H67" si="17">H68+H69</f>
        <v>2398</v>
      </c>
    </row>
    <row r="68" spans="1:9" s="3239" customFormat="1" ht="18.95" customHeight="1" x14ac:dyDescent="0.45">
      <c r="A68" s="3234"/>
      <c r="B68" s="3246" t="s">
        <v>4675</v>
      </c>
      <c r="C68" s="3252">
        <v>1354</v>
      </c>
      <c r="D68" s="3253">
        <v>1865</v>
      </c>
      <c r="E68" s="3255">
        <v>1396</v>
      </c>
      <c r="F68" s="3270">
        <v>2248</v>
      </c>
      <c r="G68" s="3253">
        <f t="shared" si="15"/>
        <v>6863</v>
      </c>
      <c r="H68" s="3256">
        <v>2235</v>
      </c>
    </row>
    <row r="69" spans="1:9" s="3239" customFormat="1" ht="18.95" customHeight="1" x14ac:dyDescent="0.45">
      <c r="A69" s="3234"/>
      <c r="B69" s="3246" t="s">
        <v>4676</v>
      </c>
      <c r="C69" s="3252">
        <v>161</v>
      </c>
      <c r="D69" s="3253">
        <v>289</v>
      </c>
      <c r="E69" s="3255">
        <v>120</v>
      </c>
      <c r="F69" s="3270">
        <v>2022</v>
      </c>
      <c r="G69" s="3253">
        <f t="shared" si="15"/>
        <v>2592</v>
      </c>
      <c r="H69" s="3256">
        <v>163</v>
      </c>
    </row>
    <row r="70" spans="1:9" s="3239" customFormat="1" ht="18.95" customHeight="1" x14ac:dyDescent="0.45">
      <c r="A70" s="3234"/>
      <c r="B70" s="3246" t="s">
        <v>4659</v>
      </c>
      <c r="C70" s="3290">
        <v>-4385</v>
      </c>
      <c r="D70" s="3291">
        <v>-4629</v>
      </c>
      <c r="E70" s="3292">
        <v>-3687</v>
      </c>
      <c r="F70" s="3293">
        <f>F71+F73</f>
        <v>-4997</v>
      </c>
      <c r="G70" s="3291">
        <f t="shared" si="15"/>
        <v>-17698</v>
      </c>
      <c r="H70" s="3294">
        <f>H71+H73</f>
        <v>-3982</v>
      </c>
    </row>
    <row r="71" spans="1:9" s="3239" customFormat="1" ht="18.95" customHeight="1" x14ac:dyDescent="0.45">
      <c r="A71" s="3234"/>
      <c r="B71" s="3246" t="s">
        <v>4675</v>
      </c>
      <c r="C71" s="3252">
        <v>-4380</v>
      </c>
      <c r="D71" s="3253">
        <v>-4562</v>
      </c>
      <c r="E71" s="3255">
        <v>-3679</v>
      </c>
      <c r="F71" s="3270">
        <v>-4938</v>
      </c>
      <c r="G71" s="3253">
        <f t="shared" si="15"/>
        <v>-17559</v>
      </c>
      <c r="H71" s="3256">
        <v>-3975</v>
      </c>
    </row>
    <row r="72" spans="1:9" s="3267" customFormat="1" ht="18.95" customHeight="1" x14ac:dyDescent="0.45">
      <c r="A72" s="3269"/>
      <c r="B72" s="3263" t="s">
        <v>4665</v>
      </c>
      <c r="C72" s="3264">
        <v>-2957</v>
      </c>
      <c r="D72" s="3265">
        <v>-3099</v>
      </c>
      <c r="E72" s="3289">
        <v>-2284</v>
      </c>
      <c r="F72" s="3271">
        <v>-3154</v>
      </c>
      <c r="G72" s="3265">
        <f t="shared" si="15"/>
        <v>-11494</v>
      </c>
      <c r="H72" s="3266">
        <v>-2125</v>
      </c>
    </row>
    <row r="73" spans="1:9" s="3239" customFormat="1" ht="18.95" customHeight="1" x14ac:dyDescent="0.45">
      <c r="A73" s="3234"/>
      <c r="B73" s="3246" t="s">
        <v>4676</v>
      </c>
      <c r="C73" s="3252">
        <v>-5</v>
      </c>
      <c r="D73" s="3253">
        <v>-67</v>
      </c>
      <c r="E73" s="3255">
        <v>-8</v>
      </c>
      <c r="F73" s="3270">
        <v>-59</v>
      </c>
      <c r="G73" s="3253">
        <f t="shared" si="15"/>
        <v>-139</v>
      </c>
      <c r="H73" s="3256">
        <v>-7</v>
      </c>
    </row>
    <row r="74" spans="1:9" s="3239" customFormat="1" ht="18.95" customHeight="1" x14ac:dyDescent="0.45">
      <c r="A74" s="3234" t="s">
        <v>4677</v>
      </c>
      <c r="B74" s="3240" t="s">
        <v>4678</v>
      </c>
      <c r="C74" s="3303">
        <v>5267.7346299653091</v>
      </c>
      <c r="D74" s="3304">
        <v>3513</v>
      </c>
      <c r="E74" s="3305">
        <v>8765</v>
      </c>
      <c r="F74" s="3306">
        <v>6468</v>
      </c>
      <c r="G74" s="3304">
        <f>C74+D74+E74+F74</f>
        <v>24013.734629965307</v>
      </c>
      <c r="H74" s="3307">
        <f>H75+H77</f>
        <v>3018.9338934983116</v>
      </c>
    </row>
    <row r="75" spans="1:9" s="3239" customFormat="1" ht="18.95" customHeight="1" x14ac:dyDescent="0.45">
      <c r="A75" s="3234" t="s">
        <v>4679</v>
      </c>
      <c r="B75" s="3240" t="s">
        <v>4680</v>
      </c>
      <c r="C75" s="3303">
        <v>-4.1404436999999996</v>
      </c>
      <c r="D75" s="3304">
        <v>-12</v>
      </c>
      <c r="E75" s="3305">
        <v>-5</v>
      </c>
      <c r="F75" s="3306">
        <v>-15</v>
      </c>
      <c r="G75" s="3304">
        <f t="shared" si="15"/>
        <v>-36.140443699999999</v>
      </c>
      <c r="H75" s="3307">
        <f t="shared" ref="H75" si="18">H76</f>
        <v>-46.544311260000008</v>
      </c>
    </row>
    <row r="76" spans="1:9" s="3267" customFormat="1" ht="18.95" customHeight="1" x14ac:dyDescent="0.45">
      <c r="A76" s="3269"/>
      <c r="B76" s="3263" t="s">
        <v>4681</v>
      </c>
      <c r="C76" s="3308">
        <v>-4.1404436999999996</v>
      </c>
      <c r="D76" s="3309">
        <v>-12</v>
      </c>
      <c r="E76" s="3310">
        <v>-5</v>
      </c>
      <c r="F76" s="3311">
        <v>-15</v>
      </c>
      <c r="G76" s="3309">
        <f t="shared" si="15"/>
        <v>-36.140443699999999</v>
      </c>
      <c r="H76" s="3312">
        <v>-46.544311260000008</v>
      </c>
    </row>
    <row r="77" spans="1:9" s="3239" customFormat="1" ht="18.95" customHeight="1" x14ac:dyDescent="0.45">
      <c r="A77" s="3234" t="s">
        <v>4682</v>
      </c>
      <c r="B77" s="3240" t="s">
        <v>4683</v>
      </c>
      <c r="C77" s="3280">
        <v>5271.8750736653092</v>
      </c>
      <c r="D77" s="3282">
        <v>3525</v>
      </c>
      <c r="E77" s="3302">
        <v>8770</v>
      </c>
      <c r="F77" s="3281">
        <v>6483</v>
      </c>
      <c r="G77" s="3282">
        <f>C77+D77+E77+F77</f>
        <v>24049.875073665309</v>
      </c>
      <c r="H77" s="3283">
        <f>H78+H83+H94+H109</f>
        <v>3065.4782047583117</v>
      </c>
    </row>
    <row r="78" spans="1:9" s="3245" customFormat="1" ht="18.95" customHeight="1" x14ac:dyDescent="0.45">
      <c r="A78" s="3234"/>
      <c r="B78" s="3240" t="s">
        <v>4684</v>
      </c>
      <c r="C78" s="3303">
        <v>110759.48984300274</v>
      </c>
      <c r="D78" s="3304">
        <v>137580</v>
      </c>
      <c r="E78" s="3305">
        <v>96885</v>
      </c>
      <c r="F78" s="3306">
        <v>116725</v>
      </c>
      <c r="G78" s="3304">
        <f>C78+D78+E78+F78</f>
        <v>461949.48984300275</v>
      </c>
      <c r="H78" s="3307">
        <f>H79+H81</f>
        <v>76054.193682627825</v>
      </c>
    </row>
    <row r="79" spans="1:9" s="3239" customFormat="1" ht="18.95" customHeight="1" x14ac:dyDescent="0.45">
      <c r="A79" s="3234"/>
      <c r="B79" s="3246" t="s">
        <v>4685</v>
      </c>
      <c r="C79" s="3247">
        <v>-34405.510156997261</v>
      </c>
      <c r="D79" s="3250">
        <v>-37656</v>
      </c>
      <c r="E79" s="3249">
        <v>-125609</v>
      </c>
      <c r="F79" s="3284">
        <v>-67028</v>
      </c>
      <c r="G79" s="3250">
        <f t="shared" si="15"/>
        <v>-264698.51015699725</v>
      </c>
      <c r="H79" s="3251">
        <v>-120163.32267904787</v>
      </c>
    </row>
    <row r="80" spans="1:9" s="3267" customFormat="1" ht="18.95" customHeight="1" x14ac:dyDescent="0.45">
      <c r="A80" s="3269"/>
      <c r="B80" s="3263" t="s">
        <v>4665</v>
      </c>
      <c r="C80" s="3276">
        <v>-34478.510156997261</v>
      </c>
      <c r="D80" s="3278">
        <v>-37583</v>
      </c>
      <c r="E80" s="3313">
        <v>-125644</v>
      </c>
      <c r="F80" s="3277">
        <v>-66798</v>
      </c>
      <c r="G80" s="3278">
        <f t="shared" si="15"/>
        <v>-264503.51015699725</v>
      </c>
      <c r="H80" s="3279">
        <v>-120065.17478247787</v>
      </c>
    </row>
    <row r="81" spans="1:8" s="3239" customFormat="1" ht="18.95" customHeight="1" x14ac:dyDescent="0.45">
      <c r="A81" s="3234"/>
      <c r="B81" s="3246" t="s">
        <v>4686</v>
      </c>
      <c r="C81" s="3247">
        <v>145165</v>
      </c>
      <c r="D81" s="3250">
        <v>175236</v>
      </c>
      <c r="E81" s="3249">
        <v>222494</v>
      </c>
      <c r="F81" s="3284">
        <v>183753</v>
      </c>
      <c r="G81" s="3250">
        <f t="shared" si="15"/>
        <v>726648</v>
      </c>
      <c r="H81" s="3251">
        <v>196217.51636167569</v>
      </c>
    </row>
    <row r="82" spans="1:8" s="3267" customFormat="1" ht="18.95" customHeight="1" x14ac:dyDescent="0.45">
      <c r="A82" s="3269"/>
      <c r="B82" s="3263" t="s">
        <v>4665</v>
      </c>
      <c r="C82" s="3276">
        <v>140447.95406727999</v>
      </c>
      <c r="D82" s="3278">
        <v>172862</v>
      </c>
      <c r="E82" s="3313">
        <v>220075</v>
      </c>
      <c r="F82" s="3277">
        <v>180844</v>
      </c>
      <c r="G82" s="3278">
        <f t="shared" si="15"/>
        <v>714228.95406728005</v>
      </c>
      <c r="H82" s="3279">
        <v>194404.63437680632</v>
      </c>
    </row>
    <row r="83" spans="1:8" s="3239" customFormat="1" ht="18.95" customHeight="1" x14ac:dyDescent="0.45">
      <c r="A83" s="3234"/>
      <c r="B83" s="3240" t="s">
        <v>4687</v>
      </c>
      <c r="C83" s="3303">
        <v>-69748.478635046791</v>
      </c>
      <c r="D83" s="3304">
        <v>-62973</v>
      </c>
      <c r="E83" s="3305">
        <v>-48779</v>
      </c>
      <c r="F83" s="3306">
        <v>-56540</v>
      </c>
      <c r="G83" s="3304">
        <f t="shared" si="15"/>
        <v>-238040.47863504681</v>
      </c>
      <c r="H83" s="3307">
        <f>H84+H89</f>
        <v>-39847.544558422858</v>
      </c>
    </row>
    <row r="84" spans="1:8" s="3239" customFormat="1" ht="18.95" customHeight="1" x14ac:dyDescent="0.45">
      <c r="A84" s="3234"/>
      <c r="B84" s="3240" t="s">
        <v>4688</v>
      </c>
      <c r="C84" s="3280">
        <v>-64498.478635046791</v>
      </c>
      <c r="D84" s="3282">
        <v>-57807</v>
      </c>
      <c r="E84" s="3302">
        <v>-39944</v>
      </c>
      <c r="F84" s="3281">
        <v>-47509</v>
      </c>
      <c r="G84" s="3282">
        <f t="shared" si="15"/>
        <v>-209758.47863504681</v>
      </c>
      <c r="H84" s="3283">
        <f>H85+H87</f>
        <v>-29770.762738060595</v>
      </c>
    </row>
    <row r="85" spans="1:8" s="3239" customFormat="1" ht="18.95" customHeight="1" x14ac:dyDescent="0.45">
      <c r="A85" s="3234"/>
      <c r="B85" s="3246" t="s">
        <v>4689</v>
      </c>
      <c r="C85" s="3247">
        <v>-59099.478635046791</v>
      </c>
      <c r="D85" s="3250">
        <v>-52709</v>
      </c>
      <c r="E85" s="3249">
        <v>-31358</v>
      </c>
      <c r="F85" s="3284">
        <v>-37117</v>
      </c>
      <c r="G85" s="3250">
        <f t="shared" si="15"/>
        <v>-180283.47863504681</v>
      </c>
      <c r="H85" s="3251">
        <v>-26831.495471868286</v>
      </c>
    </row>
    <row r="86" spans="1:8" s="3267" customFormat="1" ht="18.95" customHeight="1" x14ac:dyDescent="0.45">
      <c r="A86" s="3269"/>
      <c r="B86" s="3263" t="s">
        <v>4665</v>
      </c>
      <c r="C86" s="3276">
        <v>-57009.231208021374</v>
      </c>
      <c r="D86" s="3278">
        <v>-51746</v>
      </c>
      <c r="E86" s="3313">
        <v>-30570</v>
      </c>
      <c r="F86" s="3277">
        <v>-35139</v>
      </c>
      <c r="G86" s="3278">
        <f t="shared" si="15"/>
        <v>-174464.23120802137</v>
      </c>
      <c r="H86" s="3279">
        <v>-23524.335246447765</v>
      </c>
    </row>
    <row r="87" spans="1:8" s="3239" customFormat="1" ht="18.95" customHeight="1" x14ac:dyDescent="0.45">
      <c r="A87" s="3234"/>
      <c r="B87" s="3246" t="s">
        <v>4690</v>
      </c>
      <c r="C87" s="3247">
        <v>-5399</v>
      </c>
      <c r="D87" s="3250">
        <v>-5098</v>
      </c>
      <c r="E87" s="3249">
        <v>-8586</v>
      </c>
      <c r="F87" s="3284">
        <v>-10392</v>
      </c>
      <c r="G87" s="3250">
        <f t="shared" si="15"/>
        <v>-29475</v>
      </c>
      <c r="H87" s="3251">
        <v>-2939.2672661923084</v>
      </c>
    </row>
    <row r="88" spans="1:8" s="3267" customFormat="1" ht="18.95" customHeight="1" x14ac:dyDescent="0.45">
      <c r="A88" s="3269"/>
      <c r="B88" s="3263" t="s">
        <v>4665</v>
      </c>
      <c r="C88" s="3276">
        <v>-4979.4480287811548</v>
      </c>
      <c r="D88" s="3278">
        <v>-4760</v>
      </c>
      <c r="E88" s="3313">
        <v>-7802</v>
      </c>
      <c r="F88" s="3277">
        <v>-9861</v>
      </c>
      <c r="G88" s="3278">
        <f t="shared" si="15"/>
        <v>-27402.448028781153</v>
      </c>
      <c r="H88" s="3279">
        <v>-2340.0270247623084</v>
      </c>
    </row>
    <row r="89" spans="1:8" s="3239" customFormat="1" ht="18.95" customHeight="1" x14ac:dyDescent="0.45">
      <c r="A89" s="3234"/>
      <c r="B89" s="3240" t="s">
        <v>4691</v>
      </c>
      <c r="C89" s="3303">
        <v>-5250</v>
      </c>
      <c r="D89" s="3304">
        <v>-5166</v>
      </c>
      <c r="E89" s="3305">
        <v>-8835</v>
      </c>
      <c r="F89" s="3306">
        <v>-9031</v>
      </c>
      <c r="G89" s="3304">
        <f t="shared" si="15"/>
        <v>-28282</v>
      </c>
      <c r="H89" s="3307">
        <f>H90+H92</f>
        <v>-10076.781820362259</v>
      </c>
    </row>
    <row r="90" spans="1:8" s="3314" customFormat="1" ht="18.95" customHeight="1" x14ac:dyDescent="0.45">
      <c r="A90" s="3234"/>
      <c r="B90" s="3246" t="s">
        <v>4689</v>
      </c>
      <c r="C90" s="3247">
        <v>-6202</v>
      </c>
      <c r="D90" s="3250">
        <v>-6855</v>
      </c>
      <c r="E90" s="3249">
        <v>-11099</v>
      </c>
      <c r="F90" s="3284">
        <v>-11578</v>
      </c>
      <c r="G90" s="3250">
        <f t="shared" si="15"/>
        <v>-35734</v>
      </c>
      <c r="H90" s="3251">
        <v>-13357.202666746231</v>
      </c>
    </row>
    <row r="91" spans="1:8" s="3267" customFormat="1" ht="18.95" customHeight="1" x14ac:dyDescent="0.45">
      <c r="A91" s="3269"/>
      <c r="B91" s="3263" t="s">
        <v>4665</v>
      </c>
      <c r="C91" s="3276">
        <v>-6220.4816036365291</v>
      </c>
      <c r="D91" s="3278">
        <v>-6917</v>
      </c>
      <c r="E91" s="3313">
        <v>-10152</v>
      </c>
      <c r="F91" s="3277">
        <v>-11203</v>
      </c>
      <c r="G91" s="3278">
        <f t="shared" si="15"/>
        <v>-34492.48160363653</v>
      </c>
      <c r="H91" s="3279">
        <v>-12681.59619518623</v>
      </c>
    </row>
    <row r="92" spans="1:8" s="3314" customFormat="1" ht="18.95" customHeight="1" x14ac:dyDescent="0.45">
      <c r="A92" s="3234"/>
      <c r="B92" s="3246" t="s">
        <v>4690</v>
      </c>
      <c r="C92" s="3247">
        <v>952</v>
      </c>
      <c r="D92" s="3250">
        <v>1689</v>
      </c>
      <c r="E92" s="3249">
        <v>2264</v>
      </c>
      <c r="F92" s="3284">
        <v>2547</v>
      </c>
      <c r="G92" s="3250">
        <f t="shared" si="15"/>
        <v>7452</v>
      </c>
      <c r="H92" s="3251">
        <v>3280.4208463839705</v>
      </c>
    </row>
    <row r="93" spans="1:8" s="3267" customFormat="1" ht="18.95" customHeight="1" x14ac:dyDescent="0.45">
      <c r="A93" s="3269"/>
      <c r="B93" s="3263" t="s">
        <v>4665</v>
      </c>
      <c r="C93" s="3276">
        <v>906.84011428542476</v>
      </c>
      <c r="D93" s="3278">
        <v>1693</v>
      </c>
      <c r="E93" s="3313">
        <v>2245</v>
      </c>
      <c r="F93" s="3277">
        <v>2654</v>
      </c>
      <c r="G93" s="3278">
        <f t="shared" si="15"/>
        <v>7498.8401142854245</v>
      </c>
      <c r="H93" s="3279">
        <v>3306.5898424639704</v>
      </c>
    </row>
    <row r="94" spans="1:8" s="3239" customFormat="1" ht="18.95" customHeight="1" x14ac:dyDescent="0.45">
      <c r="A94" s="3234"/>
      <c r="B94" s="3240" t="s">
        <v>4692</v>
      </c>
      <c r="C94" s="3303">
        <v>-29963.136134290638</v>
      </c>
      <c r="D94" s="3304">
        <v>-62802</v>
      </c>
      <c r="E94" s="3305">
        <v>-35982</v>
      </c>
      <c r="F94" s="3306">
        <v>-44885</v>
      </c>
      <c r="G94" s="3304">
        <f t="shared" si="15"/>
        <v>-173632.13613429063</v>
      </c>
      <c r="H94" s="3307">
        <f>H95+H102</f>
        <v>-33978.074422050144</v>
      </c>
    </row>
    <row r="95" spans="1:8" s="3239" customFormat="1" ht="18.95" customHeight="1" x14ac:dyDescent="0.45">
      <c r="A95" s="3234"/>
      <c r="B95" s="3240" t="s">
        <v>4693</v>
      </c>
      <c r="C95" s="3303">
        <v>-64747</v>
      </c>
      <c r="D95" s="3304">
        <v>-75232</v>
      </c>
      <c r="E95" s="3305">
        <v>-206954</v>
      </c>
      <c r="F95" s="3306">
        <v>-128637</v>
      </c>
      <c r="G95" s="3304">
        <f t="shared" si="15"/>
        <v>-475570</v>
      </c>
      <c r="H95" s="3307">
        <f>H96+H97+H98+H99+H101</f>
        <v>-96238.91158648979</v>
      </c>
    </row>
    <row r="96" spans="1:8" s="3239" customFormat="1" ht="18.95" customHeight="1" x14ac:dyDescent="0.45">
      <c r="A96" s="3234"/>
      <c r="B96" s="3246" t="s">
        <v>4694</v>
      </c>
      <c r="C96" s="3247">
        <v>0</v>
      </c>
      <c r="D96" s="3250">
        <v>0</v>
      </c>
      <c r="E96" s="3249">
        <v>0</v>
      </c>
      <c r="F96" s="3284">
        <v>0</v>
      </c>
      <c r="G96" s="3250">
        <f t="shared" si="15"/>
        <v>0</v>
      </c>
      <c r="H96" s="3251">
        <v>0</v>
      </c>
    </row>
    <row r="97" spans="1:8" s="3239" customFormat="1" ht="18.95" customHeight="1" x14ac:dyDescent="0.45">
      <c r="A97" s="3234"/>
      <c r="B97" s="3246" t="s">
        <v>4695</v>
      </c>
      <c r="C97" s="3247">
        <v>0</v>
      </c>
      <c r="D97" s="3250">
        <v>0</v>
      </c>
      <c r="E97" s="3249">
        <v>0</v>
      </c>
      <c r="F97" s="3284">
        <v>0</v>
      </c>
      <c r="G97" s="3250">
        <f t="shared" si="15"/>
        <v>0</v>
      </c>
      <c r="H97" s="3251">
        <v>0</v>
      </c>
    </row>
    <row r="98" spans="1:8" s="3239" customFormat="1" ht="18.95" customHeight="1" x14ac:dyDescent="0.45">
      <c r="A98" s="3234"/>
      <c r="B98" s="3246" t="s">
        <v>431</v>
      </c>
      <c r="C98" s="3247">
        <v>29145</v>
      </c>
      <c r="D98" s="3250">
        <v>17183</v>
      </c>
      <c r="E98" s="3249">
        <v>13222</v>
      </c>
      <c r="F98" s="3284">
        <v>-17922</v>
      </c>
      <c r="G98" s="3250">
        <f t="shared" si="15"/>
        <v>41628</v>
      </c>
      <c r="H98" s="3251">
        <v>-51238.994364952727</v>
      </c>
    </row>
    <row r="99" spans="1:8" s="3239" customFormat="1" ht="18.95" customHeight="1" x14ac:dyDescent="0.45">
      <c r="A99" s="3234"/>
      <c r="B99" s="3246" t="s">
        <v>4696</v>
      </c>
      <c r="C99" s="3247">
        <v>-93915</v>
      </c>
      <c r="D99" s="3250">
        <v>-92452</v>
      </c>
      <c r="E99" s="3249">
        <v>-220348</v>
      </c>
      <c r="F99" s="3284">
        <v>-110759</v>
      </c>
      <c r="G99" s="3250">
        <f t="shared" si="15"/>
        <v>-517474</v>
      </c>
      <c r="H99" s="3251">
        <v>-44667.350223483198</v>
      </c>
    </row>
    <row r="100" spans="1:8" s="3267" customFormat="1" ht="18.95" customHeight="1" x14ac:dyDescent="0.45">
      <c r="A100" s="3269"/>
      <c r="B100" s="3263" t="s">
        <v>4665</v>
      </c>
      <c r="C100" s="3276">
        <v>-94095</v>
      </c>
      <c r="D100" s="3278">
        <v>-92471</v>
      </c>
      <c r="E100" s="3313">
        <v>-220348</v>
      </c>
      <c r="F100" s="3277">
        <v>-110759</v>
      </c>
      <c r="G100" s="3278">
        <f t="shared" si="15"/>
        <v>-517673</v>
      </c>
      <c r="H100" s="3279">
        <v>-44667.350223483198</v>
      </c>
    </row>
    <row r="101" spans="1:8" s="3239" customFormat="1" ht="18.95" customHeight="1" x14ac:dyDescent="0.45">
      <c r="A101" s="3234"/>
      <c r="B101" s="3246" t="s">
        <v>4697</v>
      </c>
      <c r="C101" s="3247">
        <v>23</v>
      </c>
      <c r="D101" s="3250">
        <v>37</v>
      </c>
      <c r="E101" s="3249">
        <v>172</v>
      </c>
      <c r="F101" s="3284">
        <v>44</v>
      </c>
      <c r="G101" s="3250">
        <f t="shared" si="15"/>
        <v>276</v>
      </c>
      <c r="H101" s="3251">
        <v>-332.56699805387098</v>
      </c>
    </row>
    <row r="102" spans="1:8" s="3239" customFormat="1" ht="18.95" customHeight="1" x14ac:dyDescent="0.45">
      <c r="A102" s="3234"/>
      <c r="B102" s="3240" t="s">
        <v>4691</v>
      </c>
      <c r="C102" s="3280">
        <v>34783.863865709362</v>
      </c>
      <c r="D102" s="3282">
        <v>12430</v>
      </c>
      <c r="E102" s="3302">
        <v>170972</v>
      </c>
      <c r="F102" s="3281">
        <v>83752</v>
      </c>
      <c r="G102" s="3282">
        <f t="shared" si="15"/>
        <v>301937.8638657094</v>
      </c>
      <c r="H102" s="3283">
        <f>H103+H104+H105+H106+H108</f>
        <v>62260.837164439647</v>
      </c>
    </row>
    <row r="103" spans="1:8" s="3239" customFormat="1" ht="18.95" customHeight="1" x14ac:dyDescent="0.45">
      <c r="A103" s="3234"/>
      <c r="B103" s="3246" t="s">
        <v>4694</v>
      </c>
      <c r="C103" s="3247">
        <v>-645</v>
      </c>
      <c r="D103" s="3250">
        <v>-202</v>
      </c>
      <c r="E103" s="3249">
        <v>-187</v>
      </c>
      <c r="F103" s="3284">
        <v>-11</v>
      </c>
      <c r="G103" s="3250">
        <f t="shared" si="15"/>
        <v>-1045</v>
      </c>
      <c r="H103" s="3251">
        <v>-5017</v>
      </c>
    </row>
    <row r="104" spans="1:8" s="3239" customFormat="1" ht="18.95" customHeight="1" x14ac:dyDescent="0.45">
      <c r="A104" s="3234"/>
      <c r="B104" s="3246" t="s">
        <v>4695</v>
      </c>
      <c r="C104" s="3247">
        <v>-63</v>
      </c>
      <c r="D104" s="3250">
        <v>33</v>
      </c>
      <c r="E104" s="3249">
        <v>10</v>
      </c>
      <c r="F104" s="3284">
        <v>1</v>
      </c>
      <c r="G104" s="3250">
        <f t="shared" si="15"/>
        <v>-19</v>
      </c>
      <c r="H104" s="3251">
        <v>4.2852310914602469</v>
      </c>
    </row>
    <row r="105" spans="1:8" s="3239" customFormat="1" ht="18.95" customHeight="1" x14ac:dyDescent="0.45">
      <c r="A105" s="3234"/>
      <c r="B105" s="3246" t="s">
        <v>431</v>
      </c>
      <c r="C105" s="3247">
        <v>-3547</v>
      </c>
      <c r="D105" s="3250">
        <v>-28857</v>
      </c>
      <c r="E105" s="3249">
        <v>-22517</v>
      </c>
      <c r="F105" s="3284">
        <v>13754</v>
      </c>
      <c r="G105" s="3250">
        <f t="shared" si="15"/>
        <v>-41167</v>
      </c>
      <c r="H105" s="3251">
        <v>29846.959197751014</v>
      </c>
    </row>
    <row r="106" spans="1:8" s="3239" customFormat="1" ht="18.95" customHeight="1" x14ac:dyDescent="0.45">
      <c r="A106" s="3234"/>
      <c r="B106" s="3246" t="s">
        <v>4696</v>
      </c>
      <c r="C106" s="3247">
        <v>36750.5839820732</v>
      </c>
      <c r="D106" s="3250">
        <v>38473</v>
      </c>
      <c r="E106" s="3249">
        <v>191096</v>
      </c>
      <c r="F106" s="3284">
        <v>67057</v>
      </c>
      <c r="G106" s="3250">
        <f t="shared" si="15"/>
        <v>333376.58398207324</v>
      </c>
      <c r="H106" s="3251">
        <v>35644.993326448115</v>
      </c>
    </row>
    <row r="107" spans="1:8" s="3267" customFormat="1" ht="18.95" customHeight="1" x14ac:dyDescent="0.45">
      <c r="A107" s="3269"/>
      <c r="B107" s="3263" t="s">
        <v>4665</v>
      </c>
      <c r="C107" s="3276">
        <v>36868</v>
      </c>
      <c r="D107" s="3278">
        <v>38810</v>
      </c>
      <c r="E107" s="3313">
        <v>191252</v>
      </c>
      <c r="F107" s="3277">
        <v>67886</v>
      </c>
      <c r="G107" s="3278">
        <f t="shared" si="15"/>
        <v>334816</v>
      </c>
      <c r="H107" s="3279">
        <v>36502.669773295813</v>
      </c>
    </row>
    <row r="108" spans="1:8" s="3239" customFormat="1" ht="18.95" customHeight="1" x14ac:dyDescent="0.45">
      <c r="A108" s="3234"/>
      <c r="B108" s="3246" t="s">
        <v>4697</v>
      </c>
      <c r="C108" s="3247">
        <v>2288.2798836361617</v>
      </c>
      <c r="D108" s="3250">
        <v>2983</v>
      </c>
      <c r="E108" s="3249">
        <v>2570</v>
      </c>
      <c r="F108" s="3284">
        <v>2951</v>
      </c>
      <c r="G108" s="3250">
        <f t="shared" si="15"/>
        <v>10792.279883636162</v>
      </c>
      <c r="H108" s="3251">
        <v>1781.5994091490545</v>
      </c>
    </row>
    <row r="109" spans="1:8" s="3239" customFormat="1" ht="18.95" customHeight="1" x14ac:dyDescent="0.45">
      <c r="A109" s="3234"/>
      <c r="B109" s="3240" t="s">
        <v>4698</v>
      </c>
      <c r="C109" s="3303">
        <v>-5776</v>
      </c>
      <c r="D109" s="3304">
        <v>-8280</v>
      </c>
      <c r="E109" s="3305">
        <v>-3354</v>
      </c>
      <c r="F109" s="3306">
        <v>-8817</v>
      </c>
      <c r="G109" s="3304">
        <f t="shared" si="15"/>
        <v>-26227</v>
      </c>
      <c r="H109" s="3307">
        <f>H110+H111+H112+H113+H114</f>
        <v>836.90350260348839</v>
      </c>
    </row>
    <row r="110" spans="1:8" s="3239" customFormat="1" ht="18.95" customHeight="1" x14ac:dyDescent="0.45">
      <c r="A110" s="3234"/>
      <c r="B110" s="3246" t="s">
        <v>4699</v>
      </c>
      <c r="C110" s="3247">
        <v>-1406</v>
      </c>
      <c r="D110" s="3250">
        <v>-2035</v>
      </c>
      <c r="E110" s="3249">
        <v>0</v>
      </c>
      <c r="F110" s="3284">
        <v>-1449</v>
      </c>
      <c r="G110" s="3250">
        <f t="shared" si="15"/>
        <v>-4890</v>
      </c>
      <c r="H110" s="3251">
        <v>-0.11813727213215827</v>
      </c>
    </row>
    <row r="111" spans="1:8" s="3239" customFormat="1" ht="18.95" customHeight="1" x14ac:dyDescent="0.45">
      <c r="A111" s="3234"/>
      <c r="B111" s="3246" t="s">
        <v>4700</v>
      </c>
      <c r="C111" s="3247">
        <v>565</v>
      </c>
      <c r="D111" s="3250">
        <v>22</v>
      </c>
      <c r="E111" s="3249">
        <v>0</v>
      </c>
      <c r="F111" s="3284">
        <v>-11</v>
      </c>
      <c r="G111" s="3250">
        <f t="shared" si="15"/>
        <v>576</v>
      </c>
      <c r="H111" s="3251">
        <v>-0.51906310647359488</v>
      </c>
    </row>
    <row r="112" spans="1:8" s="3239" customFormat="1" ht="18.95" customHeight="1" x14ac:dyDescent="0.45">
      <c r="A112" s="3234"/>
      <c r="B112" s="3246" t="s">
        <v>4701</v>
      </c>
      <c r="C112" s="3247">
        <v>-510</v>
      </c>
      <c r="D112" s="3250">
        <v>69</v>
      </c>
      <c r="E112" s="3249">
        <v>5</v>
      </c>
      <c r="F112" s="3284">
        <v>535</v>
      </c>
      <c r="G112" s="3250">
        <f t="shared" si="15"/>
        <v>99</v>
      </c>
      <c r="H112" s="3251">
        <v>240.75149999999999</v>
      </c>
    </row>
    <row r="113" spans="1:8" s="3239" customFormat="1" ht="18.95" customHeight="1" x14ac:dyDescent="0.45">
      <c r="A113" s="3234"/>
      <c r="B113" s="3246" t="s">
        <v>4702</v>
      </c>
      <c r="C113" s="3247">
        <v>-4425</v>
      </c>
      <c r="D113" s="3250">
        <v>-6336</v>
      </c>
      <c r="E113" s="3249">
        <v>-3359</v>
      </c>
      <c r="F113" s="3284">
        <v>-7892</v>
      </c>
      <c r="G113" s="3250">
        <f t="shared" si="15"/>
        <v>-22012</v>
      </c>
      <c r="H113" s="3251">
        <v>596.78920298209414</v>
      </c>
    </row>
    <row r="114" spans="1:8" s="3239" customFormat="1" ht="18.95" customHeight="1" x14ac:dyDescent="0.45">
      <c r="A114" s="3234"/>
      <c r="B114" s="3246" t="s">
        <v>4703</v>
      </c>
      <c r="C114" s="3247">
        <v>0</v>
      </c>
      <c r="D114" s="3250">
        <v>0</v>
      </c>
      <c r="E114" s="3249">
        <v>0</v>
      </c>
      <c r="F114" s="3284">
        <v>0</v>
      </c>
      <c r="G114" s="3250">
        <f t="shared" si="15"/>
        <v>0</v>
      </c>
      <c r="H114" s="3251">
        <v>0</v>
      </c>
    </row>
    <row r="115" spans="1:8" s="3239" customFormat="1" ht="18.95" customHeight="1" x14ac:dyDescent="0.45">
      <c r="A115" s="3234" t="s">
        <v>4704</v>
      </c>
      <c r="B115" s="3240" t="s">
        <v>4705</v>
      </c>
      <c r="C115" s="3306">
        <f>-(C6+C74)</f>
        <v>-2550.7346299653091</v>
      </c>
      <c r="D115" s="3306">
        <f>-(D6+D74)</f>
        <v>1134.3900000000067</v>
      </c>
      <c r="E115" s="3315">
        <f>-(E6+E74)</f>
        <v>-1908</v>
      </c>
      <c r="F115" s="3315">
        <f>-(F6+F74)</f>
        <v>-1808</v>
      </c>
      <c r="G115" s="3304">
        <f>C115+D115+E115+F115</f>
        <v>-5132.3446299653024</v>
      </c>
      <c r="H115" s="3307">
        <f>-(H6+H74)</f>
        <v>1965.0661065016884</v>
      </c>
    </row>
    <row r="116" spans="1:8" s="3239" customFormat="1" ht="19.5" customHeight="1" thickBot="1" x14ac:dyDescent="0.5">
      <c r="A116" s="3316"/>
      <c r="B116" s="3317"/>
      <c r="C116" s="3318"/>
      <c r="D116" s="3319"/>
      <c r="E116" s="3320"/>
      <c r="F116" s="3321"/>
      <c r="G116" s="3319"/>
      <c r="H116" s="3322"/>
    </row>
    <row r="117" spans="1:8" s="3324" customFormat="1" ht="26.25" customHeight="1" thickTop="1" x14ac:dyDescent="0.5">
      <c r="A117" s="3323" t="s">
        <v>4706</v>
      </c>
      <c r="B117" s="3220"/>
      <c r="D117" s="3228"/>
    </row>
    <row r="118" spans="1:8" s="3327" customFormat="1" ht="18.95" customHeight="1" x14ac:dyDescent="0.45">
      <c r="A118" s="3220" t="s">
        <v>533</v>
      </c>
      <c r="B118" s="3220"/>
      <c r="C118" s="3325"/>
      <c r="D118" s="3325"/>
      <c r="E118" s="3326"/>
    </row>
    <row r="119" spans="1:8" s="3327" customFormat="1" ht="18.95" customHeight="1" x14ac:dyDescent="0.45">
      <c r="A119" s="3220" t="s">
        <v>401</v>
      </c>
      <c r="B119" s="3220"/>
      <c r="C119" s="3328"/>
      <c r="D119" s="3328"/>
      <c r="E119" s="3329"/>
    </row>
    <row r="120" spans="1:8" ht="26.25" x14ac:dyDescent="0.45">
      <c r="A120" s="3220"/>
      <c r="B120" s="3220"/>
      <c r="C120" s="3328"/>
      <c r="D120" s="3328"/>
      <c r="E120" s="3328"/>
    </row>
    <row r="121" spans="1:8" ht="26.25" x14ac:dyDescent="0.45">
      <c r="C121" s="3328"/>
      <c r="D121" s="3328"/>
      <c r="E121" s="3328"/>
    </row>
    <row r="122" spans="1:8" ht="26.25" x14ac:dyDescent="0.45">
      <c r="C122" s="3328"/>
      <c r="D122" s="3328"/>
      <c r="E122" s="3328"/>
    </row>
  </sheetData>
  <mergeCells count="3">
    <mergeCell ref="A1:H1"/>
    <mergeCell ref="C3:F3"/>
    <mergeCell ref="G3:G4"/>
  </mergeCells>
  <printOptions horizontalCentered="1"/>
  <pageMargins left="0.25" right="0.25" top="0.5" bottom="0" header="0" footer="0"/>
  <pageSetup paperSize="9" scale="65" fitToHeight="0" orientation="portrait" r:id="rId1"/>
  <headerFooter scaleWithDoc="0" alignWithMargins="0"/>
  <rowBreaks count="1" manualBreakCount="1">
    <brk id="6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66</vt:i4>
      </vt:variant>
    </vt:vector>
  </HeadingPairs>
  <TitlesOfParts>
    <vt:vector size="129"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19a-19b</vt:lpstr>
      <vt:lpstr>20</vt:lpstr>
      <vt:lpstr>21</vt:lpstr>
      <vt:lpstr>22</vt:lpstr>
      <vt:lpstr>23</vt:lpstr>
      <vt:lpstr>24</vt:lpstr>
      <vt:lpstr>25a-25b</vt:lpstr>
      <vt:lpstr>26</vt:lpstr>
      <vt:lpstr>27</vt:lpstr>
      <vt:lpstr>28</vt:lpstr>
      <vt:lpstr>29</vt:lpstr>
      <vt:lpstr>30</vt:lpstr>
      <vt:lpstr>31</vt:lpstr>
      <vt:lpstr>32</vt:lpstr>
      <vt:lpstr>33</vt:lpstr>
      <vt:lpstr>34a</vt:lpstr>
      <vt:lpstr>34b</vt:lpstr>
      <vt:lpstr>35-37</vt:lpstr>
      <vt:lpstr>38</vt:lpstr>
      <vt:lpstr>39</vt:lpstr>
      <vt:lpstr>40</vt:lpstr>
      <vt:lpstr>41a-c</vt:lpstr>
      <vt:lpstr>42a-b</vt:lpstr>
      <vt:lpstr>43,44a-b</vt:lpstr>
      <vt:lpstr>44c-d</vt:lpstr>
      <vt:lpstr>44e-f</vt:lpstr>
      <vt:lpstr>45a-b-c</vt:lpstr>
      <vt:lpstr>46</vt:lpstr>
      <vt:lpstr>47-48</vt:lpstr>
      <vt:lpstr>49a-b</vt:lpstr>
      <vt:lpstr>50</vt:lpstr>
      <vt:lpstr>51</vt:lpstr>
      <vt:lpstr>52</vt:lpstr>
      <vt:lpstr>53a-b</vt:lpstr>
      <vt:lpstr>54a</vt:lpstr>
      <vt:lpstr>54b-c</vt:lpstr>
      <vt:lpstr>54d</vt:lpstr>
      <vt:lpstr>55-56</vt:lpstr>
      <vt:lpstr>57a-57b</vt:lpstr>
      <vt:lpstr>58</vt:lpstr>
      <vt:lpstr>59a-59b</vt:lpstr>
      <vt:lpstr>60</vt:lpstr>
      <vt:lpstr>61a-61b</vt:lpstr>
      <vt:lpstr>62</vt:lpstr>
      <vt:lpstr>63</vt:lpstr>
      <vt:lpstr>'1'!Print_Area</vt:lpstr>
      <vt:lpstr>'10'!Print_Area</vt:lpstr>
      <vt:lpstr>'11'!Print_Area</vt:lpstr>
      <vt:lpstr>'12'!Print_Area</vt:lpstr>
      <vt:lpstr>'13'!Print_Area</vt:lpstr>
      <vt:lpstr>'15'!Print_Area</vt:lpstr>
      <vt:lpstr>'16'!Print_Area</vt:lpstr>
      <vt:lpstr>'17'!Print_Area</vt:lpstr>
      <vt:lpstr>'18'!Print_Area</vt:lpstr>
      <vt:lpstr>'19a-19b'!Print_Area</vt:lpstr>
      <vt:lpstr>'2'!Print_Area</vt:lpstr>
      <vt:lpstr>'20'!Print_Area</vt:lpstr>
      <vt:lpstr>'21'!Print_Area</vt:lpstr>
      <vt:lpstr>'22'!Print_Area</vt:lpstr>
      <vt:lpstr>'23'!Print_Area</vt:lpstr>
      <vt:lpstr>'24'!Print_Area</vt:lpstr>
      <vt:lpstr>'25a-25b'!Print_Area</vt:lpstr>
      <vt:lpstr>'26'!Print_Area</vt:lpstr>
      <vt:lpstr>'27'!Print_Area</vt:lpstr>
      <vt:lpstr>'28'!Print_Area</vt:lpstr>
      <vt:lpstr>'29'!Print_Area</vt:lpstr>
      <vt:lpstr>'3'!Print_Area</vt:lpstr>
      <vt:lpstr>'30'!Print_Area</vt:lpstr>
      <vt:lpstr>'31'!Print_Area</vt:lpstr>
      <vt:lpstr>'32'!Print_Area</vt:lpstr>
      <vt:lpstr>'33'!Print_Area</vt:lpstr>
      <vt:lpstr>'34a'!Print_Area</vt:lpstr>
      <vt:lpstr>'34b'!Print_Area</vt:lpstr>
      <vt:lpstr>'35-37'!Print_Area</vt:lpstr>
      <vt:lpstr>'38'!Print_Area</vt:lpstr>
      <vt:lpstr>'39'!Print_Area</vt:lpstr>
      <vt:lpstr>'4'!Print_Area</vt:lpstr>
      <vt:lpstr>'40'!Print_Area</vt:lpstr>
      <vt:lpstr>'41a-c'!Print_Area</vt:lpstr>
      <vt:lpstr>'42a-b'!Print_Area</vt:lpstr>
      <vt:lpstr>'43,44a-b'!Print_Area</vt:lpstr>
      <vt:lpstr>'44c-d'!Print_Area</vt:lpstr>
      <vt:lpstr>'44e-f'!Print_Area</vt:lpstr>
      <vt:lpstr>'45a-b-c'!Print_Area</vt:lpstr>
      <vt:lpstr>'46'!Print_Area</vt:lpstr>
      <vt:lpstr>'47-48'!Print_Area</vt:lpstr>
      <vt:lpstr>'49a-b'!Print_Area</vt:lpstr>
      <vt:lpstr>'5'!Print_Area</vt:lpstr>
      <vt:lpstr>'50'!Print_Area</vt:lpstr>
      <vt:lpstr>'51'!Print_Area</vt:lpstr>
      <vt:lpstr>'52'!Print_Area</vt:lpstr>
      <vt:lpstr>'53a-b'!Print_Area</vt:lpstr>
      <vt:lpstr>'54a'!Print_Area</vt:lpstr>
      <vt:lpstr>'54b-c'!Print_Area</vt:lpstr>
      <vt:lpstr>'54d'!Print_Area</vt:lpstr>
      <vt:lpstr>'55-56'!Print_Area</vt:lpstr>
      <vt:lpstr>'57a-57b'!Print_Area</vt:lpstr>
      <vt:lpstr>'58'!Print_Area</vt:lpstr>
      <vt:lpstr>'59a-59b'!Print_Area</vt:lpstr>
      <vt:lpstr>'6'!Print_Area</vt:lpstr>
      <vt:lpstr>'60'!Print_Area</vt:lpstr>
      <vt:lpstr>'61a-61b'!Print_Area</vt:lpstr>
      <vt:lpstr>'62'!Print_Area</vt:lpstr>
      <vt:lpstr>'63'!Print_Area</vt:lpstr>
      <vt:lpstr>'7'!Print_Area</vt:lpstr>
      <vt:lpstr>'8'!Print_Area</vt:lpstr>
      <vt:lpstr>'9'!Print_Area</vt:lpstr>
      <vt:lpstr>'23'!Print_Titles</vt:lpstr>
      <vt:lpstr>'24'!Print_Titles</vt:lpstr>
      <vt:lpstr>'25a-25b'!Print_Titles</vt:lpstr>
      <vt:lpstr>'63'!Print_Titles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Najma Nabee</dc:creator>
  <cp:lastModifiedBy>Suyash Dhurmea</cp:lastModifiedBy>
  <cp:lastPrinted>2017-07-14T06:34:04Z</cp:lastPrinted>
  <dcterms:created xsi:type="dcterms:W3CDTF">2017-04-11T12:47:53Z</dcterms:created>
  <dcterms:modified xsi:type="dcterms:W3CDTF">2017-08-03T05:38:12Z</dcterms:modified>
</cp:coreProperties>
</file>